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jen\Desktop\"/>
    </mc:Choice>
  </mc:AlternateContent>
  <xr:revisionPtr revIDLastSave="0" documentId="13_ncr:1_{8D819602-7DFC-4D9A-B4A3-BC74EC60E3F3}" xr6:coauthVersionLast="45" xr6:coauthVersionMax="45" xr10:uidLastSave="{00000000-0000-0000-0000-000000000000}"/>
  <bookViews>
    <workbookView xWindow="-110" yWindow="-110" windowWidth="19420" windowHeight="10420" tabRatio="859" xr2:uid="{2F0B8D3D-3D7B-4D89-A870-D3840FC5522B}"/>
  </bookViews>
  <sheets>
    <sheet name="KPI Sense Certified" sheetId="42" r:id="rId1"/>
    <sheet name="Discussion List" sheetId="37" r:id="rId2"/>
    <sheet name="Outputs&gt;&gt;&gt;" sheetId="21" r:id="rId3"/>
    <sheet name="KPI Dashboard" sheetId="32" r:id="rId4"/>
    <sheet name="KPI Benchmarks" sheetId="43" r:id="rId5"/>
    <sheet name="Benchmark Data" sheetId="44" state="hidden" r:id="rId6"/>
    <sheet name="Summary Financials" sheetId="22" r:id="rId7"/>
    <sheet name="Variance Analysis" sheetId="45" r:id="rId8"/>
    <sheet name="Valuation" sheetId="41" r:id="rId9"/>
    <sheet name="Model&gt;&gt;&gt;" sheetId="14" r:id="rId10"/>
    <sheet name="Consolidated 3 Statement" sheetId="16" r:id="rId11"/>
    <sheet name="Model P&amp;L" sheetId="11" r:id="rId12"/>
    <sheet name="Headcount Summary" sheetId="48" r:id="rId13"/>
    <sheet name="Revenue Build" sheetId="39" r:id="rId14"/>
    <sheet name="Sales Model" sheetId="40" r:id="rId15"/>
    <sheet name="Sales Commissions" sheetId="15" r:id="rId16"/>
    <sheet name="Cost Allocations" sheetId="38" r:id="rId17"/>
    <sheet name="KPI Support&gt;&gt;" sheetId="33" r:id="rId18"/>
    <sheet name="LTV &amp; CAC Walk" sheetId="35" r:id="rId19"/>
    <sheet name="Client Data&gt;&gt;&gt;" sheetId="26" r:id="rId20"/>
    <sheet name="Headcount Input" sheetId="47" r:id="rId21"/>
    <sheet name="Model P&amp;L (Budget)" sheetId="46" r:id="rId22"/>
    <sheet name="BS" sheetId="29" r:id="rId23"/>
    <sheet name="IS" sheetId="28" r:id="rId24"/>
    <sheet name="COA Mapping" sheetId="36" r:id="rId25"/>
    <sheet name="Standard COA" sheetId="31"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___wrn2" localSheetId="16" hidden="1">{#N/A,#N/A,FALSE,"ASSUMPTIONS";#N/A,#N/A,FALSE,"Valuation Summary";"page1",#N/A,FALSE,"PRESENTATION";"page2",#N/A,FALSE,"PRESENTATION";#N/A,#N/A,FALSE,"ORIGINAL_ROLLBACK"}</definedName>
    <definedName name="___wrn2" localSheetId="20" hidden="1">{#N/A,#N/A,FALSE,"ASSUMPTIONS";#N/A,#N/A,FALSE,"Valuation Summary";"page1",#N/A,FALSE,"PRESENTATION";"page2",#N/A,FALSE,"PRESENTATION";#N/A,#N/A,FALSE,"ORIGINAL_ROLLBACK"}</definedName>
    <definedName name="___wrn2" localSheetId="12" hidden="1">{#N/A,#N/A,FALSE,"ASSUMPTIONS";#N/A,#N/A,FALSE,"Valuation Summary";"page1",#N/A,FALSE,"PRESENTATION";"page2",#N/A,FALSE,"PRESENTATION";#N/A,#N/A,FALSE,"ORIGINAL_ROLLBACK"}</definedName>
    <definedName name="___wrn2" localSheetId="15" hidden="1">{#N/A,#N/A,FALSE,"ASSUMPTIONS";#N/A,#N/A,FALSE,"Valuation Summary";"page1",#N/A,FALSE,"PRESENTATION";"page2",#N/A,FALSE,"PRESENTATION";#N/A,#N/A,FALSE,"ORIGINAL_ROLLBACK"}</definedName>
    <definedName name="___wrn2" hidden="1">{#N/A,#N/A,FALSE,"ASSUMPTIONS";#N/A,#N/A,FALSE,"Valuation Summary";"page1",#N/A,FALSE,"PRESENTATION";"page2",#N/A,FALSE,"PRESENTATION";#N/A,#N/A,FALSE,"ORIGINAL_ROLLBACK"}</definedName>
    <definedName name="___wrn3" localSheetId="16" hidden="1">{#N/A,#N/A,FALSE,"ASSUMPTIONS";#N/A,#N/A,FALSE,"Valuation Summary";"page1",#N/A,FALSE,"PRESENTATION";"page2",#N/A,FALSE,"PRESENTATION";#N/A,#N/A,FALSE,"ORIGINAL_ROLLBACK"}</definedName>
    <definedName name="___wrn3" localSheetId="20" hidden="1">{#N/A,#N/A,FALSE,"ASSUMPTIONS";#N/A,#N/A,FALSE,"Valuation Summary";"page1",#N/A,FALSE,"PRESENTATION";"page2",#N/A,FALSE,"PRESENTATION";#N/A,#N/A,FALSE,"ORIGINAL_ROLLBACK"}</definedName>
    <definedName name="___wrn3" localSheetId="12" hidden="1">{#N/A,#N/A,FALSE,"ASSUMPTIONS";#N/A,#N/A,FALSE,"Valuation Summary";"page1",#N/A,FALSE,"PRESENTATION";"page2",#N/A,FALSE,"PRESENTATION";#N/A,#N/A,FALSE,"ORIGINAL_ROLLBACK"}</definedName>
    <definedName name="___wrn3" localSheetId="15" hidden="1">{#N/A,#N/A,FALSE,"ASSUMPTIONS";#N/A,#N/A,FALSE,"Valuation Summary";"page1",#N/A,FALSE,"PRESENTATION";"page2",#N/A,FALSE,"PRESENTATION";#N/A,#N/A,FALSE,"ORIGINAL_ROLLBACK"}</definedName>
    <definedName name="___wrn3" hidden="1">{#N/A,#N/A,FALSE,"ASSUMPTIONS";#N/A,#N/A,FALSE,"Valuation Summary";"page1",#N/A,FALSE,"PRESENTATION";"page2",#N/A,FALSE,"PRESENTATION";#N/A,#N/A,FALSE,"ORIGINAL_ROLLBACK"}</definedName>
    <definedName name="__123Graph_A" hidden="1">#N/A</definedName>
    <definedName name="__123Graph_ACURRENT" hidden="1">#N/A</definedName>
    <definedName name="__123Graph_B" hidden="1">#N/A</definedName>
    <definedName name="__123Graph_BCURRENT" hidden="1">#N/A</definedName>
    <definedName name="__123Graph_C" localSheetId="19" hidden="1">#REF!</definedName>
    <definedName name="__123Graph_C" localSheetId="17" hidden="1">#REF!</definedName>
    <definedName name="__123Graph_C" localSheetId="2" hidden="1">#REF!</definedName>
    <definedName name="__123Graph_C" hidden="1">#REF!</definedName>
    <definedName name="__123Graph_D" localSheetId="19" hidden="1">#REF!</definedName>
    <definedName name="__123Graph_D" localSheetId="17" hidden="1">#REF!</definedName>
    <definedName name="__123Graph_D" localSheetId="2" hidden="1">#REF!</definedName>
    <definedName name="__123Graph_D" hidden="1">#REF!</definedName>
    <definedName name="__123Graph_E" localSheetId="19" hidden="1">#REF!</definedName>
    <definedName name="__123Graph_E" localSheetId="17" hidden="1">#REF!</definedName>
    <definedName name="__123Graph_E" localSheetId="2" hidden="1">#REF!</definedName>
    <definedName name="__123Graph_E" hidden="1">#REF!</definedName>
    <definedName name="__123Graph_F" localSheetId="19" hidden="1">#REF!</definedName>
    <definedName name="__123Graph_F" localSheetId="17" hidden="1">#REF!</definedName>
    <definedName name="__123Graph_F" localSheetId="2" hidden="1">#REF!</definedName>
    <definedName name="__123Graph_F" hidden="1">#REF!</definedName>
    <definedName name="__123Graph_X" hidden="1">#N/A</definedName>
    <definedName name="__123Graph_XCURRENT" hidden="1">#N/A</definedName>
    <definedName name="__FDS_HYPERLINK_TOGGLE_STATE__" hidden="1">"ON"</definedName>
    <definedName name="__FDS_UNIQUE_RANGE_ID_GENERATOR_COUNTER" hidden="1">118</definedName>
    <definedName name="__IntlFixup" hidden="1">TRUE</definedName>
    <definedName name="__Q1" localSheetId="16" hidden="1">{"'Standalone List Price Trends'!$A$1:$X$56"}</definedName>
    <definedName name="__Q1" localSheetId="20" hidden="1">{"'Standalone List Price Trends'!$A$1:$X$56"}</definedName>
    <definedName name="__Q1" localSheetId="12" hidden="1">{"'Standalone List Price Trends'!$A$1:$X$56"}</definedName>
    <definedName name="__Q1" localSheetId="15" hidden="1">{"'Standalone List Price Trends'!$A$1:$X$56"}</definedName>
    <definedName name="__Q1" hidden="1">{"'Standalone List Price Trends'!$A$1:$X$56"}</definedName>
    <definedName name="__Q2" localSheetId="16" hidden="1">{"'Standalone List Price Trends'!$A$1:$X$56"}</definedName>
    <definedName name="__Q2" localSheetId="20" hidden="1">{"'Standalone List Price Trends'!$A$1:$X$56"}</definedName>
    <definedName name="__Q2" localSheetId="12" hidden="1">{"'Standalone List Price Trends'!$A$1:$X$56"}</definedName>
    <definedName name="__Q2" localSheetId="15" hidden="1">{"'Standalone List Price Trends'!$A$1:$X$56"}</definedName>
    <definedName name="__Q2" hidden="1">{"'Standalone List Price Trends'!$A$1:$X$56"}</definedName>
    <definedName name="__Q3" localSheetId="16" hidden="1">{"'Standalone List Price Trends'!$A$1:$X$56"}</definedName>
    <definedName name="__Q3" localSheetId="20" hidden="1">{"'Standalone List Price Trends'!$A$1:$X$56"}</definedName>
    <definedName name="__Q3" localSheetId="12" hidden="1">{"'Standalone List Price Trends'!$A$1:$X$56"}</definedName>
    <definedName name="__Q3" localSheetId="15" hidden="1">{"'Standalone List Price Trends'!$A$1:$X$56"}</definedName>
    <definedName name="__Q3" hidden="1">{"'Standalone List Price Trends'!$A$1:$X$56"}</definedName>
    <definedName name="__Q4" localSheetId="16" hidden="1">{"'Standalone List Price Trends'!$A$1:$X$56"}</definedName>
    <definedName name="__Q4" localSheetId="20" hidden="1">{"'Standalone List Price Trends'!$A$1:$X$56"}</definedName>
    <definedName name="__Q4" localSheetId="12" hidden="1">{"'Standalone List Price Trends'!$A$1:$X$56"}</definedName>
    <definedName name="__Q4" localSheetId="15" hidden="1">{"'Standalone List Price Trends'!$A$1:$X$56"}</definedName>
    <definedName name="__Q4" hidden="1">{"'Standalone List Price Trends'!$A$1:$X$56"}</definedName>
    <definedName name="__Q5" localSheetId="16" hidden="1">{"'Standalone List Price Trends'!$A$1:$X$56"}</definedName>
    <definedName name="__Q5" localSheetId="20" hidden="1">{"'Standalone List Price Trends'!$A$1:$X$56"}</definedName>
    <definedName name="__Q5" localSheetId="12" hidden="1">{"'Standalone List Price Trends'!$A$1:$X$56"}</definedName>
    <definedName name="__Q5" localSheetId="15" hidden="1">{"'Standalone List Price Trends'!$A$1:$X$56"}</definedName>
    <definedName name="__Q5" hidden="1">{"'Standalone List Price Trends'!$A$1:$X$56"}</definedName>
    <definedName name="__Q9" localSheetId="16" hidden="1">{"'Standalone List Price Trends'!$A$1:$X$56"}</definedName>
    <definedName name="__Q9" localSheetId="20" hidden="1">{"'Standalone List Price Trends'!$A$1:$X$56"}</definedName>
    <definedName name="__Q9" localSheetId="12" hidden="1">{"'Standalone List Price Trends'!$A$1:$X$56"}</definedName>
    <definedName name="__Q9" localSheetId="15" hidden="1">{"'Standalone List Price Trends'!$A$1:$X$56"}</definedName>
    <definedName name="__Q9" hidden="1">{"'Standalone List Price Trends'!$A$1:$X$56"}</definedName>
    <definedName name="__rw1" localSheetId="16" hidden="1">{"'Standalone List Price Trends'!$A$1:$X$56"}</definedName>
    <definedName name="__rw1" localSheetId="20" hidden="1">{"'Standalone List Price Trends'!$A$1:$X$56"}</definedName>
    <definedName name="__rw1" localSheetId="12" hidden="1">{"'Standalone List Price Trends'!$A$1:$X$56"}</definedName>
    <definedName name="__rw1" localSheetId="15" hidden="1">{"'Standalone List Price Trends'!$A$1:$X$56"}</definedName>
    <definedName name="__rw1" hidden="1">{"'Standalone List Price Trends'!$A$1:$X$56"}</definedName>
    <definedName name="__rw2" localSheetId="16" hidden="1">{"'Standalone List Price Trends'!$A$1:$X$56"}</definedName>
    <definedName name="__rw2" localSheetId="20" hidden="1">{"'Standalone List Price Trends'!$A$1:$X$56"}</definedName>
    <definedName name="__rw2" localSheetId="12" hidden="1">{"'Standalone List Price Trends'!$A$1:$X$56"}</definedName>
    <definedName name="__rw2" localSheetId="15" hidden="1">{"'Standalone List Price Trends'!$A$1:$X$56"}</definedName>
    <definedName name="__rw2" hidden="1">{"'Standalone List Price Trends'!$A$1:$X$56"}</definedName>
    <definedName name="__rw3" localSheetId="16" hidden="1">{"'Standalone List Price Trends'!$A$1:$X$56"}</definedName>
    <definedName name="__rw3" localSheetId="20" hidden="1">{"'Standalone List Price Trends'!$A$1:$X$56"}</definedName>
    <definedName name="__rw3" localSheetId="12" hidden="1">{"'Standalone List Price Trends'!$A$1:$X$56"}</definedName>
    <definedName name="__rw3" localSheetId="15" hidden="1">{"'Standalone List Price Trends'!$A$1:$X$56"}</definedName>
    <definedName name="__rw3" hidden="1">{"'Standalone List Price Trends'!$A$1:$X$56"}</definedName>
    <definedName name="__rw4" localSheetId="16" hidden="1">{"'Standalone List Price Trends'!$A$1:$X$56"}</definedName>
    <definedName name="__rw4" localSheetId="20" hidden="1">{"'Standalone List Price Trends'!$A$1:$X$56"}</definedName>
    <definedName name="__rw4" localSheetId="12" hidden="1">{"'Standalone List Price Trends'!$A$1:$X$56"}</definedName>
    <definedName name="__rw4" localSheetId="15" hidden="1">{"'Standalone List Price Trends'!$A$1:$X$56"}</definedName>
    <definedName name="__rw4" hidden="1">{"'Standalone List Price Trends'!$A$1:$X$56"}</definedName>
    <definedName name="__wrn2" localSheetId="16" hidden="1">{#N/A,#N/A,FALSE,"ASSUMPTIONS";#N/A,#N/A,FALSE,"Valuation Summary";"page1",#N/A,FALSE,"PRESENTATION";"page2",#N/A,FALSE,"PRESENTATION";#N/A,#N/A,FALSE,"ORIGINAL_ROLLBACK"}</definedName>
    <definedName name="__wrn2" localSheetId="20" hidden="1">{#N/A,#N/A,FALSE,"ASSUMPTIONS";#N/A,#N/A,FALSE,"Valuation Summary";"page1",#N/A,FALSE,"PRESENTATION";"page2",#N/A,FALSE,"PRESENTATION";#N/A,#N/A,FALSE,"ORIGINAL_ROLLBACK"}</definedName>
    <definedName name="__wrn2" localSheetId="12" hidden="1">{#N/A,#N/A,FALSE,"ASSUMPTIONS";#N/A,#N/A,FALSE,"Valuation Summary";"page1",#N/A,FALSE,"PRESENTATION";"page2",#N/A,FALSE,"PRESENTATION";#N/A,#N/A,FALSE,"ORIGINAL_ROLLBACK"}</definedName>
    <definedName name="__wrn2" localSheetId="15" hidden="1">{#N/A,#N/A,FALSE,"ASSUMPTIONS";#N/A,#N/A,FALSE,"Valuation Summary";"page1",#N/A,FALSE,"PRESENTATION";"page2",#N/A,FALSE,"PRESENTATION";#N/A,#N/A,FALSE,"ORIGINAL_ROLLBACK"}</definedName>
    <definedName name="__wrn2" hidden="1">{#N/A,#N/A,FALSE,"ASSUMPTIONS";#N/A,#N/A,FALSE,"Valuation Summary";"page1",#N/A,FALSE,"PRESENTATION";"page2",#N/A,FALSE,"PRESENTATION";#N/A,#N/A,FALSE,"ORIGINAL_ROLLBACK"}</definedName>
    <definedName name="__wrn3" localSheetId="16" hidden="1">{#N/A,#N/A,FALSE,"ASSUMPTIONS";#N/A,#N/A,FALSE,"Valuation Summary";"page1",#N/A,FALSE,"PRESENTATION";"page2",#N/A,FALSE,"PRESENTATION";#N/A,#N/A,FALSE,"ORIGINAL_ROLLBACK"}</definedName>
    <definedName name="__wrn3" localSheetId="20" hidden="1">{#N/A,#N/A,FALSE,"ASSUMPTIONS";#N/A,#N/A,FALSE,"Valuation Summary";"page1",#N/A,FALSE,"PRESENTATION";"page2",#N/A,FALSE,"PRESENTATION";#N/A,#N/A,FALSE,"ORIGINAL_ROLLBACK"}</definedName>
    <definedName name="__wrn3" localSheetId="12" hidden="1">{#N/A,#N/A,FALSE,"ASSUMPTIONS";#N/A,#N/A,FALSE,"Valuation Summary";"page1",#N/A,FALSE,"PRESENTATION";"page2",#N/A,FALSE,"PRESENTATION";#N/A,#N/A,FALSE,"ORIGINAL_ROLLBACK"}</definedName>
    <definedName name="__wrn3" localSheetId="15" hidden="1">{#N/A,#N/A,FALSE,"ASSUMPTIONS";#N/A,#N/A,FALSE,"Valuation Summary";"page1",#N/A,FALSE,"PRESENTATION";"page2",#N/A,FALSE,"PRESENTATION";#N/A,#N/A,FALSE,"ORIGINAL_ROLLBACK"}</definedName>
    <definedName name="__wrn3" hidden="1">{#N/A,#N/A,FALSE,"ASSUMPTIONS";#N/A,#N/A,FALSE,"Valuation Summary";"page1",#N/A,FALSE,"PRESENTATION";"page2",#N/A,FALSE,"PRESENTATION";#N/A,#N/A,FALSE,"ORIGINAL_ROLLBACK"}</definedName>
    <definedName name="_1__123Graph_BCHART_1" localSheetId="19" hidden="1">'[1]HOSPICE OPSUM'!#REF!</definedName>
    <definedName name="_1__123Graph_BCHART_1" localSheetId="16" hidden="1">'[2]HOSPICE OPSUM'!#REF!</definedName>
    <definedName name="_1__123Graph_BCHART_1" localSheetId="17" hidden="1">'[1]HOSPICE OPSUM'!#REF!</definedName>
    <definedName name="_1__123Graph_BCHART_1" localSheetId="2" hidden="1">'[1]HOSPICE OPSUM'!#REF!</definedName>
    <definedName name="_1__123Graph_BCHART_1" hidden="1">'[1]HOSPICE OPSUM'!#REF!</definedName>
    <definedName name="_1__123Graph_BCHART_5" hidden="1">#N/A</definedName>
    <definedName name="_1__FDSAUDITLINK__" localSheetId="16" hidden="1">{"fdsup://directions/FAT Viewer?action=UPDATE&amp;creator=factset&amp;DYN_ARGS=TRUE&amp;DOC_NAME=FAT:FQL_AUDITING_CLIENT_TEMPLATE.FAT&amp;display_string=Audit&amp;VAR:KEY=CNUVKVKDCV&amp;VAR:QUERY=KChGRl9ORVRfSU5DKExUTSwwLCwsUkYsVVNEKUBGRl9ORVRfSU5DKExUTVNfU0VNSSwwLCwsUkYsVVNEKSlAR","kZfTkVUX0lOQyhBTk4sMCwsLFJGLFVTRCkp&amp;WINDOW=FIRST_POPUP&amp;HEIGHT=450&amp;WIDTH=450&amp;START_MAXIMIZED=FALSE&amp;VAR:CALENDAR=US&amp;VAR:INDEX=0"}</definedName>
    <definedName name="_1__FDSAUDITLINK__" localSheetId="20" hidden="1">{"fdsup://directions/FAT Viewer?action=UPDATE&amp;creator=factset&amp;DYN_ARGS=TRUE&amp;DOC_NAME=FAT:FQL_AUDITING_CLIENT_TEMPLATE.FAT&amp;display_string=Audit&amp;VAR:KEY=CNUVKVKDCV&amp;VAR:QUERY=KChGRl9ORVRfSU5DKExUTSwwLCwsUkYsVVNEKUBGRl9ORVRfSU5DKExUTVNfU0VNSSwwLCwsUkYsVVNEKSlAR","kZfTkVUX0lOQyhBTk4sMCwsLFJGLFVTRCkp&amp;WINDOW=FIRST_POPUP&amp;HEIGHT=450&amp;WIDTH=450&amp;START_MAXIMIZED=FALSE&amp;VAR:CALENDAR=US&amp;VAR:INDEX=0"}</definedName>
    <definedName name="_1__FDSAUDITLINK__" localSheetId="12" hidden="1">{"fdsup://directions/FAT Viewer?action=UPDATE&amp;creator=factset&amp;DYN_ARGS=TRUE&amp;DOC_NAME=FAT:FQL_AUDITING_CLIENT_TEMPLATE.FAT&amp;display_string=Audit&amp;VAR:KEY=CNUVKVKDCV&amp;VAR:QUERY=KChGRl9ORVRfSU5DKExUTSwwLCwsUkYsVVNEKUBGRl9ORVRfSU5DKExUTVNfU0VNSSwwLCwsUkYsVVNEKSlAR","kZfTkVUX0lOQyhBTk4sMCwsLFJGLFVTRCkp&amp;WINDOW=FIRST_POPUP&amp;HEIGHT=450&amp;WIDTH=450&amp;START_MAXIMIZED=FALSE&amp;VAR:CALENDAR=US&amp;VAR:INDEX=0"}</definedName>
    <definedName name="_1__FDSAUDITLINK__" localSheetId="15" hidden="1">{"fdsup://directions/FAT Viewer?action=UPDATE&amp;creator=factset&amp;DYN_ARGS=TRUE&amp;DOC_NAME=FAT:FQL_AUDITING_CLIENT_TEMPLATE.FAT&amp;display_string=Audit&amp;VAR:KEY=CNUVKVKDCV&amp;VAR:QUERY=KChGRl9ORVRfSU5DKExUTSwwLCwsUkYsVVNEKUBGRl9ORVRfSU5DKExUTVNfU0VNSSwwLCwsUkYsVVNEKSlAR","kZfTkVUX0lOQyhBTk4sMCwsLFJGLFVTRCkp&amp;WINDOW=FIRST_POPUP&amp;HEIGHT=450&amp;WIDTH=450&amp;START_MAXIMIZED=FALSE&amp;VAR:CALENDAR=US&amp;VAR:INDEX=0"}</definedName>
    <definedName name="_1__FDSAUDITLINK__" hidden="1">{"fdsup://directions/FAT Viewer?action=UPDATE&amp;creator=factset&amp;DYN_ARGS=TRUE&amp;DOC_NAME=FAT:FQL_AUDITING_CLIENT_TEMPLATE.FAT&amp;display_string=Audit&amp;VAR:KEY=CNUVKVKDCV&amp;VAR:QUERY=KChGRl9ORVRfSU5DKExUTSwwLCwsUkYsVVNEKUBGRl9ORVRfSU5DKExUTVNfU0VNSSwwLCwsUkYsVVNEKSlAR","kZfTkVUX0lOQyhBTk4sMCwsLFJGLFVTRCkp&amp;WINDOW=FIRST_POPUP&amp;HEIGHT=450&amp;WIDTH=450&amp;START_MAXIMIZED=FALSE&amp;VAR:CALENDAR=US&amp;VAR:INDEX=0"}</definedName>
    <definedName name="_10__FDSAUDITLINK__" localSheetId="16" hidden="1">{"fdsup://directions/FAT Viewer?action=UPDATE&amp;creator=factset&amp;DYN_ARGS=TRUE&amp;DOC_NAME=FAT:FQL_AUDITING_CLIENT_TEMPLATE.FAT&amp;display_string=Audit&amp;VAR:KEY=ETWLIRSPYT&amp;VAR:QUERY=RkZfRVBTKExUTSwxMi8zMS8yMDA5LCwsUkYsVVNEKQ==&amp;WINDOW=FIRST_POPUP&amp;HEIGHT=450&amp;WIDTH=450&amp;","START_MAXIMIZED=FALSE&amp;VAR:CALENDAR=US&amp;VAR:SYMBOL=MIPS&amp;VAR:INDEX=0"}</definedName>
    <definedName name="_10__FDSAUDITLINK__" localSheetId="20" hidden="1">{"fdsup://directions/FAT Viewer?action=UPDATE&amp;creator=factset&amp;DYN_ARGS=TRUE&amp;DOC_NAME=FAT:FQL_AUDITING_CLIENT_TEMPLATE.FAT&amp;display_string=Audit&amp;VAR:KEY=ETWLIRSPYT&amp;VAR:QUERY=RkZfRVBTKExUTSwxMi8zMS8yMDA5LCwsUkYsVVNEKQ==&amp;WINDOW=FIRST_POPUP&amp;HEIGHT=450&amp;WIDTH=450&amp;","START_MAXIMIZED=FALSE&amp;VAR:CALENDAR=US&amp;VAR:SYMBOL=MIPS&amp;VAR:INDEX=0"}</definedName>
    <definedName name="_10__FDSAUDITLINK__" localSheetId="12" hidden="1">{"fdsup://directions/FAT Viewer?action=UPDATE&amp;creator=factset&amp;DYN_ARGS=TRUE&amp;DOC_NAME=FAT:FQL_AUDITING_CLIENT_TEMPLATE.FAT&amp;display_string=Audit&amp;VAR:KEY=ETWLIRSPYT&amp;VAR:QUERY=RkZfRVBTKExUTSwxMi8zMS8yMDA5LCwsUkYsVVNEKQ==&amp;WINDOW=FIRST_POPUP&amp;HEIGHT=450&amp;WIDTH=450&amp;","START_MAXIMIZED=FALSE&amp;VAR:CALENDAR=US&amp;VAR:SYMBOL=MIPS&amp;VAR:INDEX=0"}</definedName>
    <definedName name="_10__FDSAUDITLINK__" localSheetId="15" hidden="1">{"fdsup://directions/FAT Viewer?action=UPDATE&amp;creator=factset&amp;DYN_ARGS=TRUE&amp;DOC_NAME=FAT:FQL_AUDITING_CLIENT_TEMPLATE.FAT&amp;display_string=Audit&amp;VAR:KEY=ETWLIRSPYT&amp;VAR:QUERY=RkZfRVBTKExUTSwxMi8zMS8yMDA5LCwsUkYsVVNEKQ==&amp;WINDOW=FIRST_POPUP&amp;HEIGHT=450&amp;WIDTH=450&amp;","START_MAXIMIZED=FALSE&amp;VAR:CALENDAR=US&amp;VAR:SYMBOL=MIPS&amp;VAR:INDEX=0"}</definedName>
    <definedName name="_10__FDSAUDITLINK__" hidden="1">{"fdsup://directions/FAT Viewer?action=UPDATE&amp;creator=factset&amp;DYN_ARGS=TRUE&amp;DOC_NAME=FAT:FQL_AUDITING_CLIENT_TEMPLATE.FAT&amp;display_string=Audit&amp;VAR:KEY=ETWLIRSPYT&amp;VAR:QUERY=RkZfRVBTKExUTSwxMi8zMS8yMDA5LCwsUkYsVVNEKQ==&amp;WINDOW=FIRST_POPUP&amp;HEIGHT=450&amp;WIDTH=450&amp;","START_MAXIMIZED=FALSE&amp;VAR:CALENDAR=US&amp;VAR:SYMBOL=MIPS&amp;VAR:INDEX=0"}</definedName>
    <definedName name="_100__FDSAUDITLINK__" localSheetId="16" hidden="1">{"fdsup://directions/FAT Viewer?action=UPDATE&amp;creator=factset&amp;DYN_ARGS=TRUE&amp;DOC_NAME=FAT:FQL_AUDITING_CLIENT_TEMPLATE.FAT&amp;display_string=Audit&amp;VAR:KEY=EHCVULMLKL&amp;VAR:QUERY=KChGRl9FQklUREEoTFRNLDAsLCxSRixVU0QpQEZGX0VCSVREQShMVE1TX1NFTUksMCwsLFJGLFVTRCkpQEZGX","0VCSVREQShBTk4sMCwsLFJGLFVTRCkp&amp;WINDOW=FIRST_POPUP&amp;HEIGHT=450&amp;WIDTH=450&amp;START_MAXIMIZED=FALSE&amp;VAR:CALENDAR=US&amp;VAR:SYMBOL=PJC&amp;VAR:INDEX=0"}</definedName>
    <definedName name="_100__FDSAUDITLINK__" localSheetId="20" hidden="1">{"fdsup://directions/FAT Viewer?action=UPDATE&amp;creator=factset&amp;DYN_ARGS=TRUE&amp;DOC_NAME=FAT:FQL_AUDITING_CLIENT_TEMPLATE.FAT&amp;display_string=Audit&amp;VAR:KEY=EHCVULMLKL&amp;VAR:QUERY=KChGRl9FQklUREEoTFRNLDAsLCxSRixVU0QpQEZGX0VCSVREQShMVE1TX1NFTUksMCwsLFJGLFVTRCkpQEZGX","0VCSVREQShBTk4sMCwsLFJGLFVTRCkp&amp;WINDOW=FIRST_POPUP&amp;HEIGHT=450&amp;WIDTH=450&amp;START_MAXIMIZED=FALSE&amp;VAR:CALENDAR=US&amp;VAR:SYMBOL=PJC&amp;VAR:INDEX=0"}</definedName>
    <definedName name="_100__FDSAUDITLINK__" localSheetId="12" hidden="1">{"fdsup://directions/FAT Viewer?action=UPDATE&amp;creator=factset&amp;DYN_ARGS=TRUE&amp;DOC_NAME=FAT:FQL_AUDITING_CLIENT_TEMPLATE.FAT&amp;display_string=Audit&amp;VAR:KEY=EHCVULMLKL&amp;VAR:QUERY=KChGRl9FQklUREEoTFRNLDAsLCxSRixVU0QpQEZGX0VCSVREQShMVE1TX1NFTUksMCwsLFJGLFVTRCkpQEZGX","0VCSVREQShBTk4sMCwsLFJGLFVTRCkp&amp;WINDOW=FIRST_POPUP&amp;HEIGHT=450&amp;WIDTH=450&amp;START_MAXIMIZED=FALSE&amp;VAR:CALENDAR=US&amp;VAR:SYMBOL=PJC&amp;VAR:INDEX=0"}</definedName>
    <definedName name="_100__FDSAUDITLINK__" localSheetId="15" hidden="1">{"fdsup://directions/FAT Viewer?action=UPDATE&amp;creator=factset&amp;DYN_ARGS=TRUE&amp;DOC_NAME=FAT:FQL_AUDITING_CLIENT_TEMPLATE.FAT&amp;display_string=Audit&amp;VAR:KEY=EHCVULMLKL&amp;VAR:QUERY=KChGRl9FQklUREEoTFRNLDAsLCxSRixVU0QpQEZGX0VCSVREQShMVE1TX1NFTUksMCwsLFJGLFVTRCkpQEZGX","0VCSVREQShBTk4sMCwsLFJGLFVTRCkp&amp;WINDOW=FIRST_POPUP&amp;HEIGHT=450&amp;WIDTH=450&amp;START_MAXIMIZED=FALSE&amp;VAR:CALENDAR=US&amp;VAR:SYMBOL=PJC&amp;VAR:INDEX=0"}</definedName>
    <definedName name="_100__FDSAUDITLINK__" hidden="1">{"fdsup://directions/FAT Viewer?action=UPDATE&amp;creator=factset&amp;DYN_ARGS=TRUE&amp;DOC_NAME=FAT:FQL_AUDITING_CLIENT_TEMPLATE.FAT&amp;display_string=Audit&amp;VAR:KEY=EHCVULMLKL&amp;VAR:QUERY=KChGRl9FQklUREEoTFRNLDAsLCxSRixVU0QpQEZGX0VCSVREQShMVE1TX1NFTUksMCwsLFJGLFVTRCkpQEZGX","0VCSVREQShBTk4sMCwsLFJGLFVTRCkp&amp;WINDOW=FIRST_POPUP&amp;HEIGHT=450&amp;WIDTH=450&amp;START_MAXIMIZED=FALSE&amp;VAR:CALENDAR=US&amp;VAR:SYMBOL=PJC&amp;VAR:INDEX=0"}</definedName>
    <definedName name="_1000__FDSAUDITLINK__" localSheetId="16" hidden="1">{"fdsup://Directions/FactSet Auditing Viewer?action=AUDIT_VALUE&amp;DB=129&amp;ID1=B2PG34&amp;VALUEID=01001&amp;SDATE=2011&amp;PERIODTYPE=ANN_STD&amp;SCFT=3&amp;window=popup_no_bar&amp;width=385&amp;height=120&amp;START_MAXIMIZED=FALSE&amp;creator=factset&amp;display_string=Audit"}</definedName>
    <definedName name="_1000__FDSAUDITLINK__" localSheetId="20" hidden="1">{"fdsup://Directions/FactSet Auditing Viewer?action=AUDIT_VALUE&amp;DB=129&amp;ID1=B2PG34&amp;VALUEID=01001&amp;SDATE=2011&amp;PERIODTYPE=ANN_STD&amp;SCFT=3&amp;window=popup_no_bar&amp;width=385&amp;height=120&amp;START_MAXIMIZED=FALSE&amp;creator=factset&amp;display_string=Audit"}</definedName>
    <definedName name="_1000__FDSAUDITLINK__" localSheetId="12" hidden="1">{"fdsup://Directions/FactSet Auditing Viewer?action=AUDIT_VALUE&amp;DB=129&amp;ID1=B2PG34&amp;VALUEID=01001&amp;SDATE=2011&amp;PERIODTYPE=ANN_STD&amp;SCFT=3&amp;window=popup_no_bar&amp;width=385&amp;height=120&amp;START_MAXIMIZED=FALSE&amp;creator=factset&amp;display_string=Audit"}</definedName>
    <definedName name="_1000__FDSAUDITLINK__" localSheetId="15" hidden="1">{"fdsup://Directions/FactSet Auditing Viewer?action=AUDIT_VALUE&amp;DB=129&amp;ID1=B2PG34&amp;VALUEID=01001&amp;SDATE=2011&amp;PERIODTYPE=ANN_STD&amp;SCFT=3&amp;window=popup_no_bar&amp;width=385&amp;height=120&amp;START_MAXIMIZED=FALSE&amp;creator=factset&amp;display_string=Audit"}</definedName>
    <definedName name="_1000__FDSAUDITLINK__" hidden="1">{"fdsup://Directions/FactSet Auditing Viewer?action=AUDIT_VALUE&amp;DB=129&amp;ID1=B2PG34&amp;VALUEID=01001&amp;SDATE=2011&amp;PERIODTYPE=ANN_STD&amp;SCFT=3&amp;window=popup_no_bar&amp;width=385&amp;height=120&amp;START_MAXIMIZED=FALSE&amp;creator=factset&amp;display_string=Audit"}</definedName>
    <definedName name="_1001__FDSAUDITLINK__" localSheetId="16" hidden="1">{"fdsup://directions/FAT Viewer?action=UPDATE&amp;creator=factset&amp;DYN_ARGS=TRUE&amp;DOC_NAME=FAT:FQL_AUDITING_CLIENT_TEMPLATE.FAT&amp;display_string=Audit&amp;VAR:KEY=YHUHEJEDSJ&amp;VAR:QUERY=RkZfRU5UUlBSX1ZBTF9EQUlMWSgwLCwsLFVTRCwnRElMJyk=&amp;WINDOW=FIRST_POPUP&amp;HEIGHT=450&amp;WIDTH=","450&amp;START_MAXIMIZED=FALSE&amp;VAR:CALENDAR=FIVEDAY&amp;VAR:SYMBOL=2174&amp;VAR:INDEX=0"}</definedName>
    <definedName name="_1001__FDSAUDITLINK__" localSheetId="20" hidden="1">{"fdsup://directions/FAT Viewer?action=UPDATE&amp;creator=factset&amp;DYN_ARGS=TRUE&amp;DOC_NAME=FAT:FQL_AUDITING_CLIENT_TEMPLATE.FAT&amp;display_string=Audit&amp;VAR:KEY=YHUHEJEDSJ&amp;VAR:QUERY=RkZfRU5UUlBSX1ZBTF9EQUlMWSgwLCwsLFVTRCwnRElMJyk=&amp;WINDOW=FIRST_POPUP&amp;HEIGHT=450&amp;WIDTH=","450&amp;START_MAXIMIZED=FALSE&amp;VAR:CALENDAR=FIVEDAY&amp;VAR:SYMBOL=2174&amp;VAR:INDEX=0"}</definedName>
    <definedName name="_1001__FDSAUDITLINK__" localSheetId="12" hidden="1">{"fdsup://directions/FAT Viewer?action=UPDATE&amp;creator=factset&amp;DYN_ARGS=TRUE&amp;DOC_NAME=FAT:FQL_AUDITING_CLIENT_TEMPLATE.FAT&amp;display_string=Audit&amp;VAR:KEY=YHUHEJEDSJ&amp;VAR:QUERY=RkZfRU5UUlBSX1ZBTF9EQUlMWSgwLCwsLFVTRCwnRElMJyk=&amp;WINDOW=FIRST_POPUP&amp;HEIGHT=450&amp;WIDTH=","450&amp;START_MAXIMIZED=FALSE&amp;VAR:CALENDAR=FIVEDAY&amp;VAR:SYMBOL=2174&amp;VAR:INDEX=0"}</definedName>
    <definedName name="_1001__FDSAUDITLINK__" localSheetId="15" hidden="1">{"fdsup://directions/FAT Viewer?action=UPDATE&amp;creator=factset&amp;DYN_ARGS=TRUE&amp;DOC_NAME=FAT:FQL_AUDITING_CLIENT_TEMPLATE.FAT&amp;display_string=Audit&amp;VAR:KEY=YHUHEJEDSJ&amp;VAR:QUERY=RkZfRU5UUlBSX1ZBTF9EQUlMWSgwLCwsLFVTRCwnRElMJyk=&amp;WINDOW=FIRST_POPUP&amp;HEIGHT=450&amp;WIDTH=","450&amp;START_MAXIMIZED=FALSE&amp;VAR:CALENDAR=FIVEDAY&amp;VAR:SYMBOL=2174&amp;VAR:INDEX=0"}</definedName>
    <definedName name="_1001__FDSAUDITLINK__" hidden="1">{"fdsup://directions/FAT Viewer?action=UPDATE&amp;creator=factset&amp;DYN_ARGS=TRUE&amp;DOC_NAME=FAT:FQL_AUDITING_CLIENT_TEMPLATE.FAT&amp;display_string=Audit&amp;VAR:KEY=YHUHEJEDSJ&amp;VAR:QUERY=RkZfRU5UUlBSX1ZBTF9EQUlMWSgwLCwsLFVTRCwnRElMJyk=&amp;WINDOW=FIRST_POPUP&amp;HEIGHT=450&amp;WIDTH=","450&amp;START_MAXIMIZED=FALSE&amp;VAR:CALENDAR=FIVEDAY&amp;VAR:SYMBOL=2174&amp;VAR:INDEX=0"}</definedName>
    <definedName name="_101__FDSAUDITLINK__" localSheetId="16" hidden="1">{"fdsup://directions/FAT Viewer?action=UPDATE&amp;creator=factset&amp;DYN_ARGS=TRUE&amp;DOC_NAME=FAT:FQL_AUDITING_CLIENT_TEMPLATE.FAT&amp;display_string=Audit&amp;VAR:KEY=DGJQPQBCHY&amp;VAR:QUERY=KChGRl9FQklUREEoTFRNLDAsLCxSRixVU0QpQEZGX0VCSVREQShMVE1TX1NFTUksMCwsLFJGLFVTRCkpQEZGX","0VCSVREQShBTk4sMCwsLFJGLFVTRCkp&amp;WINDOW=FIRST_POPUP&amp;HEIGHT=450&amp;WIDTH=450&amp;START_MAXIMIZED=FALSE&amp;VAR:CALENDAR=US&amp;VAR:SYMBOL=ARMH&amp;VAR:INDEX=0"}</definedName>
    <definedName name="_101__FDSAUDITLINK__" localSheetId="20" hidden="1">{"fdsup://directions/FAT Viewer?action=UPDATE&amp;creator=factset&amp;DYN_ARGS=TRUE&amp;DOC_NAME=FAT:FQL_AUDITING_CLIENT_TEMPLATE.FAT&amp;display_string=Audit&amp;VAR:KEY=DGJQPQBCHY&amp;VAR:QUERY=KChGRl9FQklUREEoTFRNLDAsLCxSRixVU0QpQEZGX0VCSVREQShMVE1TX1NFTUksMCwsLFJGLFVTRCkpQEZGX","0VCSVREQShBTk4sMCwsLFJGLFVTRCkp&amp;WINDOW=FIRST_POPUP&amp;HEIGHT=450&amp;WIDTH=450&amp;START_MAXIMIZED=FALSE&amp;VAR:CALENDAR=US&amp;VAR:SYMBOL=ARMH&amp;VAR:INDEX=0"}</definedName>
    <definedName name="_101__FDSAUDITLINK__" localSheetId="12" hidden="1">{"fdsup://directions/FAT Viewer?action=UPDATE&amp;creator=factset&amp;DYN_ARGS=TRUE&amp;DOC_NAME=FAT:FQL_AUDITING_CLIENT_TEMPLATE.FAT&amp;display_string=Audit&amp;VAR:KEY=DGJQPQBCHY&amp;VAR:QUERY=KChGRl9FQklUREEoTFRNLDAsLCxSRixVU0QpQEZGX0VCSVREQShMVE1TX1NFTUksMCwsLFJGLFVTRCkpQEZGX","0VCSVREQShBTk4sMCwsLFJGLFVTRCkp&amp;WINDOW=FIRST_POPUP&amp;HEIGHT=450&amp;WIDTH=450&amp;START_MAXIMIZED=FALSE&amp;VAR:CALENDAR=US&amp;VAR:SYMBOL=ARMH&amp;VAR:INDEX=0"}</definedName>
    <definedName name="_101__FDSAUDITLINK__" localSheetId="15" hidden="1">{"fdsup://directions/FAT Viewer?action=UPDATE&amp;creator=factset&amp;DYN_ARGS=TRUE&amp;DOC_NAME=FAT:FQL_AUDITING_CLIENT_TEMPLATE.FAT&amp;display_string=Audit&amp;VAR:KEY=DGJQPQBCHY&amp;VAR:QUERY=KChGRl9FQklUREEoTFRNLDAsLCxSRixVU0QpQEZGX0VCSVREQShMVE1TX1NFTUksMCwsLFJGLFVTRCkpQEZGX","0VCSVREQShBTk4sMCwsLFJGLFVTRCkp&amp;WINDOW=FIRST_POPUP&amp;HEIGHT=450&amp;WIDTH=450&amp;START_MAXIMIZED=FALSE&amp;VAR:CALENDAR=US&amp;VAR:SYMBOL=ARMH&amp;VAR:INDEX=0"}</definedName>
    <definedName name="_101__FDSAUDITLINK__" hidden="1">{"fdsup://directions/FAT Viewer?action=UPDATE&amp;creator=factset&amp;DYN_ARGS=TRUE&amp;DOC_NAME=FAT:FQL_AUDITING_CLIENT_TEMPLATE.FAT&amp;display_string=Audit&amp;VAR:KEY=DGJQPQBCHY&amp;VAR:QUERY=KChGRl9FQklUREEoTFRNLDAsLCxSRixVU0QpQEZGX0VCSVREQShMVE1TX1NFTUksMCwsLFJGLFVTRCkpQEZGX","0VCSVREQShBTk4sMCwsLFJGLFVTRCkp&amp;WINDOW=FIRST_POPUP&amp;HEIGHT=450&amp;WIDTH=450&amp;START_MAXIMIZED=FALSE&amp;VAR:CALENDAR=US&amp;VAR:SYMBOL=ARMH&amp;VAR:INDEX=0"}</definedName>
    <definedName name="_102__FDSAUDITLINK__" localSheetId="16" hidden="1">{"fdsup://Directions/FactSet Auditing Viewer?action=AUDIT_VALUE&amp;DB=129&amp;ID1=72407810&amp;VALUEID=01001&amp;SDATE=200904&amp;PERIODTYPE=QTR_STD&amp;window=popup_no_bar&amp;width=385&amp;height=120&amp;START_MAXIMIZED=FALSE&amp;creator=factset&amp;display_string=Audit"}</definedName>
    <definedName name="_102__FDSAUDITLINK__" localSheetId="20" hidden="1">{"fdsup://Directions/FactSet Auditing Viewer?action=AUDIT_VALUE&amp;DB=129&amp;ID1=72407810&amp;VALUEID=01001&amp;SDATE=200904&amp;PERIODTYPE=QTR_STD&amp;window=popup_no_bar&amp;width=385&amp;height=120&amp;START_MAXIMIZED=FALSE&amp;creator=factset&amp;display_string=Audit"}</definedName>
    <definedName name="_102__FDSAUDITLINK__" localSheetId="12" hidden="1">{"fdsup://Directions/FactSet Auditing Viewer?action=AUDIT_VALUE&amp;DB=129&amp;ID1=72407810&amp;VALUEID=01001&amp;SDATE=200904&amp;PERIODTYPE=QTR_STD&amp;window=popup_no_bar&amp;width=385&amp;height=120&amp;START_MAXIMIZED=FALSE&amp;creator=factset&amp;display_string=Audit"}</definedName>
    <definedName name="_102__FDSAUDITLINK__" localSheetId="15" hidden="1">{"fdsup://Directions/FactSet Auditing Viewer?action=AUDIT_VALUE&amp;DB=129&amp;ID1=72407810&amp;VALUEID=01001&amp;SDATE=200904&amp;PERIODTYPE=QTR_STD&amp;window=popup_no_bar&amp;width=385&amp;height=120&amp;START_MAXIMIZED=FALSE&amp;creator=factset&amp;display_string=Audit"}</definedName>
    <definedName name="_102__FDSAUDITLINK__" hidden="1">{"fdsup://Directions/FactSet Auditing Viewer?action=AUDIT_VALUE&amp;DB=129&amp;ID1=72407810&amp;VALUEID=01001&amp;SDATE=200904&amp;PERIODTYPE=QTR_STD&amp;window=popup_no_bar&amp;width=385&amp;height=120&amp;START_MAXIMIZED=FALSE&amp;creator=factset&amp;display_string=Audit"}</definedName>
    <definedName name="_103__FDSAUDITLINK__" localSheetId="16" hidden="1">{"fdsup://Directions/FactSet Auditing Viewer?action=AUDIT_VALUE&amp;DB=129&amp;ID1=72407810&amp;VALUEID=01001&amp;SDATE=200901&amp;PERIODTYPE=QTR_STD&amp;window=popup_no_bar&amp;width=385&amp;height=120&amp;START_MAXIMIZED=FALSE&amp;creator=factset&amp;display_string=Audit"}</definedName>
    <definedName name="_103__FDSAUDITLINK__" localSheetId="20" hidden="1">{"fdsup://Directions/FactSet Auditing Viewer?action=AUDIT_VALUE&amp;DB=129&amp;ID1=72407810&amp;VALUEID=01001&amp;SDATE=200901&amp;PERIODTYPE=QTR_STD&amp;window=popup_no_bar&amp;width=385&amp;height=120&amp;START_MAXIMIZED=FALSE&amp;creator=factset&amp;display_string=Audit"}</definedName>
    <definedName name="_103__FDSAUDITLINK__" localSheetId="12" hidden="1">{"fdsup://Directions/FactSet Auditing Viewer?action=AUDIT_VALUE&amp;DB=129&amp;ID1=72407810&amp;VALUEID=01001&amp;SDATE=200901&amp;PERIODTYPE=QTR_STD&amp;window=popup_no_bar&amp;width=385&amp;height=120&amp;START_MAXIMIZED=FALSE&amp;creator=factset&amp;display_string=Audit"}</definedName>
    <definedName name="_103__FDSAUDITLINK__" localSheetId="15" hidden="1">{"fdsup://Directions/FactSet Auditing Viewer?action=AUDIT_VALUE&amp;DB=129&amp;ID1=72407810&amp;VALUEID=01001&amp;SDATE=200901&amp;PERIODTYPE=QTR_STD&amp;window=popup_no_bar&amp;width=385&amp;height=120&amp;START_MAXIMIZED=FALSE&amp;creator=factset&amp;display_string=Audit"}</definedName>
    <definedName name="_103__FDSAUDITLINK__" hidden="1">{"fdsup://Directions/FactSet Auditing Viewer?action=AUDIT_VALUE&amp;DB=129&amp;ID1=72407810&amp;VALUEID=01001&amp;SDATE=200901&amp;PERIODTYPE=QTR_STD&amp;window=popup_no_bar&amp;width=385&amp;height=120&amp;START_MAXIMIZED=FALSE&amp;creator=factset&amp;display_string=Audit"}</definedName>
    <definedName name="_104__FDSAUDITLINK__" localSheetId="16" hidden="1">{"fdsup://directions/FAT Viewer?action=UPDATE&amp;creator=factset&amp;DYN_ARGS=TRUE&amp;DOC_NAME=FAT:FQL_AUDITING_CLIENT_TEMPLATE.FAT&amp;display_string=Audit&amp;VAR:KEY=MFINGJKBQP&amp;VAR:QUERY=KEZGX0NPTV9TSFNfT1VUKFFUUiwwLCwsUkYsVVNEKUBQX0NPTV9TSFNfT1VUKDApKQ==&amp;WINDOW=FIRST_POP","UP&amp;HEIGHT=450&amp;WIDTH=450&amp;START_MAXIMIZED=FALSE&amp;VAR:CALENDAR=US&amp;VAR:INDEX=0"}</definedName>
    <definedName name="_104__FDSAUDITLINK__" localSheetId="20" hidden="1">{"fdsup://directions/FAT Viewer?action=UPDATE&amp;creator=factset&amp;DYN_ARGS=TRUE&amp;DOC_NAME=FAT:FQL_AUDITING_CLIENT_TEMPLATE.FAT&amp;display_string=Audit&amp;VAR:KEY=MFINGJKBQP&amp;VAR:QUERY=KEZGX0NPTV9TSFNfT1VUKFFUUiwwLCwsUkYsVVNEKUBQX0NPTV9TSFNfT1VUKDApKQ==&amp;WINDOW=FIRST_POP","UP&amp;HEIGHT=450&amp;WIDTH=450&amp;START_MAXIMIZED=FALSE&amp;VAR:CALENDAR=US&amp;VAR:INDEX=0"}</definedName>
    <definedName name="_104__FDSAUDITLINK__" localSheetId="12" hidden="1">{"fdsup://directions/FAT Viewer?action=UPDATE&amp;creator=factset&amp;DYN_ARGS=TRUE&amp;DOC_NAME=FAT:FQL_AUDITING_CLIENT_TEMPLATE.FAT&amp;display_string=Audit&amp;VAR:KEY=MFINGJKBQP&amp;VAR:QUERY=KEZGX0NPTV9TSFNfT1VUKFFUUiwwLCwsUkYsVVNEKUBQX0NPTV9TSFNfT1VUKDApKQ==&amp;WINDOW=FIRST_POP","UP&amp;HEIGHT=450&amp;WIDTH=450&amp;START_MAXIMIZED=FALSE&amp;VAR:CALENDAR=US&amp;VAR:INDEX=0"}</definedName>
    <definedName name="_104__FDSAUDITLINK__" localSheetId="15" hidden="1">{"fdsup://directions/FAT Viewer?action=UPDATE&amp;creator=factset&amp;DYN_ARGS=TRUE&amp;DOC_NAME=FAT:FQL_AUDITING_CLIENT_TEMPLATE.FAT&amp;display_string=Audit&amp;VAR:KEY=MFINGJKBQP&amp;VAR:QUERY=KEZGX0NPTV9TSFNfT1VUKFFUUiwwLCwsUkYsVVNEKUBQX0NPTV9TSFNfT1VUKDApKQ==&amp;WINDOW=FIRST_POP","UP&amp;HEIGHT=450&amp;WIDTH=450&amp;START_MAXIMIZED=FALSE&amp;VAR:CALENDAR=US&amp;VAR:INDEX=0"}</definedName>
    <definedName name="_104__FDSAUDITLINK__" hidden="1">{"fdsup://directions/FAT Viewer?action=UPDATE&amp;creator=factset&amp;DYN_ARGS=TRUE&amp;DOC_NAME=FAT:FQL_AUDITING_CLIENT_TEMPLATE.FAT&amp;display_string=Audit&amp;VAR:KEY=MFINGJKBQP&amp;VAR:QUERY=KEZGX0NPTV9TSFNfT1VUKFFUUiwwLCwsUkYsVVNEKUBQX0NPTV9TSFNfT1VUKDApKQ==&amp;WINDOW=FIRST_POP","UP&amp;HEIGHT=450&amp;WIDTH=450&amp;START_MAXIMIZED=FALSE&amp;VAR:CALENDAR=US&amp;VAR:INDEX=0"}</definedName>
    <definedName name="_105__FDSAUDITLINK__" localSheetId="16" hidden="1">{"fdsup://Directions/FactSet Auditing Viewer?action=AUDIT_VALUE&amp;DB=129&amp;ID1=G5405010&amp;VALUEID=01001&amp;SDATE=200904&amp;PERIODTYPE=QTR_STD&amp;window=popup_no_bar&amp;width=385&amp;height=120&amp;START_MAXIMIZED=FALSE&amp;creator=factset&amp;display_string=Audit"}</definedName>
    <definedName name="_105__FDSAUDITLINK__" localSheetId="20" hidden="1">{"fdsup://Directions/FactSet Auditing Viewer?action=AUDIT_VALUE&amp;DB=129&amp;ID1=G5405010&amp;VALUEID=01001&amp;SDATE=200904&amp;PERIODTYPE=QTR_STD&amp;window=popup_no_bar&amp;width=385&amp;height=120&amp;START_MAXIMIZED=FALSE&amp;creator=factset&amp;display_string=Audit"}</definedName>
    <definedName name="_105__FDSAUDITLINK__" localSheetId="12" hidden="1">{"fdsup://Directions/FactSet Auditing Viewer?action=AUDIT_VALUE&amp;DB=129&amp;ID1=G5405010&amp;VALUEID=01001&amp;SDATE=200904&amp;PERIODTYPE=QTR_STD&amp;window=popup_no_bar&amp;width=385&amp;height=120&amp;START_MAXIMIZED=FALSE&amp;creator=factset&amp;display_string=Audit"}</definedName>
    <definedName name="_105__FDSAUDITLINK__" localSheetId="15" hidden="1">{"fdsup://Directions/FactSet Auditing Viewer?action=AUDIT_VALUE&amp;DB=129&amp;ID1=G5405010&amp;VALUEID=01001&amp;SDATE=200904&amp;PERIODTYPE=QTR_STD&amp;window=popup_no_bar&amp;width=385&amp;height=120&amp;START_MAXIMIZED=FALSE&amp;creator=factset&amp;display_string=Audit"}</definedName>
    <definedName name="_105__FDSAUDITLINK__" hidden="1">{"fdsup://Directions/FactSet Auditing Viewer?action=AUDIT_VALUE&amp;DB=129&amp;ID1=G5405010&amp;VALUEID=01001&amp;SDATE=200904&amp;PERIODTYPE=QTR_STD&amp;window=popup_no_bar&amp;width=385&amp;height=120&amp;START_MAXIMIZED=FALSE&amp;creator=factset&amp;display_string=Audit"}</definedName>
    <definedName name="_106__FDSAUDITLINK__" localSheetId="16" hidden="1">{"fdsup://directions/FAT Viewer?action=UPDATE&amp;creator=factset&amp;DYN_ARGS=TRUE&amp;DOC_NAME=FAT:FQL_AUDITING_CLIENT_TEMPLATE.FAT&amp;display_string=Audit&amp;VAR:KEY=CJKBCVUHMB&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106__FDSAUDITLINK__" localSheetId="20" hidden="1">{"fdsup://directions/FAT Viewer?action=UPDATE&amp;creator=factset&amp;DYN_ARGS=TRUE&amp;DOC_NAME=FAT:FQL_AUDITING_CLIENT_TEMPLATE.FAT&amp;display_string=Audit&amp;VAR:KEY=CJKBCVUHMB&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106__FDSAUDITLINK__" localSheetId="12" hidden="1">{"fdsup://directions/FAT Viewer?action=UPDATE&amp;creator=factset&amp;DYN_ARGS=TRUE&amp;DOC_NAME=FAT:FQL_AUDITING_CLIENT_TEMPLATE.FAT&amp;display_string=Audit&amp;VAR:KEY=CJKBCVUHMB&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106__FDSAUDITLINK__" localSheetId="15" hidden="1">{"fdsup://directions/FAT Viewer?action=UPDATE&amp;creator=factset&amp;DYN_ARGS=TRUE&amp;DOC_NAME=FAT:FQL_AUDITING_CLIENT_TEMPLATE.FAT&amp;display_string=Audit&amp;VAR:KEY=CJKBCVUHMB&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106__FDSAUDITLINK__" hidden="1">{"fdsup://directions/FAT Viewer?action=UPDATE&amp;creator=factset&amp;DYN_ARGS=TRUE&amp;DOC_NAME=FAT:FQL_AUDITING_CLIENT_TEMPLATE.FAT&amp;display_string=Audit&amp;VAR:KEY=CJKBCVUHMB&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107__FDSAUDITLINK__" localSheetId="16" hidden="1">{"fdsup://Directions/FactSet Auditing Viewer?action=AUDIT_VALUE&amp;DB=129&amp;ID1=46629U10&amp;VALUEID=07011&amp;SDATE=2009&amp;PERIODTYPE=ANN_STD&amp;window=popup_no_bar&amp;width=385&amp;height=120&amp;START_MAXIMIZED=FALSE&amp;creator=factset&amp;display_string=Audit"}</definedName>
    <definedName name="_107__FDSAUDITLINK__" localSheetId="20" hidden="1">{"fdsup://Directions/FactSet Auditing Viewer?action=AUDIT_VALUE&amp;DB=129&amp;ID1=46629U10&amp;VALUEID=07011&amp;SDATE=2009&amp;PERIODTYPE=ANN_STD&amp;window=popup_no_bar&amp;width=385&amp;height=120&amp;START_MAXIMIZED=FALSE&amp;creator=factset&amp;display_string=Audit"}</definedName>
    <definedName name="_107__FDSAUDITLINK__" localSheetId="12" hidden="1">{"fdsup://Directions/FactSet Auditing Viewer?action=AUDIT_VALUE&amp;DB=129&amp;ID1=46629U10&amp;VALUEID=07011&amp;SDATE=2009&amp;PERIODTYPE=ANN_STD&amp;window=popup_no_bar&amp;width=385&amp;height=120&amp;START_MAXIMIZED=FALSE&amp;creator=factset&amp;display_string=Audit"}</definedName>
    <definedName name="_107__FDSAUDITLINK__" localSheetId="15" hidden="1">{"fdsup://Directions/FactSet Auditing Viewer?action=AUDIT_VALUE&amp;DB=129&amp;ID1=46629U10&amp;VALUEID=07011&amp;SDATE=2009&amp;PERIODTYPE=ANN_STD&amp;window=popup_no_bar&amp;width=385&amp;height=120&amp;START_MAXIMIZED=FALSE&amp;creator=factset&amp;display_string=Audit"}</definedName>
    <definedName name="_107__FDSAUDITLINK__" hidden="1">{"fdsup://Directions/FactSet Auditing Viewer?action=AUDIT_VALUE&amp;DB=129&amp;ID1=46629U10&amp;VALUEID=07011&amp;SDATE=2009&amp;PERIODTYPE=ANN_STD&amp;window=popup_no_bar&amp;width=385&amp;height=120&amp;START_MAXIMIZED=FALSE&amp;creator=factset&amp;display_string=Audit"}</definedName>
    <definedName name="_108__FDSAUDITLINK__" localSheetId="16" hidden="1">{"fdsup://Directions/FactSet Auditing Viewer?action=AUDIT_VALUE&amp;DB=129&amp;ID1=00388130&amp;VALUEID=01001&amp;SDATE=201101&amp;PERIODTYPE=QTR_STD&amp;SCFT=3&amp;window=popup_no_bar&amp;width=385&amp;height=120&amp;START_MAXIMIZED=FALSE&amp;creator=factset&amp;display_string=Audit"}</definedName>
    <definedName name="_108__FDSAUDITLINK__" localSheetId="20" hidden="1">{"fdsup://Directions/FactSet Auditing Viewer?action=AUDIT_VALUE&amp;DB=129&amp;ID1=00388130&amp;VALUEID=01001&amp;SDATE=201101&amp;PERIODTYPE=QTR_STD&amp;SCFT=3&amp;window=popup_no_bar&amp;width=385&amp;height=120&amp;START_MAXIMIZED=FALSE&amp;creator=factset&amp;display_string=Audit"}</definedName>
    <definedName name="_108__FDSAUDITLINK__" localSheetId="12" hidden="1">{"fdsup://Directions/FactSet Auditing Viewer?action=AUDIT_VALUE&amp;DB=129&amp;ID1=00388130&amp;VALUEID=01001&amp;SDATE=201101&amp;PERIODTYPE=QTR_STD&amp;SCFT=3&amp;window=popup_no_bar&amp;width=385&amp;height=120&amp;START_MAXIMIZED=FALSE&amp;creator=factset&amp;display_string=Audit"}</definedName>
    <definedName name="_108__FDSAUDITLINK__" localSheetId="15" hidden="1">{"fdsup://Directions/FactSet Auditing Viewer?action=AUDIT_VALUE&amp;DB=129&amp;ID1=00388130&amp;VALUEID=01001&amp;SDATE=201101&amp;PERIODTYPE=QTR_STD&amp;SCFT=3&amp;window=popup_no_bar&amp;width=385&amp;height=120&amp;START_MAXIMIZED=FALSE&amp;creator=factset&amp;display_string=Audit"}</definedName>
    <definedName name="_108__FDSAUDITLINK__" hidden="1">{"fdsup://Directions/FactSet Auditing Viewer?action=AUDIT_VALUE&amp;DB=129&amp;ID1=00388130&amp;VALUEID=01001&amp;SDATE=201101&amp;PERIODTYPE=QTR_STD&amp;SCFT=3&amp;window=popup_no_bar&amp;width=385&amp;height=120&amp;START_MAXIMIZED=FALSE&amp;creator=factset&amp;display_string=Audit"}</definedName>
    <definedName name="_109__FDSAUDITLINK__" localSheetId="16" hidden="1">{"fdsup://directions/FAT Viewer?action=UPDATE&amp;creator=factset&amp;DYN_ARGS=TRUE&amp;DOC_NAME=FAT:FQL_AUDITING_CLIENT_TEMPLATE.FAT&amp;display_string=Audit&amp;VAR:KEY=YVORGXIRG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MP&amp;VAR:INDEX=0"}</definedName>
    <definedName name="_109__FDSAUDITLINK__" localSheetId="20" hidden="1">{"fdsup://directions/FAT Viewer?action=UPDATE&amp;creator=factset&amp;DYN_ARGS=TRUE&amp;DOC_NAME=FAT:FQL_AUDITING_CLIENT_TEMPLATE.FAT&amp;display_string=Audit&amp;VAR:KEY=YVORGXIRG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MP&amp;VAR:INDEX=0"}</definedName>
    <definedName name="_109__FDSAUDITLINK__" localSheetId="12" hidden="1">{"fdsup://directions/FAT Viewer?action=UPDATE&amp;creator=factset&amp;DYN_ARGS=TRUE&amp;DOC_NAME=FAT:FQL_AUDITING_CLIENT_TEMPLATE.FAT&amp;display_string=Audit&amp;VAR:KEY=YVORGXIRG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MP&amp;VAR:INDEX=0"}</definedName>
    <definedName name="_109__FDSAUDITLINK__" localSheetId="15" hidden="1">{"fdsup://directions/FAT Viewer?action=UPDATE&amp;creator=factset&amp;DYN_ARGS=TRUE&amp;DOC_NAME=FAT:FQL_AUDITING_CLIENT_TEMPLATE.FAT&amp;display_string=Audit&amp;VAR:KEY=YVORGXIRG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MP&amp;VAR:INDEX=0"}</definedName>
    <definedName name="_109__FDSAUDITLINK__" hidden="1">{"fdsup://directions/FAT Viewer?action=UPDATE&amp;creator=factset&amp;DYN_ARGS=TRUE&amp;DOC_NAME=FAT:FQL_AUDITING_CLIENT_TEMPLATE.FAT&amp;display_string=Audit&amp;VAR:KEY=YVORGXIRG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MP&amp;VAR:INDEX=0"}</definedName>
    <definedName name="_11__FDSAUDITLINK__" localSheetId="16" hidden="1">{"fdsup://directions/FAT Viewer?action=UPDATE&amp;creator=factset&amp;DYN_ARGS=TRUE&amp;DOC_NAME=FAT:FQL_AUDITING_CLIENT_TEMPLATE.FAT&amp;display_string=Audit&amp;VAR:KEY=EZIRIZYNEV&amp;VAR:QUERY=RkZfU0FMRVMoTFRNLDEyLzMxLzIwMDksLCxSRixVU0Qp&amp;WINDOW=FIRST_POPUP&amp;HEIGHT=450&amp;WIDTH=450&amp;","START_MAXIMIZED=FALSE&amp;VAR:CALENDAR=US&amp;VAR:SYMBOL=MIPS&amp;VAR:INDEX=0"}</definedName>
    <definedName name="_11__FDSAUDITLINK__" localSheetId="20" hidden="1">{"fdsup://directions/FAT Viewer?action=UPDATE&amp;creator=factset&amp;DYN_ARGS=TRUE&amp;DOC_NAME=FAT:FQL_AUDITING_CLIENT_TEMPLATE.FAT&amp;display_string=Audit&amp;VAR:KEY=EZIRIZYNEV&amp;VAR:QUERY=RkZfU0FMRVMoTFRNLDEyLzMxLzIwMDksLCxSRixVU0Qp&amp;WINDOW=FIRST_POPUP&amp;HEIGHT=450&amp;WIDTH=450&amp;","START_MAXIMIZED=FALSE&amp;VAR:CALENDAR=US&amp;VAR:SYMBOL=MIPS&amp;VAR:INDEX=0"}</definedName>
    <definedName name="_11__FDSAUDITLINK__" localSheetId="12" hidden="1">{"fdsup://directions/FAT Viewer?action=UPDATE&amp;creator=factset&amp;DYN_ARGS=TRUE&amp;DOC_NAME=FAT:FQL_AUDITING_CLIENT_TEMPLATE.FAT&amp;display_string=Audit&amp;VAR:KEY=EZIRIZYNEV&amp;VAR:QUERY=RkZfU0FMRVMoTFRNLDEyLzMxLzIwMDksLCxSRixVU0Qp&amp;WINDOW=FIRST_POPUP&amp;HEIGHT=450&amp;WIDTH=450&amp;","START_MAXIMIZED=FALSE&amp;VAR:CALENDAR=US&amp;VAR:SYMBOL=MIPS&amp;VAR:INDEX=0"}</definedName>
    <definedName name="_11__FDSAUDITLINK__" localSheetId="15" hidden="1">{"fdsup://directions/FAT Viewer?action=UPDATE&amp;creator=factset&amp;DYN_ARGS=TRUE&amp;DOC_NAME=FAT:FQL_AUDITING_CLIENT_TEMPLATE.FAT&amp;display_string=Audit&amp;VAR:KEY=EZIRIZYNEV&amp;VAR:QUERY=RkZfU0FMRVMoTFRNLDEyLzMxLzIwMDksLCxSRixVU0Qp&amp;WINDOW=FIRST_POPUP&amp;HEIGHT=450&amp;WIDTH=450&amp;","START_MAXIMIZED=FALSE&amp;VAR:CALENDAR=US&amp;VAR:SYMBOL=MIPS&amp;VAR:INDEX=0"}</definedName>
    <definedName name="_11__FDSAUDITLINK__" hidden="1">{"fdsup://directions/FAT Viewer?action=UPDATE&amp;creator=factset&amp;DYN_ARGS=TRUE&amp;DOC_NAME=FAT:FQL_AUDITING_CLIENT_TEMPLATE.FAT&amp;display_string=Audit&amp;VAR:KEY=EZIRIZYNEV&amp;VAR:QUERY=RkZfU0FMRVMoTFRNLDEyLzMxLzIwMDksLCxSRixVU0Qp&amp;WINDOW=FIRST_POPUP&amp;HEIGHT=450&amp;WIDTH=450&amp;","START_MAXIMIZED=FALSE&amp;VAR:CALENDAR=US&amp;VAR:SYMBOL=MIPS&amp;VAR:INDEX=0"}</definedName>
    <definedName name="_110__FDSAUDITLINK__" localSheetId="16" hidden="1">{"fdsup://directions/FAT Viewer?action=UPDATE&amp;creator=factset&amp;DYN_ARGS=TRUE&amp;DOC_NAME=FAT:FQL_AUDITING_CLIENT_TEMPLATE.FAT&amp;display_string=Audit&amp;VAR:KEY=AHWVYDSZKF&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110__FDSAUDITLINK__" localSheetId="20" hidden="1">{"fdsup://directions/FAT Viewer?action=UPDATE&amp;creator=factset&amp;DYN_ARGS=TRUE&amp;DOC_NAME=FAT:FQL_AUDITING_CLIENT_TEMPLATE.FAT&amp;display_string=Audit&amp;VAR:KEY=AHWVYDSZKF&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110__FDSAUDITLINK__" localSheetId="12" hidden="1">{"fdsup://directions/FAT Viewer?action=UPDATE&amp;creator=factset&amp;DYN_ARGS=TRUE&amp;DOC_NAME=FAT:FQL_AUDITING_CLIENT_TEMPLATE.FAT&amp;display_string=Audit&amp;VAR:KEY=AHWVYDSZKF&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110__FDSAUDITLINK__" localSheetId="15" hidden="1">{"fdsup://directions/FAT Viewer?action=UPDATE&amp;creator=factset&amp;DYN_ARGS=TRUE&amp;DOC_NAME=FAT:FQL_AUDITING_CLIENT_TEMPLATE.FAT&amp;display_string=Audit&amp;VAR:KEY=AHWVYDSZKF&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110__FDSAUDITLINK__" hidden="1">{"fdsup://directions/FAT Viewer?action=UPDATE&amp;creator=factset&amp;DYN_ARGS=TRUE&amp;DOC_NAME=FAT:FQL_AUDITING_CLIENT_TEMPLATE.FAT&amp;display_string=Audit&amp;VAR:KEY=AHWVYDSZKF&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111__FDSAUDITLINK__" localSheetId="16" hidden="1">{"fdsup://Directions/FactSet Auditing Viewer?action=AUDIT_VALUE&amp;DB=129&amp;ID1=22362210&amp;VALUEID=07011&amp;SDATE=2009&amp;PERIODTYPE=ANN_STD&amp;window=popup_no_bar&amp;width=385&amp;height=120&amp;START_MAXIMIZED=FALSE&amp;creator=factset&amp;display_string=Audit"}</definedName>
    <definedName name="_111__FDSAUDITLINK__" localSheetId="20" hidden="1">{"fdsup://Directions/FactSet Auditing Viewer?action=AUDIT_VALUE&amp;DB=129&amp;ID1=22362210&amp;VALUEID=07011&amp;SDATE=2009&amp;PERIODTYPE=ANN_STD&amp;window=popup_no_bar&amp;width=385&amp;height=120&amp;START_MAXIMIZED=FALSE&amp;creator=factset&amp;display_string=Audit"}</definedName>
    <definedName name="_111__FDSAUDITLINK__" localSheetId="12" hidden="1">{"fdsup://Directions/FactSet Auditing Viewer?action=AUDIT_VALUE&amp;DB=129&amp;ID1=22362210&amp;VALUEID=07011&amp;SDATE=2009&amp;PERIODTYPE=ANN_STD&amp;window=popup_no_bar&amp;width=385&amp;height=120&amp;START_MAXIMIZED=FALSE&amp;creator=factset&amp;display_string=Audit"}</definedName>
    <definedName name="_111__FDSAUDITLINK__" localSheetId="15" hidden="1">{"fdsup://Directions/FactSet Auditing Viewer?action=AUDIT_VALUE&amp;DB=129&amp;ID1=22362210&amp;VALUEID=07011&amp;SDATE=2009&amp;PERIODTYPE=ANN_STD&amp;window=popup_no_bar&amp;width=385&amp;height=120&amp;START_MAXIMIZED=FALSE&amp;creator=factset&amp;display_string=Audit"}</definedName>
    <definedName name="_111__FDSAUDITLINK__" hidden="1">{"fdsup://Directions/FactSet Auditing Viewer?action=AUDIT_VALUE&amp;DB=129&amp;ID1=22362210&amp;VALUEID=07011&amp;SDATE=2009&amp;PERIODTYPE=ANN_STD&amp;window=popup_no_bar&amp;width=385&amp;height=120&amp;START_MAXIMIZED=FALSE&amp;creator=factset&amp;display_string=Audit"}</definedName>
    <definedName name="_112__FDSAUDITLINK__" localSheetId="16" hidden="1">{"fdsup://Directions/FactSet Auditing Viewer?action=AUDIT_VALUE&amp;DB=129&amp;ID1=22362210&amp;VALUEID=07011&amp;SDATE=2009&amp;PERIODTYPE=ANN_STD&amp;window=popup_no_bar&amp;width=385&amp;height=120&amp;START_MAXIMIZED=FALSE&amp;creator=factset&amp;display_string=Audit"}</definedName>
    <definedName name="_112__FDSAUDITLINK__" localSheetId="20" hidden="1">{"fdsup://Directions/FactSet Auditing Viewer?action=AUDIT_VALUE&amp;DB=129&amp;ID1=22362210&amp;VALUEID=07011&amp;SDATE=2009&amp;PERIODTYPE=ANN_STD&amp;window=popup_no_bar&amp;width=385&amp;height=120&amp;START_MAXIMIZED=FALSE&amp;creator=factset&amp;display_string=Audit"}</definedName>
    <definedName name="_112__FDSAUDITLINK__" localSheetId="12" hidden="1">{"fdsup://Directions/FactSet Auditing Viewer?action=AUDIT_VALUE&amp;DB=129&amp;ID1=22362210&amp;VALUEID=07011&amp;SDATE=2009&amp;PERIODTYPE=ANN_STD&amp;window=popup_no_bar&amp;width=385&amp;height=120&amp;START_MAXIMIZED=FALSE&amp;creator=factset&amp;display_string=Audit"}</definedName>
    <definedName name="_112__FDSAUDITLINK__" localSheetId="15" hidden="1">{"fdsup://Directions/FactSet Auditing Viewer?action=AUDIT_VALUE&amp;DB=129&amp;ID1=22362210&amp;VALUEID=07011&amp;SDATE=2009&amp;PERIODTYPE=ANN_STD&amp;window=popup_no_bar&amp;width=385&amp;height=120&amp;START_MAXIMIZED=FALSE&amp;creator=factset&amp;display_string=Audit"}</definedName>
    <definedName name="_112__FDSAUDITLINK__" hidden="1">{"fdsup://Directions/FactSet Auditing Viewer?action=AUDIT_VALUE&amp;DB=129&amp;ID1=22362210&amp;VALUEID=07011&amp;SDATE=2009&amp;PERIODTYPE=ANN_STD&amp;window=popup_no_bar&amp;width=385&amp;height=120&amp;START_MAXIMIZED=FALSE&amp;creator=factset&amp;display_string=Audit"}</definedName>
    <definedName name="_113__FDSAUDITLINK__" localSheetId="16" hidden="1">{"fdsup://directions/FAT Viewer?action=UPDATE&amp;creator=factset&amp;DYN_ARGS=TRUE&amp;DOC_NAME=FAT:FQL_AUDITING_CLIENT_TEMPLATE.FAT&amp;display_string=Audit&amp;VAR:KEY=SVQZSZQFOR&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113__FDSAUDITLINK__" localSheetId="20" hidden="1">{"fdsup://directions/FAT Viewer?action=UPDATE&amp;creator=factset&amp;DYN_ARGS=TRUE&amp;DOC_NAME=FAT:FQL_AUDITING_CLIENT_TEMPLATE.FAT&amp;display_string=Audit&amp;VAR:KEY=SVQZSZQFOR&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113__FDSAUDITLINK__" localSheetId="12" hidden="1">{"fdsup://directions/FAT Viewer?action=UPDATE&amp;creator=factset&amp;DYN_ARGS=TRUE&amp;DOC_NAME=FAT:FQL_AUDITING_CLIENT_TEMPLATE.FAT&amp;display_string=Audit&amp;VAR:KEY=SVQZSZQFOR&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113__FDSAUDITLINK__" localSheetId="15" hidden="1">{"fdsup://directions/FAT Viewer?action=UPDATE&amp;creator=factset&amp;DYN_ARGS=TRUE&amp;DOC_NAME=FAT:FQL_AUDITING_CLIENT_TEMPLATE.FAT&amp;display_string=Audit&amp;VAR:KEY=SVQZSZQFOR&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113__FDSAUDITLINK__" hidden="1">{"fdsup://directions/FAT Viewer?action=UPDATE&amp;creator=factset&amp;DYN_ARGS=TRUE&amp;DOC_NAME=FAT:FQL_AUDITING_CLIENT_TEMPLATE.FAT&amp;display_string=Audit&amp;VAR:KEY=SVQZSZQFOR&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114__FDSAUDITLINK__" localSheetId="16" hidden="1">{"fdsup://Directions/FactSet Auditing Viewer?action=AUDIT_VALUE&amp;DB=129&amp;ID1=29977A10&amp;VALUEID=07011&amp;SDATE=2009&amp;PERIODTYPE=ANN_STD&amp;window=popup_no_bar&amp;width=385&amp;height=120&amp;START_MAXIMIZED=FALSE&amp;creator=factset&amp;display_string=Audit"}</definedName>
    <definedName name="_114__FDSAUDITLINK__" localSheetId="20" hidden="1">{"fdsup://Directions/FactSet Auditing Viewer?action=AUDIT_VALUE&amp;DB=129&amp;ID1=29977A10&amp;VALUEID=07011&amp;SDATE=2009&amp;PERIODTYPE=ANN_STD&amp;window=popup_no_bar&amp;width=385&amp;height=120&amp;START_MAXIMIZED=FALSE&amp;creator=factset&amp;display_string=Audit"}</definedName>
    <definedName name="_114__FDSAUDITLINK__" localSheetId="12" hidden="1">{"fdsup://Directions/FactSet Auditing Viewer?action=AUDIT_VALUE&amp;DB=129&amp;ID1=29977A10&amp;VALUEID=07011&amp;SDATE=2009&amp;PERIODTYPE=ANN_STD&amp;window=popup_no_bar&amp;width=385&amp;height=120&amp;START_MAXIMIZED=FALSE&amp;creator=factset&amp;display_string=Audit"}</definedName>
    <definedName name="_114__FDSAUDITLINK__" localSheetId="15" hidden="1">{"fdsup://Directions/FactSet Auditing Viewer?action=AUDIT_VALUE&amp;DB=129&amp;ID1=29977A10&amp;VALUEID=07011&amp;SDATE=2009&amp;PERIODTYPE=ANN_STD&amp;window=popup_no_bar&amp;width=385&amp;height=120&amp;START_MAXIMIZED=FALSE&amp;creator=factset&amp;display_string=Audit"}</definedName>
    <definedName name="_114__FDSAUDITLINK__" hidden="1">{"fdsup://Directions/FactSet Auditing Viewer?action=AUDIT_VALUE&amp;DB=129&amp;ID1=29977A10&amp;VALUEID=07011&amp;SDATE=2009&amp;PERIODTYPE=ANN_STD&amp;window=popup_no_bar&amp;width=385&amp;height=120&amp;START_MAXIMIZED=FALSE&amp;creator=factset&amp;display_string=Audit"}</definedName>
    <definedName name="_115__FDSAUDITLINK__" localSheetId="16" hidden="1">{"fdsup://directions/FAT Viewer?action=UPDATE&amp;creator=factset&amp;DYN_ARGS=TRUE&amp;DOC_NAME=FAT:FQL_AUDITING_CLIENT_TEMPLATE.FAT&amp;display_string=Audit&amp;VAR:KEY=RAHGNOFKTI&amp;VAR:QUERY=KEZGX0VCSVREQShMVE0sMTIvMzEvMjAwOSwsLFJGLFVTRClARkZfRUJJVERBX0lCKExUTSwxMi8zMS8yMDA5L","CwsUkYsVVNEKSk=&amp;WINDOW=FIRST_POPUP&amp;HEIGHT=450&amp;WIDTH=450&amp;START_MAXIMIZED=FALSE&amp;VAR:CALENDAR=US&amp;VAR:SYMBOL=ACTG&amp;VAR:INDEX=0"}</definedName>
    <definedName name="_115__FDSAUDITLINK__" localSheetId="20" hidden="1">{"fdsup://directions/FAT Viewer?action=UPDATE&amp;creator=factset&amp;DYN_ARGS=TRUE&amp;DOC_NAME=FAT:FQL_AUDITING_CLIENT_TEMPLATE.FAT&amp;display_string=Audit&amp;VAR:KEY=RAHGNOFKTI&amp;VAR:QUERY=KEZGX0VCSVREQShMVE0sMTIvMzEvMjAwOSwsLFJGLFVTRClARkZfRUJJVERBX0lCKExUTSwxMi8zMS8yMDA5L","CwsUkYsVVNEKSk=&amp;WINDOW=FIRST_POPUP&amp;HEIGHT=450&amp;WIDTH=450&amp;START_MAXIMIZED=FALSE&amp;VAR:CALENDAR=US&amp;VAR:SYMBOL=ACTG&amp;VAR:INDEX=0"}</definedName>
    <definedName name="_115__FDSAUDITLINK__" localSheetId="12" hidden="1">{"fdsup://directions/FAT Viewer?action=UPDATE&amp;creator=factset&amp;DYN_ARGS=TRUE&amp;DOC_NAME=FAT:FQL_AUDITING_CLIENT_TEMPLATE.FAT&amp;display_string=Audit&amp;VAR:KEY=RAHGNOFKTI&amp;VAR:QUERY=KEZGX0VCSVREQShMVE0sMTIvMzEvMjAwOSwsLFJGLFVTRClARkZfRUJJVERBX0lCKExUTSwxMi8zMS8yMDA5L","CwsUkYsVVNEKSk=&amp;WINDOW=FIRST_POPUP&amp;HEIGHT=450&amp;WIDTH=450&amp;START_MAXIMIZED=FALSE&amp;VAR:CALENDAR=US&amp;VAR:SYMBOL=ACTG&amp;VAR:INDEX=0"}</definedName>
    <definedName name="_115__FDSAUDITLINK__" localSheetId="15" hidden="1">{"fdsup://directions/FAT Viewer?action=UPDATE&amp;creator=factset&amp;DYN_ARGS=TRUE&amp;DOC_NAME=FAT:FQL_AUDITING_CLIENT_TEMPLATE.FAT&amp;display_string=Audit&amp;VAR:KEY=RAHGNOFKTI&amp;VAR:QUERY=KEZGX0VCSVREQShMVE0sMTIvMzEvMjAwOSwsLFJGLFVTRClARkZfRUJJVERBX0lCKExUTSwxMi8zMS8yMDA5L","CwsUkYsVVNEKSk=&amp;WINDOW=FIRST_POPUP&amp;HEIGHT=450&amp;WIDTH=450&amp;START_MAXIMIZED=FALSE&amp;VAR:CALENDAR=US&amp;VAR:SYMBOL=ACTG&amp;VAR:INDEX=0"}</definedName>
    <definedName name="_115__FDSAUDITLINK__" hidden="1">{"fdsup://directions/FAT Viewer?action=UPDATE&amp;creator=factset&amp;DYN_ARGS=TRUE&amp;DOC_NAME=FAT:FQL_AUDITING_CLIENT_TEMPLATE.FAT&amp;display_string=Audit&amp;VAR:KEY=RAHGNOFKTI&amp;VAR:QUERY=KEZGX0VCSVREQShMVE0sMTIvMzEvMjAwOSwsLFJGLFVTRClARkZfRUJJVERBX0lCKExUTSwxMi8zMS8yMDA5L","CwsUkYsVVNEKSk=&amp;WINDOW=FIRST_POPUP&amp;HEIGHT=450&amp;WIDTH=450&amp;START_MAXIMIZED=FALSE&amp;VAR:CALENDAR=US&amp;VAR:SYMBOL=ACTG&amp;VAR:INDEX=0"}</definedName>
    <definedName name="_116__FDSAUDITLINK__" localSheetId="16" hidden="1">{"fdsup://directions/FAT Viewer?action=UPDATE&amp;creator=factset&amp;DYN_ARGS=TRUE&amp;DOC_NAME=FAT:FQL_AUDITING_CLIENT_TEMPLATE.FAT&amp;display_string=Audit&amp;VAR:KEY=AVAZGTKDUN&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EVR&amp;VAR:INDEX=0"}</definedName>
    <definedName name="_116__FDSAUDITLINK__" localSheetId="20" hidden="1">{"fdsup://directions/FAT Viewer?action=UPDATE&amp;creator=factset&amp;DYN_ARGS=TRUE&amp;DOC_NAME=FAT:FQL_AUDITING_CLIENT_TEMPLATE.FAT&amp;display_string=Audit&amp;VAR:KEY=AVAZGTKDUN&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EVR&amp;VAR:INDEX=0"}</definedName>
    <definedName name="_116__FDSAUDITLINK__" localSheetId="12" hidden="1">{"fdsup://directions/FAT Viewer?action=UPDATE&amp;creator=factset&amp;DYN_ARGS=TRUE&amp;DOC_NAME=FAT:FQL_AUDITING_CLIENT_TEMPLATE.FAT&amp;display_string=Audit&amp;VAR:KEY=AVAZGTKDUN&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EVR&amp;VAR:INDEX=0"}</definedName>
    <definedName name="_116__FDSAUDITLINK__" localSheetId="15" hidden="1">{"fdsup://directions/FAT Viewer?action=UPDATE&amp;creator=factset&amp;DYN_ARGS=TRUE&amp;DOC_NAME=FAT:FQL_AUDITING_CLIENT_TEMPLATE.FAT&amp;display_string=Audit&amp;VAR:KEY=AVAZGTKDUN&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EVR&amp;VAR:INDEX=0"}</definedName>
    <definedName name="_116__FDSAUDITLINK__" hidden="1">{"fdsup://directions/FAT Viewer?action=UPDATE&amp;creator=factset&amp;DYN_ARGS=TRUE&amp;DOC_NAME=FAT:FQL_AUDITING_CLIENT_TEMPLATE.FAT&amp;display_string=Audit&amp;VAR:KEY=AVAZGTKDUN&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EVR&amp;VAR:INDEX=0"}</definedName>
    <definedName name="_117__FDSAUDITLINK__" localSheetId="16" hidden="1">{"fdsup://Directions/FactSet Auditing Viewer?action=AUDIT_VALUE&amp;DB=129&amp;ID1=72407810&amp;VALUEID=07011&amp;SDATE=2009&amp;PERIODTYPE=ANN_STD&amp;window=popup_no_bar&amp;width=385&amp;height=120&amp;START_MAXIMIZED=FALSE&amp;creator=factset&amp;display_string=Audit"}</definedName>
    <definedName name="_117__FDSAUDITLINK__" localSheetId="20" hidden="1">{"fdsup://Directions/FactSet Auditing Viewer?action=AUDIT_VALUE&amp;DB=129&amp;ID1=72407810&amp;VALUEID=07011&amp;SDATE=2009&amp;PERIODTYPE=ANN_STD&amp;window=popup_no_bar&amp;width=385&amp;height=120&amp;START_MAXIMIZED=FALSE&amp;creator=factset&amp;display_string=Audit"}</definedName>
    <definedName name="_117__FDSAUDITLINK__" localSheetId="12" hidden="1">{"fdsup://Directions/FactSet Auditing Viewer?action=AUDIT_VALUE&amp;DB=129&amp;ID1=72407810&amp;VALUEID=07011&amp;SDATE=2009&amp;PERIODTYPE=ANN_STD&amp;window=popup_no_bar&amp;width=385&amp;height=120&amp;START_MAXIMIZED=FALSE&amp;creator=factset&amp;display_string=Audit"}</definedName>
    <definedName name="_117__FDSAUDITLINK__" localSheetId="15" hidden="1">{"fdsup://Directions/FactSet Auditing Viewer?action=AUDIT_VALUE&amp;DB=129&amp;ID1=72407810&amp;VALUEID=07011&amp;SDATE=2009&amp;PERIODTYPE=ANN_STD&amp;window=popup_no_bar&amp;width=385&amp;height=120&amp;START_MAXIMIZED=FALSE&amp;creator=factset&amp;display_string=Audit"}</definedName>
    <definedName name="_117__FDSAUDITLINK__" hidden="1">{"fdsup://Directions/FactSet Auditing Viewer?action=AUDIT_VALUE&amp;DB=129&amp;ID1=72407810&amp;VALUEID=07011&amp;SDATE=2009&amp;PERIODTYPE=ANN_STD&amp;window=popup_no_bar&amp;width=385&amp;height=120&amp;START_MAXIMIZED=FALSE&amp;creator=factset&amp;display_string=Audit"}</definedName>
    <definedName name="_118__FDSAUDITLINK__" localSheetId="16" hidden="1">{"fdsup://directions/FAT Viewer?action=UPDATE&amp;creator=factset&amp;DYN_ARGS=TRUE&amp;DOC_NAME=FAT:FQL_AUDITING_CLIENT_TEMPLATE.FAT&amp;display_string=Audit&amp;VAR:KEY=FWTAHAHIXS&amp;VAR:QUERY=KChGRl9ERUJUKFFUUiwwLCwsUkYsVVNEKUBGRl9ERUJUKFNFTUksMCwsLFJGLFVTRCkpQEZGX0RFQlQoQU5OL","DAsLCxSRixVU0QpKQ==&amp;WINDOW=FIRST_POPUP&amp;HEIGHT=450&amp;WIDTH=450&amp;START_MAXIMIZED=FALSE&amp;VAR:CALENDAR=US&amp;VAR:SYMBOL=093031&amp;VAR:INDEX=0"}</definedName>
    <definedName name="_118__FDSAUDITLINK__" localSheetId="20" hidden="1">{"fdsup://directions/FAT Viewer?action=UPDATE&amp;creator=factset&amp;DYN_ARGS=TRUE&amp;DOC_NAME=FAT:FQL_AUDITING_CLIENT_TEMPLATE.FAT&amp;display_string=Audit&amp;VAR:KEY=FWTAHAHIXS&amp;VAR:QUERY=KChGRl9ERUJUKFFUUiwwLCwsUkYsVVNEKUBGRl9ERUJUKFNFTUksMCwsLFJGLFVTRCkpQEZGX0RFQlQoQU5OL","DAsLCxSRixVU0QpKQ==&amp;WINDOW=FIRST_POPUP&amp;HEIGHT=450&amp;WIDTH=450&amp;START_MAXIMIZED=FALSE&amp;VAR:CALENDAR=US&amp;VAR:SYMBOL=093031&amp;VAR:INDEX=0"}</definedName>
    <definedName name="_118__FDSAUDITLINK__" localSheetId="12" hidden="1">{"fdsup://directions/FAT Viewer?action=UPDATE&amp;creator=factset&amp;DYN_ARGS=TRUE&amp;DOC_NAME=FAT:FQL_AUDITING_CLIENT_TEMPLATE.FAT&amp;display_string=Audit&amp;VAR:KEY=FWTAHAHIXS&amp;VAR:QUERY=KChGRl9ERUJUKFFUUiwwLCwsUkYsVVNEKUBGRl9ERUJUKFNFTUksMCwsLFJGLFVTRCkpQEZGX0RFQlQoQU5OL","DAsLCxSRixVU0QpKQ==&amp;WINDOW=FIRST_POPUP&amp;HEIGHT=450&amp;WIDTH=450&amp;START_MAXIMIZED=FALSE&amp;VAR:CALENDAR=US&amp;VAR:SYMBOL=093031&amp;VAR:INDEX=0"}</definedName>
    <definedName name="_118__FDSAUDITLINK__" localSheetId="15" hidden="1">{"fdsup://directions/FAT Viewer?action=UPDATE&amp;creator=factset&amp;DYN_ARGS=TRUE&amp;DOC_NAME=FAT:FQL_AUDITING_CLIENT_TEMPLATE.FAT&amp;display_string=Audit&amp;VAR:KEY=FWTAHAHIXS&amp;VAR:QUERY=KChGRl9ERUJUKFFUUiwwLCwsUkYsVVNEKUBGRl9ERUJUKFNFTUksMCwsLFJGLFVTRCkpQEZGX0RFQlQoQU5OL","DAsLCxSRixVU0QpKQ==&amp;WINDOW=FIRST_POPUP&amp;HEIGHT=450&amp;WIDTH=450&amp;START_MAXIMIZED=FALSE&amp;VAR:CALENDAR=US&amp;VAR:SYMBOL=093031&amp;VAR:INDEX=0"}</definedName>
    <definedName name="_118__FDSAUDITLINK__" hidden="1">{"fdsup://directions/FAT Viewer?action=UPDATE&amp;creator=factset&amp;DYN_ARGS=TRUE&amp;DOC_NAME=FAT:FQL_AUDITING_CLIENT_TEMPLATE.FAT&amp;display_string=Audit&amp;VAR:KEY=FWTAHAHIXS&amp;VAR:QUERY=KChGRl9ERUJUKFFUUiwwLCwsUkYsVVNEKUBGRl9ERUJUKFNFTUksMCwsLFJGLFVTRCkpQEZGX0RFQlQoQU5OL","DAsLCxSRixVU0QpKQ==&amp;WINDOW=FIRST_POPUP&amp;HEIGHT=450&amp;WIDTH=450&amp;START_MAXIMIZED=FALSE&amp;VAR:CALENDAR=US&amp;VAR:SYMBOL=093031&amp;VAR:INDEX=0"}</definedName>
    <definedName name="_119__FDSAUDITLINK__" localSheetId="16" hidden="1">{"fdsup://directions/FAT Viewer?action=UPDATE&amp;creator=factset&amp;DYN_ARGS=TRUE&amp;DOC_NAME=FAT:FQL_AUDITING_CLIENT_TEMPLATE.FAT&amp;display_string=Audit&amp;VAR:KEY=ALUPQXEJMD&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588950&amp;VAR:INDEX=0"}</definedName>
    <definedName name="_119__FDSAUDITLINK__" localSheetId="20" hidden="1">{"fdsup://directions/FAT Viewer?action=UPDATE&amp;creator=factset&amp;DYN_ARGS=TRUE&amp;DOC_NAME=FAT:FQL_AUDITING_CLIENT_TEMPLATE.FAT&amp;display_string=Audit&amp;VAR:KEY=ALUPQXEJMD&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588950&amp;VAR:INDEX=0"}</definedName>
    <definedName name="_119__FDSAUDITLINK__" localSheetId="12" hidden="1">{"fdsup://directions/FAT Viewer?action=UPDATE&amp;creator=factset&amp;DYN_ARGS=TRUE&amp;DOC_NAME=FAT:FQL_AUDITING_CLIENT_TEMPLATE.FAT&amp;display_string=Audit&amp;VAR:KEY=ALUPQXEJMD&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588950&amp;VAR:INDEX=0"}</definedName>
    <definedName name="_119__FDSAUDITLINK__" localSheetId="15" hidden="1">{"fdsup://directions/FAT Viewer?action=UPDATE&amp;creator=factset&amp;DYN_ARGS=TRUE&amp;DOC_NAME=FAT:FQL_AUDITING_CLIENT_TEMPLATE.FAT&amp;display_string=Audit&amp;VAR:KEY=ALUPQXEJMD&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588950&amp;VAR:INDEX=0"}</definedName>
    <definedName name="_119__FDSAUDITLINK__" hidden="1">{"fdsup://directions/FAT Viewer?action=UPDATE&amp;creator=factset&amp;DYN_ARGS=TRUE&amp;DOC_NAME=FAT:FQL_AUDITING_CLIENT_TEMPLATE.FAT&amp;display_string=Audit&amp;VAR:KEY=ALUPQXEJMD&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588950&amp;VAR:INDEX=0"}</definedName>
    <definedName name="_12__FDSAUDITLINK__" localSheetId="16" hidden="1">{"fdsup://directions/FAT Viewer?action=UPDATE&amp;creator=factset&amp;DYN_ARGS=TRUE&amp;DOC_NAME=FAT:FQL_AUDITING_CLIENT_TEMPLATE.FAT&amp;display_string=Audit&amp;VAR:KEY=OVEZIZYPOL&amp;VAR:QUERY=RkZfRVBTKExUTSwxMi8zMS8yMDA4LCwsUkYsVVNEKQ==&amp;WINDOW=FIRST_POPUP&amp;HEIGHT=450&amp;WIDTH=450&amp;","START_MAXIMIZED=FALSE&amp;VAR:CALENDAR=US&amp;VAR:SYMBOL=MIPS&amp;VAR:INDEX=0"}</definedName>
    <definedName name="_12__FDSAUDITLINK__" localSheetId="20" hidden="1">{"fdsup://directions/FAT Viewer?action=UPDATE&amp;creator=factset&amp;DYN_ARGS=TRUE&amp;DOC_NAME=FAT:FQL_AUDITING_CLIENT_TEMPLATE.FAT&amp;display_string=Audit&amp;VAR:KEY=OVEZIZYPOL&amp;VAR:QUERY=RkZfRVBTKExUTSwxMi8zMS8yMDA4LCwsUkYsVVNEKQ==&amp;WINDOW=FIRST_POPUP&amp;HEIGHT=450&amp;WIDTH=450&amp;","START_MAXIMIZED=FALSE&amp;VAR:CALENDAR=US&amp;VAR:SYMBOL=MIPS&amp;VAR:INDEX=0"}</definedName>
    <definedName name="_12__FDSAUDITLINK__" localSheetId="12" hidden="1">{"fdsup://directions/FAT Viewer?action=UPDATE&amp;creator=factset&amp;DYN_ARGS=TRUE&amp;DOC_NAME=FAT:FQL_AUDITING_CLIENT_TEMPLATE.FAT&amp;display_string=Audit&amp;VAR:KEY=OVEZIZYPOL&amp;VAR:QUERY=RkZfRVBTKExUTSwxMi8zMS8yMDA4LCwsUkYsVVNEKQ==&amp;WINDOW=FIRST_POPUP&amp;HEIGHT=450&amp;WIDTH=450&amp;","START_MAXIMIZED=FALSE&amp;VAR:CALENDAR=US&amp;VAR:SYMBOL=MIPS&amp;VAR:INDEX=0"}</definedName>
    <definedName name="_12__FDSAUDITLINK__" localSheetId="15" hidden="1">{"fdsup://directions/FAT Viewer?action=UPDATE&amp;creator=factset&amp;DYN_ARGS=TRUE&amp;DOC_NAME=FAT:FQL_AUDITING_CLIENT_TEMPLATE.FAT&amp;display_string=Audit&amp;VAR:KEY=OVEZIZYPOL&amp;VAR:QUERY=RkZfRVBTKExUTSwxMi8zMS8yMDA4LCwsUkYsVVNEKQ==&amp;WINDOW=FIRST_POPUP&amp;HEIGHT=450&amp;WIDTH=450&amp;","START_MAXIMIZED=FALSE&amp;VAR:CALENDAR=US&amp;VAR:SYMBOL=MIPS&amp;VAR:INDEX=0"}</definedName>
    <definedName name="_12__FDSAUDITLINK__" hidden="1">{"fdsup://directions/FAT Viewer?action=UPDATE&amp;creator=factset&amp;DYN_ARGS=TRUE&amp;DOC_NAME=FAT:FQL_AUDITING_CLIENT_TEMPLATE.FAT&amp;display_string=Audit&amp;VAR:KEY=OVEZIZYPOL&amp;VAR:QUERY=RkZfRVBTKExUTSwxMi8zMS8yMDA4LCwsUkYsVVNEKQ==&amp;WINDOW=FIRST_POPUP&amp;HEIGHT=450&amp;WIDTH=450&amp;","START_MAXIMIZED=FALSE&amp;VAR:CALENDAR=US&amp;VAR:SYMBOL=MIPS&amp;VAR:INDEX=0"}</definedName>
    <definedName name="_120__FDSAUDITLINK__" localSheetId="16" hidden="1">{"fdsup://Directions/FactSet Auditing Viewer?action=AUDIT_VALUE&amp;DB=129&amp;ID1=B505PN&amp;VALUEID=P05301&amp;SDATE=201201&amp;PERIODTYPE=QTR_STD&amp;SCFT=3&amp;window=popup_no_bar&amp;width=385&amp;height=120&amp;START_MAXIMIZED=FALSE&amp;creator=factset&amp;display_string=Audit"}</definedName>
    <definedName name="_120__FDSAUDITLINK__" localSheetId="20" hidden="1">{"fdsup://Directions/FactSet Auditing Viewer?action=AUDIT_VALUE&amp;DB=129&amp;ID1=B505PN&amp;VALUEID=P05301&amp;SDATE=201201&amp;PERIODTYPE=QTR_STD&amp;SCFT=3&amp;window=popup_no_bar&amp;width=385&amp;height=120&amp;START_MAXIMIZED=FALSE&amp;creator=factset&amp;display_string=Audit"}</definedName>
    <definedName name="_120__FDSAUDITLINK__" localSheetId="12" hidden="1">{"fdsup://Directions/FactSet Auditing Viewer?action=AUDIT_VALUE&amp;DB=129&amp;ID1=B505PN&amp;VALUEID=P05301&amp;SDATE=201201&amp;PERIODTYPE=QTR_STD&amp;SCFT=3&amp;window=popup_no_bar&amp;width=385&amp;height=120&amp;START_MAXIMIZED=FALSE&amp;creator=factset&amp;display_string=Audit"}</definedName>
    <definedName name="_120__FDSAUDITLINK__" localSheetId="15" hidden="1">{"fdsup://Directions/FactSet Auditing Viewer?action=AUDIT_VALUE&amp;DB=129&amp;ID1=B505PN&amp;VALUEID=P05301&amp;SDATE=201201&amp;PERIODTYPE=QTR_STD&amp;SCFT=3&amp;window=popup_no_bar&amp;width=385&amp;height=120&amp;START_MAXIMIZED=FALSE&amp;creator=factset&amp;display_string=Audit"}</definedName>
    <definedName name="_120__FDSAUDITLINK__" hidden="1">{"fdsup://Directions/FactSet Auditing Viewer?action=AUDIT_VALUE&amp;DB=129&amp;ID1=B505PN&amp;VALUEID=P05301&amp;SDATE=201201&amp;PERIODTYPE=QTR_STD&amp;SCFT=3&amp;window=popup_no_bar&amp;width=385&amp;height=120&amp;START_MAXIMIZED=FALSE&amp;creator=factset&amp;display_string=Audit"}</definedName>
    <definedName name="_121__FDSAUDITLINK__" localSheetId="16" hidden="1">{"fdsup://Directions/FactSet Auditing Viewer?action=AUDIT_VALUE&amp;DB=129&amp;ID1=588950&amp;VALUEID=P05301&amp;SDATE=201202&amp;PERIODTYPE=QTR_STD&amp;SCFT=3&amp;window=popup_no_bar&amp;width=385&amp;height=120&amp;START_MAXIMIZED=FALSE&amp;creator=factset&amp;display_string=Audit"}</definedName>
    <definedName name="_121__FDSAUDITLINK__" localSheetId="20" hidden="1">{"fdsup://Directions/FactSet Auditing Viewer?action=AUDIT_VALUE&amp;DB=129&amp;ID1=588950&amp;VALUEID=P05301&amp;SDATE=201202&amp;PERIODTYPE=QTR_STD&amp;SCFT=3&amp;window=popup_no_bar&amp;width=385&amp;height=120&amp;START_MAXIMIZED=FALSE&amp;creator=factset&amp;display_string=Audit"}</definedName>
    <definedName name="_121__FDSAUDITLINK__" localSheetId="12" hidden="1">{"fdsup://Directions/FactSet Auditing Viewer?action=AUDIT_VALUE&amp;DB=129&amp;ID1=588950&amp;VALUEID=P05301&amp;SDATE=201202&amp;PERIODTYPE=QTR_STD&amp;SCFT=3&amp;window=popup_no_bar&amp;width=385&amp;height=120&amp;START_MAXIMIZED=FALSE&amp;creator=factset&amp;display_string=Audit"}</definedName>
    <definedName name="_121__FDSAUDITLINK__" localSheetId="15" hidden="1">{"fdsup://Directions/FactSet Auditing Viewer?action=AUDIT_VALUE&amp;DB=129&amp;ID1=588950&amp;VALUEID=P05301&amp;SDATE=201202&amp;PERIODTYPE=QTR_STD&amp;SCFT=3&amp;window=popup_no_bar&amp;width=385&amp;height=120&amp;START_MAXIMIZED=FALSE&amp;creator=factset&amp;display_string=Audit"}</definedName>
    <definedName name="_121__FDSAUDITLINK__" hidden="1">{"fdsup://Directions/FactSet Auditing Viewer?action=AUDIT_VALUE&amp;DB=129&amp;ID1=588950&amp;VALUEID=P05301&amp;SDATE=201202&amp;PERIODTYPE=QTR_STD&amp;SCFT=3&amp;window=popup_no_bar&amp;width=385&amp;height=120&amp;START_MAXIMIZED=FALSE&amp;creator=factset&amp;display_string=Audit"}</definedName>
    <definedName name="_122__FDSAUDITLINK__" localSheetId="16" hidden="1">{"fdsup://directions/FAT Viewer?action=UPDATE&amp;creator=factset&amp;DYN_ARGS=TRUE&amp;DOC_NAME=FAT:FQL_AUDITING_CLIENT_TEMPLATE.FAT&amp;display_string=Audit&amp;VAR:KEY=HIXEXMVWVQ&amp;VAR:QUERY=KChGRl9FQklUKExUTSwwLCwsUkYsVVNEKUBGRl9FQklUKExUTVNfU0VNSSwwLCwsUkYsVVNEKSlARkZfRUJJV","ChBTk4sMCwsLFJGLFVTRCkp&amp;WINDOW=FIRST_POPUP&amp;HEIGHT=450&amp;WIDTH=450&amp;START_MAXIMIZED=FALSE&amp;VAR:CALENDAR=US&amp;VAR:SYMBOL=QCOM&amp;VAR:INDEX=0"}</definedName>
    <definedName name="_122__FDSAUDITLINK__" localSheetId="20" hidden="1">{"fdsup://directions/FAT Viewer?action=UPDATE&amp;creator=factset&amp;DYN_ARGS=TRUE&amp;DOC_NAME=FAT:FQL_AUDITING_CLIENT_TEMPLATE.FAT&amp;display_string=Audit&amp;VAR:KEY=HIXEXMVWVQ&amp;VAR:QUERY=KChGRl9FQklUKExUTSwwLCwsUkYsVVNEKUBGRl9FQklUKExUTVNfU0VNSSwwLCwsUkYsVVNEKSlARkZfRUJJV","ChBTk4sMCwsLFJGLFVTRCkp&amp;WINDOW=FIRST_POPUP&amp;HEIGHT=450&amp;WIDTH=450&amp;START_MAXIMIZED=FALSE&amp;VAR:CALENDAR=US&amp;VAR:SYMBOL=QCOM&amp;VAR:INDEX=0"}</definedName>
    <definedName name="_122__FDSAUDITLINK__" localSheetId="12" hidden="1">{"fdsup://directions/FAT Viewer?action=UPDATE&amp;creator=factset&amp;DYN_ARGS=TRUE&amp;DOC_NAME=FAT:FQL_AUDITING_CLIENT_TEMPLATE.FAT&amp;display_string=Audit&amp;VAR:KEY=HIXEXMVWVQ&amp;VAR:QUERY=KChGRl9FQklUKExUTSwwLCwsUkYsVVNEKUBGRl9FQklUKExUTVNfU0VNSSwwLCwsUkYsVVNEKSlARkZfRUJJV","ChBTk4sMCwsLFJGLFVTRCkp&amp;WINDOW=FIRST_POPUP&amp;HEIGHT=450&amp;WIDTH=450&amp;START_MAXIMIZED=FALSE&amp;VAR:CALENDAR=US&amp;VAR:SYMBOL=QCOM&amp;VAR:INDEX=0"}</definedName>
    <definedName name="_122__FDSAUDITLINK__" localSheetId="15" hidden="1">{"fdsup://directions/FAT Viewer?action=UPDATE&amp;creator=factset&amp;DYN_ARGS=TRUE&amp;DOC_NAME=FAT:FQL_AUDITING_CLIENT_TEMPLATE.FAT&amp;display_string=Audit&amp;VAR:KEY=HIXEXMVWVQ&amp;VAR:QUERY=KChGRl9FQklUKExUTSwwLCwsUkYsVVNEKUBGRl9FQklUKExUTVNfU0VNSSwwLCwsUkYsVVNEKSlARkZfRUJJV","ChBTk4sMCwsLFJGLFVTRCkp&amp;WINDOW=FIRST_POPUP&amp;HEIGHT=450&amp;WIDTH=450&amp;START_MAXIMIZED=FALSE&amp;VAR:CALENDAR=US&amp;VAR:SYMBOL=QCOM&amp;VAR:INDEX=0"}</definedName>
    <definedName name="_122__FDSAUDITLINK__" hidden="1">{"fdsup://directions/FAT Viewer?action=UPDATE&amp;creator=factset&amp;DYN_ARGS=TRUE&amp;DOC_NAME=FAT:FQL_AUDITING_CLIENT_TEMPLATE.FAT&amp;display_string=Audit&amp;VAR:KEY=HIXEXMVWVQ&amp;VAR:QUERY=KChGRl9FQklUKExUTSwwLCwsUkYsVVNEKUBGRl9FQklUKExUTVNfU0VNSSwwLCwsUkYsVVNEKSlARkZfRUJJV","ChBTk4sMCwsLFJGLFVTRCkp&amp;WINDOW=FIRST_POPUP&amp;HEIGHT=450&amp;WIDTH=450&amp;START_MAXIMIZED=FALSE&amp;VAR:CALENDAR=US&amp;VAR:SYMBOL=QCOM&amp;VAR:INDEX=0"}</definedName>
    <definedName name="_123__FDSAUDITLINK__" localSheetId="16" hidden="1">{"fdsup://Directions/FactSet Auditing Viewer?action=AUDIT_VALUE&amp;DB=129&amp;ID1=68218910&amp;VALUEID=P05301&amp;SDATE=201201&amp;PERIODTYPE=QTR_STD&amp;SCFT=3&amp;window=popup_no_bar&amp;width=385&amp;height=120&amp;START_MAXIMIZED=FALSE&amp;creator=factset&amp;display_string=Audit"}</definedName>
    <definedName name="_123__FDSAUDITLINK__" localSheetId="20" hidden="1">{"fdsup://Directions/FactSet Auditing Viewer?action=AUDIT_VALUE&amp;DB=129&amp;ID1=68218910&amp;VALUEID=P05301&amp;SDATE=201201&amp;PERIODTYPE=QTR_STD&amp;SCFT=3&amp;window=popup_no_bar&amp;width=385&amp;height=120&amp;START_MAXIMIZED=FALSE&amp;creator=factset&amp;display_string=Audit"}</definedName>
    <definedName name="_123__FDSAUDITLINK__" localSheetId="12" hidden="1">{"fdsup://Directions/FactSet Auditing Viewer?action=AUDIT_VALUE&amp;DB=129&amp;ID1=68218910&amp;VALUEID=P05301&amp;SDATE=201201&amp;PERIODTYPE=QTR_STD&amp;SCFT=3&amp;window=popup_no_bar&amp;width=385&amp;height=120&amp;START_MAXIMIZED=FALSE&amp;creator=factset&amp;display_string=Audit"}</definedName>
    <definedName name="_123__FDSAUDITLINK__" localSheetId="15" hidden="1">{"fdsup://Directions/FactSet Auditing Viewer?action=AUDIT_VALUE&amp;DB=129&amp;ID1=68218910&amp;VALUEID=P05301&amp;SDATE=201201&amp;PERIODTYPE=QTR_STD&amp;SCFT=3&amp;window=popup_no_bar&amp;width=385&amp;height=120&amp;START_MAXIMIZED=FALSE&amp;creator=factset&amp;display_string=Audit"}</definedName>
    <definedName name="_123__FDSAUDITLINK__" hidden="1">{"fdsup://Directions/FactSet Auditing Viewer?action=AUDIT_VALUE&amp;DB=129&amp;ID1=68218910&amp;VALUEID=P05301&amp;SDATE=201201&amp;PERIODTYPE=QTR_STD&amp;SCFT=3&amp;window=popup_no_bar&amp;width=385&amp;height=120&amp;START_MAXIMIZED=FALSE&amp;creator=factset&amp;display_string=Audit"}</definedName>
    <definedName name="_124__FDSAUDITLINK__" localSheetId="16" hidden="1">{"fdsup://Directions/FactSet Auditing Viewer?action=AUDIT_VALUE&amp;DB=129&amp;ID1=68218910&amp;VALUEID=P05301&amp;SDATE=201201&amp;PERIODTYPE=QTR_STD&amp;SCFT=3&amp;window=popup_no_bar&amp;width=385&amp;height=120&amp;START_MAXIMIZED=FALSE&amp;creator=factset&amp;display_string=Audit"}</definedName>
    <definedName name="_124__FDSAUDITLINK__" localSheetId="20" hidden="1">{"fdsup://Directions/FactSet Auditing Viewer?action=AUDIT_VALUE&amp;DB=129&amp;ID1=68218910&amp;VALUEID=P05301&amp;SDATE=201201&amp;PERIODTYPE=QTR_STD&amp;SCFT=3&amp;window=popup_no_bar&amp;width=385&amp;height=120&amp;START_MAXIMIZED=FALSE&amp;creator=factset&amp;display_string=Audit"}</definedName>
    <definedName name="_124__FDSAUDITLINK__" localSheetId="12" hidden="1">{"fdsup://Directions/FactSet Auditing Viewer?action=AUDIT_VALUE&amp;DB=129&amp;ID1=68218910&amp;VALUEID=P05301&amp;SDATE=201201&amp;PERIODTYPE=QTR_STD&amp;SCFT=3&amp;window=popup_no_bar&amp;width=385&amp;height=120&amp;START_MAXIMIZED=FALSE&amp;creator=factset&amp;display_string=Audit"}</definedName>
    <definedName name="_124__FDSAUDITLINK__" localSheetId="15" hidden="1">{"fdsup://Directions/FactSet Auditing Viewer?action=AUDIT_VALUE&amp;DB=129&amp;ID1=68218910&amp;VALUEID=P05301&amp;SDATE=201201&amp;PERIODTYPE=QTR_STD&amp;SCFT=3&amp;window=popup_no_bar&amp;width=385&amp;height=120&amp;START_MAXIMIZED=FALSE&amp;creator=factset&amp;display_string=Audit"}</definedName>
    <definedName name="_124__FDSAUDITLINK__" hidden="1">{"fdsup://Directions/FactSet Auditing Viewer?action=AUDIT_VALUE&amp;DB=129&amp;ID1=68218910&amp;VALUEID=P05301&amp;SDATE=201201&amp;PERIODTYPE=QTR_STD&amp;SCFT=3&amp;window=popup_no_bar&amp;width=385&amp;height=120&amp;START_MAXIMIZED=FALSE&amp;creator=factset&amp;display_string=Audit"}</definedName>
    <definedName name="_125__FDSAUDITLINK__" localSheetId="16" hidden="1">{"fdsup://directions/FAT Viewer?action=UPDATE&amp;creator=factset&amp;DYN_ARGS=TRUE&amp;DOC_NAME=FAT:FQL_AUDITING_CLIENT_TEMPLATE.FAT&amp;display_string=Audit&amp;VAR:KEY=MJKPEZQVYN&amp;VAR:QUERY=KEZGX0NPTV9TSFNfT1VUKE1PTiwwLCwsUkYsVVNEKUBQX0NPTV9TSFNfT1VUKDApKQ==&amp;WINDOW=FIRST_POP","UP&amp;HEIGHT=450&amp;WIDTH=450&amp;START_MAXIMIZED=FALSE&amp;VAR:CALENDAR=US&amp;VAR:INDEX=0"}</definedName>
    <definedName name="_125__FDSAUDITLINK__" localSheetId="20" hidden="1">{"fdsup://directions/FAT Viewer?action=UPDATE&amp;creator=factset&amp;DYN_ARGS=TRUE&amp;DOC_NAME=FAT:FQL_AUDITING_CLIENT_TEMPLATE.FAT&amp;display_string=Audit&amp;VAR:KEY=MJKPEZQVYN&amp;VAR:QUERY=KEZGX0NPTV9TSFNfT1VUKE1PTiwwLCwsUkYsVVNEKUBQX0NPTV9TSFNfT1VUKDApKQ==&amp;WINDOW=FIRST_POP","UP&amp;HEIGHT=450&amp;WIDTH=450&amp;START_MAXIMIZED=FALSE&amp;VAR:CALENDAR=US&amp;VAR:INDEX=0"}</definedName>
    <definedName name="_125__FDSAUDITLINK__" localSheetId="12" hidden="1">{"fdsup://directions/FAT Viewer?action=UPDATE&amp;creator=factset&amp;DYN_ARGS=TRUE&amp;DOC_NAME=FAT:FQL_AUDITING_CLIENT_TEMPLATE.FAT&amp;display_string=Audit&amp;VAR:KEY=MJKPEZQVYN&amp;VAR:QUERY=KEZGX0NPTV9TSFNfT1VUKE1PTiwwLCwsUkYsVVNEKUBQX0NPTV9TSFNfT1VUKDApKQ==&amp;WINDOW=FIRST_POP","UP&amp;HEIGHT=450&amp;WIDTH=450&amp;START_MAXIMIZED=FALSE&amp;VAR:CALENDAR=US&amp;VAR:INDEX=0"}</definedName>
    <definedName name="_125__FDSAUDITLINK__" localSheetId="15" hidden="1">{"fdsup://directions/FAT Viewer?action=UPDATE&amp;creator=factset&amp;DYN_ARGS=TRUE&amp;DOC_NAME=FAT:FQL_AUDITING_CLIENT_TEMPLATE.FAT&amp;display_string=Audit&amp;VAR:KEY=MJKPEZQVYN&amp;VAR:QUERY=KEZGX0NPTV9TSFNfT1VUKE1PTiwwLCwsUkYsVVNEKUBQX0NPTV9TSFNfT1VUKDApKQ==&amp;WINDOW=FIRST_POP","UP&amp;HEIGHT=450&amp;WIDTH=450&amp;START_MAXIMIZED=FALSE&amp;VAR:CALENDAR=US&amp;VAR:INDEX=0"}</definedName>
    <definedName name="_125__FDSAUDITLINK__" hidden="1">{"fdsup://directions/FAT Viewer?action=UPDATE&amp;creator=factset&amp;DYN_ARGS=TRUE&amp;DOC_NAME=FAT:FQL_AUDITING_CLIENT_TEMPLATE.FAT&amp;display_string=Audit&amp;VAR:KEY=MJKPEZQVYN&amp;VAR:QUERY=KEZGX0NPTV9TSFNfT1VUKE1PTiwwLCwsUkYsVVNEKUBQX0NPTV9TSFNfT1VUKDApKQ==&amp;WINDOW=FIRST_POP","UP&amp;HEIGHT=450&amp;WIDTH=450&amp;START_MAXIMIZED=FALSE&amp;VAR:CALENDAR=US&amp;VAR:INDEX=0"}</definedName>
    <definedName name="_126__FDSAUDITLINK__" localSheetId="16" hidden="1">{"fdsup://Directions/FactSet Auditing Viewer?action=AUDIT_VALUE&amp;DB=129&amp;ID1=60456710&amp;VALUEID=P05301&amp;SDATE=201203&amp;PERIODTYPE=QTR_STD&amp;SCFT=3&amp;window=popup_no_bar&amp;width=385&amp;height=120&amp;START_MAXIMIZED=FALSE&amp;creator=factset&amp;display_string=Audit"}</definedName>
    <definedName name="_126__FDSAUDITLINK__" localSheetId="20" hidden="1">{"fdsup://Directions/FactSet Auditing Viewer?action=AUDIT_VALUE&amp;DB=129&amp;ID1=60456710&amp;VALUEID=P05301&amp;SDATE=201203&amp;PERIODTYPE=QTR_STD&amp;SCFT=3&amp;window=popup_no_bar&amp;width=385&amp;height=120&amp;START_MAXIMIZED=FALSE&amp;creator=factset&amp;display_string=Audit"}</definedName>
    <definedName name="_126__FDSAUDITLINK__" localSheetId="12" hidden="1">{"fdsup://Directions/FactSet Auditing Viewer?action=AUDIT_VALUE&amp;DB=129&amp;ID1=60456710&amp;VALUEID=P05301&amp;SDATE=201203&amp;PERIODTYPE=QTR_STD&amp;SCFT=3&amp;window=popup_no_bar&amp;width=385&amp;height=120&amp;START_MAXIMIZED=FALSE&amp;creator=factset&amp;display_string=Audit"}</definedName>
    <definedName name="_126__FDSAUDITLINK__" localSheetId="15" hidden="1">{"fdsup://Directions/FactSet Auditing Viewer?action=AUDIT_VALUE&amp;DB=129&amp;ID1=60456710&amp;VALUEID=P05301&amp;SDATE=201203&amp;PERIODTYPE=QTR_STD&amp;SCFT=3&amp;window=popup_no_bar&amp;width=385&amp;height=120&amp;START_MAXIMIZED=FALSE&amp;creator=factset&amp;display_string=Audit"}</definedName>
    <definedName name="_126__FDSAUDITLINK__" hidden="1">{"fdsup://Directions/FactSet Auditing Viewer?action=AUDIT_VALUE&amp;DB=129&amp;ID1=60456710&amp;VALUEID=P05301&amp;SDATE=201203&amp;PERIODTYPE=QTR_STD&amp;SCFT=3&amp;window=popup_no_bar&amp;width=385&amp;height=120&amp;START_MAXIMIZED=FALSE&amp;creator=factset&amp;display_string=Audit"}</definedName>
    <definedName name="_127__FDSAUDITLINK__" localSheetId="16" hidden="1">{"fdsup://Directions/FactSet Auditing Viewer?action=AUDIT_VALUE&amp;DB=129&amp;ID1=60456710&amp;VALUEID=P05301&amp;SDATE=201203&amp;PERIODTYPE=QTR_STD&amp;SCFT=3&amp;window=popup_no_bar&amp;width=385&amp;height=120&amp;START_MAXIMIZED=FALSE&amp;creator=factset&amp;display_string=Audit"}</definedName>
    <definedName name="_127__FDSAUDITLINK__" localSheetId="20" hidden="1">{"fdsup://Directions/FactSet Auditing Viewer?action=AUDIT_VALUE&amp;DB=129&amp;ID1=60456710&amp;VALUEID=P05301&amp;SDATE=201203&amp;PERIODTYPE=QTR_STD&amp;SCFT=3&amp;window=popup_no_bar&amp;width=385&amp;height=120&amp;START_MAXIMIZED=FALSE&amp;creator=factset&amp;display_string=Audit"}</definedName>
    <definedName name="_127__FDSAUDITLINK__" localSheetId="12" hidden="1">{"fdsup://Directions/FactSet Auditing Viewer?action=AUDIT_VALUE&amp;DB=129&amp;ID1=60456710&amp;VALUEID=P05301&amp;SDATE=201203&amp;PERIODTYPE=QTR_STD&amp;SCFT=3&amp;window=popup_no_bar&amp;width=385&amp;height=120&amp;START_MAXIMIZED=FALSE&amp;creator=factset&amp;display_string=Audit"}</definedName>
    <definedName name="_127__FDSAUDITLINK__" localSheetId="15" hidden="1">{"fdsup://Directions/FactSet Auditing Viewer?action=AUDIT_VALUE&amp;DB=129&amp;ID1=60456710&amp;VALUEID=P05301&amp;SDATE=201203&amp;PERIODTYPE=QTR_STD&amp;SCFT=3&amp;window=popup_no_bar&amp;width=385&amp;height=120&amp;START_MAXIMIZED=FALSE&amp;creator=factset&amp;display_string=Audit"}</definedName>
    <definedName name="_127__FDSAUDITLINK__" hidden="1">{"fdsup://Directions/FactSet Auditing Viewer?action=AUDIT_VALUE&amp;DB=129&amp;ID1=60456710&amp;VALUEID=P05301&amp;SDATE=201203&amp;PERIODTYPE=QTR_STD&amp;SCFT=3&amp;window=popup_no_bar&amp;width=385&amp;height=120&amp;START_MAXIMIZED=FALSE&amp;creator=factset&amp;display_string=Audit"}</definedName>
    <definedName name="_128__FDSAUDITLINK__" localSheetId="16" hidden="1">{"fdsup://Directions/FactSet Auditing Viewer?action=AUDIT_VALUE&amp;DB=129&amp;ID1=15721010&amp;VALUEID=P05301&amp;SDATE=201201&amp;PERIODTYPE=QTR_STD&amp;SCFT=3&amp;window=popup_no_bar&amp;width=385&amp;height=120&amp;START_MAXIMIZED=FALSE&amp;creator=factset&amp;display_string=Audit"}</definedName>
    <definedName name="_128__FDSAUDITLINK__" localSheetId="20" hidden="1">{"fdsup://Directions/FactSet Auditing Viewer?action=AUDIT_VALUE&amp;DB=129&amp;ID1=15721010&amp;VALUEID=P05301&amp;SDATE=201201&amp;PERIODTYPE=QTR_STD&amp;SCFT=3&amp;window=popup_no_bar&amp;width=385&amp;height=120&amp;START_MAXIMIZED=FALSE&amp;creator=factset&amp;display_string=Audit"}</definedName>
    <definedName name="_128__FDSAUDITLINK__" localSheetId="12" hidden="1">{"fdsup://Directions/FactSet Auditing Viewer?action=AUDIT_VALUE&amp;DB=129&amp;ID1=15721010&amp;VALUEID=P05301&amp;SDATE=201201&amp;PERIODTYPE=QTR_STD&amp;SCFT=3&amp;window=popup_no_bar&amp;width=385&amp;height=120&amp;START_MAXIMIZED=FALSE&amp;creator=factset&amp;display_string=Audit"}</definedName>
    <definedName name="_128__FDSAUDITLINK__" localSheetId="15" hidden="1">{"fdsup://Directions/FactSet Auditing Viewer?action=AUDIT_VALUE&amp;DB=129&amp;ID1=15721010&amp;VALUEID=P05301&amp;SDATE=201201&amp;PERIODTYPE=QTR_STD&amp;SCFT=3&amp;window=popup_no_bar&amp;width=385&amp;height=120&amp;START_MAXIMIZED=FALSE&amp;creator=factset&amp;display_string=Audit"}</definedName>
    <definedName name="_128__FDSAUDITLINK__" hidden="1">{"fdsup://Directions/FactSet Auditing Viewer?action=AUDIT_VALUE&amp;DB=129&amp;ID1=15721010&amp;VALUEID=P05301&amp;SDATE=201201&amp;PERIODTYPE=QTR_STD&amp;SCFT=3&amp;window=popup_no_bar&amp;width=385&amp;height=120&amp;START_MAXIMIZED=FALSE&amp;creator=factset&amp;display_string=Audit"}</definedName>
    <definedName name="_129__FDSAUDITLINK__" localSheetId="16" hidden="1">{"fdsup://Directions/FactSet Auditing Viewer?action=AUDIT_VALUE&amp;DB=129&amp;ID1=15721010&amp;VALUEID=P05301&amp;SDATE=201201&amp;PERIODTYPE=QTR_STD&amp;SCFT=3&amp;window=popup_no_bar&amp;width=385&amp;height=120&amp;START_MAXIMIZED=FALSE&amp;creator=factset&amp;display_string=Audit"}</definedName>
    <definedName name="_129__FDSAUDITLINK__" localSheetId="20" hidden="1">{"fdsup://Directions/FactSet Auditing Viewer?action=AUDIT_VALUE&amp;DB=129&amp;ID1=15721010&amp;VALUEID=P05301&amp;SDATE=201201&amp;PERIODTYPE=QTR_STD&amp;SCFT=3&amp;window=popup_no_bar&amp;width=385&amp;height=120&amp;START_MAXIMIZED=FALSE&amp;creator=factset&amp;display_string=Audit"}</definedName>
    <definedName name="_129__FDSAUDITLINK__" localSheetId="12" hidden="1">{"fdsup://Directions/FactSet Auditing Viewer?action=AUDIT_VALUE&amp;DB=129&amp;ID1=15721010&amp;VALUEID=P05301&amp;SDATE=201201&amp;PERIODTYPE=QTR_STD&amp;SCFT=3&amp;window=popup_no_bar&amp;width=385&amp;height=120&amp;START_MAXIMIZED=FALSE&amp;creator=factset&amp;display_string=Audit"}</definedName>
    <definedName name="_129__FDSAUDITLINK__" localSheetId="15" hidden="1">{"fdsup://Directions/FactSet Auditing Viewer?action=AUDIT_VALUE&amp;DB=129&amp;ID1=15721010&amp;VALUEID=P05301&amp;SDATE=201201&amp;PERIODTYPE=QTR_STD&amp;SCFT=3&amp;window=popup_no_bar&amp;width=385&amp;height=120&amp;START_MAXIMIZED=FALSE&amp;creator=factset&amp;display_string=Audit"}</definedName>
    <definedName name="_129__FDSAUDITLINK__" hidden="1">{"fdsup://Directions/FactSet Auditing Viewer?action=AUDIT_VALUE&amp;DB=129&amp;ID1=15721010&amp;VALUEID=P05301&amp;SDATE=201201&amp;PERIODTYPE=QTR_STD&amp;SCFT=3&amp;window=popup_no_bar&amp;width=385&amp;height=120&amp;START_MAXIMIZED=FALSE&amp;creator=factset&amp;display_string=Audit"}</definedName>
    <definedName name="_13__FDSAUDITLINK__" localSheetId="16" hidden="1">{"fdsup://directions/FAT Viewer?action=UPDATE&amp;creator=factset&amp;DYN_ARGS=TRUE&amp;DOC_NAME=FAT:FQL_AUDITING_CLIENT_TEMPLATE.FAT&amp;display_string=Audit&amp;VAR:KEY=UVCPYJSHGB&amp;VAR:QUERY=RkZfU0FMRVMoTFRNLDEyLzMxLzIwMDgsLCxSRixVU0Qp&amp;WINDOW=FIRST_POPUP&amp;HEIGHT=450&amp;WIDTH=450&amp;","START_MAXIMIZED=FALSE&amp;VAR:CALENDAR=US&amp;VAR:SYMBOL=MIPS&amp;VAR:INDEX=0"}</definedName>
    <definedName name="_13__FDSAUDITLINK__" localSheetId="20" hidden="1">{"fdsup://directions/FAT Viewer?action=UPDATE&amp;creator=factset&amp;DYN_ARGS=TRUE&amp;DOC_NAME=FAT:FQL_AUDITING_CLIENT_TEMPLATE.FAT&amp;display_string=Audit&amp;VAR:KEY=UVCPYJSHGB&amp;VAR:QUERY=RkZfU0FMRVMoTFRNLDEyLzMxLzIwMDgsLCxSRixVU0Qp&amp;WINDOW=FIRST_POPUP&amp;HEIGHT=450&amp;WIDTH=450&amp;","START_MAXIMIZED=FALSE&amp;VAR:CALENDAR=US&amp;VAR:SYMBOL=MIPS&amp;VAR:INDEX=0"}</definedName>
    <definedName name="_13__FDSAUDITLINK__" localSheetId="12" hidden="1">{"fdsup://directions/FAT Viewer?action=UPDATE&amp;creator=factset&amp;DYN_ARGS=TRUE&amp;DOC_NAME=FAT:FQL_AUDITING_CLIENT_TEMPLATE.FAT&amp;display_string=Audit&amp;VAR:KEY=UVCPYJSHGB&amp;VAR:QUERY=RkZfU0FMRVMoTFRNLDEyLzMxLzIwMDgsLCxSRixVU0Qp&amp;WINDOW=FIRST_POPUP&amp;HEIGHT=450&amp;WIDTH=450&amp;","START_MAXIMIZED=FALSE&amp;VAR:CALENDAR=US&amp;VAR:SYMBOL=MIPS&amp;VAR:INDEX=0"}</definedName>
    <definedName name="_13__FDSAUDITLINK__" localSheetId="15" hidden="1">{"fdsup://directions/FAT Viewer?action=UPDATE&amp;creator=factset&amp;DYN_ARGS=TRUE&amp;DOC_NAME=FAT:FQL_AUDITING_CLIENT_TEMPLATE.FAT&amp;display_string=Audit&amp;VAR:KEY=UVCPYJSHGB&amp;VAR:QUERY=RkZfU0FMRVMoTFRNLDEyLzMxLzIwMDgsLCxSRixVU0Qp&amp;WINDOW=FIRST_POPUP&amp;HEIGHT=450&amp;WIDTH=450&amp;","START_MAXIMIZED=FALSE&amp;VAR:CALENDAR=US&amp;VAR:SYMBOL=MIPS&amp;VAR:INDEX=0"}</definedName>
    <definedName name="_13__FDSAUDITLINK__" hidden="1">{"fdsup://directions/FAT Viewer?action=UPDATE&amp;creator=factset&amp;DYN_ARGS=TRUE&amp;DOC_NAME=FAT:FQL_AUDITING_CLIENT_TEMPLATE.FAT&amp;display_string=Audit&amp;VAR:KEY=UVCPYJSHGB&amp;VAR:QUERY=RkZfU0FMRVMoTFRNLDEyLzMxLzIwMDgsLCxSRixVU0Qp&amp;WINDOW=FIRST_POPUP&amp;HEIGHT=450&amp;WIDTH=450&amp;","START_MAXIMIZED=FALSE&amp;VAR:CALENDAR=US&amp;VAR:SYMBOL=MIPS&amp;VAR:INDEX=0"}</definedName>
    <definedName name="_130__FDSAUDITLINK__" localSheetId="16" hidden="1">{"fdsup://Directions/FactSet Auditing Viewer?action=AUDIT_VALUE&amp;DB=129&amp;ID1=74752510&amp;VALUEID=P05301&amp;SDATE=201202&amp;PERIODTYPE=QTR_STD&amp;SCFT=3&amp;window=popup_no_bar&amp;width=385&amp;height=120&amp;START_MAXIMIZED=FALSE&amp;creator=factset&amp;display_string=Audit"}</definedName>
    <definedName name="_130__FDSAUDITLINK__" localSheetId="20" hidden="1">{"fdsup://Directions/FactSet Auditing Viewer?action=AUDIT_VALUE&amp;DB=129&amp;ID1=74752510&amp;VALUEID=P05301&amp;SDATE=201202&amp;PERIODTYPE=QTR_STD&amp;SCFT=3&amp;window=popup_no_bar&amp;width=385&amp;height=120&amp;START_MAXIMIZED=FALSE&amp;creator=factset&amp;display_string=Audit"}</definedName>
    <definedName name="_130__FDSAUDITLINK__" localSheetId="12" hidden="1">{"fdsup://Directions/FactSet Auditing Viewer?action=AUDIT_VALUE&amp;DB=129&amp;ID1=74752510&amp;VALUEID=P05301&amp;SDATE=201202&amp;PERIODTYPE=QTR_STD&amp;SCFT=3&amp;window=popup_no_bar&amp;width=385&amp;height=120&amp;START_MAXIMIZED=FALSE&amp;creator=factset&amp;display_string=Audit"}</definedName>
    <definedName name="_130__FDSAUDITLINK__" localSheetId="15" hidden="1">{"fdsup://Directions/FactSet Auditing Viewer?action=AUDIT_VALUE&amp;DB=129&amp;ID1=74752510&amp;VALUEID=P05301&amp;SDATE=201202&amp;PERIODTYPE=QTR_STD&amp;SCFT=3&amp;window=popup_no_bar&amp;width=385&amp;height=120&amp;START_MAXIMIZED=FALSE&amp;creator=factset&amp;display_string=Audit"}</definedName>
    <definedName name="_130__FDSAUDITLINK__" hidden="1">{"fdsup://Directions/FactSet Auditing Viewer?action=AUDIT_VALUE&amp;DB=129&amp;ID1=74752510&amp;VALUEID=P05301&amp;SDATE=201202&amp;PERIODTYPE=QTR_STD&amp;SCFT=3&amp;window=popup_no_bar&amp;width=385&amp;height=120&amp;START_MAXIMIZED=FALSE&amp;creator=factset&amp;display_string=Audit"}</definedName>
    <definedName name="_131__FDSAUDITLINK__" localSheetId="16" hidden="1">{"fdsup://Directions/FactSet Auditing Viewer?action=AUDIT_VALUE&amp;DB=129&amp;ID1=74752510&amp;VALUEID=P05301&amp;SDATE=201202&amp;PERIODTYPE=QTR_STD&amp;SCFT=3&amp;window=popup_no_bar&amp;width=385&amp;height=120&amp;START_MAXIMIZED=FALSE&amp;creator=factset&amp;display_string=Audit"}</definedName>
    <definedName name="_131__FDSAUDITLINK__" localSheetId="20" hidden="1">{"fdsup://Directions/FactSet Auditing Viewer?action=AUDIT_VALUE&amp;DB=129&amp;ID1=74752510&amp;VALUEID=P05301&amp;SDATE=201202&amp;PERIODTYPE=QTR_STD&amp;SCFT=3&amp;window=popup_no_bar&amp;width=385&amp;height=120&amp;START_MAXIMIZED=FALSE&amp;creator=factset&amp;display_string=Audit"}</definedName>
    <definedName name="_131__FDSAUDITLINK__" localSheetId="12" hidden="1">{"fdsup://Directions/FactSet Auditing Viewer?action=AUDIT_VALUE&amp;DB=129&amp;ID1=74752510&amp;VALUEID=P05301&amp;SDATE=201202&amp;PERIODTYPE=QTR_STD&amp;SCFT=3&amp;window=popup_no_bar&amp;width=385&amp;height=120&amp;START_MAXIMIZED=FALSE&amp;creator=factset&amp;display_string=Audit"}</definedName>
    <definedName name="_131__FDSAUDITLINK__" localSheetId="15" hidden="1">{"fdsup://Directions/FactSet Auditing Viewer?action=AUDIT_VALUE&amp;DB=129&amp;ID1=74752510&amp;VALUEID=P05301&amp;SDATE=201202&amp;PERIODTYPE=QTR_STD&amp;SCFT=3&amp;window=popup_no_bar&amp;width=385&amp;height=120&amp;START_MAXIMIZED=FALSE&amp;creator=factset&amp;display_string=Audit"}</definedName>
    <definedName name="_131__FDSAUDITLINK__" hidden="1">{"fdsup://Directions/FactSet Auditing Viewer?action=AUDIT_VALUE&amp;DB=129&amp;ID1=74752510&amp;VALUEID=P05301&amp;SDATE=201202&amp;PERIODTYPE=QTR_STD&amp;SCFT=3&amp;window=popup_no_bar&amp;width=385&amp;height=120&amp;START_MAXIMIZED=FALSE&amp;creator=factset&amp;display_string=Audit"}</definedName>
    <definedName name="_132__FDSAUDITLINK__" localSheetId="16" hidden="1">{"fdsup://Directions/FactSet Auditing Viewer?action=AUDIT_VALUE&amp;DB=129&amp;ID1=61971810&amp;VALUEID=P05301&amp;SDATE=201201&amp;PERIODTYPE=QTR_STD&amp;SCFT=3&amp;window=popup_no_bar&amp;width=385&amp;height=120&amp;START_MAXIMIZED=FALSE&amp;creator=factset&amp;display_string=Audit"}</definedName>
    <definedName name="_132__FDSAUDITLINK__" localSheetId="20" hidden="1">{"fdsup://Directions/FactSet Auditing Viewer?action=AUDIT_VALUE&amp;DB=129&amp;ID1=61971810&amp;VALUEID=P05301&amp;SDATE=201201&amp;PERIODTYPE=QTR_STD&amp;SCFT=3&amp;window=popup_no_bar&amp;width=385&amp;height=120&amp;START_MAXIMIZED=FALSE&amp;creator=factset&amp;display_string=Audit"}</definedName>
    <definedName name="_132__FDSAUDITLINK__" localSheetId="12" hidden="1">{"fdsup://Directions/FactSet Auditing Viewer?action=AUDIT_VALUE&amp;DB=129&amp;ID1=61971810&amp;VALUEID=P05301&amp;SDATE=201201&amp;PERIODTYPE=QTR_STD&amp;SCFT=3&amp;window=popup_no_bar&amp;width=385&amp;height=120&amp;START_MAXIMIZED=FALSE&amp;creator=factset&amp;display_string=Audit"}</definedName>
    <definedName name="_132__FDSAUDITLINK__" localSheetId="15" hidden="1">{"fdsup://Directions/FactSet Auditing Viewer?action=AUDIT_VALUE&amp;DB=129&amp;ID1=61971810&amp;VALUEID=P05301&amp;SDATE=201201&amp;PERIODTYPE=QTR_STD&amp;SCFT=3&amp;window=popup_no_bar&amp;width=385&amp;height=120&amp;START_MAXIMIZED=FALSE&amp;creator=factset&amp;display_string=Audit"}</definedName>
    <definedName name="_132__FDSAUDITLINK__" hidden="1">{"fdsup://Directions/FactSet Auditing Viewer?action=AUDIT_VALUE&amp;DB=129&amp;ID1=61971810&amp;VALUEID=P05301&amp;SDATE=201201&amp;PERIODTYPE=QTR_STD&amp;SCFT=3&amp;window=popup_no_bar&amp;width=385&amp;height=120&amp;START_MAXIMIZED=FALSE&amp;creator=factset&amp;display_string=Audit"}</definedName>
    <definedName name="_133__FDSAUDITLINK__" localSheetId="16" hidden="1">{"fdsup://Directions/FactSet Auditing Viewer?action=AUDIT_VALUE&amp;DB=129&amp;ID1=61971810&amp;VALUEID=P05301&amp;SDATE=201201&amp;PERIODTYPE=QTR_STD&amp;SCFT=3&amp;window=popup_no_bar&amp;width=385&amp;height=120&amp;START_MAXIMIZED=FALSE&amp;creator=factset&amp;display_string=Audit"}</definedName>
    <definedName name="_133__FDSAUDITLINK__" localSheetId="20" hidden="1">{"fdsup://Directions/FactSet Auditing Viewer?action=AUDIT_VALUE&amp;DB=129&amp;ID1=61971810&amp;VALUEID=P05301&amp;SDATE=201201&amp;PERIODTYPE=QTR_STD&amp;SCFT=3&amp;window=popup_no_bar&amp;width=385&amp;height=120&amp;START_MAXIMIZED=FALSE&amp;creator=factset&amp;display_string=Audit"}</definedName>
    <definedName name="_133__FDSAUDITLINK__" localSheetId="12" hidden="1">{"fdsup://Directions/FactSet Auditing Viewer?action=AUDIT_VALUE&amp;DB=129&amp;ID1=61971810&amp;VALUEID=P05301&amp;SDATE=201201&amp;PERIODTYPE=QTR_STD&amp;SCFT=3&amp;window=popup_no_bar&amp;width=385&amp;height=120&amp;START_MAXIMIZED=FALSE&amp;creator=factset&amp;display_string=Audit"}</definedName>
    <definedName name="_133__FDSAUDITLINK__" localSheetId="15" hidden="1">{"fdsup://Directions/FactSet Auditing Viewer?action=AUDIT_VALUE&amp;DB=129&amp;ID1=61971810&amp;VALUEID=P05301&amp;SDATE=201201&amp;PERIODTYPE=QTR_STD&amp;SCFT=3&amp;window=popup_no_bar&amp;width=385&amp;height=120&amp;START_MAXIMIZED=FALSE&amp;creator=factset&amp;display_string=Audit"}</definedName>
    <definedName name="_133__FDSAUDITLINK__" hidden="1">{"fdsup://Directions/FactSet Auditing Viewer?action=AUDIT_VALUE&amp;DB=129&amp;ID1=61971810&amp;VALUEID=P05301&amp;SDATE=201201&amp;PERIODTYPE=QTR_STD&amp;SCFT=3&amp;window=popup_no_bar&amp;width=385&amp;height=120&amp;START_MAXIMIZED=FALSE&amp;creator=factset&amp;display_string=Audit"}</definedName>
    <definedName name="_134__FDSAUDITLINK__" localSheetId="16" hidden="1">{"fdsup://Directions/FactSet Auditing Viewer?action=AUDIT_VALUE&amp;DB=129&amp;ID1=260509&amp;VALUEID=P05301&amp;SDATE=201102&amp;PERIODTYPE=QTR_STD&amp;SCFT=3&amp;window=popup_no_bar&amp;width=385&amp;height=120&amp;START_MAXIMIZED=FALSE&amp;creator=factset&amp;display_string=Audit"}</definedName>
    <definedName name="_134__FDSAUDITLINK__" localSheetId="20" hidden="1">{"fdsup://Directions/FactSet Auditing Viewer?action=AUDIT_VALUE&amp;DB=129&amp;ID1=260509&amp;VALUEID=P05301&amp;SDATE=201102&amp;PERIODTYPE=QTR_STD&amp;SCFT=3&amp;window=popup_no_bar&amp;width=385&amp;height=120&amp;START_MAXIMIZED=FALSE&amp;creator=factset&amp;display_string=Audit"}</definedName>
    <definedName name="_134__FDSAUDITLINK__" localSheetId="12" hidden="1">{"fdsup://Directions/FactSet Auditing Viewer?action=AUDIT_VALUE&amp;DB=129&amp;ID1=260509&amp;VALUEID=P05301&amp;SDATE=201102&amp;PERIODTYPE=QTR_STD&amp;SCFT=3&amp;window=popup_no_bar&amp;width=385&amp;height=120&amp;START_MAXIMIZED=FALSE&amp;creator=factset&amp;display_string=Audit"}</definedName>
    <definedName name="_134__FDSAUDITLINK__" localSheetId="15" hidden="1">{"fdsup://Directions/FactSet Auditing Viewer?action=AUDIT_VALUE&amp;DB=129&amp;ID1=260509&amp;VALUEID=P05301&amp;SDATE=201102&amp;PERIODTYPE=QTR_STD&amp;SCFT=3&amp;window=popup_no_bar&amp;width=385&amp;height=120&amp;START_MAXIMIZED=FALSE&amp;creator=factset&amp;display_string=Audit"}</definedName>
    <definedName name="_134__FDSAUDITLINK__" hidden="1">{"fdsup://Directions/FactSet Auditing Viewer?action=AUDIT_VALUE&amp;DB=129&amp;ID1=260509&amp;VALUEID=P05301&amp;SDATE=201102&amp;PERIODTYPE=QTR_STD&amp;SCFT=3&amp;window=popup_no_bar&amp;width=385&amp;height=120&amp;START_MAXIMIZED=FALSE&amp;creator=factset&amp;display_string=Audit"}</definedName>
    <definedName name="_135__FDSAUDITLINK__" localSheetId="16" hidden="1">{"fdsup://Directions/FactSet Auditing Viewer?action=AUDIT_VALUE&amp;DB=129&amp;ID1=260509&amp;VALUEID=P05301&amp;SDATE=201102&amp;PERIODTYPE=QTR_STD&amp;SCFT=3&amp;window=popup_no_bar&amp;width=385&amp;height=120&amp;START_MAXIMIZED=FALSE&amp;creator=factset&amp;display_string=Audit"}</definedName>
    <definedName name="_135__FDSAUDITLINK__" localSheetId="20" hidden="1">{"fdsup://Directions/FactSet Auditing Viewer?action=AUDIT_VALUE&amp;DB=129&amp;ID1=260509&amp;VALUEID=P05301&amp;SDATE=201102&amp;PERIODTYPE=QTR_STD&amp;SCFT=3&amp;window=popup_no_bar&amp;width=385&amp;height=120&amp;START_MAXIMIZED=FALSE&amp;creator=factset&amp;display_string=Audit"}</definedName>
    <definedName name="_135__FDSAUDITLINK__" localSheetId="12" hidden="1">{"fdsup://Directions/FactSet Auditing Viewer?action=AUDIT_VALUE&amp;DB=129&amp;ID1=260509&amp;VALUEID=P05301&amp;SDATE=201102&amp;PERIODTYPE=QTR_STD&amp;SCFT=3&amp;window=popup_no_bar&amp;width=385&amp;height=120&amp;START_MAXIMIZED=FALSE&amp;creator=factset&amp;display_string=Audit"}</definedName>
    <definedName name="_135__FDSAUDITLINK__" localSheetId="15" hidden="1">{"fdsup://Directions/FactSet Auditing Viewer?action=AUDIT_VALUE&amp;DB=129&amp;ID1=260509&amp;VALUEID=P05301&amp;SDATE=201102&amp;PERIODTYPE=QTR_STD&amp;SCFT=3&amp;window=popup_no_bar&amp;width=385&amp;height=120&amp;START_MAXIMIZED=FALSE&amp;creator=factset&amp;display_string=Audit"}</definedName>
    <definedName name="_135__FDSAUDITLINK__" hidden="1">{"fdsup://Directions/FactSet Auditing Viewer?action=AUDIT_VALUE&amp;DB=129&amp;ID1=260509&amp;VALUEID=P05301&amp;SDATE=201102&amp;PERIODTYPE=QTR_STD&amp;SCFT=3&amp;window=popup_no_bar&amp;width=385&amp;height=120&amp;START_MAXIMIZED=FALSE&amp;creator=factset&amp;display_string=Audit"}</definedName>
    <definedName name="_136__FDSAUDITLINK__" localSheetId="16" hidden="1">{"fdsup://Directions/FactSet Auditing Viewer?action=AUDIT_VALUE&amp;DB=129&amp;ID1=223093&amp;VALUEID=P05301&amp;SDATE=201201&amp;PERIODTYPE=QTR_STD&amp;SCFT=3&amp;window=popup_no_bar&amp;width=385&amp;height=120&amp;START_MAXIMIZED=FALSE&amp;creator=factset&amp;display_string=Audit"}</definedName>
    <definedName name="_136__FDSAUDITLINK__" localSheetId="20" hidden="1">{"fdsup://Directions/FactSet Auditing Viewer?action=AUDIT_VALUE&amp;DB=129&amp;ID1=223093&amp;VALUEID=P05301&amp;SDATE=201201&amp;PERIODTYPE=QTR_STD&amp;SCFT=3&amp;window=popup_no_bar&amp;width=385&amp;height=120&amp;START_MAXIMIZED=FALSE&amp;creator=factset&amp;display_string=Audit"}</definedName>
    <definedName name="_136__FDSAUDITLINK__" localSheetId="12" hidden="1">{"fdsup://Directions/FactSet Auditing Viewer?action=AUDIT_VALUE&amp;DB=129&amp;ID1=223093&amp;VALUEID=P05301&amp;SDATE=201201&amp;PERIODTYPE=QTR_STD&amp;SCFT=3&amp;window=popup_no_bar&amp;width=385&amp;height=120&amp;START_MAXIMIZED=FALSE&amp;creator=factset&amp;display_string=Audit"}</definedName>
    <definedName name="_136__FDSAUDITLINK__" localSheetId="15" hidden="1">{"fdsup://Directions/FactSet Auditing Viewer?action=AUDIT_VALUE&amp;DB=129&amp;ID1=223093&amp;VALUEID=P05301&amp;SDATE=201201&amp;PERIODTYPE=QTR_STD&amp;SCFT=3&amp;window=popup_no_bar&amp;width=385&amp;height=120&amp;START_MAXIMIZED=FALSE&amp;creator=factset&amp;display_string=Audit"}</definedName>
    <definedName name="_136__FDSAUDITLINK__" hidden="1">{"fdsup://Directions/FactSet Auditing Viewer?action=AUDIT_VALUE&amp;DB=129&amp;ID1=223093&amp;VALUEID=P05301&amp;SDATE=201201&amp;PERIODTYPE=QTR_STD&amp;SCFT=3&amp;window=popup_no_bar&amp;width=385&amp;height=120&amp;START_MAXIMIZED=FALSE&amp;creator=factset&amp;display_string=Audit"}</definedName>
    <definedName name="_137__FDSAUDITLINK__" localSheetId="16" hidden="1">{"fdsup://Directions/FactSet Auditing Viewer?action=AUDIT_VALUE&amp;DB=129&amp;ID1=223093&amp;VALUEID=P05301&amp;SDATE=201201&amp;PERIODTYPE=QTR_STD&amp;SCFT=3&amp;window=popup_no_bar&amp;width=385&amp;height=120&amp;START_MAXIMIZED=FALSE&amp;creator=factset&amp;display_string=Audit"}</definedName>
    <definedName name="_137__FDSAUDITLINK__" localSheetId="20" hidden="1">{"fdsup://Directions/FactSet Auditing Viewer?action=AUDIT_VALUE&amp;DB=129&amp;ID1=223093&amp;VALUEID=P05301&amp;SDATE=201201&amp;PERIODTYPE=QTR_STD&amp;SCFT=3&amp;window=popup_no_bar&amp;width=385&amp;height=120&amp;START_MAXIMIZED=FALSE&amp;creator=factset&amp;display_string=Audit"}</definedName>
    <definedName name="_137__FDSAUDITLINK__" localSheetId="12" hidden="1">{"fdsup://Directions/FactSet Auditing Viewer?action=AUDIT_VALUE&amp;DB=129&amp;ID1=223093&amp;VALUEID=P05301&amp;SDATE=201201&amp;PERIODTYPE=QTR_STD&amp;SCFT=3&amp;window=popup_no_bar&amp;width=385&amp;height=120&amp;START_MAXIMIZED=FALSE&amp;creator=factset&amp;display_string=Audit"}</definedName>
    <definedName name="_137__FDSAUDITLINK__" localSheetId="15" hidden="1">{"fdsup://Directions/FactSet Auditing Viewer?action=AUDIT_VALUE&amp;DB=129&amp;ID1=223093&amp;VALUEID=P05301&amp;SDATE=201201&amp;PERIODTYPE=QTR_STD&amp;SCFT=3&amp;window=popup_no_bar&amp;width=385&amp;height=120&amp;START_MAXIMIZED=FALSE&amp;creator=factset&amp;display_string=Audit"}</definedName>
    <definedName name="_137__FDSAUDITLINK__" hidden="1">{"fdsup://Directions/FactSet Auditing Viewer?action=AUDIT_VALUE&amp;DB=129&amp;ID1=223093&amp;VALUEID=P05301&amp;SDATE=201201&amp;PERIODTYPE=QTR_STD&amp;SCFT=3&amp;window=popup_no_bar&amp;width=385&amp;height=120&amp;START_MAXIMIZED=FALSE&amp;creator=factset&amp;display_string=Audit"}</definedName>
    <definedName name="_138__FDSAUDITLINK__" localSheetId="16" hidden="1">{"fdsup://Directions/FactSet Auditing Viewer?action=AUDIT_VALUE&amp;DB=129&amp;ID1=74972G10&amp;VALUEID=P05301&amp;SDATE=201201&amp;PERIODTYPE=QTR_STD&amp;SCFT=3&amp;window=popup_no_bar&amp;width=385&amp;height=120&amp;START_MAXIMIZED=FALSE&amp;creator=factset&amp;display_string=Audit"}</definedName>
    <definedName name="_138__FDSAUDITLINK__" localSheetId="20" hidden="1">{"fdsup://Directions/FactSet Auditing Viewer?action=AUDIT_VALUE&amp;DB=129&amp;ID1=74972G10&amp;VALUEID=P05301&amp;SDATE=201201&amp;PERIODTYPE=QTR_STD&amp;SCFT=3&amp;window=popup_no_bar&amp;width=385&amp;height=120&amp;START_MAXIMIZED=FALSE&amp;creator=factset&amp;display_string=Audit"}</definedName>
    <definedName name="_138__FDSAUDITLINK__" localSheetId="12" hidden="1">{"fdsup://Directions/FactSet Auditing Viewer?action=AUDIT_VALUE&amp;DB=129&amp;ID1=74972G10&amp;VALUEID=P05301&amp;SDATE=201201&amp;PERIODTYPE=QTR_STD&amp;SCFT=3&amp;window=popup_no_bar&amp;width=385&amp;height=120&amp;START_MAXIMIZED=FALSE&amp;creator=factset&amp;display_string=Audit"}</definedName>
    <definedName name="_138__FDSAUDITLINK__" localSheetId="15" hidden="1">{"fdsup://Directions/FactSet Auditing Viewer?action=AUDIT_VALUE&amp;DB=129&amp;ID1=74972G10&amp;VALUEID=P05301&amp;SDATE=201201&amp;PERIODTYPE=QTR_STD&amp;SCFT=3&amp;window=popup_no_bar&amp;width=385&amp;height=120&amp;START_MAXIMIZED=FALSE&amp;creator=factset&amp;display_string=Audit"}</definedName>
    <definedName name="_138__FDSAUDITLINK__" hidden="1">{"fdsup://Directions/FactSet Auditing Viewer?action=AUDIT_VALUE&amp;DB=129&amp;ID1=74972G10&amp;VALUEID=P05301&amp;SDATE=201201&amp;PERIODTYPE=QTR_STD&amp;SCFT=3&amp;window=popup_no_bar&amp;width=385&amp;height=120&amp;START_MAXIMIZED=FALSE&amp;creator=factset&amp;display_string=Audit"}</definedName>
    <definedName name="_139__FDSAUDITLINK__" localSheetId="16" hidden="1">{"fdsup://Directions/FactSet Auditing Viewer?action=AUDIT_VALUE&amp;DB=129&amp;ID1=74972G10&amp;VALUEID=P05301&amp;SDATE=201201&amp;PERIODTYPE=QTR_STD&amp;SCFT=3&amp;window=popup_no_bar&amp;width=385&amp;height=120&amp;START_MAXIMIZED=FALSE&amp;creator=factset&amp;display_string=Audit"}</definedName>
    <definedName name="_139__FDSAUDITLINK__" localSheetId="20" hidden="1">{"fdsup://Directions/FactSet Auditing Viewer?action=AUDIT_VALUE&amp;DB=129&amp;ID1=74972G10&amp;VALUEID=P05301&amp;SDATE=201201&amp;PERIODTYPE=QTR_STD&amp;SCFT=3&amp;window=popup_no_bar&amp;width=385&amp;height=120&amp;START_MAXIMIZED=FALSE&amp;creator=factset&amp;display_string=Audit"}</definedName>
    <definedName name="_139__FDSAUDITLINK__" localSheetId="12" hidden="1">{"fdsup://Directions/FactSet Auditing Viewer?action=AUDIT_VALUE&amp;DB=129&amp;ID1=74972G10&amp;VALUEID=P05301&amp;SDATE=201201&amp;PERIODTYPE=QTR_STD&amp;SCFT=3&amp;window=popup_no_bar&amp;width=385&amp;height=120&amp;START_MAXIMIZED=FALSE&amp;creator=factset&amp;display_string=Audit"}</definedName>
    <definedName name="_139__FDSAUDITLINK__" localSheetId="15" hidden="1">{"fdsup://Directions/FactSet Auditing Viewer?action=AUDIT_VALUE&amp;DB=129&amp;ID1=74972G10&amp;VALUEID=P05301&amp;SDATE=201201&amp;PERIODTYPE=QTR_STD&amp;SCFT=3&amp;window=popup_no_bar&amp;width=385&amp;height=120&amp;START_MAXIMIZED=FALSE&amp;creator=factset&amp;display_string=Audit"}</definedName>
    <definedName name="_139__FDSAUDITLINK__" hidden="1">{"fdsup://Directions/FactSet Auditing Viewer?action=AUDIT_VALUE&amp;DB=129&amp;ID1=74972G10&amp;VALUEID=P05301&amp;SDATE=201201&amp;PERIODTYPE=QTR_STD&amp;SCFT=3&amp;window=popup_no_bar&amp;width=385&amp;height=120&amp;START_MAXIMIZED=FALSE&amp;creator=factset&amp;display_string=Audit"}</definedName>
    <definedName name="_14__FDSAUDITLINK__" localSheetId="16" hidden="1">{"fdsup://directions/FAT Viewer?action=UPDATE&amp;creator=factset&amp;DYN_ARGS=TRUE&amp;DOC_NAME=FAT:FQL_AUDITING_CLIENT_TEMPLATE.FAT&amp;display_string=Audit&amp;VAR:KEY=QLQJSXOVAL&amp;VAR:QUERY=KEZGX0VCSVREQShMVE0sMTIvMzEvMSwsLFJGLFVTRClARkZfRUJJVERBX0lCKExUTSwxMi8zMS8xLCwsUkYsV","VNEKSk=&amp;WINDOW=FIRST_POPUP&amp;HEIGHT=450&amp;WIDTH=450&amp;START_MAXIMIZED=FALSE&amp;VAR:CALENDAR=US&amp;VAR:SYMBOL=MIPS&amp;VAR:INDEX=0"}</definedName>
    <definedName name="_14__FDSAUDITLINK__" localSheetId="20" hidden="1">{"fdsup://directions/FAT Viewer?action=UPDATE&amp;creator=factset&amp;DYN_ARGS=TRUE&amp;DOC_NAME=FAT:FQL_AUDITING_CLIENT_TEMPLATE.FAT&amp;display_string=Audit&amp;VAR:KEY=QLQJSXOVAL&amp;VAR:QUERY=KEZGX0VCSVREQShMVE0sMTIvMzEvMSwsLFJGLFVTRClARkZfRUJJVERBX0lCKExUTSwxMi8zMS8xLCwsUkYsV","VNEKSk=&amp;WINDOW=FIRST_POPUP&amp;HEIGHT=450&amp;WIDTH=450&amp;START_MAXIMIZED=FALSE&amp;VAR:CALENDAR=US&amp;VAR:SYMBOL=MIPS&amp;VAR:INDEX=0"}</definedName>
    <definedName name="_14__FDSAUDITLINK__" localSheetId="12" hidden="1">{"fdsup://directions/FAT Viewer?action=UPDATE&amp;creator=factset&amp;DYN_ARGS=TRUE&amp;DOC_NAME=FAT:FQL_AUDITING_CLIENT_TEMPLATE.FAT&amp;display_string=Audit&amp;VAR:KEY=QLQJSXOVAL&amp;VAR:QUERY=KEZGX0VCSVREQShMVE0sMTIvMzEvMSwsLFJGLFVTRClARkZfRUJJVERBX0lCKExUTSwxMi8zMS8xLCwsUkYsV","VNEKSk=&amp;WINDOW=FIRST_POPUP&amp;HEIGHT=450&amp;WIDTH=450&amp;START_MAXIMIZED=FALSE&amp;VAR:CALENDAR=US&amp;VAR:SYMBOL=MIPS&amp;VAR:INDEX=0"}</definedName>
    <definedName name="_14__FDSAUDITLINK__" localSheetId="15" hidden="1">{"fdsup://directions/FAT Viewer?action=UPDATE&amp;creator=factset&amp;DYN_ARGS=TRUE&amp;DOC_NAME=FAT:FQL_AUDITING_CLIENT_TEMPLATE.FAT&amp;display_string=Audit&amp;VAR:KEY=QLQJSXOVAL&amp;VAR:QUERY=KEZGX0VCSVREQShMVE0sMTIvMzEvMSwsLFJGLFVTRClARkZfRUJJVERBX0lCKExUTSwxMi8zMS8xLCwsUkYsV","VNEKSk=&amp;WINDOW=FIRST_POPUP&amp;HEIGHT=450&amp;WIDTH=450&amp;START_MAXIMIZED=FALSE&amp;VAR:CALENDAR=US&amp;VAR:SYMBOL=MIPS&amp;VAR:INDEX=0"}</definedName>
    <definedName name="_14__FDSAUDITLINK__" hidden="1">{"fdsup://directions/FAT Viewer?action=UPDATE&amp;creator=factset&amp;DYN_ARGS=TRUE&amp;DOC_NAME=FAT:FQL_AUDITING_CLIENT_TEMPLATE.FAT&amp;display_string=Audit&amp;VAR:KEY=QLQJSXOVAL&amp;VAR:QUERY=KEZGX0VCSVREQShMVE0sMTIvMzEvMSwsLFJGLFVTRClARkZfRUJJVERBX0lCKExUTSwxMi8zMS8xLCwsUkYsV","VNEKSk=&amp;WINDOW=FIRST_POPUP&amp;HEIGHT=450&amp;WIDTH=450&amp;START_MAXIMIZED=FALSE&amp;VAR:CALENDAR=US&amp;VAR:SYMBOL=MIPS&amp;VAR:INDEX=0"}</definedName>
    <definedName name="_140__FDSAUDITLINK__" localSheetId="16" hidden="1">{"fdsup://Directions/FactSet Auditing Viewer?action=AUDIT_VALUE&amp;DB=129&amp;ID1=00388130&amp;VALUEID=P05301&amp;SDATE=201201&amp;PERIODTYPE=QTR_STD&amp;SCFT=3&amp;window=popup_no_bar&amp;width=385&amp;height=120&amp;START_MAXIMIZED=FALSE&amp;creator=factset&amp;display_string=Audit"}</definedName>
    <definedName name="_140__FDSAUDITLINK__" localSheetId="20" hidden="1">{"fdsup://Directions/FactSet Auditing Viewer?action=AUDIT_VALUE&amp;DB=129&amp;ID1=00388130&amp;VALUEID=P05301&amp;SDATE=201201&amp;PERIODTYPE=QTR_STD&amp;SCFT=3&amp;window=popup_no_bar&amp;width=385&amp;height=120&amp;START_MAXIMIZED=FALSE&amp;creator=factset&amp;display_string=Audit"}</definedName>
    <definedName name="_140__FDSAUDITLINK__" localSheetId="12" hidden="1">{"fdsup://Directions/FactSet Auditing Viewer?action=AUDIT_VALUE&amp;DB=129&amp;ID1=00388130&amp;VALUEID=P05301&amp;SDATE=201201&amp;PERIODTYPE=QTR_STD&amp;SCFT=3&amp;window=popup_no_bar&amp;width=385&amp;height=120&amp;START_MAXIMIZED=FALSE&amp;creator=factset&amp;display_string=Audit"}</definedName>
    <definedName name="_140__FDSAUDITLINK__" localSheetId="15" hidden="1">{"fdsup://Directions/FactSet Auditing Viewer?action=AUDIT_VALUE&amp;DB=129&amp;ID1=00388130&amp;VALUEID=P05301&amp;SDATE=201201&amp;PERIODTYPE=QTR_STD&amp;SCFT=3&amp;window=popup_no_bar&amp;width=385&amp;height=120&amp;START_MAXIMIZED=FALSE&amp;creator=factset&amp;display_string=Audit"}</definedName>
    <definedName name="_140__FDSAUDITLINK__" hidden="1">{"fdsup://Directions/FactSet Auditing Viewer?action=AUDIT_VALUE&amp;DB=129&amp;ID1=00388130&amp;VALUEID=P05301&amp;SDATE=201201&amp;PERIODTYPE=QTR_STD&amp;SCFT=3&amp;window=popup_no_bar&amp;width=385&amp;height=120&amp;START_MAXIMIZED=FALSE&amp;creator=factset&amp;display_string=Audit"}</definedName>
    <definedName name="_141__FDSAUDITLINK__" localSheetId="16" hidden="1">{"fdsup://Directions/FactSet Auditing Viewer?action=AUDIT_VALUE&amp;DB=129&amp;ID1=00388130&amp;VALUEID=P05301&amp;SDATE=201201&amp;PERIODTYPE=QTR_STD&amp;SCFT=3&amp;window=popup_no_bar&amp;width=385&amp;height=120&amp;START_MAXIMIZED=FALSE&amp;creator=factset&amp;display_string=Audit"}</definedName>
    <definedName name="_141__FDSAUDITLINK__" localSheetId="20" hidden="1">{"fdsup://Directions/FactSet Auditing Viewer?action=AUDIT_VALUE&amp;DB=129&amp;ID1=00388130&amp;VALUEID=P05301&amp;SDATE=201201&amp;PERIODTYPE=QTR_STD&amp;SCFT=3&amp;window=popup_no_bar&amp;width=385&amp;height=120&amp;START_MAXIMIZED=FALSE&amp;creator=factset&amp;display_string=Audit"}</definedName>
    <definedName name="_141__FDSAUDITLINK__" localSheetId="12" hidden="1">{"fdsup://Directions/FactSet Auditing Viewer?action=AUDIT_VALUE&amp;DB=129&amp;ID1=00388130&amp;VALUEID=P05301&amp;SDATE=201201&amp;PERIODTYPE=QTR_STD&amp;SCFT=3&amp;window=popup_no_bar&amp;width=385&amp;height=120&amp;START_MAXIMIZED=FALSE&amp;creator=factset&amp;display_string=Audit"}</definedName>
    <definedName name="_141__FDSAUDITLINK__" localSheetId="15" hidden="1">{"fdsup://Directions/FactSet Auditing Viewer?action=AUDIT_VALUE&amp;DB=129&amp;ID1=00388130&amp;VALUEID=P05301&amp;SDATE=201201&amp;PERIODTYPE=QTR_STD&amp;SCFT=3&amp;window=popup_no_bar&amp;width=385&amp;height=120&amp;START_MAXIMIZED=FALSE&amp;creator=factset&amp;display_string=Audit"}</definedName>
    <definedName name="_141__FDSAUDITLINK__" hidden="1">{"fdsup://Directions/FactSet Auditing Viewer?action=AUDIT_VALUE&amp;DB=129&amp;ID1=00388130&amp;VALUEID=P05301&amp;SDATE=201201&amp;PERIODTYPE=QTR_STD&amp;SCFT=3&amp;window=popup_no_bar&amp;width=385&amp;height=120&amp;START_MAXIMIZED=FALSE&amp;creator=factset&amp;display_string=Audit"}</definedName>
    <definedName name="_142__FDSAUDITLINK__" localSheetId="16" hidden="1">{"fdsup://Directions/FactSet Auditing Viewer?action=AUDIT_VALUE&amp;DB=129&amp;ID1=G3727Q10&amp;VALUEID=P05301&amp;SDATE=201201&amp;PERIODTYPE=QTR_STD&amp;SCFT=3&amp;window=popup_no_bar&amp;width=385&amp;height=120&amp;START_MAXIMIZED=FALSE&amp;creator=factset&amp;display_string=Audit"}</definedName>
    <definedName name="_142__FDSAUDITLINK__" localSheetId="20" hidden="1">{"fdsup://Directions/FactSet Auditing Viewer?action=AUDIT_VALUE&amp;DB=129&amp;ID1=G3727Q10&amp;VALUEID=P05301&amp;SDATE=201201&amp;PERIODTYPE=QTR_STD&amp;SCFT=3&amp;window=popup_no_bar&amp;width=385&amp;height=120&amp;START_MAXIMIZED=FALSE&amp;creator=factset&amp;display_string=Audit"}</definedName>
    <definedName name="_142__FDSAUDITLINK__" localSheetId="12" hidden="1">{"fdsup://Directions/FactSet Auditing Viewer?action=AUDIT_VALUE&amp;DB=129&amp;ID1=G3727Q10&amp;VALUEID=P05301&amp;SDATE=201201&amp;PERIODTYPE=QTR_STD&amp;SCFT=3&amp;window=popup_no_bar&amp;width=385&amp;height=120&amp;START_MAXIMIZED=FALSE&amp;creator=factset&amp;display_string=Audit"}</definedName>
    <definedName name="_142__FDSAUDITLINK__" localSheetId="15" hidden="1">{"fdsup://Directions/FactSet Auditing Viewer?action=AUDIT_VALUE&amp;DB=129&amp;ID1=G3727Q10&amp;VALUEID=P05301&amp;SDATE=201201&amp;PERIODTYPE=QTR_STD&amp;SCFT=3&amp;window=popup_no_bar&amp;width=385&amp;height=120&amp;START_MAXIMIZED=FALSE&amp;creator=factset&amp;display_string=Audit"}</definedName>
    <definedName name="_142__FDSAUDITLINK__" hidden="1">{"fdsup://Directions/FactSet Auditing Viewer?action=AUDIT_VALUE&amp;DB=129&amp;ID1=G3727Q10&amp;VALUEID=P05301&amp;SDATE=201201&amp;PERIODTYPE=QTR_STD&amp;SCFT=3&amp;window=popup_no_bar&amp;width=385&amp;height=120&amp;START_MAXIMIZED=FALSE&amp;creator=factset&amp;display_string=Audit"}</definedName>
    <definedName name="_143__FDSAUDITLINK__" localSheetId="16" hidden="1">{"fdsup://Directions/FactSet Auditing Viewer?action=AUDIT_VALUE&amp;DB=129&amp;ID1=G3727Q10&amp;VALUEID=P05301&amp;SDATE=201201&amp;PERIODTYPE=QTR_STD&amp;SCFT=3&amp;window=popup_no_bar&amp;width=385&amp;height=120&amp;START_MAXIMIZED=FALSE&amp;creator=factset&amp;display_string=Audit"}</definedName>
    <definedName name="_143__FDSAUDITLINK__" localSheetId="20" hidden="1">{"fdsup://Directions/FactSet Auditing Viewer?action=AUDIT_VALUE&amp;DB=129&amp;ID1=G3727Q10&amp;VALUEID=P05301&amp;SDATE=201201&amp;PERIODTYPE=QTR_STD&amp;SCFT=3&amp;window=popup_no_bar&amp;width=385&amp;height=120&amp;START_MAXIMIZED=FALSE&amp;creator=factset&amp;display_string=Audit"}</definedName>
    <definedName name="_143__FDSAUDITLINK__" localSheetId="12" hidden="1">{"fdsup://Directions/FactSet Auditing Viewer?action=AUDIT_VALUE&amp;DB=129&amp;ID1=G3727Q10&amp;VALUEID=P05301&amp;SDATE=201201&amp;PERIODTYPE=QTR_STD&amp;SCFT=3&amp;window=popup_no_bar&amp;width=385&amp;height=120&amp;START_MAXIMIZED=FALSE&amp;creator=factset&amp;display_string=Audit"}</definedName>
    <definedName name="_143__FDSAUDITLINK__" localSheetId="15" hidden="1">{"fdsup://Directions/FactSet Auditing Viewer?action=AUDIT_VALUE&amp;DB=129&amp;ID1=G3727Q10&amp;VALUEID=P05301&amp;SDATE=201201&amp;PERIODTYPE=QTR_STD&amp;SCFT=3&amp;window=popup_no_bar&amp;width=385&amp;height=120&amp;START_MAXIMIZED=FALSE&amp;creator=factset&amp;display_string=Audit"}</definedName>
    <definedName name="_143__FDSAUDITLINK__" hidden="1">{"fdsup://Directions/FactSet Auditing Viewer?action=AUDIT_VALUE&amp;DB=129&amp;ID1=G3727Q10&amp;VALUEID=P05301&amp;SDATE=201201&amp;PERIODTYPE=QTR_STD&amp;SCFT=3&amp;window=popup_no_bar&amp;width=385&amp;height=120&amp;START_MAXIMIZED=FALSE&amp;creator=factset&amp;display_string=Audit"}</definedName>
    <definedName name="_144__FDSAUDITLINK__" localSheetId="16" hidden="1">{"fdsup://Directions/FactSet Auditing Viewer?action=AUDIT_VALUE&amp;DB=129&amp;ID1=663567&amp;VALUEID=P05301&amp;SDATE=201103&amp;PERIODTYPE=QTR_STD&amp;SCFT=3&amp;window=popup_no_bar&amp;width=385&amp;height=120&amp;START_MAXIMIZED=FALSE&amp;creator=factset&amp;display_string=Audit"}</definedName>
    <definedName name="_144__FDSAUDITLINK__" localSheetId="20" hidden="1">{"fdsup://Directions/FactSet Auditing Viewer?action=AUDIT_VALUE&amp;DB=129&amp;ID1=663567&amp;VALUEID=P05301&amp;SDATE=201103&amp;PERIODTYPE=QTR_STD&amp;SCFT=3&amp;window=popup_no_bar&amp;width=385&amp;height=120&amp;START_MAXIMIZED=FALSE&amp;creator=factset&amp;display_string=Audit"}</definedName>
    <definedName name="_144__FDSAUDITLINK__" localSheetId="12" hidden="1">{"fdsup://Directions/FactSet Auditing Viewer?action=AUDIT_VALUE&amp;DB=129&amp;ID1=663567&amp;VALUEID=P05301&amp;SDATE=201103&amp;PERIODTYPE=QTR_STD&amp;SCFT=3&amp;window=popup_no_bar&amp;width=385&amp;height=120&amp;START_MAXIMIZED=FALSE&amp;creator=factset&amp;display_string=Audit"}</definedName>
    <definedName name="_144__FDSAUDITLINK__" localSheetId="15" hidden="1">{"fdsup://Directions/FactSet Auditing Viewer?action=AUDIT_VALUE&amp;DB=129&amp;ID1=663567&amp;VALUEID=P05301&amp;SDATE=201103&amp;PERIODTYPE=QTR_STD&amp;SCFT=3&amp;window=popup_no_bar&amp;width=385&amp;height=120&amp;START_MAXIMIZED=FALSE&amp;creator=factset&amp;display_string=Audit"}</definedName>
    <definedName name="_144__FDSAUDITLINK__" hidden="1">{"fdsup://Directions/FactSet Auditing Viewer?action=AUDIT_VALUE&amp;DB=129&amp;ID1=663567&amp;VALUEID=P05301&amp;SDATE=201103&amp;PERIODTYPE=QTR_STD&amp;SCFT=3&amp;window=popup_no_bar&amp;width=385&amp;height=120&amp;START_MAXIMIZED=FALSE&amp;creator=factset&amp;display_string=Audit"}</definedName>
    <definedName name="_145__FDSAUDITLINK__" localSheetId="16" hidden="1">{"fdsup://Directions/FactSet Auditing Viewer?action=AUDIT_VALUE&amp;DB=129&amp;ID1=663567&amp;VALUEID=P05301&amp;SDATE=201103&amp;PERIODTYPE=QTR_STD&amp;SCFT=3&amp;window=popup_no_bar&amp;width=385&amp;height=120&amp;START_MAXIMIZED=FALSE&amp;creator=factset&amp;display_string=Audit"}</definedName>
    <definedName name="_145__FDSAUDITLINK__" localSheetId="20" hidden="1">{"fdsup://Directions/FactSet Auditing Viewer?action=AUDIT_VALUE&amp;DB=129&amp;ID1=663567&amp;VALUEID=P05301&amp;SDATE=201103&amp;PERIODTYPE=QTR_STD&amp;SCFT=3&amp;window=popup_no_bar&amp;width=385&amp;height=120&amp;START_MAXIMIZED=FALSE&amp;creator=factset&amp;display_string=Audit"}</definedName>
    <definedName name="_145__FDSAUDITLINK__" localSheetId="12" hidden="1">{"fdsup://Directions/FactSet Auditing Viewer?action=AUDIT_VALUE&amp;DB=129&amp;ID1=663567&amp;VALUEID=P05301&amp;SDATE=201103&amp;PERIODTYPE=QTR_STD&amp;SCFT=3&amp;window=popup_no_bar&amp;width=385&amp;height=120&amp;START_MAXIMIZED=FALSE&amp;creator=factset&amp;display_string=Audit"}</definedName>
    <definedName name="_145__FDSAUDITLINK__" localSheetId="15" hidden="1">{"fdsup://Directions/FactSet Auditing Viewer?action=AUDIT_VALUE&amp;DB=129&amp;ID1=663567&amp;VALUEID=P05301&amp;SDATE=201103&amp;PERIODTYPE=QTR_STD&amp;SCFT=3&amp;window=popup_no_bar&amp;width=385&amp;height=120&amp;START_MAXIMIZED=FALSE&amp;creator=factset&amp;display_string=Audit"}</definedName>
    <definedName name="_145__FDSAUDITLINK__" hidden="1">{"fdsup://Directions/FactSet Auditing Viewer?action=AUDIT_VALUE&amp;DB=129&amp;ID1=663567&amp;VALUEID=P05301&amp;SDATE=201103&amp;PERIODTYPE=QTR_STD&amp;SCFT=3&amp;window=popup_no_bar&amp;width=385&amp;height=120&amp;START_MAXIMIZED=FALSE&amp;creator=factset&amp;display_string=Audit"}</definedName>
    <definedName name="_146__FDSAUDITLINK__" localSheetId="16" hidden="1">{"fdsup://Directions/FactSet Auditing Viewer?action=AUDIT_VALUE&amp;DB=129&amp;ID1=00388130&amp;VALUEID=P05202&amp;SDATE=2009&amp;PERIODTYPE=ANN_STD&amp;SCFT=3&amp;window=popup_no_bar&amp;width=385&amp;height=120&amp;START_MAXIMIZED=FALSE&amp;creator=factset&amp;display_string=Audit"}</definedName>
    <definedName name="_146__FDSAUDITLINK__" localSheetId="20" hidden="1">{"fdsup://Directions/FactSet Auditing Viewer?action=AUDIT_VALUE&amp;DB=129&amp;ID1=00388130&amp;VALUEID=P05202&amp;SDATE=2009&amp;PERIODTYPE=ANN_STD&amp;SCFT=3&amp;window=popup_no_bar&amp;width=385&amp;height=120&amp;START_MAXIMIZED=FALSE&amp;creator=factset&amp;display_string=Audit"}</definedName>
    <definedName name="_146__FDSAUDITLINK__" localSheetId="12" hidden="1">{"fdsup://Directions/FactSet Auditing Viewer?action=AUDIT_VALUE&amp;DB=129&amp;ID1=00388130&amp;VALUEID=P05202&amp;SDATE=2009&amp;PERIODTYPE=ANN_STD&amp;SCFT=3&amp;window=popup_no_bar&amp;width=385&amp;height=120&amp;START_MAXIMIZED=FALSE&amp;creator=factset&amp;display_string=Audit"}</definedName>
    <definedName name="_146__FDSAUDITLINK__" localSheetId="15" hidden="1">{"fdsup://Directions/FactSet Auditing Viewer?action=AUDIT_VALUE&amp;DB=129&amp;ID1=00388130&amp;VALUEID=P05202&amp;SDATE=2009&amp;PERIODTYPE=ANN_STD&amp;SCFT=3&amp;window=popup_no_bar&amp;width=385&amp;height=120&amp;START_MAXIMIZED=FALSE&amp;creator=factset&amp;display_string=Audit"}</definedName>
    <definedName name="_146__FDSAUDITLINK__" hidden="1">{"fdsup://Directions/FactSet Auditing Viewer?action=AUDIT_VALUE&amp;DB=129&amp;ID1=00388130&amp;VALUEID=P05202&amp;SDATE=2009&amp;PERIODTYPE=ANN_STD&amp;SCFT=3&amp;window=popup_no_bar&amp;width=385&amp;height=120&amp;START_MAXIMIZED=FALSE&amp;creator=factset&amp;display_string=Audit"}</definedName>
    <definedName name="_147__FDSAUDITLINK__" localSheetId="16" hidden="1">{"fdsup://Directions/FactSet Auditing Viewer?action=AUDIT_VALUE&amp;DB=129&amp;ID1=00388130&amp;VALUEID=P05202&amp;SDATE=2008&amp;PERIODTYPE=ANN_STD&amp;SCFT=3&amp;window=popup_no_bar&amp;width=385&amp;height=120&amp;START_MAXIMIZED=FALSE&amp;creator=factset&amp;display_string=Audit"}</definedName>
    <definedName name="_147__FDSAUDITLINK__" localSheetId="20" hidden="1">{"fdsup://Directions/FactSet Auditing Viewer?action=AUDIT_VALUE&amp;DB=129&amp;ID1=00388130&amp;VALUEID=P05202&amp;SDATE=2008&amp;PERIODTYPE=ANN_STD&amp;SCFT=3&amp;window=popup_no_bar&amp;width=385&amp;height=120&amp;START_MAXIMIZED=FALSE&amp;creator=factset&amp;display_string=Audit"}</definedName>
    <definedName name="_147__FDSAUDITLINK__" localSheetId="12" hidden="1">{"fdsup://Directions/FactSet Auditing Viewer?action=AUDIT_VALUE&amp;DB=129&amp;ID1=00388130&amp;VALUEID=P05202&amp;SDATE=2008&amp;PERIODTYPE=ANN_STD&amp;SCFT=3&amp;window=popup_no_bar&amp;width=385&amp;height=120&amp;START_MAXIMIZED=FALSE&amp;creator=factset&amp;display_string=Audit"}</definedName>
    <definedName name="_147__FDSAUDITLINK__" localSheetId="15" hidden="1">{"fdsup://Directions/FactSet Auditing Viewer?action=AUDIT_VALUE&amp;DB=129&amp;ID1=00388130&amp;VALUEID=P05202&amp;SDATE=2008&amp;PERIODTYPE=ANN_STD&amp;SCFT=3&amp;window=popup_no_bar&amp;width=385&amp;height=120&amp;START_MAXIMIZED=FALSE&amp;creator=factset&amp;display_string=Audit"}</definedName>
    <definedName name="_147__FDSAUDITLINK__" hidden="1">{"fdsup://Directions/FactSet Auditing Viewer?action=AUDIT_VALUE&amp;DB=129&amp;ID1=00388130&amp;VALUEID=P05202&amp;SDATE=2008&amp;PERIODTYPE=ANN_STD&amp;SCFT=3&amp;window=popup_no_bar&amp;width=385&amp;height=120&amp;START_MAXIMIZED=FALSE&amp;creator=factset&amp;display_string=Audit"}</definedName>
    <definedName name="_148__FDSAUDITLINK__" localSheetId="16" hidden="1">{"fdsup://Directions/FactSet Auditing Viewer?action=AUDIT_VALUE&amp;DB=129&amp;ID1=00388130&amp;VALUEID=P05202&amp;SDATE=2007&amp;PERIODTYPE=ANN_STD&amp;SCFT=3&amp;window=popup_no_bar&amp;width=385&amp;height=120&amp;START_MAXIMIZED=FALSE&amp;creator=factset&amp;display_string=Audit"}</definedName>
    <definedName name="_148__FDSAUDITLINK__" localSheetId="20" hidden="1">{"fdsup://Directions/FactSet Auditing Viewer?action=AUDIT_VALUE&amp;DB=129&amp;ID1=00388130&amp;VALUEID=P05202&amp;SDATE=2007&amp;PERIODTYPE=ANN_STD&amp;SCFT=3&amp;window=popup_no_bar&amp;width=385&amp;height=120&amp;START_MAXIMIZED=FALSE&amp;creator=factset&amp;display_string=Audit"}</definedName>
    <definedName name="_148__FDSAUDITLINK__" localSheetId="12" hidden="1">{"fdsup://Directions/FactSet Auditing Viewer?action=AUDIT_VALUE&amp;DB=129&amp;ID1=00388130&amp;VALUEID=P05202&amp;SDATE=2007&amp;PERIODTYPE=ANN_STD&amp;SCFT=3&amp;window=popup_no_bar&amp;width=385&amp;height=120&amp;START_MAXIMIZED=FALSE&amp;creator=factset&amp;display_string=Audit"}</definedName>
    <definedName name="_148__FDSAUDITLINK__" localSheetId="15" hidden="1">{"fdsup://Directions/FactSet Auditing Viewer?action=AUDIT_VALUE&amp;DB=129&amp;ID1=00388130&amp;VALUEID=P05202&amp;SDATE=2007&amp;PERIODTYPE=ANN_STD&amp;SCFT=3&amp;window=popup_no_bar&amp;width=385&amp;height=120&amp;START_MAXIMIZED=FALSE&amp;creator=factset&amp;display_string=Audit"}</definedName>
    <definedName name="_148__FDSAUDITLINK__" hidden="1">{"fdsup://Directions/FactSet Auditing Viewer?action=AUDIT_VALUE&amp;DB=129&amp;ID1=00388130&amp;VALUEID=P05202&amp;SDATE=2007&amp;PERIODTYPE=ANN_STD&amp;SCFT=3&amp;window=popup_no_bar&amp;width=385&amp;height=120&amp;START_MAXIMIZED=FALSE&amp;creator=factset&amp;display_string=Audit"}</definedName>
    <definedName name="_149__FDSAUDITLINK__" localSheetId="16" hidden="1">{"fdsup://Directions/FactSet Auditing Viewer?action=AUDIT_VALUE&amp;DB=129&amp;ID1=00388130&amp;VALUEID=P05202&amp;SDATE=2006&amp;PERIODTYPE=ANN_STD&amp;SCFT=3&amp;window=popup_no_bar&amp;width=385&amp;height=120&amp;START_MAXIMIZED=FALSE&amp;creator=factset&amp;display_string=Audit"}</definedName>
    <definedName name="_149__FDSAUDITLINK__" localSheetId="20" hidden="1">{"fdsup://Directions/FactSet Auditing Viewer?action=AUDIT_VALUE&amp;DB=129&amp;ID1=00388130&amp;VALUEID=P05202&amp;SDATE=2006&amp;PERIODTYPE=ANN_STD&amp;SCFT=3&amp;window=popup_no_bar&amp;width=385&amp;height=120&amp;START_MAXIMIZED=FALSE&amp;creator=factset&amp;display_string=Audit"}</definedName>
    <definedName name="_149__FDSAUDITLINK__" localSheetId="12" hidden="1">{"fdsup://Directions/FactSet Auditing Viewer?action=AUDIT_VALUE&amp;DB=129&amp;ID1=00388130&amp;VALUEID=P05202&amp;SDATE=2006&amp;PERIODTYPE=ANN_STD&amp;SCFT=3&amp;window=popup_no_bar&amp;width=385&amp;height=120&amp;START_MAXIMIZED=FALSE&amp;creator=factset&amp;display_string=Audit"}</definedName>
    <definedName name="_149__FDSAUDITLINK__" localSheetId="15" hidden="1">{"fdsup://Directions/FactSet Auditing Viewer?action=AUDIT_VALUE&amp;DB=129&amp;ID1=00388130&amp;VALUEID=P05202&amp;SDATE=2006&amp;PERIODTYPE=ANN_STD&amp;SCFT=3&amp;window=popup_no_bar&amp;width=385&amp;height=120&amp;START_MAXIMIZED=FALSE&amp;creator=factset&amp;display_string=Audit"}</definedName>
    <definedName name="_149__FDSAUDITLINK__" hidden="1">{"fdsup://Directions/FactSet Auditing Viewer?action=AUDIT_VALUE&amp;DB=129&amp;ID1=00388130&amp;VALUEID=P05202&amp;SDATE=2006&amp;PERIODTYPE=ANN_STD&amp;SCFT=3&amp;window=popup_no_bar&amp;width=385&amp;height=120&amp;START_MAXIMIZED=FALSE&amp;creator=factset&amp;display_string=Audit"}</definedName>
    <definedName name="_15__FDSAUDITLINK__" localSheetId="16" hidden="1">{"fdsup://directions/FAT Viewer?action=UPDATE&amp;creator=factset&amp;DYN_ARGS=TRUE&amp;DOC_NAME=FAT:FQL_AUDITING_CLIENT_TEMPLATE.FAT&amp;display_string=Audit&amp;VAR:KEY=IPELGNYTOH&amp;VAR:QUERY=RkZfRVBTKExUTSwxMi8zMS8xLCwsUkYsVVNEKQ==&amp;WINDOW=FIRST_POPUP&amp;HEIGHT=450&amp;WIDTH=450&amp;STAR","T_MAXIMIZED=FALSE&amp;VAR:CALENDAR=US&amp;VAR:SYMBOL=MIPS&amp;VAR:INDEX=0"}</definedName>
    <definedName name="_15__FDSAUDITLINK__" localSheetId="20" hidden="1">{"fdsup://directions/FAT Viewer?action=UPDATE&amp;creator=factset&amp;DYN_ARGS=TRUE&amp;DOC_NAME=FAT:FQL_AUDITING_CLIENT_TEMPLATE.FAT&amp;display_string=Audit&amp;VAR:KEY=IPELGNYTOH&amp;VAR:QUERY=RkZfRVBTKExUTSwxMi8zMS8xLCwsUkYsVVNEKQ==&amp;WINDOW=FIRST_POPUP&amp;HEIGHT=450&amp;WIDTH=450&amp;STAR","T_MAXIMIZED=FALSE&amp;VAR:CALENDAR=US&amp;VAR:SYMBOL=MIPS&amp;VAR:INDEX=0"}</definedName>
    <definedName name="_15__FDSAUDITLINK__" localSheetId="12" hidden="1">{"fdsup://directions/FAT Viewer?action=UPDATE&amp;creator=factset&amp;DYN_ARGS=TRUE&amp;DOC_NAME=FAT:FQL_AUDITING_CLIENT_TEMPLATE.FAT&amp;display_string=Audit&amp;VAR:KEY=IPELGNYTOH&amp;VAR:QUERY=RkZfRVBTKExUTSwxMi8zMS8xLCwsUkYsVVNEKQ==&amp;WINDOW=FIRST_POPUP&amp;HEIGHT=450&amp;WIDTH=450&amp;STAR","T_MAXIMIZED=FALSE&amp;VAR:CALENDAR=US&amp;VAR:SYMBOL=MIPS&amp;VAR:INDEX=0"}</definedName>
    <definedName name="_15__FDSAUDITLINK__" localSheetId="15" hidden="1">{"fdsup://directions/FAT Viewer?action=UPDATE&amp;creator=factset&amp;DYN_ARGS=TRUE&amp;DOC_NAME=FAT:FQL_AUDITING_CLIENT_TEMPLATE.FAT&amp;display_string=Audit&amp;VAR:KEY=IPELGNYTOH&amp;VAR:QUERY=RkZfRVBTKExUTSwxMi8zMS8xLCwsUkYsVVNEKQ==&amp;WINDOW=FIRST_POPUP&amp;HEIGHT=450&amp;WIDTH=450&amp;STAR","T_MAXIMIZED=FALSE&amp;VAR:CALENDAR=US&amp;VAR:SYMBOL=MIPS&amp;VAR:INDEX=0"}</definedName>
    <definedName name="_15__FDSAUDITLINK__" hidden="1">{"fdsup://directions/FAT Viewer?action=UPDATE&amp;creator=factset&amp;DYN_ARGS=TRUE&amp;DOC_NAME=FAT:FQL_AUDITING_CLIENT_TEMPLATE.FAT&amp;display_string=Audit&amp;VAR:KEY=IPELGNYTOH&amp;VAR:QUERY=RkZfRVBTKExUTSwxMi8zMS8xLCwsUkYsVVNEKQ==&amp;WINDOW=FIRST_POPUP&amp;HEIGHT=450&amp;WIDTH=450&amp;STAR","T_MAXIMIZED=FALSE&amp;VAR:CALENDAR=US&amp;VAR:SYMBOL=MIPS&amp;VAR:INDEX=0"}</definedName>
    <definedName name="_150__FDSAUDITLINK__" localSheetId="16" hidden="1">{"fdsup://Directions/FactSet Auditing Viewer?action=AUDIT_VALUE&amp;DB=129&amp;ID1=00388130&amp;VALUEID=P05202&amp;SDATE=2005&amp;PERIODTYPE=ANN_STD&amp;SCFT=3&amp;window=popup_no_bar&amp;width=385&amp;height=120&amp;START_MAXIMIZED=FALSE&amp;creator=factset&amp;display_string=Audit"}</definedName>
    <definedName name="_150__FDSAUDITLINK__" localSheetId="20" hidden="1">{"fdsup://Directions/FactSet Auditing Viewer?action=AUDIT_VALUE&amp;DB=129&amp;ID1=00388130&amp;VALUEID=P05202&amp;SDATE=2005&amp;PERIODTYPE=ANN_STD&amp;SCFT=3&amp;window=popup_no_bar&amp;width=385&amp;height=120&amp;START_MAXIMIZED=FALSE&amp;creator=factset&amp;display_string=Audit"}</definedName>
    <definedName name="_150__FDSAUDITLINK__" localSheetId="12" hidden="1">{"fdsup://Directions/FactSet Auditing Viewer?action=AUDIT_VALUE&amp;DB=129&amp;ID1=00388130&amp;VALUEID=P05202&amp;SDATE=2005&amp;PERIODTYPE=ANN_STD&amp;SCFT=3&amp;window=popup_no_bar&amp;width=385&amp;height=120&amp;START_MAXIMIZED=FALSE&amp;creator=factset&amp;display_string=Audit"}</definedName>
    <definedName name="_150__FDSAUDITLINK__" localSheetId="15" hidden="1">{"fdsup://Directions/FactSet Auditing Viewer?action=AUDIT_VALUE&amp;DB=129&amp;ID1=00388130&amp;VALUEID=P05202&amp;SDATE=2005&amp;PERIODTYPE=ANN_STD&amp;SCFT=3&amp;window=popup_no_bar&amp;width=385&amp;height=120&amp;START_MAXIMIZED=FALSE&amp;creator=factset&amp;display_string=Audit"}</definedName>
    <definedName name="_150__FDSAUDITLINK__" hidden="1">{"fdsup://Directions/FactSet Auditing Viewer?action=AUDIT_VALUE&amp;DB=129&amp;ID1=00388130&amp;VALUEID=P05202&amp;SDATE=2005&amp;PERIODTYPE=ANN_STD&amp;SCFT=3&amp;window=popup_no_bar&amp;width=385&amp;height=120&amp;START_MAXIMIZED=FALSE&amp;creator=factset&amp;display_string=Audit"}</definedName>
    <definedName name="_151__FDSAUDITLINK__" localSheetId="16" hidden="1">{"fdsup://directions/FAT Viewer?action=UPDATE&amp;creator=factset&amp;DYN_ARGS=TRUE&amp;DOC_NAME=FAT:FQL_AUDITING_CLIENT_TEMPLATE.FAT&amp;display_string=Audit&amp;VAR:KEY=BUJGHULQNA&amp;VAR:QUERY=KChGRl9ERUJUKFFUUiwwLCwsUkYsVVNEKUBGRl9ERUJUKFNFTUksMCwsLFJGLFVTRCkpQEZGX0RFQlQoQU5OL","DAsLCxSRixVU0QpKQ==&amp;WINDOW=FIRST_POPUP&amp;HEIGHT=450&amp;WIDTH=450&amp;START_MAXIMIZED=FALSE&amp;VAR:CALENDAR=US&amp;VAR:SYMBOL=DLB&amp;VAR:INDEX=0"}</definedName>
    <definedName name="_151__FDSAUDITLINK__" localSheetId="20" hidden="1">{"fdsup://directions/FAT Viewer?action=UPDATE&amp;creator=factset&amp;DYN_ARGS=TRUE&amp;DOC_NAME=FAT:FQL_AUDITING_CLIENT_TEMPLATE.FAT&amp;display_string=Audit&amp;VAR:KEY=BUJGHULQNA&amp;VAR:QUERY=KChGRl9ERUJUKFFUUiwwLCwsUkYsVVNEKUBGRl9ERUJUKFNFTUksMCwsLFJGLFVTRCkpQEZGX0RFQlQoQU5OL","DAsLCxSRixVU0QpKQ==&amp;WINDOW=FIRST_POPUP&amp;HEIGHT=450&amp;WIDTH=450&amp;START_MAXIMIZED=FALSE&amp;VAR:CALENDAR=US&amp;VAR:SYMBOL=DLB&amp;VAR:INDEX=0"}</definedName>
    <definedName name="_151__FDSAUDITLINK__" localSheetId="12" hidden="1">{"fdsup://directions/FAT Viewer?action=UPDATE&amp;creator=factset&amp;DYN_ARGS=TRUE&amp;DOC_NAME=FAT:FQL_AUDITING_CLIENT_TEMPLATE.FAT&amp;display_string=Audit&amp;VAR:KEY=BUJGHULQNA&amp;VAR:QUERY=KChGRl9ERUJUKFFUUiwwLCwsUkYsVVNEKUBGRl9ERUJUKFNFTUksMCwsLFJGLFVTRCkpQEZGX0RFQlQoQU5OL","DAsLCxSRixVU0QpKQ==&amp;WINDOW=FIRST_POPUP&amp;HEIGHT=450&amp;WIDTH=450&amp;START_MAXIMIZED=FALSE&amp;VAR:CALENDAR=US&amp;VAR:SYMBOL=DLB&amp;VAR:INDEX=0"}</definedName>
    <definedName name="_151__FDSAUDITLINK__" localSheetId="15" hidden="1">{"fdsup://directions/FAT Viewer?action=UPDATE&amp;creator=factset&amp;DYN_ARGS=TRUE&amp;DOC_NAME=FAT:FQL_AUDITING_CLIENT_TEMPLATE.FAT&amp;display_string=Audit&amp;VAR:KEY=BUJGHULQNA&amp;VAR:QUERY=KChGRl9ERUJUKFFUUiwwLCwsUkYsVVNEKUBGRl9ERUJUKFNFTUksMCwsLFJGLFVTRCkpQEZGX0RFQlQoQU5OL","DAsLCxSRixVU0QpKQ==&amp;WINDOW=FIRST_POPUP&amp;HEIGHT=450&amp;WIDTH=450&amp;START_MAXIMIZED=FALSE&amp;VAR:CALENDAR=US&amp;VAR:SYMBOL=DLB&amp;VAR:INDEX=0"}</definedName>
    <definedName name="_151__FDSAUDITLINK__" hidden="1">{"fdsup://directions/FAT Viewer?action=UPDATE&amp;creator=factset&amp;DYN_ARGS=TRUE&amp;DOC_NAME=FAT:FQL_AUDITING_CLIENT_TEMPLATE.FAT&amp;display_string=Audit&amp;VAR:KEY=BUJGHULQNA&amp;VAR:QUERY=KChGRl9ERUJUKFFUUiwwLCwsUkYsVVNEKUBGRl9ERUJUKFNFTUksMCwsLFJGLFVTRCkpQEZGX0RFQlQoQU5OL","DAsLCxSRixVU0QpKQ==&amp;WINDOW=FIRST_POPUP&amp;HEIGHT=450&amp;WIDTH=450&amp;START_MAXIMIZED=FALSE&amp;VAR:CALENDAR=US&amp;VAR:SYMBOL=DLB&amp;VAR:INDEX=0"}</definedName>
    <definedName name="_152__FDSAUDITLINK__" localSheetId="16" hidden="1">{"fdsup://directions/FAT Viewer?action=UPDATE&amp;creator=factset&amp;DYN_ARGS=TRUE&amp;DOC_NAME=FAT:FQL_AUDITING_CLIENT_TEMPLATE.FAT&amp;display_string=Audit&amp;VAR:KEY=QTMNIPSTGJ&amp;VAR:QUERY=KChGRl9FQklUKExUTSwwLCwsUkYsVVNEKUBGRl9FQklUKExUTVNfU0VNSSwwLCwsUkYsVVNEKSlARkZfRUJJV","ChBTk4sMCwsLFJGLFVTRCkp&amp;WINDOW=FIRST_POPUP&amp;HEIGHT=450&amp;WIDTH=450&amp;START_MAXIMIZED=FALSE&amp;VAR:CALENDAR=US&amp;VAR:SYMBOL=CEVA&amp;VAR:INDEX=0"}</definedName>
    <definedName name="_152__FDSAUDITLINK__" localSheetId="20" hidden="1">{"fdsup://directions/FAT Viewer?action=UPDATE&amp;creator=factset&amp;DYN_ARGS=TRUE&amp;DOC_NAME=FAT:FQL_AUDITING_CLIENT_TEMPLATE.FAT&amp;display_string=Audit&amp;VAR:KEY=QTMNIPSTGJ&amp;VAR:QUERY=KChGRl9FQklUKExUTSwwLCwsUkYsVVNEKUBGRl9FQklUKExUTVNfU0VNSSwwLCwsUkYsVVNEKSlARkZfRUJJV","ChBTk4sMCwsLFJGLFVTRCkp&amp;WINDOW=FIRST_POPUP&amp;HEIGHT=450&amp;WIDTH=450&amp;START_MAXIMIZED=FALSE&amp;VAR:CALENDAR=US&amp;VAR:SYMBOL=CEVA&amp;VAR:INDEX=0"}</definedName>
    <definedName name="_152__FDSAUDITLINK__" localSheetId="12" hidden="1">{"fdsup://directions/FAT Viewer?action=UPDATE&amp;creator=factset&amp;DYN_ARGS=TRUE&amp;DOC_NAME=FAT:FQL_AUDITING_CLIENT_TEMPLATE.FAT&amp;display_string=Audit&amp;VAR:KEY=QTMNIPSTGJ&amp;VAR:QUERY=KChGRl9FQklUKExUTSwwLCwsUkYsVVNEKUBGRl9FQklUKExUTVNfU0VNSSwwLCwsUkYsVVNEKSlARkZfRUJJV","ChBTk4sMCwsLFJGLFVTRCkp&amp;WINDOW=FIRST_POPUP&amp;HEIGHT=450&amp;WIDTH=450&amp;START_MAXIMIZED=FALSE&amp;VAR:CALENDAR=US&amp;VAR:SYMBOL=CEVA&amp;VAR:INDEX=0"}</definedName>
    <definedName name="_152__FDSAUDITLINK__" localSheetId="15" hidden="1">{"fdsup://directions/FAT Viewer?action=UPDATE&amp;creator=factset&amp;DYN_ARGS=TRUE&amp;DOC_NAME=FAT:FQL_AUDITING_CLIENT_TEMPLATE.FAT&amp;display_string=Audit&amp;VAR:KEY=QTMNIPSTGJ&amp;VAR:QUERY=KChGRl9FQklUKExUTSwwLCwsUkYsVVNEKUBGRl9FQklUKExUTVNfU0VNSSwwLCwsUkYsVVNEKSlARkZfRUJJV","ChBTk4sMCwsLFJGLFVTRCkp&amp;WINDOW=FIRST_POPUP&amp;HEIGHT=450&amp;WIDTH=450&amp;START_MAXIMIZED=FALSE&amp;VAR:CALENDAR=US&amp;VAR:SYMBOL=CEVA&amp;VAR:INDEX=0"}</definedName>
    <definedName name="_152__FDSAUDITLINK__" hidden="1">{"fdsup://directions/FAT Viewer?action=UPDATE&amp;creator=factset&amp;DYN_ARGS=TRUE&amp;DOC_NAME=FAT:FQL_AUDITING_CLIENT_TEMPLATE.FAT&amp;display_string=Audit&amp;VAR:KEY=QTMNIPSTGJ&amp;VAR:QUERY=KChGRl9FQklUKExUTSwwLCwsUkYsVVNEKUBGRl9FQklUKExUTVNfU0VNSSwwLCwsUkYsVVNEKSlARkZfRUJJV","ChBTk4sMCwsLFJGLFVTRCkp&amp;WINDOW=FIRST_POPUP&amp;HEIGHT=450&amp;WIDTH=450&amp;START_MAXIMIZED=FALSE&amp;VAR:CALENDAR=US&amp;VAR:SYMBOL=CEVA&amp;VAR:INDEX=0"}</definedName>
    <definedName name="_153__FDSAUDITLINK__" localSheetId="16" hidden="1">{"fdsup://directions/FAT Viewer?action=UPDATE&amp;creator=factset&amp;DYN_ARGS=TRUE&amp;DOC_NAME=FAT:FQL_AUDITING_CLIENT_TEMPLATE.FAT&amp;display_string=Audit&amp;VAR:KEY=XUZCLOBGTQ&amp;VAR:QUERY=KEZGX0VCSVREQShMVE0sMTIvMzEvMjAwOCwsLFJGLFVTRClARkZfRUJJVERBX0lCKExUTSwxMi8zMS8yMDA4L","CwsUkYsVVNEKSk=&amp;WINDOW=FIRST_POPUP&amp;HEIGHT=450&amp;WIDTH=450&amp;START_MAXIMIZED=FALSE&amp;VAR:CALENDAR=US&amp;VAR:SYMBOL=ACTG&amp;VAR:INDEX=0"}</definedName>
    <definedName name="_153__FDSAUDITLINK__" localSheetId="20" hidden="1">{"fdsup://directions/FAT Viewer?action=UPDATE&amp;creator=factset&amp;DYN_ARGS=TRUE&amp;DOC_NAME=FAT:FQL_AUDITING_CLIENT_TEMPLATE.FAT&amp;display_string=Audit&amp;VAR:KEY=XUZCLOBGTQ&amp;VAR:QUERY=KEZGX0VCSVREQShMVE0sMTIvMzEvMjAwOCwsLFJGLFVTRClARkZfRUJJVERBX0lCKExUTSwxMi8zMS8yMDA4L","CwsUkYsVVNEKSk=&amp;WINDOW=FIRST_POPUP&amp;HEIGHT=450&amp;WIDTH=450&amp;START_MAXIMIZED=FALSE&amp;VAR:CALENDAR=US&amp;VAR:SYMBOL=ACTG&amp;VAR:INDEX=0"}</definedName>
    <definedName name="_153__FDSAUDITLINK__" localSheetId="12" hidden="1">{"fdsup://directions/FAT Viewer?action=UPDATE&amp;creator=factset&amp;DYN_ARGS=TRUE&amp;DOC_NAME=FAT:FQL_AUDITING_CLIENT_TEMPLATE.FAT&amp;display_string=Audit&amp;VAR:KEY=XUZCLOBGTQ&amp;VAR:QUERY=KEZGX0VCSVREQShMVE0sMTIvMzEvMjAwOCwsLFJGLFVTRClARkZfRUJJVERBX0lCKExUTSwxMi8zMS8yMDA4L","CwsUkYsVVNEKSk=&amp;WINDOW=FIRST_POPUP&amp;HEIGHT=450&amp;WIDTH=450&amp;START_MAXIMIZED=FALSE&amp;VAR:CALENDAR=US&amp;VAR:SYMBOL=ACTG&amp;VAR:INDEX=0"}</definedName>
    <definedName name="_153__FDSAUDITLINK__" localSheetId="15" hidden="1">{"fdsup://directions/FAT Viewer?action=UPDATE&amp;creator=factset&amp;DYN_ARGS=TRUE&amp;DOC_NAME=FAT:FQL_AUDITING_CLIENT_TEMPLATE.FAT&amp;display_string=Audit&amp;VAR:KEY=XUZCLOBGTQ&amp;VAR:QUERY=KEZGX0VCSVREQShMVE0sMTIvMzEvMjAwOCwsLFJGLFVTRClARkZfRUJJVERBX0lCKExUTSwxMi8zMS8yMDA4L","CwsUkYsVVNEKSk=&amp;WINDOW=FIRST_POPUP&amp;HEIGHT=450&amp;WIDTH=450&amp;START_MAXIMIZED=FALSE&amp;VAR:CALENDAR=US&amp;VAR:SYMBOL=ACTG&amp;VAR:INDEX=0"}</definedName>
    <definedName name="_153__FDSAUDITLINK__" hidden="1">{"fdsup://directions/FAT Viewer?action=UPDATE&amp;creator=factset&amp;DYN_ARGS=TRUE&amp;DOC_NAME=FAT:FQL_AUDITING_CLIENT_TEMPLATE.FAT&amp;display_string=Audit&amp;VAR:KEY=XUZCLOBGTQ&amp;VAR:QUERY=KEZGX0VCSVREQShMVE0sMTIvMzEvMjAwOCwsLFJGLFVTRClARkZfRUJJVERBX0lCKExUTSwxMi8zMS8yMDA4L","CwsUkYsVVNEKSk=&amp;WINDOW=FIRST_POPUP&amp;HEIGHT=450&amp;WIDTH=450&amp;START_MAXIMIZED=FALSE&amp;VAR:CALENDAR=US&amp;VAR:SYMBOL=ACTG&amp;VAR:INDEX=0"}</definedName>
    <definedName name="_154__FDSAUDITLINK__" localSheetId="16" hidden="1">{"fdsup://directions/FAT Viewer?action=UPDATE&amp;creator=factset&amp;DYN_ARGS=TRUE&amp;DOC_NAME=FAT:FQL_AUDITING_CLIENT_TEMPLATE.FAT&amp;display_string=Audit&amp;VAR:KEY=KRSHMXSTUH&amp;VAR:QUERY=KChGRl9FQklUKExUTSwwLCwsUkYsVVNEKUBGRl9FQklUKExUTVNfU0VNSSwwLCwsUkYsVVNEKSlARkZfRUJJV","ChBTk4sMCwsLFJGLFVTRCkp&amp;WINDOW=FIRST_POPUP&amp;HEIGHT=450&amp;WIDTH=450&amp;START_MAXIMIZED=FALSE&amp;VAR:CALENDAR=US&amp;VAR:SYMBOL=626418&amp;VAR:INDEX=0"}</definedName>
    <definedName name="_154__FDSAUDITLINK__" localSheetId="20" hidden="1">{"fdsup://directions/FAT Viewer?action=UPDATE&amp;creator=factset&amp;DYN_ARGS=TRUE&amp;DOC_NAME=FAT:FQL_AUDITING_CLIENT_TEMPLATE.FAT&amp;display_string=Audit&amp;VAR:KEY=KRSHMXSTUH&amp;VAR:QUERY=KChGRl9FQklUKExUTSwwLCwsUkYsVVNEKUBGRl9FQklUKExUTVNfU0VNSSwwLCwsUkYsVVNEKSlARkZfRUJJV","ChBTk4sMCwsLFJGLFVTRCkp&amp;WINDOW=FIRST_POPUP&amp;HEIGHT=450&amp;WIDTH=450&amp;START_MAXIMIZED=FALSE&amp;VAR:CALENDAR=US&amp;VAR:SYMBOL=626418&amp;VAR:INDEX=0"}</definedName>
    <definedName name="_154__FDSAUDITLINK__" localSheetId="12" hidden="1">{"fdsup://directions/FAT Viewer?action=UPDATE&amp;creator=factset&amp;DYN_ARGS=TRUE&amp;DOC_NAME=FAT:FQL_AUDITING_CLIENT_TEMPLATE.FAT&amp;display_string=Audit&amp;VAR:KEY=KRSHMXSTUH&amp;VAR:QUERY=KChGRl9FQklUKExUTSwwLCwsUkYsVVNEKUBGRl9FQklUKExUTVNfU0VNSSwwLCwsUkYsVVNEKSlARkZfRUJJV","ChBTk4sMCwsLFJGLFVTRCkp&amp;WINDOW=FIRST_POPUP&amp;HEIGHT=450&amp;WIDTH=450&amp;START_MAXIMIZED=FALSE&amp;VAR:CALENDAR=US&amp;VAR:SYMBOL=626418&amp;VAR:INDEX=0"}</definedName>
    <definedName name="_154__FDSAUDITLINK__" localSheetId="15" hidden="1">{"fdsup://directions/FAT Viewer?action=UPDATE&amp;creator=factset&amp;DYN_ARGS=TRUE&amp;DOC_NAME=FAT:FQL_AUDITING_CLIENT_TEMPLATE.FAT&amp;display_string=Audit&amp;VAR:KEY=KRSHMXSTUH&amp;VAR:QUERY=KChGRl9FQklUKExUTSwwLCwsUkYsVVNEKUBGRl9FQklUKExUTVNfU0VNSSwwLCwsUkYsVVNEKSlARkZfRUJJV","ChBTk4sMCwsLFJGLFVTRCkp&amp;WINDOW=FIRST_POPUP&amp;HEIGHT=450&amp;WIDTH=450&amp;START_MAXIMIZED=FALSE&amp;VAR:CALENDAR=US&amp;VAR:SYMBOL=626418&amp;VAR:INDEX=0"}</definedName>
    <definedName name="_154__FDSAUDITLINK__" hidden="1">{"fdsup://directions/FAT Viewer?action=UPDATE&amp;creator=factset&amp;DYN_ARGS=TRUE&amp;DOC_NAME=FAT:FQL_AUDITING_CLIENT_TEMPLATE.FAT&amp;display_string=Audit&amp;VAR:KEY=KRSHMXSTUH&amp;VAR:QUERY=KChGRl9FQklUKExUTSwwLCwsUkYsVVNEKUBGRl9FQklUKExUTVNfU0VNSSwwLCwsUkYsVVNEKSlARkZfRUJJV","ChBTk4sMCwsLFJGLFVTRCkp&amp;WINDOW=FIRST_POPUP&amp;HEIGHT=450&amp;WIDTH=450&amp;START_MAXIMIZED=FALSE&amp;VAR:CALENDAR=US&amp;VAR:SYMBOL=626418&amp;VAR:INDEX=0"}</definedName>
    <definedName name="_155__FDSAUDITLINK__" localSheetId="16" hidden="1">{"fdsup://Directions/FactSet Auditing Viewer?action=AUDIT_VALUE&amp;DB=129&amp;ID1=25659T10&amp;VALUEID=01001&amp;SDATE=2011&amp;PERIODTYPE=ANN_STD&amp;SCFT=3&amp;window=popup_no_bar&amp;width=385&amp;height=120&amp;START_MAXIMIZED=FALSE&amp;creator=factset&amp;display_string=Audit"}</definedName>
    <definedName name="_155__FDSAUDITLINK__" localSheetId="20" hidden="1">{"fdsup://Directions/FactSet Auditing Viewer?action=AUDIT_VALUE&amp;DB=129&amp;ID1=25659T10&amp;VALUEID=01001&amp;SDATE=2011&amp;PERIODTYPE=ANN_STD&amp;SCFT=3&amp;window=popup_no_bar&amp;width=385&amp;height=120&amp;START_MAXIMIZED=FALSE&amp;creator=factset&amp;display_string=Audit"}</definedName>
    <definedName name="_155__FDSAUDITLINK__" localSheetId="12" hidden="1">{"fdsup://Directions/FactSet Auditing Viewer?action=AUDIT_VALUE&amp;DB=129&amp;ID1=25659T10&amp;VALUEID=01001&amp;SDATE=2011&amp;PERIODTYPE=ANN_STD&amp;SCFT=3&amp;window=popup_no_bar&amp;width=385&amp;height=120&amp;START_MAXIMIZED=FALSE&amp;creator=factset&amp;display_string=Audit"}</definedName>
    <definedName name="_155__FDSAUDITLINK__" localSheetId="15" hidden="1">{"fdsup://Directions/FactSet Auditing Viewer?action=AUDIT_VALUE&amp;DB=129&amp;ID1=25659T10&amp;VALUEID=01001&amp;SDATE=2011&amp;PERIODTYPE=ANN_STD&amp;SCFT=3&amp;window=popup_no_bar&amp;width=385&amp;height=120&amp;START_MAXIMIZED=FALSE&amp;creator=factset&amp;display_string=Audit"}</definedName>
    <definedName name="_155__FDSAUDITLINK__" hidden="1">{"fdsup://Directions/FactSet Auditing Viewer?action=AUDIT_VALUE&amp;DB=129&amp;ID1=25659T10&amp;VALUEID=01001&amp;SDATE=2011&amp;PERIODTYPE=ANN_STD&amp;SCFT=3&amp;window=popup_no_bar&amp;width=385&amp;height=120&amp;START_MAXIMIZED=FALSE&amp;creator=factset&amp;display_string=Audit"}</definedName>
    <definedName name="_156__FDSAUDITLINK__" localSheetId="16" hidden="1">{"fdsup://directions/FAT Viewer?action=UPDATE&amp;creator=factset&amp;DYN_ARGS=TRUE&amp;DOC_NAME=FAT:FQL_AUDITING_CLIENT_TEMPLATE.FAT&amp;display_string=Audit&amp;VAR:KEY=MPYNAFAHQR&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68218910&amp;VAR:INDEX=0"}</definedName>
    <definedName name="_156__FDSAUDITLINK__" localSheetId="20" hidden="1">{"fdsup://directions/FAT Viewer?action=UPDATE&amp;creator=factset&amp;DYN_ARGS=TRUE&amp;DOC_NAME=FAT:FQL_AUDITING_CLIENT_TEMPLATE.FAT&amp;display_string=Audit&amp;VAR:KEY=MPYNAFAHQR&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68218910&amp;VAR:INDEX=0"}</definedName>
    <definedName name="_156__FDSAUDITLINK__" localSheetId="12" hidden="1">{"fdsup://directions/FAT Viewer?action=UPDATE&amp;creator=factset&amp;DYN_ARGS=TRUE&amp;DOC_NAME=FAT:FQL_AUDITING_CLIENT_TEMPLATE.FAT&amp;display_string=Audit&amp;VAR:KEY=MPYNAFAHQR&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68218910&amp;VAR:INDEX=0"}</definedName>
    <definedName name="_156__FDSAUDITLINK__" localSheetId="15" hidden="1">{"fdsup://directions/FAT Viewer?action=UPDATE&amp;creator=factset&amp;DYN_ARGS=TRUE&amp;DOC_NAME=FAT:FQL_AUDITING_CLIENT_TEMPLATE.FAT&amp;display_string=Audit&amp;VAR:KEY=MPYNAFAHQR&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68218910&amp;VAR:INDEX=0"}</definedName>
    <definedName name="_156__FDSAUDITLINK__" hidden="1">{"fdsup://directions/FAT Viewer?action=UPDATE&amp;creator=factset&amp;DYN_ARGS=TRUE&amp;DOC_NAME=FAT:FQL_AUDITING_CLIENT_TEMPLATE.FAT&amp;display_string=Audit&amp;VAR:KEY=MPYNAFAHQR&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68218910&amp;VAR:INDEX=0"}</definedName>
    <definedName name="_157__FDSAUDITLINK__" localSheetId="16" hidden="1">{"fdsup://Directions/FactSet Auditing Viewer?action=AUDIT_VALUE&amp;DB=129&amp;ID1=25659T10&amp;VALUEID=01001&amp;SDATE=2011&amp;PERIODTYPE=ANN_STD&amp;SCFT=3&amp;window=popup_no_bar&amp;width=385&amp;height=120&amp;START_MAXIMIZED=FALSE&amp;creator=factset&amp;display_string=Audit"}</definedName>
    <definedName name="_157__FDSAUDITLINK__" localSheetId="20" hidden="1">{"fdsup://Directions/FactSet Auditing Viewer?action=AUDIT_VALUE&amp;DB=129&amp;ID1=25659T10&amp;VALUEID=01001&amp;SDATE=2011&amp;PERIODTYPE=ANN_STD&amp;SCFT=3&amp;window=popup_no_bar&amp;width=385&amp;height=120&amp;START_MAXIMIZED=FALSE&amp;creator=factset&amp;display_string=Audit"}</definedName>
    <definedName name="_157__FDSAUDITLINK__" localSheetId="12" hidden="1">{"fdsup://Directions/FactSet Auditing Viewer?action=AUDIT_VALUE&amp;DB=129&amp;ID1=25659T10&amp;VALUEID=01001&amp;SDATE=2011&amp;PERIODTYPE=ANN_STD&amp;SCFT=3&amp;window=popup_no_bar&amp;width=385&amp;height=120&amp;START_MAXIMIZED=FALSE&amp;creator=factset&amp;display_string=Audit"}</definedName>
    <definedName name="_157__FDSAUDITLINK__" localSheetId="15" hidden="1">{"fdsup://Directions/FactSet Auditing Viewer?action=AUDIT_VALUE&amp;DB=129&amp;ID1=25659T10&amp;VALUEID=01001&amp;SDATE=2011&amp;PERIODTYPE=ANN_STD&amp;SCFT=3&amp;window=popup_no_bar&amp;width=385&amp;height=120&amp;START_MAXIMIZED=FALSE&amp;creator=factset&amp;display_string=Audit"}</definedName>
    <definedName name="_157__FDSAUDITLINK__" hidden="1">{"fdsup://Directions/FactSet Auditing Viewer?action=AUDIT_VALUE&amp;DB=129&amp;ID1=25659T10&amp;VALUEID=01001&amp;SDATE=2011&amp;PERIODTYPE=ANN_STD&amp;SCFT=3&amp;window=popup_no_bar&amp;width=385&amp;height=120&amp;START_MAXIMIZED=FALSE&amp;creator=factset&amp;display_string=Audit"}</definedName>
    <definedName name="_158__FDSAUDITLINK__" localSheetId="16" hidden="1">{"fdsup://Directions/FactSet Auditing Viewer?action=AUDIT_VALUE&amp;DB=129&amp;ID1=25659T10&amp;VALUEID=01001&amp;SDATE=201202&amp;PERIODTYPE=QTR_STD&amp;SCFT=3&amp;window=popup_no_bar&amp;width=385&amp;height=120&amp;START_MAXIMIZED=FALSE&amp;creator=factset&amp;display_string=Audit"}</definedName>
    <definedName name="_158__FDSAUDITLINK__" localSheetId="20" hidden="1">{"fdsup://Directions/FactSet Auditing Viewer?action=AUDIT_VALUE&amp;DB=129&amp;ID1=25659T10&amp;VALUEID=01001&amp;SDATE=201202&amp;PERIODTYPE=QTR_STD&amp;SCFT=3&amp;window=popup_no_bar&amp;width=385&amp;height=120&amp;START_MAXIMIZED=FALSE&amp;creator=factset&amp;display_string=Audit"}</definedName>
    <definedName name="_158__FDSAUDITLINK__" localSheetId="12" hidden="1">{"fdsup://Directions/FactSet Auditing Viewer?action=AUDIT_VALUE&amp;DB=129&amp;ID1=25659T10&amp;VALUEID=01001&amp;SDATE=201202&amp;PERIODTYPE=QTR_STD&amp;SCFT=3&amp;window=popup_no_bar&amp;width=385&amp;height=120&amp;START_MAXIMIZED=FALSE&amp;creator=factset&amp;display_string=Audit"}</definedName>
    <definedName name="_158__FDSAUDITLINK__" localSheetId="15" hidden="1">{"fdsup://Directions/FactSet Auditing Viewer?action=AUDIT_VALUE&amp;DB=129&amp;ID1=25659T10&amp;VALUEID=01001&amp;SDATE=201202&amp;PERIODTYPE=QTR_STD&amp;SCFT=3&amp;window=popup_no_bar&amp;width=385&amp;height=120&amp;START_MAXIMIZED=FALSE&amp;creator=factset&amp;display_string=Audit"}</definedName>
    <definedName name="_158__FDSAUDITLINK__" hidden="1">{"fdsup://Directions/FactSet Auditing Viewer?action=AUDIT_VALUE&amp;DB=129&amp;ID1=25659T10&amp;VALUEID=01001&amp;SDATE=201202&amp;PERIODTYPE=QTR_STD&amp;SCFT=3&amp;window=popup_no_bar&amp;width=385&amp;height=120&amp;START_MAXIMIZED=FALSE&amp;creator=factset&amp;display_string=Audit"}</definedName>
    <definedName name="_159__FDSAUDITLINK__" localSheetId="16" hidden="1">{"fdsup://Directions/FactSet Auditing Viewer?action=AUDIT_VALUE&amp;DB=129&amp;ID1=68218910&amp;VALUEID=01001&amp;SDATE=201101&amp;PERIODTYPE=QTR_STD&amp;SCFT=3&amp;window=popup_no_bar&amp;width=385&amp;height=120&amp;START_MAXIMIZED=FALSE&amp;creator=factset&amp;display_string=Audit"}</definedName>
    <definedName name="_159__FDSAUDITLINK__" localSheetId="20" hidden="1">{"fdsup://Directions/FactSet Auditing Viewer?action=AUDIT_VALUE&amp;DB=129&amp;ID1=68218910&amp;VALUEID=01001&amp;SDATE=201101&amp;PERIODTYPE=QTR_STD&amp;SCFT=3&amp;window=popup_no_bar&amp;width=385&amp;height=120&amp;START_MAXIMIZED=FALSE&amp;creator=factset&amp;display_string=Audit"}</definedName>
    <definedName name="_159__FDSAUDITLINK__" localSheetId="12" hidden="1">{"fdsup://Directions/FactSet Auditing Viewer?action=AUDIT_VALUE&amp;DB=129&amp;ID1=68218910&amp;VALUEID=01001&amp;SDATE=201101&amp;PERIODTYPE=QTR_STD&amp;SCFT=3&amp;window=popup_no_bar&amp;width=385&amp;height=120&amp;START_MAXIMIZED=FALSE&amp;creator=factset&amp;display_string=Audit"}</definedName>
    <definedName name="_159__FDSAUDITLINK__" localSheetId="15" hidden="1">{"fdsup://Directions/FactSet Auditing Viewer?action=AUDIT_VALUE&amp;DB=129&amp;ID1=68218910&amp;VALUEID=01001&amp;SDATE=201101&amp;PERIODTYPE=QTR_STD&amp;SCFT=3&amp;window=popup_no_bar&amp;width=385&amp;height=120&amp;START_MAXIMIZED=FALSE&amp;creator=factset&amp;display_string=Audit"}</definedName>
    <definedName name="_159__FDSAUDITLINK__" hidden="1">{"fdsup://Directions/FactSet Auditing Viewer?action=AUDIT_VALUE&amp;DB=129&amp;ID1=68218910&amp;VALUEID=01001&amp;SDATE=201101&amp;PERIODTYPE=QTR_STD&amp;SCFT=3&amp;window=popup_no_bar&amp;width=385&amp;height=120&amp;START_MAXIMIZED=FALSE&amp;creator=factset&amp;display_string=Audit"}</definedName>
    <definedName name="_16__FDSAUDITLINK__" localSheetId="16" hidden="1">{"fdsup://directions/FAT Viewer?action=UPDATE&amp;creator=factset&amp;DYN_ARGS=TRUE&amp;DOC_NAME=FAT:FQL_AUDITING_CLIENT_TEMPLATE.FAT&amp;display_string=Audit&amp;VAR:KEY=JSTWFWDCFM&amp;VAR:QUERY=RkZfRVBTKExUTSwxMi8zMS8yMDA3LCwsUkYsVVNEKQ==&amp;WINDOW=FIRST_POPUP&amp;HEIGHT=450&amp;WIDTH=450&amp;","START_MAXIMIZED=FALSE&amp;VAR:CALENDAR=US&amp;VAR:SYMBOL=MIPS&amp;VAR:INDEX=0"}</definedName>
    <definedName name="_16__FDSAUDITLINK__" localSheetId="20" hidden="1">{"fdsup://directions/FAT Viewer?action=UPDATE&amp;creator=factset&amp;DYN_ARGS=TRUE&amp;DOC_NAME=FAT:FQL_AUDITING_CLIENT_TEMPLATE.FAT&amp;display_string=Audit&amp;VAR:KEY=JSTWFWDCFM&amp;VAR:QUERY=RkZfRVBTKExUTSwxMi8zMS8yMDA3LCwsUkYsVVNEKQ==&amp;WINDOW=FIRST_POPUP&amp;HEIGHT=450&amp;WIDTH=450&amp;","START_MAXIMIZED=FALSE&amp;VAR:CALENDAR=US&amp;VAR:SYMBOL=MIPS&amp;VAR:INDEX=0"}</definedName>
    <definedName name="_16__FDSAUDITLINK__" localSheetId="12" hidden="1">{"fdsup://directions/FAT Viewer?action=UPDATE&amp;creator=factset&amp;DYN_ARGS=TRUE&amp;DOC_NAME=FAT:FQL_AUDITING_CLIENT_TEMPLATE.FAT&amp;display_string=Audit&amp;VAR:KEY=JSTWFWDCFM&amp;VAR:QUERY=RkZfRVBTKExUTSwxMi8zMS8yMDA3LCwsUkYsVVNEKQ==&amp;WINDOW=FIRST_POPUP&amp;HEIGHT=450&amp;WIDTH=450&amp;","START_MAXIMIZED=FALSE&amp;VAR:CALENDAR=US&amp;VAR:SYMBOL=MIPS&amp;VAR:INDEX=0"}</definedName>
    <definedName name="_16__FDSAUDITLINK__" localSheetId="15" hidden="1">{"fdsup://directions/FAT Viewer?action=UPDATE&amp;creator=factset&amp;DYN_ARGS=TRUE&amp;DOC_NAME=FAT:FQL_AUDITING_CLIENT_TEMPLATE.FAT&amp;display_string=Audit&amp;VAR:KEY=JSTWFWDCFM&amp;VAR:QUERY=RkZfRVBTKExUTSwxMi8zMS8yMDA3LCwsUkYsVVNEKQ==&amp;WINDOW=FIRST_POPUP&amp;HEIGHT=450&amp;WIDTH=450&amp;","START_MAXIMIZED=FALSE&amp;VAR:CALENDAR=US&amp;VAR:SYMBOL=MIPS&amp;VAR:INDEX=0"}</definedName>
    <definedName name="_16__FDSAUDITLINK__" hidden="1">{"fdsup://directions/FAT Viewer?action=UPDATE&amp;creator=factset&amp;DYN_ARGS=TRUE&amp;DOC_NAME=FAT:FQL_AUDITING_CLIENT_TEMPLATE.FAT&amp;display_string=Audit&amp;VAR:KEY=JSTWFWDCFM&amp;VAR:QUERY=RkZfRVBTKExUTSwxMi8zMS8yMDA3LCwsUkYsVVNEKQ==&amp;WINDOW=FIRST_POPUP&amp;HEIGHT=450&amp;WIDTH=450&amp;","START_MAXIMIZED=FALSE&amp;VAR:CALENDAR=US&amp;VAR:SYMBOL=MIPS&amp;VAR:INDEX=0"}</definedName>
    <definedName name="_160__FDSAUDITLINK__" localSheetId="16" hidden="1">{"fdsup://directions/FAT Viewer?action=UPDATE&amp;creator=factset&amp;DYN_ARGS=TRUE&amp;DOC_NAME=FAT:FQL_AUDITING_CLIENT_TEMPLATE.FAT&amp;display_string=Audit&amp;VAR:KEY=SFCRSHGTEF&amp;VAR:QUERY=KChGRl9ORVRfSU5DKExUTSwwLCwsUkYsVVNEKUBGRl9ORVRfSU5DKExUTVNfU0VNSSwwLCwsUkYsVVNEKSlAR","kZfTkVUX0lOQyhBTk4sMCwsLFJGLFVTRCkp&amp;WINDOW=FIRST_POPUP&amp;HEIGHT=450&amp;WIDTH=450&amp;START_MAXIMIZED=FALSE&amp;VAR:CALENDAR=US&amp;VAR:SYMBOL=MIPS&amp;VAR:INDEX=0"}</definedName>
    <definedName name="_160__FDSAUDITLINK__" localSheetId="20" hidden="1">{"fdsup://directions/FAT Viewer?action=UPDATE&amp;creator=factset&amp;DYN_ARGS=TRUE&amp;DOC_NAME=FAT:FQL_AUDITING_CLIENT_TEMPLATE.FAT&amp;display_string=Audit&amp;VAR:KEY=SFCRSHGTEF&amp;VAR:QUERY=KChGRl9ORVRfSU5DKExUTSwwLCwsUkYsVVNEKUBGRl9ORVRfSU5DKExUTVNfU0VNSSwwLCwsUkYsVVNEKSlAR","kZfTkVUX0lOQyhBTk4sMCwsLFJGLFVTRCkp&amp;WINDOW=FIRST_POPUP&amp;HEIGHT=450&amp;WIDTH=450&amp;START_MAXIMIZED=FALSE&amp;VAR:CALENDAR=US&amp;VAR:SYMBOL=MIPS&amp;VAR:INDEX=0"}</definedName>
    <definedName name="_160__FDSAUDITLINK__" localSheetId="12" hidden="1">{"fdsup://directions/FAT Viewer?action=UPDATE&amp;creator=factset&amp;DYN_ARGS=TRUE&amp;DOC_NAME=FAT:FQL_AUDITING_CLIENT_TEMPLATE.FAT&amp;display_string=Audit&amp;VAR:KEY=SFCRSHGTEF&amp;VAR:QUERY=KChGRl9ORVRfSU5DKExUTSwwLCwsUkYsVVNEKUBGRl9ORVRfSU5DKExUTVNfU0VNSSwwLCwsUkYsVVNEKSlAR","kZfTkVUX0lOQyhBTk4sMCwsLFJGLFVTRCkp&amp;WINDOW=FIRST_POPUP&amp;HEIGHT=450&amp;WIDTH=450&amp;START_MAXIMIZED=FALSE&amp;VAR:CALENDAR=US&amp;VAR:SYMBOL=MIPS&amp;VAR:INDEX=0"}</definedName>
    <definedName name="_160__FDSAUDITLINK__" localSheetId="15" hidden="1">{"fdsup://directions/FAT Viewer?action=UPDATE&amp;creator=factset&amp;DYN_ARGS=TRUE&amp;DOC_NAME=FAT:FQL_AUDITING_CLIENT_TEMPLATE.FAT&amp;display_string=Audit&amp;VAR:KEY=SFCRSHGTEF&amp;VAR:QUERY=KChGRl9ORVRfSU5DKExUTSwwLCwsUkYsVVNEKUBGRl9ORVRfSU5DKExUTVNfU0VNSSwwLCwsUkYsVVNEKSlAR","kZfTkVUX0lOQyhBTk4sMCwsLFJGLFVTRCkp&amp;WINDOW=FIRST_POPUP&amp;HEIGHT=450&amp;WIDTH=450&amp;START_MAXIMIZED=FALSE&amp;VAR:CALENDAR=US&amp;VAR:SYMBOL=MIPS&amp;VAR:INDEX=0"}</definedName>
    <definedName name="_160__FDSAUDITLINK__" hidden="1">{"fdsup://directions/FAT Viewer?action=UPDATE&amp;creator=factset&amp;DYN_ARGS=TRUE&amp;DOC_NAME=FAT:FQL_AUDITING_CLIENT_TEMPLATE.FAT&amp;display_string=Audit&amp;VAR:KEY=SFCRSHGTEF&amp;VAR:QUERY=KChGRl9ORVRfSU5DKExUTSwwLCwsUkYsVVNEKUBGRl9ORVRfSU5DKExUTVNfU0VNSSwwLCwsUkYsVVNEKSlAR","kZfTkVUX0lOQyhBTk4sMCwsLFJGLFVTRCkp&amp;WINDOW=FIRST_POPUP&amp;HEIGHT=450&amp;WIDTH=450&amp;START_MAXIMIZED=FALSE&amp;VAR:CALENDAR=US&amp;VAR:SYMBOL=MIPS&amp;VAR:INDEX=0"}</definedName>
    <definedName name="_161__FDSAUDITLINK__" localSheetId="16" hidden="1">{"fdsup://directions/FAT Viewer?action=UPDATE&amp;creator=factset&amp;DYN_ARGS=TRUE&amp;DOC_NAME=FAT:FQL_AUDITING_CLIENT_TEMPLATE.FAT&amp;display_string=Audit&amp;VAR:KEY=MNENCFAPEX&amp;VAR:QUERY=KChGRl9FQklUREEoTFRNLDAsLCxSRixVU0QpQEZGX0VCSVREQShMVE1TX1NFTUksMCwsLFJGLFVTRCkpQEZGX","0VCSVREQShBTk4sMCwsLFJGLFVTRCkp&amp;WINDOW=FIRST_POPUP&amp;HEIGHT=450&amp;WIDTH=450&amp;START_MAXIMIZED=FALSE&amp;VAR:CALENDAR=US&amp;VAR:SYMBOL=630926&amp;VAR:INDEX=0"}</definedName>
    <definedName name="_161__FDSAUDITLINK__" localSheetId="20" hidden="1">{"fdsup://directions/FAT Viewer?action=UPDATE&amp;creator=factset&amp;DYN_ARGS=TRUE&amp;DOC_NAME=FAT:FQL_AUDITING_CLIENT_TEMPLATE.FAT&amp;display_string=Audit&amp;VAR:KEY=MNENCFAPEX&amp;VAR:QUERY=KChGRl9FQklUREEoTFRNLDAsLCxSRixVU0QpQEZGX0VCSVREQShMVE1TX1NFTUksMCwsLFJGLFVTRCkpQEZGX","0VCSVREQShBTk4sMCwsLFJGLFVTRCkp&amp;WINDOW=FIRST_POPUP&amp;HEIGHT=450&amp;WIDTH=450&amp;START_MAXIMIZED=FALSE&amp;VAR:CALENDAR=US&amp;VAR:SYMBOL=630926&amp;VAR:INDEX=0"}</definedName>
    <definedName name="_161__FDSAUDITLINK__" localSheetId="12" hidden="1">{"fdsup://directions/FAT Viewer?action=UPDATE&amp;creator=factset&amp;DYN_ARGS=TRUE&amp;DOC_NAME=FAT:FQL_AUDITING_CLIENT_TEMPLATE.FAT&amp;display_string=Audit&amp;VAR:KEY=MNENCFAPEX&amp;VAR:QUERY=KChGRl9FQklUREEoTFRNLDAsLCxSRixVU0QpQEZGX0VCSVREQShMVE1TX1NFTUksMCwsLFJGLFVTRCkpQEZGX","0VCSVREQShBTk4sMCwsLFJGLFVTRCkp&amp;WINDOW=FIRST_POPUP&amp;HEIGHT=450&amp;WIDTH=450&amp;START_MAXIMIZED=FALSE&amp;VAR:CALENDAR=US&amp;VAR:SYMBOL=630926&amp;VAR:INDEX=0"}</definedName>
    <definedName name="_161__FDSAUDITLINK__" localSheetId="15" hidden="1">{"fdsup://directions/FAT Viewer?action=UPDATE&amp;creator=factset&amp;DYN_ARGS=TRUE&amp;DOC_NAME=FAT:FQL_AUDITING_CLIENT_TEMPLATE.FAT&amp;display_string=Audit&amp;VAR:KEY=MNENCFAPEX&amp;VAR:QUERY=KChGRl9FQklUREEoTFRNLDAsLCxSRixVU0QpQEZGX0VCSVREQShMVE1TX1NFTUksMCwsLFJGLFVTRCkpQEZGX","0VCSVREQShBTk4sMCwsLFJGLFVTRCkp&amp;WINDOW=FIRST_POPUP&amp;HEIGHT=450&amp;WIDTH=450&amp;START_MAXIMIZED=FALSE&amp;VAR:CALENDAR=US&amp;VAR:SYMBOL=630926&amp;VAR:INDEX=0"}</definedName>
    <definedName name="_161__FDSAUDITLINK__" hidden="1">{"fdsup://directions/FAT Viewer?action=UPDATE&amp;creator=factset&amp;DYN_ARGS=TRUE&amp;DOC_NAME=FAT:FQL_AUDITING_CLIENT_TEMPLATE.FAT&amp;display_string=Audit&amp;VAR:KEY=MNENCFAPEX&amp;VAR:QUERY=KChGRl9FQklUREEoTFRNLDAsLCxSRixVU0QpQEZGX0VCSVREQShMVE1TX1NFTUksMCwsLFJGLFVTRCkpQEZGX","0VCSVREQShBTk4sMCwsLFJGLFVTRCkp&amp;WINDOW=FIRST_POPUP&amp;HEIGHT=450&amp;WIDTH=450&amp;START_MAXIMIZED=FALSE&amp;VAR:CALENDAR=US&amp;VAR:SYMBOL=630926&amp;VAR:INDEX=0"}</definedName>
    <definedName name="_162__FDSAUDITLINK__" localSheetId="16" hidden="1">{"fdsup://directions/FAT Viewer?action=UPDATE&amp;creator=factset&amp;DYN_ARGS=TRUE&amp;DOC_NAME=FAT:FQL_AUDITING_CLIENT_TEMPLATE.FAT&amp;display_string=Audit&amp;VAR:KEY=FMTERYFYFS&amp;VAR:QUERY=KChGRl9FQklUKExUTSwwLCwsUkYsVVNEKUBGRl9FQklUKExUTVNfU0VNSSwwLCwsUkYsVVNEKSlARkZfRUJJV","ChBTk4sMCwsLFJGLFVTRCkp&amp;WINDOW=FIRST_POPUP&amp;HEIGHT=450&amp;WIDTH=450&amp;START_MAXIMIZED=FALSE&amp;VAR:CALENDAR=US&amp;VAR:SYMBOL=MOSY&amp;VAR:INDEX=0"}</definedName>
    <definedName name="_162__FDSAUDITLINK__" localSheetId="20" hidden="1">{"fdsup://directions/FAT Viewer?action=UPDATE&amp;creator=factset&amp;DYN_ARGS=TRUE&amp;DOC_NAME=FAT:FQL_AUDITING_CLIENT_TEMPLATE.FAT&amp;display_string=Audit&amp;VAR:KEY=FMTERYFYFS&amp;VAR:QUERY=KChGRl9FQklUKExUTSwwLCwsUkYsVVNEKUBGRl9FQklUKExUTVNfU0VNSSwwLCwsUkYsVVNEKSlARkZfRUJJV","ChBTk4sMCwsLFJGLFVTRCkp&amp;WINDOW=FIRST_POPUP&amp;HEIGHT=450&amp;WIDTH=450&amp;START_MAXIMIZED=FALSE&amp;VAR:CALENDAR=US&amp;VAR:SYMBOL=MOSY&amp;VAR:INDEX=0"}</definedName>
    <definedName name="_162__FDSAUDITLINK__" localSheetId="12" hidden="1">{"fdsup://directions/FAT Viewer?action=UPDATE&amp;creator=factset&amp;DYN_ARGS=TRUE&amp;DOC_NAME=FAT:FQL_AUDITING_CLIENT_TEMPLATE.FAT&amp;display_string=Audit&amp;VAR:KEY=FMTERYFYFS&amp;VAR:QUERY=KChGRl9FQklUKExUTSwwLCwsUkYsVVNEKUBGRl9FQklUKExUTVNfU0VNSSwwLCwsUkYsVVNEKSlARkZfRUJJV","ChBTk4sMCwsLFJGLFVTRCkp&amp;WINDOW=FIRST_POPUP&amp;HEIGHT=450&amp;WIDTH=450&amp;START_MAXIMIZED=FALSE&amp;VAR:CALENDAR=US&amp;VAR:SYMBOL=MOSY&amp;VAR:INDEX=0"}</definedName>
    <definedName name="_162__FDSAUDITLINK__" localSheetId="15" hidden="1">{"fdsup://directions/FAT Viewer?action=UPDATE&amp;creator=factset&amp;DYN_ARGS=TRUE&amp;DOC_NAME=FAT:FQL_AUDITING_CLIENT_TEMPLATE.FAT&amp;display_string=Audit&amp;VAR:KEY=FMTERYFYFS&amp;VAR:QUERY=KChGRl9FQklUKExUTSwwLCwsUkYsVVNEKUBGRl9FQklUKExUTVNfU0VNSSwwLCwsUkYsVVNEKSlARkZfRUJJV","ChBTk4sMCwsLFJGLFVTRCkp&amp;WINDOW=FIRST_POPUP&amp;HEIGHT=450&amp;WIDTH=450&amp;START_MAXIMIZED=FALSE&amp;VAR:CALENDAR=US&amp;VAR:SYMBOL=MOSY&amp;VAR:INDEX=0"}</definedName>
    <definedName name="_162__FDSAUDITLINK__" hidden="1">{"fdsup://directions/FAT Viewer?action=UPDATE&amp;creator=factset&amp;DYN_ARGS=TRUE&amp;DOC_NAME=FAT:FQL_AUDITING_CLIENT_TEMPLATE.FAT&amp;display_string=Audit&amp;VAR:KEY=FMTERYFYFS&amp;VAR:QUERY=KChGRl9FQklUKExUTSwwLCwsUkYsVVNEKUBGRl9FQklUKExUTVNfU0VNSSwwLCwsUkYsVVNEKSlARkZfRUJJV","ChBTk4sMCwsLFJGLFVTRCkp&amp;WINDOW=FIRST_POPUP&amp;HEIGHT=450&amp;WIDTH=450&amp;START_MAXIMIZED=FALSE&amp;VAR:CALENDAR=US&amp;VAR:SYMBOL=MOSY&amp;VAR:INDEX=0"}</definedName>
    <definedName name="_163__FDSAUDITLINK__" localSheetId="16" hidden="1">{"fdsup://Directions/FactSet Auditing Viewer?action=AUDIT_VALUE&amp;DB=129&amp;ID1=588950&amp;VALUEID=02001&amp;SDATE=201202&amp;PERIODTYPE=QTR_STD&amp;SCFT=3&amp;window=popup_no_bar&amp;width=385&amp;height=120&amp;START_MAXIMIZED=FALSE&amp;creator=factset&amp;display_string=Audit"}</definedName>
    <definedName name="_163__FDSAUDITLINK__" localSheetId="20" hidden="1">{"fdsup://Directions/FactSet Auditing Viewer?action=AUDIT_VALUE&amp;DB=129&amp;ID1=588950&amp;VALUEID=02001&amp;SDATE=201202&amp;PERIODTYPE=QTR_STD&amp;SCFT=3&amp;window=popup_no_bar&amp;width=385&amp;height=120&amp;START_MAXIMIZED=FALSE&amp;creator=factset&amp;display_string=Audit"}</definedName>
    <definedName name="_163__FDSAUDITLINK__" localSheetId="12" hidden="1">{"fdsup://Directions/FactSet Auditing Viewer?action=AUDIT_VALUE&amp;DB=129&amp;ID1=588950&amp;VALUEID=02001&amp;SDATE=201202&amp;PERIODTYPE=QTR_STD&amp;SCFT=3&amp;window=popup_no_bar&amp;width=385&amp;height=120&amp;START_MAXIMIZED=FALSE&amp;creator=factset&amp;display_string=Audit"}</definedName>
    <definedName name="_163__FDSAUDITLINK__" localSheetId="15" hidden="1">{"fdsup://Directions/FactSet Auditing Viewer?action=AUDIT_VALUE&amp;DB=129&amp;ID1=588950&amp;VALUEID=02001&amp;SDATE=201202&amp;PERIODTYPE=QTR_STD&amp;SCFT=3&amp;window=popup_no_bar&amp;width=385&amp;height=120&amp;START_MAXIMIZED=FALSE&amp;creator=factset&amp;display_string=Audit"}</definedName>
    <definedName name="_163__FDSAUDITLINK__" hidden="1">{"fdsup://Directions/FactSet Auditing Viewer?action=AUDIT_VALUE&amp;DB=129&amp;ID1=588950&amp;VALUEID=02001&amp;SDATE=201202&amp;PERIODTYPE=QTR_STD&amp;SCFT=3&amp;window=popup_no_bar&amp;width=385&amp;height=120&amp;START_MAXIMIZED=FALSE&amp;creator=factset&amp;display_string=Audit"}</definedName>
    <definedName name="_164__FDSAUDITLINK__" localSheetId="16" hidden="1">{"fdsup://Directions/FactSet Auditing Viewer?action=AUDIT_VALUE&amp;DB=129&amp;ID1=B505PN&amp;VALUEID=02001&amp;SDATE=201201&amp;PERIODTYPE=QTR_STD&amp;SCFT=3&amp;window=popup_no_bar&amp;width=385&amp;height=120&amp;START_MAXIMIZED=FALSE&amp;creator=factset&amp;display_string=Audit"}</definedName>
    <definedName name="_164__FDSAUDITLINK__" localSheetId="20" hidden="1">{"fdsup://Directions/FactSet Auditing Viewer?action=AUDIT_VALUE&amp;DB=129&amp;ID1=B505PN&amp;VALUEID=02001&amp;SDATE=201201&amp;PERIODTYPE=QTR_STD&amp;SCFT=3&amp;window=popup_no_bar&amp;width=385&amp;height=120&amp;START_MAXIMIZED=FALSE&amp;creator=factset&amp;display_string=Audit"}</definedName>
    <definedName name="_164__FDSAUDITLINK__" localSheetId="12" hidden="1">{"fdsup://Directions/FactSet Auditing Viewer?action=AUDIT_VALUE&amp;DB=129&amp;ID1=B505PN&amp;VALUEID=02001&amp;SDATE=201201&amp;PERIODTYPE=QTR_STD&amp;SCFT=3&amp;window=popup_no_bar&amp;width=385&amp;height=120&amp;START_MAXIMIZED=FALSE&amp;creator=factset&amp;display_string=Audit"}</definedName>
    <definedName name="_164__FDSAUDITLINK__" localSheetId="15" hidden="1">{"fdsup://Directions/FactSet Auditing Viewer?action=AUDIT_VALUE&amp;DB=129&amp;ID1=B505PN&amp;VALUEID=02001&amp;SDATE=201201&amp;PERIODTYPE=QTR_STD&amp;SCFT=3&amp;window=popup_no_bar&amp;width=385&amp;height=120&amp;START_MAXIMIZED=FALSE&amp;creator=factset&amp;display_string=Audit"}</definedName>
    <definedName name="_164__FDSAUDITLINK__" hidden="1">{"fdsup://Directions/FactSet Auditing Viewer?action=AUDIT_VALUE&amp;DB=129&amp;ID1=B505PN&amp;VALUEID=02001&amp;SDATE=201201&amp;PERIODTYPE=QTR_STD&amp;SCFT=3&amp;window=popup_no_bar&amp;width=385&amp;height=120&amp;START_MAXIMIZED=FALSE&amp;creator=factset&amp;display_string=Audit"}</definedName>
    <definedName name="_165__FDSAUDITLINK__" localSheetId="16" hidden="1">{"fdsup://directions/FAT Viewer?action=UPDATE&amp;creator=factset&amp;DYN_ARGS=TRUE&amp;DOC_NAME=FAT:FQL_AUDITING_CLIENT_TEMPLATE.FAT&amp;display_string=Audit&amp;VAR:KEY=RWJILSFSPI&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QCOM&amp;VAR:INDEX=0"}</definedName>
    <definedName name="_165__FDSAUDITLINK__" localSheetId="20" hidden="1">{"fdsup://directions/FAT Viewer?action=UPDATE&amp;creator=factset&amp;DYN_ARGS=TRUE&amp;DOC_NAME=FAT:FQL_AUDITING_CLIENT_TEMPLATE.FAT&amp;display_string=Audit&amp;VAR:KEY=RWJILSFSPI&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QCOM&amp;VAR:INDEX=0"}</definedName>
    <definedName name="_165__FDSAUDITLINK__" localSheetId="12" hidden="1">{"fdsup://directions/FAT Viewer?action=UPDATE&amp;creator=factset&amp;DYN_ARGS=TRUE&amp;DOC_NAME=FAT:FQL_AUDITING_CLIENT_TEMPLATE.FAT&amp;display_string=Audit&amp;VAR:KEY=RWJILSFSPI&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QCOM&amp;VAR:INDEX=0"}</definedName>
    <definedName name="_165__FDSAUDITLINK__" localSheetId="15" hidden="1">{"fdsup://directions/FAT Viewer?action=UPDATE&amp;creator=factset&amp;DYN_ARGS=TRUE&amp;DOC_NAME=FAT:FQL_AUDITING_CLIENT_TEMPLATE.FAT&amp;display_string=Audit&amp;VAR:KEY=RWJILSFSPI&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QCOM&amp;VAR:INDEX=0"}</definedName>
    <definedName name="_165__FDSAUDITLINK__" hidden="1">{"fdsup://directions/FAT Viewer?action=UPDATE&amp;creator=factset&amp;DYN_ARGS=TRUE&amp;DOC_NAME=FAT:FQL_AUDITING_CLIENT_TEMPLATE.FAT&amp;display_string=Audit&amp;VAR:KEY=RWJILSFSPI&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QCOM&amp;VAR:INDEX=0"}</definedName>
    <definedName name="_166__FDSAUDITLINK__" localSheetId="16" hidden="1">{"fdsup://directions/FAT Viewer?action=UPDATE&amp;creator=factset&amp;DYN_ARGS=TRUE&amp;DOC_NAME=FAT:FQL_AUDITING_CLIENT_TEMPLATE.FAT&amp;display_string=Audit&amp;VAR:KEY=IBSNSTEJIT&amp;VAR:QUERY=KChGRl9FQklUKExUTSwwLCwsUkYsVVNEKUBGRl9FQklUKExUTVNfU0VNSSwwLCwsUkYsVVNEKSlARkZfRUJJV","ChBTk4sMCwsLFJGLFVTRCkp&amp;WINDOW=FIRST_POPUP&amp;HEIGHT=450&amp;WIDTH=450&amp;START_MAXIMIZED=FALSE&amp;VAR:CALENDAR=US&amp;VAR:SYMBOL=GAME&amp;VAR:INDEX=0"}</definedName>
    <definedName name="_166__FDSAUDITLINK__" localSheetId="20" hidden="1">{"fdsup://directions/FAT Viewer?action=UPDATE&amp;creator=factset&amp;DYN_ARGS=TRUE&amp;DOC_NAME=FAT:FQL_AUDITING_CLIENT_TEMPLATE.FAT&amp;display_string=Audit&amp;VAR:KEY=IBSNSTEJIT&amp;VAR:QUERY=KChGRl9FQklUKExUTSwwLCwsUkYsVVNEKUBGRl9FQklUKExUTVNfU0VNSSwwLCwsUkYsVVNEKSlARkZfRUJJV","ChBTk4sMCwsLFJGLFVTRCkp&amp;WINDOW=FIRST_POPUP&amp;HEIGHT=450&amp;WIDTH=450&amp;START_MAXIMIZED=FALSE&amp;VAR:CALENDAR=US&amp;VAR:SYMBOL=GAME&amp;VAR:INDEX=0"}</definedName>
    <definedName name="_166__FDSAUDITLINK__" localSheetId="12" hidden="1">{"fdsup://directions/FAT Viewer?action=UPDATE&amp;creator=factset&amp;DYN_ARGS=TRUE&amp;DOC_NAME=FAT:FQL_AUDITING_CLIENT_TEMPLATE.FAT&amp;display_string=Audit&amp;VAR:KEY=IBSNSTEJIT&amp;VAR:QUERY=KChGRl9FQklUKExUTSwwLCwsUkYsVVNEKUBGRl9FQklUKExUTVNfU0VNSSwwLCwsUkYsVVNEKSlARkZfRUJJV","ChBTk4sMCwsLFJGLFVTRCkp&amp;WINDOW=FIRST_POPUP&amp;HEIGHT=450&amp;WIDTH=450&amp;START_MAXIMIZED=FALSE&amp;VAR:CALENDAR=US&amp;VAR:SYMBOL=GAME&amp;VAR:INDEX=0"}</definedName>
    <definedName name="_166__FDSAUDITLINK__" localSheetId="15" hidden="1">{"fdsup://directions/FAT Viewer?action=UPDATE&amp;creator=factset&amp;DYN_ARGS=TRUE&amp;DOC_NAME=FAT:FQL_AUDITING_CLIENT_TEMPLATE.FAT&amp;display_string=Audit&amp;VAR:KEY=IBSNSTEJIT&amp;VAR:QUERY=KChGRl9FQklUKExUTSwwLCwsUkYsVVNEKUBGRl9FQklUKExUTVNfU0VNSSwwLCwsUkYsVVNEKSlARkZfRUJJV","ChBTk4sMCwsLFJGLFVTRCkp&amp;WINDOW=FIRST_POPUP&amp;HEIGHT=450&amp;WIDTH=450&amp;START_MAXIMIZED=FALSE&amp;VAR:CALENDAR=US&amp;VAR:SYMBOL=GAME&amp;VAR:INDEX=0"}</definedName>
    <definedName name="_166__FDSAUDITLINK__" hidden="1">{"fdsup://directions/FAT Viewer?action=UPDATE&amp;creator=factset&amp;DYN_ARGS=TRUE&amp;DOC_NAME=FAT:FQL_AUDITING_CLIENT_TEMPLATE.FAT&amp;display_string=Audit&amp;VAR:KEY=IBSNSTEJIT&amp;VAR:QUERY=KChGRl9FQklUKExUTSwwLCwsUkYsVVNEKUBGRl9FQklUKExUTVNfU0VNSSwwLCwsUkYsVVNEKSlARkZfRUJJV","ChBTk4sMCwsLFJGLFVTRCkp&amp;WINDOW=FIRST_POPUP&amp;HEIGHT=450&amp;WIDTH=450&amp;START_MAXIMIZED=FALSE&amp;VAR:CALENDAR=US&amp;VAR:SYMBOL=GAME&amp;VAR:INDEX=0"}</definedName>
    <definedName name="_167__FDSAUDITLINK__" localSheetId="16" hidden="1">{"fdsup://directions/FAT Viewer?action=UPDATE&amp;creator=factset&amp;DYN_ARGS=TRUE&amp;DOC_NAME=FAT:FQL_AUDITING_CLIENT_TEMPLATE.FAT&amp;display_string=Audit&amp;VAR:KEY=BYVMNENMJS&amp;VAR:QUERY=KEZGX0VCSVREQShMVE0sMTIvMzEvMjAwNiwsLFJGLFVTRClARkZfRUJJVERBX0lCKExUTSwxMi8zMS8yMDA2L","CwsUkYsVVNEKSk=&amp;WINDOW=FIRST_POPUP&amp;HEIGHT=450&amp;WIDTH=450&amp;START_MAXIMIZED=FALSE&amp;VAR:CALENDAR=US&amp;VAR:SYMBOL=ACTG&amp;VAR:INDEX=0"}</definedName>
    <definedName name="_167__FDSAUDITLINK__" localSheetId="20" hidden="1">{"fdsup://directions/FAT Viewer?action=UPDATE&amp;creator=factset&amp;DYN_ARGS=TRUE&amp;DOC_NAME=FAT:FQL_AUDITING_CLIENT_TEMPLATE.FAT&amp;display_string=Audit&amp;VAR:KEY=BYVMNENMJS&amp;VAR:QUERY=KEZGX0VCSVREQShMVE0sMTIvMzEvMjAwNiwsLFJGLFVTRClARkZfRUJJVERBX0lCKExUTSwxMi8zMS8yMDA2L","CwsUkYsVVNEKSk=&amp;WINDOW=FIRST_POPUP&amp;HEIGHT=450&amp;WIDTH=450&amp;START_MAXIMIZED=FALSE&amp;VAR:CALENDAR=US&amp;VAR:SYMBOL=ACTG&amp;VAR:INDEX=0"}</definedName>
    <definedName name="_167__FDSAUDITLINK__" localSheetId="12" hidden="1">{"fdsup://directions/FAT Viewer?action=UPDATE&amp;creator=factset&amp;DYN_ARGS=TRUE&amp;DOC_NAME=FAT:FQL_AUDITING_CLIENT_TEMPLATE.FAT&amp;display_string=Audit&amp;VAR:KEY=BYVMNENMJS&amp;VAR:QUERY=KEZGX0VCSVREQShMVE0sMTIvMzEvMjAwNiwsLFJGLFVTRClARkZfRUJJVERBX0lCKExUTSwxMi8zMS8yMDA2L","CwsUkYsVVNEKSk=&amp;WINDOW=FIRST_POPUP&amp;HEIGHT=450&amp;WIDTH=450&amp;START_MAXIMIZED=FALSE&amp;VAR:CALENDAR=US&amp;VAR:SYMBOL=ACTG&amp;VAR:INDEX=0"}</definedName>
    <definedName name="_167__FDSAUDITLINK__" localSheetId="15" hidden="1">{"fdsup://directions/FAT Viewer?action=UPDATE&amp;creator=factset&amp;DYN_ARGS=TRUE&amp;DOC_NAME=FAT:FQL_AUDITING_CLIENT_TEMPLATE.FAT&amp;display_string=Audit&amp;VAR:KEY=BYVMNENMJS&amp;VAR:QUERY=KEZGX0VCSVREQShMVE0sMTIvMzEvMjAwNiwsLFJGLFVTRClARkZfRUJJVERBX0lCKExUTSwxMi8zMS8yMDA2L","CwsUkYsVVNEKSk=&amp;WINDOW=FIRST_POPUP&amp;HEIGHT=450&amp;WIDTH=450&amp;START_MAXIMIZED=FALSE&amp;VAR:CALENDAR=US&amp;VAR:SYMBOL=ACTG&amp;VAR:INDEX=0"}</definedName>
    <definedName name="_167__FDSAUDITLINK__" hidden="1">{"fdsup://directions/FAT Viewer?action=UPDATE&amp;creator=factset&amp;DYN_ARGS=TRUE&amp;DOC_NAME=FAT:FQL_AUDITING_CLIENT_TEMPLATE.FAT&amp;display_string=Audit&amp;VAR:KEY=BYVMNENMJS&amp;VAR:QUERY=KEZGX0VCSVREQShMVE0sMTIvMzEvMjAwNiwsLFJGLFVTRClARkZfRUJJVERBX0lCKExUTSwxMi8zMS8yMDA2L","CwsUkYsVVNEKSk=&amp;WINDOW=FIRST_POPUP&amp;HEIGHT=450&amp;WIDTH=450&amp;START_MAXIMIZED=FALSE&amp;VAR:CALENDAR=US&amp;VAR:SYMBOL=ACTG&amp;VAR:INDEX=0"}</definedName>
    <definedName name="_168__FDSAUDITLINK__" localSheetId="16" hidden="1">{"fdsup://directions/FAT Viewer?action=UPDATE&amp;creator=factset&amp;DYN_ARGS=TRUE&amp;DOC_NAME=FAT:FQL_AUDITING_CLIENT_TEMPLATE.FAT&amp;display_string=Audit&amp;VAR:KEY=FCXMXWVYLW&amp;VAR:QUERY=KChGRl9HUk9TU19JTkMoTFRNLDAsLCxSRixVU0QpQEZGX0dST1NTX0lOQyhMVE1TX1NFTUksMCwsLFJGLFVTR","CkpQEZGX1NBTEVTKEFOTiwwLCwsUkYsVVNEKSk=&amp;WINDOW=FIRST_POPUP&amp;HEIGHT=450&amp;WIDTH=450&amp;START_MAXIMIZED=FALSE&amp;VAR:CALENDAR=US&amp;VAR:SYMBOL=FSL&amp;VAR:INDEX=0"}</definedName>
    <definedName name="_168__FDSAUDITLINK__" localSheetId="20" hidden="1">{"fdsup://directions/FAT Viewer?action=UPDATE&amp;creator=factset&amp;DYN_ARGS=TRUE&amp;DOC_NAME=FAT:FQL_AUDITING_CLIENT_TEMPLATE.FAT&amp;display_string=Audit&amp;VAR:KEY=FCXMXWVYLW&amp;VAR:QUERY=KChGRl9HUk9TU19JTkMoTFRNLDAsLCxSRixVU0QpQEZGX0dST1NTX0lOQyhMVE1TX1NFTUksMCwsLFJGLFVTR","CkpQEZGX1NBTEVTKEFOTiwwLCwsUkYsVVNEKSk=&amp;WINDOW=FIRST_POPUP&amp;HEIGHT=450&amp;WIDTH=450&amp;START_MAXIMIZED=FALSE&amp;VAR:CALENDAR=US&amp;VAR:SYMBOL=FSL&amp;VAR:INDEX=0"}</definedName>
    <definedName name="_168__FDSAUDITLINK__" localSheetId="12" hidden="1">{"fdsup://directions/FAT Viewer?action=UPDATE&amp;creator=factset&amp;DYN_ARGS=TRUE&amp;DOC_NAME=FAT:FQL_AUDITING_CLIENT_TEMPLATE.FAT&amp;display_string=Audit&amp;VAR:KEY=FCXMXWVYLW&amp;VAR:QUERY=KChGRl9HUk9TU19JTkMoTFRNLDAsLCxSRixVU0QpQEZGX0dST1NTX0lOQyhMVE1TX1NFTUksMCwsLFJGLFVTR","CkpQEZGX1NBTEVTKEFOTiwwLCwsUkYsVVNEKSk=&amp;WINDOW=FIRST_POPUP&amp;HEIGHT=450&amp;WIDTH=450&amp;START_MAXIMIZED=FALSE&amp;VAR:CALENDAR=US&amp;VAR:SYMBOL=FSL&amp;VAR:INDEX=0"}</definedName>
    <definedName name="_168__FDSAUDITLINK__" localSheetId="15" hidden="1">{"fdsup://directions/FAT Viewer?action=UPDATE&amp;creator=factset&amp;DYN_ARGS=TRUE&amp;DOC_NAME=FAT:FQL_AUDITING_CLIENT_TEMPLATE.FAT&amp;display_string=Audit&amp;VAR:KEY=FCXMXWVYLW&amp;VAR:QUERY=KChGRl9HUk9TU19JTkMoTFRNLDAsLCxSRixVU0QpQEZGX0dST1NTX0lOQyhMVE1TX1NFTUksMCwsLFJGLFVTR","CkpQEZGX1NBTEVTKEFOTiwwLCwsUkYsVVNEKSk=&amp;WINDOW=FIRST_POPUP&amp;HEIGHT=450&amp;WIDTH=450&amp;START_MAXIMIZED=FALSE&amp;VAR:CALENDAR=US&amp;VAR:SYMBOL=FSL&amp;VAR:INDEX=0"}</definedName>
    <definedName name="_168__FDSAUDITLINK__" hidden="1">{"fdsup://directions/FAT Viewer?action=UPDATE&amp;creator=factset&amp;DYN_ARGS=TRUE&amp;DOC_NAME=FAT:FQL_AUDITING_CLIENT_TEMPLATE.FAT&amp;display_string=Audit&amp;VAR:KEY=FCXMXWVYLW&amp;VAR:QUERY=KChGRl9HUk9TU19JTkMoTFRNLDAsLCxSRixVU0QpQEZGX0dST1NTX0lOQyhMVE1TX1NFTUksMCwsLFJGLFVTR","CkpQEZGX1NBTEVTKEFOTiwwLCwsUkYsVVNEKSk=&amp;WINDOW=FIRST_POPUP&amp;HEIGHT=450&amp;WIDTH=450&amp;START_MAXIMIZED=FALSE&amp;VAR:CALENDAR=US&amp;VAR:SYMBOL=FSL&amp;VAR:INDEX=0"}</definedName>
    <definedName name="_169__FDSAUDITLINK__" localSheetId="16" hidden="1">{"fdsup://directions/FAT Viewer?action=UPDATE&amp;creator=factset&amp;DYN_ARGS=TRUE&amp;DOC_NAME=FAT:FQL_AUDITING_CLIENT_TEMPLATE.FAT&amp;display_string=Audit&amp;VAR:KEY=NORSVALQVO&amp;VAR:QUERY=KChGRl9FQklUKExUTSwwLCwsUkYsVVNEKUBGRl9FQklUKExUTVNfU0VNSSwwLCwsUkYsVVNEKSlARkZfRUJJV","ChBTk4sMCwsLFJGLFVTRCkp&amp;WINDOW=FIRST_POPUP&amp;HEIGHT=450&amp;WIDTH=450&amp;START_MAXIMIZED=FALSE&amp;VAR:CALENDAR=US&amp;VAR:SYMBOL=ACTG&amp;VAR:INDEX=0"}</definedName>
    <definedName name="_169__FDSAUDITLINK__" localSheetId="20" hidden="1">{"fdsup://directions/FAT Viewer?action=UPDATE&amp;creator=factset&amp;DYN_ARGS=TRUE&amp;DOC_NAME=FAT:FQL_AUDITING_CLIENT_TEMPLATE.FAT&amp;display_string=Audit&amp;VAR:KEY=NORSVALQVO&amp;VAR:QUERY=KChGRl9FQklUKExUTSwwLCwsUkYsVVNEKUBGRl9FQklUKExUTVNfU0VNSSwwLCwsUkYsVVNEKSlARkZfRUJJV","ChBTk4sMCwsLFJGLFVTRCkp&amp;WINDOW=FIRST_POPUP&amp;HEIGHT=450&amp;WIDTH=450&amp;START_MAXIMIZED=FALSE&amp;VAR:CALENDAR=US&amp;VAR:SYMBOL=ACTG&amp;VAR:INDEX=0"}</definedName>
    <definedName name="_169__FDSAUDITLINK__" localSheetId="12" hidden="1">{"fdsup://directions/FAT Viewer?action=UPDATE&amp;creator=factset&amp;DYN_ARGS=TRUE&amp;DOC_NAME=FAT:FQL_AUDITING_CLIENT_TEMPLATE.FAT&amp;display_string=Audit&amp;VAR:KEY=NORSVALQVO&amp;VAR:QUERY=KChGRl9FQklUKExUTSwwLCwsUkYsVVNEKUBGRl9FQklUKExUTVNfU0VNSSwwLCwsUkYsVVNEKSlARkZfRUJJV","ChBTk4sMCwsLFJGLFVTRCkp&amp;WINDOW=FIRST_POPUP&amp;HEIGHT=450&amp;WIDTH=450&amp;START_MAXIMIZED=FALSE&amp;VAR:CALENDAR=US&amp;VAR:SYMBOL=ACTG&amp;VAR:INDEX=0"}</definedName>
    <definedName name="_169__FDSAUDITLINK__" localSheetId="15" hidden="1">{"fdsup://directions/FAT Viewer?action=UPDATE&amp;creator=factset&amp;DYN_ARGS=TRUE&amp;DOC_NAME=FAT:FQL_AUDITING_CLIENT_TEMPLATE.FAT&amp;display_string=Audit&amp;VAR:KEY=NORSVALQVO&amp;VAR:QUERY=KChGRl9FQklUKExUTSwwLCwsUkYsVVNEKUBGRl9FQklUKExUTVNfU0VNSSwwLCwsUkYsVVNEKSlARkZfRUJJV","ChBTk4sMCwsLFJGLFVTRCkp&amp;WINDOW=FIRST_POPUP&amp;HEIGHT=450&amp;WIDTH=450&amp;START_MAXIMIZED=FALSE&amp;VAR:CALENDAR=US&amp;VAR:SYMBOL=ACTG&amp;VAR:INDEX=0"}</definedName>
    <definedName name="_169__FDSAUDITLINK__" hidden="1">{"fdsup://directions/FAT Viewer?action=UPDATE&amp;creator=factset&amp;DYN_ARGS=TRUE&amp;DOC_NAME=FAT:FQL_AUDITING_CLIENT_TEMPLATE.FAT&amp;display_string=Audit&amp;VAR:KEY=NORSVALQVO&amp;VAR:QUERY=KChGRl9FQklUKExUTSwwLCwsUkYsVVNEKUBGRl9FQklUKExUTVNfU0VNSSwwLCwsUkYsVVNEKSlARkZfRUJJV","ChBTk4sMCwsLFJGLFVTRCkp&amp;WINDOW=FIRST_POPUP&amp;HEIGHT=450&amp;WIDTH=450&amp;START_MAXIMIZED=FALSE&amp;VAR:CALENDAR=US&amp;VAR:SYMBOL=ACTG&amp;VAR:INDEX=0"}</definedName>
    <definedName name="_17__FDSAUDITLINK__" localSheetId="16" hidden="1">{"fdsup://directions/FAT Viewer?action=UPDATE&amp;creator=factset&amp;DYN_ARGS=TRUE&amp;DOC_NAME=FAT:FQL_AUDITING_CLIENT_TEMPLATE.FAT&amp;display_string=Audit&amp;VAR:KEY=HQHCBURWBW&amp;VAR:QUERY=KChGRl9TQUxFUyhMVE0sMCwsLFJGLFVTRClARkZfU0FMRVMoTFRNU19TRU1JLDAsLCxSRixVU0QpKUBGRl9TQ","UxFUyhBTk4sMCwsLFJGLFVTRCkp&amp;WINDOW=FIRST_POPUP&amp;HEIGHT=450&amp;WIDTH=450&amp;START_MAXIMIZED=FALSE&amp;VAR:CALENDAR=US&amp;VAR:SYMBOL=TSRA&amp;VAR:INDEX=0"}</definedName>
    <definedName name="_17__FDSAUDITLINK__" localSheetId="20" hidden="1">{"fdsup://directions/FAT Viewer?action=UPDATE&amp;creator=factset&amp;DYN_ARGS=TRUE&amp;DOC_NAME=FAT:FQL_AUDITING_CLIENT_TEMPLATE.FAT&amp;display_string=Audit&amp;VAR:KEY=HQHCBURWBW&amp;VAR:QUERY=KChGRl9TQUxFUyhMVE0sMCwsLFJGLFVTRClARkZfU0FMRVMoTFRNU19TRU1JLDAsLCxSRixVU0QpKUBGRl9TQ","UxFUyhBTk4sMCwsLFJGLFVTRCkp&amp;WINDOW=FIRST_POPUP&amp;HEIGHT=450&amp;WIDTH=450&amp;START_MAXIMIZED=FALSE&amp;VAR:CALENDAR=US&amp;VAR:SYMBOL=TSRA&amp;VAR:INDEX=0"}</definedName>
    <definedName name="_17__FDSAUDITLINK__" localSheetId="12" hidden="1">{"fdsup://directions/FAT Viewer?action=UPDATE&amp;creator=factset&amp;DYN_ARGS=TRUE&amp;DOC_NAME=FAT:FQL_AUDITING_CLIENT_TEMPLATE.FAT&amp;display_string=Audit&amp;VAR:KEY=HQHCBURWBW&amp;VAR:QUERY=KChGRl9TQUxFUyhMVE0sMCwsLFJGLFVTRClARkZfU0FMRVMoTFRNU19TRU1JLDAsLCxSRixVU0QpKUBGRl9TQ","UxFUyhBTk4sMCwsLFJGLFVTRCkp&amp;WINDOW=FIRST_POPUP&amp;HEIGHT=450&amp;WIDTH=450&amp;START_MAXIMIZED=FALSE&amp;VAR:CALENDAR=US&amp;VAR:SYMBOL=TSRA&amp;VAR:INDEX=0"}</definedName>
    <definedName name="_17__FDSAUDITLINK__" localSheetId="15" hidden="1">{"fdsup://directions/FAT Viewer?action=UPDATE&amp;creator=factset&amp;DYN_ARGS=TRUE&amp;DOC_NAME=FAT:FQL_AUDITING_CLIENT_TEMPLATE.FAT&amp;display_string=Audit&amp;VAR:KEY=HQHCBURWBW&amp;VAR:QUERY=KChGRl9TQUxFUyhMVE0sMCwsLFJGLFVTRClARkZfU0FMRVMoTFRNU19TRU1JLDAsLCxSRixVU0QpKUBGRl9TQ","UxFUyhBTk4sMCwsLFJGLFVTRCkp&amp;WINDOW=FIRST_POPUP&amp;HEIGHT=450&amp;WIDTH=450&amp;START_MAXIMIZED=FALSE&amp;VAR:CALENDAR=US&amp;VAR:SYMBOL=TSRA&amp;VAR:INDEX=0"}</definedName>
    <definedName name="_17__FDSAUDITLINK__" hidden="1">{"fdsup://directions/FAT Viewer?action=UPDATE&amp;creator=factset&amp;DYN_ARGS=TRUE&amp;DOC_NAME=FAT:FQL_AUDITING_CLIENT_TEMPLATE.FAT&amp;display_string=Audit&amp;VAR:KEY=HQHCBURWBW&amp;VAR:QUERY=KChGRl9TQUxFUyhMVE0sMCwsLFJGLFVTRClARkZfU0FMRVMoTFRNU19TRU1JLDAsLCxSRixVU0QpKUBGRl9TQ","UxFUyhBTk4sMCwsLFJGLFVTRCkp&amp;WINDOW=FIRST_POPUP&amp;HEIGHT=450&amp;WIDTH=450&amp;START_MAXIMIZED=FALSE&amp;VAR:CALENDAR=US&amp;VAR:SYMBOL=TSRA&amp;VAR:INDEX=0"}</definedName>
    <definedName name="_170__FDSAUDITLINK__" localSheetId="16" hidden="1">{"fdsup://directions/FAT Viewer?action=UPDATE&amp;creator=factset&amp;DYN_ARGS=TRUE&amp;DOC_NAME=FAT:FQL_AUDITING_CLIENT_TEMPLATE.FAT&amp;display_string=Audit&amp;VAR:KEY=YXSJGFQVOD&amp;VAR:QUERY=KChGRl9FQklUREEoTFRNLDAsLCxSRixVU0QpQEZGX0VCSVREQShMVE1TX1NFTUksMCwsLFJGLFVTRCkpQEZGX","0VCSVREQShBTk4sMCwsLFJGLFVTRCkp&amp;WINDOW=FIRST_POPUP&amp;HEIGHT=450&amp;WIDTH=450&amp;START_MAXIMIZED=FALSE&amp;VAR:CALENDAR=US&amp;VAR:INDEX=0"}</definedName>
    <definedName name="_170__FDSAUDITLINK__" localSheetId="20" hidden="1">{"fdsup://directions/FAT Viewer?action=UPDATE&amp;creator=factset&amp;DYN_ARGS=TRUE&amp;DOC_NAME=FAT:FQL_AUDITING_CLIENT_TEMPLATE.FAT&amp;display_string=Audit&amp;VAR:KEY=YXSJGFQVOD&amp;VAR:QUERY=KChGRl9FQklUREEoTFRNLDAsLCxSRixVU0QpQEZGX0VCSVREQShMVE1TX1NFTUksMCwsLFJGLFVTRCkpQEZGX","0VCSVREQShBTk4sMCwsLFJGLFVTRCkp&amp;WINDOW=FIRST_POPUP&amp;HEIGHT=450&amp;WIDTH=450&amp;START_MAXIMIZED=FALSE&amp;VAR:CALENDAR=US&amp;VAR:INDEX=0"}</definedName>
    <definedName name="_170__FDSAUDITLINK__" localSheetId="12" hidden="1">{"fdsup://directions/FAT Viewer?action=UPDATE&amp;creator=factset&amp;DYN_ARGS=TRUE&amp;DOC_NAME=FAT:FQL_AUDITING_CLIENT_TEMPLATE.FAT&amp;display_string=Audit&amp;VAR:KEY=YXSJGFQVOD&amp;VAR:QUERY=KChGRl9FQklUREEoTFRNLDAsLCxSRixVU0QpQEZGX0VCSVREQShMVE1TX1NFTUksMCwsLFJGLFVTRCkpQEZGX","0VCSVREQShBTk4sMCwsLFJGLFVTRCkp&amp;WINDOW=FIRST_POPUP&amp;HEIGHT=450&amp;WIDTH=450&amp;START_MAXIMIZED=FALSE&amp;VAR:CALENDAR=US&amp;VAR:INDEX=0"}</definedName>
    <definedName name="_170__FDSAUDITLINK__" localSheetId="15" hidden="1">{"fdsup://directions/FAT Viewer?action=UPDATE&amp;creator=factset&amp;DYN_ARGS=TRUE&amp;DOC_NAME=FAT:FQL_AUDITING_CLIENT_TEMPLATE.FAT&amp;display_string=Audit&amp;VAR:KEY=YXSJGFQVOD&amp;VAR:QUERY=KChGRl9FQklUREEoTFRNLDAsLCxSRixVU0QpQEZGX0VCSVREQShMVE1TX1NFTUksMCwsLFJGLFVTRCkpQEZGX","0VCSVREQShBTk4sMCwsLFJGLFVTRCkp&amp;WINDOW=FIRST_POPUP&amp;HEIGHT=450&amp;WIDTH=450&amp;START_MAXIMIZED=FALSE&amp;VAR:CALENDAR=US&amp;VAR:INDEX=0"}</definedName>
    <definedName name="_170__FDSAUDITLINK__" hidden="1">{"fdsup://directions/FAT Viewer?action=UPDATE&amp;creator=factset&amp;DYN_ARGS=TRUE&amp;DOC_NAME=FAT:FQL_AUDITING_CLIENT_TEMPLATE.FAT&amp;display_string=Audit&amp;VAR:KEY=YXSJGFQVOD&amp;VAR:QUERY=KChGRl9FQklUREEoTFRNLDAsLCxSRixVU0QpQEZGX0VCSVREQShMVE1TX1NFTUksMCwsLFJGLFVTRCkpQEZGX","0VCSVREQShBTk4sMCwsLFJGLFVTRCkp&amp;WINDOW=FIRST_POPUP&amp;HEIGHT=450&amp;WIDTH=450&amp;START_MAXIMIZED=FALSE&amp;VAR:CALENDAR=US&amp;VAR:INDEX=0"}</definedName>
    <definedName name="_171__FDSAUDITLINK__" localSheetId="16" hidden="1">{"fdsup://directions/FAT Viewer?action=UPDATE&amp;creator=factset&amp;DYN_ARGS=TRUE&amp;DOC_NAME=FAT:FQL_AUDITING_CLIENT_TEMPLATE.FAT&amp;display_string=Audit&amp;VAR:KEY=IVEPEVGBEJ&amp;VAR:QUERY=KChGRl9ORVRfSU5DKExUTSwwLCwsUkYsVVNEKUBGRl9ORVRfSU5DKExUTVNfU0VNSSwwLCwsUkYsVVNEKSlAR","kZfTkVUX0lOQyhBTk4sMCwsLFJGLFVTRCkp&amp;WINDOW=FIRST_POPUP&amp;HEIGHT=450&amp;WIDTH=450&amp;START_MAXIMIZED=FALSE&amp;VAR:CALENDAR=US&amp;VAR:SYMBOL=588950&amp;VAR:INDEX=0"}</definedName>
    <definedName name="_171__FDSAUDITLINK__" localSheetId="20" hidden="1">{"fdsup://directions/FAT Viewer?action=UPDATE&amp;creator=factset&amp;DYN_ARGS=TRUE&amp;DOC_NAME=FAT:FQL_AUDITING_CLIENT_TEMPLATE.FAT&amp;display_string=Audit&amp;VAR:KEY=IVEPEVGBEJ&amp;VAR:QUERY=KChGRl9ORVRfSU5DKExUTSwwLCwsUkYsVVNEKUBGRl9ORVRfSU5DKExUTVNfU0VNSSwwLCwsUkYsVVNEKSlAR","kZfTkVUX0lOQyhBTk4sMCwsLFJGLFVTRCkp&amp;WINDOW=FIRST_POPUP&amp;HEIGHT=450&amp;WIDTH=450&amp;START_MAXIMIZED=FALSE&amp;VAR:CALENDAR=US&amp;VAR:SYMBOL=588950&amp;VAR:INDEX=0"}</definedName>
    <definedName name="_171__FDSAUDITLINK__" localSheetId="12" hidden="1">{"fdsup://directions/FAT Viewer?action=UPDATE&amp;creator=factset&amp;DYN_ARGS=TRUE&amp;DOC_NAME=FAT:FQL_AUDITING_CLIENT_TEMPLATE.FAT&amp;display_string=Audit&amp;VAR:KEY=IVEPEVGBEJ&amp;VAR:QUERY=KChGRl9ORVRfSU5DKExUTSwwLCwsUkYsVVNEKUBGRl9ORVRfSU5DKExUTVNfU0VNSSwwLCwsUkYsVVNEKSlAR","kZfTkVUX0lOQyhBTk4sMCwsLFJGLFVTRCkp&amp;WINDOW=FIRST_POPUP&amp;HEIGHT=450&amp;WIDTH=450&amp;START_MAXIMIZED=FALSE&amp;VAR:CALENDAR=US&amp;VAR:SYMBOL=588950&amp;VAR:INDEX=0"}</definedName>
    <definedName name="_171__FDSAUDITLINK__" localSheetId="15" hidden="1">{"fdsup://directions/FAT Viewer?action=UPDATE&amp;creator=factset&amp;DYN_ARGS=TRUE&amp;DOC_NAME=FAT:FQL_AUDITING_CLIENT_TEMPLATE.FAT&amp;display_string=Audit&amp;VAR:KEY=IVEPEVGBEJ&amp;VAR:QUERY=KChGRl9ORVRfSU5DKExUTSwwLCwsUkYsVVNEKUBGRl9ORVRfSU5DKExUTVNfU0VNSSwwLCwsUkYsVVNEKSlAR","kZfTkVUX0lOQyhBTk4sMCwsLFJGLFVTRCkp&amp;WINDOW=FIRST_POPUP&amp;HEIGHT=450&amp;WIDTH=450&amp;START_MAXIMIZED=FALSE&amp;VAR:CALENDAR=US&amp;VAR:SYMBOL=588950&amp;VAR:INDEX=0"}</definedName>
    <definedName name="_171__FDSAUDITLINK__" hidden="1">{"fdsup://directions/FAT Viewer?action=UPDATE&amp;creator=factset&amp;DYN_ARGS=TRUE&amp;DOC_NAME=FAT:FQL_AUDITING_CLIENT_TEMPLATE.FAT&amp;display_string=Audit&amp;VAR:KEY=IVEPEVGBEJ&amp;VAR:QUERY=KChGRl9ORVRfSU5DKExUTSwwLCwsUkYsVVNEKUBGRl9ORVRfSU5DKExUTVNfU0VNSSwwLCwsUkYsVVNEKSlAR","kZfTkVUX0lOQyhBTk4sMCwsLFJGLFVTRCkp&amp;WINDOW=FIRST_POPUP&amp;HEIGHT=450&amp;WIDTH=450&amp;START_MAXIMIZED=FALSE&amp;VAR:CALENDAR=US&amp;VAR:SYMBOL=588950&amp;VAR:INDEX=0"}</definedName>
    <definedName name="_172__FDSAUDITLINK__" localSheetId="16" hidden="1">{"fdsup://directions/FAT Viewer?action=UPDATE&amp;creator=factset&amp;DYN_ARGS=TRUE&amp;DOC_NAME=FAT:FQL_AUDITING_CLIENT_TEMPLATE.FAT&amp;display_string=Audit&amp;VAR:KEY=BOVEXILYPW&amp;VAR:QUERY=KChGRl9ERUJUKFFUUiwwLCwsUkYsVVNEKUBGRl9ERUJUKFNFTUksMCwsLFJGLFVTRCkpQEZGX0RFQlQoQU5OL","DAsLCxSRixVU0QpKQ==&amp;WINDOW=FIRST_POPUP&amp;HEIGHT=450&amp;WIDTH=450&amp;START_MAXIMIZED=FALSE&amp;VAR:CALENDAR=US&amp;VAR:SYMBOL=RPXC&amp;VAR:INDEX=0"}</definedName>
    <definedName name="_172__FDSAUDITLINK__" localSheetId="20" hidden="1">{"fdsup://directions/FAT Viewer?action=UPDATE&amp;creator=factset&amp;DYN_ARGS=TRUE&amp;DOC_NAME=FAT:FQL_AUDITING_CLIENT_TEMPLATE.FAT&amp;display_string=Audit&amp;VAR:KEY=BOVEXILYPW&amp;VAR:QUERY=KChGRl9ERUJUKFFUUiwwLCwsUkYsVVNEKUBGRl9ERUJUKFNFTUksMCwsLFJGLFVTRCkpQEZGX0RFQlQoQU5OL","DAsLCxSRixVU0QpKQ==&amp;WINDOW=FIRST_POPUP&amp;HEIGHT=450&amp;WIDTH=450&amp;START_MAXIMIZED=FALSE&amp;VAR:CALENDAR=US&amp;VAR:SYMBOL=RPXC&amp;VAR:INDEX=0"}</definedName>
    <definedName name="_172__FDSAUDITLINK__" localSheetId="12" hidden="1">{"fdsup://directions/FAT Viewer?action=UPDATE&amp;creator=factset&amp;DYN_ARGS=TRUE&amp;DOC_NAME=FAT:FQL_AUDITING_CLIENT_TEMPLATE.FAT&amp;display_string=Audit&amp;VAR:KEY=BOVEXILYPW&amp;VAR:QUERY=KChGRl9ERUJUKFFUUiwwLCwsUkYsVVNEKUBGRl9ERUJUKFNFTUksMCwsLFJGLFVTRCkpQEZGX0RFQlQoQU5OL","DAsLCxSRixVU0QpKQ==&amp;WINDOW=FIRST_POPUP&amp;HEIGHT=450&amp;WIDTH=450&amp;START_MAXIMIZED=FALSE&amp;VAR:CALENDAR=US&amp;VAR:SYMBOL=RPXC&amp;VAR:INDEX=0"}</definedName>
    <definedName name="_172__FDSAUDITLINK__" localSheetId="15" hidden="1">{"fdsup://directions/FAT Viewer?action=UPDATE&amp;creator=factset&amp;DYN_ARGS=TRUE&amp;DOC_NAME=FAT:FQL_AUDITING_CLIENT_TEMPLATE.FAT&amp;display_string=Audit&amp;VAR:KEY=BOVEXILYPW&amp;VAR:QUERY=KChGRl9ERUJUKFFUUiwwLCwsUkYsVVNEKUBGRl9ERUJUKFNFTUksMCwsLFJGLFVTRCkpQEZGX0RFQlQoQU5OL","DAsLCxSRixVU0QpKQ==&amp;WINDOW=FIRST_POPUP&amp;HEIGHT=450&amp;WIDTH=450&amp;START_MAXIMIZED=FALSE&amp;VAR:CALENDAR=US&amp;VAR:SYMBOL=RPXC&amp;VAR:INDEX=0"}</definedName>
    <definedName name="_172__FDSAUDITLINK__" hidden="1">{"fdsup://directions/FAT Viewer?action=UPDATE&amp;creator=factset&amp;DYN_ARGS=TRUE&amp;DOC_NAME=FAT:FQL_AUDITING_CLIENT_TEMPLATE.FAT&amp;display_string=Audit&amp;VAR:KEY=BOVEXILYPW&amp;VAR:QUERY=KChGRl9ERUJUKFFUUiwwLCwsUkYsVVNEKUBGRl9ERUJUKFNFTUksMCwsLFJGLFVTRCkpQEZGX0RFQlQoQU5OL","DAsLCxSRixVU0QpKQ==&amp;WINDOW=FIRST_POPUP&amp;HEIGHT=450&amp;WIDTH=450&amp;START_MAXIMIZED=FALSE&amp;VAR:CALENDAR=US&amp;VAR:SYMBOL=RPXC&amp;VAR:INDEX=0"}</definedName>
    <definedName name="_173__FDSAUDITLINK__" localSheetId="16" hidden="1">{"fdsup://Directions/FactSet Auditing Viewer?action=AUDIT_VALUE&amp;DB=129&amp;ID1=588950&amp;VALUEID=01001&amp;SDATE=201202&amp;PERIODTYPE=QTR_STD&amp;SCFT=3&amp;window=popup_no_bar&amp;width=385&amp;height=120&amp;START_MAXIMIZED=FALSE&amp;creator=factset&amp;display_string=Audit"}</definedName>
    <definedName name="_173__FDSAUDITLINK__" localSheetId="20" hidden="1">{"fdsup://Directions/FactSet Auditing Viewer?action=AUDIT_VALUE&amp;DB=129&amp;ID1=588950&amp;VALUEID=01001&amp;SDATE=201202&amp;PERIODTYPE=QTR_STD&amp;SCFT=3&amp;window=popup_no_bar&amp;width=385&amp;height=120&amp;START_MAXIMIZED=FALSE&amp;creator=factset&amp;display_string=Audit"}</definedName>
    <definedName name="_173__FDSAUDITLINK__" localSheetId="12" hidden="1">{"fdsup://Directions/FactSet Auditing Viewer?action=AUDIT_VALUE&amp;DB=129&amp;ID1=588950&amp;VALUEID=01001&amp;SDATE=201202&amp;PERIODTYPE=QTR_STD&amp;SCFT=3&amp;window=popup_no_bar&amp;width=385&amp;height=120&amp;START_MAXIMIZED=FALSE&amp;creator=factset&amp;display_string=Audit"}</definedName>
    <definedName name="_173__FDSAUDITLINK__" localSheetId="15" hidden="1">{"fdsup://Directions/FactSet Auditing Viewer?action=AUDIT_VALUE&amp;DB=129&amp;ID1=588950&amp;VALUEID=01001&amp;SDATE=201202&amp;PERIODTYPE=QTR_STD&amp;SCFT=3&amp;window=popup_no_bar&amp;width=385&amp;height=120&amp;START_MAXIMIZED=FALSE&amp;creator=factset&amp;display_string=Audit"}</definedName>
    <definedName name="_173__FDSAUDITLINK__" hidden="1">{"fdsup://Directions/FactSet Auditing Viewer?action=AUDIT_VALUE&amp;DB=129&amp;ID1=588950&amp;VALUEID=01001&amp;SDATE=201202&amp;PERIODTYPE=QTR_STD&amp;SCFT=3&amp;window=popup_no_bar&amp;width=385&amp;height=120&amp;START_MAXIMIZED=FALSE&amp;creator=factset&amp;display_string=Audit"}</definedName>
    <definedName name="_174__FDSAUDITLINK__" localSheetId="16" hidden="1">{"fdsup://Directions/FactSet Auditing Viewer?action=AUDIT_VALUE&amp;DB=129&amp;ID1=B505PN&amp;VALUEID=01001&amp;SDATE=201101&amp;PERIODTYPE=QTR_STD&amp;SCFT=3&amp;window=popup_no_bar&amp;width=385&amp;height=120&amp;START_MAXIMIZED=FALSE&amp;creator=factset&amp;display_string=Audit"}</definedName>
    <definedName name="_174__FDSAUDITLINK__" localSheetId="20" hidden="1">{"fdsup://Directions/FactSet Auditing Viewer?action=AUDIT_VALUE&amp;DB=129&amp;ID1=B505PN&amp;VALUEID=01001&amp;SDATE=201101&amp;PERIODTYPE=QTR_STD&amp;SCFT=3&amp;window=popup_no_bar&amp;width=385&amp;height=120&amp;START_MAXIMIZED=FALSE&amp;creator=factset&amp;display_string=Audit"}</definedName>
    <definedName name="_174__FDSAUDITLINK__" localSheetId="12" hidden="1">{"fdsup://Directions/FactSet Auditing Viewer?action=AUDIT_VALUE&amp;DB=129&amp;ID1=B505PN&amp;VALUEID=01001&amp;SDATE=201101&amp;PERIODTYPE=QTR_STD&amp;SCFT=3&amp;window=popup_no_bar&amp;width=385&amp;height=120&amp;START_MAXIMIZED=FALSE&amp;creator=factset&amp;display_string=Audit"}</definedName>
    <definedName name="_174__FDSAUDITLINK__" localSheetId="15" hidden="1">{"fdsup://Directions/FactSet Auditing Viewer?action=AUDIT_VALUE&amp;DB=129&amp;ID1=B505PN&amp;VALUEID=01001&amp;SDATE=201101&amp;PERIODTYPE=QTR_STD&amp;SCFT=3&amp;window=popup_no_bar&amp;width=385&amp;height=120&amp;START_MAXIMIZED=FALSE&amp;creator=factset&amp;display_string=Audit"}</definedName>
    <definedName name="_174__FDSAUDITLINK__" hidden="1">{"fdsup://Directions/FactSet Auditing Viewer?action=AUDIT_VALUE&amp;DB=129&amp;ID1=B505PN&amp;VALUEID=01001&amp;SDATE=201101&amp;PERIODTYPE=QTR_STD&amp;SCFT=3&amp;window=popup_no_bar&amp;width=385&amp;height=120&amp;START_MAXIMIZED=FALSE&amp;creator=factset&amp;display_string=Audit"}</definedName>
    <definedName name="_175__FDSAUDITLINK__" localSheetId="16" hidden="1">{"fdsup://directions/FAT Viewer?action=UPDATE&amp;creator=factset&amp;DYN_ARGS=TRUE&amp;DOC_NAME=FAT:FQL_AUDITING_CLIENT_TEMPLATE.FAT&amp;display_string=Audit&amp;VAR:KEY=IVQVEXOVAX&amp;VAR:QUERY=KChGRl9FQklUREEoTFRNLDAsLCxSRixVU0QpQEZGX0VCSVREQShMVE1TX1NFTUksMCwsLFJGLFVTRCkpQEZGX","0VCSVREQShBTk4sMCwsLFJGLFVTRCkp&amp;WINDOW=FIRST_POPUP&amp;HEIGHT=450&amp;WIDTH=450&amp;START_MAXIMIZED=FALSE&amp;VAR:CALENDAR=US&amp;VAR:SYMBOL=MIPS&amp;VAR:INDEX=0"}</definedName>
    <definedName name="_175__FDSAUDITLINK__" localSheetId="20" hidden="1">{"fdsup://directions/FAT Viewer?action=UPDATE&amp;creator=factset&amp;DYN_ARGS=TRUE&amp;DOC_NAME=FAT:FQL_AUDITING_CLIENT_TEMPLATE.FAT&amp;display_string=Audit&amp;VAR:KEY=IVQVEXOVAX&amp;VAR:QUERY=KChGRl9FQklUREEoTFRNLDAsLCxSRixVU0QpQEZGX0VCSVREQShMVE1TX1NFTUksMCwsLFJGLFVTRCkpQEZGX","0VCSVREQShBTk4sMCwsLFJGLFVTRCkp&amp;WINDOW=FIRST_POPUP&amp;HEIGHT=450&amp;WIDTH=450&amp;START_MAXIMIZED=FALSE&amp;VAR:CALENDAR=US&amp;VAR:SYMBOL=MIPS&amp;VAR:INDEX=0"}</definedName>
    <definedName name="_175__FDSAUDITLINK__" localSheetId="12" hidden="1">{"fdsup://directions/FAT Viewer?action=UPDATE&amp;creator=factset&amp;DYN_ARGS=TRUE&amp;DOC_NAME=FAT:FQL_AUDITING_CLIENT_TEMPLATE.FAT&amp;display_string=Audit&amp;VAR:KEY=IVQVEXOVAX&amp;VAR:QUERY=KChGRl9FQklUREEoTFRNLDAsLCxSRixVU0QpQEZGX0VCSVREQShMVE1TX1NFTUksMCwsLFJGLFVTRCkpQEZGX","0VCSVREQShBTk4sMCwsLFJGLFVTRCkp&amp;WINDOW=FIRST_POPUP&amp;HEIGHT=450&amp;WIDTH=450&amp;START_MAXIMIZED=FALSE&amp;VAR:CALENDAR=US&amp;VAR:SYMBOL=MIPS&amp;VAR:INDEX=0"}</definedName>
    <definedName name="_175__FDSAUDITLINK__" localSheetId="15" hidden="1">{"fdsup://directions/FAT Viewer?action=UPDATE&amp;creator=factset&amp;DYN_ARGS=TRUE&amp;DOC_NAME=FAT:FQL_AUDITING_CLIENT_TEMPLATE.FAT&amp;display_string=Audit&amp;VAR:KEY=IVQVEXOVAX&amp;VAR:QUERY=KChGRl9FQklUREEoTFRNLDAsLCxSRixVU0QpQEZGX0VCSVREQShMVE1TX1NFTUksMCwsLFJGLFVTRCkpQEZGX","0VCSVREQShBTk4sMCwsLFJGLFVTRCkp&amp;WINDOW=FIRST_POPUP&amp;HEIGHT=450&amp;WIDTH=450&amp;START_MAXIMIZED=FALSE&amp;VAR:CALENDAR=US&amp;VAR:SYMBOL=MIPS&amp;VAR:INDEX=0"}</definedName>
    <definedName name="_175__FDSAUDITLINK__" hidden="1">{"fdsup://directions/FAT Viewer?action=UPDATE&amp;creator=factset&amp;DYN_ARGS=TRUE&amp;DOC_NAME=FAT:FQL_AUDITING_CLIENT_TEMPLATE.FAT&amp;display_string=Audit&amp;VAR:KEY=IVQVEXOVAX&amp;VAR:QUERY=KChGRl9FQklUREEoTFRNLDAsLCxSRixVU0QpQEZGX0VCSVREQShMVE1TX1NFTUksMCwsLFJGLFVTRCkpQEZGX","0VCSVREQShBTk4sMCwsLFJGLFVTRCkp&amp;WINDOW=FIRST_POPUP&amp;HEIGHT=450&amp;WIDTH=450&amp;START_MAXIMIZED=FALSE&amp;VAR:CALENDAR=US&amp;VAR:SYMBOL=MIPS&amp;VAR:INDEX=0"}</definedName>
    <definedName name="_176__FDSAUDITLINK__" localSheetId="16" hidden="1">{"fdsup://directions/FAT Viewer?action=UPDATE&amp;creator=factset&amp;DYN_ARGS=TRUE&amp;DOC_NAME=FAT:FQL_AUDITING_CLIENT_TEMPLATE.FAT&amp;display_string=Audit&amp;VAR:KEY=CTQBMLKXGT&amp;VAR:QUERY=KChGRl9FQklUKExUTSwwLCwsUkYsVVNEKUBGRl9FQklUKExUTVNfU0VNSSwwLCwsUkYsVVNEKSlARkZfRUJJV","ChBTk4sMCwsLFJGLFVTRCkp&amp;WINDOW=FIRST_POPUP&amp;HEIGHT=450&amp;WIDTH=450&amp;START_MAXIMIZED=FALSE&amp;VAR:CALENDAR=US&amp;VAR:SYMBOL=B0JDQD&amp;VAR:INDEX=0"}</definedName>
    <definedName name="_176__FDSAUDITLINK__" localSheetId="20" hidden="1">{"fdsup://directions/FAT Viewer?action=UPDATE&amp;creator=factset&amp;DYN_ARGS=TRUE&amp;DOC_NAME=FAT:FQL_AUDITING_CLIENT_TEMPLATE.FAT&amp;display_string=Audit&amp;VAR:KEY=CTQBMLKXGT&amp;VAR:QUERY=KChGRl9FQklUKExUTSwwLCwsUkYsVVNEKUBGRl9FQklUKExUTVNfU0VNSSwwLCwsUkYsVVNEKSlARkZfRUJJV","ChBTk4sMCwsLFJGLFVTRCkp&amp;WINDOW=FIRST_POPUP&amp;HEIGHT=450&amp;WIDTH=450&amp;START_MAXIMIZED=FALSE&amp;VAR:CALENDAR=US&amp;VAR:SYMBOL=B0JDQD&amp;VAR:INDEX=0"}</definedName>
    <definedName name="_176__FDSAUDITLINK__" localSheetId="12" hidden="1">{"fdsup://directions/FAT Viewer?action=UPDATE&amp;creator=factset&amp;DYN_ARGS=TRUE&amp;DOC_NAME=FAT:FQL_AUDITING_CLIENT_TEMPLATE.FAT&amp;display_string=Audit&amp;VAR:KEY=CTQBMLKXGT&amp;VAR:QUERY=KChGRl9FQklUKExUTSwwLCwsUkYsVVNEKUBGRl9FQklUKExUTVNfU0VNSSwwLCwsUkYsVVNEKSlARkZfRUJJV","ChBTk4sMCwsLFJGLFVTRCkp&amp;WINDOW=FIRST_POPUP&amp;HEIGHT=450&amp;WIDTH=450&amp;START_MAXIMIZED=FALSE&amp;VAR:CALENDAR=US&amp;VAR:SYMBOL=B0JDQD&amp;VAR:INDEX=0"}</definedName>
    <definedName name="_176__FDSAUDITLINK__" localSheetId="15" hidden="1">{"fdsup://directions/FAT Viewer?action=UPDATE&amp;creator=factset&amp;DYN_ARGS=TRUE&amp;DOC_NAME=FAT:FQL_AUDITING_CLIENT_TEMPLATE.FAT&amp;display_string=Audit&amp;VAR:KEY=CTQBMLKXGT&amp;VAR:QUERY=KChGRl9FQklUKExUTSwwLCwsUkYsVVNEKUBGRl9FQklUKExUTVNfU0VNSSwwLCwsUkYsVVNEKSlARkZfRUJJV","ChBTk4sMCwsLFJGLFVTRCkp&amp;WINDOW=FIRST_POPUP&amp;HEIGHT=450&amp;WIDTH=450&amp;START_MAXIMIZED=FALSE&amp;VAR:CALENDAR=US&amp;VAR:SYMBOL=B0JDQD&amp;VAR:INDEX=0"}</definedName>
    <definedName name="_176__FDSAUDITLINK__" hidden="1">{"fdsup://directions/FAT Viewer?action=UPDATE&amp;creator=factset&amp;DYN_ARGS=TRUE&amp;DOC_NAME=FAT:FQL_AUDITING_CLIENT_TEMPLATE.FAT&amp;display_string=Audit&amp;VAR:KEY=CTQBMLKXGT&amp;VAR:QUERY=KChGRl9FQklUKExUTSwwLCwsUkYsVVNEKUBGRl9FQklUKExUTVNfU0VNSSwwLCwsUkYsVVNEKSlARkZfRUJJV","ChBTk4sMCwsLFJGLFVTRCkp&amp;WINDOW=FIRST_POPUP&amp;HEIGHT=450&amp;WIDTH=450&amp;START_MAXIMIZED=FALSE&amp;VAR:CALENDAR=US&amp;VAR:SYMBOL=B0JDQD&amp;VAR:INDEX=0"}</definedName>
    <definedName name="_177__FDSAUDITLINK__" localSheetId="16" hidden="1">{"fdsup://directions/FAT Viewer?action=UPDATE&amp;creator=factset&amp;DYN_ARGS=TRUE&amp;DOC_NAME=FAT:FQL_AUDITING_CLIENT_TEMPLATE.FAT&amp;display_string=Audit&amp;VAR:KEY=MFINGJKBQP&amp;VAR:QUERY=KEZGX0NPTV9TSFNfT1VUKFFUUiwwLCwsUkYsVVNEKUBQX0NPTV9TSFNfT1VUKDApKQ==&amp;WINDOW=FIRST_POP","UP&amp;HEIGHT=450&amp;WIDTH=450&amp;START_MAXIMIZED=FALSE&amp;VAR:CALENDAR=US&amp;VAR:INDEX=0"}</definedName>
    <definedName name="_177__FDSAUDITLINK__" localSheetId="20" hidden="1">{"fdsup://directions/FAT Viewer?action=UPDATE&amp;creator=factset&amp;DYN_ARGS=TRUE&amp;DOC_NAME=FAT:FQL_AUDITING_CLIENT_TEMPLATE.FAT&amp;display_string=Audit&amp;VAR:KEY=MFINGJKBQP&amp;VAR:QUERY=KEZGX0NPTV9TSFNfT1VUKFFUUiwwLCwsUkYsVVNEKUBQX0NPTV9TSFNfT1VUKDApKQ==&amp;WINDOW=FIRST_POP","UP&amp;HEIGHT=450&amp;WIDTH=450&amp;START_MAXIMIZED=FALSE&amp;VAR:CALENDAR=US&amp;VAR:INDEX=0"}</definedName>
    <definedName name="_177__FDSAUDITLINK__" localSheetId="12" hidden="1">{"fdsup://directions/FAT Viewer?action=UPDATE&amp;creator=factset&amp;DYN_ARGS=TRUE&amp;DOC_NAME=FAT:FQL_AUDITING_CLIENT_TEMPLATE.FAT&amp;display_string=Audit&amp;VAR:KEY=MFINGJKBQP&amp;VAR:QUERY=KEZGX0NPTV9TSFNfT1VUKFFUUiwwLCwsUkYsVVNEKUBQX0NPTV9TSFNfT1VUKDApKQ==&amp;WINDOW=FIRST_POP","UP&amp;HEIGHT=450&amp;WIDTH=450&amp;START_MAXIMIZED=FALSE&amp;VAR:CALENDAR=US&amp;VAR:INDEX=0"}</definedName>
    <definedName name="_177__FDSAUDITLINK__" localSheetId="15" hidden="1">{"fdsup://directions/FAT Viewer?action=UPDATE&amp;creator=factset&amp;DYN_ARGS=TRUE&amp;DOC_NAME=FAT:FQL_AUDITING_CLIENT_TEMPLATE.FAT&amp;display_string=Audit&amp;VAR:KEY=MFINGJKBQP&amp;VAR:QUERY=KEZGX0NPTV9TSFNfT1VUKFFUUiwwLCwsUkYsVVNEKUBQX0NPTV9TSFNfT1VUKDApKQ==&amp;WINDOW=FIRST_POP","UP&amp;HEIGHT=450&amp;WIDTH=450&amp;START_MAXIMIZED=FALSE&amp;VAR:CALENDAR=US&amp;VAR:INDEX=0"}</definedName>
    <definedName name="_177__FDSAUDITLINK__" hidden="1">{"fdsup://directions/FAT Viewer?action=UPDATE&amp;creator=factset&amp;DYN_ARGS=TRUE&amp;DOC_NAME=FAT:FQL_AUDITING_CLIENT_TEMPLATE.FAT&amp;display_string=Audit&amp;VAR:KEY=MFINGJKBQP&amp;VAR:QUERY=KEZGX0NPTV9TSFNfT1VUKFFUUiwwLCwsUkYsVVNEKUBQX0NPTV9TSFNfT1VUKDApKQ==&amp;WINDOW=FIRST_POP","UP&amp;HEIGHT=450&amp;WIDTH=450&amp;START_MAXIMIZED=FALSE&amp;VAR:CALENDAR=US&amp;VAR:INDEX=0"}</definedName>
    <definedName name="_178__FDSAUDITLINK__" localSheetId="16" hidden="1">{"fdsup://Directions/FactSet Auditing Viewer?action=AUDIT_VALUE&amp;DB=129&amp;ID1=88448110&amp;VALUEID=07011&amp;SDATE=2009&amp;PERIODTYPE=ANN_STD&amp;window=popup_no_bar&amp;width=385&amp;height=120&amp;START_MAXIMIZED=FALSE&amp;creator=factset&amp;display_string=Audit"}</definedName>
    <definedName name="_178__FDSAUDITLINK__" localSheetId="20" hidden="1">{"fdsup://Directions/FactSet Auditing Viewer?action=AUDIT_VALUE&amp;DB=129&amp;ID1=88448110&amp;VALUEID=07011&amp;SDATE=2009&amp;PERIODTYPE=ANN_STD&amp;window=popup_no_bar&amp;width=385&amp;height=120&amp;START_MAXIMIZED=FALSE&amp;creator=factset&amp;display_string=Audit"}</definedName>
    <definedName name="_178__FDSAUDITLINK__" localSheetId="12" hidden="1">{"fdsup://Directions/FactSet Auditing Viewer?action=AUDIT_VALUE&amp;DB=129&amp;ID1=88448110&amp;VALUEID=07011&amp;SDATE=2009&amp;PERIODTYPE=ANN_STD&amp;window=popup_no_bar&amp;width=385&amp;height=120&amp;START_MAXIMIZED=FALSE&amp;creator=factset&amp;display_string=Audit"}</definedName>
    <definedName name="_178__FDSAUDITLINK__" localSheetId="15" hidden="1">{"fdsup://Directions/FactSet Auditing Viewer?action=AUDIT_VALUE&amp;DB=129&amp;ID1=88448110&amp;VALUEID=07011&amp;SDATE=2009&amp;PERIODTYPE=ANN_STD&amp;window=popup_no_bar&amp;width=385&amp;height=120&amp;START_MAXIMIZED=FALSE&amp;creator=factset&amp;display_string=Audit"}</definedName>
    <definedName name="_178__FDSAUDITLINK__" hidden="1">{"fdsup://Directions/FactSet Auditing Viewer?action=AUDIT_VALUE&amp;DB=129&amp;ID1=88448110&amp;VALUEID=07011&amp;SDATE=2009&amp;PERIODTYPE=ANN_STD&amp;window=popup_no_bar&amp;width=385&amp;height=120&amp;START_MAXIMIZED=FALSE&amp;creator=factset&amp;display_string=Audit"}</definedName>
    <definedName name="_179__FDSAUDITLINK__" localSheetId="16" hidden="1">{"fdsup://Directions/FactSet Auditing Viewer?action=AUDIT_VALUE&amp;DB=129&amp;ID1=88448110&amp;VALUEID=07011&amp;SDATE=2009&amp;PERIODTYPE=ANN_STD&amp;window=popup_no_bar&amp;width=385&amp;height=120&amp;START_MAXIMIZED=FALSE&amp;creator=factset&amp;display_string=Audit"}</definedName>
    <definedName name="_179__FDSAUDITLINK__" localSheetId="20" hidden="1">{"fdsup://Directions/FactSet Auditing Viewer?action=AUDIT_VALUE&amp;DB=129&amp;ID1=88448110&amp;VALUEID=07011&amp;SDATE=2009&amp;PERIODTYPE=ANN_STD&amp;window=popup_no_bar&amp;width=385&amp;height=120&amp;START_MAXIMIZED=FALSE&amp;creator=factset&amp;display_string=Audit"}</definedName>
    <definedName name="_179__FDSAUDITLINK__" localSheetId="12" hidden="1">{"fdsup://Directions/FactSet Auditing Viewer?action=AUDIT_VALUE&amp;DB=129&amp;ID1=88448110&amp;VALUEID=07011&amp;SDATE=2009&amp;PERIODTYPE=ANN_STD&amp;window=popup_no_bar&amp;width=385&amp;height=120&amp;START_MAXIMIZED=FALSE&amp;creator=factset&amp;display_string=Audit"}</definedName>
    <definedName name="_179__FDSAUDITLINK__" localSheetId="15" hidden="1">{"fdsup://Directions/FactSet Auditing Viewer?action=AUDIT_VALUE&amp;DB=129&amp;ID1=88448110&amp;VALUEID=07011&amp;SDATE=2009&amp;PERIODTYPE=ANN_STD&amp;window=popup_no_bar&amp;width=385&amp;height=120&amp;START_MAXIMIZED=FALSE&amp;creator=factset&amp;display_string=Audit"}</definedName>
    <definedName name="_179__FDSAUDITLINK__" hidden="1">{"fdsup://Directions/FactSet Auditing Viewer?action=AUDIT_VALUE&amp;DB=129&amp;ID1=88448110&amp;VALUEID=07011&amp;SDATE=2009&amp;PERIODTYPE=ANN_STD&amp;window=popup_no_bar&amp;width=385&amp;height=120&amp;START_MAXIMIZED=FALSE&amp;creator=factset&amp;display_string=Audit"}</definedName>
    <definedName name="_18__FDSAUDITLINK__" localSheetId="16" hidden="1">{"fdsup://directions/FAT Viewer?action=UPDATE&amp;creator=factset&amp;DYN_ARGS=TRUE&amp;DOC_NAME=FAT:FQL_AUDITING_CLIENT_TEMPLATE.FAT&amp;display_string=Audit&amp;VAR:KEY=PGDONWDOVA&amp;VAR:QUERY=RkZfRVBTKExUTSwxMi8zMS8yMDA1LCwsUkYsVVNEKQ==&amp;WINDOW=FIRST_POPUP&amp;HEIGHT=450&amp;WIDTH=450&amp;","START_MAXIMIZED=FALSE&amp;VAR:CALENDAR=US&amp;VAR:SYMBOL=MIPS&amp;VAR:INDEX=0"}</definedName>
    <definedName name="_18__FDSAUDITLINK__" localSheetId="20" hidden="1">{"fdsup://directions/FAT Viewer?action=UPDATE&amp;creator=factset&amp;DYN_ARGS=TRUE&amp;DOC_NAME=FAT:FQL_AUDITING_CLIENT_TEMPLATE.FAT&amp;display_string=Audit&amp;VAR:KEY=PGDONWDOVA&amp;VAR:QUERY=RkZfRVBTKExUTSwxMi8zMS8yMDA1LCwsUkYsVVNEKQ==&amp;WINDOW=FIRST_POPUP&amp;HEIGHT=450&amp;WIDTH=450&amp;","START_MAXIMIZED=FALSE&amp;VAR:CALENDAR=US&amp;VAR:SYMBOL=MIPS&amp;VAR:INDEX=0"}</definedName>
    <definedName name="_18__FDSAUDITLINK__" localSheetId="12" hidden="1">{"fdsup://directions/FAT Viewer?action=UPDATE&amp;creator=factset&amp;DYN_ARGS=TRUE&amp;DOC_NAME=FAT:FQL_AUDITING_CLIENT_TEMPLATE.FAT&amp;display_string=Audit&amp;VAR:KEY=PGDONWDOVA&amp;VAR:QUERY=RkZfRVBTKExUTSwxMi8zMS8yMDA1LCwsUkYsVVNEKQ==&amp;WINDOW=FIRST_POPUP&amp;HEIGHT=450&amp;WIDTH=450&amp;","START_MAXIMIZED=FALSE&amp;VAR:CALENDAR=US&amp;VAR:SYMBOL=MIPS&amp;VAR:INDEX=0"}</definedName>
    <definedName name="_18__FDSAUDITLINK__" localSheetId="15" hidden="1">{"fdsup://directions/FAT Viewer?action=UPDATE&amp;creator=factset&amp;DYN_ARGS=TRUE&amp;DOC_NAME=FAT:FQL_AUDITING_CLIENT_TEMPLATE.FAT&amp;display_string=Audit&amp;VAR:KEY=PGDONWDOVA&amp;VAR:QUERY=RkZfRVBTKExUTSwxMi8zMS8yMDA1LCwsUkYsVVNEKQ==&amp;WINDOW=FIRST_POPUP&amp;HEIGHT=450&amp;WIDTH=450&amp;","START_MAXIMIZED=FALSE&amp;VAR:CALENDAR=US&amp;VAR:SYMBOL=MIPS&amp;VAR:INDEX=0"}</definedName>
    <definedName name="_18__FDSAUDITLINK__" hidden="1">{"fdsup://directions/FAT Viewer?action=UPDATE&amp;creator=factset&amp;DYN_ARGS=TRUE&amp;DOC_NAME=FAT:FQL_AUDITING_CLIENT_TEMPLATE.FAT&amp;display_string=Audit&amp;VAR:KEY=PGDONWDOVA&amp;VAR:QUERY=RkZfRVBTKExUTSwxMi8zMS8yMDA1LCwsUkYsVVNEKQ==&amp;WINDOW=FIRST_POPUP&amp;HEIGHT=450&amp;WIDTH=450&amp;","START_MAXIMIZED=FALSE&amp;VAR:CALENDAR=US&amp;VAR:SYMBOL=MIPS&amp;VAR:INDEX=0"}</definedName>
    <definedName name="_180__FDSAUDITLINK__" localSheetId="16" hidden="1">{"fdsup://directions/FAT Viewer?action=UPDATE&amp;creator=factset&amp;DYN_ARGS=TRUE&amp;DOC_NAME=FAT:FQL_AUDITING_CLIENT_TEMPLATE.FAT&amp;display_string=Audit&amp;VAR:KEY=AXYLKRAFQD&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180__FDSAUDITLINK__" localSheetId="20" hidden="1">{"fdsup://directions/FAT Viewer?action=UPDATE&amp;creator=factset&amp;DYN_ARGS=TRUE&amp;DOC_NAME=FAT:FQL_AUDITING_CLIENT_TEMPLATE.FAT&amp;display_string=Audit&amp;VAR:KEY=AXYLKRAFQD&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180__FDSAUDITLINK__" localSheetId="12" hidden="1">{"fdsup://directions/FAT Viewer?action=UPDATE&amp;creator=factset&amp;DYN_ARGS=TRUE&amp;DOC_NAME=FAT:FQL_AUDITING_CLIENT_TEMPLATE.FAT&amp;display_string=Audit&amp;VAR:KEY=AXYLKRAFQD&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180__FDSAUDITLINK__" localSheetId="15" hidden="1">{"fdsup://directions/FAT Viewer?action=UPDATE&amp;creator=factset&amp;DYN_ARGS=TRUE&amp;DOC_NAME=FAT:FQL_AUDITING_CLIENT_TEMPLATE.FAT&amp;display_string=Audit&amp;VAR:KEY=AXYLKRAFQD&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180__FDSAUDITLINK__" hidden="1">{"fdsup://directions/FAT Viewer?action=UPDATE&amp;creator=factset&amp;DYN_ARGS=TRUE&amp;DOC_NAME=FAT:FQL_AUDITING_CLIENT_TEMPLATE.FAT&amp;display_string=Audit&amp;VAR:KEY=AXYLKRAFQD&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181__FDSAUDITLINK__" localSheetId="16" hidden="1">{"fdsup://Directions/FactSet Auditing Viewer?action=AUDIT_VALUE&amp;DB=129&amp;ID1=88448110&amp;VALUEID=02001&amp;SDATE=201001&amp;PERIODTYPE=QTR_STD&amp;window=popup_no_bar&amp;width=385&amp;height=120&amp;START_MAXIMIZED=FALSE&amp;creator=factset&amp;display_string=Audit"}</definedName>
    <definedName name="_181__FDSAUDITLINK__" localSheetId="20" hidden="1">{"fdsup://Directions/FactSet Auditing Viewer?action=AUDIT_VALUE&amp;DB=129&amp;ID1=88448110&amp;VALUEID=02001&amp;SDATE=201001&amp;PERIODTYPE=QTR_STD&amp;window=popup_no_bar&amp;width=385&amp;height=120&amp;START_MAXIMIZED=FALSE&amp;creator=factset&amp;display_string=Audit"}</definedName>
    <definedName name="_181__FDSAUDITLINK__" localSheetId="12" hidden="1">{"fdsup://Directions/FactSet Auditing Viewer?action=AUDIT_VALUE&amp;DB=129&amp;ID1=88448110&amp;VALUEID=02001&amp;SDATE=201001&amp;PERIODTYPE=QTR_STD&amp;window=popup_no_bar&amp;width=385&amp;height=120&amp;START_MAXIMIZED=FALSE&amp;creator=factset&amp;display_string=Audit"}</definedName>
    <definedName name="_181__FDSAUDITLINK__" localSheetId="15" hidden="1">{"fdsup://Directions/FactSet Auditing Viewer?action=AUDIT_VALUE&amp;DB=129&amp;ID1=88448110&amp;VALUEID=02001&amp;SDATE=201001&amp;PERIODTYPE=QTR_STD&amp;window=popup_no_bar&amp;width=385&amp;height=120&amp;START_MAXIMIZED=FALSE&amp;creator=factset&amp;display_string=Audit"}</definedName>
    <definedName name="_181__FDSAUDITLINK__" hidden="1">{"fdsup://Directions/FactSet Auditing Viewer?action=AUDIT_VALUE&amp;DB=129&amp;ID1=88448110&amp;VALUEID=02001&amp;SDATE=201001&amp;PERIODTYPE=QTR_STD&amp;window=popup_no_bar&amp;width=385&amp;height=120&amp;START_MAXIMIZED=FALSE&amp;creator=factset&amp;display_string=Audit"}</definedName>
    <definedName name="_182__FDSAUDITLINK__" localSheetId="16" hidden="1">{"fdsup://directions/FAT Viewer?action=UPDATE&amp;creator=factset&amp;DYN_ARGS=TRUE&amp;DOC_NAME=FAT:FQL_AUDITING_CLIENT_TEMPLATE.FAT&amp;display_string=Audit&amp;VAR:KEY=IVWBWXGPS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182__FDSAUDITLINK__" localSheetId="20" hidden="1">{"fdsup://directions/FAT Viewer?action=UPDATE&amp;creator=factset&amp;DYN_ARGS=TRUE&amp;DOC_NAME=FAT:FQL_AUDITING_CLIENT_TEMPLATE.FAT&amp;display_string=Audit&amp;VAR:KEY=IVWBWXGPS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182__FDSAUDITLINK__" localSheetId="12" hidden="1">{"fdsup://directions/FAT Viewer?action=UPDATE&amp;creator=factset&amp;DYN_ARGS=TRUE&amp;DOC_NAME=FAT:FQL_AUDITING_CLIENT_TEMPLATE.FAT&amp;display_string=Audit&amp;VAR:KEY=IVWBWXGPS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182__FDSAUDITLINK__" localSheetId="15" hidden="1">{"fdsup://directions/FAT Viewer?action=UPDATE&amp;creator=factset&amp;DYN_ARGS=TRUE&amp;DOC_NAME=FAT:FQL_AUDITING_CLIENT_TEMPLATE.FAT&amp;display_string=Audit&amp;VAR:KEY=IVWBWXGPS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182__FDSAUDITLINK__" hidden="1">{"fdsup://directions/FAT Viewer?action=UPDATE&amp;creator=factset&amp;DYN_ARGS=TRUE&amp;DOC_NAME=FAT:FQL_AUDITING_CLIENT_TEMPLATE.FAT&amp;display_string=Audit&amp;VAR:KEY=IVWBWXGPS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183__FDSAUDITLINK__" localSheetId="16" hidden="1">{"fdsup://Directions/FactSet Auditing Viewer?action=AUDIT_VALUE&amp;DB=129&amp;ID1=22362210&amp;VALUEID=02001&amp;SDATE=201003&amp;PERIODTYPE=QTR_STD&amp;window=popup_no_bar&amp;width=385&amp;height=120&amp;START_MAXIMIZED=FALSE&amp;creator=factset&amp;display_string=Audit"}</definedName>
    <definedName name="_183__FDSAUDITLINK__" localSheetId="20" hidden="1">{"fdsup://Directions/FactSet Auditing Viewer?action=AUDIT_VALUE&amp;DB=129&amp;ID1=22362210&amp;VALUEID=02001&amp;SDATE=201003&amp;PERIODTYPE=QTR_STD&amp;window=popup_no_bar&amp;width=385&amp;height=120&amp;START_MAXIMIZED=FALSE&amp;creator=factset&amp;display_string=Audit"}</definedName>
    <definedName name="_183__FDSAUDITLINK__" localSheetId="12" hidden="1">{"fdsup://Directions/FactSet Auditing Viewer?action=AUDIT_VALUE&amp;DB=129&amp;ID1=22362210&amp;VALUEID=02001&amp;SDATE=201003&amp;PERIODTYPE=QTR_STD&amp;window=popup_no_bar&amp;width=385&amp;height=120&amp;START_MAXIMIZED=FALSE&amp;creator=factset&amp;display_string=Audit"}</definedName>
    <definedName name="_183__FDSAUDITLINK__" localSheetId="15" hidden="1">{"fdsup://Directions/FactSet Auditing Viewer?action=AUDIT_VALUE&amp;DB=129&amp;ID1=22362210&amp;VALUEID=02001&amp;SDATE=201003&amp;PERIODTYPE=QTR_STD&amp;window=popup_no_bar&amp;width=385&amp;height=120&amp;START_MAXIMIZED=FALSE&amp;creator=factset&amp;display_string=Audit"}</definedName>
    <definedName name="_183__FDSAUDITLINK__" hidden="1">{"fdsup://Directions/FactSet Auditing Viewer?action=AUDIT_VALUE&amp;DB=129&amp;ID1=22362210&amp;VALUEID=02001&amp;SDATE=201003&amp;PERIODTYPE=QTR_STD&amp;window=popup_no_bar&amp;width=385&amp;height=120&amp;START_MAXIMIZED=FALSE&amp;creator=factset&amp;display_string=Audit"}</definedName>
    <definedName name="_184__FDSAUDITLINK__" localSheetId="16" hidden="1">{"fdsup://Directions/FactSet Auditing Viewer?action=AUDIT_VALUE&amp;DB=129&amp;ID1=B2PG34&amp;VALUEID=07011&amp;SDATE=2009&amp;PERIODTYPE=ANN_STD&amp;window=popup_no_bar&amp;width=385&amp;height=120&amp;START_MAXIMIZED=FALSE&amp;creator=factset&amp;display_string=Audit"}</definedName>
    <definedName name="_184__FDSAUDITLINK__" localSheetId="20" hidden="1">{"fdsup://Directions/FactSet Auditing Viewer?action=AUDIT_VALUE&amp;DB=129&amp;ID1=B2PG34&amp;VALUEID=07011&amp;SDATE=2009&amp;PERIODTYPE=ANN_STD&amp;window=popup_no_bar&amp;width=385&amp;height=120&amp;START_MAXIMIZED=FALSE&amp;creator=factset&amp;display_string=Audit"}</definedName>
    <definedName name="_184__FDSAUDITLINK__" localSheetId="12" hidden="1">{"fdsup://Directions/FactSet Auditing Viewer?action=AUDIT_VALUE&amp;DB=129&amp;ID1=B2PG34&amp;VALUEID=07011&amp;SDATE=2009&amp;PERIODTYPE=ANN_STD&amp;window=popup_no_bar&amp;width=385&amp;height=120&amp;START_MAXIMIZED=FALSE&amp;creator=factset&amp;display_string=Audit"}</definedName>
    <definedName name="_184__FDSAUDITLINK__" localSheetId="15" hidden="1">{"fdsup://Directions/FactSet Auditing Viewer?action=AUDIT_VALUE&amp;DB=129&amp;ID1=B2PG34&amp;VALUEID=07011&amp;SDATE=2009&amp;PERIODTYPE=ANN_STD&amp;window=popup_no_bar&amp;width=385&amp;height=120&amp;START_MAXIMIZED=FALSE&amp;creator=factset&amp;display_string=Audit"}</definedName>
    <definedName name="_184__FDSAUDITLINK__" hidden="1">{"fdsup://Directions/FactSet Auditing Viewer?action=AUDIT_VALUE&amp;DB=129&amp;ID1=B2PG34&amp;VALUEID=07011&amp;SDATE=2009&amp;PERIODTYPE=ANN_STD&amp;window=popup_no_bar&amp;width=385&amp;height=120&amp;START_MAXIMIZED=FALSE&amp;creator=factset&amp;display_string=Audit"}</definedName>
    <definedName name="_185__FDSAUDITLINK__" localSheetId="16" hidden="1">{"fdsup://Directions/FactSet Auditing Viewer?action=AUDIT_VALUE&amp;DB=129&amp;ID1=B2PG34&amp;VALUEID=07011&amp;SDATE=2009&amp;PERIODTYPE=ANN_STD&amp;window=popup_no_bar&amp;width=385&amp;height=120&amp;START_MAXIMIZED=FALSE&amp;creator=factset&amp;display_string=Audit"}</definedName>
    <definedName name="_185__FDSAUDITLINK__" localSheetId="20" hidden="1">{"fdsup://Directions/FactSet Auditing Viewer?action=AUDIT_VALUE&amp;DB=129&amp;ID1=B2PG34&amp;VALUEID=07011&amp;SDATE=2009&amp;PERIODTYPE=ANN_STD&amp;window=popup_no_bar&amp;width=385&amp;height=120&amp;START_MAXIMIZED=FALSE&amp;creator=factset&amp;display_string=Audit"}</definedName>
    <definedName name="_185__FDSAUDITLINK__" localSheetId="12" hidden="1">{"fdsup://Directions/FactSet Auditing Viewer?action=AUDIT_VALUE&amp;DB=129&amp;ID1=B2PG34&amp;VALUEID=07011&amp;SDATE=2009&amp;PERIODTYPE=ANN_STD&amp;window=popup_no_bar&amp;width=385&amp;height=120&amp;START_MAXIMIZED=FALSE&amp;creator=factset&amp;display_string=Audit"}</definedName>
    <definedName name="_185__FDSAUDITLINK__" localSheetId="15" hidden="1">{"fdsup://Directions/FactSet Auditing Viewer?action=AUDIT_VALUE&amp;DB=129&amp;ID1=B2PG34&amp;VALUEID=07011&amp;SDATE=2009&amp;PERIODTYPE=ANN_STD&amp;window=popup_no_bar&amp;width=385&amp;height=120&amp;START_MAXIMIZED=FALSE&amp;creator=factset&amp;display_string=Audit"}</definedName>
    <definedName name="_185__FDSAUDITLINK__" hidden="1">{"fdsup://Directions/FactSet Auditing Viewer?action=AUDIT_VALUE&amp;DB=129&amp;ID1=B2PG34&amp;VALUEID=07011&amp;SDATE=2009&amp;PERIODTYPE=ANN_STD&amp;window=popup_no_bar&amp;width=385&amp;height=120&amp;START_MAXIMIZED=FALSE&amp;creator=factset&amp;display_string=Audit"}</definedName>
    <definedName name="_186__FDSAUDITLINK__" localSheetId="16" hidden="1">{"fdsup://directions/FAT Viewer?action=UPDATE&amp;creator=factset&amp;DYN_ARGS=TRUE&amp;DOC_NAME=FAT:FQL_AUDITING_CLIENT_TEMPLATE.FAT&amp;display_string=Audit&amp;VAR:KEY=OBARCVEXY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186__FDSAUDITLINK__" localSheetId="20" hidden="1">{"fdsup://directions/FAT Viewer?action=UPDATE&amp;creator=factset&amp;DYN_ARGS=TRUE&amp;DOC_NAME=FAT:FQL_AUDITING_CLIENT_TEMPLATE.FAT&amp;display_string=Audit&amp;VAR:KEY=OBARCVEXY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186__FDSAUDITLINK__" localSheetId="12" hidden="1">{"fdsup://directions/FAT Viewer?action=UPDATE&amp;creator=factset&amp;DYN_ARGS=TRUE&amp;DOC_NAME=FAT:FQL_AUDITING_CLIENT_TEMPLATE.FAT&amp;display_string=Audit&amp;VAR:KEY=OBARCVEXY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186__FDSAUDITLINK__" localSheetId="15" hidden="1">{"fdsup://directions/FAT Viewer?action=UPDATE&amp;creator=factset&amp;DYN_ARGS=TRUE&amp;DOC_NAME=FAT:FQL_AUDITING_CLIENT_TEMPLATE.FAT&amp;display_string=Audit&amp;VAR:KEY=OBARCVEXY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186__FDSAUDITLINK__" hidden="1">{"fdsup://directions/FAT Viewer?action=UPDATE&amp;creator=factset&amp;DYN_ARGS=TRUE&amp;DOC_NAME=FAT:FQL_AUDITING_CLIENT_TEMPLATE.FAT&amp;display_string=Audit&amp;VAR:KEY=OBARCVEXY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187__FDSAUDITLINK__" localSheetId="16" hidden="1">{"fdsup://Directions/FactSet Auditing Viewer?action=AUDIT_VALUE&amp;DB=129&amp;ID1=B2PG34&amp;VALUEID=02001&amp;SDATE=201003&amp;PERIODTYPE=QTR_STD&amp;window=popup_no_bar&amp;width=385&amp;height=120&amp;START_MAXIMIZED=FALSE&amp;creator=factset&amp;display_string=Audit"}</definedName>
    <definedName name="_187__FDSAUDITLINK__" localSheetId="20" hidden="1">{"fdsup://Directions/FactSet Auditing Viewer?action=AUDIT_VALUE&amp;DB=129&amp;ID1=B2PG34&amp;VALUEID=02001&amp;SDATE=201003&amp;PERIODTYPE=QTR_STD&amp;window=popup_no_bar&amp;width=385&amp;height=120&amp;START_MAXIMIZED=FALSE&amp;creator=factset&amp;display_string=Audit"}</definedName>
    <definedName name="_187__FDSAUDITLINK__" localSheetId="12" hidden="1">{"fdsup://Directions/FactSet Auditing Viewer?action=AUDIT_VALUE&amp;DB=129&amp;ID1=B2PG34&amp;VALUEID=02001&amp;SDATE=201003&amp;PERIODTYPE=QTR_STD&amp;window=popup_no_bar&amp;width=385&amp;height=120&amp;START_MAXIMIZED=FALSE&amp;creator=factset&amp;display_string=Audit"}</definedName>
    <definedName name="_187__FDSAUDITLINK__" localSheetId="15" hidden="1">{"fdsup://Directions/FactSet Auditing Viewer?action=AUDIT_VALUE&amp;DB=129&amp;ID1=B2PG34&amp;VALUEID=02001&amp;SDATE=201003&amp;PERIODTYPE=QTR_STD&amp;window=popup_no_bar&amp;width=385&amp;height=120&amp;START_MAXIMIZED=FALSE&amp;creator=factset&amp;display_string=Audit"}</definedName>
    <definedName name="_187__FDSAUDITLINK__" hidden="1">{"fdsup://Directions/FactSet Auditing Viewer?action=AUDIT_VALUE&amp;DB=129&amp;ID1=B2PG34&amp;VALUEID=02001&amp;SDATE=201003&amp;PERIODTYPE=QTR_STD&amp;window=popup_no_bar&amp;width=385&amp;height=120&amp;START_MAXIMIZED=FALSE&amp;creator=factset&amp;display_string=Audit"}</definedName>
    <definedName name="_188__FDSAUDITLINK__" localSheetId="16" hidden="1">{"fdsup://Directions/FactSet Auditing Viewer?action=AUDIT_VALUE&amp;DB=129&amp;ID1=37734110&amp;VALUEID=07011&amp;SDATE=2009&amp;PERIODTYPE=ANN_STD&amp;window=popup_no_bar&amp;width=385&amp;height=120&amp;START_MAXIMIZED=FALSE&amp;creator=factset&amp;display_string=Audit"}</definedName>
    <definedName name="_188__FDSAUDITLINK__" localSheetId="20" hidden="1">{"fdsup://Directions/FactSet Auditing Viewer?action=AUDIT_VALUE&amp;DB=129&amp;ID1=37734110&amp;VALUEID=07011&amp;SDATE=2009&amp;PERIODTYPE=ANN_STD&amp;window=popup_no_bar&amp;width=385&amp;height=120&amp;START_MAXIMIZED=FALSE&amp;creator=factset&amp;display_string=Audit"}</definedName>
    <definedName name="_188__FDSAUDITLINK__" localSheetId="12" hidden="1">{"fdsup://Directions/FactSet Auditing Viewer?action=AUDIT_VALUE&amp;DB=129&amp;ID1=37734110&amp;VALUEID=07011&amp;SDATE=2009&amp;PERIODTYPE=ANN_STD&amp;window=popup_no_bar&amp;width=385&amp;height=120&amp;START_MAXIMIZED=FALSE&amp;creator=factset&amp;display_string=Audit"}</definedName>
    <definedName name="_188__FDSAUDITLINK__" localSheetId="15" hidden="1">{"fdsup://Directions/FactSet Auditing Viewer?action=AUDIT_VALUE&amp;DB=129&amp;ID1=37734110&amp;VALUEID=07011&amp;SDATE=2009&amp;PERIODTYPE=ANN_STD&amp;window=popup_no_bar&amp;width=385&amp;height=120&amp;START_MAXIMIZED=FALSE&amp;creator=factset&amp;display_string=Audit"}</definedName>
    <definedName name="_188__FDSAUDITLINK__" hidden="1">{"fdsup://Directions/FactSet Auditing Viewer?action=AUDIT_VALUE&amp;DB=129&amp;ID1=37734110&amp;VALUEID=07011&amp;SDATE=2009&amp;PERIODTYPE=ANN_STD&amp;window=popup_no_bar&amp;width=385&amp;height=120&amp;START_MAXIMIZED=FALSE&amp;creator=factset&amp;display_string=Audit"}</definedName>
    <definedName name="_189__FDSAUDITLINK__" localSheetId="16" hidden="1">{"fdsup://directions/FAT Viewer?action=UPDATE&amp;creator=factset&amp;DYN_ARGS=TRUE&amp;DOC_NAME=FAT:FQL_AUDITING_CLIENT_TEMPLATE.FAT&amp;display_string=Audit&amp;VAR:KEY=ERINIRUNAB&amp;VAR:QUERY=KChGRl9TQUxFUyhMVE0sMCwsLFJGLFVTRClARkZfU0FMRVMoTFRNU19TRU1JLDAsLCxSRixVU0QpKUBGRl9TQ","UxFUyhBTk4sMCwsLFJGLFVTRCkp&amp;WINDOW=FIRST_POPUP&amp;HEIGHT=450&amp;WIDTH=450&amp;START_MAXIMIZED=FALSE&amp;VAR:CALENDAR=US&amp;VAR:SYMBOL=68218910&amp;VAR:INDEX=0"}</definedName>
    <definedName name="_189__FDSAUDITLINK__" localSheetId="20" hidden="1">{"fdsup://directions/FAT Viewer?action=UPDATE&amp;creator=factset&amp;DYN_ARGS=TRUE&amp;DOC_NAME=FAT:FQL_AUDITING_CLIENT_TEMPLATE.FAT&amp;display_string=Audit&amp;VAR:KEY=ERINIRUNAB&amp;VAR:QUERY=KChGRl9TQUxFUyhMVE0sMCwsLFJGLFVTRClARkZfU0FMRVMoTFRNU19TRU1JLDAsLCxSRixVU0QpKUBGRl9TQ","UxFUyhBTk4sMCwsLFJGLFVTRCkp&amp;WINDOW=FIRST_POPUP&amp;HEIGHT=450&amp;WIDTH=450&amp;START_MAXIMIZED=FALSE&amp;VAR:CALENDAR=US&amp;VAR:SYMBOL=68218910&amp;VAR:INDEX=0"}</definedName>
    <definedName name="_189__FDSAUDITLINK__" localSheetId="12" hidden="1">{"fdsup://directions/FAT Viewer?action=UPDATE&amp;creator=factset&amp;DYN_ARGS=TRUE&amp;DOC_NAME=FAT:FQL_AUDITING_CLIENT_TEMPLATE.FAT&amp;display_string=Audit&amp;VAR:KEY=ERINIRUNAB&amp;VAR:QUERY=KChGRl9TQUxFUyhMVE0sMCwsLFJGLFVTRClARkZfU0FMRVMoTFRNU19TRU1JLDAsLCxSRixVU0QpKUBGRl9TQ","UxFUyhBTk4sMCwsLFJGLFVTRCkp&amp;WINDOW=FIRST_POPUP&amp;HEIGHT=450&amp;WIDTH=450&amp;START_MAXIMIZED=FALSE&amp;VAR:CALENDAR=US&amp;VAR:SYMBOL=68218910&amp;VAR:INDEX=0"}</definedName>
    <definedName name="_189__FDSAUDITLINK__" localSheetId="15" hidden="1">{"fdsup://directions/FAT Viewer?action=UPDATE&amp;creator=factset&amp;DYN_ARGS=TRUE&amp;DOC_NAME=FAT:FQL_AUDITING_CLIENT_TEMPLATE.FAT&amp;display_string=Audit&amp;VAR:KEY=ERINIRUNAB&amp;VAR:QUERY=KChGRl9TQUxFUyhMVE0sMCwsLFJGLFVTRClARkZfU0FMRVMoTFRNU19TRU1JLDAsLCxSRixVU0QpKUBGRl9TQ","UxFUyhBTk4sMCwsLFJGLFVTRCkp&amp;WINDOW=FIRST_POPUP&amp;HEIGHT=450&amp;WIDTH=450&amp;START_MAXIMIZED=FALSE&amp;VAR:CALENDAR=US&amp;VAR:SYMBOL=68218910&amp;VAR:INDEX=0"}</definedName>
    <definedName name="_189__FDSAUDITLINK__" hidden="1">{"fdsup://directions/FAT Viewer?action=UPDATE&amp;creator=factset&amp;DYN_ARGS=TRUE&amp;DOC_NAME=FAT:FQL_AUDITING_CLIENT_TEMPLATE.FAT&amp;display_string=Audit&amp;VAR:KEY=ERINIRUNAB&amp;VAR:QUERY=KChGRl9TQUxFUyhMVE0sMCwsLFJGLFVTRClARkZfU0FMRVMoTFRNU19TRU1JLDAsLCxSRixVU0QpKUBGRl9TQ","UxFUyhBTk4sMCwsLFJGLFVTRCkp&amp;WINDOW=FIRST_POPUP&amp;HEIGHT=450&amp;WIDTH=450&amp;START_MAXIMIZED=FALSE&amp;VAR:CALENDAR=US&amp;VAR:SYMBOL=68218910&amp;VAR:INDEX=0"}</definedName>
    <definedName name="_19__FDSAUDITLINK__" localSheetId="16" hidden="1">{"fdsup://directions/FAT Viewer?action=UPDATE&amp;creator=factset&amp;DYN_ARGS=TRUE&amp;DOC_NAME=FAT:FQL_AUDITING_CLIENT_TEMPLATE.FAT&amp;display_string=Audit&amp;VAR:KEY=TKNIBYDKHG&amp;VAR:QUERY=RkZfU0FMRVMoTFRNLDEyLzMxLzIwMDcsLCxSRixVU0Qp&amp;WINDOW=FIRST_POPUP&amp;HEIGHT=450&amp;WIDTH=450&amp;","START_MAXIMIZED=FALSE&amp;VAR:CALENDAR=US&amp;VAR:SYMBOL=MIPS&amp;VAR:INDEX=0"}</definedName>
    <definedName name="_19__FDSAUDITLINK__" localSheetId="20" hidden="1">{"fdsup://directions/FAT Viewer?action=UPDATE&amp;creator=factset&amp;DYN_ARGS=TRUE&amp;DOC_NAME=FAT:FQL_AUDITING_CLIENT_TEMPLATE.FAT&amp;display_string=Audit&amp;VAR:KEY=TKNIBYDKHG&amp;VAR:QUERY=RkZfU0FMRVMoTFRNLDEyLzMxLzIwMDcsLCxSRixVU0Qp&amp;WINDOW=FIRST_POPUP&amp;HEIGHT=450&amp;WIDTH=450&amp;","START_MAXIMIZED=FALSE&amp;VAR:CALENDAR=US&amp;VAR:SYMBOL=MIPS&amp;VAR:INDEX=0"}</definedName>
    <definedName name="_19__FDSAUDITLINK__" localSheetId="12" hidden="1">{"fdsup://directions/FAT Viewer?action=UPDATE&amp;creator=factset&amp;DYN_ARGS=TRUE&amp;DOC_NAME=FAT:FQL_AUDITING_CLIENT_TEMPLATE.FAT&amp;display_string=Audit&amp;VAR:KEY=TKNIBYDKHG&amp;VAR:QUERY=RkZfU0FMRVMoTFRNLDEyLzMxLzIwMDcsLCxSRixVU0Qp&amp;WINDOW=FIRST_POPUP&amp;HEIGHT=450&amp;WIDTH=450&amp;","START_MAXIMIZED=FALSE&amp;VAR:CALENDAR=US&amp;VAR:SYMBOL=MIPS&amp;VAR:INDEX=0"}</definedName>
    <definedName name="_19__FDSAUDITLINK__" localSheetId="15" hidden="1">{"fdsup://directions/FAT Viewer?action=UPDATE&amp;creator=factset&amp;DYN_ARGS=TRUE&amp;DOC_NAME=FAT:FQL_AUDITING_CLIENT_TEMPLATE.FAT&amp;display_string=Audit&amp;VAR:KEY=TKNIBYDKHG&amp;VAR:QUERY=RkZfU0FMRVMoTFRNLDEyLzMxLzIwMDcsLCxSRixVU0Qp&amp;WINDOW=FIRST_POPUP&amp;HEIGHT=450&amp;WIDTH=450&amp;","START_MAXIMIZED=FALSE&amp;VAR:CALENDAR=US&amp;VAR:SYMBOL=MIPS&amp;VAR:INDEX=0"}</definedName>
    <definedName name="_19__FDSAUDITLINK__" hidden="1">{"fdsup://directions/FAT Viewer?action=UPDATE&amp;creator=factset&amp;DYN_ARGS=TRUE&amp;DOC_NAME=FAT:FQL_AUDITING_CLIENT_TEMPLATE.FAT&amp;display_string=Audit&amp;VAR:KEY=TKNIBYDKHG&amp;VAR:QUERY=RkZfU0FMRVMoTFRNLDEyLzMxLzIwMDcsLCxSRixVU0Qp&amp;WINDOW=FIRST_POPUP&amp;HEIGHT=450&amp;WIDTH=450&amp;","START_MAXIMIZED=FALSE&amp;VAR:CALENDAR=US&amp;VAR:SYMBOL=MIPS&amp;VAR:INDEX=0"}</definedName>
    <definedName name="_190__FDSAUDITLINK__" localSheetId="16" hidden="1">{"fdsup://Directions/FactSet Auditing Viewer?action=AUDIT_VALUE&amp;DB=129&amp;ID1=83408W10&amp;VALUEID=02001&amp;SDATE=201003&amp;PERIODTYPE=QTR_STD&amp;window=popup_no_bar&amp;width=385&amp;height=120&amp;START_MAXIMIZED=FALSE&amp;creator=factset&amp;display_string=Audit"}</definedName>
    <definedName name="_190__FDSAUDITLINK__" localSheetId="20" hidden="1">{"fdsup://Directions/FactSet Auditing Viewer?action=AUDIT_VALUE&amp;DB=129&amp;ID1=83408W10&amp;VALUEID=02001&amp;SDATE=201003&amp;PERIODTYPE=QTR_STD&amp;window=popup_no_bar&amp;width=385&amp;height=120&amp;START_MAXIMIZED=FALSE&amp;creator=factset&amp;display_string=Audit"}</definedName>
    <definedName name="_190__FDSAUDITLINK__" localSheetId="12" hidden="1">{"fdsup://Directions/FactSet Auditing Viewer?action=AUDIT_VALUE&amp;DB=129&amp;ID1=83408W10&amp;VALUEID=02001&amp;SDATE=201003&amp;PERIODTYPE=QTR_STD&amp;window=popup_no_bar&amp;width=385&amp;height=120&amp;START_MAXIMIZED=FALSE&amp;creator=factset&amp;display_string=Audit"}</definedName>
    <definedName name="_190__FDSAUDITLINK__" localSheetId="15" hidden="1">{"fdsup://Directions/FactSet Auditing Viewer?action=AUDIT_VALUE&amp;DB=129&amp;ID1=83408W10&amp;VALUEID=02001&amp;SDATE=201003&amp;PERIODTYPE=QTR_STD&amp;window=popup_no_bar&amp;width=385&amp;height=120&amp;START_MAXIMIZED=FALSE&amp;creator=factset&amp;display_string=Audit"}</definedName>
    <definedName name="_190__FDSAUDITLINK__" hidden="1">{"fdsup://Directions/FactSet Auditing Viewer?action=AUDIT_VALUE&amp;DB=129&amp;ID1=83408W10&amp;VALUEID=02001&amp;SDATE=201003&amp;PERIODTYPE=QTR_STD&amp;window=popup_no_bar&amp;width=385&amp;height=120&amp;START_MAXIMIZED=FALSE&amp;creator=factset&amp;display_string=Audit"}</definedName>
    <definedName name="_191__FDSAUDITLINK__" localSheetId="16" hidden="1">{"fdsup://directions/FAT Viewer?action=UPDATE&amp;creator=factset&amp;DYN_ARGS=TRUE&amp;DOC_NAME=FAT:FQL_AUDITING_CLIENT_TEMPLATE.FAT&amp;display_string=Audit&amp;VAR:KEY=SVKXCXCPYF&amp;VAR:QUERY=KChGRl9HUk9TU19JTkMoTFRNLDAsLCxSRixVU0QpQEZGX0dST1NTX0lOQyhMVE1TX1NFTUksMCwsLFJGLFVTR","CkpQEZGX1NBTEVTKEFOTiwwLCwsUkYsVVNEKSk=&amp;WINDOW=FIRST_POPUP&amp;HEIGHT=450&amp;WIDTH=450&amp;START_MAXIMIZED=FALSE&amp;VAR:CALENDAR=US&amp;VAR:SYMBOL=N6596X10&amp;VAR:INDEX=0"}</definedName>
    <definedName name="_191__FDSAUDITLINK__" localSheetId="20" hidden="1">{"fdsup://directions/FAT Viewer?action=UPDATE&amp;creator=factset&amp;DYN_ARGS=TRUE&amp;DOC_NAME=FAT:FQL_AUDITING_CLIENT_TEMPLATE.FAT&amp;display_string=Audit&amp;VAR:KEY=SVKXCXCPYF&amp;VAR:QUERY=KChGRl9HUk9TU19JTkMoTFRNLDAsLCxSRixVU0QpQEZGX0dST1NTX0lOQyhMVE1TX1NFTUksMCwsLFJGLFVTR","CkpQEZGX1NBTEVTKEFOTiwwLCwsUkYsVVNEKSk=&amp;WINDOW=FIRST_POPUP&amp;HEIGHT=450&amp;WIDTH=450&amp;START_MAXIMIZED=FALSE&amp;VAR:CALENDAR=US&amp;VAR:SYMBOL=N6596X10&amp;VAR:INDEX=0"}</definedName>
    <definedName name="_191__FDSAUDITLINK__" localSheetId="12" hidden="1">{"fdsup://directions/FAT Viewer?action=UPDATE&amp;creator=factset&amp;DYN_ARGS=TRUE&amp;DOC_NAME=FAT:FQL_AUDITING_CLIENT_TEMPLATE.FAT&amp;display_string=Audit&amp;VAR:KEY=SVKXCXCPYF&amp;VAR:QUERY=KChGRl9HUk9TU19JTkMoTFRNLDAsLCxSRixVU0QpQEZGX0dST1NTX0lOQyhMVE1TX1NFTUksMCwsLFJGLFVTR","CkpQEZGX1NBTEVTKEFOTiwwLCwsUkYsVVNEKSk=&amp;WINDOW=FIRST_POPUP&amp;HEIGHT=450&amp;WIDTH=450&amp;START_MAXIMIZED=FALSE&amp;VAR:CALENDAR=US&amp;VAR:SYMBOL=N6596X10&amp;VAR:INDEX=0"}</definedName>
    <definedName name="_191__FDSAUDITLINK__" localSheetId="15" hidden="1">{"fdsup://directions/FAT Viewer?action=UPDATE&amp;creator=factset&amp;DYN_ARGS=TRUE&amp;DOC_NAME=FAT:FQL_AUDITING_CLIENT_TEMPLATE.FAT&amp;display_string=Audit&amp;VAR:KEY=SVKXCXCPYF&amp;VAR:QUERY=KChGRl9HUk9TU19JTkMoTFRNLDAsLCxSRixVU0QpQEZGX0dST1NTX0lOQyhMVE1TX1NFTUksMCwsLFJGLFVTR","CkpQEZGX1NBTEVTKEFOTiwwLCwsUkYsVVNEKSk=&amp;WINDOW=FIRST_POPUP&amp;HEIGHT=450&amp;WIDTH=450&amp;START_MAXIMIZED=FALSE&amp;VAR:CALENDAR=US&amp;VAR:SYMBOL=N6596X10&amp;VAR:INDEX=0"}</definedName>
    <definedName name="_191__FDSAUDITLINK__" hidden="1">{"fdsup://directions/FAT Viewer?action=UPDATE&amp;creator=factset&amp;DYN_ARGS=TRUE&amp;DOC_NAME=FAT:FQL_AUDITING_CLIENT_TEMPLATE.FAT&amp;display_string=Audit&amp;VAR:KEY=SVKXCXCPYF&amp;VAR:QUERY=KChGRl9HUk9TU19JTkMoTFRNLDAsLCxSRixVU0QpQEZGX0dST1NTX0lOQyhMVE1TX1NFTUksMCwsLFJGLFVTR","CkpQEZGX1NBTEVTKEFOTiwwLCwsUkYsVVNEKSk=&amp;WINDOW=FIRST_POPUP&amp;HEIGHT=450&amp;WIDTH=450&amp;START_MAXIMIZED=FALSE&amp;VAR:CALENDAR=US&amp;VAR:SYMBOL=N6596X10&amp;VAR:INDEX=0"}</definedName>
    <definedName name="_192__FDSAUDITLINK__" localSheetId="16" hidden="1">{"fdsup://Directions/FactSet Auditing Viewer?action=AUDIT_VALUE&amp;DB=129&amp;ID1=74752510&amp;VALUEID=01001&amp;SDATE=201102&amp;PERIODTYPE=QTR_STD&amp;SCFT=3&amp;window=popup_no_bar&amp;width=385&amp;height=120&amp;START_MAXIMIZED=FALSE&amp;creator=factset&amp;display_string=Audit"}</definedName>
    <definedName name="_192__FDSAUDITLINK__" localSheetId="20" hidden="1">{"fdsup://Directions/FactSet Auditing Viewer?action=AUDIT_VALUE&amp;DB=129&amp;ID1=74752510&amp;VALUEID=01001&amp;SDATE=201102&amp;PERIODTYPE=QTR_STD&amp;SCFT=3&amp;window=popup_no_bar&amp;width=385&amp;height=120&amp;START_MAXIMIZED=FALSE&amp;creator=factset&amp;display_string=Audit"}</definedName>
    <definedName name="_192__FDSAUDITLINK__" localSheetId="12" hidden="1">{"fdsup://Directions/FactSet Auditing Viewer?action=AUDIT_VALUE&amp;DB=129&amp;ID1=74752510&amp;VALUEID=01001&amp;SDATE=201102&amp;PERIODTYPE=QTR_STD&amp;SCFT=3&amp;window=popup_no_bar&amp;width=385&amp;height=120&amp;START_MAXIMIZED=FALSE&amp;creator=factset&amp;display_string=Audit"}</definedName>
    <definedName name="_192__FDSAUDITLINK__" localSheetId="15" hidden="1">{"fdsup://Directions/FactSet Auditing Viewer?action=AUDIT_VALUE&amp;DB=129&amp;ID1=74752510&amp;VALUEID=01001&amp;SDATE=201102&amp;PERIODTYPE=QTR_STD&amp;SCFT=3&amp;window=popup_no_bar&amp;width=385&amp;height=120&amp;START_MAXIMIZED=FALSE&amp;creator=factset&amp;display_string=Audit"}</definedName>
    <definedName name="_192__FDSAUDITLINK__" hidden="1">{"fdsup://Directions/FactSet Auditing Viewer?action=AUDIT_VALUE&amp;DB=129&amp;ID1=74752510&amp;VALUEID=01001&amp;SDATE=201102&amp;PERIODTYPE=QTR_STD&amp;SCFT=3&amp;window=popup_no_bar&amp;width=385&amp;height=120&amp;START_MAXIMIZED=FALSE&amp;creator=factset&amp;display_string=Audit"}</definedName>
    <definedName name="_193__FDSAUDITLINK__" localSheetId="16" hidden="1">{"fdsup://directions/FAT Viewer?action=UPDATE&amp;creator=factset&amp;DYN_ARGS=TRUE&amp;DOC_NAME=FAT:FQL_AUDITING_CLIENT_TEMPLATE.FAT&amp;display_string=Audit&amp;VAR:KEY=VYJUTIHSPS&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MIPS&amp;VAR:INDEX=0"}</definedName>
    <definedName name="_193__FDSAUDITLINK__" localSheetId="20" hidden="1">{"fdsup://directions/FAT Viewer?action=UPDATE&amp;creator=factset&amp;DYN_ARGS=TRUE&amp;DOC_NAME=FAT:FQL_AUDITING_CLIENT_TEMPLATE.FAT&amp;display_string=Audit&amp;VAR:KEY=VYJUTIHSPS&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MIPS&amp;VAR:INDEX=0"}</definedName>
    <definedName name="_193__FDSAUDITLINK__" localSheetId="12" hidden="1">{"fdsup://directions/FAT Viewer?action=UPDATE&amp;creator=factset&amp;DYN_ARGS=TRUE&amp;DOC_NAME=FAT:FQL_AUDITING_CLIENT_TEMPLATE.FAT&amp;display_string=Audit&amp;VAR:KEY=VYJUTIHSPS&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MIPS&amp;VAR:INDEX=0"}</definedName>
    <definedName name="_193__FDSAUDITLINK__" localSheetId="15" hidden="1">{"fdsup://directions/FAT Viewer?action=UPDATE&amp;creator=factset&amp;DYN_ARGS=TRUE&amp;DOC_NAME=FAT:FQL_AUDITING_CLIENT_TEMPLATE.FAT&amp;display_string=Audit&amp;VAR:KEY=VYJUTIHSPS&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MIPS&amp;VAR:INDEX=0"}</definedName>
    <definedName name="_193__FDSAUDITLINK__" hidden="1">{"fdsup://directions/FAT Viewer?action=UPDATE&amp;creator=factset&amp;DYN_ARGS=TRUE&amp;DOC_NAME=FAT:FQL_AUDITING_CLIENT_TEMPLATE.FAT&amp;display_string=Audit&amp;VAR:KEY=VYJUTIHSPS&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MIPS&amp;VAR:INDEX=0"}</definedName>
    <definedName name="_194__FDSAUDITLINK__" localSheetId="16" hidden="1">{"fdsup://directions/FAT Viewer?action=UPDATE&amp;creator=factset&amp;DYN_ARGS=TRUE&amp;DOC_NAME=FAT:FQL_AUDITING_CLIENT_TEMPLATE.FAT&amp;display_string=Audit&amp;VAR:KEY=HUBYDANUVM&amp;VAR:QUERY=KChGRl9FUFMoTFRNLDAsLCxSRixVU0QpQEZGX0VQUyhMVE1TX1NFTUksMCwsLFJGLFVTRCkpQEZGX0VQUyhBT","k4sMCwsLFJGLFVTRCkp&amp;WINDOW=FIRST_POPUP&amp;HEIGHT=450&amp;WIDTH=450&amp;START_MAXIMIZED=FALSE&amp;VAR:CALENDAR=US&amp;VAR:SYMBOL=093031&amp;VAR:INDEX=0"}</definedName>
    <definedName name="_194__FDSAUDITLINK__" localSheetId="20" hidden="1">{"fdsup://directions/FAT Viewer?action=UPDATE&amp;creator=factset&amp;DYN_ARGS=TRUE&amp;DOC_NAME=FAT:FQL_AUDITING_CLIENT_TEMPLATE.FAT&amp;display_string=Audit&amp;VAR:KEY=HUBYDANUVM&amp;VAR:QUERY=KChGRl9FUFMoTFRNLDAsLCxSRixVU0QpQEZGX0VQUyhMVE1TX1NFTUksMCwsLFJGLFVTRCkpQEZGX0VQUyhBT","k4sMCwsLFJGLFVTRCkp&amp;WINDOW=FIRST_POPUP&amp;HEIGHT=450&amp;WIDTH=450&amp;START_MAXIMIZED=FALSE&amp;VAR:CALENDAR=US&amp;VAR:SYMBOL=093031&amp;VAR:INDEX=0"}</definedName>
    <definedName name="_194__FDSAUDITLINK__" localSheetId="12" hidden="1">{"fdsup://directions/FAT Viewer?action=UPDATE&amp;creator=factset&amp;DYN_ARGS=TRUE&amp;DOC_NAME=FAT:FQL_AUDITING_CLIENT_TEMPLATE.FAT&amp;display_string=Audit&amp;VAR:KEY=HUBYDANUVM&amp;VAR:QUERY=KChGRl9FUFMoTFRNLDAsLCxSRixVU0QpQEZGX0VQUyhMVE1TX1NFTUksMCwsLFJGLFVTRCkpQEZGX0VQUyhBT","k4sMCwsLFJGLFVTRCkp&amp;WINDOW=FIRST_POPUP&amp;HEIGHT=450&amp;WIDTH=450&amp;START_MAXIMIZED=FALSE&amp;VAR:CALENDAR=US&amp;VAR:SYMBOL=093031&amp;VAR:INDEX=0"}</definedName>
    <definedName name="_194__FDSAUDITLINK__" localSheetId="15" hidden="1">{"fdsup://directions/FAT Viewer?action=UPDATE&amp;creator=factset&amp;DYN_ARGS=TRUE&amp;DOC_NAME=FAT:FQL_AUDITING_CLIENT_TEMPLATE.FAT&amp;display_string=Audit&amp;VAR:KEY=HUBYDANUVM&amp;VAR:QUERY=KChGRl9FUFMoTFRNLDAsLCxSRixVU0QpQEZGX0VQUyhMVE1TX1NFTUksMCwsLFJGLFVTRCkpQEZGX0VQUyhBT","k4sMCwsLFJGLFVTRCkp&amp;WINDOW=FIRST_POPUP&amp;HEIGHT=450&amp;WIDTH=450&amp;START_MAXIMIZED=FALSE&amp;VAR:CALENDAR=US&amp;VAR:SYMBOL=093031&amp;VAR:INDEX=0"}</definedName>
    <definedName name="_194__FDSAUDITLINK__" hidden="1">{"fdsup://directions/FAT Viewer?action=UPDATE&amp;creator=factset&amp;DYN_ARGS=TRUE&amp;DOC_NAME=FAT:FQL_AUDITING_CLIENT_TEMPLATE.FAT&amp;display_string=Audit&amp;VAR:KEY=HUBYDANUVM&amp;VAR:QUERY=KChGRl9FUFMoTFRNLDAsLCxSRixVU0QpQEZGX0VQUyhMVE1TX1NFTUksMCwsLFJGLFVTRCkpQEZGX0VQUyhBT","k4sMCwsLFJGLFVTRCkp&amp;WINDOW=FIRST_POPUP&amp;HEIGHT=450&amp;WIDTH=450&amp;START_MAXIMIZED=FALSE&amp;VAR:CALENDAR=US&amp;VAR:SYMBOL=093031&amp;VAR:INDEX=0"}</definedName>
    <definedName name="_195__FDSAUDITLINK__" localSheetId="16" hidden="1">{"fdsup://directions/FAT Viewer?action=UPDATE&amp;creator=factset&amp;DYN_ARGS=TRUE&amp;DOC_NAME=FAT:FQL_AUDITING_CLIENT_TEMPLATE.FAT&amp;display_string=Audit&amp;VAR:KEY=MBELQFAHUF&amp;VAR:QUERY=KChGRl9ORVRfSU5DKExUTSwwLCwsUkYsVVNEKUBGRl9ORVRfSU5DKExUTVNfU0VNSSwwLCwsUkYsVVNEKSlAR","kZfTkVUX0lOQyhBTk4sMCwsLFJGLFVTRCkp&amp;WINDOW=FIRST_POPUP&amp;HEIGHT=450&amp;WIDTH=450&amp;START_MAXIMIZED=FALSE&amp;VAR:CALENDAR=US&amp;VAR:SYMBOL=093031&amp;VAR:INDEX=0"}</definedName>
    <definedName name="_195__FDSAUDITLINK__" localSheetId="20" hidden="1">{"fdsup://directions/FAT Viewer?action=UPDATE&amp;creator=factset&amp;DYN_ARGS=TRUE&amp;DOC_NAME=FAT:FQL_AUDITING_CLIENT_TEMPLATE.FAT&amp;display_string=Audit&amp;VAR:KEY=MBELQFAHUF&amp;VAR:QUERY=KChGRl9ORVRfSU5DKExUTSwwLCwsUkYsVVNEKUBGRl9ORVRfSU5DKExUTVNfU0VNSSwwLCwsUkYsVVNEKSlAR","kZfTkVUX0lOQyhBTk4sMCwsLFJGLFVTRCkp&amp;WINDOW=FIRST_POPUP&amp;HEIGHT=450&amp;WIDTH=450&amp;START_MAXIMIZED=FALSE&amp;VAR:CALENDAR=US&amp;VAR:SYMBOL=093031&amp;VAR:INDEX=0"}</definedName>
    <definedName name="_195__FDSAUDITLINK__" localSheetId="12" hidden="1">{"fdsup://directions/FAT Viewer?action=UPDATE&amp;creator=factset&amp;DYN_ARGS=TRUE&amp;DOC_NAME=FAT:FQL_AUDITING_CLIENT_TEMPLATE.FAT&amp;display_string=Audit&amp;VAR:KEY=MBELQFAHUF&amp;VAR:QUERY=KChGRl9ORVRfSU5DKExUTSwwLCwsUkYsVVNEKUBGRl9ORVRfSU5DKExUTVNfU0VNSSwwLCwsUkYsVVNEKSlAR","kZfTkVUX0lOQyhBTk4sMCwsLFJGLFVTRCkp&amp;WINDOW=FIRST_POPUP&amp;HEIGHT=450&amp;WIDTH=450&amp;START_MAXIMIZED=FALSE&amp;VAR:CALENDAR=US&amp;VAR:SYMBOL=093031&amp;VAR:INDEX=0"}</definedName>
    <definedName name="_195__FDSAUDITLINK__" localSheetId="15" hidden="1">{"fdsup://directions/FAT Viewer?action=UPDATE&amp;creator=factset&amp;DYN_ARGS=TRUE&amp;DOC_NAME=FAT:FQL_AUDITING_CLIENT_TEMPLATE.FAT&amp;display_string=Audit&amp;VAR:KEY=MBELQFAHUF&amp;VAR:QUERY=KChGRl9ORVRfSU5DKExUTSwwLCwsUkYsVVNEKUBGRl9ORVRfSU5DKExUTVNfU0VNSSwwLCwsUkYsVVNEKSlAR","kZfTkVUX0lOQyhBTk4sMCwsLFJGLFVTRCkp&amp;WINDOW=FIRST_POPUP&amp;HEIGHT=450&amp;WIDTH=450&amp;START_MAXIMIZED=FALSE&amp;VAR:CALENDAR=US&amp;VAR:SYMBOL=093031&amp;VAR:INDEX=0"}</definedName>
    <definedName name="_195__FDSAUDITLINK__" hidden="1">{"fdsup://directions/FAT Viewer?action=UPDATE&amp;creator=factset&amp;DYN_ARGS=TRUE&amp;DOC_NAME=FAT:FQL_AUDITING_CLIENT_TEMPLATE.FAT&amp;display_string=Audit&amp;VAR:KEY=MBELQFAHUF&amp;VAR:QUERY=KChGRl9ORVRfSU5DKExUTSwwLCwsUkYsVVNEKUBGRl9ORVRfSU5DKExUTVNfU0VNSSwwLCwsUkYsVVNEKSlAR","kZfTkVUX0lOQyhBTk4sMCwsLFJGLFVTRCkp&amp;WINDOW=FIRST_POPUP&amp;HEIGHT=450&amp;WIDTH=450&amp;START_MAXIMIZED=FALSE&amp;VAR:CALENDAR=US&amp;VAR:SYMBOL=093031&amp;VAR:INDEX=0"}</definedName>
    <definedName name="_196__FDSAUDITLINK__" localSheetId="16" hidden="1">{"fdsup://Directions/FactSet Auditing Viewer?action=AUDIT_VALUE&amp;DB=129&amp;ID1=39525910&amp;VALUEID=07011&amp;SDATE=2009&amp;PERIODTYPE=ANN_STD&amp;window=popup_no_bar&amp;width=385&amp;height=120&amp;START_MAXIMIZED=FALSE&amp;creator=factset&amp;display_string=Audit"}</definedName>
    <definedName name="_196__FDSAUDITLINK__" localSheetId="20" hidden="1">{"fdsup://Directions/FactSet Auditing Viewer?action=AUDIT_VALUE&amp;DB=129&amp;ID1=39525910&amp;VALUEID=07011&amp;SDATE=2009&amp;PERIODTYPE=ANN_STD&amp;window=popup_no_bar&amp;width=385&amp;height=120&amp;START_MAXIMIZED=FALSE&amp;creator=factset&amp;display_string=Audit"}</definedName>
    <definedName name="_196__FDSAUDITLINK__" localSheetId="12" hidden="1">{"fdsup://Directions/FactSet Auditing Viewer?action=AUDIT_VALUE&amp;DB=129&amp;ID1=39525910&amp;VALUEID=07011&amp;SDATE=2009&amp;PERIODTYPE=ANN_STD&amp;window=popup_no_bar&amp;width=385&amp;height=120&amp;START_MAXIMIZED=FALSE&amp;creator=factset&amp;display_string=Audit"}</definedName>
    <definedName name="_196__FDSAUDITLINK__" localSheetId="15" hidden="1">{"fdsup://Directions/FactSet Auditing Viewer?action=AUDIT_VALUE&amp;DB=129&amp;ID1=39525910&amp;VALUEID=07011&amp;SDATE=2009&amp;PERIODTYPE=ANN_STD&amp;window=popup_no_bar&amp;width=385&amp;height=120&amp;START_MAXIMIZED=FALSE&amp;creator=factset&amp;display_string=Audit"}</definedName>
    <definedName name="_196__FDSAUDITLINK__" hidden="1">{"fdsup://Directions/FactSet Auditing Viewer?action=AUDIT_VALUE&amp;DB=129&amp;ID1=39525910&amp;VALUEID=07011&amp;SDATE=2009&amp;PERIODTYPE=ANN_STD&amp;window=popup_no_bar&amp;width=385&amp;height=120&amp;START_MAXIMIZED=FALSE&amp;creator=factset&amp;display_string=Audit"}</definedName>
    <definedName name="_197__FDSAUDITLINK__" localSheetId="16" hidden="1">{"fdsup://directions/FAT Viewer?action=UPDATE&amp;creator=factset&amp;DYN_ARGS=TRUE&amp;DOC_NAME=FAT:FQL_AUDITING_CLIENT_TEMPLATE.FAT&amp;display_string=Audit&amp;VAR:KEY=PMZIFIPELE&amp;VAR:QUERY=KChGRl9HUk9TU19JTkMoTFRNLDAsLCxSRixVU0QpQEZGX0dST1NTX0lOQyhMVE1TX1NFTUksMCwsLFJGLFVTR","CkpQEZGX1NBTEVTKEFOTiwwLCwsUkYsVVNEKSk=&amp;WINDOW=FIRST_POPUP&amp;HEIGHT=450&amp;WIDTH=450&amp;START_MAXIMIZED=FALSE&amp;VAR:CALENDAR=US&amp;VAR:SYMBOL=68218910&amp;VAR:INDEX=0"}</definedName>
    <definedName name="_197__FDSAUDITLINK__" localSheetId="20" hidden="1">{"fdsup://directions/FAT Viewer?action=UPDATE&amp;creator=factset&amp;DYN_ARGS=TRUE&amp;DOC_NAME=FAT:FQL_AUDITING_CLIENT_TEMPLATE.FAT&amp;display_string=Audit&amp;VAR:KEY=PMZIFIPELE&amp;VAR:QUERY=KChGRl9HUk9TU19JTkMoTFRNLDAsLCxSRixVU0QpQEZGX0dST1NTX0lOQyhMVE1TX1NFTUksMCwsLFJGLFVTR","CkpQEZGX1NBTEVTKEFOTiwwLCwsUkYsVVNEKSk=&amp;WINDOW=FIRST_POPUP&amp;HEIGHT=450&amp;WIDTH=450&amp;START_MAXIMIZED=FALSE&amp;VAR:CALENDAR=US&amp;VAR:SYMBOL=68218910&amp;VAR:INDEX=0"}</definedName>
    <definedName name="_197__FDSAUDITLINK__" localSheetId="12" hidden="1">{"fdsup://directions/FAT Viewer?action=UPDATE&amp;creator=factset&amp;DYN_ARGS=TRUE&amp;DOC_NAME=FAT:FQL_AUDITING_CLIENT_TEMPLATE.FAT&amp;display_string=Audit&amp;VAR:KEY=PMZIFIPELE&amp;VAR:QUERY=KChGRl9HUk9TU19JTkMoTFRNLDAsLCxSRixVU0QpQEZGX0dST1NTX0lOQyhMVE1TX1NFTUksMCwsLFJGLFVTR","CkpQEZGX1NBTEVTKEFOTiwwLCwsUkYsVVNEKSk=&amp;WINDOW=FIRST_POPUP&amp;HEIGHT=450&amp;WIDTH=450&amp;START_MAXIMIZED=FALSE&amp;VAR:CALENDAR=US&amp;VAR:SYMBOL=68218910&amp;VAR:INDEX=0"}</definedName>
    <definedName name="_197__FDSAUDITLINK__" localSheetId="15" hidden="1">{"fdsup://directions/FAT Viewer?action=UPDATE&amp;creator=factset&amp;DYN_ARGS=TRUE&amp;DOC_NAME=FAT:FQL_AUDITING_CLIENT_TEMPLATE.FAT&amp;display_string=Audit&amp;VAR:KEY=PMZIFIPELE&amp;VAR:QUERY=KChGRl9HUk9TU19JTkMoTFRNLDAsLCxSRixVU0QpQEZGX0dST1NTX0lOQyhMVE1TX1NFTUksMCwsLFJGLFVTR","CkpQEZGX1NBTEVTKEFOTiwwLCwsUkYsVVNEKSk=&amp;WINDOW=FIRST_POPUP&amp;HEIGHT=450&amp;WIDTH=450&amp;START_MAXIMIZED=FALSE&amp;VAR:CALENDAR=US&amp;VAR:SYMBOL=68218910&amp;VAR:INDEX=0"}</definedName>
    <definedName name="_197__FDSAUDITLINK__" hidden="1">{"fdsup://directions/FAT Viewer?action=UPDATE&amp;creator=factset&amp;DYN_ARGS=TRUE&amp;DOC_NAME=FAT:FQL_AUDITING_CLIENT_TEMPLATE.FAT&amp;display_string=Audit&amp;VAR:KEY=PMZIFIPELE&amp;VAR:QUERY=KChGRl9HUk9TU19JTkMoTFRNLDAsLCxSRixVU0QpQEZGX0dST1NTX0lOQyhMVE1TX1NFTUksMCwsLFJGLFVTR","CkpQEZGX1NBTEVTKEFOTiwwLCwsUkYsVVNEKSk=&amp;WINDOW=FIRST_POPUP&amp;HEIGHT=450&amp;WIDTH=450&amp;START_MAXIMIZED=FALSE&amp;VAR:CALENDAR=US&amp;VAR:SYMBOL=68218910&amp;VAR:INDEX=0"}</definedName>
    <definedName name="_198__FDSAUDITLINK__" localSheetId="16" hidden="1">{"fdsup://Directions/FactSet Auditing Viewer?action=AUDIT_VALUE&amp;DB=129&amp;ID1=626418&amp;VALUEID=07011&amp;SDATE=2009&amp;PERIODTYPE=ANN_STD&amp;window=popup_no_bar&amp;width=385&amp;height=120&amp;START_MAXIMIZED=FALSE&amp;creator=factset&amp;display_string=Audit"}</definedName>
    <definedName name="_198__FDSAUDITLINK__" localSheetId="20" hidden="1">{"fdsup://Directions/FactSet Auditing Viewer?action=AUDIT_VALUE&amp;DB=129&amp;ID1=626418&amp;VALUEID=07011&amp;SDATE=2009&amp;PERIODTYPE=ANN_STD&amp;window=popup_no_bar&amp;width=385&amp;height=120&amp;START_MAXIMIZED=FALSE&amp;creator=factset&amp;display_string=Audit"}</definedName>
    <definedName name="_198__FDSAUDITLINK__" localSheetId="12" hidden="1">{"fdsup://Directions/FactSet Auditing Viewer?action=AUDIT_VALUE&amp;DB=129&amp;ID1=626418&amp;VALUEID=07011&amp;SDATE=2009&amp;PERIODTYPE=ANN_STD&amp;window=popup_no_bar&amp;width=385&amp;height=120&amp;START_MAXIMIZED=FALSE&amp;creator=factset&amp;display_string=Audit"}</definedName>
    <definedName name="_198__FDSAUDITLINK__" localSheetId="15" hidden="1">{"fdsup://Directions/FactSet Auditing Viewer?action=AUDIT_VALUE&amp;DB=129&amp;ID1=626418&amp;VALUEID=07011&amp;SDATE=2009&amp;PERIODTYPE=ANN_STD&amp;window=popup_no_bar&amp;width=385&amp;height=120&amp;START_MAXIMIZED=FALSE&amp;creator=factset&amp;display_string=Audit"}</definedName>
    <definedName name="_198__FDSAUDITLINK__" hidden="1">{"fdsup://Directions/FactSet Auditing Viewer?action=AUDIT_VALUE&amp;DB=129&amp;ID1=626418&amp;VALUEID=07011&amp;SDATE=2009&amp;PERIODTYPE=ANN_STD&amp;window=popup_no_bar&amp;width=385&amp;height=120&amp;START_MAXIMIZED=FALSE&amp;creator=factset&amp;display_string=Audit"}</definedName>
    <definedName name="_199__FDSAUDITLINK__" localSheetId="16" hidden="1">{"fdsup://Directions/FactSet Auditing Viewer?action=AUDIT_VALUE&amp;DB=129&amp;ID1=15721010&amp;VALUEID=01001&amp;SDATE=201201&amp;PERIODTYPE=QTR_STD&amp;SCFT=3&amp;window=popup_no_bar&amp;width=385&amp;height=120&amp;START_MAXIMIZED=FALSE&amp;creator=factset&amp;display_string=Audit"}</definedName>
    <definedName name="_199__FDSAUDITLINK__" localSheetId="20" hidden="1">{"fdsup://Directions/FactSet Auditing Viewer?action=AUDIT_VALUE&amp;DB=129&amp;ID1=15721010&amp;VALUEID=01001&amp;SDATE=201201&amp;PERIODTYPE=QTR_STD&amp;SCFT=3&amp;window=popup_no_bar&amp;width=385&amp;height=120&amp;START_MAXIMIZED=FALSE&amp;creator=factset&amp;display_string=Audit"}</definedName>
    <definedName name="_199__FDSAUDITLINK__" localSheetId="12" hidden="1">{"fdsup://Directions/FactSet Auditing Viewer?action=AUDIT_VALUE&amp;DB=129&amp;ID1=15721010&amp;VALUEID=01001&amp;SDATE=201201&amp;PERIODTYPE=QTR_STD&amp;SCFT=3&amp;window=popup_no_bar&amp;width=385&amp;height=120&amp;START_MAXIMIZED=FALSE&amp;creator=factset&amp;display_string=Audit"}</definedName>
    <definedName name="_199__FDSAUDITLINK__" localSheetId="15" hidden="1">{"fdsup://Directions/FactSet Auditing Viewer?action=AUDIT_VALUE&amp;DB=129&amp;ID1=15721010&amp;VALUEID=01001&amp;SDATE=201201&amp;PERIODTYPE=QTR_STD&amp;SCFT=3&amp;window=popup_no_bar&amp;width=385&amp;height=120&amp;START_MAXIMIZED=FALSE&amp;creator=factset&amp;display_string=Audit"}</definedName>
    <definedName name="_199__FDSAUDITLINK__" hidden="1">{"fdsup://Directions/FactSet Auditing Viewer?action=AUDIT_VALUE&amp;DB=129&amp;ID1=15721010&amp;VALUEID=01001&amp;SDATE=201201&amp;PERIODTYPE=QTR_STD&amp;SCFT=3&amp;window=popup_no_bar&amp;width=385&amp;height=120&amp;START_MAXIMIZED=FALSE&amp;creator=factset&amp;display_string=Audit"}</definedName>
    <definedName name="_2__FDSAUDITLINK__" localSheetId="16" hidden="1">{"fdsup://directions/FAT Viewer?action=UPDATE&amp;creator=factset&amp;DYN_ARGS=TRUE&amp;DOC_NAME=FAT:FQL_AUDITING_CLIENT_TEMPLATE.FAT&amp;display_string=Audit&amp;VAR:KEY=UBQDKLMBQN&amp;VAR:QUERY=KChGRl9FQklUKExUTSwwLCwsUkYsVVNEKUBGRl9FQklUKExUTVNfU0VNSSwwLCwsUkYsVVNEKSlARkZfRUJJV","ChBTk4sMCwsLFJGLFVTRCkp&amp;WINDOW=FIRST_POPUP&amp;HEIGHT=450&amp;WIDTH=450&amp;START_MAXIMIZED=FALSE&amp;VAR:CALENDAR=US&amp;VAR:INDEX=0"}</definedName>
    <definedName name="_2__FDSAUDITLINK__" localSheetId="20" hidden="1">{"fdsup://directions/FAT Viewer?action=UPDATE&amp;creator=factset&amp;DYN_ARGS=TRUE&amp;DOC_NAME=FAT:FQL_AUDITING_CLIENT_TEMPLATE.FAT&amp;display_string=Audit&amp;VAR:KEY=UBQDKLMBQN&amp;VAR:QUERY=KChGRl9FQklUKExUTSwwLCwsUkYsVVNEKUBGRl9FQklUKExUTVNfU0VNSSwwLCwsUkYsVVNEKSlARkZfRUJJV","ChBTk4sMCwsLFJGLFVTRCkp&amp;WINDOW=FIRST_POPUP&amp;HEIGHT=450&amp;WIDTH=450&amp;START_MAXIMIZED=FALSE&amp;VAR:CALENDAR=US&amp;VAR:INDEX=0"}</definedName>
    <definedName name="_2__FDSAUDITLINK__" localSheetId="12" hidden="1">{"fdsup://directions/FAT Viewer?action=UPDATE&amp;creator=factset&amp;DYN_ARGS=TRUE&amp;DOC_NAME=FAT:FQL_AUDITING_CLIENT_TEMPLATE.FAT&amp;display_string=Audit&amp;VAR:KEY=UBQDKLMBQN&amp;VAR:QUERY=KChGRl9FQklUKExUTSwwLCwsUkYsVVNEKUBGRl9FQklUKExUTVNfU0VNSSwwLCwsUkYsVVNEKSlARkZfRUJJV","ChBTk4sMCwsLFJGLFVTRCkp&amp;WINDOW=FIRST_POPUP&amp;HEIGHT=450&amp;WIDTH=450&amp;START_MAXIMIZED=FALSE&amp;VAR:CALENDAR=US&amp;VAR:INDEX=0"}</definedName>
    <definedName name="_2__FDSAUDITLINK__" localSheetId="15" hidden="1">{"fdsup://directions/FAT Viewer?action=UPDATE&amp;creator=factset&amp;DYN_ARGS=TRUE&amp;DOC_NAME=FAT:FQL_AUDITING_CLIENT_TEMPLATE.FAT&amp;display_string=Audit&amp;VAR:KEY=UBQDKLMBQN&amp;VAR:QUERY=KChGRl9FQklUKExUTSwwLCwsUkYsVVNEKUBGRl9FQklUKExUTVNfU0VNSSwwLCwsUkYsVVNEKSlARkZfRUJJV","ChBTk4sMCwsLFJGLFVTRCkp&amp;WINDOW=FIRST_POPUP&amp;HEIGHT=450&amp;WIDTH=450&amp;START_MAXIMIZED=FALSE&amp;VAR:CALENDAR=US&amp;VAR:INDEX=0"}</definedName>
    <definedName name="_2__FDSAUDITLINK__" hidden="1">{"fdsup://directions/FAT Viewer?action=UPDATE&amp;creator=factset&amp;DYN_ARGS=TRUE&amp;DOC_NAME=FAT:FQL_AUDITING_CLIENT_TEMPLATE.FAT&amp;display_string=Audit&amp;VAR:KEY=UBQDKLMBQN&amp;VAR:QUERY=KChGRl9FQklUKExUTSwwLCwsUkYsVVNEKUBGRl9FQklUKExUTVNfU0VNSSwwLCwsUkYsVVNEKSlARkZfRUJJV","ChBTk4sMCwsLFJGLFVTRCkp&amp;WINDOW=FIRST_POPUP&amp;HEIGHT=450&amp;WIDTH=450&amp;START_MAXIMIZED=FALSE&amp;VAR:CALENDAR=US&amp;VAR:INDEX=0"}</definedName>
    <definedName name="_20__FDSAUDITLINK__" localSheetId="16" hidden="1">{"fdsup://directions/FAT Viewer?action=UPDATE&amp;creator=factset&amp;DYN_ARGS=TRUE&amp;DOC_NAME=FAT:FQL_AUDITING_CLIENT_TEMPLATE.FAT&amp;display_string=Audit&amp;VAR:KEY=LYVKFSXGXU&amp;VAR:QUERY=KChGRl9HUk9TU19JTkMoTFRNLDAsLCxSRixVU0QpQEZGX0dST1NTX0lOQyhMVE1TX1NFTUksMCwsLFJGLFVTR","CkpQEZGX1NBTEVTKEFOTiwwLCwsUkYsVVNEKSk=&amp;WINDOW=FIRST_POPUP&amp;HEIGHT=450&amp;WIDTH=450&amp;START_MAXIMIZED=FALSE&amp;VAR:CALENDAR=US&amp;VAR:SYMBOL=TSRA&amp;VAR:INDEX=0"}</definedName>
    <definedName name="_20__FDSAUDITLINK__" localSheetId="20" hidden="1">{"fdsup://directions/FAT Viewer?action=UPDATE&amp;creator=factset&amp;DYN_ARGS=TRUE&amp;DOC_NAME=FAT:FQL_AUDITING_CLIENT_TEMPLATE.FAT&amp;display_string=Audit&amp;VAR:KEY=LYVKFSXGXU&amp;VAR:QUERY=KChGRl9HUk9TU19JTkMoTFRNLDAsLCxSRixVU0QpQEZGX0dST1NTX0lOQyhMVE1TX1NFTUksMCwsLFJGLFVTR","CkpQEZGX1NBTEVTKEFOTiwwLCwsUkYsVVNEKSk=&amp;WINDOW=FIRST_POPUP&amp;HEIGHT=450&amp;WIDTH=450&amp;START_MAXIMIZED=FALSE&amp;VAR:CALENDAR=US&amp;VAR:SYMBOL=TSRA&amp;VAR:INDEX=0"}</definedName>
    <definedName name="_20__FDSAUDITLINK__" localSheetId="12" hidden="1">{"fdsup://directions/FAT Viewer?action=UPDATE&amp;creator=factset&amp;DYN_ARGS=TRUE&amp;DOC_NAME=FAT:FQL_AUDITING_CLIENT_TEMPLATE.FAT&amp;display_string=Audit&amp;VAR:KEY=LYVKFSXGXU&amp;VAR:QUERY=KChGRl9HUk9TU19JTkMoTFRNLDAsLCxSRixVU0QpQEZGX0dST1NTX0lOQyhMVE1TX1NFTUksMCwsLFJGLFVTR","CkpQEZGX1NBTEVTKEFOTiwwLCwsUkYsVVNEKSk=&amp;WINDOW=FIRST_POPUP&amp;HEIGHT=450&amp;WIDTH=450&amp;START_MAXIMIZED=FALSE&amp;VAR:CALENDAR=US&amp;VAR:SYMBOL=TSRA&amp;VAR:INDEX=0"}</definedName>
    <definedName name="_20__FDSAUDITLINK__" localSheetId="15" hidden="1">{"fdsup://directions/FAT Viewer?action=UPDATE&amp;creator=factset&amp;DYN_ARGS=TRUE&amp;DOC_NAME=FAT:FQL_AUDITING_CLIENT_TEMPLATE.FAT&amp;display_string=Audit&amp;VAR:KEY=LYVKFSXGXU&amp;VAR:QUERY=KChGRl9HUk9TU19JTkMoTFRNLDAsLCxSRixVU0QpQEZGX0dST1NTX0lOQyhMVE1TX1NFTUksMCwsLFJGLFVTR","CkpQEZGX1NBTEVTKEFOTiwwLCwsUkYsVVNEKSk=&amp;WINDOW=FIRST_POPUP&amp;HEIGHT=450&amp;WIDTH=450&amp;START_MAXIMIZED=FALSE&amp;VAR:CALENDAR=US&amp;VAR:SYMBOL=TSRA&amp;VAR:INDEX=0"}</definedName>
    <definedName name="_20__FDSAUDITLINK__" hidden="1">{"fdsup://directions/FAT Viewer?action=UPDATE&amp;creator=factset&amp;DYN_ARGS=TRUE&amp;DOC_NAME=FAT:FQL_AUDITING_CLIENT_TEMPLATE.FAT&amp;display_string=Audit&amp;VAR:KEY=LYVKFSXGXU&amp;VAR:QUERY=KChGRl9HUk9TU19JTkMoTFRNLDAsLCxSRixVU0QpQEZGX0dST1NTX0lOQyhMVE1TX1NFTUksMCwsLFJGLFVTR","CkpQEZGX1NBTEVTKEFOTiwwLCwsUkYsVVNEKSk=&amp;WINDOW=FIRST_POPUP&amp;HEIGHT=450&amp;WIDTH=450&amp;START_MAXIMIZED=FALSE&amp;VAR:CALENDAR=US&amp;VAR:SYMBOL=TSRA&amp;VAR:INDEX=0"}</definedName>
    <definedName name="_200__FDSAUDITLINK__" localSheetId="16" hidden="1">{"fdsup://Directions/FactSet Auditing Viewer?action=AUDIT_VALUE&amp;DB=129&amp;ID1=626418&amp;VALUEID=02001&amp;SDATE=201003&amp;PERIODTYPE=QTR_STD&amp;window=popup_no_bar&amp;width=385&amp;height=120&amp;START_MAXIMIZED=FALSE&amp;creator=factset&amp;display_string=Audit"}</definedName>
    <definedName name="_200__FDSAUDITLINK__" localSheetId="20" hidden="1">{"fdsup://Directions/FactSet Auditing Viewer?action=AUDIT_VALUE&amp;DB=129&amp;ID1=626418&amp;VALUEID=02001&amp;SDATE=201003&amp;PERIODTYPE=QTR_STD&amp;window=popup_no_bar&amp;width=385&amp;height=120&amp;START_MAXIMIZED=FALSE&amp;creator=factset&amp;display_string=Audit"}</definedName>
    <definedName name="_200__FDSAUDITLINK__" localSheetId="12" hidden="1">{"fdsup://Directions/FactSet Auditing Viewer?action=AUDIT_VALUE&amp;DB=129&amp;ID1=626418&amp;VALUEID=02001&amp;SDATE=201003&amp;PERIODTYPE=QTR_STD&amp;window=popup_no_bar&amp;width=385&amp;height=120&amp;START_MAXIMIZED=FALSE&amp;creator=factset&amp;display_string=Audit"}</definedName>
    <definedName name="_200__FDSAUDITLINK__" localSheetId="15" hidden="1">{"fdsup://Directions/FactSet Auditing Viewer?action=AUDIT_VALUE&amp;DB=129&amp;ID1=626418&amp;VALUEID=02001&amp;SDATE=201003&amp;PERIODTYPE=QTR_STD&amp;window=popup_no_bar&amp;width=385&amp;height=120&amp;START_MAXIMIZED=FALSE&amp;creator=factset&amp;display_string=Audit"}</definedName>
    <definedName name="_200__FDSAUDITLINK__" hidden="1">{"fdsup://Directions/FactSet Auditing Viewer?action=AUDIT_VALUE&amp;DB=129&amp;ID1=626418&amp;VALUEID=02001&amp;SDATE=201003&amp;PERIODTYPE=QTR_STD&amp;window=popup_no_bar&amp;width=385&amp;height=120&amp;START_MAXIMIZED=FALSE&amp;creator=factset&amp;display_string=Audit"}</definedName>
    <definedName name="_201__FDSAUDITLINK__" localSheetId="16" hidden="1">{"fdsup://Directions/FactSet Auditing Viewer?action=AUDIT_VALUE&amp;DB=129&amp;ID1=88164L10&amp;VALUEID=07011&amp;SDATE=2011&amp;PERIODTYPE=ANN_STD&amp;SCFT=3&amp;window=popup_no_bar&amp;width=385&amp;height=120&amp;START_MAXIMIZED=FALSE&amp;creator=factset&amp;display_string=Audit"}</definedName>
    <definedName name="_201__FDSAUDITLINK__" localSheetId="20" hidden="1">{"fdsup://Directions/FactSet Auditing Viewer?action=AUDIT_VALUE&amp;DB=129&amp;ID1=88164L10&amp;VALUEID=07011&amp;SDATE=2011&amp;PERIODTYPE=ANN_STD&amp;SCFT=3&amp;window=popup_no_bar&amp;width=385&amp;height=120&amp;START_MAXIMIZED=FALSE&amp;creator=factset&amp;display_string=Audit"}</definedName>
    <definedName name="_201__FDSAUDITLINK__" localSheetId="12" hidden="1">{"fdsup://Directions/FactSet Auditing Viewer?action=AUDIT_VALUE&amp;DB=129&amp;ID1=88164L10&amp;VALUEID=07011&amp;SDATE=2011&amp;PERIODTYPE=ANN_STD&amp;SCFT=3&amp;window=popup_no_bar&amp;width=385&amp;height=120&amp;START_MAXIMIZED=FALSE&amp;creator=factset&amp;display_string=Audit"}</definedName>
    <definedName name="_201__FDSAUDITLINK__" localSheetId="15" hidden="1">{"fdsup://Directions/FactSet Auditing Viewer?action=AUDIT_VALUE&amp;DB=129&amp;ID1=88164L10&amp;VALUEID=07011&amp;SDATE=2011&amp;PERIODTYPE=ANN_STD&amp;SCFT=3&amp;window=popup_no_bar&amp;width=385&amp;height=120&amp;START_MAXIMIZED=FALSE&amp;creator=factset&amp;display_string=Audit"}</definedName>
    <definedName name="_201__FDSAUDITLINK__" hidden="1">{"fdsup://Directions/FactSet Auditing Viewer?action=AUDIT_VALUE&amp;DB=129&amp;ID1=88164L10&amp;VALUEID=07011&amp;SDATE=2011&amp;PERIODTYPE=ANN_STD&amp;SCFT=3&amp;window=popup_no_bar&amp;width=385&amp;height=120&amp;START_MAXIMIZED=FALSE&amp;creator=factset&amp;display_string=Audit"}</definedName>
    <definedName name="_202__FDSAUDITLINK__" localSheetId="16" hidden="1">{"fdsup://directions/FAT Viewer?action=UPDATE&amp;creator=factset&amp;DYN_ARGS=TRUE&amp;DOC_NAME=FAT:FQL_AUDITING_CLIENT_TEMPLATE.FAT&amp;display_string=Audit&amp;VAR:KEY=PQZKTMDARE&amp;VAR:QUERY=KChGRl9FQklUREEoTFRNLDAsLCxSRixVU0QpQEZGX0VCSVREQShMVE1TX1NFTUksMCwsLFJGLFVTRCkpQEZGX","0VCSVREQShBTk4sMCwsLFJGLFVTRCkp&amp;WINDOW=FIRST_POPUP&amp;HEIGHT=450&amp;WIDTH=450&amp;START_MAXIMIZED=FALSE&amp;VAR:CALENDAR=US&amp;VAR:SYMBOL=FSL&amp;VAR:INDEX=0"}</definedName>
    <definedName name="_202__FDSAUDITLINK__" localSheetId="20" hidden="1">{"fdsup://directions/FAT Viewer?action=UPDATE&amp;creator=factset&amp;DYN_ARGS=TRUE&amp;DOC_NAME=FAT:FQL_AUDITING_CLIENT_TEMPLATE.FAT&amp;display_string=Audit&amp;VAR:KEY=PQZKTMDARE&amp;VAR:QUERY=KChGRl9FQklUREEoTFRNLDAsLCxSRixVU0QpQEZGX0VCSVREQShMVE1TX1NFTUksMCwsLFJGLFVTRCkpQEZGX","0VCSVREQShBTk4sMCwsLFJGLFVTRCkp&amp;WINDOW=FIRST_POPUP&amp;HEIGHT=450&amp;WIDTH=450&amp;START_MAXIMIZED=FALSE&amp;VAR:CALENDAR=US&amp;VAR:SYMBOL=FSL&amp;VAR:INDEX=0"}</definedName>
    <definedName name="_202__FDSAUDITLINK__" localSheetId="12" hidden="1">{"fdsup://directions/FAT Viewer?action=UPDATE&amp;creator=factset&amp;DYN_ARGS=TRUE&amp;DOC_NAME=FAT:FQL_AUDITING_CLIENT_TEMPLATE.FAT&amp;display_string=Audit&amp;VAR:KEY=PQZKTMDARE&amp;VAR:QUERY=KChGRl9FQklUREEoTFRNLDAsLCxSRixVU0QpQEZGX0VCSVREQShMVE1TX1NFTUksMCwsLFJGLFVTRCkpQEZGX","0VCSVREQShBTk4sMCwsLFJGLFVTRCkp&amp;WINDOW=FIRST_POPUP&amp;HEIGHT=450&amp;WIDTH=450&amp;START_MAXIMIZED=FALSE&amp;VAR:CALENDAR=US&amp;VAR:SYMBOL=FSL&amp;VAR:INDEX=0"}</definedName>
    <definedName name="_202__FDSAUDITLINK__" localSheetId="15" hidden="1">{"fdsup://directions/FAT Viewer?action=UPDATE&amp;creator=factset&amp;DYN_ARGS=TRUE&amp;DOC_NAME=FAT:FQL_AUDITING_CLIENT_TEMPLATE.FAT&amp;display_string=Audit&amp;VAR:KEY=PQZKTMDARE&amp;VAR:QUERY=KChGRl9FQklUREEoTFRNLDAsLCxSRixVU0QpQEZGX0VCSVREQShMVE1TX1NFTUksMCwsLFJGLFVTRCkpQEZGX","0VCSVREQShBTk4sMCwsLFJGLFVTRCkp&amp;WINDOW=FIRST_POPUP&amp;HEIGHT=450&amp;WIDTH=450&amp;START_MAXIMIZED=FALSE&amp;VAR:CALENDAR=US&amp;VAR:SYMBOL=FSL&amp;VAR:INDEX=0"}</definedName>
    <definedName name="_202__FDSAUDITLINK__" hidden="1">{"fdsup://directions/FAT Viewer?action=UPDATE&amp;creator=factset&amp;DYN_ARGS=TRUE&amp;DOC_NAME=FAT:FQL_AUDITING_CLIENT_TEMPLATE.FAT&amp;display_string=Audit&amp;VAR:KEY=PQZKTMDARE&amp;VAR:QUERY=KChGRl9FQklUREEoTFRNLDAsLCxSRixVU0QpQEZGX0VCSVREQShMVE1TX1NFTUksMCwsLFJGLFVTRCkpQEZGX","0VCSVREQShBTk4sMCwsLFJGLFVTRCkp&amp;WINDOW=FIRST_POPUP&amp;HEIGHT=450&amp;WIDTH=450&amp;START_MAXIMIZED=FALSE&amp;VAR:CALENDAR=US&amp;VAR:SYMBOL=FSL&amp;VAR:INDEX=0"}</definedName>
    <definedName name="_203__FDSAUDITLINK__" localSheetId="16" hidden="1">{"fdsup://Directions/FactSet Auditing Viewer?action=AUDIT_VALUE&amp;DB=129&amp;ID1=588950&amp;VALUEID=01001&amp;SDATE=2011&amp;PERIODTYPE=ANN_STD&amp;SCFT=3&amp;window=popup_no_bar&amp;width=385&amp;height=120&amp;START_MAXIMIZED=FALSE&amp;creator=factset&amp;display_string=Audit"}</definedName>
    <definedName name="_203__FDSAUDITLINK__" localSheetId="20" hidden="1">{"fdsup://Directions/FactSet Auditing Viewer?action=AUDIT_VALUE&amp;DB=129&amp;ID1=588950&amp;VALUEID=01001&amp;SDATE=2011&amp;PERIODTYPE=ANN_STD&amp;SCFT=3&amp;window=popup_no_bar&amp;width=385&amp;height=120&amp;START_MAXIMIZED=FALSE&amp;creator=factset&amp;display_string=Audit"}</definedName>
    <definedName name="_203__FDSAUDITLINK__" localSheetId="12" hidden="1">{"fdsup://Directions/FactSet Auditing Viewer?action=AUDIT_VALUE&amp;DB=129&amp;ID1=588950&amp;VALUEID=01001&amp;SDATE=2011&amp;PERIODTYPE=ANN_STD&amp;SCFT=3&amp;window=popup_no_bar&amp;width=385&amp;height=120&amp;START_MAXIMIZED=FALSE&amp;creator=factset&amp;display_string=Audit"}</definedName>
    <definedName name="_203__FDSAUDITLINK__" localSheetId="15" hidden="1">{"fdsup://Directions/FactSet Auditing Viewer?action=AUDIT_VALUE&amp;DB=129&amp;ID1=588950&amp;VALUEID=01001&amp;SDATE=2011&amp;PERIODTYPE=ANN_STD&amp;SCFT=3&amp;window=popup_no_bar&amp;width=385&amp;height=120&amp;START_MAXIMIZED=FALSE&amp;creator=factset&amp;display_string=Audit"}</definedName>
    <definedName name="_203__FDSAUDITLINK__" hidden="1">{"fdsup://Directions/FactSet Auditing Viewer?action=AUDIT_VALUE&amp;DB=129&amp;ID1=588950&amp;VALUEID=01001&amp;SDATE=2011&amp;PERIODTYPE=ANN_STD&amp;SCFT=3&amp;window=popup_no_bar&amp;width=385&amp;height=120&amp;START_MAXIMIZED=FALSE&amp;creator=factset&amp;display_string=Audit"}</definedName>
    <definedName name="_204__FDSAUDITLINK__" localSheetId="16" hidden="1">{"fdsup://directions/FAT Viewer?action=UPDATE&amp;creator=factset&amp;DYN_ARGS=TRUE&amp;DOC_NAME=FAT:FQL_AUDITING_CLIENT_TEMPLATE.FAT&amp;display_string=Audit&amp;VAR:KEY=ODOVSHCHUH&amp;VAR:QUERY=KChGRl9FQklUKExUTSwwLCwsUkYsVVNEKUBGRl9FQklUKExUTVNfU0VNSSwwLCwsUkYsVVNEKSlARkZfRUJJV","ChBTk4sMCwsLFJGLFVTRCkp&amp;WINDOW=FIRST_POPUP&amp;HEIGHT=450&amp;WIDTH=450&amp;START_MAXIMIZED=FALSE&amp;VAR:CALENDAR=US&amp;VAR:SYMBOL=MIPS&amp;VAR:INDEX=0"}</definedName>
    <definedName name="_204__FDSAUDITLINK__" localSheetId="20" hidden="1">{"fdsup://directions/FAT Viewer?action=UPDATE&amp;creator=factset&amp;DYN_ARGS=TRUE&amp;DOC_NAME=FAT:FQL_AUDITING_CLIENT_TEMPLATE.FAT&amp;display_string=Audit&amp;VAR:KEY=ODOVSHCHUH&amp;VAR:QUERY=KChGRl9FQklUKExUTSwwLCwsUkYsVVNEKUBGRl9FQklUKExUTVNfU0VNSSwwLCwsUkYsVVNEKSlARkZfRUJJV","ChBTk4sMCwsLFJGLFVTRCkp&amp;WINDOW=FIRST_POPUP&amp;HEIGHT=450&amp;WIDTH=450&amp;START_MAXIMIZED=FALSE&amp;VAR:CALENDAR=US&amp;VAR:SYMBOL=MIPS&amp;VAR:INDEX=0"}</definedName>
    <definedName name="_204__FDSAUDITLINK__" localSheetId="12" hidden="1">{"fdsup://directions/FAT Viewer?action=UPDATE&amp;creator=factset&amp;DYN_ARGS=TRUE&amp;DOC_NAME=FAT:FQL_AUDITING_CLIENT_TEMPLATE.FAT&amp;display_string=Audit&amp;VAR:KEY=ODOVSHCHUH&amp;VAR:QUERY=KChGRl9FQklUKExUTSwwLCwsUkYsVVNEKUBGRl9FQklUKExUTVNfU0VNSSwwLCwsUkYsVVNEKSlARkZfRUJJV","ChBTk4sMCwsLFJGLFVTRCkp&amp;WINDOW=FIRST_POPUP&amp;HEIGHT=450&amp;WIDTH=450&amp;START_MAXIMIZED=FALSE&amp;VAR:CALENDAR=US&amp;VAR:SYMBOL=MIPS&amp;VAR:INDEX=0"}</definedName>
    <definedName name="_204__FDSAUDITLINK__" localSheetId="15" hidden="1">{"fdsup://directions/FAT Viewer?action=UPDATE&amp;creator=factset&amp;DYN_ARGS=TRUE&amp;DOC_NAME=FAT:FQL_AUDITING_CLIENT_TEMPLATE.FAT&amp;display_string=Audit&amp;VAR:KEY=ODOVSHCHUH&amp;VAR:QUERY=KChGRl9FQklUKExUTSwwLCwsUkYsVVNEKUBGRl9FQklUKExUTVNfU0VNSSwwLCwsUkYsVVNEKSlARkZfRUJJV","ChBTk4sMCwsLFJGLFVTRCkp&amp;WINDOW=FIRST_POPUP&amp;HEIGHT=450&amp;WIDTH=450&amp;START_MAXIMIZED=FALSE&amp;VAR:CALENDAR=US&amp;VAR:SYMBOL=MIPS&amp;VAR:INDEX=0"}</definedName>
    <definedName name="_204__FDSAUDITLINK__" hidden="1">{"fdsup://directions/FAT Viewer?action=UPDATE&amp;creator=factset&amp;DYN_ARGS=TRUE&amp;DOC_NAME=FAT:FQL_AUDITING_CLIENT_TEMPLATE.FAT&amp;display_string=Audit&amp;VAR:KEY=ODOVSHCHUH&amp;VAR:QUERY=KChGRl9FQklUKExUTSwwLCwsUkYsVVNEKUBGRl9FQklUKExUTVNfU0VNSSwwLCwsUkYsVVNEKSlARkZfRUJJV","ChBTk4sMCwsLFJGLFVTRCkp&amp;WINDOW=FIRST_POPUP&amp;HEIGHT=450&amp;WIDTH=450&amp;START_MAXIMIZED=FALSE&amp;VAR:CALENDAR=US&amp;VAR:SYMBOL=MIPS&amp;VAR:INDEX=0"}</definedName>
    <definedName name="_205__FDSAUDITLINK__" localSheetId="16" hidden="1">{"fdsup://directions/FAT Viewer?action=UPDATE&amp;creator=factset&amp;DYN_ARGS=TRUE&amp;DOC_NAME=FAT:FQL_AUDITING_CLIENT_TEMPLATE.FAT&amp;display_string=Audit&amp;VAR:KEY=RIHWNWTUDE&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MOSY&amp;VAR:INDEX=0"}</definedName>
    <definedName name="_205__FDSAUDITLINK__" localSheetId="20" hidden="1">{"fdsup://directions/FAT Viewer?action=UPDATE&amp;creator=factset&amp;DYN_ARGS=TRUE&amp;DOC_NAME=FAT:FQL_AUDITING_CLIENT_TEMPLATE.FAT&amp;display_string=Audit&amp;VAR:KEY=RIHWNWTUDE&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MOSY&amp;VAR:INDEX=0"}</definedName>
    <definedName name="_205__FDSAUDITLINK__" localSheetId="12" hidden="1">{"fdsup://directions/FAT Viewer?action=UPDATE&amp;creator=factset&amp;DYN_ARGS=TRUE&amp;DOC_NAME=FAT:FQL_AUDITING_CLIENT_TEMPLATE.FAT&amp;display_string=Audit&amp;VAR:KEY=RIHWNWTUDE&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MOSY&amp;VAR:INDEX=0"}</definedName>
    <definedName name="_205__FDSAUDITLINK__" localSheetId="15" hidden="1">{"fdsup://directions/FAT Viewer?action=UPDATE&amp;creator=factset&amp;DYN_ARGS=TRUE&amp;DOC_NAME=FAT:FQL_AUDITING_CLIENT_TEMPLATE.FAT&amp;display_string=Audit&amp;VAR:KEY=RIHWNWTUDE&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MOSY&amp;VAR:INDEX=0"}</definedName>
    <definedName name="_205__FDSAUDITLINK__" hidden="1">{"fdsup://directions/FAT Viewer?action=UPDATE&amp;creator=factset&amp;DYN_ARGS=TRUE&amp;DOC_NAME=FAT:FQL_AUDITING_CLIENT_TEMPLATE.FAT&amp;display_string=Audit&amp;VAR:KEY=RIHWNWTUDE&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MOSY&amp;VAR:INDEX=0"}</definedName>
    <definedName name="_206__FDSAUDITLINK__" localSheetId="16" hidden="1">{"fdsup://directions/FAT Viewer?action=UPDATE&amp;creator=factset&amp;DYN_ARGS=TRUE&amp;DOC_NAME=FAT:FQL_AUDITING_CLIENT_TEMPLATE.FAT&amp;display_string=Audit&amp;VAR:KEY=FQDSVODQRY&amp;VAR:QUERY=KChGRl9FQklUKExUTSwwLCwsUkYsVVNEKUBGRl9FQklUKExUTVNfU0VNSSwwLCwsUkYsVVNEKSlARkZfRUJJV","ChBTk4sMCwsLFJGLFVTRCkp&amp;WINDOW=FIRST_POPUP&amp;HEIGHT=450&amp;WIDTH=450&amp;START_MAXIMIZED=FALSE&amp;VAR:CALENDAR=US&amp;VAR:SYMBOL=ARMH&amp;VAR:INDEX=0"}</definedName>
    <definedName name="_206__FDSAUDITLINK__" localSheetId="20" hidden="1">{"fdsup://directions/FAT Viewer?action=UPDATE&amp;creator=factset&amp;DYN_ARGS=TRUE&amp;DOC_NAME=FAT:FQL_AUDITING_CLIENT_TEMPLATE.FAT&amp;display_string=Audit&amp;VAR:KEY=FQDSVODQRY&amp;VAR:QUERY=KChGRl9FQklUKExUTSwwLCwsUkYsVVNEKUBGRl9FQklUKExUTVNfU0VNSSwwLCwsUkYsVVNEKSlARkZfRUJJV","ChBTk4sMCwsLFJGLFVTRCkp&amp;WINDOW=FIRST_POPUP&amp;HEIGHT=450&amp;WIDTH=450&amp;START_MAXIMIZED=FALSE&amp;VAR:CALENDAR=US&amp;VAR:SYMBOL=ARMH&amp;VAR:INDEX=0"}</definedName>
    <definedName name="_206__FDSAUDITLINK__" localSheetId="12" hidden="1">{"fdsup://directions/FAT Viewer?action=UPDATE&amp;creator=factset&amp;DYN_ARGS=TRUE&amp;DOC_NAME=FAT:FQL_AUDITING_CLIENT_TEMPLATE.FAT&amp;display_string=Audit&amp;VAR:KEY=FQDSVODQRY&amp;VAR:QUERY=KChGRl9FQklUKExUTSwwLCwsUkYsVVNEKUBGRl9FQklUKExUTVNfU0VNSSwwLCwsUkYsVVNEKSlARkZfRUJJV","ChBTk4sMCwsLFJGLFVTRCkp&amp;WINDOW=FIRST_POPUP&amp;HEIGHT=450&amp;WIDTH=450&amp;START_MAXIMIZED=FALSE&amp;VAR:CALENDAR=US&amp;VAR:SYMBOL=ARMH&amp;VAR:INDEX=0"}</definedName>
    <definedName name="_206__FDSAUDITLINK__" localSheetId="15" hidden="1">{"fdsup://directions/FAT Viewer?action=UPDATE&amp;creator=factset&amp;DYN_ARGS=TRUE&amp;DOC_NAME=FAT:FQL_AUDITING_CLIENT_TEMPLATE.FAT&amp;display_string=Audit&amp;VAR:KEY=FQDSVODQRY&amp;VAR:QUERY=KChGRl9FQklUKExUTSwwLCwsUkYsVVNEKUBGRl9FQklUKExUTVNfU0VNSSwwLCwsUkYsVVNEKSlARkZfRUJJV","ChBTk4sMCwsLFJGLFVTRCkp&amp;WINDOW=FIRST_POPUP&amp;HEIGHT=450&amp;WIDTH=450&amp;START_MAXIMIZED=FALSE&amp;VAR:CALENDAR=US&amp;VAR:SYMBOL=ARMH&amp;VAR:INDEX=0"}</definedName>
    <definedName name="_206__FDSAUDITLINK__" hidden="1">{"fdsup://directions/FAT Viewer?action=UPDATE&amp;creator=factset&amp;DYN_ARGS=TRUE&amp;DOC_NAME=FAT:FQL_AUDITING_CLIENT_TEMPLATE.FAT&amp;display_string=Audit&amp;VAR:KEY=FQDSVODQRY&amp;VAR:QUERY=KChGRl9FQklUKExUTSwwLCwsUkYsVVNEKUBGRl9FQklUKExUTVNfU0VNSSwwLCwsUkYsVVNEKSlARkZfRUJJV","ChBTk4sMCwsLFJGLFVTRCkp&amp;WINDOW=FIRST_POPUP&amp;HEIGHT=450&amp;WIDTH=450&amp;START_MAXIMIZED=FALSE&amp;VAR:CALENDAR=US&amp;VAR:SYMBOL=ARMH&amp;VAR:INDEX=0"}</definedName>
    <definedName name="_20618__FDSAUDITLINK__" localSheetId="16" hidden="1">{"fdsup://directions/FAT Viewer?action=UPDATE&amp;creator=factset&amp;DYN_ARGS=TRUE&amp;DOC_NAME=FAT:FQL_AUDITING_CLIENT_TEMPLATE.FAT&amp;display_string=Audit&amp;VAR:KEY=FKBKXAVMNK&amp;VAR:QUERY=KChGRl9ERUJUKFFUUiw0MTE2NCwsLCxVU0QpQEZGX0RFQlQoU0VNSSw0MTE2NCwsLCxVU0QpKUBGRl9ERUJUK","EFOTiw0MTE2NCwsLCxVU0QpKQ==&amp;WINDOW=FIRST_POPUP&amp;HEIGHT=450&amp;WIDTH=450&amp;START_MAXIMIZED=FALSE&amp;VAR:CALENDAR=US&amp;VAR:SYMBOL=CSGP&amp;VAR:INDEX=0"}</definedName>
    <definedName name="_20618__FDSAUDITLINK__" localSheetId="20" hidden="1">{"fdsup://directions/FAT Viewer?action=UPDATE&amp;creator=factset&amp;DYN_ARGS=TRUE&amp;DOC_NAME=FAT:FQL_AUDITING_CLIENT_TEMPLATE.FAT&amp;display_string=Audit&amp;VAR:KEY=FKBKXAVMNK&amp;VAR:QUERY=KChGRl9ERUJUKFFUUiw0MTE2NCwsLCxVU0QpQEZGX0RFQlQoU0VNSSw0MTE2NCwsLCxVU0QpKUBGRl9ERUJUK","EFOTiw0MTE2NCwsLCxVU0QpKQ==&amp;WINDOW=FIRST_POPUP&amp;HEIGHT=450&amp;WIDTH=450&amp;START_MAXIMIZED=FALSE&amp;VAR:CALENDAR=US&amp;VAR:SYMBOL=CSGP&amp;VAR:INDEX=0"}</definedName>
    <definedName name="_20618__FDSAUDITLINK__" localSheetId="12" hidden="1">{"fdsup://directions/FAT Viewer?action=UPDATE&amp;creator=factset&amp;DYN_ARGS=TRUE&amp;DOC_NAME=FAT:FQL_AUDITING_CLIENT_TEMPLATE.FAT&amp;display_string=Audit&amp;VAR:KEY=FKBKXAVMNK&amp;VAR:QUERY=KChGRl9ERUJUKFFUUiw0MTE2NCwsLCxVU0QpQEZGX0RFQlQoU0VNSSw0MTE2NCwsLCxVU0QpKUBGRl9ERUJUK","EFOTiw0MTE2NCwsLCxVU0QpKQ==&amp;WINDOW=FIRST_POPUP&amp;HEIGHT=450&amp;WIDTH=450&amp;START_MAXIMIZED=FALSE&amp;VAR:CALENDAR=US&amp;VAR:SYMBOL=CSGP&amp;VAR:INDEX=0"}</definedName>
    <definedName name="_20618__FDSAUDITLINK__" localSheetId="15" hidden="1">{"fdsup://directions/FAT Viewer?action=UPDATE&amp;creator=factset&amp;DYN_ARGS=TRUE&amp;DOC_NAME=FAT:FQL_AUDITING_CLIENT_TEMPLATE.FAT&amp;display_string=Audit&amp;VAR:KEY=FKBKXAVMNK&amp;VAR:QUERY=KChGRl9ERUJUKFFUUiw0MTE2NCwsLCxVU0QpQEZGX0RFQlQoU0VNSSw0MTE2NCwsLCxVU0QpKUBGRl9ERUJUK","EFOTiw0MTE2NCwsLCxVU0QpKQ==&amp;WINDOW=FIRST_POPUP&amp;HEIGHT=450&amp;WIDTH=450&amp;START_MAXIMIZED=FALSE&amp;VAR:CALENDAR=US&amp;VAR:SYMBOL=CSGP&amp;VAR:INDEX=0"}</definedName>
    <definedName name="_20618__FDSAUDITLINK__" hidden="1">{"fdsup://directions/FAT Viewer?action=UPDATE&amp;creator=factset&amp;DYN_ARGS=TRUE&amp;DOC_NAME=FAT:FQL_AUDITING_CLIENT_TEMPLATE.FAT&amp;display_string=Audit&amp;VAR:KEY=FKBKXAVMNK&amp;VAR:QUERY=KChGRl9ERUJUKFFUUiw0MTE2NCwsLCxVU0QpQEZGX0RFQlQoU0VNSSw0MTE2NCwsLCxVU0QpKUBGRl9ERUJUK","EFOTiw0MTE2NCwsLCxVU0QpKQ==&amp;WINDOW=FIRST_POPUP&amp;HEIGHT=450&amp;WIDTH=450&amp;START_MAXIMIZED=FALSE&amp;VAR:CALENDAR=US&amp;VAR:SYMBOL=CSGP&amp;VAR:INDEX=0"}</definedName>
    <definedName name="_20633__FDSAUDITLINK__" localSheetId="16" hidden="1">{"fdsup://directions/FAT Viewer?action=UPDATE&amp;creator=factset&amp;DYN_ARGS=TRUE&amp;DOC_NAME=FAT:FQL_AUDITING_CLIENT_TEMPLATE.FAT&amp;display_string=Audit&amp;VAR:KEY=DMDATWRMBM&amp;VAR:QUERY=RkZfRUJJVERBKEFOTiwyMDEyLC0yQVksQ1ksLFVTRCk=&amp;WINDOW=FIRST_POPUP&amp;HEIGHT=450&amp;WIDTH=450&amp;","START_MAXIMIZED=FALSE&amp;VAR:CALENDAR=US&amp;VAR:SYMBOL=LSE:REL&amp;VAR:INDEX=0"}</definedName>
    <definedName name="_20633__FDSAUDITLINK__" localSheetId="20" hidden="1">{"fdsup://directions/FAT Viewer?action=UPDATE&amp;creator=factset&amp;DYN_ARGS=TRUE&amp;DOC_NAME=FAT:FQL_AUDITING_CLIENT_TEMPLATE.FAT&amp;display_string=Audit&amp;VAR:KEY=DMDATWRMBM&amp;VAR:QUERY=RkZfRUJJVERBKEFOTiwyMDEyLC0yQVksQ1ksLFVTRCk=&amp;WINDOW=FIRST_POPUP&amp;HEIGHT=450&amp;WIDTH=450&amp;","START_MAXIMIZED=FALSE&amp;VAR:CALENDAR=US&amp;VAR:SYMBOL=LSE:REL&amp;VAR:INDEX=0"}</definedName>
    <definedName name="_20633__FDSAUDITLINK__" localSheetId="12" hidden="1">{"fdsup://directions/FAT Viewer?action=UPDATE&amp;creator=factset&amp;DYN_ARGS=TRUE&amp;DOC_NAME=FAT:FQL_AUDITING_CLIENT_TEMPLATE.FAT&amp;display_string=Audit&amp;VAR:KEY=DMDATWRMBM&amp;VAR:QUERY=RkZfRUJJVERBKEFOTiwyMDEyLC0yQVksQ1ksLFVTRCk=&amp;WINDOW=FIRST_POPUP&amp;HEIGHT=450&amp;WIDTH=450&amp;","START_MAXIMIZED=FALSE&amp;VAR:CALENDAR=US&amp;VAR:SYMBOL=LSE:REL&amp;VAR:INDEX=0"}</definedName>
    <definedName name="_20633__FDSAUDITLINK__" localSheetId="15" hidden="1">{"fdsup://directions/FAT Viewer?action=UPDATE&amp;creator=factset&amp;DYN_ARGS=TRUE&amp;DOC_NAME=FAT:FQL_AUDITING_CLIENT_TEMPLATE.FAT&amp;display_string=Audit&amp;VAR:KEY=DMDATWRMBM&amp;VAR:QUERY=RkZfRUJJVERBKEFOTiwyMDEyLC0yQVksQ1ksLFVTRCk=&amp;WINDOW=FIRST_POPUP&amp;HEIGHT=450&amp;WIDTH=450&amp;","START_MAXIMIZED=FALSE&amp;VAR:CALENDAR=US&amp;VAR:SYMBOL=LSE:REL&amp;VAR:INDEX=0"}</definedName>
    <definedName name="_20633__FDSAUDITLINK__" hidden="1">{"fdsup://directions/FAT Viewer?action=UPDATE&amp;creator=factset&amp;DYN_ARGS=TRUE&amp;DOC_NAME=FAT:FQL_AUDITING_CLIENT_TEMPLATE.FAT&amp;display_string=Audit&amp;VAR:KEY=DMDATWRMBM&amp;VAR:QUERY=RkZfRUJJVERBKEFOTiwyMDEyLC0yQVksQ1ksLFVTRCk=&amp;WINDOW=FIRST_POPUP&amp;HEIGHT=450&amp;WIDTH=450&amp;","START_MAXIMIZED=FALSE&amp;VAR:CALENDAR=US&amp;VAR:SYMBOL=LSE:REL&amp;VAR:INDEX=0"}</definedName>
    <definedName name="_207__FDSAUDITLINK__" localSheetId="16" hidden="1">{"fdsup://Directions/FactSet Auditing Viewer?action=AUDIT_VALUE&amp;DB=129&amp;ID1=68218910&amp;VALUEID=07011&amp;SDATE=2011&amp;PERIODTYPE=ANN_STD&amp;SCFT=3&amp;window=popup_no_bar&amp;width=385&amp;height=120&amp;START_MAXIMIZED=FALSE&amp;creator=factset&amp;display_string=Audit"}</definedName>
    <definedName name="_207__FDSAUDITLINK__" localSheetId="20" hidden="1">{"fdsup://Directions/FactSet Auditing Viewer?action=AUDIT_VALUE&amp;DB=129&amp;ID1=68218910&amp;VALUEID=07011&amp;SDATE=2011&amp;PERIODTYPE=ANN_STD&amp;SCFT=3&amp;window=popup_no_bar&amp;width=385&amp;height=120&amp;START_MAXIMIZED=FALSE&amp;creator=factset&amp;display_string=Audit"}</definedName>
    <definedName name="_207__FDSAUDITLINK__" localSheetId="12" hidden="1">{"fdsup://Directions/FactSet Auditing Viewer?action=AUDIT_VALUE&amp;DB=129&amp;ID1=68218910&amp;VALUEID=07011&amp;SDATE=2011&amp;PERIODTYPE=ANN_STD&amp;SCFT=3&amp;window=popup_no_bar&amp;width=385&amp;height=120&amp;START_MAXIMIZED=FALSE&amp;creator=factset&amp;display_string=Audit"}</definedName>
    <definedName name="_207__FDSAUDITLINK__" localSheetId="15" hidden="1">{"fdsup://Directions/FactSet Auditing Viewer?action=AUDIT_VALUE&amp;DB=129&amp;ID1=68218910&amp;VALUEID=07011&amp;SDATE=2011&amp;PERIODTYPE=ANN_STD&amp;SCFT=3&amp;window=popup_no_bar&amp;width=385&amp;height=120&amp;START_MAXIMIZED=FALSE&amp;creator=factset&amp;display_string=Audit"}</definedName>
    <definedName name="_207__FDSAUDITLINK__" hidden="1">{"fdsup://Directions/FactSet Auditing Viewer?action=AUDIT_VALUE&amp;DB=129&amp;ID1=68218910&amp;VALUEID=07011&amp;SDATE=2011&amp;PERIODTYPE=ANN_STD&amp;SCFT=3&amp;window=popup_no_bar&amp;width=385&amp;height=120&amp;START_MAXIMIZED=FALSE&amp;creator=factset&amp;display_string=Audit"}</definedName>
    <definedName name="_208__FDSAUDITLINK__" localSheetId="16" hidden="1">{"fdsup://directions/FAT Viewer?action=UPDATE&amp;creator=factset&amp;DYN_ARGS=TRUE&amp;DOC_NAME=FAT:FQL_AUDITING_CLIENT_TEMPLATE.FAT&amp;display_string=Audit&amp;VAR:KEY=BCTCNKNQFA&amp;VAR:QUERY=KChGRl9FQklUKExUTSwwLCwsUkYsVVNEKUBGRl9FQklUKExUTVNfU0VNSSwwLCwsUkYsVVNEKSlARkZfRUJJV","ChBTk4sMCwsLFJGLFVTRCkp&amp;WINDOW=FIRST_POPUP&amp;HEIGHT=450&amp;WIDTH=450&amp;START_MAXIMIZED=FALSE&amp;VAR:CALENDAR=US&amp;VAR:SYMBOL=68218910&amp;VAR:INDEX=0"}</definedName>
    <definedName name="_208__FDSAUDITLINK__" localSheetId="20" hidden="1">{"fdsup://directions/FAT Viewer?action=UPDATE&amp;creator=factset&amp;DYN_ARGS=TRUE&amp;DOC_NAME=FAT:FQL_AUDITING_CLIENT_TEMPLATE.FAT&amp;display_string=Audit&amp;VAR:KEY=BCTCNKNQFA&amp;VAR:QUERY=KChGRl9FQklUKExUTSwwLCwsUkYsVVNEKUBGRl9FQklUKExUTVNfU0VNSSwwLCwsUkYsVVNEKSlARkZfRUJJV","ChBTk4sMCwsLFJGLFVTRCkp&amp;WINDOW=FIRST_POPUP&amp;HEIGHT=450&amp;WIDTH=450&amp;START_MAXIMIZED=FALSE&amp;VAR:CALENDAR=US&amp;VAR:SYMBOL=68218910&amp;VAR:INDEX=0"}</definedName>
    <definedName name="_208__FDSAUDITLINK__" localSheetId="12" hidden="1">{"fdsup://directions/FAT Viewer?action=UPDATE&amp;creator=factset&amp;DYN_ARGS=TRUE&amp;DOC_NAME=FAT:FQL_AUDITING_CLIENT_TEMPLATE.FAT&amp;display_string=Audit&amp;VAR:KEY=BCTCNKNQFA&amp;VAR:QUERY=KChGRl9FQklUKExUTSwwLCwsUkYsVVNEKUBGRl9FQklUKExUTVNfU0VNSSwwLCwsUkYsVVNEKSlARkZfRUJJV","ChBTk4sMCwsLFJGLFVTRCkp&amp;WINDOW=FIRST_POPUP&amp;HEIGHT=450&amp;WIDTH=450&amp;START_MAXIMIZED=FALSE&amp;VAR:CALENDAR=US&amp;VAR:SYMBOL=68218910&amp;VAR:INDEX=0"}</definedName>
    <definedName name="_208__FDSAUDITLINK__" localSheetId="15" hidden="1">{"fdsup://directions/FAT Viewer?action=UPDATE&amp;creator=factset&amp;DYN_ARGS=TRUE&amp;DOC_NAME=FAT:FQL_AUDITING_CLIENT_TEMPLATE.FAT&amp;display_string=Audit&amp;VAR:KEY=BCTCNKNQFA&amp;VAR:QUERY=KChGRl9FQklUKExUTSwwLCwsUkYsVVNEKUBGRl9FQklUKExUTVNfU0VNSSwwLCwsUkYsVVNEKSlARkZfRUJJV","ChBTk4sMCwsLFJGLFVTRCkp&amp;WINDOW=FIRST_POPUP&amp;HEIGHT=450&amp;WIDTH=450&amp;START_MAXIMIZED=FALSE&amp;VAR:CALENDAR=US&amp;VAR:SYMBOL=68218910&amp;VAR:INDEX=0"}</definedName>
    <definedName name="_208__FDSAUDITLINK__" hidden="1">{"fdsup://directions/FAT Viewer?action=UPDATE&amp;creator=factset&amp;DYN_ARGS=TRUE&amp;DOC_NAME=FAT:FQL_AUDITING_CLIENT_TEMPLATE.FAT&amp;display_string=Audit&amp;VAR:KEY=BCTCNKNQFA&amp;VAR:QUERY=KChGRl9FQklUKExUTSwwLCwsUkYsVVNEKUBGRl9FQklUKExUTVNfU0VNSSwwLCwsUkYsVVNEKSlARkZfRUJJV","ChBTk4sMCwsLFJGLFVTRCkp&amp;WINDOW=FIRST_POPUP&amp;HEIGHT=450&amp;WIDTH=450&amp;START_MAXIMIZED=FALSE&amp;VAR:CALENDAR=US&amp;VAR:SYMBOL=68218910&amp;VAR:INDEX=0"}</definedName>
    <definedName name="_209__FDSAUDITLINK__" localSheetId="16" hidden="1">{"fdsup://directions/FAT Viewer?action=UPDATE&amp;creator=factset&amp;DYN_ARGS=TRUE&amp;DOC_NAME=FAT:FQL_AUDITING_CLIENT_TEMPLATE.FAT&amp;display_string=Audit&amp;VAR:KEY=SXKRGJYHAP&amp;VAR:QUERY=KChGRl9ORVRfSU5DKExUTSwwLCwsUkYsVVNEKUBGRl9ORVRfSU5DKExUTVNfU0VNSSwwLCwsUkYsVVNEKSlAR","kZfTkVUX0lOQyhBTk4sMCwsLFJGLFVTRCkp&amp;WINDOW=FIRST_POPUP&amp;HEIGHT=450&amp;WIDTH=450&amp;START_MAXIMIZED=FALSE&amp;VAR:CALENDAR=US&amp;VAR:SYMBOL=JMP&amp;VAR:INDEX=0"}</definedName>
    <definedName name="_209__FDSAUDITLINK__" localSheetId="20" hidden="1">{"fdsup://directions/FAT Viewer?action=UPDATE&amp;creator=factset&amp;DYN_ARGS=TRUE&amp;DOC_NAME=FAT:FQL_AUDITING_CLIENT_TEMPLATE.FAT&amp;display_string=Audit&amp;VAR:KEY=SXKRGJYHAP&amp;VAR:QUERY=KChGRl9ORVRfSU5DKExUTSwwLCwsUkYsVVNEKUBGRl9ORVRfSU5DKExUTVNfU0VNSSwwLCwsUkYsVVNEKSlAR","kZfTkVUX0lOQyhBTk4sMCwsLFJGLFVTRCkp&amp;WINDOW=FIRST_POPUP&amp;HEIGHT=450&amp;WIDTH=450&amp;START_MAXIMIZED=FALSE&amp;VAR:CALENDAR=US&amp;VAR:SYMBOL=JMP&amp;VAR:INDEX=0"}</definedName>
    <definedName name="_209__FDSAUDITLINK__" localSheetId="12" hidden="1">{"fdsup://directions/FAT Viewer?action=UPDATE&amp;creator=factset&amp;DYN_ARGS=TRUE&amp;DOC_NAME=FAT:FQL_AUDITING_CLIENT_TEMPLATE.FAT&amp;display_string=Audit&amp;VAR:KEY=SXKRGJYHAP&amp;VAR:QUERY=KChGRl9ORVRfSU5DKExUTSwwLCwsUkYsVVNEKUBGRl9ORVRfSU5DKExUTVNfU0VNSSwwLCwsUkYsVVNEKSlAR","kZfTkVUX0lOQyhBTk4sMCwsLFJGLFVTRCkp&amp;WINDOW=FIRST_POPUP&amp;HEIGHT=450&amp;WIDTH=450&amp;START_MAXIMIZED=FALSE&amp;VAR:CALENDAR=US&amp;VAR:SYMBOL=JMP&amp;VAR:INDEX=0"}</definedName>
    <definedName name="_209__FDSAUDITLINK__" localSheetId="15" hidden="1">{"fdsup://directions/FAT Viewer?action=UPDATE&amp;creator=factset&amp;DYN_ARGS=TRUE&amp;DOC_NAME=FAT:FQL_AUDITING_CLIENT_TEMPLATE.FAT&amp;display_string=Audit&amp;VAR:KEY=SXKRGJYHAP&amp;VAR:QUERY=KChGRl9ORVRfSU5DKExUTSwwLCwsUkYsVVNEKUBGRl9ORVRfSU5DKExUTVNfU0VNSSwwLCwsUkYsVVNEKSlAR","kZfTkVUX0lOQyhBTk4sMCwsLFJGLFVTRCkp&amp;WINDOW=FIRST_POPUP&amp;HEIGHT=450&amp;WIDTH=450&amp;START_MAXIMIZED=FALSE&amp;VAR:CALENDAR=US&amp;VAR:SYMBOL=JMP&amp;VAR:INDEX=0"}</definedName>
    <definedName name="_209__FDSAUDITLINK__" hidden="1">{"fdsup://directions/FAT Viewer?action=UPDATE&amp;creator=factset&amp;DYN_ARGS=TRUE&amp;DOC_NAME=FAT:FQL_AUDITING_CLIENT_TEMPLATE.FAT&amp;display_string=Audit&amp;VAR:KEY=SXKRGJYHAP&amp;VAR:QUERY=KChGRl9ORVRfSU5DKExUTSwwLCwsUkYsVVNEKUBGRl9ORVRfSU5DKExUTVNfU0VNSSwwLCwsUkYsVVNEKSlAR","kZfTkVUX0lOQyhBTk4sMCwsLFJGLFVTRCkp&amp;WINDOW=FIRST_POPUP&amp;HEIGHT=450&amp;WIDTH=450&amp;START_MAXIMIZED=FALSE&amp;VAR:CALENDAR=US&amp;VAR:SYMBOL=JMP&amp;VAR:INDEX=0"}</definedName>
    <definedName name="_21__FDSAUDITLINK__" localSheetId="16" hidden="1">{"fdsup://directions/FAT Viewer?action=UPDATE&amp;creator=factset&amp;DYN_ARGS=TRUE&amp;DOC_NAME=FAT:FQL_AUDITING_CLIENT_TEMPLATE.FAT&amp;display_string=Audit&amp;VAR:KEY=TWBGRMZUVM&amp;VAR:QUERY=RkZfU0FMRVMoTFRNLDEyLzMxLzIwMDUsLCxSRixVU0Qp&amp;WINDOW=FIRST_POPUP&amp;HEIGHT=450&amp;WIDTH=450&amp;","START_MAXIMIZED=FALSE&amp;VAR:CALENDAR=US&amp;VAR:SYMBOL=MIPS&amp;VAR:INDEX=0"}</definedName>
    <definedName name="_21__FDSAUDITLINK__" localSheetId="20" hidden="1">{"fdsup://directions/FAT Viewer?action=UPDATE&amp;creator=factset&amp;DYN_ARGS=TRUE&amp;DOC_NAME=FAT:FQL_AUDITING_CLIENT_TEMPLATE.FAT&amp;display_string=Audit&amp;VAR:KEY=TWBGRMZUVM&amp;VAR:QUERY=RkZfU0FMRVMoTFRNLDEyLzMxLzIwMDUsLCxSRixVU0Qp&amp;WINDOW=FIRST_POPUP&amp;HEIGHT=450&amp;WIDTH=450&amp;","START_MAXIMIZED=FALSE&amp;VAR:CALENDAR=US&amp;VAR:SYMBOL=MIPS&amp;VAR:INDEX=0"}</definedName>
    <definedName name="_21__FDSAUDITLINK__" localSheetId="12" hidden="1">{"fdsup://directions/FAT Viewer?action=UPDATE&amp;creator=factset&amp;DYN_ARGS=TRUE&amp;DOC_NAME=FAT:FQL_AUDITING_CLIENT_TEMPLATE.FAT&amp;display_string=Audit&amp;VAR:KEY=TWBGRMZUVM&amp;VAR:QUERY=RkZfU0FMRVMoTFRNLDEyLzMxLzIwMDUsLCxSRixVU0Qp&amp;WINDOW=FIRST_POPUP&amp;HEIGHT=450&amp;WIDTH=450&amp;","START_MAXIMIZED=FALSE&amp;VAR:CALENDAR=US&amp;VAR:SYMBOL=MIPS&amp;VAR:INDEX=0"}</definedName>
    <definedName name="_21__FDSAUDITLINK__" localSheetId="15" hidden="1">{"fdsup://directions/FAT Viewer?action=UPDATE&amp;creator=factset&amp;DYN_ARGS=TRUE&amp;DOC_NAME=FAT:FQL_AUDITING_CLIENT_TEMPLATE.FAT&amp;display_string=Audit&amp;VAR:KEY=TWBGRMZUVM&amp;VAR:QUERY=RkZfU0FMRVMoTFRNLDEyLzMxLzIwMDUsLCxSRixVU0Qp&amp;WINDOW=FIRST_POPUP&amp;HEIGHT=450&amp;WIDTH=450&amp;","START_MAXIMIZED=FALSE&amp;VAR:CALENDAR=US&amp;VAR:SYMBOL=MIPS&amp;VAR:INDEX=0"}</definedName>
    <definedName name="_21__FDSAUDITLINK__" hidden="1">{"fdsup://directions/FAT Viewer?action=UPDATE&amp;creator=factset&amp;DYN_ARGS=TRUE&amp;DOC_NAME=FAT:FQL_AUDITING_CLIENT_TEMPLATE.FAT&amp;display_string=Audit&amp;VAR:KEY=TWBGRMZUVM&amp;VAR:QUERY=RkZfU0FMRVMoTFRNLDEyLzMxLzIwMDUsLCxSRixVU0Qp&amp;WINDOW=FIRST_POPUP&amp;HEIGHT=450&amp;WIDTH=450&amp;","START_MAXIMIZED=FALSE&amp;VAR:CALENDAR=US&amp;VAR:SYMBOL=MIPS&amp;VAR:INDEX=0"}</definedName>
    <definedName name="_210__FDSAUDITLINK__" localSheetId="16" hidden="1">{"fdsup://directions/FAT Viewer?action=UPDATE&amp;creator=factset&amp;DYN_ARGS=TRUE&amp;DOC_NAME=FAT:FQL_AUDITING_CLIENT_TEMPLATE.FAT&amp;display_string=Audit&amp;VAR:KEY=MVMDGZULMT&amp;VAR:QUERY=KChGRl9FQklUKExUTSwwLCwsUkYsVVNEKUBGRl9FQklUKExUTVNfU0VNSSwwLCwsUkYsVVNEKSlARkZfRUJJV","ChBTk4sMCwsLFJGLFVTRCkp&amp;WINDOW=FIRST_POPUP&amp;HEIGHT=450&amp;WIDTH=450&amp;START_MAXIMIZED=FALSE&amp;VAR:CALENDAR=US&amp;VAR:SYMBOL=JMP&amp;VAR:INDEX=0"}</definedName>
    <definedName name="_210__FDSAUDITLINK__" localSheetId="20" hidden="1">{"fdsup://directions/FAT Viewer?action=UPDATE&amp;creator=factset&amp;DYN_ARGS=TRUE&amp;DOC_NAME=FAT:FQL_AUDITING_CLIENT_TEMPLATE.FAT&amp;display_string=Audit&amp;VAR:KEY=MVMDGZULMT&amp;VAR:QUERY=KChGRl9FQklUKExUTSwwLCwsUkYsVVNEKUBGRl9FQklUKExUTVNfU0VNSSwwLCwsUkYsVVNEKSlARkZfRUJJV","ChBTk4sMCwsLFJGLFVTRCkp&amp;WINDOW=FIRST_POPUP&amp;HEIGHT=450&amp;WIDTH=450&amp;START_MAXIMIZED=FALSE&amp;VAR:CALENDAR=US&amp;VAR:SYMBOL=JMP&amp;VAR:INDEX=0"}</definedName>
    <definedName name="_210__FDSAUDITLINK__" localSheetId="12" hidden="1">{"fdsup://directions/FAT Viewer?action=UPDATE&amp;creator=factset&amp;DYN_ARGS=TRUE&amp;DOC_NAME=FAT:FQL_AUDITING_CLIENT_TEMPLATE.FAT&amp;display_string=Audit&amp;VAR:KEY=MVMDGZULMT&amp;VAR:QUERY=KChGRl9FQklUKExUTSwwLCwsUkYsVVNEKUBGRl9FQklUKExUTVNfU0VNSSwwLCwsUkYsVVNEKSlARkZfRUJJV","ChBTk4sMCwsLFJGLFVTRCkp&amp;WINDOW=FIRST_POPUP&amp;HEIGHT=450&amp;WIDTH=450&amp;START_MAXIMIZED=FALSE&amp;VAR:CALENDAR=US&amp;VAR:SYMBOL=JMP&amp;VAR:INDEX=0"}</definedName>
    <definedName name="_210__FDSAUDITLINK__" localSheetId="15" hidden="1">{"fdsup://directions/FAT Viewer?action=UPDATE&amp;creator=factset&amp;DYN_ARGS=TRUE&amp;DOC_NAME=FAT:FQL_AUDITING_CLIENT_TEMPLATE.FAT&amp;display_string=Audit&amp;VAR:KEY=MVMDGZULMT&amp;VAR:QUERY=KChGRl9FQklUKExUTSwwLCwsUkYsVVNEKUBGRl9FQklUKExUTVNfU0VNSSwwLCwsUkYsVVNEKSlARkZfRUJJV","ChBTk4sMCwsLFJGLFVTRCkp&amp;WINDOW=FIRST_POPUP&amp;HEIGHT=450&amp;WIDTH=450&amp;START_MAXIMIZED=FALSE&amp;VAR:CALENDAR=US&amp;VAR:SYMBOL=JMP&amp;VAR:INDEX=0"}</definedName>
    <definedName name="_210__FDSAUDITLINK__" hidden="1">{"fdsup://directions/FAT Viewer?action=UPDATE&amp;creator=factset&amp;DYN_ARGS=TRUE&amp;DOC_NAME=FAT:FQL_AUDITING_CLIENT_TEMPLATE.FAT&amp;display_string=Audit&amp;VAR:KEY=MVMDGZULMT&amp;VAR:QUERY=KChGRl9FQklUKExUTSwwLCwsUkYsVVNEKUBGRl9FQklUKExUTVNfU0VNSSwwLCwsUkYsVVNEKSlARkZfRUJJV","ChBTk4sMCwsLFJGLFVTRCkp&amp;WINDOW=FIRST_POPUP&amp;HEIGHT=450&amp;WIDTH=450&amp;START_MAXIMIZED=FALSE&amp;VAR:CALENDAR=US&amp;VAR:SYMBOL=JMP&amp;VAR:INDEX=0"}</definedName>
    <definedName name="_211__FDSAUDITLINK__" localSheetId="16" hidden="1">{"fdsup://directions/FAT Viewer?action=UPDATE&amp;creator=factset&amp;DYN_ARGS=TRUE&amp;DOC_NAME=FAT:FQL_AUDITING_CLIENT_TEMPLATE.FAT&amp;display_string=Audit&amp;VAR:KEY=YLMXAVGBGN&amp;VAR:QUERY=KChGRl9FQklUREEoTFRNLDAsLCxSRixVU0QpQEZGX0VCSVREQShMVE1TX1NFTUksMCwsLFJGLFVTRCkpQEZGX","0VCSVREQShBTk4sMCwsLFJGLFVTRCkp&amp;WINDOW=FIRST_POPUP&amp;HEIGHT=450&amp;WIDTH=450&amp;START_MAXIMIZED=FALSE&amp;VAR:CALENDAR=US&amp;VAR:SYMBOL=JMP&amp;VAR:INDEX=0"}</definedName>
    <definedName name="_211__FDSAUDITLINK__" localSheetId="20" hidden="1">{"fdsup://directions/FAT Viewer?action=UPDATE&amp;creator=factset&amp;DYN_ARGS=TRUE&amp;DOC_NAME=FAT:FQL_AUDITING_CLIENT_TEMPLATE.FAT&amp;display_string=Audit&amp;VAR:KEY=YLMXAVGBGN&amp;VAR:QUERY=KChGRl9FQklUREEoTFRNLDAsLCxSRixVU0QpQEZGX0VCSVREQShMVE1TX1NFTUksMCwsLFJGLFVTRCkpQEZGX","0VCSVREQShBTk4sMCwsLFJGLFVTRCkp&amp;WINDOW=FIRST_POPUP&amp;HEIGHT=450&amp;WIDTH=450&amp;START_MAXIMIZED=FALSE&amp;VAR:CALENDAR=US&amp;VAR:SYMBOL=JMP&amp;VAR:INDEX=0"}</definedName>
    <definedName name="_211__FDSAUDITLINK__" localSheetId="12" hidden="1">{"fdsup://directions/FAT Viewer?action=UPDATE&amp;creator=factset&amp;DYN_ARGS=TRUE&amp;DOC_NAME=FAT:FQL_AUDITING_CLIENT_TEMPLATE.FAT&amp;display_string=Audit&amp;VAR:KEY=YLMXAVGBGN&amp;VAR:QUERY=KChGRl9FQklUREEoTFRNLDAsLCxSRixVU0QpQEZGX0VCSVREQShMVE1TX1NFTUksMCwsLFJGLFVTRCkpQEZGX","0VCSVREQShBTk4sMCwsLFJGLFVTRCkp&amp;WINDOW=FIRST_POPUP&amp;HEIGHT=450&amp;WIDTH=450&amp;START_MAXIMIZED=FALSE&amp;VAR:CALENDAR=US&amp;VAR:SYMBOL=JMP&amp;VAR:INDEX=0"}</definedName>
    <definedName name="_211__FDSAUDITLINK__" localSheetId="15" hidden="1">{"fdsup://directions/FAT Viewer?action=UPDATE&amp;creator=factset&amp;DYN_ARGS=TRUE&amp;DOC_NAME=FAT:FQL_AUDITING_CLIENT_TEMPLATE.FAT&amp;display_string=Audit&amp;VAR:KEY=YLMXAVGBGN&amp;VAR:QUERY=KChGRl9FQklUREEoTFRNLDAsLCxSRixVU0QpQEZGX0VCSVREQShMVE1TX1NFTUksMCwsLFJGLFVTRCkpQEZGX","0VCSVREQShBTk4sMCwsLFJGLFVTRCkp&amp;WINDOW=FIRST_POPUP&amp;HEIGHT=450&amp;WIDTH=450&amp;START_MAXIMIZED=FALSE&amp;VAR:CALENDAR=US&amp;VAR:SYMBOL=JMP&amp;VAR:INDEX=0"}</definedName>
    <definedName name="_211__FDSAUDITLINK__" hidden="1">{"fdsup://directions/FAT Viewer?action=UPDATE&amp;creator=factset&amp;DYN_ARGS=TRUE&amp;DOC_NAME=FAT:FQL_AUDITING_CLIENT_TEMPLATE.FAT&amp;display_string=Audit&amp;VAR:KEY=YLMXAVGBGN&amp;VAR:QUERY=KChGRl9FQklUREEoTFRNLDAsLCxSRixVU0QpQEZGX0VCSVREQShMVE1TX1NFTUksMCwsLFJGLFVTRCkpQEZGX","0VCSVREQShBTk4sMCwsLFJGLFVTRCkp&amp;WINDOW=FIRST_POPUP&amp;HEIGHT=450&amp;WIDTH=450&amp;START_MAXIMIZED=FALSE&amp;VAR:CALENDAR=US&amp;VAR:SYMBOL=JMP&amp;VAR:INDEX=0"}</definedName>
    <definedName name="_212__FDSAUDITLINK__" localSheetId="16" hidden="1">{"fdsup://Directions/FactSet Auditing Viewer?action=AUDIT_VALUE&amp;DB=129&amp;ID1=46629U10&amp;VALUEID=01001&amp;SDATE=201003&amp;PERIODTYPE=QTR_STD&amp;window=popup_no_bar&amp;width=385&amp;height=120&amp;START_MAXIMIZED=FALSE&amp;creator=factset&amp;display_string=Audit"}</definedName>
    <definedName name="_212__FDSAUDITLINK__" localSheetId="20" hidden="1">{"fdsup://Directions/FactSet Auditing Viewer?action=AUDIT_VALUE&amp;DB=129&amp;ID1=46629U10&amp;VALUEID=01001&amp;SDATE=201003&amp;PERIODTYPE=QTR_STD&amp;window=popup_no_bar&amp;width=385&amp;height=120&amp;START_MAXIMIZED=FALSE&amp;creator=factset&amp;display_string=Audit"}</definedName>
    <definedName name="_212__FDSAUDITLINK__" localSheetId="12" hidden="1">{"fdsup://Directions/FactSet Auditing Viewer?action=AUDIT_VALUE&amp;DB=129&amp;ID1=46629U10&amp;VALUEID=01001&amp;SDATE=201003&amp;PERIODTYPE=QTR_STD&amp;window=popup_no_bar&amp;width=385&amp;height=120&amp;START_MAXIMIZED=FALSE&amp;creator=factset&amp;display_string=Audit"}</definedName>
    <definedName name="_212__FDSAUDITLINK__" localSheetId="15" hidden="1">{"fdsup://Directions/FactSet Auditing Viewer?action=AUDIT_VALUE&amp;DB=129&amp;ID1=46629U10&amp;VALUEID=01001&amp;SDATE=201003&amp;PERIODTYPE=QTR_STD&amp;window=popup_no_bar&amp;width=385&amp;height=120&amp;START_MAXIMIZED=FALSE&amp;creator=factset&amp;display_string=Audit"}</definedName>
    <definedName name="_212__FDSAUDITLINK__" hidden="1">{"fdsup://Directions/FactSet Auditing Viewer?action=AUDIT_VALUE&amp;DB=129&amp;ID1=46629U10&amp;VALUEID=01001&amp;SDATE=201003&amp;PERIODTYPE=QTR_STD&amp;window=popup_no_bar&amp;width=385&amp;height=120&amp;START_MAXIMIZED=FALSE&amp;creator=factset&amp;display_string=Audit"}</definedName>
    <definedName name="_213__FDSAUDITLINK__" localSheetId="16" hidden="1">{"fdsup://directions/FAT Viewer?action=UPDATE&amp;creator=factset&amp;DYN_ARGS=TRUE&amp;DOC_NAME=FAT:FQL_AUDITING_CLIENT_TEMPLATE.FAT&amp;display_string=Audit&amp;VAR:KEY=ERUPGFARQB&amp;VAR:QUERY=KChGRl9ORVRfSU5DKExUTSwwLCwsUkYsVVNEKUBGRl9ORVRfSU5DKExUTVNfU0VNSSwwLCwsUkYsVVNEKSlAR","kZfTkVUX0lOQyhBTk4sMCwsLFJGLFVTRCkp&amp;WINDOW=FIRST_POPUP&amp;HEIGHT=450&amp;WIDTH=450&amp;START_MAXIMIZED=FALSE&amp;VAR:CALENDAR=US&amp;VAR:SYMBOL=TWPG&amp;VAR:INDEX=0"}</definedName>
    <definedName name="_213__FDSAUDITLINK__" localSheetId="20" hidden="1">{"fdsup://directions/FAT Viewer?action=UPDATE&amp;creator=factset&amp;DYN_ARGS=TRUE&amp;DOC_NAME=FAT:FQL_AUDITING_CLIENT_TEMPLATE.FAT&amp;display_string=Audit&amp;VAR:KEY=ERUPGFARQB&amp;VAR:QUERY=KChGRl9ORVRfSU5DKExUTSwwLCwsUkYsVVNEKUBGRl9ORVRfSU5DKExUTVNfU0VNSSwwLCwsUkYsVVNEKSlAR","kZfTkVUX0lOQyhBTk4sMCwsLFJGLFVTRCkp&amp;WINDOW=FIRST_POPUP&amp;HEIGHT=450&amp;WIDTH=450&amp;START_MAXIMIZED=FALSE&amp;VAR:CALENDAR=US&amp;VAR:SYMBOL=TWPG&amp;VAR:INDEX=0"}</definedName>
    <definedName name="_213__FDSAUDITLINK__" localSheetId="12" hidden="1">{"fdsup://directions/FAT Viewer?action=UPDATE&amp;creator=factset&amp;DYN_ARGS=TRUE&amp;DOC_NAME=FAT:FQL_AUDITING_CLIENT_TEMPLATE.FAT&amp;display_string=Audit&amp;VAR:KEY=ERUPGFARQB&amp;VAR:QUERY=KChGRl9ORVRfSU5DKExUTSwwLCwsUkYsVVNEKUBGRl9ORVRfSU5DKExUTVNfU0VNSSwwLCwsUkYsVVNEKSlAR","kZfTkVUX0lOQyhBTk4sMCwsLFJGLFVTRCkp&amp;WINDOW=FIRST_POPUP&amp;HEIGHT=450&amp;WIDTH=450&amp;START_MAXIMIZED=FALSE&amp;VAR:CALENDAR=US&amp;VAR:SYMBOL=TWPG&amp;VAR:INDEX=0"}</definedName>
    <definedName name="_213__FDSAUDITLINK__" localSheetId="15" hidden="1">{"fdsup://directions/FAT Viewer?action=UPDATE&amp;creator=factset&amp;DYN_ARGS=TRUE&amp;DOC_NAME=FAT:FQL_AUDITING_CLIENT_TEMPLATE.FAT&amp;display_string=Audit&amp;VAR:KEY=ERUPGFARQB&amp;VAR:QUERY=KChGRl9ORVRfSU5DKExUTSwwLCwsUkYsVVNEKUBGRl9ORVRfSU5DKExUTVNfU0VNSSwwLCwsUkYsVVNEKSlAR","kZfTkVUX0lOQyhBTk4sMCwsLFJGLFVTRCkp&amp;WINDOW=FIRST_POPUP&amp;HEIGHT=450&amp;WIDTH=450&amp;START_MAXIMIZED=FALSE&amp;VAR:CALENDAR=US&amp;VAR:SYMBOL=TWPG&amp;VAR:INDEX=0"}</definedName>
    <definedName name="_213__FDSAUDITLINK__" hidden="1">{"fdsup://directions/FAT Viewer?action=UPDATE&amp;creator=factset&amp;DYN_ARGS=TRUE&amp;DOC_NAME=FAT:FQL_AUDITING_CLIENT_TEMPLATE.FAT&amp;display_string=Audit&amp;VAR:KEY=ERUPGFARQB&amp;VAR:QUERY=KChGRl9ORVRfSU5DKExUTSwwLCwsUkYsVVNEKUBGRl9ORVRfSU5DKExUTVNfU0VNSSwwLCwsUkYsVVNEKSlAR","kZfTkVUX0lOQyhBTk4sMCwsLFJGLFVTRCkp&amp;WINDOW=FIRST_POPUP&amp;HEIGHT=450&amp;WIDTH=450&amp;START_MAXIMIZED=FALSE&amp;VAR:CALENDAR=US&amp;VAR:SYMBOL=TWPG&amp;VAR:INDEX=0"}</definedName>
    <definedName name="_214__FDSAUDITLINK__" localSheetId="16" hidden="1">{"fdsup://directions/FAT Viewer?action=UPDATE&amp;creator=factset&amp;DYN_ARGS=TRUE&amp;DOC_NAME=FAT:FQL_AUDITING_CLIENT_TEMPLATE.FAT&amp;display_string=Audit&amp;VAR:KEY=WBUZMPCJIF&amp;VAR:QUERY=KChGRl9FQklUKExUTSwwLCwsUkYsVVNEKUBGRl9FQklUKExUTVNfU0VNSSwwLCwsUkYsVVNEKSlARkZfRUJJV","ChBTk4sMCwsLFJGLFVTRCkp&amp;WINDOW=FIRST_POPUP&amp;HEIGHT=450&amp;WIDTH=450&amp;START_MAXIMIZED=FALSE&amp;VAR:CALENDAR=US&amp;VAR:SYMBOL=TWPG&amp;VAR:INDEX=0"}</definedName>
    <definedName name="_214__FDSAUDITLINK__" localSheetId="20" hidden="1">{"fdsup://directions/FAT Viewer?action=UPDATE&amp;creator=factset&amp;DYN_ARGS=TRUE&amp;DOC_NAME=FAT:FQL_AUDITING_CLIENT_TEMPLATE.FAT&amp;display_string=Audit&amp;VAR:KEY=WBUZMPCJIF&amp;VAR:QUERY=KChGRl9FQklUKExUTSwwLCwsUkYsVVNEKUBGRl9FQklUKExUTVNfU0VNSSwwLCwsUkYsVVNEKSlARkZfRUJJV","ChBTk4sMCwsLFJGLFVTRCkp&amp;WINDOW=FIRST_POPUP&amp;HEIGHT=450&amp;WIDTH=450&amp;START_MAXIMIZED=FALSE&amp;VAR:CALENDAR=US&amp;VAR:SYMBOL=TWPG&amp;VAR:INDEX=0"}</definedName>
    <definedName name="_214__FDSAUDITLINK__" localSheetId="12" hidden="1">{"fdsup://directions/FAT Viewer?action=UPDATE&amp;creator=factset&amp;DYN_ARGS=TRUE&amp;DOC_NAME=FAT:FQL_AUDITING_CLIENT_TEMPLATE.FAT&amp;display_string=Audit&amp;VAR:KEY=WBUZMPCJIF&amp;VAR:QUERY=KChGRl9FQklUKExUTSwwLCwsUkYsVVNEKUBGRl9FQklUKExUTVNfU0VNSSwwLCwsUkYsVVNEKSlARkZfRUJJV","ChBTk4sMCwsLFJGLFVTRCkp&amp;WINDOW=FIRST_POPUP&amp;HEIGHT=450&amp;WIDTH=450&amp;START_MAXIMIZED=FALSE&amp;VAR:CALENDAR=US&amp;VAR:SYMBOL=TWPG&amp;VAR:INDEX=0"}</definedName>
    <definedName name="_214__FDSAUDITLINK__" localSheetId="15" hidden="1">{"fdsup://directions/FAT Viewer?action=UPDATE&amp;creator=factset&amp;DYN_ARGS=TRUE&amp;DOC_NAME=FAT:FQL_AUDITING_CLIENT_TEMPLATE.FAT&amp;display_string=Audit&amp;VAR:KEY=WBUZMPCJIF&amp;VAR:QUERY=KChGRl9FQklUKExUTSwwLCwsUkYsVVNEKUBGRl9FQklUKExUTVNfU0VNSSwwLCwsUkYsVVNEKSlARkZfRUJJV","ChBTk4sMCwsLFJGLFVTRCkp&amp;WINDOW=FIRST_POPUP&amp;HEIGHT=450&amp;WIDTH=450&amp;START_MAXIMIZED=FALSE&amp;VAR:CALENDAR=US&amp;VAR:SYMBOL=TWPG&amp;VAR:INDEX=0"}</definedName>
    <definedName name="_214__FDSAUDITLINK__" hidden="1">{"fdsup://directions/FAT Viewer?action=UPDATE&amp;creator=factset&amp;DYN_ARGS=TRUE&amp;DOC_NAME=FAT:FQL_AUDITING_CLIENT_TEMPLATE.FAT&amp;display_string=Audit&amp;VAR:KEY=WBUZMPCJIF&amp;VAR:QUERY=KChGRl9FQklUKExUTSwwLCwsUkYsVVNEKUBGRl9FQklUKExUTVNfU0VNSSwwLCwsUkYsVVNEKSlARkZfRUJJV","ChBTk4sMCwsLFJGLFVTRCkp&amp;WINDOW=FIRST_POPUP&amp;HEIGHT=450&amp;WIDTH=450&amp;START_MAXIMIZED=FALSE&amp;VAR:CALENDAR=US&amp;VAR:SYMBOL=TWPG&amp;VAR:INDEX=0"}</definedName>
    <definedName name="_215__FDSAUDITLINK__" localSheetId="16" hidden="1">{"fdsup://directions/FAT Viewer?action=UPDATE&amp;creator=factset&amp;DYN_ARGS=TRUE&amp;DOC_NAME=FAT:FQL_AUDITING_CLIENT_TEMPLATE.FAT&amp;display_string=Audit&amp;VAR:KEY=CPWNIXYDEX&amp;VAR:QUERY=KChGRl9FQklUREEoTFRNLDAsLCxSRixVU0QpQEZGX0VCSVREQShMVE1TX1NFTUksMCwsLFJGLFVTRCkpQEZGX","0VCSVREQShBTk4sMCwsLFJGLFVTRCkp&amp;WINDOW=FIRST_POPUP&amp;HEIGHT=450&amp;WIDTH=450&amp;START_MAXIMIZED=FALSE&amp;VAR:CALENDAR=US&amp;VAR:SYMBOL=TWPG&amp;VAR:INDEX=0"}</definedName>
    <definedName name="_215__FDSAUDITLINK__" localSheetId="20" hidden="1">{"fdsup://directions/FAT Viewer?action=UPDATE&amp;creator=factset&amp;DYN_ARGS=TRUE&amp;DOC_NAME=FAT:FQL_AUDITING_CLIENT_TEMPLATE.FAT&amp;display_string=Audit&amp;VAR:KEY=CPWNIXYDEX&amp;VAR:QUERY=KChGRl9FQklUREEoTFRNLDAsLCxSRixVU0QpQEZGX0VCSVREQShMVE1TX1NFTUksMCwsLFJGLFVTRCkpQEZGX","0VCSVREQShBTk4sMCwsLFJGLFVTRCkp&amp;WINDOW=FIRST_POPUP&amp;HEIGHT=450&amp;WIDTH=450&amp;START_MAXIMIZED=FALSE&amp;VAR:CALENDAR=US&amp;VAR:SYMBOL=TWPG&amp;VAR:INDEX=0"}</definedName>
    <definedName name="_215__FDSAUDITLINK__" localSheetId="12" hidden="1">{"fdsup://directions/FAT Viewer?action=UPDATE&amp;creator=factset&amp;DYN_ARGS=TRUE&amp;DOC_NAME=FAT:FQL_AUDITING_CLIENT_TEMPLATE.FAT&amp;display_string=Audit&amp;VAR:KEY=CPWNIXYDEX&amp;VAR:QUERY=KChGRl9FQklUREEoTFRNLDAsLCxSRixVU0QpQEZGX0VCSVREQShMVE1TX1NFTUksMCwsLFJGLFVTRCkpQEZGX","0VCSVREQShBTk4sMCwsLFJGLFVTRCkp&amp;WINDOW=FIRST_POPUP&amp;HEIGHT=450&amp;WIDTH=450&amp;START_MAXIMIZED=FALSE&amp;VAR:CALENDAR=US&amp;VAR:SYMBOL=TWPG&amp;VAR:INDEX=0"}</definedName>
    <definedName name="_215__FDSAUDITLINK__" localSheetId="15" hidden="1">{"fdsup://directions/FAT Viewer?action=UPDATE&amp;creator=factset&amp;DYN_ARGS=TRUE&amp;DOC_NAME=FAT:FQL_AUDITING_CLIENT_TEMPLATE.FAT&amp;display_string=Audit&amp;VAR:KEY=CPWNIXYDEX&amp;VAR:QUERY=KChGRl9FQklUREEoTFRNLDAsLCxSRixVU0QpQEZGX0VCSVREQShMVE1TX1NFTUksMCwsLFJGLFVTRCkpQEZGX","0VCSVREQShBTk4sMCwsLFJGLFVTRCkp&amp;WINDOW=FIRST_POPUP&amp;HEIGHT=450&amp;WIDTH=450&amp;START_MAXIMIZED=FALSE&amp;VAR:CALENDAR=US&amp;VAR:SYMBOL=TWPG&amp;VAR:INDEX=0"}</definedName>
    <definedName name="_215__FDSAUDITLINK__" hidden="1">{"fdsup://directions/FAT Viewer?action=UPDATE&amp;creator=factset&amp;DYN_ARGS=TRUE&amp;DOC_NAME=FAT:FQL_AUDITING_CLIENT_TEMPLATE.FAT&amp;display_string=Audit&amp;VAR:KEY=CPWNIXYDEX&amp;VAR:QUERY=KChGRl9FQklUREEoTFRNLDAsLCxSRixVU0QpQEZGX0VCSVREQShMVE1TX1NFTUksMCwsLFJGLFVTRCkpQEZGX","0VCSVREQShBTk4sMCwsLFJGLFVTRCkp&amp;WINDOW=FIRST_POPUP&amp;HEIGHT=450&amp;WIDTH=450&amp;START_MAXIMIZED=FALSE&amp;VAR:CALENDAR=US&amp;VAR:SYMBOL=TWPG&amp;VAR:INDEX=0"}</definedName>
    <definedName name="_216__FDSAUDITLINK__" localSheetId="16" hidden="1">{"fdsup://Directions/FactSet Auditing Viewer?action=AUDIT_VALUE&amp;DB=129&amp;ID1=88448110&amp;VALUEID=01001&amp;SDATE=2009&amp;PERIODTYPE=ANN_STD&amp;window=popup_no_bar&amp;width=385&amp;height=120&amp;START_MAXIMIZED=FALSE&amp;creator=factset&amp;display_string=Audit"}</definedName>
    <definedName name="_216__FDSAUDITLINK__" localSheetId="20" hidden="1">{"fdsup://Directions/FactSet Auditing Viewer?action=AUDIT_VALUE&amp;DB=129&amp;ID1=88448110&amp;VALUEID=01001&amp;SDATE=2009&amp;PERIODTYPE=ANN_STD&amp;window=popup_no_bar&amp;width=385&amp;height=120&amp;START_MAXIMIZED=FALSE&amp;creator=factset&amp;display_string=Audit"}</definedName>
    <definedName name="_216__FDSAUDITLINK__" localSheetId="12" hidden="1">{"fdsup://Directions/FactSet Auditing Viewer?action=AUDIT_VALUE&amp;DB=129&amp;ID1=88448110&amp;VALUEID=01001&amp;SDATE=2009&amp;PERIODTYPE=ANN_STD&amp;window=popup_no_bar&amp;width=385&amp;height=120&amp;START_MAXIMIZED=FALSE&amp;creator=factset&amp;display_string=Audit"}</definedName>
    <definedName name="_216__FDSAUDITLINK__" localSheetId="15" hidden="1">{"fdsup://Directions/FactSet Auditing Viewer?action=AUDIT_VALUE&amp;DB=129&amp;ID1=88448110&amp;VALUEID=01001&amp;SDATE=2009&amp;PERIODTYPE=ANN_STD&amp;window=popup_no_bar&amp;width=385&amp;height=120&amp;START_MAXIMIZED=FALSE&amp;creator=factset&amp;display_string=Audit"}</definedName>
    <definedName name="_216__FDSAUDITLINK__" hidden="1">{"fdsup://Directions/FactSet Auditing Viewer?action=AUDIT_VALUE&amp;DB=129&amp;ID1=88448110&amp;VALUEID=01001&amp;SDATE=2009&amp;PERIODTYPE=ANN_STD&amp;window=popup_no_bar&amp;width=385&amp;height=120&amp;START_MAXIMIZED=FALSE&amp;creator=factset&amp;display_string=Audit"}</definedName>
    <definedName name="_217__FDSAUDITLINK__" localSheetId="16" hidden="1">{"fdsup://Directions/FactSet Auditing Viewer?action=AUDIT_VALUE&amp;DB=129&amp;ID1=88448110&amp;VALUEID=01001&amp;SDATE=201001&amp;PERIODTYPE=QTR_STD&amp;window=popup_no_bar&amp;width=385&amp;height=120&amp;START_MAXIMIZED=FALSE&amp;creator=factset&amp;display_string=Audit"}</definedName>
    <definedName name="_217__FDSAUDITLINK__" localSheetId="20" hidden="1">{"fdsup://Directions/FactSet Auditing Viewer?action=AUDIT_VALUE&amp;DB=129&amp;ID1=88448110&amp;VALUEID=01001&amp;SDATE=201001&amp;PERIODTYPE=QTR_STD&amp;window=popup_no_bar&amp;width=385&amp;height=120&amp;START_MAXIMIZED=FALSE&amp;creator=factset&amp;display_string=Audit"}</definedName>
    <definedName name="_217__FDSAUDITLINK__" localSheetId="12" hidden="1">{"fdsup://Directions/FactSet Auditing Viewer?action=AUDIT_VALUE&amp;DB=129&amp;ID1=88448110&amp;VALUEID=01001&amp;SDATE=201001&amp;PERIODTYPE=QTR_STD&amp;window=popup_no_bar&amp;width=385&amp;height=120&amp;START_MAXIMIZED=FALSE&amp;creator=factset&amp;display_string=Audit"}</definedName>
    <definedName name="_217__FDSAUDITLINK__" localSheetId="15" hidden="1">{"fdsup://Directions/FactSet Auditing Viewer?action=AUDIT_VALUE&amp;DB=129&amp;ID1=88448110&amp;VALUEID=01001&amp;SDATE=201001&amp;PERIODTYPE=QTR_STD&amp;window=popup_no_bar&amp;width=385&amp;height=120&amp;START_MAXIMIZED=FALSE&amp;creator=factset&amp;display_string=Audit"}</definedName>
    <definedName name="_217__FDSAUDITLINK__" hidden="1">{"fdsup://Directions/FactSet Auditing Viewer?action=AUDIT_VALUE&amp;DB=129&amp;ID1=88448110&amp;VALUEID=01001&amp;SDATE=201001&amp;PERIODTYPE=QTR_STD&amp;window=popup_no_bar&amp;width=385&amp;height=120&amp;START_MAXIMIZED=FALSE&amp;creator=factset&amp;display_string=Audit"}</definedName>
    <definedName name="_218__FDSAUDITLINK__" localSheetId="16" hidden="1">{"fdsup://Directions/FactSet Auditing Viewer?action=AUDIT_VALUE&amp;DB=129&amp;ID1=88448110&amp;VALUEID=01001&amp;SDATE=200901&amp;PERIODTYPE=QTR_STD&amp;window=popup_no_bar&amp;width=385&amp;height=120&amp;START_MAXIMIZED=FALSE&amp;creator=factset&amp;display_string=Audit"}</definedName>
    <definedName name="_218__FDSAUDITLINK__" localSheetId="20" hidden="1">{"fdsup://Directions/FactSet Auditing Viewer?action=AUDIT_VALUE&amp;DB=129&amp;ID1=88448110&amp;VALUEID=01001&amp;SDATE=200901&amp;PERIODTYPE=QTR_STD&amp;window=popup_no_bar&amp;width=385&amp;height=120&amp;START_MAXIMIZED=FALSE&amp;creator=factset&amp;display_string=Audit"}</definedName>
    <definedName name="_218__FDSAUDITLINK__" localSheetId="12" hidden="1">{"fdsup://Directions/FactSet Auditing Viewer?action=AUDIT_VALUE&amp;DB=129&amp;ID1=88448110&amp;VALUEID=01001&amp;SDATE=200901&amp;PERIODTYPE=QTR_STD&amp;window=popup_no_bar&amp;width=385&amp;height=120&amp;START_MAXIMIZED=FALSE&amp;creator=factset&amp;display_string=Audit"}</definedName>
    <definedName name="_218__FDSAUDITLINK__" localSheetId="15" hidden="1">{"fdsup://Directions/FactSet Auditing Viewer?action=AUDIT_VALUE&amp;DB=129&amp;ID1=88448110&amp;VALUEID=01001&amp;SDATE=200901&amp;PERIODTYPE=QTR_STD&amp;window=popup_no_bar&amp;width=385&amp;height=120&amp;START_MAXIMIZED=FALSE&amp;creator=factset&amp;display_string=Audit"}</definedName>
    <definedName name="_218__FDSAUDITLINK__" hidden="1">{"fdsup://Directions/FactSet Auditing Viewer?action=AUDIT_VALUE&amp;DB=129&amp;ID1=88448110&amp;VALUEID=01001&amp;SDATE=200901&amp;PERIODTYPE=QTR_STD&amp;window=popup_no_bar&amp;width=385&amp;height=120&amp;START_MAXIMIZED=FALSE&amp;creator=factset&amp;display_string=Audit"}</definedName>
    <definedName name="_219__FDSAUDITLINK__" localSheetId="16" hidden="1">{"fdsup://directions/FAT Viewer?action=UPDATE&amp;creator=factset&amp;DYN_ARGS=TRUE&amp;DOC_NAME=FAT:FQL_AUDITING_CLIENT_TEMPLATE.FAT&amp;display_string=Audit&amp;VAR:KEY=EXSPKBWZGN&amp;VAR:QUERY=KChGRl9ORVRfSU5DKExUTSwwLCwsUkYsVVNEKUBGRl9ORVRfSU5DKExUTVNfU0VNSSwwLCwsUkYsVVNEKSlAR","kZfTkVUX0lOQyhBTk4sMCwsLFJGLFVTRCkp&amp;WINDOW=FIRST_POPUP&amp;HEIGHT=450&amp;WIDTH=450&amp;START_MAXIMIZED=FALSE&amp;VAR:CALENDAR=US&amp;VAR:SYMBOL=COWN&amp;VAR:INDEX=0"}</definedName>
    <definedName name="_219__FDSAUDITLINK__" localSheetId="20" hidden="1">{"fdsup://directions/FAT Viewer?action=UPDATE&amp;creator=factset&amp;DYN_ARGS=TRUE&amp;DOC_NAME=FAT:FQL_AUDITING_CLIENT_TEMPLATE.FAT&amp;display_string=Audit&amp;VAR:KEY=EXSPKBWZGN&amp;VAR:QUERY=KChGRl9ORVRfSU5DKExUTSwwLCwsUkYsVVNEKUBGRl9ORVRfSU5DKExUTVNfU0VNSSwwLCwsUkYsVVNEKSlAR","kZfTkVUX0lOQyhBTk4sMCwsLFJGLFVTRCkp&amp;WINDOW=FIRST_POPUP&amp;HEIGHT=450&amp;WIDTH=450&amp;START_MAXIMIZED=FALSE&amp;VAR:CALENDAR=US&amp;VAR:SYMBOL=COWN&amp;VAR:INDEX=0"}</definedName>
    <definedName name="_219__FDSAUDITLINK__" localSheetId="12" hidden="1">{"fdsup://directions/FAT Viewer?action=UPDATE&amp;creator=factset&amp;DYN_ARGS=TRUE&amp;DOC_NAME=FAT:FQL_AUDITING_CLIENT_TEMPLATE.FAT&amp;display_string=Audit&amp;VAR:KEY=EXSPKBWZGN&amp;VAR:QUERY=KChGRl9ORVRfSU5DKExUTSwwLCwsUkYsVVNEKUBGRl9ORVRfSU5DKExUTVNfU0VNSSwwLCwsUkYsVVNEKSlAR","kZfTkVUX0lOQyhBTk4sMCwsLFJGLFVTRCkp&amp;WINDOW=FIRST_POPUP&amp;HEIGHT=450&amp;WIDTH=450&amp;START_MAXIMIZED=FALSE&amp;VAR:CALENDAR=US&amp;VAR:SYMBOL=COWN&amp;VAR:INDEX=0"}</definedName>
    <definedName name="_219__FDSAUDITLINK__" localSheetId="15" hidden="1">{"fdsup://directions/FAT Viewer?action=UPDATE&amp;creator=factset&amp;DYN_ARGS=TRUE&amp;DOC_NAME=FAT:FQL_AUDITING_CLIENT_TEMPLATE.FAT&amp;display_string=Audit&amp;VAR:KEY=EXSPKBWZGN&amp;VAR:QUERY=KChGRl9ORVRfSU5DKExUTSwwLCwsUkYsVVNEKUBGRl9ORVRfSU5DKExUTVNfU0VNSSwwLCwsUkYsVVNEKSlAR","kZfTkVUX0lOQyhBTk4sMCwsLFJGLFVTRCkp&amp;WINDOW=FIRST_POPUP&amp;HEIGHT=450&amp;WIDTH=450&amp;START_MAXIMIZED=FALSE&amp;VAR:CALENDAR=US&amp;VAR:SYMBOL=COWN&amp;VAR:INDEX=0"}</definedName>
    <definedName name="_219__FDSAUDITLINK__" hidden="1">{"fdsup://directions/FAT Viewer?action=UPDATE&amp;creator=factset&amp;DYN_ARGS=TRUE&amp;DOC_NAME=FAT:FQL_AUDITING_CLIENT_TEMPLATE.FAT&amp;display_string=Audit&amp;VAR:KEY=EXSPKBWZGN&amp;VAR:QUERY=KChGRl9ORVRfSU5DKExUTSwwLCwsUkYsVVNEKUBGRl9ORVRfSU5DKExUTVNfU0VNSSwwLCwsUkYsVVNEKSlAR","kZfTkVUX0lOQyhBTk4sMCwsLFJGLFVTRCkp&amp;WINDOW=FIRST_POPUP&amp;HEIGHT=450&amp;WIDTH=450&amp;START_MAXIMIZED=FALSE&amp;VAR:CALENDAR=US&amp;VAR:SYMBOL=COWN&amp;VAR:INDEX=0"}</definedName>
    <definedName name="_22__FDSAUDITLINK__" localSheetId="16" hidden="1">{"fdsup://directions/FAT Viewer?action=UPDATE&amp;creator=factset&amp;DYN_ARGS=TRUE&amp;DOC_NAME=FAT:FQL_AUDITING_CLIENT_TEMPLATE.FAT&amp;display_string=Audit&amp;VAR:KEY=RQTSLGXMJO&amp;VAR:QUERY=KChGRl9ORVRfSU5DKExUTSwwLCwsUkYsVVNEKUBGRl9ORVRfSU5DKExUTVNfU0VNSSwwLCwsUkYsVVNEKSlAR","kZfTkVUX0lOQyhBTk4sMCwsLFJGLFVTRCkp&amp;WINDOW=FIRST_POPUP&amp;HEIGHT=450&amp;WIDTH=450&amp;START_MAXIMIZED=FALSE&amp;VAR:CALENDAR=US&amp;VAR:SYMBOL=QCOM&amp;VAR:INDEX=0"}</definedName>
    <definedName name="_22__FDSAUDITLINK__" localSheetId="20" hidden="1">{"fdsup://directions/FAT Viewer?action=UPDATE&amp;creator=factset&amp;DYN_ARGS=TRUE&amp;DOC_NAME=FAT:FQL_AUDITING_CLIENT_TEMPLATE.FAT&amp;display_string=Audit&amp;VAR:KEY=RQTSLGXMJO&amp;VAR:QUERY=KChGRl9ORVRfSU5DKExUTSwwLCwsUkYsVVNEKUBGRl9ORVRfSU5DKExUTVNfU0VNSSwwLCwsUkYsVVNEKSlAR","kZfTkVUX0lOQyhBTk4sMCwsLFJGLFVTRCkp&amp;WINDOW=FIRST_POPUP&amp;HEIGHT=450&amp;WIDTH=450&amp;START_MAXIMIZED=FALSE&amp;VAR:CALENDAR=US&amp;VAR:SYMBOL=QCOM&amp;VAR:INDEX=0"}</definedName>
    <definedName name="_22__FDSAUDITLINK__" localSheetId="12" hidden="1">{"fdsup://directions/FAT Viewer?action=UPDATE&amp;creator=factset&amp;DYN_ARGS=TRUE&amp;DOC_NAME=FAT:FQL_AUDITING_CLIENT_TEMPLATE.FAT&amp;display_string=Audit&amp;VAR:KEY=RQTSLGXMJO&amp;VAR:QUERY=KChGRl9ORVRfSU5DKExUTSwwLCwsUkYsVVNEKUBGRl9ORVRfSU5DKExUTVNfU0VNSSwwLCwsUkYsVVNEKSlAR","kZfTkVUX0lOQyhBTk4sMCwsLFJGLFVTRCkp&amp;WINDOW=FIRST_POPUP&amp;HEIGHT=450&amp;WIDTH=450&amp;START_MAXIMIZED=FALSE&amp;VAR:CALENDAR=US&amp;VAR:SYMBOL=QCOM&amp;VAR:INDEX=0"}</definedName>
    <definedName name="_22__FDSAUDITLINK__" localSheetId="15" hidden="1">{"fdsup://directions/FAT Viewer?action=UPDATE&amp;creator=factset&amp;DYN_ARGS=TRUE&amp;DOC_NAME=FAT:FQL_AUDITING_CLIENT_TEMPLATE.FAT&amp;display_string=Audit&amp;VAR:KEY=RQTSLGXMJO&amp;VAR:QUERY=KChGRl9ORVRfSU5DKExUTSwwLCwsUkYsVVNEKUBGRl9ORVRfSU5DKExUTVNfU0VNSSwwLCwsUkYsVVNEKSlAR","kZfTkVUX0lOQyhBTk4sMCwsLFJGLFVTRCkp&amp;WINDOW=FIRST_POPUP&amp;HEIGHT=450&amp;WIDTH=450&amp;START_MAXIMIZED=FALSE&amp;VAR:CALENDAR=US&amp;VAR:SYMBOL=QCOM&amp;VAR:INDEX=0"}</definedName>
    <definedName name="_22__FDSAUDITLINK__" hidden="1">{"fdsup://directions/FAT Viewer?action=UPDATE&amp;creator=factset&amp;DYN_ARGS=TRUE&amp;DOC_NAME=FAT:FQL_AUDITING_CLIENT_TEMPLATE.FAT&amp;display_string=Audit&amp;VAR:KEY=RQTSLGXMJO&amp;VAR:QUERY=KChGRl9ORVRfSU5DKExUTSwwLCwsUkYsVVNEKUBGRl9ORVRfSU5DKExUTVNfU0VNSSwwLCwsUkYsVVNEKSlAR","kZfTkVUX0lOQyhBTk4sMCwsLFJGLFVTRCkp&amp;WINDOW=FIRST_POPUP&amp;HEIGHT=450&amp;WIDTH=450&amp;START_MAXIMIZED=FALSE&amp;VAR:CALENDAR=US&amp;VAR:SYMBOL=QCOM&amp;VAR:INDEX=0"}</definedName>
    <definedName name="_220__FDSAUDITLINK__" localSheetId="16" hidden="1">{"fdsup://directions/FAT Viewer?action=UPDATE&amp;creator=factset&amp;DYN_ARGS=TRUE&amp;DOC_NAME=FAT:FQL_AUDITING_CLIENT_TEMPLATE.FAT&amp;display_string=Audit&amp;VAR:KEY=CFCFQNADUV&amp;VAR:QUERY=KChGRl9FQklUKExUTSwwLCwsUkYsVVNEKUBGRl9FQklUKExUTVNfU0VNSSwwLCwsUkYsVVNEKSlARkZfRUJJV","ChBTk4sMCwsLFJGLFVTRCkp&amp;WINDOW=FIRST_POPUP&amp;HEIGHT=450&amp;WIDTH=450&amp;START_MAXIMIZED=FALSE&amp;VAR:CALENDAR=US&amp;VAR:SYMBOL=COWN&amp;VAR:INDEX=0"}</definedName>
    <definedName name="_220__FDSAUDITLINK__" localSheetId="20" hidden="1">{"fdsup://directions/FAT Viewer?action=UPDATE&amp;creator=factset&amp;DYN_ARGS=TRUE&amp;DOC_NAME=FAT:FQL_AUDITING_CLIENT_TEMPLATE.FAT&amp;display_string=Audit&amp;VAR:KEY=CFCFQNADUV&amp;VAR:QUERY=KChGRl9FQklUKExUTSwwLCwsUkYsVVNEKUBGRl9FQklUKExUTVNfU0VNSSwwLCwsUkYsVVNEKSlARkZfRUJJV","ChBTk4sMCwsLFJGLFVTRCkp&amp;WINDOW=FIRST_POPUP&amp;HEIGHT=450&amp;WIDTH=450&amp;START_MAXIMIZED=FALSE&amp;VAR:CALENDAR=US&amp;VAR:SYMBOL=COWN&amp;VAR:INDEX=0"}</definedName>
    <definedName name="_220__FDSAUDITLINK__" localSheetId="12" hidden="1">{"fdsup://directions/FAT Viewer?action=UPDATE&amp;creator=factset&amp;DYN_ARGS=TRUE&amp;DOC_NAME=FAT:FQL_AUDITING_CLIENT_TEMPLATE.FAT&amp;display_string=Audit&amp;VAR:KEY=CFCFQNADUV&amp;VAR:QUERY=KChGRl9FQklUKExUTSwwLCwsUkYsVVNEKUBGRl9FQklUKExUTVNfU0VNSSwwLCwsUkYsVVNEKSlARkZfRUJJV","ChBTk4sMCwsLFJGLFVTRCkp&amp;WINDOW=FIRST_POPUP&amp;HEIGHT=450&amp;WIDTH=450&amp;START_MAXIMIZED=FALSE&amp;VAR:CALENDAR=US&amp;VAR:SYMBOL=COWN&amp;VAR:INDEX=0"}</definedName>
    <definedName name="_220__FDSAUDITLINK__" localSheetId="15" hidden="1">{"fdsup://directions/FAT Viewer?action=UPDATE&amp;creator=factset&amp;DYN_ARGS=TRUE&amp;DOC_NAME=FAT:FQL_AUDITING_CLIENT_TEMPLATE.FAT&amp;display_string=Audit&amp;VAR:KEY=CFCFQNADUV&amp;VAR:QUERY=KChGRl9FQklUKExUTSwwLCwsUkYsVVNEKUBGRl9FQklUKExUTVNfU0VNSSwwLCwsUkYsVVNEKSlARkZfRUJJV","ChBTk4sMCwsLFJGLFVTRCkp&amp;WINDOW=FIRST_POPUP&amp;HEIGHT=450&amp;WIDTH=450&amp;START_MAXIMIZED=FALSE&amp;VAR:CALENDAR=US&amp;VAR:SYMBOL=COWN&amp;VAR:INDEX=0"}</definedName>
    <definedName name="_220__FDSAUDITLINK__" hidden="1">{"fdsup://directions/FAT Viewer?action=UPDATE&amp;creator=factset&amp;DYN_ARGS=TRUE&amp;DOC_NAME=FAT:FQL_AUDITING_CLIENT_TEMPLATE.FAT&amp;display_string=Audit&amp;VAR:KEY=CFCFQNADUV&amp;VAR:QUERY=KChGRl9FQklUKExUTSwwLCwsUkYsVVNEKUBGRl9FQklUKExUTVNfU0VNSSwwLCwsUkYsVVNEKSlARkZfRUJJV","ChBTk4sMCwsLFJGLFVTRCkp&amp;WINDOW=FIRST_POPUP&amp;HEIGHT=450&amp;WIDTH=450&amp;START_MAXIMIZED=FALSE&amp;VAR:CALENDAR=US&amp;VAR:SYMBOL=COWN&amp;VAR:INDEX=0"}</definedName>
    <definedName name="_221__FDSAUDITLINK__" localSheetId="16" hidden="1">{"fdsup://directions/FAT Viewer?action=UPDATE&amp;creator=factset&amp;DYN_ARGS=TRUE&amp;DOC_NAME=FAT:FQL_AUDITING_CLIENT_TEMPLATE.FAT&amp;display_string=Audit&amp;VAR:KEY=MDINYTOTKR&amp;VAR:QUERY=KChGRl9FQklUREEoTFRNLDAsLCxSRixVU0QpQEZGX0VCSVREQShMVE1TX1NFTUksMCwsLFJGLFVTRCkpQEZGX","0VCSVREQShBTk4sMCwsLFJGLFVTRCkp&amp;WINDOW=FIRST_POPUP&amp;HEIGHT=450&amp;WIDTH=450&amp;START_MAXIMIZED=FALSE&amp;VAR:CALENDAR=US&amp;VAR:SYMBOL=COWN&amp;VAR:INDEX=0"}</definedName>
    <definedName name="_221__FDSAUDITLINK__" localSheetId="20" hidden="1">{"fdsup://directions/FAT Viewer?action=UPDATE&amp;creator=factset&amp;DYN_ARGS=TRUE&amp;DOC_NAME=FAT:FQL_AUDITING_CLIENT_TEMPLATE.FAT&amp;display_string=Audit&amp;VAR:KEY=MDINYTOTKR&amp;VAR:QUERY=KChGRl9FQklUREEoTFRNLDAsLCxSRixVU0QpQEZGX0VCSVREQShMVE1TX1NFTUksMCwsLFJGLFVTRCkpQEZGX","0VCSVREQShBTk4sMCwsLFJGLFVTRCkp&amp;WINDOW=FIRST_POPUP&amp;HEIGHT=450&amp;WIDTH=450&amp;START_MAXIMIZED=FALSE&amp;VAR:CALENDAR=US&amp;VAR:SYMBOL=COWN&amp;VAR:INDEX=0"}</definedName>
    <definedName name="_221__FDSAUDITLINK__" localSheetId="12" hidden="1">{"fdsup://directions/FAT Viewer?action=UPDATE&amp;creator=factset&amp;DYN_ARGS=TRUE&amp;DOC_NAME=FAT:FQL_AUDITING_CLIENT_TEMPLATE.FAT&amp;display_string=Audit&amp;VAR:KEY=MDINYTOTKR&amp;VAR:QUERY=KChGRl9FQklUREEoTFRNLDAsLCxSRixVU0QpQEZGX0VCSVREQShMVE1TX1NFTUksMCwsLFJGLFVTRCkpQEZGX","0VCSVREQShBTk4sMCwsLFJGLFVTRCkp&amp;WINDOW=FIRST_POPUP&amp;HEIGHT=450&amp;WIDTH=450&amp;START_MAXIMIZED=FALSE&amp;VAR:CALENDAR=US&amp;VAR:SYMBOL=COWN&amp;VAR:INDEX=0"}</definedName>
    <definedName name="_221__FDSAUDITLINK__" localSheetId="15" hidden="1">{"fdsup://directions/FAT Viewer?action=UPDATE&amp;creator=factset&amp;DYN_ARGS=TRUE&amp;DOC_NAME=FAT:FQL_AUDITING_CLIENT_TEMPLATE.FAT&amp;display_string=Audit&amp;VAR:KEY=MDINYTOTKR&amp;VAR:QUERY=KChGRl9FQklUREEoTFRNLDAsLCxSRixVU0QpQEZGX0VCSVREQShMVE1TX1NFTUksMCwsLFJGLFVTRCkpQEZGX","0VCSVREQShBTk4sMCwsLFJGLFVTRCkp&amp;WINDOW=FIRST_POPUP&amp;HEIGHT=450&amp;WIDTH=450&amp;START_MAXIMIZED=FALSE&amp;VAR:CALENDAR=US&amp;VAR:SYMBOL=COWN&amp;VAR:INDEX=0"}</definedName>
    <definedName name="_221__FDSAUDITLINK__" hidden="1">{"fdsup://directions/FAT Viewer?action=UPDATE&amp;creator=factset&amp;DYN_ARGS=TRUE&amp;DOC_NAME=FAT:FQL_AUDITING_CLIENT_TEMPLATE.FAT&amp;display_string=Audit&amp;VAR:KEY=MDINYTOTKR&amp;VAR:QUERY=KChGRl9FQklUREEoTFRNLDAsLCxSRixVU0QpQEZGX0VCSVREQShMVE1TX1NFTUksMCwsLFJGLFVTRCkpQEZGX","0VCSVREQShBTk4sMCwsLFJGLFVTRCkp&amp;WINDOW=FIRST_POPUP&amp;HEIGHT=450&amp;WIDTH=450&amp;START_MAXIMIZED=FALSE&amp;VAR:CALENDAR=US&amp;VAR:SYMBOL=COWN&amp;VAR:INDEX=0"}</definedName>
    <definedName name="_222__FDSAUDITLINK__" localSheetId="16" hidden="1">{"fdsup://Directions/FactSet Auditing Viewer?action=AUDIT_VALUE&amp;DB=129&amp;ID1=22362210&amp;VALUEID=01001&amp;SDATE=201003&amp;PERIODTYPE=QTR_STD&amp;window=popup_no_bar&amp;width=385&amp;height=120&amp;START_MAXIMIZED=FALSE&amp;creator=factset&amp;display_string=Audit"}</definedName>
    <definedName name="_222__FDSAUDITLINK__" localSheetId="20" hidden="1">{"fdsup://Directions/FactSet Auditing Viewer?action=AUDIT_VALUE&amp;DB=129&amp;ID1=22362210&amp;VALUEID=01001&amp;SDATE=201003&amp;PERIODTYPE=QTR_STD&amp;window=popup_no_bar&amp;width=385&amp;height=120&amp;START_MAXIMIZED=FALSE&amp;creator=factset&amp;display_string=Audit"}</definedName>
    <definedName name="_222__FDSAUDITLINK__" localSheetId="12" hidden="1">{"fdsup://Directions/FactSet Auditing Viewer?action=AUDIT_VALUE&amp;DB=129&amp;ID1=22362210&amp;VALUEID=01001&amp;SDATE=201003&amp;PERIODTYPE=QTR_STD&amp;window=popup_no_bar&amp;width=385&amp;height=120&amp;START_MAXIMIZED=FALSE&amp;creator=factset&amp;display_string=Audit"}</definedName>
    <definedName name="_222__FDSAUDITLINK__" localSheetId="15" hidden="1">{"fdsup://Directions/FactSet Auditing Viewer?action=AUDIT_VALUE&amp;DB=129&amp;ID1=22362210&amp;VALUEID=01001&amp;SDATE=201003&amp;PERIODTYPE=QTR_STD&amp;window=popup_no_bar&amp;width=385&amp;height=120&amp;START_MAXIMIZED=FALSE&amp;creator=factset&amp;display_string=Audit"}</definedName>
    <definedName name="_222__FDSAUDITLINK__" hidden="1">{"fdsup://Directions/FactSet Auditing Viewer?action=AUDIT_VALUE&amp;DB=129&amp;ID1=22362210&amp;VALUEID=01001&amp;SDATE=201003&amp;PERIODTYPE=QTR_STD&amp;window=popup_no_bar&amp;width=385&amp;height=120&amp;START_MAXIMIZED=FALSE&amp;creator=factset&amp;display_string=Audit"}</definedName>
    <definedName name="_223__FDSAUDITLINK__" localSheetId="16" hidden="1">{"fdsup://Directions/FactSet Auditing Viewer?action=AUDIT_VALUE&amp;DB=129&amp;ID1=22362210&amp;VALUEID=01001&amp;SDATE=200903&amp;PERIODTYPE=QTR_STD&amp;window=popup_no_bar&amp;width=385&amp;height=120&amp;START_MAXIMIZED=FALSE&amp;creator=factset&amp;display_string=Audit"}</definedName>
    <definedName name="_223__FDSAUDITLINK__" localSheetId="20" hidden="1">{"fdsup://Directions/FactSet Auditing Viewer?action=AUDIT_VALUE&amp;DB=129&amp;ID1=22362210&amp;VALUEID=01001&amp;SDATE=200903&amp;PERIODTYPE=QTR_STD&amp;window=popup_no_bar&amp;width=385&amp;height=120&amp;START_MAXIMIZED=FALSE&amp;creator=factset&amp;display_string=Audit"}</definedName>
    <definedName name="_223__FDSAUDITLINK__" localSheetId="12" hidden="1">{"fdsup://Directions/FactSet Auditing Viewer?action=AUDIT_VALUE&amp;DB=129&amp;ID1=22362210&amp;VALUEID=01001&amp;SDATE=200903&amp;PERIODTYPE=QTR_STD&amp;window=popup_no_bar&amp;width=385&amp;height=120&amp;START_MAXIMIZED=FALSE&amp;creator=factset&amp;display_string=Audit"}</definedName>
    <definedName name="_223__FDSAUDITLINK__" localSheetId="15" hidden="1">{"fdsup://Directions/FactSet Auditing Viewer?action=AUDIT_VALUE&amp;DB=129&amp;ID1=22362210&amp;VALUEID=01001&amp;SDATE=200903&amp;PERIODTYPE=QTR_STD&amp;window=popup_no_bar&amp;width=385&amp;height=120&amp;START_MAXIMIZED=FALSE&amp;creator=factset&amp;display_string=Audit"}</definedName>
    <definedName name="_223__FDSAUDITLINK__" hidden="1">{"fdsup://Directions/FactSet Auditing Viewer?action=AUDIT_VALUE&amp;DB=129&amp;ID1=22362210&amp;VALUEID=01001&amp;SDATE=200903&amp;PERIODTYPE=QTR_STD&amp;window=popup_no_bar&amp;width=385&amp;height=120&amp;START_MAXIMIZED=FALSE&amp;creator=factset&amp;display_string=Audit"}</definedName>
    <definedName name="_224__FDSAUDITLINK__" localSheetId="16" hidden="1">{"fdsup://Directions/FactSet Auditing Viewer?action=AUDIT_VALUE&amp;DB=129&amp;ID1=B2PG34&amp;VALUEID=01251&amp;SDATE=2009&amp;PERIODTYPE=ANN_STD&amp;window=popup_no_bar&amp;width=385&amp;height=120&amp;START_MAXIMIZED=FALSE&amp;creator=factset&amp;display_string=Audit"}</definedName>
    <definedName name="_224__FDSAUDITLINK__" localSheetId="20" hidden="1">{"fdsup://Directions/FactSet Auditing Viewer?action=AUDIT_VALUE&amp;DB=129&amp;ID1=B2PG34&amp;VALUEID=01251&amp;SDATE=2009&amp;PERIODTYPE=ANN_STD&amp;window=popup_no_bar&amp;width=385&amp;height=120&amp;START_MAXIMIZED=FALSE&amp;creator=factset&amp;display_string=Audit"}</definedName>
    <definedName name="_224__FDSAUDITLINK__" localSheetId="12" hidden="1">{"fdsup://Directions/FactSet Auditing Viewer?action=AUDIT_VALUE&amp;DB=129&amp;ID1=B2PG34&amp;VALUEID=01251&amp;SDATE=2009&amp;PERIODTYPE=ANN_STD&amp;window=popup_no_bar&amp;width=385&amp;height=120&amp;START_MAXIMIZED=FALSE&amp;creator=factset&amp;display_string=Audit"}</definedName>
    <definedName name="_224__FDSAUDITLINK__" localSheetId="15" hidden="1">{"fdsup://Directions/FactSet Auditing Viewer?action=AUDIT_VALUE&amp;DB=129&amp;ID1=B2PG34&amp;VALUEID=01251&amp;SDATE=2009&amp;PERIODTYPE=ANN_STD&amp;window=popup_no_bar&amp;width=385&amp;height=120&amp;START_MAXIMIZED=FALSE&amp;creator=factset&amp;display_string=Audit"}</definedName>
    <definedName name="_224__FDSAUDITLINK__" hidden="1">{"fdsup://Directions/FactSet Auditing Viewer?action=AUDIT_VALUE&amp;DB=129&amp;ID1=B2PG34&amp;VALUEID=01251&amp;SDATE=2009&amp;PERIODTYPE=ANN_STD&amp;window=popup_no_bar&amp;width=385&amp;height=120&amp;START_MAXIMIZED=FALSE&amp;creator=factset&amp;display_string=Audit"}</definedName>
    <definedName name="_225__FDSAUDITLINK__" localSheetId="16" hidden="1">{"fdsup://directions/FAT Viewer?action=UPDATE&amp;creator=factset&amp;DYN_ARGS=TRUE&amp;DOC_NAME=FAT:FQL_AUDITING_CLIENT_TEMPLATE.FAT&amp;display_string=Audit&amp;VAR:KEY=KZYLYNEBKJ&amp;VAR:QUERY=KChGRl9ORVRfSU5DKExUTSwwLCwsUkYsVVNEKUBGRl9ORVRfSU5DKExUTVNfU0VNSSwwLCwsUkYsVVNEKSlAR","kZfTkVUX0lOQyhBTk4sMCwsLFJGLFVTRCkp&amp;WINDOW=FIRST_POPUP&amp;HEIGHT=450&amp;WIDTH=450&amp;START_MAXIMIZED=FALSE&amp;VAR:CALENDAR=US&amp;VAR:SYMBOL=2174&amp;VAR:INDEX=0"}</definedName>
    <definedName name="_225__FDSAUDITLINK__" localSheetId="20" hidden="1">{"fdsup://directions/FAT Viewer?action=UPDATE&amp;creator=factset&amp;DYN_ARGS=TRUE&amp;DOC_NAME=FAT:FQL_AUDITING_CLIENT_TEMPLATE.FAT&amp;display_string=Audit&amp;VAR:KEY=KZYLYNEBKJ&amp;VAR:QUERY=KChGRl9ORVRfSU5DKExUTSwwLCwsUkYsVVNEKUBGRl9ORVRfSU5DKExUTVNfU0VNSSwwLCwsUkYsVVNEKSlAR","kZfTkVUX0lOQyhBTk4sMCwsLFJGLFVTRCkp&amp;WINDOW=FIRST_POPUP&amp;HEIGHT=450&amp;WIDTH=450&amp;START_MAXIMIZED=FALSE&amp;VAR:CALENDAR=US&amp;VAR:SYMBOL=2174&amp;VAR:INDEX=0"}</definedName>
    <definedName name="_225__FDSAUDITLINK__" localSheetId="12" hidden="1">{"fdsup://directions/FAT Viewer?action=UPDATE&amp;creator=factset&amp;DYN_ARGS=TRUE&amp;DOC_NAME=FAT:FQL_AUDITING_CLIENT_TEMPLATE.FAT&amp;display_string=Audit&amp;VAR:KEY=KZYLYNEBKJ&amp;VAR:QUERY=KChGRl9ORVRfSU5DKExUTSwwLCwsUkYsVVNEKUBGRl9ORVRfSU5DKExUTVNfU0VNSSwwLCwsUkYsVVNEKSlAR","kZfTkVUX0lOQyhBTk4sMCwsLFJGLFVTRCkp&amp;WINDOW=FIRST_POPUP&amp;HEIGHT=450&amp;WIDTH=450&amp;START_MAXIMIZED=FALSE&amp;VAR:CALENDAR=US&amp;VAR:SYMBOL=2174&amp;VAR:INDEX=0"}</definedName>
    <definedName name="_225__FDSAUDITLINK__" localSheetId="15" hidden="1">{"fdsup://directions/FAT Viewer?action=UPDATE&amp;creator=factset&amp;DYN_ARGS=TRUE&amp;DOC_NAME=FAT:FQL_AUDITING_CLIENT_TEMPLATE.FAT&amp;display_string=Audit&amp;VAR:KEY=KZYLYNEBKJ&amp;VAR:QUERY=KChGRl9ORVRfSU5DKExUTSwwLCwsUkYsVVNEKUBGRl9ORVRfSU5DKExUTVNfU0VNSSwwLCwsUkYsVVNEKSlAR","kZfTkVUX0lOQyhBTk4sMCwsLFJGLFVTRCkp&amp;WINDOW=FIRST_POPUP&amp;HEIGHT=450&amp;WIDTH=450&amp;START_MAXIMIZED=FALSE&amp;VAR:CALENDAR=US&amp;VAR:SYMBOL=2174&amp;VAR:INDEX=0"}</definedName>
    <definedName name="_225__FDSAUDITLINK__" hidden="1">{"fdsup://directions/FAT Viewer?action=UPDATE&amp;creator=factset&amp;DYN_ARGS=TRUE&amp;DOC_NAME=FAT:FQL_AUDITING_CLIENT_TEMPLATE.FAT&amp;display_string=Audit&amp;VAR:KEY=KZYLYNEBKJ&amp;VAR:QUERY=KChGRl9ORVRfSU5DKExUTSwwLCwsUkYsVVNEKUBGRl9ORVRfSU5DKExUTVNfU0VNSSwwLCwsUkYsVVNEKSlAR","kZfTkVUX0lOQyhBTk4sMCwsLFJGLFVTRCkp&amp;WINDOW=FIRST_POPUP&amp;HEIGHT=450&amp;WIDTH=450&amp;START_MAXIMIZED=FALSE&amp;VAR:CALENDAR=US&amp;VAR:SYMBOL=2174&amp;VAR:INDEX=0"}</definedName>
    <definedName name="_226__FDSAUDITLINK__" localSheetId="16" hidden="1">{"fdsup://directions/FAT Viewer?action=UPDATE&amp;creator=factset&amp;DYN_ARGS=TRUE&amp;DOC_NAME=FAT:FQL_AUDITING_CLIENT_TEMPLATE.FAT&amp;display_string=Audit&amp;VAR:KEY=QRANATSXCB&amp;VAR:QUERY=KChGRl9FQklUKExUTSwwLCwsUkYsVVNEKUBGRl9FQklUKExUTVNfU0VNSSwwLCwsUkYsVVNEKSlARkZfRUJJV","ChBTk4sMCwsLFJGLFVTRCkp&amp;WINDOW=FIRST_POPUP&amp;HEIGHT=450&amp;WIDTH=450&amp;START_MAXIMIZED=FALSE&amp;VAR:CALENDAR=US&amp;VAR:SYMBOL=2174&amp;VAR:INDEX=0"}</definedName>
    <definedName name="_226__FDSAUDITLINK__" localSheetId="20" hidden="1">{"fdsup://directions/FAT Viewer?action=UPDATE&amp;creator=factset&amp;DYN_ARGS=TRUE&amp;DOC_NAME=FAT:FQL_AUDITING_CLIENT_TEMPLATE.FAT&amp;display_string=Audit&amp;VAR:KEY=QRANATSXCB&amp;VAR:QUERY=KChGRl9FQklUKExUTSwwLCwsUkYsVVNEKUBGRl9FQklUKExUTVNfU0VNSSwwLCwsUkYsVVNEKSlARkZfRUJJV","ChBTk4sMCwsLFJGLFVTRCkp&amp;WINDOW=FIRST_POPUP&amp;HEIGHT=450&amp;WIDTH=450&amp;START_MAXIMIZED=FALSE&amp;VAR:CALENDAR=US&amp;VAR:SYMBOL=2174&amp;VAR:INDEX=0"}</definedName>
    <definedName name="_226__FDSAUDITLINK__" localSheetId="12" hidden="1">{"fdsup://directions/FAT Viewer?action=UPDATE&amp;creator=factset&amp;DYN_ARGS=TRUE&amp;DOC_NAME=FAT:FQL_AUDITING_CLIENT_TEMPLATE.FAT&amp;display_string=Audit&amp;VAR:KEY=QRANATSXCB&amp;VAR:QUERY=KChGRl9FQklUKExUTSwwLCwsUkYsVVNEKUBGRl9FQklUKExUTVNfU0VNSSwwLCwsUkYsVVNEKSlARkZfRUJJV","ChBTk4sMCwsLFJGLFVTRCkp&amp;WINDOW=FIRST_POPUP&amp;HEIGHT=450&amp;WIDTH=450&amp;START_MAXIMIZED=FALSE&amp;VAR:CALENDAR=US&amp;VAR:SYMBOL=2174&amp;VAR:INDEX=0"}</definedName>
    <definedName name="_226__FDSAUDITLINK__" localSheetId="15" hidden="1">{"fdsup://directions/FAT Viewer?action=UPDATE&amp;creator=factset&amp;DYN_ARGS=TRUE&amp;DOC_NAME=FAT:FQL_AUDITING_CLIENT_TEMPLATE.FAT&amp;display_string=Audit&amp;VAR:KEY=QRANATSXCB&amp;VAR:QUERY=KChGRl9FQklUKExUTSwwLCwsUkYsVVNEKUBGRl9FQklUKExUTVNfU0VNSSwwLCwsUkYsVVNEKSlARkZfRUJJV","ChBTk4sMCwsLFJGLFVTRCkp&amp;WINDOW=FIRST_POPUP&amp;HEIGHT=450&amp;WIDTH=450&amp;START_MAXIMIZED=FALSE&amp;VAR:CALENDAR=US&amp;VAR:SYMBOL=2174&amp;VAR:INDEX=0"}</definedName>
    <definedName name="_226__FDSAUDITLINK__" hidden="1">{"fdsup://directions/FAT Viewer?action=UPDATE&amp;creator=factset&amp;DYN_ARGS=TRUE&amp;DOC_NAME=FAT:FQL_AUDITING_CLIENT_TEMPLATE.FAT&amp;display_string=Audit&amp;VAR:KEY=QRANATSXCB&amp;VAR:QUERY=KChGRl9FQklUKExUTSwwLCwsUkYsVVNEKUBGRl9FQklUKExUTVNfU0VNSSwwLCwsUkYsVVNEKSlARkZfRUJJV","ChBTk4sMCwsLFJGLFVTRCkp&amp;WINDOW=FIRST_POPUP&amp;HEIGHT=450&amp;WIDTH=450&amp;START_MAXIMIZED=FALSE&amp;VAR:CALENDAR=US&amp;VAR:SYMBOL=2174&amp;VAR:INDEX=0"}</definedName>
    <definedName name="_227__FDSAUDITLINK__" localSheetId="16" hidden="1">{"fdsup://directions/FAT Viewer?action=UPDATE&amp;creator=factset&amp;DYN_ARGS=TRUE&amp;DOC_NAME=FAT:FQL_AUDITING_CLIENT_TEMPLATE.FAT&amp;display_string=Audit&amp;VAR:KEY=YFENCTATKT&amp;VAR:QUERY=KChGRl9FQklUREEoTFRNLDAsLCxSRixVU0QpQEZGX0VCSVREQShMVE1TX1NFTUksMCwsLFJGLFVTRCkpQEZGX","0VCSVREQShBTk4sMCwsLFJGLFVTRCkp&amp;WINDOW=FIRST_POPUP&amp;HEIGHT=450&amp;WIDTH=450&amp;START_MAXIMIZED=FALSE&amp;VAR:CALENDAR=US&amp;VAR:SYMBOL=2174&amp;VAR:INDEX=0"}</definedName>
    <definedName name="_227__FDSAUDITLINK__" localSheetId="20" hidden="1">{"fdsup://directions/FAT Viewer?action=UPDATE&amp;creator=factset&amp;DYN_ARGS=TRUE&amp;DOC_NAME=FAT:FQL_AUDITING_CLIENT_TEMPLATE.FAT&amp;display_string=Audit&amp;VAR:KEY=YFENCTATKT&amp;VAR:QUERY=KChGRl9FQklUREEoTFRNLDAsLCxSRixVU0QpQEZGX0VCSVREQShMVE1TX1NFTUksMCwsLFJGLFVTRCkpQEZGX","0VCSVREQShBTk4sMCwsLFJGLFVTRCkp&amp;WINDOW=FIRST_POPUP&amp;HEIGHT=450&amp;WIDTH=450&amp;START_MAXIMIZED=FALSE&amp;VAR:CALENDAR=US&amp;VAR:SYMBOL=2174&amp;VAR:INDEX=0"}</definedName>
    <definedName name="_227__FDSAUDITLINK__" localSheetId="12" hidden="1">{"fdsup://directions/FAT Viewer?action=UPDATE&amp;creator=factset&amp;DYN_ARGS=TRUE&amp;DOC_NAME=FAT:FQL_AUDITING_CLIENT_TEMPLATE.FAT&amp;display_string=Audit&amp;VAR:KEY=YFENCTATKT&amp;VAR:QUERY=KChGRl9FQklUREEoTFRNLDAsLCxSRixVU0QpQEZGX0VCSVREQShMVE1TX1NFTUksMCwsLFJGLFVTRCkpQEZGX","0VCSVREQShBTk4sMCwsLFJGLFVTRCkp&amp;WINDOW=FIRST_POPUP&amp;HEIGHT=450&amp;WIDTH=450&amp;START_MAXIMIZED=FALSE&amp;VAR:CALENDAR=US&amp;VAR:SYMBOL=2174&amp;VAR:INDEX=0"}</definedName>
    <definedName name="_227__FDSAUDITLINK__" localSheetId="15" hidden="1">{"fdsup://directions/FAT Viewer?action=UPDATE&amp;creator=factset&amp;DYN_ARGS=TRUE&amp;DOC_NAME=FAT:FQL_AUDITING_CLIENT_TEMPLATE.FAT&amp;display_string=Audit&amp;VAR:KEY=YFENCTATKT&amp;VAR:QUERY=KChGRl9FQklUREEoTFRNLDAsLCxSRixVU0QpQEZGX0VCSVREQShMVE1TX1NFTUksMCwsLFJGLFVTRCkpQEZGX","0VCSVREQShBTk4sMCwsLFJGLFVTRCkp&amp;WINDOW=FIRST_POPUP&amp;HEIGHT=450&amp;WIDTH=450&amp;START_MAXIMIZED=FALSE&amp;VAR:CALENDAR=US&amp;VAR:SYMBOL=2174&amp;VAR:INDEX=0"}</definedName>
    <definedName name="_227__FDSAUDITLINK__" hidden="1">{"fdsup://directions/FAT Viewer?action=UPDATE&amp;creator=factset&amp;DYN_ARGS=TRUE&amp;DOC_NAME=FAT:FQL_AUDITING_CLIENT_TEMPLATE.FAT&amp;display_string=Audit&amp;VAR:KEY=YFENCTATKT&amp;VAR:QUERY=KChGRl9FQklUREEoTFRNLDAsLCxSRixVU0QpQEZGX0VCSVREQShMVE1TX1NFTUksMCwsLFJGLFVTRCkpQEZGX","0VCSVREQShBTk4sMCwsLFJGLFVTRCkp&amp;WINDOW=FIRST_POPUP&amp;HEIGHT=450&amp;WIDTH=450&amp;START_MAXIMIZED=FALSE&amp;VAR:CALENDAR=US&amp;VAR:SYMBOL=2174&amp;VAR:INDEX=0"}</definedName>
    <definedName name="_228__FDSAUDITLINK__" localSheetId="16" hidden="1">{"fdsup://directions/FAT Viewer?action=UPDATE&amp;creator=factset&amp;DYN_ARGS=TRUE&amp;DOC_NAME=FAT:FQL_AUDITING_CLIENT_TEMPLATE.FAT&amp;display_string=Audit&amp;VAR:KEY=ULWVMXCHST&amp;VAR:QUERY=KChGRl9HUk9TU19JTkMoTFRNLDAsLCxSRixVU0QpQEZGX0dST1NTX0lOQyhMVE1TX1NFTUksMCwsLFJGLFVTR","CkpQEZGX1NBTEVTKEFOTiwwLCwsUkYsVVNEKSk=&amp;WINDOW=FIRST_POPUP&amp;HEIGHT=450&amp;WIDTH=450&amp;START_MAXIMIZED=FALSE&amp;VAR:CALENDAR=US&amp;VAR:SYMBOL=2174&amp;VAR:INDEX=0"}</definedName>
    <definedName name="_228__FDSAUDITLINK__" localSheetId="20" hidden="1">{"fdsup://directions/FAT Viewer?action=UPDATE&amp;creator=factset&amp;DYN_ARGS=TRUE&amp;DOC_NAME=FAT:FQL_AUDITING_CLIENT_TEMPLATE.FAT&amp;display_string=Audit&amp;VAR:KEY=ULWVMXCHST&amp;VAR:QUERY=KChGRl9HUk9TU19JTkMoTFRNLDAsLCxSRixVU0QpQEZGX0dST1NTX0lOQyhMVE1TX1NFTUksMCwsLFJGLFVTR","CkpQEZGX1NBTEVTKEFOTiwwLCwsUkYsVVNEKSk=&amp;WINDOW=FIRST_POPUP&amp;HEIGHT=450&amp;WIDTH=450&amp;START_MAXIMIZED=FALSE&amp;VAR:CALENDAR=US&amp;VAR:SYMBOL=2174&amp;VAR:INDEX=0"}</definedName>
    <definedName name="_228__FDSAUDITLINK__" localSheetId="12" hidden="1">{"fdsup://directions/FAT Viewer?action=UPDATE&amp;creator=factset&amp;DYN_ARGS=TRUE&amp;DOC_NAME=FAT:FQL_AUDITING_CLIENT_TEMPLATE.FAT&amp;display_string=Audit&amp;VAR:KEY=ULWVMXCHST&amp;VAR:QUERY=KChGRl9HUk9TU19JTkMoTFRNLDAsLCxSRixVU0QpQEZGX0dST1NTX0lOQyhMVE1TX1NFTUksMCwsLFJGLFVTR","CkpQEZGX1NBTEVTKEFOTiwwLCwsUkYsVVNEKSk=&amp;WINDOW=FIRST_POPUP&amp;HEIGHT=450&amp;WIDTH=450&amp;START_MAXIMIZED=FALSE&amp;VAR:CALENDAR=US&amp;VAR:SYMBOL=2174&amp;VAR:INDEX=0"}</definedName>
    <definedName name="_228__FDSAUDITLINK__" localSheetId="15" hidden="1">{"fdsup://directions/FAT Viewer?action=UPDATE&amp;creator=factset&amp;DYN_ARGS=TRUE&amp;DOC_NAME=FAT:FQL_AUDITING_CLIENT_TEMPLATE.FAT&amp;display_string=Audit&amp;VAR:KEY=ULWVMXCHST&amp;VAR:QUERY=KChGRl9HUk9TU19JTkMoTFRNLDAsLCxSRixVU0QpQEZGX0dST1NTX0lOQyhMVE1TX1NFTUksMCwsLFJGLFVTR","CkpQEZGX1NBTEVTKEFOTiwwLCwsUkYsVVNEKSk=&amp;WINDOW=FIRST_POPUP&amp;HEIGHT=450&amp;WIDTH=450&amp;START_MAXIMIZED=FALSE&amp;VAR:CALENDAR=US&amp;VAR:SYMBOL=2174&amp;VAR:INDEX=0"}</definedName>
    <definedName name="_228__FDSAUDITLINK__" hidden="1">{"fdsup://directions/FAT Viewer?action=UPDATE&amp;creator=factset&amp;DYN_ARGS=TRUE&amp;DOC_NAME=FAT:FQL_AUDITING_CLIENT_TEMPLATE.FAT&amp;display_string=Audit&amp;VAR:KEY=ULWVMXCHST&amp;VAR:QUERY=KChGRl9HUk9TU19JTkMoTFRNLDAsLCxSRixVU0QpQEZGX0dST1NTX0lOQyhMVE1TX1NFTUksMCwsLFJGLFVTR","CkpQEZGX1NBTEVTKEFOTiwwLCwsUkYsVVNEKSk=&amp;WINDOW=FIRST_POPUP&amp;HEIGHT=450&amp;WIDTH=450&amp;START_MAXIMIZED=FALSE&amp;VAR:CALENDAR=US&amp;VAR:SYMBOL=2174&amp;VAR:INDEX=0"}</definedName>
    <definedName name="_229__FDSAUDITLINK__" localSheetId="16" hidden="1">{"fdsup://Directions/FactSet Auditing Viewer?action=AUDIT_VALUE&amp;DB=129&amp;ID1=B2PG34&amp;VALUEID=01001&amp;SDATE=201003&amp;PERIODTYPE=QTR_STD&amp;window=popup_no_bar&amp;width=385&amp;height=120&amp;START_MAXIMIZED=FALSE&amp;creator=factset&amp;display_string=Audit"}</definedName>
    <definedName name="_229__FDSAUDITLINK__" localSheetId="20" hidden="1">{"fdsup://Directions/FactSet Auditing Viewer?action=AUDIT_VALUE&amp;DB=129&amp;ID1=B2PG34&amp;VALUEID=01001&amp;SDATE=201003&amp;PERIODTYPE=QTR_STD&amp;window=popup_no_bar&amp;width=385&amp;height=120&amp;START_MAXIMIZED=FALSE&amp;creator=factset&amp;display_string=Audit"}</definedName>
    <definedName name="_229__FDSAUDITLINK__" localSheetId="12" hidden="1">{"fdsup://Directions/FactSet Auditing Viewer?action=AUDIT_VALUE&amp;DB=129&amp;ID1=B2PG34&amp;VALUEID=01001&amp;SDATE=201003&amp;PERIODTYPE=QTR_STD&amp;window=popup_no_bar&amp;width=385&amp;height=120&amp;START_MAXIMIZED=FALSE&amp;creator=factset&amp;display_string=Audit"}</definedName>
    <definedName name="_229__FDSAUDITLINK__" localSheetId="15" hidden="1">{"fdsup://Directions/FactSet Auditing Viewer?action=AUDIT_VALUE&amp;DB=129&amp;ID1=B2PG34&amp;VALUEID=01001&amp;SDATE=201003&amp;PERIODTYPE=QTR_STD&amp;window=popup_no_bar&amp;width=385&amp;height=120&amp;START_MAXIMIZED=FALSE&amp;creator=factset&amp;display_string=Audit"}</definedName>
    <definedName name="_229__FDSAUDITLINK__" hidden="1">{"fdsup://Directions/FactSet Auditing Viewer?action=AUDIT_VALUE&amp;DB=129&amp;ID1=B2PG34&amp;VALUEID=01001&amp;SDATE=201003&amp;PERIODTYPE=QTR_STD&amp;window=popup_no_bar&amp;width=385&amp;height=120&amp;START_MAXIMIZED=FALSE&amp;creator=factset&amp;display_string=Audit"}</definedName>
    <definedName name="_23__FDSAUDITLINK__" localSheetId="16" hidden="1">{"fdsup://directions/FAT Viewer?action=UPDATE&amp;creator=factset&amp;DYN_ARGS=TRUE&amp;DOC_NAME=FAT:FQL_AUDITING_CLIENT_TEMPLATE.FAT&amp;display_string=Audit&amp;VAR:KEY=MJKPEZQVYN&amp;VAR:QUERY=KEZGX0NPTV9TSFNfT1VUKE1PTiwwLCwsUkYsVVNEKUBQX0NPTV9TSFNfT1VUKDApKQ==&amp;WINDOW=FIRST_POP","UP&amp;HEIGHT=450&amp;WIDTH=450&amp;START_MAXIMIZED=FALSE&amp;VAR:CALENDAR=US&amp;VAR:INDEX=0"}</definedName>
    <definedName name="_23__FDSAUDITLINK__" localSheetId="20" hidden="1">{"fdsup://directions/FAT Viewer?action=UPDATE&amp;creator=factset&amp;DYN_ARGS=TRUE&amp;DOC_NAME=FAT:FQL_AUDITING_CLIENT_TEMPLATE.FAT&amp;display_string=Audit&amp;VAR:KEY=MJKPEZQVYN&amp;VAR:QUERY=KEZGX0NPTV9TSFNfT1VUKE1PTiwwLCwsUkYsVVNEKUBQX0NPTV9TSFNfT1VUKDApKQ==&amp;WINDOW=FIRST_POP","UP&amp;HEIGHT=450&amp;WIDTH=450&amp;START_MAXIMIZED=FALSE&amp;VAR:CALENDAR=US&amp;VAR:INDEX=0"}</definedName>
    <definedName name="_23__FDSAUDITLINK__" localSheetId="12" hidden="1">{"fdsup://directions/FAT Viewer?action=UPDATE&amp;creator=factset&amp;DYN_ARGS=TRUE&amp;DOC_NAME=FAT:FQL_AUDITING_CLIENT_TEMPLATE.FAT&amp;display_string=Audit&amp;VAR:KEY=MJKPEZQVYN&amp;VAR:QUERY=KEZGX0NPTV9TSFNfT1VUKE1PTiwwLCwsUkYsVVNEKUBQX0NPTV9TSFNfT1VUKDApKQ==&amp;WINDOW=FIRST_POP","UP&amp;HEIGHT=450&amp;WIDTH=450&amp;START_MAXIMIZED=FALSE&amp;VAR:CALENDAR=US&amp;VAR:INDEX=0"}</definedName>
    <definedName name="_23__FDSAUDITLINK__" localSheetId="15" hidden="1">{"fdsup://directions/FAT Viewer?action=UPDATE&amp;creator=factset&amp;DYN_ARGS=TRUE&amp;DOC_NAME=FAT:FQL_AUDITING_CLIENT_TEMPLATE.FAT&amp;display_string=Audit&amp;VAR:KEY=MJKPEZQVYN&amp;VAR:QUERY=KEZGX0NPTV9TSFNfT1VUKE1PTiwwLCwsUkYsVVNEKUBQX0NPTV9TSFNfT1VUKDApKQ==&amp;WINDOW=FIRST_POP","UP&amp;HEIGHT=450&amp;WIDTH=450&amp;START_MAXIMIZED=FALSE&amp;VAR:CALENDAR=US&amp;VAR:INDEX=0"}</definedName>
    <definedName name="_23__FDSAUDITLINK__" hidden="1">{"fdsup://directions/FAT Viewer?action=UPDATE&amp;creator=factset&amp;DYN_ARGS=TRUE&amp;DOC_NAME=FAT:FQL_AUDITING_CLIENT_TEMPLATE.FAT&amp;display_string=Audit&amp;VAR:KEY=MJKPEZQVYN&amp;VAR:QUERY=KEZGX0NPTV9TSFNfT1VUKE1PTiwwLCwsUkYsVVNEKUBQX0NPTV9TSFNfT1VUKDApKQ==&amp;WINDOW=FIRST_POP","UP&amp;HEIGHT=450&amp;WIDTH=450&amp;START_MAXIMIZED=FALSE&amp;VAR:CALENDAR=US&amp;VAR:INDEX=0"}</definedName>
    <definedName name="_230__FDSAUDITLINK__" localSheetId="16" hidden="1">{"fdsup://directions/FAT Viewer?action=UPDATE&amp;creator=factset&amp;DYN_ARGS=TRUE&amp;DOC_NAME=FAT:FQL_AUDITING_CLIENT_TEMPLATE.FAT&amp;display_string=Audit&amp;VAR:KEY=ENKXGLWDST&amp;VAR:QUERY=KChGRl9ORVRfSU5DKExUTSwwLCwsUkYsVVNEKUBGRl9ORVRfSU5DKExUTVNfU0VNSSwwLCwsUkYsVVNEKSlAR","kZfTkVUX0lOQyhBTk4sMCwsLFJGLFVTRCkp&amp;WINDOW=FIRST_POPUP&amp;HEIGHT=450&amp;WIDTH=450&amp;START_MAXIMIZED=FALSE&amp;VAR:CALENDAR=US&amp;VAR:SYMBOL=BPSG&amp;VAR:INDEX=0"}</definedName>
    <definedName name="_230__FDSAUDITLINK__" localSheetId="20" hidden="1">{"fdsup://directions/FAT Viewer?action=UPDATE&amp;creator=factset&amp;DYN_ARGS=TRUE&amp;DOC_NAME=FAT:FQL_AUDITING_CLIENT_TEMPLATE.FAT&amp;display_string=Audit&amp;VAR:KEY=ENKXGLWDST&amp;VAR:QUERY=KChGRl9ORVRfSU5DKExUTSwwLCwsUkYsVVNEKUBGRl9ORVRfSU5DKExUTVNfU0VNSSwwLCwsUkYsVVNEKSlAR","kZfTkVUX0lOQyhBTk4sMCwsLFJGLFVTRCkp&amp;WINDOW=FIRST_POPUP&amp;HEIGHT=450&amp;WIDTH=450&amp;START_MAXIMIZED=FALSE&amp;VAR:CALENDAR=US&amp;VAR:SYMBOL=BPSG&amp;VAR:INDEX=0"}</definedName>
    <definedName name="_230__FDSAUDITLINK__" localSheetId="12" hidden="1">{"fdsup://directions/FAT Viewer?action=UPDATE&amp;creator=factset&amp;DYN_ARGS=TRUE&amp;DOC_NAME=FAT:FQL_AUDITING_CLIENT_TEMPLATE.FAT&amp;display_string=Audit&amp;VAR:KEY=ENKXGLWDST&amp;VAR:QUERY=KChGRl9ORVRfSU5DKExUTSwwLCwsUkYsVVNEKUBGRl9ORVRfSU5DKExUTVNfU0VNSSwwLCwsUkYsVVNEKSlAR","kZfTkVUX0lOQyhBTk4sMCwsLFJGLFVTRCkp&amp;WINDOW=FIRST_POPUP&amp;HEIGHT=450&amp;WIDTH=450&amp;START_MAXIMIZED=FALSE&amp;VAR:CALENDAR=US&amp;VAR:SYMBOL=BPSG&amp;VAR:INDEX=0"}</definedName>
    <definedName name="_230__FDSAUDITLINK__" localSheetId="15" hidden="1">{"fdsup://directions/FAT Viewer?action=UPDATE&amp;creator=factset&amp;DYN_ARGS=TRUE&amp;DOC_NAME=FAT:FQL_AUDITING_CLIENT_TEMPLATE.FAT&amp;display_string=Audit&amp;VAR:KEY=ENKXGLWDST&amp;VAR:QUERY=KChGRl9ORVRfSU5DKExUTSwwLCwsUkYsVVNEKUBGRl9ORVRfSU5DKExUTVNfU0VNSSwwLCwsUkYsVVNEKSlAR","kZfTkVUX0lOQyhBTk4sMCwsLFJGLFVTRCkp&amp;WINDOW=FIRST_POPUP&amp;HEIGHT=450&amp;WIDTH=450&amp;START_MAXIMIZED=FALSE&amp;VAR:CALENDAR=US&amp;VAR:SYMBOL=BPSG&amp;VAR:INDEX=0"}</definedName>
    <definedName name="_230__FDSAUDITLINK__" hidden="1">{"fdsup://directions/FAT Viewer?action=UPDATE&amp;creator=factset&amp;DYN_ARGS=TRUE&amp;DOC_NAME=FAT:FQL_AUDITING_CLIENT_TEMPLATE.FAT&amp;display_string=Audit&amp;VAR:KEY=ENKXGLWDST&amp;VAR:QUERY=KChGRl9ORVRfSU5DKExUTSwwLCwsUkYsVVNEKUBGRl9ORVRfSU5DKExUTVNfU0VNSSwwLCwsUkYsVVNEKSlAR","kZfTkVUX0lOQyhBTk4sMCwsLFJGLFVTRCkp&amp;WINDOW=FIRST_POPUP&amp;HEIGHT=450&amp;WIDTH=450&amp;START_MAXIMIZED=FALSE&amp;VAR:CALENDAR=US&amp;VAR:SYMBOL=BPSG&amp;VAR:INDEX=0"}</definedName>
    <definedName name="_231__FDSAUDITLINK__" localSheetId="16" hidden="1">{"fdsup://directions/FAT Viewer?action=UPDATE&amp;creator=factset&amp;DYN_ARGS=TRUE&amp;DOC_NAME=FAT:FQL_AUDITING_CLIENT_TEMPLATE.FAT&amp;display_string=Audit&amp;VAR:KEY=GHMPYNILKV&amp;VAR:QUERY=KChGRl9FQklUKExUTSwwLCwsUkYsVVNEKUBGRl9FQklUKExUTVNfU0VNSSwwLCwsUkYsVVNEKSlARkZfRUJJV","ChBTk4sMCwsLFJGLFVTRCkp&amp;WINDOW=FIRST_POPUP&amp;HEIGHT=450&amp;WIDTH=450&amp;START_MAXIMIZED=FALSE&amp;VAR:CALENDAR=US&amp;VAR:SYMBOL=BPSG&amp;VAR:INDEX=0"}</definedName>
    <definedName name="_231__FDSAUDITLINK__" localSheetId="20" hidden="1">{"fdsup://directions/FAT Viewer?action=UPDATE&amp;creator=factset&amp;DYN_ARGS=TRUE&amp;DOC_NAME=FAT:FQL_AUDITING_CLIENT_TEMPLATE.FAT&amp;display_string=Audit&amp;VAR:KEY=GHMPYNILKV&amp;VAR:QUERY=KChGRl9FQklUKExUTSwwLCwsUkYsVVNEKUBGRl9FQklUKExUTVNfU0VNSSwwLCwsUkYsVVNEKSlARkZfRUJJV","ChBTk4sMCwsLFJGLFVTRCkp&amp;WINDOW=FIRST_POPUP&amp;HEIGHT=450&amp;WIDTH=450&amp;START_MAXIMIZED=FALSE&amp;VAR:CALENDAR=US&amp;VAR:SYMBOL=BPSG&amp;VAR:INDEX=0"}</definedName>
    <definedName name="_231__FDSAUDITLINK__" localSheetId="12" hidden="1">{"fdsup://directions/FAT Viewer?action=UPDATE&amp;creator=factset&amp;DYN_ARGS=TRUE&amp;DOC_NAME=FAT:FQL_AUDITING_CLIENT_TEMPLATE.FAT&amp;display_string=Audit&amp;VAR:KEY=GHMPYNILKV&amp;VAR:QUERY=KChGRl9FQklUKExUTSwwLCwsUkYsVVNEKUBGRl9FQklUKExUTVNfU0VNSSwwLCwsUkYsVVNEKSlARkZfRUJJV","ChBTk4sMCwsLFJGLFVTRCkp&amp;WINDOW=FIRST_POPUP&amp;HEIGHT=450&amp;WIDTH=450&amp;START_MAXIMIZED=FALSE&amp;VAR:CALENDAR=US&amp;VAR:SYMBOL=BPSG&amp;VAR:INDEX=0"}</definedName>
    <definedName name="_231__FDSAUDITLINK__" localSheetId="15" hidden="1">{"fdsup://directions/FAT Viewer?action=UPDATE&amp;creator=factset&amp;DYN_ARGS=TRUE&amp;DOC_NAME=FAT:FQL_AUDITING_CLIENT_TEMPLATE.FAT&amp;display_string=Audit&amp;VAR:KEY=GHMPYNILKV&amp;VAR:QUERY=KChGRl9FQklUKExUTSwwLCwsUkYsVVNEKUBGRl9FQklUKExUTVNfU0VNSSwwLCwsUkYsVVNEKSlARkZfRUJJV","ChBTk4sMCwsLFJGLFVTRCkp&amp;WINDOW=FIRST_POPUP&amp;HEIGHT=450&amp;WIDTH=450&amp;START_MAXIMIZED=FALSE&amp;VAR:CALENDAR=US&amp;VAR:SYMBOL=BPSG&amp;VAR:INDEX=0"}</definedName>
    <definedName name="_231__FDSAUDITLINK__" hidden="1">{"fdsup://directions/FAT Viewer?action=UPDATE&amp;creator=factset&amp;DYN_ARGS=TRUE&amp;DOC_NAME=FAT:FQL_AUDITING_CLIENT_TEMPLATE.FAT&amp;display_string=Audit&amp;VAR:KEY=GHMPYNILKV&amp;VAR:QUERY=KChGRl9FQklUKExUTSwwLCwsUkYsVVNEKUBGRl9FQklUKExUTVNfU0VNSSwwLCwsUkYsVVNEKSlARkZfRUJJV","ChBTk4sMCwsLFJGLFVTRCkp&amp;WINDOW=FIRST_POPUP&amp;HEIGHT=450&amp;WIDTH=450&amp;START_MAXIMIZED=FALSE&amp;VAR:CALENDAR=US&amp;VAR:SYMBOL=BPSG&amp;VAR:INDEX=0"}</definedName>
    <definedName name="_232__FDSAUDITLINK__" localSheetId="16" hidden="1">{"fdsup://directions/FAT Viewer?action=UPDATE&amp;creator=factset&amp;DYN_ARGS=TRUE&amp;DOC_NAME=FAT:FQL_AUDITING_CLIENT_TEMPLATE.FAT&amp;display_string=Audit&amp;VAR:KEY=STAJAFYDIN&amp;VAR:QUERY=KChGRl9FQklUREEoTFRNLDAsLCxSRixVU0QpQEZGX0VCSVREQShMVE1TX1NFTUksMCwsLFJGLFVTRCkpQEZGX","0VCSVREQShBTk4sMCwsLFJGLFVTRCkp&amp;WINDOW=FIRST_POPUP&amp;HEIGHT=450&amp;WIDTH=450&amp;START_MAXIMIZED=FALSE&amp;VAR:CALENDAR=US&amp;VAR:SYMBOL=BPSG&amp;VAR:INDEX=0"}</definedName>
    <definedName name="_232__FDSAUDITLINK__" localSheetId="20" hidden="1">{"fdsup://directions/FAT Viewer?action=UPDATE&amp;creator=factset&amp;DYN_ARGS=TRUE&amp;DOC_NAME=FAT:FQL_AUDITING_CLIENT_TEMPLATE.FAT&amp;display_string=Audit&amp;VAR:KEY=STAJAFYDIN&amp;VAR:QUERY=KChGRl9FQklUREEoTFRNLDAsLCxSRixVU0QpQEZGX0VCSVREQShMVE1TX1NFTUksMCwsLFJGLFVTRCkpQEZGX","0VCSVREQShBTk4sMCwsLFJGLFVTRCkp&amp;WINDOW=FIRST_POPUP&amp;HEIGHT=450&amp;WIDTH=450&amp;START_MAXIMIZED=FALSE&amp;VAR:CALENDAR=US&amp;VAR:SYMBOL=BPSG&amp;VAR:INDEX=0"}</definedName>
    <definedName name="_232__FDSAUDITLINK__" localSheetId="12" hidden="1">{"fdsup://directions/FAT Viewer?action=UPDATE&amp;creator=factset&amp;DYN_ARGS=TRUE&amp;DOC_NAME=FAT:FQL_AUDITING_CLIENT_TEMPLATE.FAT&amp;display_string=Audit&amp;VAR:KEY=STAJAFYDIN&amp;VAR:QUERY=KChGRl9FQklUREEoTFRNLDAsLCxSRixVU0QpQEZGX0VCSVREQShMVE1TX1NFTUksMCwsLFJGLFVTRCkpQEZGX","0VCSVREQShBTk4sMCwsLFJGLFVTRCkp&amp;WINDOW=FIRST_POPUP&amp;HEIGHT=450&amp;WIDTH=450&amp;START_MAXIMIZED=FALSE&amp;VAR:CALENDAR=US&amp;VAR:SYMBOL=BPSG&amp;VAR:INDEX=0"}</definedName>
    <definedName name="_232__FDSAUDITLINK__" localSheetId="15" hidden="1">{"fdsup://directions/FAT Viewer?action=UPDATE&amp;creator=factset&amp;DYN_ARGS=TRUE&amp;DOC_NAME=FAT:FQL_AUDITING_CLIENT_TEMPLATE.FAT&amp;display_string=Audit&amp;VAR:KEY=STAJAFYDIN&amp;VAR:QUERY=KChGRl9FQklUREEoTFRNLDAsLCxSRixVU0QpQEZGX0VCSVREQShMVE1TX1NFTUksMCwsLFJGLFVTRCkpQEZGX","0VCSVREQShBTk4sMCwsLFJGLFVTRCkp&amp;WINDOW=FIRST_POPUP&amp;HEIGHT=450&amp;WIDTH=450&amp;START_MAXIMIZED=FALSE&amp;VAR:CALENDAR=US&amp;VAR:SYMBOL=BPSG&amp;VAR:INDEX=0"}</definedName>
    <definedName name="_232__FDSAUDITLINK__" hidden="1">{"fdsup://directions/FAT Viewer?action=UPDATE&amp;creator=factset&amp;DYN_ARGS=TRUE&amp;DOC_NAME=FAT:FQL_AUDITING_CLIENT_TEMPLATE.FAT&amp;display_string=Audit&amp;VAR:KEY=STAJAFYDIN&amp;VAR:QUERY=KChGRl9FQklUREEoTFRNLDAsLCxSRixVU0QpQEZGX0VCSVREQShMVE1TX1NFTUksMCwsLFJGLFVTRCkpQEZGX","0VCSVREQShBTk4sMCwsLFJGLFVTRCkp&amp;WINDOW=FIRST_POPUP&amp;HEIGHT=450&amp;WIDTH=450&amp;START_MAXIMIZED=FALSE&amp;VAR:CALENDAR=US&amp;VAR:SYMBOL=BPSG&amp;VAR:INDEX=0"}</definedName>
    <definedName name="_233__FDSAUDITLINK__" localSheetId="16" hidden="1">{"fdsup://Directions/FactSet Auditing Viewer?action=AUDIT_VALUE&amp;DB=129&amp;ID1=37734110&amp;VALUEID=01001&amp;SDATE=2009&amp;PERIODTYPE=ANN_STD&amp;window=popup_no_bar&amp;width=385&amp;height=120&amp;START_MAXIMIZED=FALSE&amp;creator=factset&amp;display_string=Audit"}</definedName>
    <definedName name="_233__FDSAUDITLINK__" localSheetId="20" hidden="1">{"fdsup://Directions/FactSet Auditing Viewer?action=AUDIT_VALUE&amp;DB=129&amp;ID1=37734110&amp;VALUEID=01001&amp;SDATE=2009&amp;PERIODTYPE=ANN_STD&amp;window=popup_no_bar&amp;width=385&amp;height=120&amp;START_MAXIMIZED=FALSE&amp;creator=factset&amp;display_string=Audit"}</definedName>
    <definedName name="_233__FDSAUDITLINK__" localSheetId="12" hidden="1">{"fdsup://Directions/FactSet Auditing Viewer?action=AUDIT_VALUE&amp;DB=129&amp;ID1=37734110&amp;VALUEID=01001&amp;SDATE=2009&amp;PERIODTYPE=ANN_STD&amp;window=popup_no_bar&amp;width=385&amp;height=120&amp;START_MAXIMIZED=FALSE&amp;creator=factset&amp;display_string=Audit"}</definedName>
    <definedName name="_233__FDSAUDITLINK__" localSheetId="15" hidden="1">{"fdsup://Directions/FactSet Auditing Viewer?action=AUDIT_VALUE&amp;DB=129&amp;ID1=37734110&amp;VALUEID=01001&amp;SDATE=2009&amp;PERIODTYPE=ANN_STD&amp;window=popup_no_bar&amp;width=385&amp;height=120&amp;START_MAXIMIZED=FALSE&amp;creator=factset&amp;display_string=Audit"}</definedName>
    <definedName name="_233__FDSAUDITLINK__" hidden="1">{"fdsup://Directions/FactSet Auditing Viewer?action=AUDIT_VALUE&amp;DB=129&amp;ID1=37734110&amp;VALUEID=01001&amp;SDATE=2009&amp;PERIODTYPE=ANN_STD&amp;window=popup_no_bar&amp;width=385&amp;height=120&amp;START_MAXIMIZED=FALSE&amp;creator=factset&amp;display_string=Audit"}</definedName>
    <definedName name="_234__FDSAUDITLINK__" localSheetId="16" hidden="1">{"fdsup://Directions/FactSet Auditing Viewer?action=AUDIT_VALUE&amp;DB=129&amp;ID1=37734110&amp;VALUEID=01001&amp;SDATE=201003&amp;PERIODTYPE=QTR_STD&amp;window=popup_no_bar&amp;width=385&amp;height=120&amp;START_MAXIMIZED=FALSE&amp;creator=factset&amp;display_string=Audit"}</definedName>
    <definedName name="_234__FDSAUDITLINK__" localSheetId="20" hidden="1">{"fdsup://Directions/FactSet Auditing Viewer?action=AUDIT_VALUE&amp;DB=129&amp;ID1=37734110&amp;VALUEID=01001&amp;SDATE=201003&amp;PERIODTYPE=QTR_STD&amp;window=popup_no_bar&amp;width=385&amp;height=120&amp;START_MAXIMIZED=FALSE&amp;creator=factset&amp;display_string=Audit"}</definedName>
    <definedName name="_234__FDSAUDITLINK__" localSheetId="12" hidden="1">{"fdsup://Directions/FactSet Auditing Viewer?action=AUDIT_VALUE&amp;DB=129&amp;ID1=37734110&amp;VALUEID=01001&amp;SDATE=201003&amp;PERIODTYPE=QTR_STD&amp;window=popup_no_bar&amp;width=385&amp;height=120&amp;START_MAXIMIZED=FALSE&amp;creator=factset&amp;display_string=Audit"}</definedName>
    <definedName name="_234__FDSAUDITLINK__" localSheetId="15" hidden="1">{"fdsup://Directions/FactSet Auditing Viewer?action=AUDIT_VALUE&amp;DB=129&amp;ID1=37734110&amp;VALUEID=01001&amp;SDATE=201003&amp;PERIODTYPE=QTR_STD&amp;window=popup_no_bar&amp;width=385&amp;height=120&amp;START_MAXIMIZED=FALSE&amp;creator=factset&amp;display_string=Audit"}</definedName>
    <definedName name="_234__FDSAUDITLINK__" hidden="1">{"fdsup://Directions/FactSet Auditing Viewer?action=AUDIT_VALUE&amp;DB=129&amp;ID1=37734110&amp;VALUEID=01001&amp;SDATE=201003&amp;PERIODTYPE=QTR_STD&amp;window=popup_no_bar&amp;width=385&amp;height=120&amp;START_MAXIMIZED=FALSE&amp;creator=factset&amp;display_string=Audit"}</definedName>
    <definedName name="_235__FDSAUDITLINK__" localSheetId="16" hidden="1">{"fdsup://Directions/FactSet Auditing Viewer?action=AUDIT_VALUE&amp;DB=129&amp;ID1=37734110&amp;VALUEID=01001&amp;SDATE=200903&amp;PERIODTYPE=QTR_STD&amp;window=popup_no_bar&amp;width=385&amp;height=120&amp;START_MAXIMIZED=FALSE&amp;creator=factset&amp;display_string=Audit"}</definedName>
    <definedName name="_235__FDSAUDITLINK__" localSheetId="20" hidden="1">{"fdsup://Directions/FactSet Auditing Viewer?action=AUDIT_VALUE&amp;DB=129&amp;ID1=37734110&amp;VALUEID=01001&amp;SDATE=200903&amp;PERIODTYPE=QTR_STD&amp;window=popup_no_bar&amp;width=385&amp;height=120&amp;START_MAXIMIZED=FALSE&amp;creator=factset&amp;display_string=Audit"}</definedName>
    <definedName name="_235__FDSAUDITLINK__" localSheetId="12" hidden="1">{"fdsup://Directions/FactSet Auditing Viewer?action=AUDIT_VALUE&amp;DB=129&amp;ID1=37734110&amp;VALUEID=01001&amp;SDATE=200903&amp;PERIODTYPE=QTR_STD&amp;window=popup_no_bar&amp;width=385&amp;height=120&amp;START_MAXIMIZED=FALSE&amp;creator=factset&amp;display_string=Audit"}</definedName>
    <definedName name="_235__FDSAUDITLINK__" localSheetId="15" hidden="1">{"fdsup://Directions/FactSet Auditing Viewer?action=AUDIT_VALUE&amp;DB=129&amp;ID1=37734110&amp;VALUEID=01001&amp;SDATE=200903&amp;PERIODTYPE=QTR_STD&amp;window=popup_no_bar&amp;width=385&amp;height=120&amp;START_MAXIMIZED=FALSE&amp;creator=factset&amp;display_string=Audit"}</definedName>
    <definedName name="_235__FDSAUDITLINK__" hidden="1">{"fdsup://Directions/FactSet Auditing Viewer?action=AUDIT_VALUE&amp;DB=129&amp;ID1=37734110&amp;VALUEID=01001&amp;SDATE=200903&amp;PERIODTYPE=QTR_STD&amp;window=popup_no_bar&amp;width=385&amp;height=120&amp;START_MAXIMIZED=FALSE&amp;creator=factset&amp;display_string=Audit"}</definedName>
    <definedName name="_236__FDSAUDITLINK__" localSheetId="16" hidden="1">{"fdsup://directions/FAT Viewer?action=UPDATE&amp;creator=factset&amp;DYN_ARGS=TRUE&amp;DOC_NAME=FAT:FQL_AUDITING_CLIENT_TEMPLATE.FAT&amp;display_string=Audit&amp;VAR:KEY=IZAJWLYBMB&amp;VAR:QUERY=KChGRl9ORVRfSU5DKExUTSwwLCwsUkYsVVNEKUBGRl9ORVRfSU5DKExUTVNfU0VNSSwwLCwsUkYsVVNEKSlAR","kZfTkVUX0lOQyhBTk4sMCwsLFJGLFVTRCkp&amp;WINDOW=FIRST_POPUP&amp;HEIGHT=450&amp;WIDTH=450&amp;START_MAXIMIZED=FALSE&amp;VAR:CALENDAR=US&amp;VAR:SYMBOL=PJC&amp;VAR:INDEX=0"}</definedName>
    <definedName name="_236__FDSAUDITLINK__" localSheetId="20" hidden="1">{"fdsup://directions/FAT Viewer?action=UPDATE&amp;creator=factset&amp;DYN_ARGS=TRUE&amp;DOC_NAME=FAT:FQL_AUDITING_CLIENT_TEMPLATE.FAT&amp;display_string=Audit&amp;VAR:KEY=IZAJWLYBMB&amp;VAR:QUERY=KChGRl9ORVRfSU5DKExUTSwwLCwsUkYsVVNEKUBGRl9ORVRfSU5DKExUTVNfU0VNSSwwLCwsUkYsVVNEKSlAR","kZfTkVUX0lOQyhBTk4sMCwsLFJGLFVTRCkp&amp;WINDOW=FIRST_POPUP&amp;HEIGHT=450&amp;WIDTH=450&amp;START_MAXIMIZED=FALSE&amp;VAR:CALENDAR=US&amp;VAR:SYMBOL=PJC&amp;VAR:INDEX=0"}</definedName>
    <definedName name="_236__FDSAUDITLINK__" localSheetId="12" hidden="1">{"fdsup://directions/FAT Viewer?action=UPDATE&amp;creator=factset&amp;DYN_ARGS=TRUE&amp;DOC_NAME=FAT:FQL_AUDITING_CLIENT_TEMPLATE.FAT&amp;display_string=Audit&amp;VAR:KEY=IZAJWLYBMB&amp;VAR:QUERY=KChGRl9ORVRfSU5DKExUTSwwLCwsUkYsVVNEKUBGRl9ORVRfSU5DKExUTVNfU0VNSSwwLCwsUkYsVVNEKSlAR","kZfTkVUX0lOQyhBTk4sMCwsLFJGLFVTRCkp&amp;WINDOW=FIRST_POPUP&amp;HEIGHT=450&amp;WIDTH=450&amp;START_MAXIMIZED=FALSE&amp;VAR:CALENDAR=US&amp;VAR:SYMBOL=PJC&amp;VAR:INDEX=0"}</definedName>
    <definedName name="_236__FDSAUDITLINK__" localSheetId="15" hidden="1">{"fdsup://directions/FAT Viewer?action=UPDATE&amp;creator=factset&amp;DYN_ARGS=TRUE&amp;DOC_NAME=FAT:FQL_AUDITING_CLIENT_TEMPLATE.FAT&amp;display_string=Audit&amp;VAR:KEY=IZAJWLYBMB&amp;VAR:QUERY=KChGRl9ORVRfSU5DKExUTSwwLCwsUkYsVVNEKUBGRl9ORVRfSU5DKExUTVNfU0VNSSwwLCwsUkYsVVNEKSlAR","kZfTkVUX0lOQyhBTk4sMCwsLFJGLFVTRCkp&amp;WINDOW=FIRST_POPUP&amp;HEIGHT=450&amp;WIDTH=450&amp;START_MAXIMIZED=FALSE&amp;VAR:CALENDAR=US&amp;VAR:SYMBOL=PJC&amp;VAR:INDEX=0"}</definedName>
    <definedName name="_236__FDSAUDITLINK__" hidden="1">{"fdsup://directions/FAT Viewer?action=UPDATE&amp;creator=factset&amp;DYN_ARGS=TRUE&amp;DOC_NAME=FAT:FQL_AUDITING_CLIENT_TEMPLATE.FAT&amp;display_string=Audit&amp;VAR:KEY=IZAJWLYBMB&amp;VAR:QUERY=KChGRl9ORVRfSU5DKExUTSwwLCwsUkYsVVNEKUBGRl9ORVRfSU5DKExUTVNfU0VNSSwwLCwsUkYsVVNEKSlAR","kZfTkVUX0lOQyhBTk4sMCwsLFJGLFVTRCkp&amp;WINDOW=FIRST_POPUP&amp;HEIGHT=450&amp;WIDTH=450&amp;START_MAXIMIZED=FALSE&amp;VAR:CALENDAR=US&amp;VAR:SYMBOL=PJC&amp;VAR:INDEX=0"}</definedName>
    <definedName name="_237__FDSAUDITLINK__" localSheetId="16" hidden="1">{"fdsup://directions/FAT Viewer?action=UPDATE&amp;creator=factset&amp;DYN_ARGS=TRUE&amp;DOC_NAME=FAT:FQL_AUDITING_CLIENT_TEMPLATE.FAT&amp;display_string=Audit&amp;VAR:KEY=ATGTKPGRWP&amp;VAR:QUERY=KChGRl9FQklUKExUTSwwLCwsUkYsVVNEKUBGRl9FQklUKExUTVNfU0VNSSwwLCwsUkYsVVNEKSlARkZfRUJJV","ChBTk4sMCwsLFJGLFVTRCkp&amp;WINDOW=FIRST_POPUP&amp;HEIGHT=450&amp;WIDTH=450&amp;START_MAXIMIZED=FALSE&amp;VAR:CALENDAR=US&amp;VAR:SYMBOL=PJC&amp;VAR:INDEX=0"}</definedName>
    <definedName name="_237__FDSAUDITLINK__" localSheetId="20" hidden="1">{"fdsup://directions/FAT Viewer?action=UPDATE&amp;creator=factset&amp;DYN_ARGS=TRUE&amp;DOC_NAME=FAT:FQL_AUDITING_CLIENT_TEMPLATE.FAT&amp;display_string=Audit&amp;VAR:KEY=ATGTKPGRWP&amp;VAR:QUERY=KChGRl9FQklUKExUTSwwLCwsUkYsVVNEKUBGRl9FQklUKExUTVNfU0VNSSwwLCwsUkYsVVNEKSlARkZfRUJJV","ChBTk4sMCwsLFJGLFVTRCkp&amp;WINDOW=FIRST_POPUP&amp;HEIGHT=450&amp;WIDTH=450&amp;START_MAXIMIZED=FALSE&amp;VAR:CALENDAR=US&amp;VAR:SYMBOL=PJC&amp;VAR:INDEX=0"}</definedName>
    <definedName name="_237__FDSAUDITLINK__" localSheetId="12" hidden="1">{"fdsup://directions/FAT Viewer?action=UPDATE&amp;creator=factset&amp;DYN_ARGS=TRUE&amp;DOC_NAME=FAT:FQL_AUDITING_CLIENT_TEMPLATE.FAT&amp;display_string=Audit&amp;VAR:KEY=ATGTKPGRWP&amp;VAR:QUERY=KChGRl9FQklUKExUTSwwLCwsUkYsVVNEKUBGRl9FQklUKExUTVNfU0VNSSwwLCwsUkYsVVNEKSlARkZfRUJJV","ChBTk4sMCwsLFJGLFVTRCkp&amp;WINDOW=FIRST_POPUP&amp;HEIGHT=450&amp;WIDTH=450&amp;START_MAXIMIZED=FALSE&amp;VAR:CALENDAR=US&amp;VAR:SYMBOL=PJC&amp;VAR:INDEX=0"}</definedName>
    <definedName name="_237__FDSAUDITLINK__" localSheetId="15" hidden="1">{"fdsup://directions/FAT Viewer?action=UPDATE&amp;creator=factset&amp;DYN_ARGS=TRUE&amp;DOC_NAME=FAT:FQL_AUDITING_CLIENT_TEMPLATE.FAT&amp;display_string=Audit&amp;VAR:KEY=ATGTKPGRWP&amp;VAR:QUERY=KChGRl9FQklUKExUTSwwLCwsUkYsVVNEKUBGRl9FQklUKExUTVNfU0VNSSwwLCwsUkYsVVNEKSlARkZfRUJJV","ChBTk4sMCwsLFJGLFVTRCkp&amp;WINDOW=FIRST_POPUP&amp;HEIGHT=450&amp;WIDTH=450&amp;START_MAXIMIZED=FALSE&amp;VAR:CALENDAR=US&amp;VAR:SYMBOL=PJC&amp;VAR:INDEX=0"}</definedName>
    <definedName name="_237__FDSAUDITLINK__" hidden="1">{"fdsup://directions/FAT Viewer?action=UPDATE&amp;creator=factset&amp;DYN_ARGS=TRUE&amp;DOC_NAME=FAT:FQL_AUDITING_CLIENT_TEMPLATE.FAT&amp;display_string=Audit&amp;VAR:KEY=ATGTKPGRWP&amp;VAR:QUERY=KChGRl9FQklUKExUTSwwLCwsUkYsVVNEKUBGRl9FQklUKExUTVNfU0VNSSwwLCwsUkYsVVNEKSlARkZfRUJJV","ChBTk4sMCwsLFJGLFVTRCkp&amp;WINDOW=FIRST_POPUP&amp;HEIGHT=450&amp;WIDTH=450&amp;START_MAXIMIZED=FALSE&amp;VAR:CALENDAR=US&amp;VAR:SYMBOL=PJC&amp;VAR:INDEX=0"}</definedName>
    <definedName name="_23797__FDSAUDITLINK__" localSheetId="16" hidden="1">{"fdsup://Directions/FactSet Auditing Viewer?action=AUDIT_VALUE&amp;DB=129&amp;ID1=30208110&amp;VALUEID=18321_YTD&amp;SDATE=201202&amp;PERIODTYPE=QTR_STD&amp;SCFT=3&amp;window=popup_no_bar&amp;width=385&amp;height=120&amp;START_MAXIMIZED=FALSE&amp;creator=factset&amp;display_string=Audit"}</definedName>
    <definedName name="_23797__FDSAUDITLINK__" localSheetId="20" hidden="1">{"fdsup://Directions/FactSet Auditing Viewer?action=AUDIT_VALUE&amp;DB=129&amp;ID1=30208110&amp;VALUEID=18321_YTD&amp;SDATE=201202&amp;PERIODTYPE=QTR_STD&amp;SCFT=3&amp;window=popup_no_bar&amp;width=385&amp;height=120&amp;START_MAXIMIZED=FALSE&amp;creator=factset&amp;display_string=Audit"}</definedName>
    <definedName name="_23797__FDSAUDITLINK__" localSheetId="12" hidden="1">{"fdsup://Directions/FactSet Auditing Viewer?action=AUDIT_VALUE&amp;DB=129&amp;ID1=30208110&amp;VALUEID=18321_YTD&amp;SDATE=201202&amp;PERIODTYPE=QTR_STD&amp;SCFT=3&amp;window=popup_no_bar&amp;width=385&amp;height=120&amp;START_MAXIMIZED=FALSE&amp;creator=factset&amp;display_string=Audit"}</definedName>
    <definedName name="_23797__FDSAUDITLINK__" localSheetId="15" hidden="1">{"fdsup://Directions/FactSet Auditing Viewer?action=AUDIT_VALUE&amp;DB=129&amp;ID1=30208110&amp;VALUEID=18321_YTD&amp;SDATE=201202&amp;PERIODTYPE=QTR_STD&amp;SCFT=3&amp;window=popup_no_bar&amp;width=385&amp;height=120&amp;START_MAXIMIZED=FALSE&amp;creator=factset&amp;display_string=Audit"}</definedName>
    <definedName name="_23797__FDSAUDITLINK__" hidden="1">{"fdsup://Directions/FactSet Auditing Viewer?action=AUDIT_VALUE&amp;DB=129&amp;ID1=30208110&amp;VALUEID=18321_YTD&amp;SDATE=201202&amp;PERIODTYPE=QTR_STD&amp;SCFT=3&amp;window=popup_no_bar&amp;width=385&amp;height=120&amp;START_MAXIMIZED=FALSE&amp;creator=factset&amp;display_string=Audit"}</definedName>
    <definedName name="_238__FDSAUDITLINK__" localSheetId="16" hidden="1">{"fdsup://directions/FAT Viewer?action=UPDATE&amp;creator=factset&amp;DYN_ARGS=TRUE&amp;DOC_NAME=FAT:FQL_AUDITING_CLIENT_TEMPLATE.FAT&amp;display_string=Audit&amp;VAR:KEY=OXIJKFYRWT&amp;VAR:QUERY=KChGRl9FQklUREEoTFRNLDAsLCxSRixVU0QpQEZGX0VCSVREQShMVE1TX1NFTUksMCwsLFJGLFVTRCkpQEZGX","0VCSVREQShBTk4sMCwsLFJGLFVTRCkp&amp;WINDOW=FIRST_POPUP&amp;HEIGHT=450&amp;WIDTH=450&amp;START_MAXIMIZED=FALSE&amp;VAR:CALENDAR=US&amp;VAR:SYMBOL=PJC&amp;VAR:INDEX=0"}</definedName>
    <definedName name="_238__FDSAUDITLINK__" localSheetId="20" hidden="1">{"fdsup://directions/FAT Viewer?action=UPDATE&amp;creator=factset&amp;DYN_ARGS=TRUE&amp;DOC_NAME=FAT:FQL_AUDITING_CLIENT_TEMPLATE.FAT&amp;display_string=Audit&amp;VAR:KEY=OXIJKFYRWT&amp;VAR:QUERY=KChGRl9FQklUREEoTFRNLDAsLCxSRixVU0QpQEZGX0VCSVREQShMVE1TX1NFTUksMCwsLFJGLFVTRCkpQEZGX","0VCSVREQShBTk4sMCwsLFJGLFVTRCkp&amp;WINDOW=FIRST_POPUP&amp;HEIGHT=450&amp;WIDTH=450&amp;START_MAXIMIZED=FALSE&amp;VAR:CALENDAR=US&amp;VAR:SYMBOL=PJC&amp;VAR:INDEX=0"}</definedName>
    <definedName name="_238__FDSAUDITLINK__" localSheetId="12" hidden="1">{"fdsup://directions/FAT Viewer?action=UPDATE&amp;creator=factset&amp;DYN_ARGS=TRUE&amp;DOC_NAME=FAT:FQL_AUDITING_CLIENT_TEMPLATE.FAT&amp;display_string=Audit&amp;VAR:KEY=OXIJKFYRWT&amp;VAR:QUERY=KChGRl9FQklUREEoTFRNLDAsLCxSRixVU0QpQEZGX0VCSVREQShMVE1TX1NFTUksMCwsLFJGLFVTRCkpQEZGX","0VCSVREQShBTk4sMCwsLFJGLFVTRCkp&amp;WINDOW=FIRST_POPUP&amp;HEIGHT=450&amp;WIDTH=450&amp;START_MAXIMIZED=FALSE&amp;VAR:CALENDAR=US&amp;VAR:SYMBOL=PJC&amp;VAR:INDEX=0"}</definedName>
    <definedName name="_238__FDSAUDITLINK__" localSheetId="15" hidden="1">{"fdsup://directions/FAT Viewer?action=UPDATE&amp;creator=factset&amp;DYN_ARGS=TRUE&amp;DOC_NAME=FAT:FQL_AUDITING_CLIENT_TEMPLATE.FAT&amp;display_string=Audit&amp;VAR:KEY=OXIJKFYRWT&amp;VAR:QUERY=KChGRl9FQklUREEoTFRNLDAsLCxSRixVU0QpQEZGX0VCSVREQShMVE1TX1NFTUksMCwsLFJGLFVTRCkpQEZGX","0VCSVREQShBTk4sMCwsLFJGLFVTRCkp&amp;WINDOW=FIRST_POPUP&amp;HEIGHT=450&amp;WIDTH=450&amp;START_MAXIMIZED=FALSE&amp;VAR:CALENDAR=US&amp;VAR:SYMBOL=PJC&amp;VAR:INDEX=0"}</definedName>
    <definedName name="_238__FDSAUDITLINK__" hidden="1">{"fdsup://directions/FAT Viewer?action=UPDATE&amp;creator=factset&amp;DYN_ARGS=TRUE&amp;DOC_NAME=FAT:FQL_AUDITING_CLIENT_TEMPLATE.FAT&amp;display_string=Audit&amp;VAR:KEY=OXIJKFYRWT&amp;VAR:QUERY=KChGRl9FQklUREEoTFRNLDAsLCxSRixVU0QpQEZGX0VCSVREQShMVE1TX1NFTUksMCwsLFJGLFVTRCkpQEZGX","0VCSVREQShBTk4sMCwsLFJGLFVTRCkp&amp;WINDOW=FIRST_POPUP&amp;HEIGHT=450&amp;WIDTH=450&amp;START_MAXIMIZED=FALSE&amp;VAR:CALENDAR=US&amp;VAR:SYMBOL=PJC&amp;VAR:INDEX=0"}</definedName>
    <definedName name="_239__FDSAUDITLINK__" localSheetId="16" hidden="1">{"fdsup://Directions/FactSet Auditing Viewer?action=AUDIT_VALUE&amp;DB=129&amp;ID1=72407810&amp;VALUEID=01001&amp;SDATE=201003&amp;PERIODTYPE=QTR_STD&amp;window=popup_no_bar&amp;width=385&amp;height=120&amp;START_MAXIMIZED=FALSE&amp;creator=factset&amp;display_string=Audit"}</definedName>
    <definedName name="_239__FDSAUDITLINK__" localSheetId="20" hidden="1">{"fdsup://Directions/FactSet Auditing Viewer?action=AUDIT_VALUE&amp;DB=129&amp;ID1=72407810&amp;VALUEID=01001&amp;SDATE=201003&amp;PERIODTYPE=QTR_STD&amp;window=popup_no_bar&amp;width=385&amp;height=120&amp;START_MAXIMIZED=FALSE&amp;creator=factset&amp;display_string=Audit"}</definedName>
    <definedName name="_239__FDSAUDITLINK__" localSheetId="12" hidden="1">{"fdsup://Directions/FactSet Auditing Viewer?action=AUDIT_VALUE&amp;DB=129&amp;ID1=72407810&amp;VALUEID=01001&amp;SDATE=201003&amp;PERIODTYPE=QTR_STD&amp;window=popup_no_bar&amp;width=385&amp;height=120&amp;START_MAXIMIZED=FALSE&amp;creator=factset&amp;display_string=Audit"}</definedName>
    <definedName name="_239__FDSAUDITLINK__" localSheetId="15" hidden="1">{"fdsup://Directions/FactSet Auditing Viewer?action=AUDIT_VALUE&amp;DB=129&amp;ID1=72407810&amp;VALUEID=01001&amp;SDATE=201003&amp;PERIODTYPE=QTR_STD&amp;window=popup_no_bar&amp;width=385&amp;height=120&amp;START_MAXIMIZED=FALSE&amp;creator=factset&amp;display_string=Audit"}</definedName>
    <definedName name="_239__FDSAUDITLINK__" hidden="1">{"fdsup://Directions/FactSet Auditing Viewer?action=AUDIT_VALUE&amp;DB=129&amp;ID1=72407810&amp;VALUEID=01001&amp;SDATE=201003&amp;PERIODTYPE=QTR_STD&amp;window=popup_no_bar&amp;width=385&amp;height=120&amp;START_MAXIMIZED=FALSE&amp;creator=factset&amp;display_string=Audit"}</definedName>
    <definedName name="_24__FDSAUDITLINK__" localSheetId="16" hidden="1">{"fdsup://directions/FAT Viewer?action=UPDATE&amp;creator=factset&amp;DYN_ARGS=TRUE&amp;DOC_NAME=FAT:FQL_AUDITING_CLIENT_TEMPLATE.FAT&amp;display_string=Audit&amp;VAR:KEY=MJKPEZQVYN&amp;VAR:QUERY=KEZGX0NPTV9TSFNfT1VUKE1PTiwwLCwsUkYsVVNEKUBQX0NPTV9TSFNfT1VUKDApKQ==&amp;WINDOW=FIRST_POP","UP&amp;HEIGHT=450&amp;WIDTH=450&amp;START_MAXIMIZED=FALSE&amp;VAR:CALENDAR=US&amp;VAR:INDEX=0"}</definedName>
    <definedName name="_24__FDSAUDITLINK__" localSheetId="20" hidden="1">{"fdsup://directions/FAT Viewer?action=UPDATE&amp;creator=factset&amp;DYN_ARGS=TRUE&amp;DOC_NAME=FAT:FQL_AUDITING_CLIENT_TEMPLATE.FAT&amp;display_string=Audit&amp;VAR:KEY=MJKPEZQVYN&amp;VAR:QUERY=KEZGX0NPTV9TSFNfT1VUKE1PTiwwLCwsUkYsVVNEKUBQX0NPTV9TSFNfT1VUKDApKQ==&amp;WINDOW=FIRST_POP","UP&amp;HEIGHT=450&amp;WIDTH=450&amp;START_MAXIMIZED=FALSE&amp;VAR:CALENDAR=US&amp;VAR:INDEX=0"}</definedName>
    <definedName name="_24__FDSAUDITLINK__" localSheetId="12" hidden="1">{"fdsup://directions/FAT Viewer?action=UPDATE&amp;creator=factset&amp;DYN_ARGS=TRUE&amp;DOC_NAME=FAT:FQL_AUDITING_CLIENT_TEMPLATE.FAT&amp;display_string=Audit&amp;VAR:KEY=MJKPEZQVYN&amp;VAR:QUERY=KEZGX0NPTV9TSFNfT1VUKE1PTiwwLCwsUkYsVVNEKUBQX0NPTV9TSFNfT1VUKDApKQ==&amp;WINDOW=FIRST_POP","UP&amp;HEIGHT=450&amp;WIDTH=450&amp;START_MAXIMIZED=FALSE&amp;VAR:CALENDAR=US&amp;VAR:INDEX=0"}</definedName>
    <definedName name="_24__FDSAUDITLINK__" localSheetId="15" hidden="1">{"fdsup://directions/FAT Viewer?action=UPDATE&amp;creator=factset&amp;DYN_ARGS=TRUE&amp;DOC_NAME=FAT:FQL_AUDITING_CLIENT_TEMPLATE.FAT&amp;display_string=Audit&amp;VAR:KEY=MJKPEZQVYN&amp;VAR:QUERY=KEZGX0NPTV9TSFNfT1VUKE1PTiwwLCwsUkYsVVNEKUBQX0NPTV9TSFNfT1VUKDApKQ==&amp;WINDOW=FIRST_POP","UP&amp;HEIGHT=450&amp;WIDTH=450&amp;START_MAXIMIZED=FALSE&amp;VAR:CALENDAR=US&amp;VAR:INDEX=0"}</definedName>
    <definedName name="_24__FDSAUDITLINK__" hidden="1">{"fdsup://directions/FAT Viewer?action=UPDATE&amp;creator=factset&amp;DYN_ARGS=TRUE&amp;DOC_NAME=FAT:FQL_AUDITING_CLIENT_TEMPLATE.FAT&amp;display_string=Audit&amp;VAR:KEY=MJKPEZQVYN&amp;VAR:QUERY=KEZGX0NPTV9TSFNfT1VUKE1PTiwwLCwsUkYsVVNEKUBQX0NPTV9TSFNfT1VUKDApKQ==&amp;WINDOW=FIRST_POP","UP&amp;HEIGHT=450&amp;WIDTH=450&amp;START_MAXIMIZED=FALSE&amp;VAR:CALENDAR=US&amp;VAR:INDEX=0"}</definedName>
    <definedName name="_240__FDSAUDITLINK__" localSheetId="16" hidden="1">{"fdsup://Directions/FactSet Auditing Viewer?action=AUDIT_VALUE&amp;DB=129&amp;ID1=72407810&amp;VALUEID=01001&amp;SDATE=200903&amp;PERIODTYPE=QTR_STD&amp;window=popup_no_bar&amp;width=385&amp;height=120&amp;START_MAXIMIZED=FALSE&amp;creator=factset&amp;display_string=Audit"}</definedName>
    <definedName name="_240__FDSAUDITLINK__" localSheetId="20" hidden="1">{"fdsup://Directions/FactSet Auditing Viewer?action=AUDIT_VALUE&amp;DB=129&amp;ID1=72407810&amp;VALUEID=01001&amp;SDATE=200903&amp;PERIODTYPE=QTR_STD&amp;window=popup_no_bar&amp;width=385&amp;height=120&amp;START_MAXIMIZED=FALSE&amp;creator=factset&amp;display_string=Audit"}</definedName>
    <definedName name="_240__FDSAUDITLINK__" localSheetId="12" hidden="1">{"fdsup://Directions/FactSet Auditing Viewer?action=AUDIT_VALUE&amp;DB=129&amp;ID1=72407810&amp;VALUEID=01001&amp;SDATE=200903&amp;PERIODTYPE=QTR_STD&amp;window=popup_no_bar&amp;width=385&amp;height=120&amp;START_MAXIMIZED=FALSE&amp;creator=factset&amp;display_string=Audit"}</definedName>
    <definedName name="_240__FDSAUDITLINK__" localSheetId="15" hidden="1">{"fdsup://Directions/FactSet Auditing Viewer?action=AUDIT_VALUE&amp;DB=129&amp;ID1=72407810&amp;VALUEID=01001&amp;SDATE=200903&amp;PERIODTYPE=QTR_STD&amp;window=popup_no_bar&amp;width=385&amp;height=120&amp;START_MAXIMIZED=FALSE&amp;creator=factset&amp;display_string=Audit"}</definedName>
    <definedName name="_240__FDSAUDITLINK__" hidden="1">{"fdsup://Directions/FactSet Auditing Viewer?action=AUDIT_VALUE&amp;DB=129&amp;ID1=72407810&amp;VALUEID=01001&amp;SDATE=200903&amp;PERIODTYPE=QTR_STD&amp;window=popup_no_bar&amp;width=385&amp;height=120&amp;START_MAXIMIZED=FALSE&amp;creator=factset&amp;display_string=Audit"}</definedName>
    <definedName name="_241__FDSAUDITLINK__" localSheetId="16" hidden="1">{"fdsup://directions/FAT Viewer?action=UPDATE&amp;creator=factset&amp;DYN_ARGS=TRUE&amp;DOC_NAME=FAT:FQL_AUDITING_CLIENT_TEMPLATE.FAT&amp;display_string=Audit&amp;VAR:KEY=ONKFAZSLMB&amp;VAR:QUERY=KChGRl9ORVRfSU5DKExUTSwwLCwsUkYsVVNEKUBGRl9ORVRfSU5DKExUTVNfU0VNSSwwLCwsUkYsVVNEKSlAR","kZfTkVUX0lOQyhBTk4sMCwsLFJGLFVTRCkp&amp;WINDOW=FIRST_POPUP&amp;HEIGHT=450&amp;WIDTH=450&amp;START_MAXIMIZED=FALSE&amp;VAR:CALENDAR=US&amp;VAR:SYMBOL=EVR&amp;VAR:INDEX=0"}</definedName>
    <definedName name="_241__FDSAUDITLINK__" localSheetId="20" hidden="1">{"fdsup://directions/FAT Viewer?action=UPDATE&amp;creator=factset&amp;DYN_ARGS=TRUE&amp;DOC_NAME=FAT:FQL_AUDITING_CLIENT_TEMPLATE.FAT&amp;display_string=Audit&amp;VAR:KEY=ONKFAZSLMB&amp;VAR:QUERY=KChGRl9ORVRfSU5DKExUTSwwLCwsUkYsVVNEKUBGRl9ORVRfSU5DKExUTVNfU0VNSSwwLCwsUkYsVVNEKSlAR","kZfTkVUX0lOQyhBTk4sMCwsLFJGLFVTRCkp&amp;WINDOW=FIRST_POPUP&amp;HEIGHT=450&amp;WIDTH=450&amp;START_MAXIMIZED=FALSE&amp;VAR:CALENDAR=US&amp;VAR:SYMBOL=EVR&amp;VAR:INDEX=0"}</definedName>
    <definedName name="_241__FDSAUDITLINK__" localSheetId="12" hidden="1">{"fdsup://directions/FAT Viewer?action=UPDATE&amp;creator=factset&amp;DYN_ARGS=TRUE&amp;DOC_NAME=FAT:FQL_AUDITING_CLIENT_TEMPLATE.FAT&amp;display_string=Audit&amp;VAR:KEY=ONKFAZSLMB&amp;VAR:QUERY=KChGRl9ORVRfSU5DKExUTSwwLCwsUkYsVVNEKUBGRl9ORVRfSU5DKExUTVNfU0VNSSwwLCwsUkYsVVNEKSlAR","kZfTkVUX0lOQyhBTk4sMCwsLFJGLFVTRCkp&amp;WINDOW=FIRST_POPUP&amp;HEIGHT=450&amp;WIDTH=450&amp;START_MAXIMIZED=FALSE&amp;VAR:CALENDAR=US&amp;VAR:SYMBOL=EVR&amp;VAR:INDEX=0"}</definedName>
    <definedName name="_241__FDSAUDITLINK__" localSheetId="15" hidden="1">{"fdsup://directions/FAT Viewer?action=UPDATE&amp;creator=factset&amp;DYN_ARGS=TRUE&amp;DOC_NAME=FAT:FQL_AUDITING_CLIENT_TEMPLATE.FAT&amp;display_string=Audit&amp;VAR:KEY=ONKFAZSLMB&amp;VAR:QUERY=KChGRl9ORVRfSU5DKExUTSwwLCwsUkYsVVNEKUBGRl9ORVRfSU5DKExUTVNfU0VNSSwwLCwsUkYsVVNEKSlAR","kZfTkVUX0lOQyhBTk4sMCwsLFJGLFVTRCkp&amp;WINDOW=FIRST_POPUP&amp;HEIGHT=450&amp;WIDTH=450&amp;START_MAXIMIZED=FALSE&amp;VAR:CALENDAR=US&amp;VAR:SYMBOL=EVR&amp;VAR:INDEX=0"}</definedName>
    <definedName name="_241__FDSAUDITLINK__" hidden="1">{"fdsup://directions/FAT Viewer?action=UPDATE&amp;creator=factset&amp;DYN_ARGS=TRUE&amp;DOC_NAME=FAT:FQL_AUDITING_CLIENT_TEMPLATE.FAT&amp;display_string=Audit&amp;VAR:KEY=ONKFAZSLMB&amp;VAR:QUERY=KChGRl9ORVRfSU5DKExUTSwwLCwsUkYsVVNEKUBGRl9ORVRfSU5DKExUTVNfU0VNSSwwLCwsUkYsVVNEKSlAR","kZfTkVUX0lOQyhBTk4sMCwsLFJGLFVTRCkp&amp;WINDOW=FIRST_POPUP&amp;HEIGHT=450&amp;WIDTH=450&amp;START_MAXIMIZED=FALSE&amp;VAR:CALENDAR=US&amp;VAR:SYMBOL=EVR&amp;VAR:INDEX=0"}</definedName>
    <definedName name="_242__FDSAUDITLINK__" localSheetId="16" hidden="1">{"fdsup://directions/FAT Viewer?action=UPDATE&amp;creator=factset&amp;DYN_ARGS=TRUE&amp;DOC_NAME=FAT:FQL_AUDITING_CLIENT_TEMPLATE.FAT&amp;display_string=Audit&amp;VAR:KEY=UXIJONORCZ&amp;VAR:QUERY=KChGRl9FQklUKExUTSwwLCwsUkYsVVNEKUBGRl9FQklUKExUTVNfU0VNSSwwLCwsUkYsVVNEKSlARkZfRUJJV","ChBTk4sMCwsLFJGLFVTRCkp&amp;WINDOW=FIRST_POPUP&amp;HEIGHT=450&amp;WIDTH=450&amp;START_MAXIMIZED=FALSE&amp;VAR:CALENDAR=US&amp;VAR:SYMBOL=EVR&amp;VAR:INDEX=0"}</definedName>
    <definedName name="_242__FDSAUDITLINK__" localSheetId="20" hidden="1">{"fdsup://directions/FAT Viewer?action=UPDATE&amp;creator=factset&amp;DYN_ARGS=TRUE&amp;DOC_NAME=FAT:FQL_AUDITING_CLIENT_TEMPLATE.FAT&amp;display_string=Audit&amp;VAR:KEY=UXIJONORCZ&amp;VAR:QUERY=KChGRl9FQklUKExUTSwwLCwsUkYsVVNEKUBGRl9FQklUKExUTVNfU0VNSSwwLCwsUkYsVVNEKSlARkZfRUJJV","ChBTk4sMCwsLFJGLFVTRCkp&amp;WINDOW=FIRST_POPUP&amp;HEIGHT=450&amp;WIDTH=450&amp;START_MAXIMIZED=FALSE&amp;VAR:CALENDAR=US&amp;VAR:SYMBOL=EVR&amp;VAR:INDEX=0"}</definedName>
    <definedName name="_242__FDSAUDITLINK__" localSheetId="12" hidden="1">{"fdsup://directions/FAT Viewer?action=UPDATE&amp;creator=factset&amp;DYN_ARGS=TRUE&amp;DOC_NAME=FAT:FQL_AUDITING_CLIENT_TEMPLATE.FAT&amp;display_string=Audit&amp;VAR:KEY=UXIJONORCZ&amp;VAR:QUERY=KChGRl9FQklUKExUTSwwLCwsUkYsVVNEKUBGRl9FQklUKExUTVNfU0VNSSwwLCwsUkYsVVNEKSlARkZfRUJJV","ChBTk4sMCwsLFJGLFVTRCkp&amp;WINDOW=FIRST_POPUP&amp;HEIGHT=450&amp;WIDTH=450&amp;START_MAXIMIZED=FALSE&amp;VAR:CALENDAR=US&amp;VAR:SYMBOL=EVR&amp;VAR:INDEX=0"}</definedName>
    <definedName name="_242__FDSAUDITLINK__" localSheetId="15" hidden="1">{"fdsup://directions/FAT Viewer?action=UPDATE&amp;creator=factset&amp;DYN_ARGS=TRUE&amp;DOC_NAME=FAT:FQL_AUDITING_CLIENT_TEMPLATE.FAT&amp;display_string=Audit&amp;VAR:KEY=UXIJONORCZ&amp;VAR:QUERY=KChGRl9FQklUKExUTSwwLCwsUkYsVVNEKUBGRl9FQklUKExUTVNfU0VNSSwwLCwsUkYsVVNEKSlARkZfRUJJV","ChBTk4sMCwsLFJGLFVTRCkp&amp;WINDOW=FIRST_POPUP&amp;HEIGHT=450&amp;WIDTH=450&amp;START_MAXIMIZED=FALSE&amp;VAR:CALENDAR=US&amp;VAR:SYMBOL=EVR&amp;VAR:INDEX=0"}</definedName>
    <definedName name="_242__FDSAUDITLINK__" hidden="1">{"fdsup://directions/FAT Viewer?action=UPDATE&amp;creator=factset&amp;DYN_ARGS=TRUE&amp;DOC_NAME=FAT:FQL_AUDITING_CLIENT_TEMPLATE.FAT&amp;display_string=Audit&amp;VAR:KEY=UXIJONORCZ&amp;VAR:QUERY=KChGRl9FQklUKExUTSwwLCwsUkYsVVNEKUBGRl9FQklUKExUTVNfU0VNSSwwLCwsUkYsVVNEKSlARkZfRUJJV","ChBTk4sMCwsLFJGLFVTRCkp&amp;WINDOW=FIRST_POPUP&amp;HEIGHT=450&amp;WIDTH=450&amp;START_MAXIMIZED=FALSE&amp;VAR:CALENDAR=US&amp;VAR:SYMBOL=EVR&amp;VAR:INDEX=0"}</definedName>
    <definedName name="_243__FDSAUDITLINK__" localSheetId="16" hidden="1">{"fdsup://directions/FAT Viewer?action=UPDATE&amp;creator=factset&amp;DYN_ARGS=TRUE&amp;DOC_NAME=FAT:FQL_AUDITING_CLIENT_TEMPLATE.FAT&amp;display_string=Audit&amp;VAR:KEY=SJAPMDGHAH&amp;VAR:QUERY=KChGRl9FQklUREEoTFRNLDAsLCxSRixVU0QpQEZGX0VCSVREQShMVE1TX1NFTUksMCwsLFJGLFVTRCkpQEZGX","0VCSVREQShBTk4sMCwsLFJGLFVTRCkp&amp;WINDOW=FIRST_POPUP&amp;HEIGHT=450&amp;WIDTH=450&amp;START_MAXIMIZED=FALSE&amp;VAR:CALENDAR=US&amp;VAR:SYMBOL=EVR&amp;VAR:INDEX=0"}</definedName>
    <definedName name="_243__FDSAUDITLINK__" localSheetId="20" hidden="1">{"fdsup://directions/FAT Viewer?action=UPDATE&amp;creator=factset&amp;DYN_ARGS=TRUE&amp;DOC_NAME=FAT:FQL_AUDITING_CLIENT_TEMPLATE.FAT&amp;display_string=Audit&amp;VAR:KEY=SJAPMDGHAH&amp;VAR:QUERY=KChGRl9FQklUREEoTFRNLDAsLCxSRixVU0QpQEZGX0VCSVREQShMVE1TX1NFTUksMCwsLFJGLFVTRCkpQEZGX","0VCSVREQShBTk4sMCwsLFJGLFVTRCkp&amp;WINDOW=FIRST_POPUP&amp;HEIGHT=450&amp;WIDTH=450&amp;START_MAXIMIZED=FALSE&amp;VAR:CALENDAR=US&amp;VAR:SYMBOL=EVR&amp;VAR:INDEX=0"}</definedName>
    <definedName name="_243__FDSAUDITLINK__" localSheetId="12" hidden="1">{"fdsup://directions/FAT Viewer?action=UPDATE&amp;creator=factset&amp;DYN_ARGS=TRUE&amp;DOC_NAME=FAT:FQL_AUDITING_CLIENT_TEMPLATE.FAT&amp;display_string=Audit&amp;VAR:KEY=SJAPMDGHAH&amp;VAR:QUERY=KChGRl9FQklUREEoTFRNLDAsLCxSRixVU0QpQEZGX0VCSVREQShMVE1TX1NFTUksMCwsLFJGLFVTRCkpQEZGX","0VCSVREQShBTk4sMCwsLFJGLFVTRCkp&amp;WINDOW=FIRST_POPUP&amp;HEIGHT=450&amp;WIDTH=450&amp;START_MAXIMIZED=FALSE&amp;VAR:CALENDAR=US&amp;VAR:SYMBOL=EVR&amp;VAR:INDEX=0"}</definedName>
    <definedName name="_243__FDSAUDITLINK__" localSheetId="15" hidden="1">{"fdsup://directions/FAT Viewer?action=UPDATE&amp;creator=factset&amp;DYN_ARGS=TRUE&amp;DOC_NAME=FAT:FQL_AUDITING_CLIENT_TEMPLATE.FAT&amp;display_string=Audit&amp;VAR:KEY=SJAPMDGHAH&amp;VAR:QUERY=KChGRl9FQklUREEoTFRNLDAsLCxSRixVU0QpQEZGX0VCSVREQShMVE1TX1NFTUksMCwsLFJGLFVTRCkpQEZGX","0VCSVREQShBTk4sMCwsLFJGLFVTRCkp&amp;WINDOW=FIRST_POPUP&amp;HEIGHT=450&amp;WIDTH=450&amp;START_MAXIMIZED=FALSE&amp;VAR:CALENDAR=US&amp;VAR:SYMBOL=EVR&amp;VAR:INDEX=0"}</definedName>
    <definedName name="_243__FDSAUDITLINK__" hidden="1">{"fdsup://directions/FAT Viewer?action=UPDATE&amp;creator=factset&amp;DYN_ARGS=TRUE&amp;DOC_NAME=FAT:FQL_AUDITING_CLIENT_TEMPLATE.FAT&amp;display_string=Audit&amp;VAR:KEY=SJAPMDGHAH&amp;VAR:QUERY=KChGRl9FQklUREEoTFRNLDAsLCxSRixVU0QpQEZGX0VCSVREQShMVE1TX1NFTUksMCwsLFJGLFVTRCkpQEZGX","0VCSVREQShBTk4sMCwsLFJGLFVTRCkp&amp;WINDOW=FIRST_POPUP&amp;HEIGHT=450&amp;WIDTH=450&amp;START_MAXIMIZED=FALSE&amp;VAR:CALENDAR=US&amp;VAR:SYMBOL=EVR&amp;VAR:INDEX=0"}</definedName>
    <definedName name="_244__FDSAUDITLINK__" localSheetId="16" hidden="1">{"fdsup://Directions/FactSet Auditing Viewer?action=AUDIT_VALUE&amp;DB=129&amp;ID1=29977A10&amp;VALUEID=01001&amp;SDATE=2009&amp;PERIODTYPE=ANN_STD&amp;window=popup_no_bar&amp;width=385&amp;height=120&amp;START_MAXIMIZED=FALSE&amp;creator=factset&amp;display_string=Audit"}</definedName>
    <definedName name="_244__FDSAUDITLINK__" localSheetId="20" hidden="1">{"fdsup://Directions/FactSet Auditing Viewer?action=AUDIT_VALUE&amp;DB=129&amp;ID1=29977A10&amp;VALUEID=01001&amp;SDATE=2009&amp;PERIODTYPE=ANN_STD&amp;window=popup_no_bar&amp;width=385&amp;height=120&amp;START_MAXIMIZED=FALSE&amp;creator=factset&amp;display_string=Audit"}</definedName>
    <definedName name="_244__FDSAUDITLINK__" localSheetId="12" hidden="1">{"fdsup://Directions/FactSet Auditing Viewer?action=AUDIT_VALUE&amp;DB=129&amp;ID1=29977A10&amp;VALUEID=01001&amp;SDATE=2009&amp;PERIODTYPE=ANN_STD&amp;window=popup_no_bar&amp;width=385&amp;height=120&amp;START_MAXIMIZED=FALSE&amp;creator=factset&amp;display_string=Audit"}</definedName>
    <definedName name="_244__FDSAUDITLINK__" localSheetId="15" hidden="1">{"fdsup://Directions/FactSet Auditing Viewer?action=AUDIT_VALUE&amp;DB=129&amp;ID1=29977A10&amp;VALUEID=01001&amp;SDATE=2009&amp;PERIODTYPE=ANN_STD&amp;window=popup_no_bar&amp;width=385&amp;height=120&amp;START_MAXIMIZED=FALSE&amp;creator=factset&amp;display_string=Audit"}</definedName>
    <definedName name="_244__FDSAUDITLINK__" hidden="1">{"fdsup://Directions/FactSet Auditing Viewer?action=AUDIT_VALUE&amp;DB=129&amp;ID1=29977A10&amp;VALUEID=01001&amp;SDATE=2009&amp;PERIODTYPE=ANN_STD&amp;window=popup_no_bar&amp;width=385&amp;height=120&amp;START_MAXIMIZED=FALSE&amp;creator=factset&amp;display_string=Audit"}</definedName>
    <definedName name="_245__FDSAUDITLINK__" localSheetId="16" hidden="1">{"fdsup://Directions/FactSet Auditing Viewer?action=AUDIT_VALUE&amp;DB=129&amp;ID1=29977A10&amp;VALUEID=01001&amp;SDATE=201003&amp;PERIODTYPE=QTR_STD&amp;window=popup_no_bar&amp;width=385&amp;height=120&amp;START_MAXIMIZED=FALSE&amp;creator=factset&amp;display_string=Audit"}</definedName>
    <definedName name="_245__FDSAUDITLINK__" localSheetId="20" hidden="1">{"fdsup://Directions/FactSet Auditing Viewer?action=AUDIT_VALUE&amp;DB=129&amp;ID1=29977A10&amp;VALUEID=01001&amp;SDATE=201003&amp;PERIODTYPE=QTR_STD&amp;window=popup_no_bar&amp;width=385&amp;height=120&amp;START_MAXIMIZED=FALSE&amp;creator=factset&amp;display_string=Audit"}</definedName>
    <definedName name="_245__FDSAUDITLINK__" localSheetId="12" hidden="1">{"fdsup://Directions/FactSet Auditing Viewer?action=AUDIT_VALUE&amp;DB=129&amp;ID1=29977A10&amp;VALUEID=01001&amp;SDATE=201003&amp;PERIODTYPE=QTR_STD&amp;window=popup_no_bar&amp;width=385&amp;height=120&amp;START_MAXIMIZED=FALSE&amp;creator=factset&amp;display_string=Audit"}</definedName>
    <definedName name="_245__FDSAUDITLINK__" localSheetId="15" hidden="1">{"fdsup://Directions/FactSet Auditing Viewer?action=AUDIT_VALUE&amp;DB=129&amp;ID1=29977A10&amp;VALUEID=01001&amp;SDATE=201003&amp;PERIODTYPE=QTR_STD&amp;window=popup_no_bar&amp;width=385&amp;height=120&amp;START_MAXIMIZED=FALSE&amp;creator=factset&amp;display_string=Audit"}</definedName>
    <definedName name="_245__FDSAUDITLINK__" hidden="1">{"fdsup://Directions/FactSet Auditing Viewer?action=AUDIT_VALUE&amp;DB=129&amp;ID1=29977A10&amp;VALUEID=01001&amp;SDATE=201003&amp;PERIODTYPE=QTR_STD&amp;window=popup_no_bar&amp;width=385&amp;height=120&amp;START_MAXIMIZED=FALSE&amp;creator=factset&amp;display_string=Audit"}</definedName>
    <definedName name="_246__FDSAUDITLINK__" localSheetId="16" hidden="1">{"fdsup://Directions/FactSet Auditing Viewer?action=AUDIT_VALUE&amp;DB=129&amp;ID1=29977A10&amp;VALUEID=01001&amp;SDATE=200903&amp;PERIODTYPE=QTR_STD&amp;window=popup_no_bar&amp;width=385&amp;height=120&amp;START_MAXIMIZED=FALSE&amp;creator=factset&amp;display_string=Audit"}</definedName>
    <definedName name="_246__FDSAUDITLINK__" localSheetId="20" hidden="1">{"fdsup://Directions/FactSet Auditing Viewer?action=AUDIT_VALUE&amp;DB=129&amp;ID1=29977A10&amp;VALUEID=01001&amp;SDATE=200903&amp;PERIODTYPE=QTR_STD&amp;window=popup_no_bar&amp;width=385&amp;height=120&amp;START_MAXIMIZED=FALSE&amp;creator=factset&amp;display_string=Audit"}</definedName>
    <definedName name="_246__FDSAUDITLINK__" localSheetId="12" hidden="1">{"fdsup://Directions/FactSet Auditing Viewer?action=AUDIT_VALUE&amp;DB=129&amp;ID1=29977A10&amp;VALUEID=01001&amp;SDATE=200903&amp;PERIODTYPE=QTR_STD&amp;window=popup_no_bar&amp;width=385&amp;height=120&amp;START_MAXIMIZED=FALSE&amp;creator=factset&amp;display_string=Audit"}</definedName>
    <definedName name="_246__FDSAUDITLINK__" localSheetId="15" hidden="1">{"fdsup://Directions/FactSet Auditing Viewer?action=AUDIT_VALUE&amp;DB=129&amp;ID1=29977A10&amp;VALUEID=01001&amp;SDATE=200903&amp;PERIODTYPE=QTR_STD&amp;window=popup_no_bar&amp;width=385&amp;height=120&amp;START_MAXIMIZED=FALSE&amp;creator=factset&amp;display_string=Audit"}</definedName>
    <definedName name="_246__FDSAUDITLINK__" hidden="1">{"fdsup://Directions/FactSet Auditing Viewer?action=AUDIT_VALUE&amp;DB=129&amp;ID1=29977A10&amp;VALUEID=01001&amp;SDATE=200903&amp;PERIODTYPE=QTR_STD&amp;window=popup_no_bar&amp;width=385&amp;height=120&amp;START_MAXIMIZED=FALSE&amp;creator=factset&amp;display_string=Audit"}</definedName>
    <definedName name="_247__FDSAUDITLINK__" localSheetId="16" hidden="1">{"fdsup://directions/FAT Viewer?action=UPDATE&amp;creator=factset&amp;DYN_ARGS=TRUE&amp;DOC_NAME=FAT:FQL_AUDITING_CLIENT_TEMPLATE.FAT&amp;display_string=Audit&amp;VAR:KEY=WLEBUFWFGR&amp;VAR:QUERY=KChGRl9ORVRfSU5DKExUTSwwLCwsUkYsVVNEKUBGRl9ORVRfSU5DKExUTVNfU0VNSSwwLCwsUkYsVVNEKSlAR","kZfTkVUX0lOQyhBTk4sMCwsLFJGLFVTRCkp&amp;WINDOW=FIRST_POPUP&amp;HEIGHT=450&amp;WIDTH=450&amp;START_MAXIMIZED=FALSE&amp;VAR:CALENDAR=US&amp;VAR:SYMBOL=GHL&amp;VAR:INDEX=0"}</definedName>
    <definedName name="_247__FDSAUDITLINK__" localSheetId="20" hidden="1">{"fdsup://directions/FAT Viewer?action=UPDATE&amp;creator=factset&amp;DYN_ARGS=TRUE&amp;DOC_NAME=FAT:FQL_AUDITING_CLIENT_TEMPLATE.FAT&amp;display_string=Audit&amp;VAR:KEY=WLEBUFWFGR&amp;VAR:QUERY=KChGRl9ORVRfSU5DKExUTSwwLCwsUkYsVVNEKUBGRl9ORVRfSU5DKExUTVNfU0VNSSwwLCwsUkYsVVNEKSlAR","kZfTkVUX0lOQyhBTk4sMCwsLFJGLFVTRCkp&amp;WINDOW=FIRST_POPUP&amp;HEIGHT=450&amp;WIDTH=450&amp;START_MAXIMIZED=FALSE&amp;VAR:CALENDAR=US&amp;VAR:SYMBOL=GHL&amp;VAR:INDEX=0"}</definedName>
    <definedName name="_247__FDSAUDITLINK__" localSheetId="12" hidden="1">{"fdsup://directions/FAT Viewer?action=UPDATE&amp;creator=factset&amp;DYN_ARGS=TRUE&amp;DOC_NAME=FAT:FQL_AUDITING_CLIENT_TEMPLATE.FAT&amp;display_string=Audit&amp;VAR:KEY=WLEBUFWFGR&amp;VAR:QUERY=KChGRl9ORVRfSU5DKExUTSwwLCwsUkYsVVNEKUBGRl9ORVRfSU5DKExUTVNfU0VNSSwwLCwsUkYsVVNEKSlAR","kZfTkVUX0lOQyhBTk4sMCwsLFJGLFVTRCkp&amp;WINDOW=FIRST_POPUP&amp;HEIGHT=450&amp;WIDTH=450&amp;START_MAXIMIZED=FALSE&amp;VAR:CALENDAR=US&amp;VAR:SYMBOL=GHL&amp;VAR:INDEX=0"}</definedName>
    <definedName name="_247__FDSAUDITLINK__" localSheetId="15" hidden="1">{"fdsup://directions/FAT Viewer?action=UPDATE&amp;creator=factset&amp;DYN_ARGS=TRUE&amp;DOC_NAME=FAT:FQL_AUDITING_CLIENT_TEMPLATE.FAT&amp;display_string=Audit&amp;VAR:KEY=WLEBUFWFGR&amp;VAR:QUERY=KChGRl9ORVRfSU5DKExUTSwwLCwsUkYsVVNEKUBGRl9ORVRfSU5DKExUTVNfU0VNSSwwLCwsUkYsVVNEKSlAR","kZfTkVUX0lOQyhBTk4sMCwsLFJGLFVTRCkp&amp;WINDOW=FIRST_POPUP&amp;HEIGHT=450&amp;WIDTH=450&amp;START_MAXIMIZED=FALSE&amp;VAR:CALENDAR=US&amp;VAR:SYMBOL=GHL&amp;VAR:INDEX=0"}</definedName>
    <definedName name="_247__FDSAUDITLINK__" hidden="1">{"fdsup://directions/FAT Viewer?action=UPDATE&amp;creator=factset&amp;DYN_ARGS=TRUE&amp;DOC_NAME=FAT:FQL_AUDITING_CLIENT_TEMPLATE.FAT&amp;display_string=Audit&amp;VAR:KEY=WLEBUFWFGR&amp;VAR:QUERY=KChGRl9ORVRfSU5DKExUTSwwLCwsUkYsVVNEKUBGRl9ORVRfSU5DKExUTVNfU0VNSSwwLCwsUkYsVVNEKSlAR","kZfTkVUX0lOQyhBTk4sMCwsLFJGLFVTRCkp&amp;WINDOW=FIRST_POPUP&amp;HEIGHT=450&amp;WIDTH=450&amp;START_MAXIMIZED=FALSE&amp;VAR:CALENDAR=US&amp;VAR:SYMBOL=GHL&amp;VAR:INDEX=0"}</definedName>
    <definedName name="_248__FDSAUDITLINK__" localSheetId="16" hidden="1">{"fdsup://directions/FAT Viewer?action=UPDATE&amp;creator=factset&amp;DYN_ARGS=TRUE&amp;DOC_NAME=FAT:FQL_AUDITING_CLIENT_TEMPLATE.FAT&amp;display_string=Audit&amp;VAR:KEY=SVQRKVSJQL&amp;VAR:QUERY=KChGRl9FQklUKExUTSwwLCwsUkYsVVNEKUBGRl9FQklUKExUTVNfU0VNSSwwLCwsUkYsVVNEKSlARkZfRUJJV","ChBTk4sMCwsLFJGLFVTRCkp&amp;WINDOW=FIRST_POPUP&amp;HEIGHT=450&amp;WIDTH=450&amp;START_MAXIMIZED=FALSE&amp;VAR:CALENDAR=US&amp;VAR:SYMBOL=GHL&amp;VAR:INDEX=0"}</definedName>
    <definedName name="_248__FDSAUDITLINK__" localSheetId="20" hidden="1">{"fdsup://directions/FAT Viewer?action=UPDATE&amp;creator=factset&amp;DYN_ARGS=TRUE&amp;DOC_NAME=FAT:FQL_AUDITING_CLIENT_TEMPLATE.FAT&amp;display_string=Audit&amp;VAR:KEY=SVQRKVSJQL&amp;VAR:QUERY=KChGRl9FQklUKExUTSwwLCwsUkYsVVNEKUBGRl9FQklUKExUTVNfU0VNSSwwLCwsUkYsVVNEKSlARkZfRUJJV","ChBTk4sMCwsLFJGLFVTRCkp&amp;WINDOW=FIRST_POPUP&amp;HEIGHT=450&amp;WIDTH=450&amp;START_MAXIMIZED=FALSE&amp;VAR:CALENDAR=US&amp;VAR:SYMBOL=GHL&amp;VAR:INDEX=0"}</definedName>
    <definedName name="_248__FDSAUDITLINK__" localSheetId="12" hidden="1">{"fdsup://directions/FAT Viewer?action=UPDATE&amp;creator=factset&amp;DYN_ARGS=TRUE&amp;DOC_NAME=FAT:FQL_AUDITING_CLIENT_TEMPLATE.FAT&amp;display_string=Audit&amp;VAR:KEY=SVQRKVSJQL&amp;VAR:QUERY=KChGRl9FQklUKExUTSwwLCwsUkYsVVNEKUBGRl9FQklUKExUTVNfU0VNSSwwLCwsUkYsVVNEKSlARkZfRUJJV","ChBTk4sMCwsLFJGLFVTRCkp&amp;WINDOW=FIRST_POPUP&amp;HEIGHT=450&amp;WIDTH=450&amp;START_MAXIMIZED=FALSE&amp;VAR:CALENDAR=US&amp;VAR:SYMBOL=GHL&amp;VAR:INDEX=0"}</definedName>
    <definedName name="_248__FDSAUDITLINK__" localSheetId="15" hidden="1">{"fdsup://directions/FAT Viewer?action=UPDATE&amp;creator=factset&amp;DYN_ARGS=TRUE&amp;DOC_NAME=FAT:FQL_AUDITING_CLIENT_TEMPLATE.FAT&amp;display_string=Audit&amp;VAR:KEY=SVQRKVSJQL&amp;VAR:QUERY=KChGRl9FQklUKExUTSwwLCwsUkYsVVNEKUBGRl9FQklUKExUTVNfU0VNSSwwLCwsUkYsVVNEKSlARkZfRUJJV","ChBTk4sMCwsLFJGLFVTRCkp&amp;WINDOW=FIRST_POPUP&amp;HEIGHT=450&amp;WIDTH=450&amp;START_MAXIMIZED=FALSE&amp;VAR:CALENDAR=US&amp;VAR:SYMBOL=GHL&amp;VAR:INDEX=0"}</definedName>
    <definedName name="_248__FDSAUDITLINK__" hidden="1">{"fdsup://directions/FAT Viewer?action=UPDATE&amp;creator=factset&amp;DYN_ARGS=TRUE&amp;DOC_NAME=FAT:FQL_AUDITING_CLIENT_TEMPLATE.FAT&amp;display_string=Audit&amp;VAR:KEY=SVQRKVSJQL&amp;VAR:QUERY=KChGRl9FQklUKExUTSwwLCwsUkYsVVNEKUBGRl9FQklUKExUTVNfU0VNSSwwLCwsUkYsVVNEKSlARkZfRUJJV","ChBTk4sMCwsLFJGLFVTRCkp&amp;WINDOW=FIRST_POPUP&amp;HEIGHT=450&amp;WIDTH=450&amp;START_MAXIMIZED=FALSE&amp;VAR:CALENDAR=US&amp;VAR:SYMBOL=GHL&amp;VAR:INDEX=0"}</definedName>
    <definedName name="_249__FDSAUDITLINK__" localSheetId="16" hidden="1">{"fdsup://directions/FAT Viewer?action=UPDATE&amp;creator=factset&amp;DYN_ARGS=TRUE&amp;DOC_NAME=FAT:FQL_AUDITING_CLIENT_TEMPLATE.FAT&amp;display_string=Audit&amp;VAR:KEY=SJGBGHINMH&amp;VAR:QUERY=KChGRl9FQklUREEoTFRNLDAsLCxSRixVU0QpQEZGX0VCSVREQShMVE1TX1NFTUksMCwsLFJGLFVTRCkpQEZGX","0VCSVREQShBTk4sMCwsLFJGLFVTRCkp&amp;WINDOW=FIRST_POPUP&amp;HEIGHT=450&amp;WIDTH=450&amp;START_MAXIMIZED=FALSE&amp;VAR:CALENDAR=US&amp;VAR:SYMBOL=GHL&amp;VAR:INDEX=0"}</definedName>
    <definedName name="_249__FDSAUDITLINK__" localSheetId="20" hidden="1">{"fdsup://directions/FAT Viewer?action=UPDATE&amp;creator=factset&amp;DYN_ARGS=TRUE&amp;DOC_NAME=FAT:FQL_AUDITING_CLIENT_TEMPLATE.FAT&amp;display_string=Audit&amp;VAR:KEY=SJGBGHINMH&amp;VAR:QUERY=KChGRl9FQklUREEoTFRNLDAsLCxSRixVU0QpQEZGX0VCSVREQShMVE1TX1NFTUksMCwsLFJGLFVTRCkpQEZGX","0VCSVREQShBTk4sMCwsLFJGLFVTRCkp&amp;WINDOW=FIRST_POPUP&amp;HEIGHT=450&amp;WIDTH=450&amp;START_MAXIMIZED=FALSE&amp;VAR:CALENDAR=US&amp;VAR:SYMBOL=GHL&amp;VAR:INDEX=0"}</definedName>
    <definedName name="_249__FDSAUDITLINK__" localSheetId="12" hidden="1">{"fdsup://directions/FAT Viewer?action=UPDATE&amp;creator=factset&amp;DYN_ARGS=TRUE&amp;DOC_NAME=FAT:FQL_AUDITING_CLIENT_TEMPLATE.FAT&amp;display_string=Audit&amp;VAR:KEY=SJGBGHINMH&amp;VAR:QUERY=KChGRl9FQklUREEoTFRNLDAsLCxSRixVU0QpQEZGX0VCSVREQShMVE1TX1NFTUksMCwsLFJGLFVTRCkpQEZGX","0VCSVREQShBTk4sMCwsLFJGLFVTRCkp&amp;WINDOW=FIRST_POPUP&amp;HEIGHT=450&amp;WIDTH=450&amp;START_MAXIMIZED=FALSE&amp;VAR:CALENDAR=US&amp;VAR:SYMBOL=GHL&amp;VAR:INDEX=0"}</definedName>
    <definedName name="_249__FDSAUDITLINK__" localSheetId="15" hidden="1">{"fdsup://directions/FAT Viewer?action=UPDATE&amp;creator=factset&amp;DYN_ARGS=TRUE&amp;DOC_NAME=FAT:FQL_AUDITING_CLIENT_TEMPLATE.FAT&amp;display_string=Audit&amp;VAR:KEY=SJGBGHINMH&amp;VAR:QUERY=KChGRl9FQklUREEoTFRNLDAsLCxSRixVU0QpQEZGX0VCSVREQShMVE1TX1NFTUksMCwsLFJGLFVTRCkpQEZGX","0VCSVREQShBTk4sMCwsLFJGLFVTRCkp&amp;WINDOW=FIRST_POPUP&amp;HEIGHT=450&amp;WIDTH=450&amp;START_MAXIMIZED=FALSE&amp;VAR:CALENDAR=US&amp;VAR:SYMBOL=GHL&amp;VAR:INDEX=0"}</definedName>
    <definedName name="_249__FDSAUDITLINK__" hidden="1">{"fdsup://directions/FAT Viewer?action=UPDATE&amp;creator=factset&amp;DYN_ARGS=TRUE&amp;DOC_NAME=FAT:FQL_AUDITING_CLIENT_TEMPLATE.FAT&amp;display_string=Audit&amp;VAR:KEY=SJGBGHINMH&amp;VAR:QUERY=KChGRl9FQklUREEoTFRNLDAsLCxSRixVU0QpQEZGX0VCSVREQShMVE1TX1NFTUksMCwsLFJGLFVTRCkpQEZGX","0VCSVREQShBTk4sMCwsLFJGLFVTRCkp&amp;WINDOW=FIRST_POPUP&amp;HEIGHT=450&amp;WIDTH=450&amp;START_MAXIMIZED=FALSE&amp;VAR:CALENDAR=US&amp;VAR:SYMBOL=GHL&amp;VAR:INDEX=0"}</definedName>
    <definedName name="_25__FDSAUDITLINK__" localSheetId="16" hidden="1">{"fdsup://directions/FAT Viewer?action=UPDATE&amp;creator=factset&amp;DYN_ARGS=TRUE&amp;DOC_NAME=FAT:FQL_AUDITING_CLIENT_TEMPLATE.FAT&amp;display_string=Audit&amp;VAR:KEY=ALYRYJKXSV&amp;VAR:QUERY=KChGRl9FUFMoTFRNLDAsLCxSRixVU0QpQEZGX0VQUyhMVE1TX1NFTUksMCwsLFJGLFVTRCkpQEZGX0VQUyhBT","k4sMCwsLFJGLFVTRCkp&amp;WINDOW=FIRST_POPUP&amp;HEIGHT=450&amp;WIDTH=450&amp;START_MAXIMIZED=FALSE&amp;VAR:CALENDAR=US&amp;VAR:SYMBOL=MIPS&amp;VAR:INDEX=0"}</definedName>
    <definedName name="_25__FDSAUDITLINK__" localSheetId="20" hidden="1">{"fdsup://directions/FAT Viewer?action=UPDATE&amp;creator=factset&amp;DYN_ARGS=TRUE&amp;DOC_NAME=FAT:FQL_AUDITING_CLIENT_TEMPLATE.FAT&amp;display_string=Audit&amp;VAR:KEY=ALYRYJKXSV&amp;VAR:QUERY=KChGRl9FUFMoTFRNLDAsLCxSRixVU0QpQEZGX0VQUyhMVE1TX1NFTUksMCwsLFJGLFVTRCkpQEZGX0VQUyhBT","k4sMCwsLFJGLFVTRCkp&amp;WINDOW=FIRST_POPUP&amp;HEIGHT=450&amp;WIDTH=450&amp;START_MAXIMIZED=FALSE&amp;VAR:CALENDAR=US&amp;VAR:SYMBOL=MIPS&amp;VAR:INDEX=0"}</definedName>
    <definedName name="_25__FDSAUDITLINK__" localSheetId="12" hidden="1">{"fdsup://directions/FAT Viewer?action=UPDATE&amp;creator=factset&amp;DYN_ARGS=TRUE&amp;DOC_NAME=FAT:FQL_AUDITING_CLIENT_TEMPLATE.FAT&amp;display_string=Audit&amp;VAR:KEY=ALYRYJKXSV&amp;VAR:QUERY=KChGRl9FUFMoTFRNLDAsLCxSRixVU0QpQEZGX0VQUyhMVE1TX1NFTUksMCwsLFJGLFVTRCkpQEZGX0VQUyhBT","k4sMCwsLFJGLFVTRCkp&amp;WINDOW=FIRST_POPUP&amp;HEIGHT=450&amp;WIDTH=450&amp;START_MAXIMIZED=FALSE&amp;VAR:CALENDAR=US&amp;VAR:SYMBOL=MIPS&amp;VAR:INDEX=0"}</definedName>
    <definedName name="_25__FDSAUDITLINK__" localSheetId="15" hidden="1">{"fdsup://directions/FAT Viewer?action=UPDATE&amp;creator=factset&amp;DYN_ARGS=TRUE&amp;DOC_NAME=FAT:FQL_AUDITING_CLIENT_TEMPLATE.FAT&amp;display_string=Audit&amp;VAR:KEY=ALYRYJKXSV&amp;VAR:QUERY=KChGRl9FUFMoTFRNLDAsLCxSRixVU0QpQEZGX0VQUyhMVE1TX1NFTUksMCwsLFJGLFVTRCkpQEZGX0VQUyhBT","k4sMCwsLFJGLFVTRCkp&amp;WINDOW=FIRST_POPUP&amp;HEIGHT=450&amp;WIDTH=450&amp;START_MAXIMIZED=FALSE&amp;VAR:CALENDAR=US&amp;VAR:SYMBOL=MIPS&amp;VAR:INDEX=0"}</definedName>
    <definedName name="_25__FDSAUDITLINK__" hidden="1">{"fdsup://directions/FAT Viewer?action=UPDATE&amp;creator=factset&amp;DYN_ARGS=TRUE&amp;DOC_NAME=FAT:FQL_AUDITING_CLIENT_TEMPLATE.FAT&amp;display_string=Audit&amp;VAR:KEY=ALYRYJKXSV&amp;VAR:QUERY=KChGRl9FUFMoTFRNLDAsLCxSRixVU0QpQEZGX0VQUyhMVE1TX1NFTUksMCwsLFJGLFVTRCkpQEZGX0VQUyhBT","k4sMCwsLFJGLFVTRCkp&amp;WINDOW=FIRST_POPUP&amp;HEIGHT=450&amp;WIDTH=450&amp;START_MAXIMIZED=FALSE&amp;VAR:CALENDAR=US&amp;VAR:SYMBOL=MIPS&amp;VAR:INDEX=0"}</definedName>
    <definedName name="_250__FDSAUDITLINK__" localSheetId="16" hidden="1">{"fdsup://Directions/FactSet Auditing Viewer?action=AUDIT_VALUE&amp;DB=129&amp;ID1=39525910&amp;VALUEID=01001&amp;SDATE=2009&amp;PERIODTYPE=ANN_STD&amp;window=popup_no_bar&amp;width=385&amp;height=120&amp;START_MAXIMIZED=FALSE&amp;creator=factset&amp;display_string=Audit"}</definedName>
    <definedName name="_250__FDSAUDITLINK__" localSheetId="20" hidden="1">{"fdsup://Directions/FactSet Auditing Viewer?action=AUDIT_VALUE&amp;DB=129&amp;ID1=39525910&amp;VALUEID=01001&amp;SDATE=2009&amp;PERIODTYPE=ANN_STD&amp;window=popup_no_bar&amp;width=385&amp;height=120&amp;START_MAXIMIZED=FALSE&amp;creator=factset&amp;display_string=Audit"}</definedName>
    <definedName name="_250__FDSAUDITLINK__" localSheetId="12" hidden="1">{"fdsup://Directions/FactSet Auditing Viewer?action=AUDIT_VALUE&amp;DB=129&amp;ID1=39525910&amp;VALUEID=01001&amp;SDATE=2009&amp;PERIODTYPE=ANN_STD&amp;window=popup_no_bar&amp;width=385&amp;height=120&amp;START_MAXIMIZED=FALSE&amp;creator=factset&amp;display_string=Audit"}</definedName>
    <definedName name="_250__FDSAUDITLINK__" localSheetId="15" hidden="1">{"fdsup://Directions/FactSet Auditing Viewer?action=AUDIT_VALUE&amp;DB=129&amp;ID1=39525910&amp;VALUEID=01001&amp;SDATE=2009&amp;PERIODTYPE=ANN_STD&amp;window=popup_no_bar&amp;width=385&amp;height=120&amp;START_MAXIMIZED=FALSE&amp;creator=factset&amp;display_string=Audit"}</definedName>
    <definedName name="_250__FDSAUDITLINK__" hidden="1">{"fdsup://Directions/FactSet Auditing Viewer?action=AUDIT_VALUE&amp;DB=129&amp;ID1=39525910&amp;VALUEID=01001&amp;SDATE=2009&amp;PERIODTYPE=ANN_STD&amp;window=popup_no_bar&amp;width=385&amp;height=120&amp;START_MAXIMIZED=FALSE&amp;creator=factset&amp;display_string=Audit"}</definedName>
    <definedName name="_251__FDSAUDITLINK__" localSheetId="16" hidden="1">{"fdsup://Directions/FactSet Auditing Viewer?action=AUDIT_VALUE&amp;DB=129&amp;ID1=39525910&amp;VALUEID=01001&amp;SDATE=201003&amp;PERIODTYPE=QTR_STD&amp;window=popup_no_bar&amp;width=385&amp;height=120&amp;START_MAXIMIZED=FALSE&amp;creator=factset&amp;display_string=Audit"}</definedName>
    <definedName name="_251__FDSAUDITLINK__" localSheetId="20" hidden="1">{"fdsup://Directions/FactSet Auditing Viewer?action=AUDIT_VALUE&amp;DB=129&amp;ID1=39525910&amp;VALUEID=01001&amp;SDATE=201003&amp;PERIODTYPE=QTR_STD&amp;window=popup_no_bar&amp;width=385&amp;height=120&amp;START_MAXIMIZED=FALSE&amp;creator=factset&amp;display_string=Audit"}</definedName>
    <definedName name="_251__FDSAUDITLINK__" localSheetId="12" hidden="1">{"fdsup://Directions/FactSet Auditing Viewer?action=AUDIT_VALUE&amp;DB=129&amp;ID1=39525910&amp;VALUEID=01001&amp;SDATE=201003&amp;PERIODTYPE=QTR_STD&amp;window=popup_no_bar&amp;width=385&amp;height=120&amp;START_MAXIMIZED=FALSE&amp;creator=factset&amp;display_string=Audit"}</definedName>
    <definedName name="_251__FDSAUDITLINK__" localSheetId="15" hidden="1">{"fdsup://Directions/FactSet Auditing Viewer?action=AUDIT_VALUE&amp;DB=129&amp;ID1=39525910&amp;VALUEID=01001&amp;SDATE=201003&amp;PERIODTYPE=QTR_STD&amp;window=popup_no_bar&amp;width=385&amp;height=120&amp;START_MAXIMIZED=FALSE&amp;creator=factset&amp;display_string=Audit"}</definedName>
    <definedName name="_251__FDSAUDITLINK__" hidden="1">{"fdsup://Directions/FactSet Auditing Viewer?action=AUDIT_VALUE&amp;DB=129&amp;ID1=39525910&amp;VALUEID=01001&amp;SDATE=201003&amp;PERIODTYPE=QTR_STD&amp;window=popup_no_bar&amp;width=385&amp;height=120&amp;START_MAXIMIZED=FALSE&amp;creator=factset&amp;display_string=Audit"}</definedName>
    <definedName name="_252__FDSAUDITLINK__" localSheetId="16" hidden="1">{"fdsup://Directions/FactSet Auditing Viewer?action=AUDIT_VALUE&amp;DB=129&amp;ID1=39525910&amp;VALUEID=01001&amp;SDATE=200903&amp;PERIODTYPE=QTR_STD&amp;window=popup_no_bar&amp;width=385&amp;height=120&amp;START_MAXIMIZED=FALSE&amp;creator=factset&amp;display_string=Audit"}</definedName>
    <definedName name="_252__FDSAUDITLINK__" localSheetId="20" hidden="1">{"fdsup://Directions/FactSet Auditing Viewer?action=AUDIT_VALUE&amp;DB=129&amp;ID1=39525910&amp;VALUEID=01001&amp;SDATE=200903&amp;PERIODTYPE=QTR_STD&amp;window=popup_no_bar&amp;width=385&amp;height=120&amp;START_MAXIMIZED=FALSE&amp;creator=factset&amp;display_string=Audit"}</definedName>
    <definedName name="_252__FDSAUDITLINK__" localSheetId="12" hidden="1">{"fdsup://Directions/FactSet Auditing Viewer?action=AUDIT_VALUE&amp;DB=129&amp;ID1=39525910&amp;VALUEID=01001&amp;SDATE=200903&amp;PERIODTYPE=QTR_STD&amp;window=popup_no_bar&amp;width=385&amp;height=120&amp;START_MAXIMIZED=FALSE&amp;creator=factset&amp;display_string=Audit"}</definedName>
    <definedName name="_252__FDSAUDITLINK__" localSheetId="15" hidden="1">{"fdsup://Directions/FactSet Auditing Viewer?action=AUDIT_VALUE&amp;DB=129&amp;ID1=39525910&amp;VALUEID=01001&amp;SDATE=200903&amp;PERIODTYPE=QTR_STD&amp;window=popup_no_bar&amp;width=385&amp;height=120&amp;START_MAXIMIZED=FALSE&amp;creator=factset&amp;display_string=Audit"}</definedName>
    <definedName name="_252__FDSAUDITLINK__" hidden="1">{"fdsup://Directions/FactSet Auditing Viewer?action=AUDIT_VALUE&amp;DB=129&amp;ID1=39525910&amp;VALUEID=01001&amp;SDATE=200903&amp;PERIODTYPE=QTR_STD&amp;window=popup_no_bar&amp;width=385&amp;height=120&amp;START_MAXIMIZED=FALSE&amp;creator=factset&amp;display_string=Audit"}</definedName>
    <definedName name="_253__FDSAUDITLINK__" localSheetId="16" hidden="1">{"fdsup://directions/FAT Viewer?action=UPDATE&amp;creator=factset&amp;DYN_ARGS=TRUE&amp;DOC_NAME=FAT:FQL_AUDITING_CLIENT_TEMPLATE.FAT&amp;display_string=Audit&amp;VAR:KEY=OFWXQBQVQV&amp;VAR:QUERY=KChGRl9ORVRfSU5DKExUTSwwLCwsUkYsVVNEKUBGRl9ORVRfSU5DKExUTVNfU0VNSSwwLCwsUkYsVVNEKSlAR","kZfTkVUX0lOQyhBTk4sMCwsLFJGLFVTRCkp&amp;WINDOW=FIRST_POPUP&amp;HEIGHT=450&amp;WIDTH=450&amp;START_MAXIMIZED=FALSE&amp;VAR:CALENDAR=US&amp;VAR:SYMBOL=LAZ&amp;VAR:INDEX=0"}</definedName>
    <definedName name="_253__FDSAUDITLINK__" localSheetId="20" hidden="1">{"fdsup://directions/FAT Viewer?action=UPDATE&amp;creator=factset&amp;DYN_ARGS=TRUE&amp;DOC_NAME=FAT:FQL_AUDITING_CLIENT_TEMPLATE.FAT&amp;display_string=Audit&amp;VAR:KEY=OFWXQBQVQV&amp;VAR:QUERY=KChGRl9ORVRfSU5DKExUTSwwLCwsUkYsVVNEKUBGRl9ORVRfSU5DKExUTVNfU0VNSSwwLCwsUkYsVVNEKSlAR","kZfTkVUX0lOQyhBTk4sMCwsLFJGLFVTRCkp&amp;WINDOW=FIRST_POPUP&amp;HEIGHT=450&amp;WIDTH=450&amp;START_MAXIMIZED=FALSE&amp;VAR:CALENDAR=US&amp;VAR:SYMBOL=LAZ&amp;VAR:INDEX=0"}</definedName>
    <definedName name="_253__FDSAUDITLINK__" localSheetId="12" hidden="1">{"fdsup://directions/FAT Viewer?action=UPDATE&amp;creator=factset&amp;DYN_ARGS=TRUE&amp;DOC_NAME=FAT:FQL_AUDITING_CLIENT_TEMPLATE.FAT&amp;display_string=Audit&amp;VAR:KEY=OFWXQBQVQV&amp;VAR:QUERY=KChGRl9ORVRfSU5DKExUTSwwLCwsUkYsVVNEKUBGRl9ORVRfSU5DKExUTVNfU0VNSSwwLCwsUkYsVVNEKSlAR","kZfTkVUX0lOQyhBTk4sMCwsLFJGLFVTRCkp&amp;WINDOW=FIRST_POPUP&amp;HEIGHT=450&amp;WIDTH=450&amp;START_MAXIMIZED=FALSE&amp;VAR:CALENDAR=US&amp;VAR:SYMBOL=LAZ&amp;VAR:INDEX=0"}</definedName>
    <definedName name="_253__FDSAUDITLINK__" localSheetId="15" hidden="1">{"fdsup://directions/FAT Viewer?action=UPDATE&amp;creator=factset&amp;DYN_ARGS=TRUE&amp;DOC_NAME=FAT:FQL_AUDITING_CLIENT_TEMPLATE.FAT&amp;display_string=Audit&amp;VAR:KEY=OFWXQBQVQV&amp;VAR:QUERY=KChGRl9ORVRfSU5DKExUTSwwLCwsUkYsVVNEKUBGRl9ORVRfSU5DKExUTVNfU0VNSSwwLCwsUkYsVVNEKSlAR","kZfTkVUX0lOQyhBTk4sMCwsLFJGLFVTRCkp&amp;WINDOW=FIRST_POPUP&amp;HEIGHT=450&amp;WIDTH=450&amp;START_MAXIMIZED=FALSE&amp;VAR:CALENDAR=US&amp;VAR:SYMBOL=LAZ&amp;VAR:INDEX=0"}</definedName>
    <definedName name="_253__FDSAUDITLINK__" hidden="1">{"fdsup://directions/FAT Viewer?action=UPDATE&amp;creator=factset&amp;DYN_ARGS=TRUE&amp;DOC_NAME=FAT:FQL_AUDITING_CLIENT_TEMPLATE.FAT&amp;display_string=Audit&amp;VAR:KEY=OFWXQBQVQV&amp;VAR:QUERY=KChGRl9ORVRfSU5DKExUTSwwLCwsUkYsVVNEKUBGRl9ORVRfSU5DKExUTVNfU0VNSSwwLCwsUkYsVVNEKSlAR","kZfTkVUX0lOQyhBTk4sMCwsLFJGLFVTRCkp&amp;WINDOW=FIRST_POPUP&amp;HEIGHT=450&amp;WIDTH=450&amp;START_MAXIMIZED=FALSE&amp;VAR:CALENDAR=US&amp;VAR:SYMBOL=LAZ&amp;VAR:INDEX=0"}</definedName>
    <definedName name="_254__FDSAUDITLINK__" localSheetId="16" hidden="1">{"fdsup://directions/FAT Viewer?action=UPDATE&amp;creator=factset&amp;DYN_ARGS=TRUE&amp;DOC_NAME=FAT:FQL_AUDITING_CLIENT_TEMPLATE.FAT&amp;display_string=Audit&amp;VAR:KEY=EZSHSFSFMD&amp;VAR:QUERY=KChGRl9FQklUKExUTSwwLCwsUkYsVVNEKUBGRl9FQklUKExUTVNfU0VNSSwwLCwsUkYsVVNEKSlARkZfRUJJV","ChBTk4sMCwsLFJGLFVTRCkp&amp;WINDOW=FIRST_POPUP&amp;HEIGHT=450&amp;WIDTH=450&amp;START_MAXIMIZED=FALSE&amp;VAR:CALENDAR=US&amp;VAR:SYMBOL=LAZ&amp;VAR:INDEX=0"}</definedName>
    <definedName name="_254__FDSAUDITLINK__" localSheetId="20" hidden="1">{"fdsup://directions/FAT Viewer?action=UPDATE&amp;creator=factset&amp;DYN_ARGS=TRUE&amp;DOC_NAME=FAT:FQL_AUDITING_CLIENT_TEMPLATE.FAT&amp;display_string=Audit&amp;VAR:KEY=EZSHSFSFMD&amp;VAR:QUERY=KChGRl9FQklUKExUTSwwLCwsUkYsVVNEKUBGRl9FQklUKExUTVNfU0VNSSwwLCwsUkYsVVNEKSlARkZfRUJJV","ChBTk4sMCwsLFJGLFVTRCkp&amp;WINDOW=FIRST_POPUP&amp;HEIGHT=450&amp;WIDTH=450&amp;START_MAXIMIZED=FALSE&amp;VAR:CALENDAR=US&amp;VAR:SYMBOL=LAZ&amp;VAR:INDEX=0"}</definedName>
    <definedName name="_254__FDSAUDITLINK__" localSheetId="12" hidden="1">{"fdsup://directions/FAT Viewer?action=UPDATE&amp;creator=factset&amp;DYN_ARGS=TRUE&amp;DOC_NAME=FAT:FQL_AUDITING_CLIENT_TEMPLATE.FAT&amp;display_string=Audit&amp;VAR:KEY=EZSHSFSFMD&amp;VAR:QUERY=KChGRl9FQklUKExUTSwwLCwsUkYsVVNEKUBGRl9FQklUKExUTVNfU0VNSSwwLCwsUkYsVVNEKSlARkZfRUJJV","ChBTk4sMCwsLFJGLFVTRCkp&amp;WINDOW=FIRST_POPUP&amp;HEIGHT=450&amp;WIDTH=450&amp;START_MAXIMIZED=FALSE&amp;VAR:CALENDAR=US&amp;VAR:SYMBOL=LAZ&amp;VAR:INDEX=0"}</definedName>
    <definedName name="_254__FDSAUDITLINK__" localSheetId="15" hidden="1">{"fdsup://directions/FAT Viewer?action=UPDATE&amp;creator=factset&amp;DYN_ARGS=TRUE&amp;DOC_NAME=FAT:FQL_AUDITING_CLIENT_TEMPLATE.FAT&amp;display_string=Audit&amp;VAR:KEY=EZSHSFSFMD&amp;VAR:QUERY=KChGRl9FQklUKExUTSwwLCwsUkYsVVNEKUBGRl9FQklUKExUTVNfU0VNSSwwLCwsUkYsVVNEKSlARkZfRUJJV","ChBTk4sMCwsLFJGLFVTRCkp&amp;WINDOW=FIRST_POPUP&amp;HEIGHT=450&amp;WIDTH=450&amp;START_MAXIMIZED=FALSE&amp;VAR:CALENDAR=US&amp;VAR:SYMBOL=LAZ&amp;VAR:INDEX=0"}</definedName>
    <definedName name="_254__FDSAUDITLINK__" hidden="1">{"fdsup://directions/FAT Viewer?action=UPDATE&amp;creator=factset&amp;DYN_ARGS=TRUE&amp;DOC_NAME=FAT:FQL_AUDITING_CLIENT_TEMPLATE.FAT&amp;display_string=Audit&amp;VAR:KEY=EZSHSFSFMD&amp;VAR:QUERY=KChGRl9FQklUKExUTSwwLCwsUkYsVVNEKUBGRl9FQklUKExUTVNfU0VNSSwwLCwsUkYsVVNEKSlARkZfRUJJV","ChBTk4sMCwsLFJGLFVTRCkp&amp;WINDOW=FIRST_POPUP&amp;HEIGHT=450&amp;WIDTH=450&amp;START_MAXIMIZED=FALSE&amp;VAR:CALENDAR=US&amp;VAR:SYMBOL=LAZ&amp;VAR:INDEX=0"}</definedName>
    <definedName name="_255__FDSAUDITLINK__" localSheetId="16" hidden="1">{"fdsup://directions/FAT Viewer?action=UPDATE&amp;creator=factset&amp;DYN_ARGS=TRUE&amp;DOC_NAME=FAT:FQL_AUDITING_CLIENT_TEMPLATE.FAT&amp;display_string=Audit&amp;VAR:KEY=EDMZEJMJCD&amp;VAR:QUERY=KChGRl9FQklUREEoTFRNLDAsLCxSRixVU0QpQEZGX0VCSVREQShMVE1TX1NFTUksMCwsLFJGLFVTRCkpQEZGX","0VCSVREQShBTk4sMCwsLFJGLFVTRCkp&amp;WINDOW=FIRST_POPUP&amp;HEIGHT=450&amp;WIDTH=450&amp;START_MAXIMIZED=FALSE&amp;VAR:CALENDAR=US&amp;VAR:SYMBOL=LAZ&amp;VAR:INDEX=0"}</definedName>
    <definedName name="_255__FDSAUDITLINK__" localSheetId="20" hidden="1">{"fdsup://directions/FAT Viewer?action=UPDATE&amp;creator=factset&amp;DYN_ARGS=TRUE&amp;DOC_NAME=FAT:FQL_AUDITING_CLIENT_TEMPLATE.FAT&amp;display_string=Audit&amp;VAR:KEY=EDMZEJMJCD&amp;VAR:QUERY=KChGRl9FQklUREEoTFRNLDAsLCxSRixVU0QpQEZGX0VCSVREQShMVE1TX1NFTUksMCwsLFJGLFVTRCkpQEZGX","0VCSVREQShBTk4sMCwsLFJGLFVTRCkp&amp;WINDOW=FIRST_POPUP&amp;HEIGHT=450&amp;WIDTH=450&amp;START_MAXIMIZED=FALSE&amp;VAR:CALENDAR=US&amp;VAR:SYMBOL=LAZ&amp;VAR:INDEX=0"}</definedName>
    <definedName name="_255__FDSAUDITLINK__" localSheetId="12" hidden="1">{"fdsup://directions/FAT Viewer?action=UPDATE&amp;creator=factset&amp;DYN_ARGS=TRUE&amp;DOC_NAME=FAT:FQL_AUDITING_CLIENT_TEMPLATE.FAT&amp;display_string=Audit&amp;VAR:KEY=EDMZEJMJCD&amp;VAR:QUERY=KChGRl9FQklUREEoTFRNLDAsLCxSRixVU0QpQEZGX0VCSVREQShMVE1TX1NFTUksMCwsLFJGLFVTRCkpQEZGX","0VCSVREQShBTk4sMCwsLFJGLFVTRCkp&amp;WINDOW=FIRST_POPUP&amp;HEIGHT=450&amp;WIDTH=450&amp;START_MAXIMIZED=FALSE&amp;VAR:CALENDAR=US&amp;VAR:SYMBOL=LAZ&amp;VAR:INDEX=0"}</definedName>
    <definedName name="_255__FDSAUDITLINK__" localSheetId="15" hidden="1">{"fdsup://directions/FAT Viewer?action=UPDATE&amp;creator=factset&amp;DYN_ARGS=TRUE&amp;DOC_NAME=FAT:FQL_AUDITING_CLIENT_TEMPLATE.FAT&amp;display_string=Audit&amp;VAR:KEY=EDMZEJMJCD&amp;VAR:QUERY=KChGRl9FQklUREEoTFRNLDAsLCxSRixVU0QpQEZGX0VCSVREQShMVE1TX1NFTUksMCwsLFJGLFVTRCkpQEZGX","0VCSVREQShBTk4sMCwsLFJGLFVTRCkp&amp;WINDOW=FIRST_POPUP&amp;HEIGHT=450&amp;WIDTH=450&amp;START_MAXIMIZED=FALSE&amp;VAR:CALENDAR=US&amp;VAR:SYMBOL=LAZ&amp;VAR:INDEX=0"}</definedName>
    <definedName name="_255__FDSAUDITLINK__" hidden="1">{"fdsup://directions/FAT Viewer?action=UPDATE&amp;creator=factset&amp;DYN_ARGS=TRUE&amp;DOC_NAME=FAT:FQL_AUDITING_CLIENT_TEMPLATE.FAT&amp;display_string=Audit&amp;VAR:KEY=EDMZEJMJCD&amp;VAR:QUERY=KChGRl9FQklUREEoTFRNLDAsLCxSRixVU0QpQEZGX0VCSVREQShMVE1TX1NFTUksMCwsLFJGLFVTRCkpQEZGX","0VCSVREQShBTk4sMCwsLFJGLFVTRCkp&amp;WINDOW=FIRST_POPUP&amp;HEIGHT=450&amp;WIDTH=450&amp;START_MAXIMIZED=FALSE&amp;VAR:CALENDAR=US&amp;VAR:SYMBOL=LAZ&amp;VAR:INDEX=0"}</definedName>
    <definedName name="_256__FDSAUDITLINK__" localSheetId="16" hidden="1">{"fdsup://Directions/FactSet Auditing Viewer?action=AUDIT_VALUE&amp;DB=129&amp;ID1=G5405010&amp;VALUEID=01001&amp;SDATE=201003&amp;PERIODTYPE=QTR_STD&amp;window=popup_no_bar&amp;width=385&amp;height=120&amp;START_MAXIMIZED=FALSE&amp;creator=factset&amp;display_string=Audit"}</definedName>
    <definedName name="_256__FDSAUDITLINK__" localSheetId="20" hidden="1">{"fdsup://Directions/FactSet Auditing Viewer?action=AUDIT_VALUE&amp;DB=129&amp;ID1=G5405010&amp;VALUEID=01001&amp;SDATE=201003&amp;PERIODTYPE=QTR_STD&amp;window=popup_no_bar&amp;width=385&amp;height=120&amp;START_MAXIMIZED=FALSE&amp;creator=factset&amp;display_string=Audit"}</definedName>
    <definedName name="_256__FDSAUDITLINK__" localSheetId="12" hidden="1">{"fdsup://Directions/FactSet Auditing Viewer?action=AUDIT_VALUE&amp;DB=129&amp;ID1=G5405010&amp;VALUEID=01001&amp;SDATE=201003&amp;PERIODTYPE=QTR_STD&amp;window=popup_no_bar&amp;width=385&amp;height=120&amp;START_MAXIMIZED=FALSE&amp;creator=factset&amp;display_string=Audit"}</definedName>
    <definedName name="_256__FDSAUDITLINK__" localSheetId="15" hidden="1">{"fdsup://Directions/FactSet Auditing Viewer?action=AUDIT_VALUE&amp;DB=129&amp;ID1=G5405010&amp;VALUEID=01001&amp;SDATE=201003&amp;PERIODTYPE=QTR_STD&amp;window=popup_no_bar&amp;width=385&amp;height=120&amp;START_MAXIMIZED=FALSE&amp;creator=factset&amp;display_string=Audit"}</definedName>
    <definedName name="_256__FDSAUDITLINK__" hidden="1">{"fdsup://Directions/FactSet Auditing Viewer?action=AUDIT_VALUE&amp;DB=129&amp;ID1=G5405010&amp;VALUEID=01001&amp;SDATE=201003&amp;PERIODTYPE=QTR_STD&amp;window=popup_no_bar&amp;width=385&amp;height=120&amp;START_MAXIMIZED=FALSE&amp;creator=factset&amp;display_string=Audit"}</definedName>
    <definedName name="_257__FDSAUDITLINK__" localSheetId="16" hidden="1">{"fdsup://Directions/FactSet Auditing Viewer?action=AUDIT_VALUE&amp;DB=129&amp;ID1=G5405010&amp;VALUEID=01001&amp;SDATE=200903&amp;PERIODTYPE=QTR_STD&amp;window=popup_no_bar&amp;width=385&amp;height=120&amp;START_MAXIMIZED=FALSE&amp;creator=factset&amp;display_string=Audit"}</definedName>
    <definedName name="_257__FDSAUDITLINK__" localSheetId="20" hidden="1">{"fdsup://Directions/FactSet Auditing Viewer?action=AUDIT_VALUE&amp;DB=129&amp;ID1=G5405010&amp;VALUEID=01001&amp;SDATE=200903&amp;PERIODTYPE=QTR_STD&amp;window=popup_no_bar&amp;width=385&amp;height=120&amp;START_MAXIMIZED=FALSE&amp;creator=factset&amp;display_string=Audit"}</definedName>
    <definedName name="_257__FDSAUDITLINK__" localSheetId="12" hidden="1">{"fdsup://Directions/FactSet Auditing Viewer?action=AUDIT_VALUE&amp;DB=129&amp;ID1=G5405010&amp;VALUEID=01001&amp;SDATE=200903&amp;PERIODTYPE=QTR_STD&amp;window=popup_no_bar&amp;width=385&amp;height=120&amp;START_MAXIMIZED=FALSE&amp;creator=factset&amp;display_string=Audit"}</definedName>
    <definedName name="_257__FDSAUDITLINK__" localSheetId="15" hidden="1">{"fdsup://Directions/FactSet Auditing Viewer?action=AUDIT_VALUE&amp;DB=129&amp;ID1=G5405010&amp;VALUEID=01001&amp;SDATE=200903&amp;PERIODTYPE=QTR_STD&amp;window=popup_no_bar&amp;width=385&amp;height=120&amp;START_MAXIMIZED=FALSE&amp;creator=factset&amp;display_string=Audit"}</definedName>
    <definedName name="_257__FDSAUDITLINK__" hidden="1">{"fdsup://Directions/FactSet Auditing Viewer?action=AUDIT_VALUE&amp;DB=129&amp;ID1=G5405010&amp;VALUEID=01001&amp;SDATE=200903&amp;PERIODTYPE=QTR_STD&amp;window=popup_no_bar&amp;width=385&amp;height=120&amp;START_MAXIMIZED=FALSE&amp;creator=factset&amp;display_string=Audit"}</definedName>
    <definedName name="_258__FDSAUDITLINK__" localSheetId="16" hidden="1">{"fdsup://directions/FAT Viewer?action=UPDATE&amp;creator=factset&amp;DYN_ARGS=TRUE&amp;DOC_NAME=FAT:FQL_AUDITING_CLIENT_TEMPLATE.FAT&amp;display_string=Audit&amp;VAR:KEY=SLYNEPWJON&amp;VAR:QUERY=KChGRl9ORVRfSU5DKExUTSwwLCwsUkYsVVNEKUBGRl9ORVRfSU5DKExUTVNfU0VNSSwwLCwsUkYsVVNEKSlAR","kZfTkVUX0lOQyhBTk4sMCwsLFJGLFVTRCkp&amp;WINDOW=FIRST_POPUP&amp;HEIGHT=450&amp;WIDTH=450&amp;START_MAXIMIZED=FALSE&amp;VAR:CALENDAR=US&amp;VAR:SYMBOL=JEF&amp;VAR:INDEX=0"}</definedName>
    <definedName name="_258__FDSAUDITLINK__" localSheetId="20" hidden="1">{"fdsup://directions/FAT Viewer?action=UPDATE&amp;creator=factset&amp;DYN_ARGS=TRUE&amp;DOC_NAME=FAT:FQL_AUDITING_CLIENT_TEMPLATE.FAT&amp;display_string=Audit&amp;VAR:KEY=SLYNEPWJON&amp;VAR:QUERY=KChGRl9ORVRfSU5DKExUTSwwLCwsUkYsVVNEKUBGRl9ORVRfSU5DKExUTVNfU0VNSSwwLCwsUkYsVVNEKSlAR","kZfTkVUX0lOQyhBTk4sMCwsLFJGLFVTRCkp&amp;WINDOW=FIRST_POPUP&amp;HEIGHT=450&amp;WIDTH=450&amp;START_MAXIMIZED=FALSE&amp;VAR:CALENDAR=US&amp;VAR:SYMBOL=JEF&amp;VAR:INDEX=0"}</definedName>
    <definedName name="_258__FDSAUDITLINK__" localSheetId="12" hidden="1">{"fdsup://directions/FAT Viewer?action=UPDATE&amp;creator=factset&amp;DYN_ARGS=TRUE&amp;DOC_NAME=FAT:FQL_AUDITING_CLIENT_TEMPLATE.FAT&amp;display_string=Audit&amp;VAR:KEY=SLYNEPWJON&amp;VAR:QUERY=KChGRl9ORVRfSU5DKExUTSwwLCwsUkYsVVNEKUBGRl9ORVRfSU5DKExUTVNfU0VNSSwwLCwsUkYsVVNEKSlAR","kZfTkVUX0lOQyhBTk4sMCwsLFJGLFVTRCkp&amp;WINDOW=FIRST_POPUP&amp;HEIGHT=450&amp;WIDTH=450&amp;START_MAXIMIZED=FALSE&amp;VAR:CALENDAR=US&amp;VAR:SYMBOL=JEF&amp;VAR:INDEX=0"}</definedName>
    <definedName name="_258__FDSAUDITLINK__" localSheetId="15" hidden="1">{"fdsup://directions/FAT Viewer?action=UPDATE&amp;creator=factset&amp;DYN_ARGS=TRUE&amp;DOC_NAME=FAT:FQL_AUDITING_CLIENT_TEMPLATE.FAT&amp;display_string=Audit&amp;VAR:KEY=SLYNEPWJON&amp;VAR:QUERY=KChGRl9ORVRfSU5DKExUTSwwLCwsUkYsVVNEKUBGRl9ORVRfSU5DKExUTVNfU0VNSSwwLCwsUkYsVVNEKSlAR","kZfTkVUX0lOQyhBTk4sMCwsLFJGLFVTRCkp&amp;WINDOW=FIRST_POPUP&amp;HEIGHT=450&amp;WIDTH=450&amp;START_MAXIMIZED=FALSE&amp;VAR:CALENDAR=US&amp;VAR:SYMBOL=JEF&amp;VAR:INDEX=0"}</definedName>
    <definedName name="_258__FDSAUDITLINK__" hidden="1">{"fdsup://directions/FAT Viewer?action=UPDATE&amp;creator=factset&amp;DYN_ARGS=TRUE&amp;DOC_NAME=FAT:FQL_AUDITING_CLIENT_TEMPLATE.FAT&amp;display_string=Audit&amp;VAR:KEY=SLYNEPWJON&amp;VAR:QUERY=KChGRl9ORVRfSU5DKExUTSwwLCwsUkYsVVNEKUBGRl9ORVRfSU5DKExUTVNfU0VNSSwwLCwsUkYsVVNEKSlAR","kZfTkVUX0lOQyhBTk4sMCwsLFJGLFVTRCkp&amp;WINDOW=FIRST_POPUP&amp;HEIGHT=450&amp;WIDTH=450&amp;START_MAXIMIZED=FALSE&amp;VAR:CALENDAR=US&amp;VAR:SYMBOL=JEF&amp;VAR:INDEX=0"}</definedName>
    <definedName name="_259__FDSAUDITLINK__" localSheetId="16" hidden="1">{"fdsup://directions/FAT Viewer?action=UPDATE&amp;creator=factset&amp;DYN_ARGS=TRUE&amp;DOC_NAME=FAT:FQL_AUDITING_CLIENT_TEMPLATE.FAT&amp;display_string=Audit&amp;VAR:KEY=YDOTKXSBQV&amp;VAR:QUERY=KChGRl9FQklUKExUTSwwLCwsUkYsVVNEKUBGRl9FQklUKExUTVNfU0VNSSwwLCwsUkYsVVNEKSlARkZfRUJJV","ChBTk4sMCwsLFJGLFVTRCkp&amp;WINDOW=FIRST_POPUP&amp;HEIGHT=450&amp;WIDTH=450&amp;START_MAXIMIZED=FALSE&amp;VAR:CALENDAR=US&amp;VAR:SYMBOL=JEF&amp;VAR:INDEX=0"}</definedName>
    <definedName name="_259__FDSAUDITLINK__" localSheetId="20" hidden="1">{"fdsup://directions/FAT Viewer?action=UPDATE&amp;creator=factset&amp;DYN_ARGS=TRUE&amp;DOC_NAME=FAT:FQL_AUDITING_CLIENT_TEMPLATE.FAT&amp;display_string=Audit&amp;VAR:KEY=YDOTKXSBQV&amp;VAR:QUERY=KChGRl9FQklUKExUTSwwLCwsUkYsVVNEKUBGRl9FQklUKExUTVNfU0VNSSwwLCwsUkYsVVNEKSlARkZfRUJJV","ChBTk4sMCwsLFJGLFVTRCkp&amp;WINDOW=FIRST_POPUP&amp;HEIGHT=450&amp;WIDTH=450&amp;START_MAXIMIZED=FALSE&amp;VAR:CALENDAR=US&amp;VAR:SYMBOL=JEF&amp;VAR:INDEX=0"}</definedName>
    <definedName name="_259__FDSAUDITLINK__" localSheetId="12" hidden="1">{"fdsup://directions/FAT Viewer?action=UPDATE&amp;creator=factset&amp;DYN_ARGS=TRUE&amp;DOC_NAME=FAT:FQL_AUDITING_CLIENT_TEMPLATE.FAT&amp;display_string=Audit&amp;VAR:KEY=YDOTKXSBQV&amp;VAR:QUERY=KChGRl9FQklUKExUTSwwLCwsUkYsVVNEKUBGRl9FQklUKExUTVNfU0VNSSwwLCwsUkYsVVNEKSlARkZfRUJJV","ChBTk4sMCwsLFJGLFVTRCkp&amp;WINDOW=FIRST_POPUP&amp;HEIGHT=450&amp;WIDTH=450&amp;START_MAXIMIZED=FALSE&amp;VAR:CALENDAR=US&amp;VAR:SYMBOL=JEF&amp;VAR:INDEX=0"}</definedName>
    <definedName name="_259__FDSAUDITLINK__" localSheetId="15" hidden="1">{"fdsup://directions/FAT Viewer?action=UPDATE&amp;creator=factset&amp;DYN_ARGS=TRUE&amp;DOC_NAME=FAT:FQL_AUDITING_CLIENT_TEMPLATE.FAT&amp;display_string=Audit&amp;VAR:KEY=YDOTKXSBQV&amp;VAR:QUERY=KChGRl9FQklUKExUTSwwLCwsUkYsVVNEKUBGRl9FQklUKExUTVNfU0VNSSwwLCwsUkYsVVNEKSlARkZfRUJJV","ChBTk4sMCwsLFJGLFVTRCkp&amp;WINDOW=FIRST_POPUP&amp;HEIGHT=450&amp;WIDTH=450&amp;START_MAXIMIZED=FALSE&amp;VAR:CALENDAR=US&amp;VAR:SYMBOL=JEF&amp;VAR:INDEX=0"}</definedName>
    <definedName name="_259__FDSAUDITLINK__" hidden="1">{"fdsup://directions/FAT Viewer?action=UPDATE&amp;creator=factset&amp;DYN_ARGS=TRUE&amp;DOC_NAME=FAT:FQL_AUDITING_CLIENT_TEMPLATE.FAT&amp;display_string=Audit&amp;VAR:KEY=YDOTKXSBQV&amp;VAR:QUERY=KChGRl9FQklUKExUTSwwLCwsUkYsVVNEKUBGRl9FQklUKExUTVNfU0VNSSwwLCwsUkYsVVNEKSlARkZfRUJJV","ChBTk4sMCwsLFJGLFVTRCkp&amp;WINDOW=FIRST_POPUP&amp;HEIGHT=450&amp;WIDTH=450&amp;START_MAXIMIZED=FALSE&amp;VAR:CALENDAR=US&amp;VAR:SYMBOL=JEF&amp;VAR:INDEX=0"}</definedName>
    <definedName name="_26__FDSAUDITLINK__" localSheetId="16" hidden="1">{"fdsup://directions/FAT Viewer?action=UPDATE&amp;creator=factset&amp;DYN_ARGS=TRUE&amp;DOC_NAME=FAT:FQL_AUDITING_CLIENT_TEMPLATE.FAT&amp;display_string=Audit&amp;VAR:KEY=MHWDIPAJMZ&amp;VAR:QUERY=KChGRl9FUFMoTFRNLDAsLCxSRixVU0QpQEZGX0VQUyhMVE1TX1NFTUksMCwsLFJGLFVTRCkpQEZGX0VQUyhBT","k4sMCwsLFJGLFVTRCkp&amp;WINDOW=FIRST_POPUP&amp;HEIGHT=450&amp;WIDTH=450&amp;START_MAXIMIZED=FALSE&amp;VAR:CALENDAR=US&amp;VAR:SYMBOL=CEVA&amp;VAR:INDEX=0"}</definedName>
    <definedName name="_26__FDSAUDITLINK__" localSheetId="20" hidden="1">{"fdsup://directions/FAT Viewer?action=UPDATE&amp;creator=factset&amp;DYN_ARGS=TRUE&amp;DOC_NAME=FAT:FQL_AUDITING_CLIENT_TEMPLATE.FAT&amp;display_string=Audit&amp;VAR:KEY=MHWDIPAJMZ&amp;VAR:QUERY=KChGRl9FUFMoTFRNLDAsLCxSRixVU0QpQEZGX0VQUyhMVE1TX1NFTUksMCwsLFJGLFVTRCkpQEZGX0VQUyhBT","k4sMCwsLFJGLFVTRCkp&amp;WINDOW=FIRST_POPUP&amp;HEIGHT=450&amp;WIDTH=450&amp;START_MAXIMIZED=FALSE&amp;VAR:CALENDAR=US&amp;VAR:SYMBOL=CEVA&amp;VAR:INDEX=0"}</definedName>
    <definedName name="_26__FDSAUDITLINK__" localSheetId="12" hidden="1">{"fdsup://directions/FAT Viewer?action=UPDATE&amp;creator=factset&amp;DYN_ARGS=TRUE&amp;DOC_NAME=FAT:FQL_AUDITING_CLIENT_TEMPLATE.FAT&amp;display_string=Audit&amp;VAR:KEY=MHWDIPAJMZ&amp;VAR:QUERY=KChGRl9FUFMoTFRNLDAsLCxSRixVU0QpQEZGX0VQUyhMVE1TX1NFTUksMCwsLFJGLFVTRCkpQEZGX0VQUyhBT","k4sMCwsLFJGLFVTRCkp&amp;WINDOW=FIRST_POPUP&amp;HEIGHT=450&amp;WIDTH=450&amp;START_MAXIMIZED=FALSE&amp;VAR:CALENDAR=US&amp;VAR:SYMBOL=CEVA&amp;VAR:INDEX=0"}</definedName>
    <definedName name="_26__FDSAUDITLINK__" localSheetId="15" hidden="1">{"fdsup://directions/FAT Viewer?action=UPDATE&amp;creator=factset&amp;DYN_ARGS=TRUE&amp;DOC_NAME=FAT:FQL_AUDITING_CLIENT_TEMPLATE.FAT&amp;display_string=Audit&amp;VAR:KEY=MHWDIPAJMZ&amp;VAR:QUERY=KChGRl9FUFMoTFRNLDAsLCxSRixVU0QpQEZGX0VQUyhMVE1TX1NFTUksMCwsLFJGLFVTRCkpQEZGX0VQUyhBT","k4sMCwsLFJGLFVTRCkp&amp;WINDOW=FIRST_POPUP&amp;HEIGHT=450&amp;WIDTH=450&amp;START_MAXIMIZED=FALSE&amp;VAR:CALENDAR=US&amp;VAR:SYMBOL=CEVA&amp;VAR:INDEX=0"}</definedName>
    <definedName name="_26__FDSAUDITLINK__" hidden="1">{"fdsup://directions/FAT Viewer?action=UPDATE&amp;creator=factset&amp;DYN_ARGS=TRUE&amp;DOC_NAME=FAT:FQL_AUDITING_CLIENT_TEMPLATE.FAT&amp;display_string=Audit&amp;VAR:KEY=MHWDIPAJMZ&amp;VAR:QUERY=KChGRl9FUFMoTFRNLDAsLCxSRixVU0QpQEZGX0VQUyhMVE1TX1NFTUksMCwsLFJGLFVTRCkpQEZGX0VQUyhBT","k4sMCwsLFJGLFVTRCkp&amp;WINDOW=FIRST_POPUP&amp;HEIGHT=450&amp;WIDTH=450&amp;START_MAXIMIZED=FALSE&amp;VAR:CALENDAR=US&amp;VAR:SYMBOL=CEVA&amp;VAR:INDEX=0"}</definedName>
    <definedName name="_260__FDSAUDITLINK__" localSheetId="16" hidden="1">{"fdsup://directions/FAT Viewer?action=UPDATE&amp;creator=factset&amp;DYN_ARGS=TRUE&amp;DOC_NAME=FAT:FQL_AUDITING_CLIENT_TEMPLATE.FAT&amp;display_string=Audit&amp;VAR:KEY=ARQNSXWRIV&amp;VAR:QUERY=KChGRl9FQklUREEoTFRNLDAsLCxSRixVU0QpQEZGX0VCSVREQShMVE1TX1NFTUksMCwsLFJGLFVTRCkpQEZGX","0VCSVREQShBTk4sMCwsLFJGLFVTRCkp&amp;WINDOW=FIRST_POPUP&amp;HEIGHT=450&amp;WIDTH=450&amp;START_MAXIMIZED=FALSE&amp;VAR:CALENDAR=US&amp;VAR:SYMBOL=JEF&amp;VAR:INDEX=0"}</definedName>
    <definedName name="_260__FDSAUDITLINK__" localSheetId="20" hidden="1">{"fdsup://directions/FAT Viewer?action=UPDATE&amp;creator=factset&amp;DYN_ARGS=TRUE&amp;DOC_NAME=FAT:FQL_AUDITING_CLIENT_TEMPLATE.FAT&amp;display_string=Audit&amp;VAR:KEY=ARQNSXWRIV&amp;VAR:QUERY=KChGRl9FQklUREEoTFRNLDAsLCxSRixVU0QpQEZGX0VCSVREQShMVE1TX1NFTUksMCwsLFJGLFVTRCkpQEZGX","0VCSVREQShBTk4sMCwsLFJGLFVTRCkp&amp;WINDOW=FIRST_POPUP&amp;HEIGHT=450&amp;WIDTH=450&amp;START_MAXIMIZED=FALSE&amp;VAR:CALENDAR=US&amp;VAR:SYMBOL=JEF&amp;VAR:INDEX=0"}</definedName>
    <definedName name="_260__FDSAUDITLINK__" localSheetId="12" hidden="1">{"fdsup://directions/FAT Viewer?action=UPDATE&amp;creator=factset&amp;DYN_ARGS=TRUE&amp;DOC_NAME=FAT:FQL_AUDITING_CLIENT_TEMPLATE.FAT&amp;display_string=Audit&amp;VAR:KEY=ARQNSXWRIV&amp;VAR:QUERY=KChGRl9FQklUREEoTFRNLDAsLCxSRixVU0QpQEZGX0VCSVREQShMVE1TX1NFTUksMCwsLFJGLFVTRCkpQEZGX","0VCSVREQShBTk4sMCwsLFJGLFVTRCkp&amp;WINDOW=FIRST_POPUP&amp;HEIGHT=450&amp;WIDTH=450&amp;START_MAXIMIZED=FALSE&amp;VAR:CALENDAR=US&amp;VAR:SYMBOL=JEF&amp;VAR:INDEX=0"}</definedName>
    <definedName name="_260__FDSAUDITLINK__" localSheetId="15" hidden="1">{"fdsup://directions/FAT Viewer?action=UPDATE&amp;creator=factset&amp;DYN_ARGS=TRUE&amp;DOC_NAME=FAT:FQL_AUDITING_CLIENT_TEMPLATE.FAT&amp;display_string=Audit&amp;VAR:KEY=ARQNSXWRIV&amp;VAR:QUERY=KChGRl9FQklUREEoTFRNLDAsLCxSRixVU0QpQEZGX0VCSVREQShMVE1TX1NFTUksMCwsLFJGLFVTRCkpQEZGX","0VCSVREQShBTk4sMCwsLFJGLFVTRCkp&amp;WINDOW=FIRST_POPUP&amp;HEIGHT=450&amp;WIDTH=450&amp;START_MAXIMIZED=FALSE&amp;VAR:CALENDAR=US&amp;VAR:SYMBOL=JEF&amp;VAR:INDEX=0"}</definedName>
    <definedName name="_260__FDSAUDITLINK__" hidden="1">{"fdsup://directions/FAT Viewer?action=UPDATE&amp;creator=factset&amp;DYN_ARGS=TRUE&amp;DOC_NAME=FAT:FQL_AUDITING_CLIENT_TEMPLATE.FAT&amp;display_string=Audit&amp;VAR:KEY=ARQNSXWRIV&amp;VAR:QUERY=KChGRl9FQklUREEoTFRNLDAsLCxSRixVU0QpQEZGX0VCSVREQShMVE1TX1NFTUksMCwsLFJGLFVTRCkpQEZGX","0VCSVREQShBTk4sMCwsLFJGLFVTRCkp&amp;WINDOW=FIRST_POPUP&amp;HEIGHT=450&amp;WIDTH=450&amp;START_MAXIMIZED=FALSE&amp;VAR:CALENDAR=US&amp;VAR:SYMBOL=JEF&amp;VAR:INDEX=0"}</definedName>
    <definedName name="_261__FDSAUDITLINK__" localSheetId="16" hidden="1">{"fdsup://Directions/FactSet Auditing Viewer?action=AUDIT_VALUE&amp;DB=129&amp;ID1=47231910&amp;VALUEID=01001&amp;SDATE=201003&amp;PERIODTYPE=QTR_STD&amp;window=popup_no_bar&amp;width=385&amp;height=120&amp;START_MAXIMIZED=FALSE&amp;creator=factset&amp;display_string=Audit"}</definedName>
    <definedName name="_261__FDSAUDITLINK__" localSheetId="20" hidden="1">{"fdsup://Directions/FactSet Auditing Viewer?action=AUDIT_VALUE&amp;DB=129&amp;ID1=47231910&amp;VALUEID=01001&amp;SDATE=201003&amp;PERIODTYPE=QTR_STD&amp;window=popup_no_bar&amp;width=385&amp;height=120&amp;START_MAXIMIZED=FALSE&amp;creator=factset&amp;display_string=Audit"}</definedName>
    <definedName name="_261__FDSAUDITLINK__" localSheetId="12" hidden="1">{"fdsup://Directions/FactSet Auditing Viewer?action=AUDIT_VALUE&amp;DB=129&amp;ID1=47231910&amp;VALUEID=01001&amp;SDATE=201003&amp;PERIODTYPE=QTR_STD&amp;window=popup_no_bar&amp;width=385&amp;height=120&amp;START_MAXIMIZED=FALSE&amp;creator=factset&amp;display_string=Audit"}</definedName>
    <definedName name="_261__FDSAUDITLINK__" localSheetId="15" hidden="1">{"fdsup://Directions/FactSet Auditing Viewer?action=AUDIT_VALUE&amp;DB=129&amp;ID1=47231910&amp;VALUEID=01001&amp;SDATE=201003&amp;PERIODTYPE=QTR_STD&amp;window=popup_no_bar&amp;width=385&amp;height=120&amp;START_MAXIMIZED=FALSE&amp;creator=factset&amp;display_string=Audit"}</definedName>
    <definedName name="_261__FDSAUDITLINK__" hidden="1">{"fdsup://Directions/FactSet Auditing Viewer?action=AUDIT_VALUE&amp;DB=129&amp;ID1=47231910&amp;VALUEID=01001&amp;SDATE=201003&amp;PERIODTYPE=QTR_STD&amp;window=popup_no_bar&amp;width=385&amp;height=120&amp;START_MAXIMIZED=FALSE&amp;creator=factset&amp;display_string=Audit"}</definedName>
    <definedName name="_262__FDSAUDITLINK__" localSheetId="16" hidden="1">{"fdsup://Directions/FactSet Auditing Viewer?action=AUDIT_VALUE&amp;DB=129&amp;ID1=47231910&amp;VALUEID=01001&amp;SDATE=200904&amp;PERIODTYPE=QTR_STD&amp;window=popup_no_bar&amp;width=385&amp;height=120&amp;START_MAXIMIZED=FALSE&amp;creator=factset&amp;display_string=Audit"}</definedName>
    <definedName name="_262__FDSAUDITLINK__" localSheetId="20" hidden="1">{"fdsup://Directions/FactSet Auditing Viewer?action=AUDIT_VALUE&amp;DB=129&amp;ID1=47231910&amp;VALUEID=01001&amp;SDATE=200904&amp;PERIODTYPE=QTR_STD&amp;window=popup_no_bar&amp;width=385&amp;height=120&amp;START_MAXIMIZED=FALSE&amp;creator=factset&amp;display_string=Audit"}</definedName>
    <definedName name="_262__FDSAUDITLINK__" localSheetId="12" hidden="1">{"fdsup://Directions/FactSet Auditing Viewer?action=AUDIT_VALUE&amp;DB=129&amp;ID1=47231910&amp;VALUEID=01001&amp;SDATE=200904&amp;PERIODTYPE=QTR_STD&amp;window=popup_no_bar&amp;width=385&amp;height=120&amp;START_MAXIMIZED=FALSE&amp;creator=factset&amp;display_string=Audit"}</definedName>
    <definedName name="_262__FDSAUDITLINK__" localSheetId="15" hidden="1">{"fdsup://Directions/FactSet Auditing Viewer?action=AUDIT_VALUE&amp;DB=129&amp;ID1=47231910&amp;VALUEID=01001&amp;SDATE=200904&amp;PERIODTYPE=QTR_STD&amp;window=popup_no_bar&amp;width=385&amp;height=120&amp;START_MAXIMIZED=FALSE&amp;creator=factset&amp;display_string=Audit"}</definedName>
    <definedName name="_262__FDSAUDITLINK__" hidden="1">{"fdsup://Directions/FactSet Auditing Viewer?action=AUDIT_VALUE&amp;DB=129&amp;ID1=47231910&amp;VALUEID=01001&amp;SDATE=200904&amp;PERIODTYPE=QTR_STD&amp;window=popup_no_bar&amp;width=385&amp;height=120&amp;START_MAXIMIZED=FALSE&amp;creator=factset&amp;display_string=Audit"}</definedName>
    <definedName name="_263__FDSAUDITLINK__" localSheetId="16" hidden="1">{"fdsup://directions/FAT Viewer?action=UPDATE&amp;creator=factset&amp;DYN_ARGS=TRUE&amp;DOC_NAME=FAT:FQL_AUDITING_CLIENT_TEMPLATE.FAT&amp;display_string=Audit&amp;VAR:KEY=UDGNQJOJMP&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MP&amp;VAR:INDEX=0"}</definedName>
    <definedName name="_263__FDSAUDITLINK__" localSheetId="20" hidden="1">{"fdsup://directions/FAT Viewer?action=UPDATE&amp;creator=factset&amp;DYN_ARGS=TRUE&amp;DOC_NAME=FAT:FQL_AUDITING_CLIENT_TEMPLATE.FAT&amp;display_string=Audit&amp;VAR:KEY=UDGNQJOJMP&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MP&amp;VAR:INDEX=0"}</definedName>
    <definedName name="_263__FDSAUDITLINK__" localSheetId="12" hidden="1">{"fdsup://directions/FAT Viewer?action=UPDATE&amp;creator=factset&amp;DYN_ARGS=TRUE&amp;DOC_NAME=FAT:FQL_AUDITING_CLIENT_TEMPLATE.FAT&amp;display_string=Audit&amp;VAR:KEY=UDGNQJOJMP&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MP&amp;VAR:INDEX=0"}</definedName>
    <definedName name="_263__FDSAUDITLINK__" localSheetId="15" hidden="1">{"fdsup://directions/FAT Viewer?action=UPDATE&amp;creator=factset&amp;DYN_ARGS=TRUE&amp;DOC_NAME=FAT:FQL_AUDITING_CLIENT_TEMPLATE.FAT&amp;display_string=Audit&amp;VAR:KEY=UDGNQJOJMP&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MP&amp;VAR:INDEX=0"}</definedName>
    <definedName name="_263__FDSAUDITLINK__" hidden="1">{"fdsup://directions/FAT Viewer?action=UPDATE&amp;creator=factset&amp;DYN_ARGS=TRUE&amp;DOC_NAME=FAT:FQL_AUDITING_CLIENT_TEMPLATE.FAT&amp;display_string=Audit&amp;VAR:KEY=UDGNQJOJMP&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MP&amp;VAR:INDEX=0"}</definedName>
    <definedName name="_264__FDSAUDITLINK__" localSheetId="16" hidden="1">{"fdsup://Directions/FactSet Auditing Viewer?action=AUDIT_VALUE&amp;DB=129&amp;ID1=46629U10&amp;VALUEID=02001&amp;SDATE=201003&amp;PERIODTYPE=QTR_STD&amp;window=popup_no_bar&amp;width=385&amp;height=120&amp;START_MAXIMIZED=FALSE&amp;creator=factset&amp;display_string=Audit"}</definedName>
    <definedName name="_264__FDSAUDITLINK__" localSheetId="20" hidden="1">{"fdsup://Directions/FactSet Auditing Viewer?action=AUDIT_VALUE&amp;DB=129&amp;ID1=46629U10&amp;VALUEID=02001&amp;SDATE=201003&amp;PERIODTYPE=QTR_STD&amp;window=popup_no_bar&amp;width=385&amp;height=120&amp;START_MAXIMIZED=FALSE&amp;creator=factset&amp;display_string=Audit"}</definedName>
    <definedName name="_264__FDSAUDITLINK__" localSheetId="12" hidden="1">{"fdsup://Directions/FactSet Auditing Viewer?action=AUDIT_VALUE&amp;DB=129&amp;ID1=46629U10&amp;VALUEID=02001&amp;SDATE=201003&amp;PERIODTYPE=QTR_STD&amp;window=popup_no_bar&amp;width=385&amp;height=120&amp;START_MAXIMIZED=FALSE&amp;creator=factset&amp;display_string=Audit"}</definedName>
    <definedName name="_264__FDSAUDITLINK__" localSheetId="15" hidden="1">{"fdsup://Directions/FactSet Auditing Viewer?action=AUDIT_VALUE&amp;DB=129&amp;ID1=46629U10&amp;VALUEID=02001&amp;SDATE=201003&amp;PERIODTYPE=QTR_STD&amp;window=popup_no_bar&amp;width=385&amp;height=120&amp;START_MAXIMIZED=FALSE&amp;creator=factset&amp;display_string=Audit"}</definedName>
    <definedName name="_264__FDSAUDITLINK__" hidden="1">{"fdsup://Directions/FactSet Auditing Viewer?action=AUDIT_VALUE&amp;DB=129&amp;ID1=46629U10&amp;VALUEID=02001&amp;SDATE=201003&amp;PERIODTYPE=QTR_STD&amp;window=popup_no_bar&amp;width=385&amp;height=120&amp;START_MAXIMIZED=FALSE&amp;creator=factset&amp;display_string=Audit"}</definedName>
    <definedName name="_265__FDSAUDITLINK__" localSheetId="16" hidden="1">{"fdsup://Directions/FactSet Auditing Viewer?action=AUDIT_VALUE&amp;DB=129&amp;ID1=88448110&amp;VALUEID=07011&amp;SDATE=2009&amp;PERIODTYPE=ANN_STD&amp;window=popup_no_bar&amp;width=385&amp;height=120&amp;START_MAXIMIZED=FALSE&amp;creator=factset&amp;display_string=Audit"}</definedName>
    <definedName name="_265__FDSAUDITLINK__" localSheetId="20" hidden="1">{"fdsup://Directions/FactSet Auditing Viewer?action=AUDIT_VALUE&amp;DB=129&amp;ID1=88448110&amp;VALUEID=07011&amp;SDATE=2009&amp;PERIODTYPE=ANN_STD&amp;window=popup_no_bar&amp;width=385&amp;height=120&amp;START_MAXIMIZED=FALSE&amp;creator=factset&amp;display_string=Audit"}</definedName>
    <definedName name="_265__FDSAUDITLINK__" localSheetId="12" hidden="1">{"fdsup://Directions/FactSet Auditing Viewer?action=AUDIT_VALUE&amp;DB=129&amp;ID1=88448110&amp;VALUEID=07011&amp;SDATE=2009&amp;PERIODTYPE=ANN_STD&amp;window=popup_no_bar&amp;width=385&amp;height=120&amp;START_MAXIMIZED=FALSE&amp;creator=factset&amp;display_string=Audit"}</definedName>
    <definedName name="_265__FDSAUDITLINK__" localSheetId="15" hidden="1">{"fdsup://Directions/FactSet Auditing Viewer?action=AUDIT_VALUE&amp;DB=129&amp;ID1=88448110&amp;VALUEID=07011&amp;SDATE=2009&amp;PERIODTYPE=ANN_STD&amp;window=popup_no_bar&amp;width=385&amp;height=120&amp;START_MAXIMIZED=FALSE&amp;creator=factset&amp;display_string=Audit"}</definedName>
    <definedName name="_265__FDSAUDITLINK__" hidden="1">{"fdsup://Directions/FactSet Auditing Viewer?action=AUDIT_VALUE&amp;DB=129&amp;ID1=88448110&amp;VALUEID=07011&amp;SDATE=2009&amp;PERIODTYPE=ANN_STD&amp;window=popup_no_bar&amp;width=385&amp;height=120&amp;START_MAXIMIZED=FALSE&amp;creator=factset&amp;display_string=Audit"}</definedName>
    <definedName name="_266__FDSAUDITLINK__" localSheetId="16" hidden="1">{"fdsup://Directions/FactSet Auditing Viewer?action=AUDIT_VALUE&amp;DB=129&amp;ID1=88448110&amp;VALUEID=07011&amp;SDATE=2009&amp;PERIODTYPE=ANN_STD&amp;window=popup_no_bar&amp;width=385&amp;height=120&amp;START_MAXIMIZED=FALSE&amp;creator=factset&amp;display_string=Audit"}</definedName>
    <definedName name="_266__FDSAUDITLINK__" localSheetId="20" hidden="1">{"fdsup://Directions/FactSet Auditing Viewer?action=AUDIT_VALUE&amp;DB=129&amp;ID1=88448110&amp;VALUEID=07011&amp;SDATE=2009&amp;PERIODTYPE=ANN_STD&amp;window=popup_no_bar&amp;width=385&amp;height=120&amp;START_MAXIMIZED=FALSE&amp;creator=factset&amp;display_string=Audit"}</definedName>
    <definedName name="_266__FDSAUDITLINK__" localSheetId="12" hidden="1">{"fdsup://Directions/FactSet Auditing Viewer?action=AUDIT_VALUE&amp;DB=129&amp;ID1=88448110&amp;VALUEID=07011&amp;SDATE=2009&amp;PERIODTYPE=ANN_STD&amp;window=popup_no_bar&amp;width=385&amp;height=120&amp;START_MAXIMIZED=FALSE&amp;creator=factset&amp;display_string=Audit"}</definedName>
    <definedName name="_266__FDSAUDITLINK__" localSheetId="15" hidden="1">{"fdsup://Directions/FactSet Auditing Viewer?action=AUDIT_VALUE&amp;DB=129&amp;ID1=88448110&amp;VALUEID=07011&amp;SDATE=2009&amp;PERIODTYPE=ANN_STD&amp;window=popup_no_bar&amp;width=385&amp;height=120&amp;START_MAXIMIZED=FALSE&amp;creator=factset&amp;display_string=Audit"}</definedName>
    <definedName name="_266__FDSAUDITLINK__" hidden="1">{"fdsup://Directions/FactSet Auditing Viewer?action=AUDIT_VALUE&amp;DB=129&amp;ID1=88448110&amp;VALUEID=07011&amp;SDATE=2009&amp;PERIODTYPE=ANN_STD&amp;window=popup_no_bar&amp;width=385&amp;height=120&amp;START_MAXIMIZED=FALSE&amp;creator=factset&amp;display_string=Audit"}</definedName>
    <definedName name="_267__FDSAUDITLINK__" localSheetId="16" hidden="1">{"fdsup://directions/FAT Viewer?action=UPDATE&amp;creator=factset&amp;DYN_ARGS=TRUE&amp;DOC_NAME=FAT:FQL_AUDITING_CLIENT_TEMPLATE.FAT&amp;display_string=Audit&amp;VAR:KEY=AXYLKRAFQD&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267__FDSAUDITLINK__" localSheetId="20" hidden="1">{"fdsup://directions/FAT Viewer?action=UPDATE&amp;creator=factset&amp;DYN_ARGS=TRUE&amp;DOC_NAME=FAT:FQL_AUDITING_CLIENT_TEMPLATE.FAT&amp;display_string=Audit&amp;VAR:KEY=AXYLKRAFQD&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267__FDSAUDITLINK__" localSheetId="12" hidden="1">{"fdsup://directions/FAT Viewer?action=UPDATE&amp;creator=factset&amp;DYN_ARGS=TRUE&amp;DOC_NAME=FAT:FQL_AUDITING_CLIENT_TEMPLATE.FAT&amp;display_string=Audit&amp;VAR:KEY=AXYLKRAFQD&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267__FDSAUDITLINK__" localSheetId="15" hidden="1">{"fdsup://directions/FAT Viewer?action=UPDATE&amp;creator=factset&amp;DYN_ARGS=TRUE&amp;DOC_NAME=FAT:FQL_AUDITING_CLIENT_TEMPLATE.FAT&amp;display_string=Audit&amp;VAR:KEY=AXYLKRAFQD&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267__FDSAUDITLINK__" hidden="1">{"fdsup://directions/FAT Viewer?action=UPDATE&amp;creator=factset&amp;DYN_ARGS=TRUE&amp;DOC_NAME=FAT:FQL_AUDITING_CLIENT_TEMPLATE.FAT&amp;display_string=Audit&amp;VAR:KEY=AXYLKRAFQD&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268__FDSAUDITLINK__" localSheetId="16" hidden="1">{"fdsup://Directions/FactSet Auditing Viewer?action=AUDIT_VALUE&amp;DB=129&amp;ID1=88448110&amp;VALUEID=02001&amp;SDATE=201001&amp;PERIODTYPE=QTR_STD&amp;window=popup_no_bar&amp;width=385&amp;height=120&amp;START_MAXIMIZED=FALSE&amp;creator=factset&amp;display_string=Audit"}</definedName>
    <definedName name="_268__FDSAUDITLINK__" localSheetId="20" hidden="1">{"fdsup://Directions/FactSet Auditing Viewer?action=AUDIT_VALUE&amp;DB=129&amp;ID1=88448110&amp;VALUEID=02001&amp;SDATE=201001&amp;PERIODTYPE=QTR_STD&amp;window=popup_no_bar&amp;width=385&amp;height=120&amp;START_MAXIMIZED=FALSE&amp;creator=factset&amp;display_string=Audit"}</definedName>
    <definedName name="_268__FDSAUDITLINK__" localSheetId="12" hidden="1">{"fdsup://Directions/FactSet Auditing Viewer?action=AUDIT_VALUE&amp;DB=129&amp;ID1=88448110&amp;VALUEID=02001&amp;SDATE=201001&amp;PERIODTYPE=QTR_STD&amp;window=popup_no_bar&amp;width=385&amp;height=120&amp;START_MAXIMIZED=FALSE&amp;creator=factset&amp;display_string=Audit"}</definedName>
    <definedName name="_268__FDSAUDITLINK__" localSheetId="15" hidden="1">{"fdsup://Directions/FactSet Auditing Viewer?action=AUDIT_VALUE&amp;DB=129&amp;ID1=88448110&amp;VALUEID=02001&amp;SDATE=201001&amp;PERIODTYPE=QTR_STD&amp;window=popup_no_bar&amp;width=385&amp;height=120&amp;START_MAXIMIZED=FALSE&amp;creator=factset&amp;display_string=Audit"}</definedName>
    <definedName name="_268__FDSAUDITLINK__" hidden="1">{"fdsup://Directions/FactSet Auditing Viewer?action=AUDIT_VALUE&amp;DB=129&amp;ID1=88448110&amp;VALUEID=02001&amp;SDATE=201001&amp;PERIODTYPE=QTR_STD&amp;window=popup_no_bar&amp;width=385&amp;height=120&amp;START_MAXIMIZED=FALSE&amp;creator=factset&amp;display_string=Audit"}</definedName>
    <definedName name="_269__FDSAUDITLINK__" localSheetId="16" hidden="1">{"fdsup://directions/FAT Viewer?action=UPDATE&amp;creator=factset&amp;DYN_ARGS=TRUE&amp;DOC_NAME=FAT:FQL_AUDITING_CLIENT_TEMPLATE.FAT&amp;display_string=Audit&amp;VAR:KEY=IVWBWXGPS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269__FDSAUDITLINK__" localSheetId="20" hidden="1">{"fdsup://directions/FAT Viewer?action=UPDATE&amp;creator=factset&amp;DYN_ARGS=TRUE&amp;DOC_NAME=FAT:FQL_AUDITING_CLIENT_TEMPLATE.FAT&amp;display_string=Audit&amp;VAR:KEY=IVWBWXGPS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269__FDSAUDITLINK__" localSheetId="12" hidden="1">{"fdsup://directions/FAT Viewer?action=UPDATE&amp;creator=factset&amp;DYN_ARGS=TRUE&amp;DOC_NAME=FAT:FQL_AUDITING_CLIENT_TEMPLATE.FAT&amp;display_string=Audit&amp;VAR:KEY=IVWBWXGPS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269__FDSAUDITLINK__" localSheetId="15" hidden="1">{"fdsup://directions/FAT Viewer?action=UPDATE&amp;creator=factset&amp;DYN_ARGS=TRUE&amp;DOC_NAME=FAT:FQL_AUDITING_CLIENT_TEMPLATE.FAT&amp;display_string=Audit&amp;VAR:KEY=IVWBWXGPS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269__FDSAUDITLINK__" hidden="1">{"fdsup://directions/FAT Viewer?action=UPDATE&amp;creator=factset&amp;DYN_ARGS=TRUE&amp;DOC_NAME=FAT:FQL_AUDITING_CLIENT_TEMPLATE.FAT&amp;display_string=Audit&amp;VAR:KEY=IVWBWXGPS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27__FDSAUDITLINK__" localSheetId="16" hidden="1">{"fdsup://directions/FAT Viewer?action=UPDATE&amp;creator=factset&amp;DYN_ARGS=TRUE&amp;DOC_NAME=FAT:FQL_AUDITING_CLIENT_TEMPLATE.FAT&amp;display_string=Audit&amp;VAR:KEY=FEPAHMJORU&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TSRA&amp;VAR:INDEX=0"}</definedName>
    <definedName name="_27__FDSAUDITLINK__" localSheetId="20" hidden="1">{"fdsup://directions/FAT Viewer?action=UPDATE&amp;creator=factset&amp;DYN_ARGS=TRUE&amp;DOC_NAME=FAT:FQL_AUDITING_CLIENT_TEMPLATE.FAT&amp;display_string=Audit&amp;VAR:KEY=FEPAHMJORU&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TSRA&amp;VAR:INDEX=0"}</definedName>
    <definedName name="_27__FDSAUDITLINK__" localSheetId="12" hidden="1">{"fdsup://directions/FAT Viewer?action=UPDATE&amp;creator=factset&amp;DYN_ARGS=TRUE&amp;DOC_NAME=FAT:FQL_AUDITING_CLIENT_TEMPLATE.FAT&amp;display_string=Audit&amp;VAR:KEY=FEPAHMJORU&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TSRA&amp;VAR:INDEX=0"}</definedName>
    <definedName name="_27__FDSAUDITLINK__" localSheetId="15" hidden="1">{"fdsup://directions/FAT Viewer?action=UPDATE&amp;creator=factset&amp;DYN_ARGS=TRUE&amp;DOC_NAME=FAT:FQL_AUDITING_CLIENT_TEMPLATE.FAT&amp;display_string=Audit&amp;VAR:KEY=FEPAHMJORU&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TSRA&amp;VAR:INDEX=0"}</definedName>
    <definedName name="_27__FDSAUDITLINK__" hidden="1">{"fdsup://directions/FAT Viewer?action=UPDATE&amp;creator=factset&amp;DYN_ARGS=TRUE&amp;DOC_NAME=FAT:FQL_AUDITING_CLIENT_TEMPLATE.FAT&amp;display_string=Audit&amp;VAR:KEY=FEPAHMJORU&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TSRA&amp;VAR:INDEX=0"}</definedName>
    <definedName name="_270__FDSAUDITLINK__" localSheetId="16" hidden="1">{"fdsup://Directions/FactSet Auditing Viewer?action=AUDIT_VALUE&amp;DB=129&amp;ID1=22362210&amp;VALUEID=02001&amp;SDATE=201003&amp;PERIODTYPE=QTR_STD&amp;window=popup_no_bar&amp;width=385&amp;height=120&amp;START_MAXIMIZED=FALSE&amp;creator=factset&amp;display_string=Audit"}</definedName>
    <definedName name="_270__FDSAUDITLINK__" localSheetId="20" hidden="1">{"fdsup://Directions/FactSet Auditing Viewer?action=AUDIT_VALUE&amp;DB=129&amp;ID1=22362210&amp;VALUEID=02001&amp;SDATE=201003&amp;PERIODTYPE=QTR_STD&amp;window=popup_no_bar&amp;width=385&amp;height=120&amp;START_MAXIMIZED=FALSE&amp;creator=factset&amp;display_string=Audit"}</definedName>
    <definedName name="_270__FDSAUDITLINK__" localSheetId="12" hidden="1">{"fdsup://Directions/FactSet Auditing Viewer?action=AUDIT_VALUE&amp;DB=129&amp;ID1=22362210&amp;VALUEID=02001&amp;SDATE=201003&amp;PERIODTYPE=QTR_STD&amp;window=popup_no_bar&amp;width=385&amp;height=120&amp;START_MAXIMIZED=FALSE&amp;creator=factset&amp;display_string=Audit"}</definedName>
    <definedName name="_270__FDSAUDITLINK__" localSheetId="15" hidden="1">{"fdsup://Directions/FactSet Auditing Viewer?action=AUDIT_VALUE&amp;DB=129&amp;ID1=22362210&amp;VALUEID=02001&amp;SDATE=201003&amp;PERIODTYPE=QTR_STD&amp;window=popup_no_bar&amp;width=385&amp;height=120&amp;START_MAXIMIZED=FALSE&amp;creator=factset&amp;display_string=Audit"}</definedName>
    <definedName name="_270__FDSAUDITLINK__" hidden="1">{"fdsup://Directions/FactSet Auditing Viewer?action=AUDIT_VALUE&amp;DB=129&amp;ID1=22362210&amp;VALUEID=02001&amp;SDATE=201003&amp;PERIODTYPE=QTR_STD&amp;window=popup_no_bar&amp;width=385&amp;height=120&amp;START_MAXIMIZED=FALSE&amp;creator=factset&amp;display_string=Audit"}</definedName>
    <definedName name="_271__FDSAUDITLINK__" localSheetId="16" hidden="1">{"fdsup://Directions/FactSet Auditing Viewer?action=AUDIT_VALUE&amp;DB=129&amp;ID1=B2PG34&amp;VALUEID=07011&amp;SDATE=2009&amp;PERIODTYPE=ANN_STD&amp;window=popup_no_bar&amp;width=385&amp;height=120&amp;START_MAXIMIZED=FALSE&amp;creator=factset&amp;display_string=Audit"}</definedName>
    <definedName name="_271__FDSAUDITLINK__" localSheetId="20" hidden="1">{"fdsup://Directions/FactSet Auditing Viewer?action=AUDIT_VALUE&amp;DB=129&amp;ID1=B2PG34&amp;VALUEID=07011&amp;SDATE=2009&amp;PERIODTYPE=ANN_STD&amp;window=popup_no_bar&amp;width=385&amp;height=120&amp;START_MAXIMIZED=FALSE&amp;creator=factset&amp;display_string=Audit"}</definedName>
    <definedName name="_271__FDSAUDITLINK__" localSheetId="12" hidden="1">{"fdsup://Directions/FactSet Auditing Viewer?action=AUDIT_VALUE&amp;DB=129&amp;ID1=B2PG34&amp;VALUEID=07011&amp;SDATE=2009&amp;PERIODTYPE=ANN_STD&amp;window=popup_no_bar&amp;width=385&amp;height=120&amp;START_MAXIMIZED=FALSE&amp;creator=factset&amp;display_string=Audit"}</definedName>
    <definedName name="_271__FDSAUDITLINK__" localSheetId="15" hidden="1">{"fdsup://Directions/FactSet Auditing Viewer?action=AUDIT_VALUE&amp;DB=129&amp;ID1=B2PG34&amp;VALUEID=07011&amp;SDATE=2009&amp;PERIODTYPE=ANN_STD&amp;window=popup_no_bar&amp;width=385&amp;height=120&amp;START_MAXIMIZED=FALSE&amp;creator=factset&amp;display_string=Audit"}</definedName>
    <definedName name="_271__FDSAUDITLINK__" hidden="1">{"fdsup://Directions/FactSet Auditing Viewer?action=AUDIT_VALUE&amp;DB=129&amp;ID1=B2PG34&amp;VALUEID=07011&amp;SDATE=2009&amp;PERIODTYPE=ANN_STD&amp;window=popup_no_bar&amp;width=385&amp;height=120&amp;START_MAXIMIZED=FALSE&amp;creator=factset&amp;display_string=Audit"}</definedName>
    <definedName name="_272__FDSAUDITLINK__" localSheetId="16" hidden="1">{"fdsup://Directions/FactSet Auditing Viewer?action=AUDIT_VALUE&amp;DB=129&amp;ID1=B2PG34&amp;VALUEID=07011&amp;SDATE=2009&amp;PERIODTYPE=ANN_STD&amp;window=popup_no_bar&amp;width=385&amp;height=120&amp;START_MAXIMIZED=FALSE&amp;creator=factset&amp;display_string=Audit"}</definedName>
    <definedName name="_272__FDSAUDITLINK__" localSheetId="20" hidden="1">{"fdsup://Directions/FactSet Auditing Viewer?action=AUDIT_VALUE&amp;DB=129&amp;ID1=B2PG34&amp;VALUEID=07011&amp;SDATE=2009&amp;PERIODTYPE=ANN_STD&amp;window=popup_no_bar&amp;width=385&amp;height=120&amp;START_MAXIMIZED=FALSE&amp;creator=factset&amp;display_string=Audit"}</definedName>
    <definedName name="_272__FDSAUDITLINK__" localSheetId="12" hidden="1">{"fdsup://Directions/FactSet Auditing Viewer?action=AUDIT_VALUE&amp;DB=129&amp;ID1=B2PG34&amp;VALUEID=07011&amp;SDATE=2009&amp;PERIODTYPE=ANN_STD&amp;window=popup_no_bar&amp;width=385&amp;height=120&amp;START_MAXIMIZED=FALSE&amp;creator=factset&amp;display_string=Audit"}</definedName>
    <definedName name="_272__FDSAUDITLINK__" localSheetId="15" hidden="1">{"fdsup://Directions/FactSet Auditing Viewer?action=AUDIT_VALUE&amp;DB=129&amp;ID1=B2PG34&amp;VALUEID=07011&amp;SDATE=2009&amp;PERIODTYPE=ANN_STD&amp;window=popup_no_bar&amp;width=385&amp;height=120&amp;START_MAXIMIZED=FALSE&amp;creator=factset&amp;display_string=Audit"}</definedName>
    <definedName name="_272__FDSAUDITLINK__" hidden="1">{"fdsup://Directions/FactSet Auditing Viewer?action=AUDIT_VALUE&amp;DB=129&amp;ID1=B2PG34&amp;VALUEID=07011&amp;SDATE=2009&amp;PERIODTYPE=ANN_STD&amp;window=popup_no_bar&amp;width=385&amp;height=120&amp;START_MAXIMIZED=FALSE&amp;creator=factset&amp;display_string=Audit"}</definedName>
    <definedName name="_273__FDSAUDITLINK__" localSheetId="16" hidden="1">{"fdsup://directions/FAT Viewer?action=UPDATE&amp;creator=factset&amp;DYN_ARGS=TRUE&amp;DOC_NAME=FAT:FQL_AUDITING_CLIENT_TEMPLATE.FAT&amp;display_string=Audit&amp;VAR:KEY=OBARCVEXY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273__FDSAUDITLINK__" localSheetId="20" hidden="1">{"fdsup://directions/FAT Viewer?action=UPDATE&amp;creator=factset&amp;DYN_ARGS=TRUE&amp;DOC_NAME=FAT:FQL_AUDITING_CLIENT_TEMPLATE.FAT&amp;display_string=Audit&amp;VAR:KEY=OBARCVEXY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273__FDSAUDITLINK__" localSheetId="12" hidden="1">{"fdsup://directions/FAT Viewer?action=UPDATE&amp;creator=factset&amp;DYN_ARGS=TRUE&amp;DOC_NAME=FAT:FQL_AUDITING_CLIENT_TEMPLATE.FAT&amp;display_string=Audit&amp;VAR:KEY=OBARCVEXY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273__FDSAUDITLINK__" localSheetId="15" hidden="1">{"fdsup://directions/FAT Viewer?action=UPDATE&amp;creator=factset&amp;DYN_ARGS=TRUE&amp;DOC_NAME=FAT:FQL_AUDITING_CLIENT_TEMPLATE.FAT&amp;display_string=Audit&amp;VAR:KEY=OBARCVEXY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273__FDSAUDITLINK__" hidden="1">{"fdsup://directions/FAT Viewer?action=UPDATE&amp;creator=factset&amp;DYN_ARGS=TRUE&amp;DOC_NAME=FAT:FQL_AUDITING_CLIENT_TEMPLATE.FAT&amp;display_string=Audit&amp;VAR:KEY=OBARCVEXYX&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274__FDSAUDITLINK__" localSheetId="16" hidden="1">{"fdsup://Directions/FactSet Auditing Viewer?action=AUDIT_VALUE&amp;DB=129&amp;ID1=B2PG34&amp;VALUEID=02001&amp;SDATE=201003&amp;PERIODTYPE=QTR_STD&amp;window=popup_no_bar&amp;width=385&amp;height=120&amp;START_MAXIMIZED=FALSE&amp;creator=factset&amp;display_string=Audit"}</definedName>
    <definedName name="_274__FDSAUDITLINK__" localSheetId="20" hidden="1">{"fdsup://Directions/FactSet Auditing Viewer?action=AUDIT_VALUE&amp;DB=129&amp;ID1=B2PG34&amp;VALUEID=02001&amp;SDATE=201003&amp;PERIODTYPE=QTR_STD&amp;window=popup_no_bar&amp;width=385&amp;height=120&amp;START_MAXIMIZED=FALSE&amp;creator=factset&amp;display_string=Audit"}</definedName>
    <definedName name="_274__FDSAUDITLINK__" localSheetId="12" hidden="1">{"fdsup://Directions/FactSet Auditing Viewer?action=AUDIT_VALUE&amp;DB=129&amp;ID1=B2PG34&amp;VALUEID=02001&amp;SDATE=201003&amp;PERIODTYPE=QTR_STD&amp;window=popup_no_bar&amp;width=385&amp;height=120&amp;START_MAXIMIZED=FALSE&amp;creator=factset&amp;display_string=Audit"}</definedName>
    <definedName name="_274__FDSAUDITLINK__" localSheetId="15" hidden="1">{"fdsup://Directions/FactSet Auditing Viewer?action=AUDIT_VALUE&amp;DB=129&amp;ID1=B2PG34&amp;VALUEID=02001&amp;SDATE=201003&amp;PERIODTYPE=QTR_STD&amp;window=popup_no_bar&amp;width=385&amp;height=120&amp;START_MAXIMIZED=FALSE&amp;creator=factset&amp;display_string=Audit"}</definedName>
    <definedName name="_274__FDSAUDITLINK__" hidden="1">{"fdsup://Directions/FactSet Auditing Viewer?action=AUDIT_VALUE&amp;DB=129&amp;ID1=B2PG34&amp;VALUEID=02001&amp;SDATE=201003&amp;PERIODTYPE=QTR_STD&amp;window=popup_no_bar&amp;width=385&amp;height=120&amp;START_MAXIMIZED=FALSE&amp;creator=factset&amp;display_string=Audit"}</definedName>
    <definedName name="_275__FDSAUDITLINK__" localSheetId="16" hidden="1">{"fdsup://Directions/FactSet Auditing Viewer?action=AUDIT_VALUE&amp;DB=129&amp;ID1=37734110&amp;VALUEID=07011&amp;SDATE=2009&amp;PERIODTYPE=ANN_STD&amp;window=popup_no_bar&amp;width=385&amp;height=120&amp;START_MAXIMIZED=FALSE&amp;creator=factset&amp;display_string=Audit"}</definedName>
    <definedName name="_275__FDSAUDITLINK__" localSheetId="20" hidden="1">{"fdsup://Directions/FactSet Auditing Viewer?action=AUDIT_VALUE&amp;DB=129&amp;ID1=37734110&amp;VALUEID=07011&amp;SDATE=2009&amp;PERIODTYPE=ANN_STD&amp;window=popup_no_bar&amp;width=385&amp;height=120&amp;START_MAXIMIZED=FALSE&amp;creator=factset&amp;display_string=Audit"}</definedName>
    <definedName name="_275__FDSAUDITLINK__" localSheetId="12" hidden="1">{"fdsup://Directions/FactSet Auditing Viewer?action=AUDIT_VALUE&amp;DB=129&amp;ID1=37734110&amp;VALUEID=07011&amp;SDATE=2009&amp;PERIODTYPE=ANN_STD&amp;window=popup_no_bar&amp;width=385&amp;height=120&amp;START_MAXIMIZED=FALSE&amp;creator=factset&amp;display_string=Audit"}</definedName>
    <definedName name="_275__FDSAUDITLINK__" localSheetId="15" hidden="1">{"fdsup://Directions/FactSet Auditing Viewer?action=AUDIT_VALUE&amp;DB=129&amp;ID1=37734110&amp;VALUEID=07011&amp;SDATE=2009&amp;PERIODTYPE=ANN_STD&amp;window=popup_no_bar&amp;width=385&amp;height=120&amp;START_MAXIMIZED=FALSE&amp;creator=factset&amp;display_string=Audit"}</definedName>
    <definedName name="_275__FDSAUDITLINK__" hidden="1">{"fdsup://Directions/FactSet Auditing Viewer?action=AUDIT_VALUE&amp;DB=129&amp;ID1=37734110&amp;VALUEID=07011&amp;SDATE=2009&amp;PERIODTYPE=ANN_STD&amp;window=popup_no_bar&amp;width=385&amp;height=120&amp;START_MAXIMIZED=FALSE&amp;creator=factset&amp;display_string=Audit"}</definedName>
    <definedName name="_276__FDSAUDITLINK__" localSheetId="16" hidden="1">{"fdsup://Directions/FactSet Auditing Viewer?action=AUDIT_VALUE&amp;DB=129&amp;ID1=37734110&amp;VALUEID=07011&amp;SDATE=2009&amp;PERIODTYPE=ANN_STD&amp;window=popup_no_bar&amp;width=385&amp;height=120&amp;START_MAXIMIZED=FALSE&amp;creator=factset&amp;display_string=Audit"}</definedName>
    <definedName name="_276__FDSAUDITLINK__" localSheetId="20" hidden="1">{"fdsup://Directions/FactSet Auditing Viewer?action=AUDIT_VALUE&amp;DB=129&amp;ID1=37734110&amp;VALUEID=07011&amp;SDATE=2009&amp;PERIODTYPE=ANN_STD&amp;window=popup_no_bar&amp;width=385&amp;height=120&amp;START_MAXIMIZED=FALSE&amp;creator=factset&amp;display_string=Audit"}</definedName>
    <definedName name="_276__FDSAUDITLINK__" localSheetId="12" hidden="1">{"fdsup://Directions/FactSet Auditing Viewer?action=AUDIT_VALUE&amp;DB=129&amp;ID1=37734110&amp;VALUEID=07011&amp;SDATE=2009&amp;PERIODTYPE=ANN_STD&amp;window=popup_no_bar&amp;width=385&amp;height=120&amp;START_MAXIMIZED=FALSE&amp;creator=factset&amp;display_string=Audit"}</definedName>
    <definedName name="_276__FDSAUDITLINK__" localSheetId="15" hidden="1">{"fdsup://Directions/FactSet Auditing Viewer?action=AUDIT_VALUE&amp;DB=129&amp;ID1=37734110&amp;VALUEID=07011&amp;SDATE=2009&amp;PERIODTYPE=ANN_STD&amp;window=popup_no_bar&amp;width=385&amp;height=120&amp;START_MAXIMIZED=FALSE&amp;creator=factset&amp;display_string=Audit"}</definedName>
    <definedName name="_276__FDSAUDITLINK__" hidden="1">{"fdsup://Directions/FactSet Auditing Viewer?action=AUDIT_VALUE&amp;DB=129&amp;ID1=37734110&amp;VALUEID=07011&amp;SDATE=2009&amp;PERIODTYPE=ANN_STD&amp;window=popup_no_bar&amp;width=385&amp;height=120&amp;START_MAXIMIZED=FALSE&amp;creator=factset&amp;display_string=Audit"}</definedName>
    <definedName name="_277__FDSAUDITLINK__" localSheetId="16" hidden="1">{"fdsup://directions/FAT Viewer?action=UPDATE&amp;creator=factset&amp;DYN_ARGS=TRUE&amp;DOC_NAME=FAT:FQL_AUDITING_CLIENT_TEMPLATE.FAT&amp;display_string=Audit&amp;VAR:KEY=QJGHETADEP&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BPSG&amp;VAR:INDEX=0"}</definedName>
    <definedName name="_277__FDSAUDITLINK__" localSheetId="20" hidden="1">{"fdsup://directions/FAT Viewer?action=UPDATE&amp;creator=factset&amp;DYN_ARGS=TRUE&amp;DOC_NAME=FAT:FQL_AUDITING_CLIENT_TEMPLATE.FAT&amp;display_string=Audit&amp;VAR:KEY=QJGHETADEP&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BPSG&amp;VAR:INDEX=0"}</definedName>
    <definedName name="_277__FDSAUDITLINK__" localSheetId="12" hidden="1">{"fdsup://directions/FAT Viewer?action=UPDATE&amp;creator=factset&amp;DYN_ARGS=TRUE&amp;DOC_NAME=FAT:FQL_AUDITING_CLIENT_TEMPLATE.FAT&amp;display_string=Audit&amp;VAR:KEY=QJGHETADEP&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BPSG&amp;VAR:INDEX=0"}</definedName>
    <definedName name="_277__FDSAUDITLINK__" localSheetId="15" hidden="1">{"fdsup://directions/FAT Viewer?action=UPDATE&amp;creator=factset&amp;DYN_ARGS=TRUE&amp;DOC_NAME=FAT:FQL_AUDITING_CLIENT_TEMPLATE.FAT&amp;display_string=Audit&amp;VAR:KEY=QJGHETADEP&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BPSG&amp;VAR:INDEX=0"}</definedName>
    <definedName name="_277__FDSAUDITLINK__" hidden="1">{"fdsup://directions/FAT Viewer?action=UPDATE&amp;creator=factset&amp;DYN_ARGS=TRUE&amp;DOC_NAME=FAT:FQL_AUDITING_CLIENT_TEMPLATE.FAT&amp;display_string=Audit&amp;VAR:KEY=QJGHETADEP&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BPSG&amp;VAR:INDEX=0"}</definedName>
    <definedName name="_278__FDSAUDITLINK__" localSheetId="16" hidden="1">{"fdsup://Directions/FactSet Auditing Viewer?action=AUDIT_VALUE&amp;DB=129&amp;ID1=37734110&amp;VALUEID=02001&amp;SDATE=201003&amp;PERIODTYPE=QTR_STD&amp;window=popup_no_bar&amp;width=385&amp;height=120&amp;START_MAXIMIZED=FALSE&amp;creator=factset&amp;display_string=Audit"}</definedName>
    <definedName name="_278__FDSAUDITLINK__" localSheetId="20" hidden="1">{"fdsup://Directions/FactSet Auditing Viewer?action=AUDIT_VALUE&amp;DB=129&amp;ID1=37734110&amp;VALUEID=02001&amp;SDATE=201003&amp;PERIODTYPE=QTR_STD&amp;window=popup_no_bar&amp;width=385&amp;height=120&amp;START_MAXIMIZED=FALSE&amp;creator=factset&amp;display_string=Audit"}</definedName>
    <definedName name="_278__FDSAUDITLINK__" localSheetId="12" hidden="1">{"fdsup://Directions/FactSet Auditing Viewer?action=AUDIT_VALUE&amp;DB=129&amp;ID1=37734110&amp;VALUEID=02001&amp;SDATE=201003&amp;PERIODTYPE=QTR_STD&amp;window=popup_no_bar&amp;width=385&amp;height=120&amp;START_MAXIMIZED=FALSE&amp;creator=factset&amp;display_string=Audit"}</definedName>
    <definedName name="_278__FDSAUDITLINK__" localSheetId="15" hidden="1">{"fdsup://Directions/FactSet Auditing Viewer?action=AUDIT_VALUE&amp;DB=129&amp;ID1=37734110&amp;VALUEID=02001&amp;SDATE=201003&amp;PERIODTYPE=QTR_STD&amp;window=popup_no_bar&amp;width=385&amp;height=120&amp;START_MAXIMIZED=FALSE&amp;creator=factset&amp;display_string=Audit"}</definedName>
    <definedName name="_278__FDSAUDITLINK__" hidden="1">{"fdsup://Directions/FactSet Auditing Viewer?action=AUDIT_VALUE&amp;DB=129&amp;ID1=37734110&amp;VALUEID=02001&amp;SDATE=201003&amp;PERIODTYPE=QTR_STD&amp;window=popup_no_bar&amp;width=385&amp;height=120&amp;START_MAXIMIZED=FALSE&amp;creator=factset&amp;display_string=Audit"}</definedName>
    <definedName name="_27856__FDSAUDITLINK__" localSheetId="16" hidden="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56__FDSAUDITLINK__" localSheetId="20" hidden="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56__FDSAUDITLINK__" localSheetId="12" hidden="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56__FDSAUDITLINK__" localSheetId="15" hidden="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56__FDSAUDITLINK__" hidden="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57__FDSAUDITLINK__" localSheetId="16" hidden="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57__FDSAUDITLINK__" localSheetId="20" hidden="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57__FDSAUDITLINK__" localSheetId="12" hidden="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57__FDSAUDITLINK__" localSheetId="15" hidden="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57__FDSAUDITLINK__" hidden="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58__FDSAUDITLINK__" localSheetId="16" hidden="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58__FDSAUDITLINK__" localSheetId="20" hidden="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58__FDSAUDITLINK__" localSheetId="12" hidden="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58__FDSAUDITLINK__" localSheetId="15" hidden="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58__FDSAUDITLINK__" hidden="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59__FDSAUDITLINK__" localSheetId="16" hidden="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59__FDSAUDITLINK__" localSheetId="20" hidden="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59__FDSAUDITLINK__" localSheetId="12" hidden="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59__FDSAUDITLINK__" localSheetId="15" hidden="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59__FDSAUDITLINK__" hidden="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60__FDSAUDITLINK__" localSheetId="16" hidden="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60__FDSAUDITLINK__" localSheetId="20" hidden="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60__FDSAUDITLINK__" localSheetId="12" hidden="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60__FDSAUDITLINK__" localSheetId="15" hidden="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60__FDSAUDITLINK__" hidden="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61__FDSAUDITLINK__" localSheetId="16"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61__FDSAUDITLINK__" localSheetId="20"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61__FDSAUDITLINK__" localSheetId="12"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61__FDSAUDITLINK__" localSheetId="15"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61__FDSAUDITLINK__"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62__FDSAUDITLINK__" localSheetId="16" hidden="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62__FDSAUDITLINK__" localSheetId="20" hidden="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62__FDSAUDITLINK__" localSheetId="12" hidden="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62__FDSAUDITLINK__" localSheetId="15" hidden="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62__FDSAUDITLINK__" hidden="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63__FDSAUDITLINK__" localSheetId="16" hidden="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63__FDSAUDITLINK__" localSheetId="20" hidden="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63__FDSAUDITLINK__" localSheetId="12" hidden="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63__FDSAUDITLINK__" localSheetId="15" hidden="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63__FDSAUDITLINK__" hidden="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64__FDSAUDITLINK__" localSheetId="16" hidden="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64__FDSAUDITLINK__" localSheetId="20" hidden="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64__FDSAUDITLINK__" localSheetId="12" hidden="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64__FDSAUDITLINK__" localSheetId="15" hidden="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64__FDSAUDITLINK__" hidden="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65__FDSAUDITLINK__" localSheetId="16" hidden="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65__FDSAUDITLINK__" localSheetId="20" hidden="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65__FDSAUDITLINK__" localSheetId="12" hidden="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65__FDSAUDITLINK__" localSheetId="15" hidden="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65__FDSAUDITLINK__" hidden="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66__FDSAUDITLINK__" localSheetId="16" hidden="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66__FDSAUDITLINK__" localSheetId="20" hidden="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66__FDSAUDITLINK__" localSheetId="12" hidden="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66__FDSAUDITLINK__" localSheetId="15" hidden="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66__FDSAUDITLINK__" hidden="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67__FDSAUDITLINK__" localSheetId="16" hidden="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67__FDSAUDITLINK__" localSheetId="20" hidden="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67__FDSAUDITLINK__" localSheetId="12" hidden="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67__FDSAUDITLINK__" localSheetId="15" hidden="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67__FDSAUDITLINK__" hidden="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68__FDSAUDITLINK__" localSheetId="16" hidden="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68__FDSAUDITLINK__" localSheetId="20" hidden="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68__FDSAUDITLINK__" localSheetId="12" hidden="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68__FDSAUDITLINK__" localSheetId="15" hidden="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68__FDSAUDITLINK__" hidden="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69__FDSAUDITLINK__" localSheetId="16" hidden="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69__FDSAUDITLINK__" localSheetId="20" hidden="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69__FDSAUDITLINK__" localSheetId="12" hidden="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69__FDSAUDITLINK__" localSheetId="15" hidden="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69__FDSAUDITLINK__" hidden="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70__FDSAUDITLINK__" localSheetId="16" hidden="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70__FDSAUDITLINK__" localSheetId="20" hidden="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70__FDSAUDITLINK__" localSheetId="12" hidden="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70__FDSAUDITLINK__" localSheetId="15" hidden="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70__FDSAUDITLINK__" hidden="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71__FDSAUDITLINK__" localSheetId="16" hidden="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71__FDSAUDITLINK__" localSheetId="20" hidden="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71__FDSAUDITLINK__" localSheetId="12" hidden="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71__FDSAUDITLINK__" localSheetId="15" hidden="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71__FDSAUDITLINK__" hidden="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72__FDSAUDITLINK__" localSheetId="16" hidden="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72__FDSAUDITLINK__" localSheetId="20" hidden="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72__FDSAUDITLINK__" localSheetId="12" hidden="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72__FDSAUDITLINK__" localSheetId="15" hidden="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72__FDSAUDITLINK__" hidden="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73__FDSAUDITLINK__" localSheetId="16" hidden="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73__FDSAUDITLINK__" localSheetId="20" hidden="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73__FDSAUDITLINK__" localSheetId="12" hidden="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73__FDSAUDITLINK__" localSheetId="15" hidden="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73__FDSAUDITLINK__" hidden="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74__FDSAUDITLINK__" localSheetId="16"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74__FDSAUDITLINK__" localSheetId="20"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74__FDSAUDITLINK__" localSheetId="12"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74__FDSAUDITLINK__" localSheetId="15"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74__FDSAUDITLINK__"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75__FDSAUDITLINK__" localSheetId="16" hidden="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75__FDSAUDITLINK__" localSheetId="20" hidden="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75__FDSAUDITLINK__" localSheetId="12" hidden="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75__FDSAUDITLINK__" localSheetId="15" hidden="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75__FDSAUDITLINK__" hidden="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76__FDSAUDITLINK__" localSheetId="16" hidden="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76__FDSAUDITLINK__" localSheetId="20" hidden="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76__FDSAUDITLINK__" localSheetId="12" hidden="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76__FDSAUDITLINK__" localSheetId="15" hidden="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76__FDSAUDITLINK__" hidden="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77__FDSAUDITLINK__" localSheetId="16" hidden="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77__FDSAUDITLINK__" localSheetId="20" hidden="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77__FDSAUDITLINK__" localSheetId="12" hidden="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77__FDSAUDITLINK__" localSheetId="15" hidden="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77__FDSAUDITLINK__" hidden="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78__FDSAUDITLINK__" localSheetId="16" hidden="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78__FDSAUDITLINK__" localSheetId="20" hidden="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78__FDSAUDITLINK__" localSheetId="12" hidden="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78__FDSAUDITLINK__" localSheetId="15" hidden="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78__FDSAUDITLINK__" hidden="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79__FDSAUDITLINK__" localSheetId="16" hidden="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79__FDSAUDITLINK__" localSheetId="20" hidden="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79__FDSAUDITLINK__" localSheetId="12" hidden="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79__FDSAUDITLINK__" localSheetId="15" hidden="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79__FDSAUDITLINK__" hidden="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80__FDSAUDITLINK__" localSheetId="16" hidden="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80__FDSAUDITLINK__" localSheetId="20" hidden="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80__FDSAUDITLINK__" localSheetId="12" hidden="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80__FDSAUDITLINK__" localSheetId="15" hidden="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80__FDSAUDITLINK__" hidden="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81__FDSAUDITLINK__" localSheetId="16" hidden="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81__FDSAUDITLINK__" localSheetId="20" hidden="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81__FDSAUDITLINK__" localSheetId="12" hidden="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81__FDSAUDITLINK__" localSheetId="15" hidden="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81__FDSAUDITLINK__" hidden="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82__FDSAUDITLINK__" localSheetId="16" hidden="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82__FDSAUDITLINK__" localSheetId="20" hidden="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82__FDSAUDITLINK__" localSheetId="12" hidden="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82__FDSAUDITLINK__" localSheetId="15" hidden="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82__FDSAUDITLINK__" hidden="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83__FDSAUDITLINK__" localSheetId="16" hidden="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83__FDSAUDITLINK__" localSheetId="20" hidden="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83__FDSAUDITLINK__" localSheetId="12" hidden="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83__FDSAUDITLINK__" localSheetId="15" hidden="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83__FDSAUDITLINK__" hidden="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84__FDSAUDITLINK__" localSheetId="16" hidden="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84__FDSAUDITLINK__" localSheetId="20" hidden="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84__FDSAUDITLINK__" localSheetId="12" hidden="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84__FDSAUDITLINK__" localSheetId="15" hidden="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84__FDSAUDITLINK__" hidden="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85__FDSAUDITLINK__" localSheetId="16" hidden="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85__FDSAUDITLINK__" localSheetId="20" hidden="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85__FDSAUDITLINK__" localSheetId="12" hidden="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85__FDSAUDITLINK__" localSheetId="15" hidden="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85__FDSAUDITLINK__" hidden="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86__FDSAUDITLINK__" localSheetId="16" hidden="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86__FDSAUDITLINK__" localSheetId="20" hidden="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86__FDSAUDITLINK__" localSheetId="12" hidden="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86__FDSAUDITLINK__" localSheetId="15" hidden="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86__FDSAUDITLINK__" hidden="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87__FDSAUDITLINK__" localSheetId="16"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87__FDSAUDITLINK__" localSheetId="20"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87__FDSAUDITLINK__" localSheetId="12"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87__FDSAUDITLINK__" localSheetId="15"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87__FDSAUDITLINK__"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88__FDSAUDITLINK__" localSheetId="16" hidden="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88__FDSAUDITLINK__" localSheetId="20" hidden="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88__FDSAUDITLINK__" localSheetId="12" hidden="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88__FDSAUDITLINK__" localSheetId="15" hidden="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88__FDSAUDITLINK__" hidden="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89__FDSAUDITLINK__" localSheetId="16" hidden="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89__FDSAUDITLINK__" localSheetId="20" hidden="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89__FDSAUDITLINK__" localSheetId="12" hidden="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89__FDSAUDITLINK__" localSheetId="15" hidden="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89__FDSAUDITLINK__" hidden="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90__FDSAUDITLINK__" localSheetId="16" hidden="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90__FDSAUDITLINK__" localSheetId="20" hidden="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90__FDSAUDITLINK__" localSheetId="12" hidden="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90__FDSAUDITLINK__" localSheetId="15" hidden="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90__FDSAUDITLINK__" hidden="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91__FDSAUDITLINK__" localSheetId="16" hidden="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91__FDSAUDITLINK__" localSheetId="20" hidden="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91__FDSAUDITLINK__" localSheetId="12" hidden="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91__FDSAUDITLINK__" localSheetId="15" hidden="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91__FDSAUDITLINK__" hidden="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92__FDSAUDITLINK__" localSheetId="16" hidden="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92__FDSAUDITLINK__" localSheetId="20" hidden="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92__FDSAUDITLINK__" localSheetId="12" hidden="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92__FDSAUDITLINK__" localSheetId="15" hidden="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92__FDSAUDITLINK__" hidden="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93__FDSAUDITLINK__" localSheetId="16" hidden="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93__FDSAUDITLINK__" localSheetId="20" hidden="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93__FDSAUDITLINK__" localSheetId="12" hidden="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93__FDSAUDITLINK__" localSheetId="15" hidden="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93__FDSAUDITLINK__" hidden="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94__FDSAUDITLINK__" localSheetId="16" hidden="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94__FDSAUDITLINK__" localSheetId="20" hidden="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94__FDSAUDITLINK__" localSheetId="12" hidden="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94__FDSAUDITLINK__" localSheetId="15" hidden="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94__FDSAUDITLINK__" hidden="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95__FDSAUDITLINK__" localSheetId="16" hidden="1">{"fdsup://directions/FAT Viewer?action=UPDATE&amp;creator=factset&amp;DYN_ARGS=TRUE&amp;DOC_NAME=FAT:FQL_AUDITING_CLIENT_TEMPLATE.FAT&amp;display_string=Audit&amp;VAR:KEY=MVQVQLGRWF&amp;VAR:QUERY=KEZGX05FVF9JTkMoWVRELDQwOTA4IC0gMUFZLCwsLFVTRClARkZfTkVUX0lOQyhZVERfU0VNSSw0MDkwOCAtI","DFBWSwsLCxVU0QpKQ==&amp;WINDOW=FIRST_POPUP&amp;HEIGHT=450&amp;WIDTH=450&amp;START_MAXIMIZED=FALSE&amp;VAR:CALENDAR=US&amp;VAR:SYMBOL=B2B0DG&amp;VAR:INDEX=0"}</definedName>
    <definedName name="_27895__FDSAUDITLINK__" localSheetId="20" hidden="1">{"fdsup://directions/FAT Viewer?action=UPDATE&amp;creator=factset&amp;DYN_ARGS=TRUE&amp;DOC_NAME=FAT:FQL_AUDITING_CLIENT_TEMPLATE.FAT&amp;display_string=Audit&amp;VAR:KEY=MVQVQLGRWF&amp;VAR:QUERY=KEZGX05FVF9JTkMoWVRELDQwOTA4IC0gMUFZLCwsLFVTRClARkZfTkVUX0lOQyhZVERfU0VNSSw0MDkwOCAtI","DFBWSwsLCxVU0QpKQ==&amp;WINDOW=FIRST_POPUP&amp;HEIGHT=450&amp;WIDTH=450&amp;START_MAXIMIZED=FALSE&amp;VAR:CALENDAR=US&amp;VAR:SYMBOL=B2B0DG&amp;VAR:INDEX=0"}</definedName>
    <definedName name="_27895__FDSAUDITLINK__" localSheetId="12" hidden="1">{"fdsup://directions/FAT Viewer?action=UPDATE&amp;creator=factset&amp;DYN_ARGS=TRUE&amp;DOC_NAME=FAT:FQL_AUDITING_CLIENT_TEMPLATE.FAT&amp;display_string=Audit&amp;VAR:KEY=MVQVQLGRWF&amp;VAR:QUERY=KEZGX05FVF9JTkMoWVRELDQwOTA4IC0gMUFZLCwsLFVTRClARkZfTkVUX0lOQyhZVERfU0VNSSw0MDkwOCAtI","DFBWSwsLCxVU0QpKQ==&amp;WINDOW=FIRST_POPUP&amp;HEIGHT=450&amp;WIDTH=450&amp;START_MAXIMIZED=FALSE&amp;VAR:CALENDAR=US&amp;VAR:SYMBOL=B2B0DG&amp;VAR:INDEX=0"}</definedName>
    <definedName name="_27895__FDSAUDITLINK__" localSheetId="15" hidden="1">{"fdsup://directions/FAT Viewer?action=UPDATE&amp;creator=factset&amp;DYN_ARGS=TRUE&amp;DOC_NAME=FAT:FQL_AUDITING_CLIENT_TEMPLATE.FAT&amp;display_string=Audit&amp;VAR:KEY=MVQVQLGRWF&amp;VAR:QUERY=KEZGX05FVF9JTkMoWVRELDQwOTA4IC0gMUFZLCwsLFVTRClARkZfTkVUX0lOQyhZVERfU0VNSSw0MDkwOCAtI","DFBWSwsLCxVU0QpKQ==&amp;WINDOW=FIRST_POPUP&amp;HEIGHT=450&amp;WIDTH=450&amp;START_MAXIMIZED=FALSE&amp;VAR:CALENDAR=US&amp;VAR:SYMBOL=B2B0DG&amp;VAR:INDEX=0"}</definedName>
    <definedName name="_27895__FDSAUDITLINK__" hidden="1">{"fdsup://directions/FAT Viewer?action=UPDATE&amp;creator=factset&amp;DYN_ARGS=TRUE&amp;DOC_NAME=FAT:FQL_AUDITING_CLIENT_TEMPLATE.FAT&amp;display_string=Audit&amp;VAR:KEY=MVQVQLGRWF&amp;VAR:QUERY=KEZGX05FVF9JTkMoWVRELDQwOTA4IC0gMUFZLCwsLFVTRClARkZfTkVUX0lOQyhZVERfU0VNSSw0MDkwOCAtI","DFBWSwsLCxVU0QpKQ==&amp;WINDOW=FIRST_POPUP&amp;HEIGHT=450&amp;WIDTH=450&amp;START_MAXIMIZED=FALSE&amp;VAR:CALENDAR=US&amp;VAR:SYMBOL=B2B0DG&amp;VAR:INDEX=0"}</definedName>
    <definedName name="_27896__FDSAUDITLINK__" localSheetId="16" hidden="1">{"fdsup://directions/FAT Viewer?action=UPDATE&amp;creator=factset&amp;DYN_ARGS=TRUE&amp;DOC_NAME=FAT:FQL_AUDITING_CLIENT_TEMPLATE.FAT&amp;display_string=Audit&amp;VAR:KEY=UDAPKVCLQX&amp;VAR:QUERY=KEZGX05FVF9JTkMoWVRELDQxMDkwIC0gMUFZLCwsLFVTRClARkZfTkVUX0lOQyhZVERfU0VNSSw0MTA5MCAtI","DFBWSwsLCxVU0QpKQ==&amp;WINDOW=FIRST_POPUP&amp;HEIGHT=450&amp;WIDTH=450&amp;START_MAXIMIZED=FALSE&amp;VAR:CALENDAR=US&amp;VAR:SYMBOL=WNS&amp;VAR:INDEX=0"}</definedName>
    <definedName name="_27896__FDSAUDITLINK__" localSheetId="20" hidden="1">{"fdsup://directions/FAT Viewer?action=UPDATE&amp;creator=factset&amp;DYN_ARGS=TRUE&amp;DOC_NAME=FAT:FQL_AUDITING_CLIENT_TEMPLATE.FAT&amp;display_string=Audit&amp;VAR:KEY=UDAPKVCLQX&amp;VAR:QUERY=KEZGX05FVF9JTkMoWVRELDQxMDkwIC0gMUFZLCwsLFVTRClARkZfTkVUX0lOQyhZVERfU0VNSSw0MTA5MCAtI","DFBWSwsLCxVU0QpKQ==&amp;WINDOW=FIRST_POPUP&amp;HEIGHT=450&amp;WIDTH=450&amp;START_MAXIMIZED=FALSE&amp;VAR:CALENDAR=US&amp;VAR:SYMBOL=WNS&amp;VAR:INDEX=0"}</definedName>
    <definedName name="_27896__FDSAUDITLINK__" localSheetId="12" hidden="1">{"fdsup://directions/FAT Viewer?action=UPDATE&amp;creator=factset&amp;DYN_ARGS=TRUE&amp;DOC_NAME=FAT:FQL_AUDITING_CLIENT_TEMPLATE.FAT&amp;display_string=Audit&amp;VAR:KEY=UDAPKVCLQX&amp;VAR:QUERY=KEZGX05FVF9JTkMoWVRELDQxMDkwIC0gMUFZLCwsLFVTRClARkZfTkVUX0lOQyhZVERfU0VNSSw0MTA5MCAtI","DFBWSwsLCxVU0QpKQ==&amp;WINDOW=FIRST_POPUP&amp;HEIGHT=450&amp;WIDTH=450&amp;START_MAXIMIZED=FALSE&amp;VAR:CALENDAR=US&amp;VAR:SYMBOL=WNS&amp;VAR:INDEX=0"}</definedName>
    <definedName name="_27896__FDSAUDITLINK__" localSheetId="15" hidden="1">{"fdsup://directions/FAT Viewer?action=UPDATE&amp;creator=factset&amp;DYN_ARGS=TRUE&amp;DOC_NAME=FAT:FQL_AUDITING_CLIENT_TEMPLATE.FAT&amp;display_string=Audit&amp;VAR:KEY=UDAPKVCLQX&amp;VAR:QUERY=KEZGX05FVF9JTkMoWVRELDQxMDkwIC0gMUFZLCwsLFVTRClARkZfTkVUX0lOQyhZVERfU0VNSSw0MTA5MCAtI","DFBWSwsLCxVU0QpKQ==&amp;WINDOW=FIRST_POPUP&amp;HEIGHT=450&amp;WIDTH=450&amp;START_MAXIMIZED=FALSE&amp;VAR:CALENDAR=US&amp;VAR:SYMBOL=WNS&amp;VAR:INDEX=0"}</definedName>
    <definedName name="_27896__FDSAUDITLINK__" hidden="1">{"fdsup://directions/FAT Viewer?action=UPDATE&amp;creator=factset&amp;DYN_ARGS=TRUE&amp;DOC_NAME=FAT:FQL_AUDITING_CLIENT_TEMPLATE.FAT&amp;display_string=Audit&amp;VAR:KEY=UDAPKVCLQX&amp;VAR:QUERY=KEZGX05FVF9JTkMoWVRELDQxMDkwIC0gMUFZLCwsLFVTRClARkZfTkVUX0lOQyhZVERfU0VNSSw0MTA5MCAtI","DFBWSwsLCxVU0QpKQ==&amp;WINDOW=FIRST_POPUP&amp;HEIGHT=450&amp;WIDTH=450&amp;START_MAXIMIZED=FALSE&amp;VAR:CALENDAR=US&amp;VAR:SYMBOL=WNS&amp;VAR:INDEX=0"}</definedName>
    <definedName name="_27897__FDSAUDITLINK__" localSheetId="16" hidden="1">{"fdsup://directions/FAT Viewer?action=UPDATE&amp;creator=factset&amp;DYN_ARGS=TRUE&amp;DOC_NAME=FAT:FQL_AUDITING_CLIENT_TEMPLATE.FAT&amp;display_string=Audit&amp;VAR:KEY=HSROFWFETA&amp;VAR:QUERY=KEZGX0VCSVQoWVRELDQxMDkwIC0gMUFZLCwsLFVTRClARkZfRUJJVChZVERfU0VNSSw0MTA5MCAtIDFBWSwsL","CxVU0QpKQ==&amp;WINDOW=FIRST_POPUP&amp;HEIGHT=450&amp;WIDTH=450&amp;START_MAXIMIZED=FALSE&amp;VAR:CALENDAR=US&amp;VAR:SYMBOL=WNS&amp;VAR:INDEX=0"}</definedName>
    <definedName name="_27897__FDSAUDITLINK__" localSheetId="20" hidden="1">{"fdsup://directions/FAT Viewer?action=UPDATE&amp;creator=factset&amp;DYN_ARGS=TRUE&amp;DOC_NAME=FAT:FQL_AUDITING_CLIENT_TEMPLATE.FAT&amp;display_string=Audit&amp;VAR:KEY=HSROFWFETA&amp;VAR:QUERY=KEZGX0VCSVQoWVRELDQxMDkwIC0gMUFZLCwsLFVTRClARkZfRUJJVChZVERfU0VNSSw0MTA5MCAtIDFBWSwsL","CxVU0QpKQ==&amp;WINDOW=FIRST_POPUP&amp;HEIGHT=450&amp;WIDTH=450&amp;START_MAXIMIZED=FALSE&amp;VAR:CALENDAR=US&amp;VAR:SYMBOL=WNS&amp;VAR:INDEX=0"}</definedName>
    <definedName name="_27897__FDSAUDITLINK__" localSheetId="12" hidden="1">{"fdsup://directions/FAT Viewer?action=UPDATE&amp;creator=factset&amp;DYN_ARGS=TRUE&amp;DOC_NAME=FAT:FQL_AUDITING_CLIENT_TEMPLATE.FAT&amp;display_string=Audit&amp;VAR:KEY=HSROFWFETA&amp;VAR:QUERY=KEZGX0VCSVQoWVRELDQxMDkwIC0gMUFZLCwsLFVTRClARkZfRUJJVChZVERfU0VNSSw0MTA5MCAtIDFBWSwsL","CxVU0QpKQ==&amp;WINDOW=FIRST_POPUP&amp;HEIGHT=450&amp;WIDTH=450&amp;START_MAXIMIZED=FALSE&amp;VAR:CALENDAR=US&amp;VAR:SYMBOL=WNS&amp;VAR:INDEX=0"}</definedName>
    <definedName name="_27897__FDSAUDITLINK__" localSheetId="15" hidden="1">{"fdsup://directions/FAT Viewer?action=UPDATE&amp;creator=factset&amp;DYN_ARGS=TRUE&amp;DOC_NAME=FAT:FQL_AUDITING_CLIENT_TEMPLATE.FAT&amp;display_string=Audit&amp;VAR:KEY=HSROFWFETA&amp;VAR:QUERY=KEZGX0VCSVQoWVRELDQxMDkwIC0gMUFZLCwsLFVTRClARkZfRUJJVChZVERfU0VNSSw0MTA5MCAtIDFBWSwsL","CxVU0QpKQ==&amp;WINDOW=FIRST_POPUP&amp;HEIGHT=450&amp;WIDTH=450&amp;START_MAXIMIZED=FALSE&amp;VAR:CALENDAR=US&amp;VAR:SYMBOL=WNS&amp;VAR:INDEX=0"}</definedName>
    <definedName name="_27897__FDSAUDITLINK__" hidden="1">{"fdsup://directions/FAT Viewer?action=UPDATE&amp;creator=factset&amp;DYN_ARGS=TRUE&amp;DOC_NAME=FAT:FQL_AUDITING_CLIENT_TEMPLATE.FAT&amp;display_string=Audit&amp;VAR:KEY=HSROFWFETA&amp;VAR:QUERY=KEZGX0VCSVQoWVRELDQxMDkwIC0gMUFZLCwsLFVTRClARkZfRUJJVChZVERfU0VNSSw0MTA5MCAtIDFBWSwsL","CxVU0QpKQ==&amp;WINDOW=FIRST_POPUP&amp;HEIGHT=450&amp;WIDTH=450&amp;START_MAXIMIZED=FALSE&amp;VAR:CALENDAR=US&amp;VAR:SYMBOL=WNS&amp;VAR:INDEX=0"}</definedName>
    <definedName name="_27898__FDSAUDITLINK__" localSheetId="16" hidden="1">{"fdsup://directions/FAT Viewer?action=UPDATE&amp;creator=factset&amp;DYN_ARGS=TRUE&amp;DOC_NAME=FAT:FQL_AUDITING_CLIENT_TEMPLATE.FAT&amp;display_string=Audit&amp;VAR:KEY=UDAPKVCLQX&amp;VAR:QUERY=KEZGX05FVF9JTkMoWVRELDQxMDkwIC0gMUFZLCwsLFVTRClARkZfTkVUX0lOQyhZVERfU0VNSSw0MTA5MCAtI","DFBWSwsLCxVU0QpKQ==&amp;WINDOW=FIRST_POPUP&amp;HEIGHT=450&amp;WIDTH=450&amp;START_MAXIMIZED=FALSE&amp;VAR:CALENDAR=US&amp;VAR:SYMBOL=WNS&amp;VAR:INDEX=0"}</definedName>
    <definedName name="_27898__FDSAUDITLINK__" localSheetId="20" hidden="1">{"fdsup://directions/FAT Viewer?action=UPDATE&amp;creator=factset&amp;DYN_ARGS=TRUE&amp;DOC_NAME=FAT:FQL_AUDITING_CLIENT_TEMPLATE.FAT&amp;display_string=Audit&amp;VAR:KEY=UDAPKVCLQX&amp;VAR:QUERY=KEZGX05FVF9JTkMoWVRELDQxMDkwIC0gMUFZLCwsLFVTRClARkZfTkVUX0lOQyhZVERfU0VNSSw0MTA5MCAtI","DFBWSwsLCxVU0QpKQ==&amp;WINDOW=FIRST_POPUP&amp;HEIGHT=450&amp;WIDTH=450&amp;START_MAXIMIZED=FALSE&amp;VAR:CALENDAR=US&amp;VAR:SYMBOL=WNS&amp;VAR:INDEX=0"}</definedName>
    <definedName name="_27898__FDSAUDITLINK__" localSheetId="12" hidden="1">{"fdsup://directions/FAT Viewer?action=UPDATE&amp;creator=factset&amp;DYN_ARGS=TRUE&amp;DOC_NAME=FAT:FQL_AUDITING_CLIENT_TEMPLATE.FAT&amp;display_string=Audit&amp;VAR:KEY=UDAPKVCLQX&amp;VAR:QUERY=KEZGX05FVF9JTkMoWVRELDQxMDkwIC0gMUFZLCwsLFVTRClARkZfTkVUX0lOQyhZVERfU0VNSSw0MTA5MCAtI","DFBWSwsLCxVU0QpKQ==&amp;WINDOW=FIRST_POPUP&amp;HEIGHT=450&amp;WIDTH=450&amp;START_MAXIMIZED=FALSE&amp;VAR:CALENDAR=US&amp;VAR:SYMBOL=WNS&amp;VAR:INDEX=0"}</definedName>
    <definedName name="_27898__FDSAUDITLINK__" localSheetId="15" hidden="1">{"fdsup://directions/FAT Viewer?action=UPDATE&amp;creator=factset&amp;DYN_ARGS=TRUE&amp;DOC_NAME=FAT:FQL_AUDITING_CLIENT_TEMPLATE.FAT&amp;display_string=Audit&amp;VAR:KEY=UDAPKVCLQX&amp;VAR:QUERY=KEZGX05FVF9JTkMoWVRELDQxMDkwIC0gMUFZLCwsLFVTRClARkZfTkVUX0lOQyhZVERfU0VNSSw0MTA5MCAtI","DFBWSwsLCxVU0QpKQ==&amp;WINDOW=FIRST_POPUP&amp;HEIGHT=450&amp;WIDTH=450&amp;START_MAXIMIZED=FALSE&amp;VAR:CALENDAR=US&amp;VAR:SYMBOL=WNS&amp;VAR:INDEX=0"}</definedName>
    <definedName name="_27898__FDSAUDITLINK__" hidden="1">{"fdsup://directions/FAT Viewer?action=UPDATE&amp;creator=factset&amp;DYN_ARGS=TRUE&amp;DOC_NAME=FAT:FQL_AUDITING_CLIENT_TEMPLATE.FAT&amp;display_string=Audit&amp;VAR:KEY=UDAPKVCLQX&amp;VAR:QUERY=KEZGX05FVF9JTkMoWVRELDQxMDkwIC0gMUFZLCwsLFVTRClARkZfTkVUX0lOQyhZVERfU0VNSSw0MTA5MCAtI","DFBWSwsLCxVU0QpKQ==&amp;WINDOW=FIRST_POPUP&amp;HEIGHT=450&amp;WIDTH=450&amp;START_MAXIMIZED=FALSE&amp;VAR:CALENDAR=US&amp;VAR:SYMBOL=WNS&amp;VAR:INDEX=0"}</definedName>
    <definedName name="_27899__FDSAUDITLINK__" localSheetId="16" hidden="1">{"fdsup://directions/FAT Viewer?action=UPDATE&amp;creator=factset&amp;DYN_ARGS=TRUE&amp;DOC_NAME=FAT:FQL_AUDITING_CLIENT_TEMPLATE.FAT&amp;display_string=Audit&amp;VAR:KEY=HSROFWFETA&amp;VAR:QUERY=KEZGX0VCSVQoWVRELDQxMDkwIC0gMUFZLCwsLFVTRClARkZfRUJJVChZVERfU0VNSSw0MTA5MCAtIDFBWSwsL","CxVU0QpKQ==&amp;WINDOW=FIRST_POPUP&amp;HEIGHT=450&amp;WIDTH=450&amp;START_MAXIMIZED=FALSE&amp;VAR:CALENDAR=US&amp;VAR:SYMBOL=WNS&amp;VAR:INDEX=0"}</definedName>
    <definedName name="_27899__FDSAUDITLINK__" localSheetId="20" hidden="1">{"fdsup://directions/FAT Viewer?action=UPDATE&amp;creator=factset&amp;DYN_ARGS=TRUE&amp;DOC_NAME=FAT:FQL_AUDITING_CLIENT_TEMPLATE.FAT&amp;display_string=Audit&amp;VAR:KEY=HSROFWFETA&amp;VAR:QUERY=KEZGX0VCSVQoWVRELDQxMDkwIC0gMUFZLCwsLFVTRClARkZfRUJJVChZVERfU0VNSSw0MTA5MCAtIDFBWSwsL","CxVU0QpKQ==&amp;WINDOW=FIRST_POPUP&amp;HEIGHT=450&amp;WIDTH=450&amp;START_MAXIMIZED=FALSE&amp;VAR:CALENDAR=US&amp;VAR:SYMBOL=WNS&amp;VAR:INDEX=0"}</definedName>
    <definedName name="_27899__FDSAUDITLINK__" localSheetId="12" hidden="1">{"fdsup://directions/FAT Viewer?action=UPDATE&amp;creator=factset&amp;DYN_ARGS=TRUE&amp;DOC_NAME=FAT:FQL_AUDITING_CLIENT_TEMPLATE.FAT&amp;display_string=Audit&amp;VAR:KEY=HSROFWFETA&amp;VAR:QUERY=KEZGX0VCSVQoWVRELDQxMDkwIC0gMUFZLCwsLFVTRClARkZfRUJJVChZVERfU0VNSSw0MTA5MCAtIDFBWSwsL","CxVU0QpKQ==&amp;WINDOW=FIRST_POPUP&amp;HEIGHT=450&amp;WIDTH=450&amp;START_MAXIMIZED=FALSE&amp;VAR:CALENDAR=US&amp;VAR:SYMBOL=WNS&amp;VAR:INDEX=0"}</definedName>
    <definedName name="_27899__FDSAUDITLINK__" localSheetId="15" hidden="1">{"fdsup://directions/FAT Viewer?action=UPDATE&amp;creator=factset&amp;DYN_ARGS=TRUE&amp;DOC_NAME=FAT:FQL_AUDITING_CLIENT_TEMPLATE.FAT&amp;display_string=Audit&amp;VAR:KEY=HSROFWFETA&amp;VAR:QUERY=KEZGX0VCSVQoWVRELDQxMDkwIC0gMUFZLCwsLFVTRClARkZfRUJJVChZVERfU0VNSSw0MTA5MCAtIDFBWSwsL","CxVU0QpKQ==&amp;WINDOW=FIRST_POPUP&amp;HEIGHT=450&amp;WIDTH=450&amp;START_MAXIMIZED=FALSE&amp;VAR:CALENDAR=US&amp;VAR:SYMBOL=WNS&amp;VAR:INDEX=0"}</definedName>
    <definedName name="_27899__FDSAUDITLINK__" hidden="1">{"fdsup://directions/FAT Viewer?action=UPDATE&amp;creator=factset&amp;DYN_ARGS=TRUE&amp;DOC_NAME=FAT:FQL_AUDITING_CLIENT_TEMPLATE.FAT&amp;display_string=Audit&amp;VAR:KEY=HSROFWFETA&amp;VAR:QUERY=KEZGX0VCSVQoWVRELDQxMDkwIC0gMUFZLCwsLFVTRClARkZfRUJJVChZVERfU0VNSSw0MTA5MCAtIDFBWSwsL","CxVU0QpKQ==&amp;WINDOW=FIRST_POPUP&amp;HEIGHT=450&amp;WIDTH=450&amp;START_MAXIMIZED=FALSE&amp;VAR:CALENDAR=US&amp;VAR:SYMBOL=WNS&amp;VAR:INDEX=0"}</definedName>
    <definedName name="_279__FDSAUDITLINK__" localSheetId="16" hidden="1">{"fdsup://directions/FAT Viewer?action=UPDATE&amp;creator=factset&amp;DYN_ARGS=TRUE&amp;DOC_NAME=FAT:FQL_AUDITING_CLIENT_TEMPLATE.FAT&amp;display_string=Audit&amp;VAR:KEY=QDQRELUBWF&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PJC&amp;VAR:INDEX=0"}</definedName>
    <definedName name="_279__FDSAUDITLINK__" localSheetId="20" hidden="1">{"fdsup://directions/FAT Viewer?action=UPDATE&amp;creator=factset&amp;DYN_ARGS=TRUE&amp;DOC_NAME=FAT:FQL_AUDITING_CLIENT_TEMPLATE.FAT&amp;display_string=Audit&amp;VAR:KEY=QDQRELUBWF&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PJC&amp;VAR:INDEX=0"}</definedName>
    <definedName name="_279__FDSAUDITLINK__" localSheetId="12" hidden="1">{"fdsup://directions/FAT Viewer?action=UPDATE&amp;creator=factset&amp;DYN_ARGS=TRUE&amp;DOC_NAME=FAT:FQL_AUDITING_CLIENT_TEMPLATE.FAT&amp;display_string=Audit&amp;VAR:KEY=QDQRELUBWF&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PJC&amp;VAR:INDEX=0"}</definedName>
    <definedName name="_279__FDSAUDITLINK__" localSheetId="15" hidden="1">{"fdsup://directions/FAT Viewer?action=UPDATE&amp;creator=factset&amp;DYN_ARGS=TRUE&amp;DOC_NAME=FAT:FQL_AUDITING_CLIENT_TEMPLATE.FAT&amp;display_string=Audit&amp;VAR:KEY=QDQRELUBWF&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PJC&amp;VAR:INDEX=0"}</definedName>
    <definedName name="_279__FDSAUDITLINK__" hidden="1">{"fdsup://directions/FAT Viewer?action=UPDATE&amp;creator=factset&amp;DYN_ARGS=TRUE&amp;DOC_NAME=FAT:FQL_AUDITING_CLIENT_TEMPLATE.FAT&amp;display_string=Audit&amp;VAR:KEY=QDQRELUBWF&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PJC&amp;VAR:INDEX=0"}</definedName>
    <definedName name="_28__FDSAUDITLINK__" localSheetId="16" hidden="1">{"fdsup://directions/FAT Viewer?action=UPDATE&amp;creator=factset&amp;DYN_ARGS=TRUE&amp;DOC_NAME=FAT:FQL_AUDITING_CLIENT_TEMPLATE.FAT&amp;display_string=Audit&amp;VAR:KEY=CHCLWBWXGL&amp;VAR:QUERY=KEZGX0NPTV9TSFNfT1VUKFFUUiwwLCwsUkYsVVNEKUBQX0NPTV9TSFNfT1VUKDApKQ==&amp;WINDOW=FIRST_POP","UP&amp;HEIGHT=450&amp;WIDTH=450&amp;START_MAXIMIZED=FALSE&amp;VAR:CALENDAR=US&amp;VAR:SYMBOL=093031&amp;VAR:INDEX=0"}</definedName>
    <definedName name="_28__FDSAUDITLINK__" localSheetId="20" hidden="1">{"fdsup://directions/FAT Viewer?action=UPDATE&amp;creator=factset&amp;DYN_ARGS=TRUE&amp;DOC_NAME=FAT:FQL_AUDITING_CLIENT_TEMPLATE.FAT&amp;display_string=Audit&amp;VAR:KEY=CHCLWBWXGL&amp;VAR:QUERY=KEZGX0NPTV9TSFNfT1VUKFFUUiwwLCwsUkYsVVNEKUBQX0NPTV9TSFNfT1VUKDApKQ==&amp;WINDOW=FIRST_POP","UP&amp;HEIGHT=450&amp;WIDTH=450&amp;START_MAXIMIZED=FALSE&amp;VAR:CALENDAR=US&amp;VAR:SYMBOL=093031&amp;VAR:INDEX=0"}</definedName>
    <definedName name="_28__FDSAUDITLINK__" localSheetId="12" hidden="1">{"fdsup://directions/FAT Viewer?action=UPDATE&amp;creator=factset&amp;DYN_ARGS=TRUE&amp;DOC_NAME=FAT:FQL_AUDITING_CLIENT_TEMPLATE.FAT&amp;display_string=Audit&amp;VAR:KEY=CHCLWBWXGL&amp;VAR:QUERY=KEZGX0NPTV9TSFNfT1VUKFFUUiwwLCwsUkYsVVNEKUBQX0NPTV9TSFNfT1VUKDApKQ==&amp;WINDOW=FIRST_POP","UP&amp;HEIGHT=450&amp;WIDTH=450&amp;START_MAXIMIZED=FALSE&amp;VAR:CALENDAR=US&amp;VAR:SYMBOL=093031&amp;VAR:INDEX=0"}</definedName>
    <definedName name="_28__FDSAUDITLINK__" localSheetId="15" hidden="1">{"fdsup://directions/FAT Viewer?action=UPDATE&amp;creator=factset&amp;DYN_ARGS=TRUE&amp;DOC_NAME=FAT:FQL_AUDITING_CLIENT_TEMPLATE.FAT&amp;display_string=Audit&amp;VAR:KEY=CHCLWBWXGL&amp;VAR:QUERY=KEZGX0NPTV9TSFNfT1VUKFFUUiwwLCwsUkYsVVNEKUBQX0NPTV9TSFNfT1VUKDApKQ==&amp;WINDOW=FIRST_POP","UP&amp;HEIGHT=450&amp;WIDTH=450&amp;START_MAXIMIZED=FALSE&amp;VAR:CALENDAR=US&amp;VAR:SYMBOL=093031&amp;VAR:INDEX=0"}</definedName>
    <definedName name="_28__FDSAUDITLINK__" hidden="1">{"fdsup://directions/FAT Viewer?action=UPDATE&amp;creator=factset&amp;DYN_ARGS=TRUE&amp;DOC_NAME=FAT:FQL_AUDITING_CLIENT_TEMPLATE.FAT&amp;display_string=Audit&amp;VAR:KEY=CHCLWBWXGL&amp;VAR:QUERY=KEZGX0NPTV9TSFNfT1VUKFFUUiwwLCwsUkYsVVNEKUBQX0NPTV9TSFNfT1VUKDApKQ==&amp;WINDOW=FIRST_POP","UP&amp;HEIGHT=450&amp;WIDTH=450&amp;START_MAXIMIZED=FALSE&amp;VAR:CALENDAR=US&amp;VAR:SYMBOL=093031&amp;VAR:INDEX=0"}</definedName>
    <definedName name="_280__FDSAUDITLINK__" localSheetId="16" hidden="1">{"fdsup://Directions/FactSet Auditing Viewer?action=AUDIT_VALUE&amp;DB=129&amp;ID1=72407810&amp;VALUEID=02001&amp;SDATE=201003&amp;PERIODTYPE=QTR_STD&amp;window=popup_no_bar&amp;width=385&amp;height=120&amp;START_MAXIMIZED=FALSE&amp;creator=factset&amp;display_string=Audit"}</definedName>
    <definedName name="_280__FDSAUDITLINK__" localSheetId="20" hidden="1">{"fdsup://Directions/FactSet Auditing Viewer?action=AUDIT_VALUE&amp;DB=129&amp;ID1=72407810&amp;VALUEID=02001&amp;SDATE=201003&amp;PERIODTYPE=QTR_STD&amp;window=popup_no_bar&amp;width=385&amp;height=120&amp;START_MAXIMIZED=FALSE&amp;creator=factset&amp;display_string=Audit"}</definedName>
    <definedName name="_280__FDSAUDITLINK__" localSheetId="12" hidden="1">{"fdsup://Directions/FactSet Auditing Viewer?action=AUDIT_VALUE&amp;DB=129&amp;ID1=72407810&amp;VALUEID=02001&amp;SDATE=201003&amp;PERIODTYPE=QTR_STD&amp;window=popup_no_bar&amp;width=385&amp;height=120&amp;START_MAXIMIZED=FALSE&amp;creator=factset&amp;display_string=Audit"}</definedName>
    <definedName name="_280__FDSAUDITLINK__" localSheetId="15" hidden="1">{"fdsup://Directions/FactSet Auditing Viewer?action=AUDIT_VALUE&amp;DB=129&amp;ID1=72407810&amp;VALUEID=02001&amp;SDATE=201003&amp;PERIODTYPE=QTR_STD&amp;window=popup_no_bar&amp;width=385&amp;height=120&amp;START_MAXIMIZED=FALSE&amp;creator=factset&amp;display_string=Audit"}</definedName>
    <definedName name="_280__FDSAUDITLINK__" hidden="1">{"fdsup://Directions/FactSet Auditing Viewer?action=AUDIT_VALUE&amp;DB=129&amp;ID1=72407810&amp;VALUEID=02001&amp;SDATE=201003&amp;PERIODTYPE=QTR_STD&amp;window=popup_no_bar&amp;width=385&amp;height=120&amp;START_MAXIMIZED=FALSE&amp;creator=factset&amp;display_string=Audit"}</definedName>
    <definedName name="_281__FDSAUDITLINK__" localSheetId="16" hidden="1">{"fdsup://directions/FAT Viewer?action=UPDATE&amp;creator=factset&amp;DYN_ARGS=TRUE&amp;DOC_NAME=FAT:FQL_AUDITING_CLIENT_TEMPLATE.FAT&amp;display_string=Audit&amp;VAR:KEY=IFUTUXUDCL&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EVR&amp;VAR:INDEX=0"}</definedName>
    <definedName name="_281__FDSAUDITLINK__" localSheetId="20" hidden="1">{"fdsup://directions/FAT Viewer?action=UPDATE&amp;creator=factset&amp;DYN_ARGS=TRUE&amp;DOC_NAME=FAT:FQL_AUDITING_CLIENT_TEMPLATE.FAT&amp;display_string=Audit&amp;VAR:KEY=IFUTUXUDCL&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EVR&amp;VAR:INDEX=0"}</definedName>
    <definedName name="_281__FDSAUDITLINK__" localSheetId="12" hidden="1">{"fdsup://directions/FAT Viewer?action=UPDATE&amp;creator=factset&amp;DYN_ARGS=TRUE&amp;DOC_NAME=FAT:FQL_AUDITING_CLIENT_TEMPLATE.FAT&amp;display_string=Audit&amp;VAR:KEY=IFUTUXUDCL&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EVR&amp;VAR:INDEX=0"}</definedName>
    <definedName name="_281__FDSAUDITLINK__" localSheetId="15" hidden="1">{"fdsup://directions/FAT Viewer?action=UPDATE&amp;creator=factset&amp;DYN_ARGS=TRUE&amp;DOC_NAME=FAT:FQL_AUDITING_CLIENT_TEMPLATE.FAT&amp;display_string=Audit&amp;VAR:KEY=IFUTUXUDCL&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EVR&amp;VAR:INDEX=0"}</definedName>
    <definedName name="_281__FDSAUDITLINK__" hidden="1">{"fdsup://directions/FAT Viewer?action=UPDATE&amp;creator=factset&amp;DYN_ARGS=TRUE&amp;DOC_NAME=FAT:FQL_AUDITING_CLIENT_TEMPLATE.FAT&amp;display_string=Audit&amp;VAR:KEY=IFUTUXUDCL&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EVR&amp;VAR:INDEX=0"}</definedName>
    <definedName name="_282__FDSAUDITLINK__" localSheetId="16" hidden="1">{"fdsup://Directions/FactSet Auditing Viewer?action=AUDIT_VALUE&amp;DB=129&amp;ID1=29977A10&amp;VALUEID=02001&amp;SDATE=201003&amp;PERIODTYPE=QTR_STD&amp;window=popup_no_bar&amp;width=385&amp;height=120&amp;START_MAXIMIZED=FALSE&amp;creator=factset&amp;display_string=Audit"}</definedName>
    <definedName name="_282__FDSAUDITLINK__" localSheetId="20" hidden="1">{"fdsup://Directions/FactSet Auditing Viewer?action=AUDIT_VALUE&amp;DB=129&amp;ID1=29977A10&amp;VALUEID=02001&amp;SDATE=201003&amp;PERIODTYPE=QTR_STD&amp;window=popup_no_bar&amp;width=385&amp;height=120&amp;START_MAXIMIZED=FALSE&amp;creator=factset&amp;display_string=Audit"}</definedName>
    <definedName name="_282__FDSAUDITLINK__" localSheetId="12" hidden="1">{"fdsup://Directions/FactSet Auditing Viewer?action=AUDIT_VALUE&amp;DB=129&amp;ID1=29977A10&amp;VALUEID=02001&amp;SDATE=201003&amp;PERIODTYPE=QTR_STD&amp;window=popup_no_bar&amp;width=385&amp;height=120&amp;START_MAXIMIZED=FALSE&amp;creator=factset&amp;display_string=Audit"}</definedName>
    <definedName name="_282__FDSAUDITLINK__" localSheetId="15" hidden="1">{"fdsup://Directions/FactSet Auditing Viewer?action=AUDIT_VALUE&amp;DB=129&amp;ID1=29977A10&amp;VALUEID=02001&amp;SDATE=201003&amp;PERIODTYPE=QTR_STD&amp;window=popup_no_bar&amp;width=385&amp;height=120&amp;START_MAXIMIZED=FALSE&amp;creator=factset&amp;display_string=Audit"}</definedName>
    <definedName name="_282__FDSAUDITLINK__" hidden="1">{"fdsup://Directions/FactSet Auditing Viewer?action=AUDIT_VALUE&amp;DB=129&amp;ID1=29977A10&amp;VALUEID=02001&amp;SDATE=201003&amp;PERIODTYPE=QTR_STD&amp;window=popup_no_bar&amp;width=385&amp;height=120&amp;START_MAXIMIZED=FALSE&amp;creator=factset&amp;display_string=Audit"}</definedName>
    <definedName name="_28281__FDSAUDITLINK__" localSheetId="16" hidden="1">{"fdsup://directions/FAT Viewer?action=UPDATE&amp;creator=factset&amp;DYN_ARGS=TRUE&amp;DOC_NAME=FAT:FQL_AUDITING_CLIENT_TEMPLATE.FAT&amp;display_string=Audit&amp;VAR:KEY=FOBGZADUTO&amp;VAR:QUERY=RkZfRUJJVERBKEFOTiwyMDEyLC0yQVksQ1ksLFVTRCk=&amp;WINDOW=FIRST_POPUP&amp;HEIGHT=450&amp;WIDTH=450&amp;","START_MAXIMIZED=FALSE&amp;VAR:CALENDAR=US&amp;VAR:SYMBOL=ENXTAM:REN&amp;VAR:INDEX=0"}</definedName>
    <definedName name="_28281__FDSAUDITLINK__" localSheetId="20" hidden="1">{"fdsup://directions/FAT Viewer?action=UPDATE&amp;creator=factset&amp;DYN_ARGS=TRUE&amp;DOC_NAME=FAT:FQL_AUDITING_CLIENT_TEMPLATE.FAT&amp;display_string=Audit&amp;VAR:KEY=FOBGZADUTO&amp;VAR:QUERY=RkZfRUJJVERBKEFOTiwyMDEyLC0yQVksQ1ksLFVTRCk=&amp;WINDOW=FIRST_POPUP&amp;HEIGHT=450&amp;WIDTH=450&amp;","START_MAXIMIZED=FALSE&amp;VAR:CALENDAR=US&amp;VAR:SYMBOL=ENXTAM:REN&amp;VAR:INDEX=0"}</definedName>
    <definedName name="_28281__FDSAUDITLINK__" localSheetId="12" hidden="1">{"fdsup://directions/FAT Viewer?action=UPDATE&amp;creator=factset&amp;DYN_ARGS=TRUE&amp;DOC_NAME=FAT:FQL_AUDITING_CLIENT_TEMPLATE.FAT&amp;display_string=Audit&amp;VAR:KEY=FOBGZADUTO&amp;VAR:QUERY=RkZfRUJJVERBKEFOTiwyMDEyLC0yQVksQ1ksLFVTRCk=&amp;WINDOW=FIRST_POPUP&amp;HEIGHT=450&amp;WIDTH=450&amp;","START_MAXIMIZED=FALSE&amp;VAR:CALENDAR=US&amp;VAR:SYMBOL=ENXTAM:REN&amp;VAR:INDEX=0"}</definedName>
    <definedName name="_28281__FDSAUDITLINK__" localSheetId="15" hidden="1">{"fdsup://directions/FAT Viewer?action=UPDATE&amp;creator=factset&amp;DYN_ARGS=TRUE&amp;DOC_NAME=FAT:FQL_AUDITING_CLIENT_TEMPLATE.FAT&amp;display_string=Audit&amp;VAR:KEY=FOBGZADUTO&amp;VAR:QUERY=RkZfRUJJVERBKEFOTiwyMDEyLC0yQVksQ1ksLFVTRCk=&amp;WINDOW=FIRST_POPUP&amp;HEIGHT=450&amp;WIDTH=450&amp;","START_MAXIMIZED=FALSE&amp;VAR:CALENDAR=US&amp;VAR:SYMBOL=ENXTAM:REN&amp;VAR:INDEX=0"}</definedName>
    <definedName name="_28281__FDSAUDITLINK__" hidden="1">{"fdsup://directions/FAT Viewer?action=UPDATE&amp;creator=factset&amp;DYN_ARGS=TRUE&amp;DOC_NAME=FAT:FQL_AUDITING_CLIENT_TEMPLATE.FAT&amp;display_string=Audit&amp;VAR:KEY=FOBGZADUTO&amp;VAR:QUERY=RkZfRUJJVERBKEFOTiwyMDEyLC0yQVksQ1ksLFVTRCk=&amp;WINDOW=FIRST_POPUP&amp;HEIGHT=450&amp;WIDTH=450&amp;","START_MAXIMIZED=FALSE&amp;VAR:CALENDAR=US&amp;VAR:SYMBOL=ENXTAM:REN&amp;VAR:INDEX=0"}</definedName>
    <definedName name="_28282__FDSAUDITLINK__" localSheetId="16"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8282__FDSAUDITLINK__" localSheetId="20"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8282__FDSAUDITLINK__" localSheetId="12"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8282__FDSAUDITLINK__" localSheetId="15"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8282__FDSAUDITLINK__" hidden="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83__FDSAUDITLINK__" localSheetId="16" hidden="1">{"fdsup://Directions/FactSet Auditing Viewer?action=AUDIT_VALUE&amp;DB=129&amp;ID1=39525910&amp;VALUEID=07011&amp;SDATE=2009&amp;PERIODTYPE=ANN_STD&amp;window=popup_no_bar&amp;width=385&amp;height=120&amp;START_MAXIMIZED=FALSE&amp;creator=factset&amp;display_string=Audit"}</definedName>
    <definedName name="_283__FDSAUDITLINK__" localSheetId="20" hidden="1">{"fdsup://Directions/FactSet Auditing Viewer?action=AUDIT_VALUE&amp;DB=129&amp;ID1=39525910&amp;VALUEID=07011&amp;SDATE=2009&amp;PERIODTYPE=ANN_STD&amp;window=popup_no_bar&amp;width=385&amp;height=120&amp;START_MAXIMIZED=FALSE&amp;creator=factset&amp;display_string=Audit"}</definedName>
    <definedName name="_283__FDSAUDITLINK__" localSheetId="12" hidden="1">{"fdsup://Directions/FactSet Auditing Viewer?action=AUDIT_VALUE&amp;DB=129&amp;ID1=39525910&amp;VALUEID=07011&amp;SDATE=2009&amp;PERIODTYPE=ANN_STD&amp;window=popup_no_bar&amp;width=385&amp;height=120&amp;START_MAXIMIZED=FALSE&amp;creator=factset&amp;display_string=Audit"}</definedName>
    <definedName name="_283__FDSAUDITLINK__" localSheetId="15" hidden="1">{"fdsup://Directions/FactSet Auditing Viewer?action=AUDIT_VALUE&amp;DB=129&amp;ID1=39525910&amp;VALUEID=07011&amp;SDATE=2009&amp;PERIODTYPE=ANN_STD&amp;window=popup_no_bar&amp;width=385&amp;height=120&amp;START_MAXIMIZED=FALSE&amp;creator=factset&amp;display_string=Audit"}</definedName>
    <definedName name="_283__FDSAUDITLINK__" hidden="1">{"fdsup://Directions/FactSet Auditing Viewer?action=AUDIT_VALUE&amp;DB=129&amp;ID1=39525910&amp;VALUEID=07011&amp;SDATE=2009&amp;PERIODTYPE=ANN_STD&amp;window=popup_no_bar&amp;width=385&amp;height=120&amp;START_MAXIMIZED=FALSE&amp;creator=factset&amp;display_string=Audit"}</definedName>
    <definedName name="_284__FDSAUDITLINK__" localSheetId="16" hidden="1">{"fdsup://Directions/FactSet Auditing Viewer?action=AUDIT_VALUE&amp;DB=129&amp;ID1=39525910&amp;VALUEID=07011&amp;SDATE=2009&amp;PERIODTYPE=ANN_STD&amp;window=popup_no_bar&amp;width=385&amp;height=120&amp;START_MAXIMIZED=FALSE&amp;creator=factset&amp;display_string=Audit"}</definedName>
    <definedName name="_284__FDSAUDITLINK__" localSheetId="20" hidden="1">{"fdsup://Directions/FactSet Auditing Viewer?action=AUDIT_VALUE&amp;DB=129&amp;ID1=39525910&amp;VALUEID=07011&amp;SDATE=2009&amp;PERIODTYPE=ANN_STD&amp;window=popup_no_bar&amp;width=385&amp;height=120&amp;START_MAXIMIZED=FALSE&amp;creator=factset&amp;display_string=Audit"}</definedName>
    <definedName name="_284__FDSAUDITLINK__" localSheetId="12" hidden="1">{"fdsup://Directions/FactSet Auditing Viewer?action=AUDIT_VALUE&amp;DB=129&amp;ID1=39525910&amp;VALUEID=07011&amp;SDATE=2009&amp;PERIODTYPE=ANN_STD&amp;window=popup_no_bar&amp;width=385&amp;height=120&amp;START_MAXIMIZED=FALSE&amp;creator=factset&amp;display_string=Audit"}</definedName>
    <definedName name="_284__FDSAUDITLINK__" localSheetId="15" hidden="1">{"fdsup://Directions/FactSet Auditing Viewer?action=AUDIT_VALUE&amp;DB=129&amp;ID1=39525910&amp;VALUEID=07011&amp;SDATE=2009&amp;PERIODTYPE=ANN_STD&amp;window=popup_no_bar&amp;width=385&amp;height=120&amp;START_MAXIMIZED=FALSE&amp;creator=factset&amp;display_string=Audit"}</definedName>
    <definedName name="_284__FDSAUDITLINK__" hidden="1">{"fdsup://Directions/FactSet Auditing Viewer?action=AUDIT_VALUE&amp;DB=129&amp;ID1=39525910&amp;VALUEID=07011&amp;SDATE=2009&amp;PERIODTYPE=ANN_STD&amp;window=popup_no_bar&amp;width=385&amp;height=120&amp;START_MAXIMIZED=FALSE&amp;creator=factset&amp;display_string=Audit"}</definedName>
    <definedName name="_285__FDSAUDITLINK__" localSheetId="16" hidden="1">{"fdsup://directions/FAT Viewer?action=UPDATE&amp;creator=factset&amp;DYN_ARGS=TRUE&amp;DOC_NAME=FAT:FQL_AUDITING_CLIENT_TEMPLATE.FAT&amp;display_string=Audit&amp;VAR:KEY=UJGHMTEDSB&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GHL&amp;VAR:INDEX=0"}</definedName>
    <definedName name="_285__FDSAUDITLINK__" localSheetId="20" hidden="1">{"fdsup://directions/FAT Viewer?action=UPDATE&amp;creator=factset&amp;DYN_ARGS=TRUE&amp;DOC_NAME=FAT:FQL_AUDITING_CLIENT_TEMPLATE.FAT&amp;display_string=Audit&amp;VAR:KEY=UJGHMTEDSB&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GHL&amp;VAR:INDEX=0"}</definedName>
    <definedName name="_285__FDSAUDITLINK__" localSheetId="12" hidden="1">{"fdsup://directions/FAT Viewer?action=UPDATE&amp;creator=factset&amp;DYN_ARGS=TRUE&amp;DOC_NAME=FAT:FQL_AUDITING_CLIENT_TEMPLATE.FAT&amp;display_string=Audit&amp;VAR:KEY=UJGHMTEDSB&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GHL&amp;VAR:INDEX=0"}</definedName>
    <definedName name="_285__FDSAUDITLINK__" localSheetId="15" hidden="1">{"fdsup://directions/FAT Viewer?action=UPDATE&amp;creator=factset&amp;DYN_ARGS=TRUE&amp;DOC_NAME=FAT:FQL_AUDITING_CLIENT_TEMPLATE.FAT&amp;display_string=Audit&amp;VAR:KEY=UJGHMTEDSB&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GHL&amp;VAR:INDEX=0"}</definedName>
    <definedName name="_285__FDSAUDITLINK__" hidden="1">{"fdsup://directions/FAT Viewer?action=UPDATE&amp;creator=factset&amp;DYN_ARGS=TRUE&amp;DOC_NAME=FAT:FQL_AUDITING_CLIENT_TEMPLATE.FAT&amp;display_string=Audit&amp;VAR:KEY=UJGHMTEDSB&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GHL&amp;VAR:INDEX=0"}</definedName>
    <definedName name="_286__FDSAUDITLINK__" localSheetId="16" hidden="1">{"fdsup://Directions/FactSet Auditing Viewer?action=AUDIT_VALUE&amp;DB=129&amp;ID1=39525910&amp;VALUEID=02001&amp;SDATE=201003&amp;PERIODTYPE=QTR_STD&amp;window=popup_no_bar&amp;width=385&amp;height=120&amp;START_MAXIMIZED=FALSE&amp;creator=factset&amp;display_string=Audit"}</definedName>
    <definedName name="_286__FDSAUDITLINK__" localSheetId="20" hidden="1">{"fdsup://Directions/FactSet Auditing Viewer?action=AUDIT_VALUE&amp;DB=129&amp;ID1=39525910&amp;VALUEID=02001&amp;SDATE=201003&amp;PERIODTYPE=QTR_STD&amp;window=popup_no_bar&amp;width=385&amp;height=120&amp;START_MAXIMIZED=FALSE&amp;creator=factset&amp;display_string=Audit"}</definedName>
    <definedName name="_286__FDSAUDITLINK__" localSheetId="12" hidden="1">{"fdsup://Directions/FactSet Auditing Viewer?action=AUDIT_VALUE&amp;DB=129&amp;ID1=39525910&amp;VALUEID=02001&amp;SDATE=201003&amp;PERIODTYPE=QTR_STD&amp;window=popup_no_bar&amp;width=385&amp;height=120&amp;START_MAXIMIZED=FALSE&amp;creator=factset&amp;display_string=Audit"}</definedName>
    <definedName name="_286__FDSAUDITLINK__" localSheetId="15" hidden="1">{"fdsup://Directions/FactSet Auditing Viewer?action=AUDIT_VALUE&amp;DB=129&amp;ID1=39525910&amp;VALUEID=02001&amp;SDATE=201003&amp;PERIODTYPE=QTR_STD&amp;window=popup_no_bar&amp;width=385&amp;height=120&amp;START_MAXIMIZED=FALSE&amp;creator=factset&amp;display_string=Audit"}</definedName>
    <definedName name="_286__FDSAUDITLINK__" hidden="1">{"fdsup://Directions/FactSet Auditing Viewer?action=AUDIT_VALUE&amp;DB=129&amp;ID1=39525910&amp;VALUEID=02001&amp;SDATE=201003&amp;PERIODTYPE=QTR_STD&amp;window=popup_no_bar&amp;width=385&amp;height=120&amp;START_MAXIMIZED=FALSE&amp;creator=factset&amp;display_string=Audit"}</definedName>
    <definedName name="_287__FDSAUDITLINK__" localSheetId="16" hidden="1">{"fdsup://Directions/FactSet Auditing Viewer?action=AUDIT_VALUE&amp;DB=129&amp;ID1=G5405010&amp;VALUEID=07011&amp;SDATE=2009&amp;PERIODTYPE=ANN_STD&amp;window=popup_no_bar&amp;width=385&amp;height=120&amp;START_MAXIMIZED=FALSE&amp;creator=factset&amp;display_string=Audit"}</definedName>
    <definedName name="_287__FDSAUDITLINK__" localSheetId="20" hidden="1">{"fdsup://Directions/FactSet Auditing Viewer?action=AUDIT_VALUE&amp;DB=129&amp;ID1=G5405010&amp;VALUEID=07011&amp;SDATE=2009&amp;PERIODTYPE=ANN_STD&amp;window=popup_no_bar&amp;width=385&amp;height=120&amp;START_MAXIMIZED=FALSE&amp;creator=factset&amp;display_string=Audit"}</definedName>
    <definedName name="_287__FDSAUDITLINK__" localSheetId="12" hidden="1">{"fdsup://Directions/FactSet Auditing Viewer?action=AUDIT_VALUE&amp;DB=129&amp;ID1=G5405010&amp;VALUEID=07011&amp;SDATE=2009&amp;PERIODTYPE=ANN_STD&amp;window=popup_no_bar&amp;width=385&amp;height=120&amp;START_MAXIMIZED=FALSE&amp;creator=factset&amp;display_string=Audit"}</definedName>
    <definedName name="_287__FDSAUDITLINK__" localSheetId="15" hidden="1">{"fdsup://Directions/FactSet Auditing Viewer?action=AUDIT_VALUE&amp;DB=129&amp;ID1=G5405010&amp;VALUEID=07011&amp;SDATE=2009&amp;PERIODTYPE=ANN_STD&amp;window=popup_no_bar&amp;width=385&amp;height=120&amp;START_MAXIMIZED=FALSE&amp;creator=factset&amp;display_string=Audit"}</definedName>
    <definedName name="_287__FDSAUDITLINK__" hidden="1">{"fdsup://Directions/FactSet Auditing Viewer?action=AUDIT_VALUE&amp;DB=129&amp;ID1=G5405010&amp;VALUEID=07011&amp;SDATE=2009&amp;PERIODTYPE=ANN_STD&amp;window=popup_no_bar&amp;width=385&amp;height=120&amp;START_MAXIMIZED=FALSE&amp;creator=factset&amp;display_string=Audit"}</definedName>
    <definedName name="_288__FDSAUDITLINK__" localSheetId="16" hidden="1">{"fdsup://Directions/FactSet Auditing Viewer?action=AUDIT_VALUE&amp;DB=129&amp;ID1=G5405010&amp;VALUEID=07011&amp;SDATE=2009&amp;PERIODTYPE=ANN_STD&amp;window=popup_no_bar&amp;width=385&amp;height=120&amp;START_MAXIMIZED=FALSE&amp;creator=factset&amp;display_string=Audit"}</definedName>
    <definedName name="_288__FDSAUDITLINK__" localSheetId="20" hidden="1">{"fdsup://Directions/FactSet Auditing Viewer?action=AUDIT_VALUE&amp;DB=129&amp;ID1=G5405010&amp;VALUEID=07011&amp;SDATE=2009&amp;PERIODTYPE=ANN_STD&amp;window=popup_no_bar&amp;width=385&amp;height=120&amp;START_MAXIMIZED=FALSE&amp;creator=factset&amp;display_string=Audit"}</definedName>
    <definedName name="_288__FDSAUDITLINK__" localSheetId="12" hidden="1">{"fdsup://Directions/FactSet Auditing Viewer?action=AUDIT_VALUE&amp;DB=129&amp;ID1=G5405010&amp;VALUEID=07011&amp;SDATE=2009&amp;PERIODTYPE=ANN_STD&amp;window=popup_no_bar&amp;width=385&amp;height=120&amp;START_MAXIMIZED=FALSE&amp;creator=factset&amp;display_string=Audit"}</definedName>
    <definedName name="_288__FDSAUDITLINK__" localSheetId="15" hidden="1">{"fdsup://Directions/FactSet Auditing Viewer?action=AUDIT_VALUE&amp;DB=129&amp;ID1=G5405010&amp;VALUEID=07011&amp;SDATE=2009&amp;PERIODTYPE=ANN_STD&amp;window=popup_no_bar&amp;width=385&amp;height=120&amp;START_MAXIMIZED=FALSE&amp;creator=factset&amp;display_string=Audit"}</definedName>
    <definedName name="_288__FDSAUDITLINK__" hidden="1">{"fdsup://Directions/FactSet Auditing Viewer?action=AUDIT_VALUE&amp;DB=129&amp;ID1=G5405010&amp;VALUEID=07011&amp;SDATE=2009&amp;PERIODTYPE=ANN_STD&amp;window=popup_no_bar&amp;width=385&amp;height=120&amp;START_MAXIMIZED=FALSE&amp;creator=factset&amp;display_string=Audit"}</definedName>
    <definedName name="_289__FDSAUDITLINK__" localSheetId="16" hidden="1">{"fdsup://directions/FAT Viewer?action=UPDATE&amp;creator=factset&amp;DYN_ARGS=TRUE&amp;DOC_NAME=FAT:FQL_AUDITING_CLIENT_TEMPLATE.FAT&amp;display_string=Audit&amp;VAR:KEY=OJMZGXMNMR&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LAZ&amp;VAR:INDEX=0"}</definedName>
    <definedName name="_289__FDSAUDITLINK__" localSheetId="20" hidden="1">{"fdsup://directions/FAT Viewer?action=UPDATE&amp;creator=factset&amp;DYN_ARGS=TRUE&amp;DOC_NAME=FAT:FQL_AUDITING_CLIENT_TEMPLATE.FAT&amp;display_string=Audit&amp;VAR:KEY=OJMZGXMNMR&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LAZ&amp;VAR:INDEX=0"}</definedName>
    <definedName name="_289__FDSAUDITLINK__" localSheetId="12" hidden="1">{"fdsup://directions/FAT Viewer?action=UPDATE&amp;creator=factset&amp;DYN_ARGS=TRUE&amp;DOC_NAME=FAT:FQL_AUDITING_CLIENT_TEMPLATE.FAT&amp;display_string=Audit&amp;VAR:KEY=OJMZGXMNMR&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LAZ&amp;VAR:INDEX=0"}</definedName>
    <definedName name="_289__FDSAUDITLINK__" localSheetId="15" hidden="1">{"fdsup://directions/FAT Viewer?action=UPDATE&amp;creator=factset&amp;DYN_ARGS=TRUE&amp;DOC_NAME=FAT:FQL_AUDITING_CLIENT_TEMPLATE.FAT&amp;display_string=Audit&amp;VAR:KEY=OJMZGXMNMR&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LAZ&amp;VAR:INDEX=0"}</definedName>
    <definedName name="_289__FDSAUDITLINK__" hidden="1">{"fdsup://directions/FAT Viewer?action=UPDATE&amp;creator=factset&amp;DYN_ARGS=TRUE&amp;DOC_NAME=FAT:FQL_AUDITING_CLIENT_TEMPLATE.FAT&amp;display_string=Audit&amp;VAR:KEY=OJMZGXMNMR&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LAZ&amp;VAR:INDEX=0"}</definedName>
    <definedName name="_29__FDSAUDITLINK__" localSheetId="16" hidden="1">{"fdsup://directions/FAT Viewer?action=UPDATE&amp;creator=factset&amp;DYN_ARGS=TRUE&amp;DOC_NAME=FAT:FQL_AUDITING_CLIENT_TEMPLATE.FAT&amp;display_string=Audit&amp;VAR:KEY=TOBQNOLYBI&amp;VAR:QUERY=KEZGX0NPTV9TSFNfT1VUKFFUUiwwLCwsUkYsVVNEKUBQX0NPTV9TSFNfT1VUKDApKQ==&amp;WINDOW=FIRST_POP","UP&amp;HEIGHT=450&amp;WIDTH=450&amp;START_MAXIMIZED=FALSE&amp;VAR:CALENDAR=US&amp;VAR:SYMBOL=093031&amp;VAR:INDEX=0"}</definedName>
    <definedName name="_29__FDSAUDITLINK__" localSheetId="20" hidden="1">{"fdsup://directions/FAT Viewer?action=UPDATE&amp;creator=factset&amp;DYN_ARGS=TRUE&amp;DOC_NAME=FAT:FQL_AUDITING_CLIENT_TEMPLATE.FAT&amp;display_string=Audit&amp;VAR:KEY=TOBQNOLYBI&amp;VAR:QUERY=KEZGX0NPTV9TSFNfT1VUKFFUUiwwLCwsUkYsVVNEKUBQX0NPTV9TSFNfT1VUKDApKQ==&amp;WINDOW=FIRST_POP","UP&amp;HEIGHT=450&amp;WIDTH=450&amp;START_MAXIMIZED=FALSE&amp;VAR:CALENDAR=US&amp;VAR:SYMBOL=093031&amp;VAR:INDEX=0"}</definedName>
    <definedName name="_29__FDSAUDITLINK__" localSheetId="12" hidden="1">{"fdsup://directions/FAT Viewer?action=UPDATE&amp;creator=factset&amp;DYN_ARGS=TRUE&amp;DOC_NAME=FAT:FQL_AUDITING_CLIENT_TEMPLATE.FAT&amp;display_string=Audit&amp;VAR:KEY=TOBQNOLYBI&amp;VAR:QUERY=KEZGX0NPTV9TSFNfT1VUKFFUUiwwLCwsUkYsVVNEKUBQX0NPTV9TSFNfT1VUKDApKQ==&amp;WINDOW=FIRST_POP","UP&amp;HEIGHT=450&amp;WIDTH=450&amp;START_MAXIMIZED=FALSE&amp;VAR:CALENDAR=US&amp;VAR:SYMBOL=093031&amp;VAR:INDEX=0"}</definedName>
    <definedName name="_29__FDSAUDITLINK__" localSheetId="15" hidden="1">{"fdsup://directions/FAT Viewer?action=UPDATE&amp;creator=factset&amp;DYN_ARGS=TRUE&amp;DOC_NAME=FAT:FQL_AUDITING_CLIENT_TEMPLATE.FAT&amp;display_string=Audit&amp;VAR:KEY=TOBQNOLYBI&amp;VAR:QUERY=KEZGX0NPTV9TSFNfT1VUKFFUUiwwLCwsUkYsVVNEKUBQX0NPTV9TSFNfT1VUKDApKQ==&amp;WINDOW=FIRST_POP","UP&amp;HEIGHT=450&amp;WIDTH=450&amp;START_MAXIMIZED=FALSE&amp;VAR:CALENDAR=US&amp;VAR:SYMBOL=093031&amp;VAR:INDEX=0"}</definedName>
    <definedName name="_29__FDSAUDITLINK__" hidden="1">{"fdsup://directions/FAT Viewer?action=UPDATE&amp;creator=factset&amp;DYN_ARGS=TRUE&amp;DOC_NAME=FAT:FQL_AUDITING_CLIENT_TEMPLATE.FAT&amp;display_string=Audit&amp;VAR:KEY=TOBQNOLYBI&amp;VAR:QUERY=KEZGX0NPTV9TSFNfT1VUKFFUUiwwLCwsUkYsVVNEKUBQX0NPTV9TSFNfT1VUKDApKQ==&amp;WINDOW=FIRST_POP","UP&amp;HEIGHT=450&amp;WIDTH=450&amp;START_MAXIMIZED=FALSE&amp;VAR:CALENDAR=US&amp;VAR:SYMBOL=093031&amp;VAR:INDEX=0"}</definedName>
    <definedName name="_290__FDSAUDITLINK__" localSheetId="16" hidden="1">{"fdsup://Directions/FactSet Auditing Viewer?action=AUDIT_VALUE&amp;DB=129&amp;ID1=G5405010&amp;VALUEID=02001&amp;SDATE=201003&amp;PERIODTYPE=QTR_STD&amp;window=popup_no_bar&amp;width=385&amp;height=120&amp;START_MAXIMIZED=FALSE&amp;creator=factset&amp;display_string=Audit"}</definedName>
    <definedName name="_290__FDSAUDITLINK__" localSheetId="20" hidden="1">{"fdsup://Directions/FactSet Auditing Viewer?action=AUDIT_VALUE&amp;DB=129&amp;ID1=G5405010&amp;VALUEID=02001&amp;SDATE=201003&amp;PERIODTYPE=QTR_STD&amp;window=popup_no_bar&amp;width=385&amp;height=120&amp;START_MAXIMIZED=FALSE&amp;creator=factset&amp;display_string=Audit"}</definedName>
    <definedName name="_290__FDSAUDITLINK__" localSheetId="12" hidden="1">{"fdsup://Directions/FactSet Auditing Viewer?action=AUDIT_VALUE&amp;DB=129&amp;ID1=G5405010&amp;VALUEID=02001&amp;SDATE=201003&amp;PERIODTYPE=QTR_STD&amp;window=popup_no_bar&amp;width=385&amp;height=120&amp;START_MAXIMIZED=FALSE&amp;creator=factset&amp;display_string=Audit"}</definedName>
    <definedName name="_290__FDSAUDITLINK__" localSheetId="15" hidden="1">{"fdsup://Directions/FactSet Auditing Viewer?action=AUDIT_VALUE&amp;DB=129&amp;ID1=G5405010&amp;VALUEID=02001&amp;SDATE=201003&amp;PERIODTYPE=QTR_STD&amp;window=popup_no_bar&amp;width=385&amp;height=120&amp;START_MAXIMIZED=FALSE&amp;creator=factset&amp;display_string=Audit"}</definedName>
    <definedName name="_290__FDSAUDITLINK__" hidden="1">{"fdsup://Directions/FactSet Auditing Viewer?action=AUDIT_VALUE&amp;DB=129&amp;ID1=G5405010&amp;VALUEID=02001&amp;SDATE=201003&amp;PERIODTYPE=QTR_STD&amp;window=popup_no_bar&amp;width=385&amp;height=120&amp;START_MAXIMIZED=FALSE&amp;creator=factset&amp;display_string=Audit"}</definedName>
    <definedName name="_291__FDSAUDITLINK__" localSheetId="16" hidden="1">{"fdsup://directions/FAT Viewer?action=UPDATE&amp;creator=factset&amp;DYN_ARGS=TRUE&amp;DOC_NAME=FAT:FQL_AUDITING_CLIENT_TEMPLATE.FAT&amp;display_string=Audit&amp;VAR:KEY=GJUXSLKRCD&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EF&amp;VAR:INDEX=0"}</definedName>
    <definedName name="_291__FDSAUDITLINK__" localSheetId="20" hidden="1">{"fdsup://directions/FAT Viewer?action=UPDATE&amp;creator=factset&amp;DYN_ARGS=TRUE&amp;DOC_NAME=FAT:FQL_AUDITING_CLIENT_TEMPLATE.FAT&amp;display_string=Audit&amp;VAR:KEY=GJUXSLKRCD&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EF&amp;VAR:INDEX=0"}</definedName>
    <definedName name="_291__FDSAUDITLINK__" localSheetId="12" hidden="1">{"fdsup://directions/FAT Viewer?action=UPDATE&amp;creator=factset&amp;DYN_ARGS=TRUE&amp;DOC_NAME=FAT:FQL_AUDITING_CLIENT_TEMPLATE.FAT&amp;display_string=Audit&amp;VAR:KEY=GJUXSLKRCD&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EF&amp;VAR:INDEX=0"}</definedName>
    <definedName name="_291__FDSAUDITLINK__" localSheetId="15" hidden="1">{"fdsup://directions/FAT Viewer?action=UPDATE&amp;creator=factset&amp;DYN_ARGS=TRUE&amp;DOC_NAME=FAT:FQL_AUDITING_CLIENT_TEMPLATE.FAT&amp;display_string=Audit&amp;VAR:KEY=GJUXSLKRCD&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EF&amp;VAR:INDEX=0"}</definedName>
    <definedName name="_291__FDSAUDITLINK__" hidden="1">{"fdsup://directions/FAT Viewer?action=UPDATE&amp;creator=factset&amp;DYN_ARGS=TRUE&amp;DOC_NAME=FAT:FQL_AUDITING_CLIENT_TEMPLATE.FAT&amp;display_string=Audit&amp;VAR:KEY=GJUXSLKRCD&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EF&amp;VAR:INDEX=0"}</definedName>
    <definedName name="_292__FDSAUDITLINK__" localSheetId="16" hidden="1">{"fdsup://Directions/FactSet Auditing Viewer?action=AUDIT_VALUE&amp;DB=129&amp;ID1=47231910&amp;VALUEID=02001&amp;SDATE=201003&amp;PERIODTYPE=QTR_STD&amp;window=popup_no_bar&amp;width=385&amp;height=120&amp;START_MAXIMIZED=FALSE&amp;creator=factset&amp;display_string=Audit"}</definedName>
    <definedName name="_292__FDSAUDITLINK__" localSheetId="20" hidden="1">{"fdsup://Directions/FactSet Auditing Viewer?action=AUDIT_VALUE&amp;DB=129&amp;ID1=47231910&amp;VALUEID=02001&amp;SDATE=201003&amp;PERIODTYPE=QTR_STD&amp;window=popup_no_bar&amp;width=385&amp;height=120&amp;START_MAXIMIZED=FALSE&amp;creator=factset&amp;display_string=Audit"}</definedName>
    <definedName name="_292__FDSAUDITLINK__" localSheetId="12" hidden="1">{"fdsup://Directions/FactSet Auditing Viewer?action=AUDIT_VALUE&amp;DB=129&amp;ID1=47231910&amp;VALUEID=02001&amp;SDATE=201003&amp;PERIODTYPE=QTR_STD&amp;window=popup_no_bar&amp;width=385&amp;height=120&amp;START_MAXIMIZED=FALSE&amp;creator=factset&amp;display_string=Audit"}</definedName>
    <definedName name="_292__FDSAUDITLINK__" localSheetId="15" hidden="1">{"fdsup://Directions/FactSet Auditing Viewer?action=AUDIT_VALUE&amp;DB=129&amp;ID1=47231910&amp;VALUEID=02001&amp;SDATE=201003&amp;PERIODTYPE=QTR_STD&amp;window=popup_no_bar&amp;width=385&amp;height=120&amp;START_MAXIMIZED=FALSE&amp;creator=factset&amp;display_string=Audit"}</definedName>
    <definedName name="_292__FDSAUDITLINK__" hidden="1">{"fdsup://Directions/FactSet Auditing Viewer?action=AUDIT_VALUE&amp;DB=129&amp;ID1=47231910&amp;VALUEID=02001&amp;SDATE=201003&amp;PERIODTYPE=QTR_STD&amp;window=popup_no_bar&amp;width=385&amp;height=120&amp;START_MAXIMIZED=FALSE&amp;creator=factset&amp;display_string=Audit"}</definedName>
    <definedName name="_293__FDSAUDITLINK__" localSheetId="16" hidden="1">{"fdsup://Directions/FactSet Auditing Viewer?action=AUDIT_VALUE&amp;DB=129&amp;ID1=39525910&amp;VALUEID=03451&amp;SDATE=201003&amp;PERIODTYPE=QTR_STD&amp;window=popup_no_bar&amp;width=385&amp;height=120&amp;START_MAXIMIZED=FALSE&amp;creator=factset&amp;display_string=Audit"}</definedName>
    <definedName name="_293__FDSAUDITLINK__" localSheetId="20" hidden="1">{"fdsup://Directions/FactSet Auditing Viewer?action=AUDIT_VALUE&amp;DB=129&amp;ID1=39525910&amp;VALUEID=03451&amp;SDATE=201003&amp;PERIODTYPE=QTR_STD&amp;window=popup_no_bar&amp;width=385&amp;height=120&amp;START_MAXIMIZED=FALSE&amp;creator=factset&amp;display_string=Audit"}</definedName>
    <definedName name="_293__FDSAUDITLINK__" localSheetId="12" hidden="1">{"fdsup://Directions/FactSet Auditing Viewer?action=AUDIT_VALUE&amp;DB=129&amp;ID1=39525910&amp;VALUEID=03451&amp;SDATE=201003&amp;PERIODTYPE=QTR_STD&amp;window=popup_no_bar&amp;width=385&amp;height=120&amp;START_MAXIMIZED=FALSE&amp;creator=factset&amp;display_string=Audit"}</definedName>
    <definedName name="_293__FDSAUDITLINK__" localSheetId="15" hidden="1">{"fdsup://Directions/FactSet Auditing Viewer?action=AUDIT_VALUE&amp;DB=129&amp;ID1=39525910&amp;VALUEID=03451&amp;SDATE=201003&amp;PERIODTYPE=QTR_STD&amp;window=popup_no_bar&amp;width=385&amp;height=120&amp;START_MAXIMIZED=FALSE&amp;creator=factset&amp;display_string=Audit"}</definedName>
    <definedName name="_293__FDSAUDITLINK__" hidden="1">{"fdsup://Directions/FactSet Auditing Viewer?action=AUDIT_VALUE&amp;DB=129&amp;ID1=39525910&amp;VALUEID=03451&amp;SDATE=201003&amp;PERIODTYPE=QTR_STD&amp;window=popup_no_bar&amp;width=385&amp;height=120&amp;START_MAXIMIZED=FALSE&amp;creator=factset&amp;display_string=Audit"}</definedName>
    <definedName name="_294__FDSAUDITLINK__" localSheetId="16" hidden="1">{"fdsup://Directions/FactSet Auditing Viewer?action=AUDIT_VALUE&amp;DB=129&amp;ID1=29977A10&amp;VALUEID=P05301&amp;SDATE=201003&amp;PERIODTYPE=QTR_STD&amp;window=popup_no_bar&amp;width=385&amp;height=120&amp;START_MAXIMIZED=FALSE&amp;creator=factset&amp;display_string=Audit"}</definedName>
    <definedName name="_294__FDSAUDITLINK__" localSheetId="20" hidden="1">{"fdsup://Directions/FactSet Auditing Viewer?action=AUDIT_VALUE&amp;DB=129&amp;ID1=29977A10&amp;VALUEID=P05301&amp;SDATE=201003&amp;PERIODTYPE=QTR_STD&amp;window=popup_no_bar&amp;width=385&amp;height=120&amp;START_MAXIMIZED=FALSE&amp;creator=factset&amp;display_string=Audit"}</definedName>
    <definedName name="_294__FDSAUDITLINK__" localSheetId="12" hidden="1">{"fdsup://Directions/FactSet Auditing Viewer?action=AUDIT_VALUE&amp;DB=129&amp;ID1=29977A10&amp;VALUEID=P05301&amp;SDATE=201003&amp;PERIODTYPE=QTR_STD&amp;window=popup_no_bar&amp;width=385&amp;height=120&amp;START_MAXIMIZED=FALSE&amp;creator=factset&amp;display_string=Audit"}</definedName>
    <definedName name="_294__FDSAUDITLINK__" localSheetId="15" hidden="1">{"fdsup://Directions/FactSet Auditing Viewer?action=AUDIT_VALUE&amp;DB=129&amp;ID1=29977A10&amp;VALUEID=P05301&amp;SDATE=201003&amp;PERIODTYPE=QTR_STD&amp;window=popup_no_bar&amp;width=385&amp;height=120&amp;START_MAXIMIZED=FALSE&amp;creator=factset&amp;display_string=Audit"}</definedName>
    <definedName name="_294__FDSAUDITLINK__" hidden="1">{"fdsup://Directions/FactSet Auditing Viewer?action=AUDIT_VALUE&amp;DB=129&amp;ID1=29977A10&amp;VALUEID=P05301&amp;SDATE=201003&amp;PERIODTYPE=QTR_STD&amp;window=popup_no_bar&amp;width=385&amp;height=120&amp;START_MAXIMIZED=FALSE&amp;creator=factset&amp;display_string=Audit"}</definedName>
    <definedName name="_295__FDSAUDITLINK__" localSheetId="16" hidden="1">{"fdsup://Directions/FactSet Auditing Viewer?action=AUDIT_VALUE&amp;DB=129&amp;ID1=29977A10&amp;VALUEID=P05301&amp;SDATE=201003&amp;PERIODTYPE=QTR_STD&amp;window=popup_no_bar&amp;width=385&amp;height=120&amp;START_MAXIMIZED=FALSE&amp;creator=factset&amp;display_string=Audit"}</definedName>
    <definedName name="_295__FDSAUDITLINK__" localSheetId="20" hidden="1">{"fdsup://Directions/FactSet Auditing Viewer?action=AUDIT_VALUE&amp;DB=129&amp;ID1=29977A10&amp;VALUEID=P05301&amp;SDATE=201003&amp;PERIODTYPE=QTR_STD&amp;window=popup_no_bar&amp;width=385&amp;height=120&amp;START_MAXIMIZED=FALSE&amp;creator=factset&amp;display_string=Audit"}</definedName>
    <definedName name="_295__FDSAUDITLINK__" localSheetId="12" hidden="1">{"fdsup://Directions/FactSet Auditing Viewer?action=AUDIT_VALUE&amp;DB=129&amp;ID1=29977A10&amp;VALUEID=P05301&amp;SDATE=201003&amp;PERIODTYPE=QTR_STD&amp;window=popup_no_bar&amp;width=385&amp;height=120&amp;START_MAXIMIZED=FALSE&amp;creator=factset&amp;display_string=Audit"}</definedName>
    <definedName name="_295__FDSAUDITLINK__" localSheetId="15" hidden="1">{"fdsup://Directions/FactSet Auditing Viewer?action=AUDIT_VALUE&amp;DB=129&amp;ID1=29977A10&amp;VALUEID=P05301&amp;SDATE=201003&amp;PERIODTYPE=QTR_STD&amp;window=popup_no_bar&amp;width=385&amp;height=120&amp;START_MAXIMIZED=FALSE&amp;creator=factset&amp;display_string=Audit"}</definedName>
    <definedName name="_295__FDSAUDITLINK__" hidden="1">{"fdsup://Directions/FactSet Auditing Viewer?action=AUDIT_VALUE&amp;DB=129&amp;ID1=29977A10&amp;VALUEID=P05301&amp;SDATE=201003&amp;PERIODTYPE=QTR_STD&amp;window=popup_no_bar&amp;width=385&amp;height=120&amp;START_MAXIMIZED=FALSE&amp;creator=factset&amp;display_string=Audit"}</definedName>
    <definedName name="_296__FDSAUDITLINK__" localSheetId="16" hidden="1">{"fdsup://Directions/FactSet Auditing Viewer?action=AUDIT_VALUE&amp;DB=129&amp;ID1=39525910&amp;VALUEID=P05301&amp;SDATE=201003&amp;PERIODTYPE=QTR_STD&amp;window=popup_no_bar&amp;width=385&amp;height=120&amp;START_MAXIMIZED=FALSE&amp;creator=factset&amp;display_string=Audit"}</definedName>
    <definedName name="_296__FDSAUDITLINK__" localSheetId="20" hidden="1">{"fdsup://Directions/FactSet Auditing Viewer?action=AUDIT_VALUE&amp;DB=129&amp;ID1=39525910&amp;VALUEID=P05301&amp;SDATE=201003&amp;PERIODTYPE=QTR_STD&amp;window=popup_no_bar&amp;width=385&amp;height=120&amp;START_MAXIMIZED=FALSE&amp;creator=factset&amp;display_string=Audit"}</definedName>
    <definedName name="_296__FDSAUDITLINK__" localSheetId="12" hidden="1">{"fdsup://Directions/FactSet Auditing Viewer?action=AUDIT_VALUE&amp;DB=129&amp;ID1=39525910&amp;VALUEID=P05301&amp;SDATE=201003&amp;PERIODTYPE=QTR_STD&amp;window=popup_no_bar&amp;width=385&amp;height=120&amp;START_MAXIMIZED=FALSE&amp;creator=factset&amp;display_string=Audit"}</definedName>
    <definedName name="_296__FDSAUDITLINK__" localSheetId="15" hidden="1">{"fdsup://Directions/FactSet Auditing Viewer?action=AUDIT_VALUE&amp;DB=129&amp;ID1=39525910&amp;VALUEID=P05301&amp;SDATE=201003&amp;PERIODTYPE=QTR_STD&amp;window=popup_no_bar&amp;width=385&amp;height=120&amp;START_MAXIMIZED=FALSE&amp;creator=factset&amp;display_string=Audit"}</definedName>
    <definedName name="_296__FDSAUDITLINK__" hidden="1">{"fdsup://Directions/FactSet Auditing Viewer?action=AUDIT_VALUE&amp;DB=129&amp;ID1=39525910&amp;VALUEID=P05301&amp;SDATE=201003&amp;PERIODTYPE=QTR_STD&amp;window=popup_no_bar&amp;width=385&amp;height=120&amp;START_MAXIMIZED=FALSE&amp;creator=factset&amp;display_string=Audit"}</definedName>
    <definedName name="_297__FDSAUDITLINK__" localSheetId="16" hidden="1">{"fdsup://Directions/FactSet Auditing Viewer?action=AUDIT_VALUE&amp;DB=129&amp;ID1=39525910&amp;VALUEID=P05301&amp;SDATE=201003&amp;PERIODTYPE=QTR_STD&amp;window=popup_no_bar&amp;width=385&amp;height=120&amp;START_MAXIMIZED=FALSE&amp;creator=factset&amp;display_string=Audit"}</definedName>
    <definedName name="_297__FDSAUDITLINK__" localSheetId="20" hidden="1">{"fdsup://Directions/FactSet Auditing Viewer?action=AUDIT_VALUE&amp;DB=129&amp;ID1=39525910&amp;VALUEID=P05301&amp;SDATE=201003&amp;PERIODTYPE=QTR_STD&amp;window=popup_no_bar&amp;width=385&amp;height=120&amp;START_MAXIMIZED=FALSE&amp;creator=factset&amp;display_string=Audit"}</definedName>
    <definedName name="_297__FDSAUDITLINK__" localSheetId="12" hidden="1">{"fdsup://Directions/FactSet Auditing Viewer?action=AUDIT_VALUE&amp;DB=129&amp;ID1=39525910&amp;VALUEID=P05301&amp;SDATE=201003&amp;PERIODTYPE=QTR_STD&amp;window=popup_no_bar&amp;width=385&amp;height=120&amp;START_MAXIMIZED=FALSE&amp;creator=factset&amp;display_string=Audit"}</definedName>
    <definedName name="_297__FDSAUDITLINK__" localSheetId="15" hidden="1">{"fdsup://Directions/FactSet Auditing Viewer?action=AUDIT_VALUE&amp;DB=129&amp;ID1=39525910&amp;VALUEID=P05301&amp;SDATE=201003&amp;PERIODTYPE=QTR_STD&amp;window=popup_no_bar&amp;width=385&amp;height=120&amp;START_MAXIMIZED=FALSE&amp;creator=factset&amp;display_string=Audit"}</definedName>
    <definedName name="_297__FDSAUDITLINK__" hidden="1">{"fdsup://Directions/FactSet Auditing Viewer?action=AUDIT_VALUE&amp;DB=129&amp;ID1=39525910&amp;VALUEID=P05301&amp;SDATE=201003&amp;PERIODTYPE=QTR_STD&amp;window=popup_no_bar&amp;width=385&amp;height=120&amp;START_MAXIMIZED=FALSE&amp;creator=factset&amp;display_string=Audit"}</definedName>
    <definedName name="_298__FDSAUDITLINK__" localSheetId="16" hidden="1">{"fdsup://Directions/FactSet Auditing Viewer?action=AUDIT_VALUE&amp;DB=129&amp;ID1=61971810&amp;VALUEID=02001&amp;SDATE=201201&amp;PERIODTYPE=QTR_STD&amp;SCFT=3&amp;window=popup_no_bar&amp;width=385&amp;height=120&amp;START_MAXIMIZED=FALSE&amp;creator=factset&amp;display_string=Audit"}</definedName>
    <definedName name="_298__FDSAUDITLINK__" localSheetId="20" hidden="1">{"fdsup://Directions/FactSet Auditing Viewer?action=AUDIT_VALUE&amp;DB=129&amp;ID1=61971810&amp;VALUEID=02001&amp;SDATE=201201&amp;PERIODTYPE=QTR_STD&amp;SCFT=3&amp;window=popup_no_bar&amp;width=385&amp;height=120&amp;START_MAXIMIZED=FALSE&amp;creator=factset&amp;display_string=Audit"}</definedName>
    <definedName name="_298__FDSAUDITLINK__" localSheetId="12" hidden="1">{"fdsup://Directions/FactSet Auditing Viewer?action=AUDIT_VALUE&amp;DB=129&amp;ID1=61971810&amp;VALUEID=02001&amp;SDATE=201201&amp;PERIODTYPE=QTR_STD&amp;SCFT=3&amp;window=popup_no_bar&amp;width=385&amp;height=120&amp;START_MAXIMIZED=FALSE&amp;creator=factset&amp;display_string=Audit"}</definedName>
    <definedName name="_298__FDSAUDITLINK__" localSheetId="15" hidden="1">{"fdsup://Directions/FactSet Auditing Viewer?action=AUDIT_VALUE&amp;DB=129&amp;ID1=61971810&amp;VALUEID=02001&amp;SDATE=201201&amp;PERIODTYPE=QTR_STD&amp;SCFT=3&amp;window=popup_no_bar&amp;width=385&amp;height=120&amp;START_MAXIMIZED=FALSE&amp;creator=factset&amp;display_string=Audit"}</definedName>
    <definedName name="_298__FDSAUDITLINK__" hidden="1">{"fdsup://Directions/FactSet Auditing Viewer?action=AUDIT_VALUE&amp;DB=129&amp;ID1=61971810&amp;VALUEID=02001&amp;SDATE=201201&amp;PERIODTYPE=QTR_STD&amp;SCFT=3&amp;window=popup_no_bar&amp;width=385&amp;height=120&amp;START_MAXIMIZED=FALSE&amp;creator=factset&amp;display_string=Audit"}</definedName>
    <definedName name="_299__FDSAUDITLINK__" localSheetId="16" hidden="1">{"fdsup://Directions/FactSet Auditing Viewer?action=AUDIT_VALUE&amp;DB=129&amp;ID1=15721010&amp;VALUEID=07011&amp;SDATE=2011&amp;PERIODTYPE=ANN_STD&amp;SCFT=3&amp;window=popup_no_bar&amp;width=385&amp;height=120&amp;START_MAXIMIZED=FALSE&amp;creator=factset&amp;display_string=Audit"}</definedName>
    <definedName name="_299__FDSAUDITLINK__" localSheetId="20" hidden="1">{"fdsup://Directions/FactSet Auditing Viewer?action=AUDIT_VALUE&amp;DB=129&amp;ID1=15721010&amp;VALUEID=07011&amp;SDATE=2011&amp;PERIODTYPE=ANN_STD&amp;SCFT=3&amp;window=popup_no_bar&amp;width=385&amp;height=120&amp;START_MAXIMIZED=FALSE&amp;creator=factset&amp;display_string=Audit"}</definedName>
    <definedName name="_299__FDSAUDITLINK__" localSheetId="12" hidden="1">{"fdsup://Directions/FactSet Auditing Viewer?action=AUDIT_VALUE&amp;DB=129&amp;ID1=15721010&amp;VALUEID=07011&amp;SDATE=2011&amp;PERIODTYPE=ANN_STD&amp;SCFT=3&amp;window=popup_no_bar&amp;width=385&amp;height=120&amp;START_MAXIMIZED=FALSE&amp;creator=factset&amp;display_string=Audit"}</definedName>
    <definedName name="_299__FDSAUDITLINK__" localSheetId="15" hidden="1">{"fdsup://Directions/FactSet Auditing Viewer?action=AUDIT_VALUE&amp;DB=129&amp;ID1=15721010&amp;VALUEID=07011&amp;SDATE=2011&amp;PERIODTYPE=ANN_STD&amp;SCFT=3&amp;window=popup_no_bar&amp;width=385&amp;height=120&amp;START_MAXIMIZED=FALSE&amp;creator=factset&amp;display_string=Audit"}</definedName>
    <definedName name="_299__FDSAUDITLINK__" hidden="1">{"fdsup://Directions/FactSet Auditing Viewer?action=AUDIT_VALUE&amp;DB=129&amp;ID1=15721010&amp;VALUEID=07011&amp;SDATE=2011&amp;PERIODTYPE=ANN_STD&amp;SCFT=3&amp;window=popup_no_bar&amp;width=385&amp;height=120&amp;START_MAXIMIZED=FALSE&amp;creator=factset&amp;display_string=Audit"}</definedName>
    <definedName name="_3__FDSAUDITLINK__" localSheetId="16" hidden="1">{"fdsup://directions/FAT Viewer?action=UPDATE&amp;creator=factset&amp;DYN_ARGS=TRUE&amp;DOC_NAME=FAT:FQL_AUDITING_CLIENT_TEMPLATE.FAT&amp;display_string=Audit&amp;VAR:KEY=YXSJGFQVOD&amp;VAR:QUERY=KChGRl9FQklUREEoTFRNLDAsLCxSRixVU0QpQEZGX0VCSVREQShMVE1TX1NFTUksMCwsLFJGLFVTRCkpQEZGX","0VCSVREQShBTk4sMCwsLFJGLFVTRCkp&amp;WINDOW=FIRST_POPUP&amp;HEIGHT=450&amp;WIDTH=450&amp;START_MAXIMIZED=FALSE&amp;VAR:CALENDAR=US&amp;VAR:INDEX=0"}</definedName>
    <definedName name="_3__FDSAUDITLINK__" localSheetId="20" hidden="1">{"fdsup://directions/FAT Viewer?action=UPDATE&amp;creator=factset&amp;DYN_ARGS=TRUE&amp;DOC_NAME=FAT:FQL_AUDITING_CLIENT_TEMPLATE.FAT&amp;display_string=Audit&amp;VAR:KEY=YXSJGFQVOD&amp;VAR:QUERY=KChGRl9FQklUREEoTFRNLDAsLCxSRixVU0QpQEZGX0VCSVREQShMVE1TX1NFTUksMCwsLFJGLFVTRCkpQEZGX","0VCSVREQShBTk4sMCwsLFJGLFVTRCkp&amp;WINDOW=FIRST_POPUP&amp;HEIGHT=450&amp;WIDTH=450&amp;START_MAXIMIZED=FALSE&amp;VAR:CALENDAR=US&amp;VAR:INDEX=0"}</definedName>
    <definedName name="_3__FDSAUDITLINK__" localSheetId="12" hidden="1">{"fdsup://directions/FAT Viewer?action=UPDATE&amp;creator=factset&amp;DYN_ARGS=TRUE&amp;DOC_NAME=FAT:FQL_AUDITING_CLIENT_TEMPLATE.FAT&amp;display_string=Audit&amp;VAR:KEY=YXSJGFQVOD&amp;VAR:QUERY=KChGRl9FQklUREEoTFRNLDAsLCxSRixVU0QpQEZGX0VCSVREQShMVE1TX1NFTUksMCwsLFJGLFVTRCkpQEZGX","0VCSVREQShBTk4sMCwsLFJGLFVTRCkp&amp;WINDOW=FIRST_POPUP&amp;HEIGHT=450&amp;WIDTH=450&amp;START_MAXIMIZED=FALSE&amp;VAR:CALENDAR=US&amp;VAR:INDEX=0"}</definedName>
    <definedName name="_3__FDSAUDITLINK__" localSheetId="15" hidden="1">{"fdsup://directions/FAT Viewer?action=UPDATE&amp;creator=factset&amp;DYN_ARGS=TRUE&amp;DOC_NAME=FAT:FQL_AUDITING_CLIENT_TEMPLATE.FAT&amp;display_string=Audit&amp;VAR:KEY=YXSJGFQVOD&amp;VAR:QUERY=KChGRl9FQklUREEoTFRNLDAsLCxSRixVU0QpQEZGX0VCSVREQShMVE1TX1NFTUksMCwsLFJGLFVTRCkpQEZGX","0VCSVREQShBTk4sMCwsLFJGLFVTRCkp&amp;WINDOW=FIRST_POPUP&amp;HEIGHT=450&amp;WIDTH=450&amp;START_MAXIMIZED=FALSE&amp;VAR:CALENDAR=US&amp;VAR:INDEX=0"}</definedName>
    <definedName name="_3__FDSAUDITLINK__" hidden="1">{"fdsup://directions/FAT Viewer?action=UPDATE&amp;creator=factset&amp;DYN_ARGS=TRUE&amp;DOC_NAME=FAT:FQL_AUDITING_CLIENT_TEMPLATE.FAT&amp;display_string=Audit&amp;VAR:KEY=YXSJGFQVOD&amp;VAR:QUERY=KChGRl9FQklUREEoTFRNLDAsLCxSRixVU0QpQEZGX0VCSVREQShMVE1TX1NFTUksMCwsLFJGLFVTRCkpQEZGX","0VCSVREQShBTk4sMCwsLFJGLFVTRCkp&amp;WINDOW=FIRST_POPUP&amp;HEIGHT=450&amp;WIDTH=450&amp;START_MAXIMIZED=FALSE&amp;VAR:CALENDAR=US&amp;VAR:INDEX=0"}</definedName>
    <definedName name="_30__FDSAUDITLINK__" localSheetId="16" hidden="1">{"fdsup://directions/FAT Viewer?action=UPDATE&amp;creator=factset&amp;DYN_ARGS=TRUE&amp;DOC_NAME=FAT:FQL_AUDITING_CLIENT_TEMPLATE.FAT&amp;display_string=Audit&amp;VAR:KEY=ZWREJITUZA&amp;VAR:QUERY=KChGRl9FUFMoTFRNLDAsLCxSRixVU0QpQEZGX0VQUyhMVE1TX1NFTUksMCwsLFJGLFVTRCkpQEZGX0VQUyhBT","k4sMCwsLFJGLFVTRCkp&amp;WINDOW=FIRST_POPUP&amp;HEIGHT=450&amp;WIDTH=450&amp;START_MAXIMIZED=FALSE&amp;VAR:CALENDAR=US&amp;VAR:SYMBOL=RPXC&amp;VAR:INDEX=0"}</definedName>
    <definedName name="_30__FDSAUDITLINK__" localSheetId="20" hidden="1">{"fdsup://directions/FAT Viewer?action=UPDATE&amp;creator=factset&amp;DYN_ARGS=TRUE&amp;DOC_NAME=FAT:FQL_AUDITING_CLIENT_TEMPLATE.FAT&amp;display_string=Audit&amp;VAR:KEY=ZWREJITUZA&amp;VAR:QUERY=KChGRl9FUFMoTFRNLDAsLCxSRixVU0QpQEZGX0VQUyhMVE1TX1NFTUksMCwsLFJGLFVTRCkpQEZGX0VQUyhBT","k4sMCwsLFJGLFVTRCkp&amp;WINDOW=FIRST_POPUP&amp;HEIGHT=450&amp;WIDTH=450&amp;START_MAXIMIZED=FALSE&amp;VAR:CALENDAR=US&amp;VAR:SYMBOL=RPXC&amp;VAR:INDEX=0"}</definedName>
    <definedName name="_30__FDSAUDITLINK__" localSheetId="12" hidden="1">{"fdsup://directions/FAT Viewer?action=UPDATE&amp;creator=factset&amp;DYN_ARGS=TRUE&amp;DOC_NAME=FAT:FQL_AUDITING_CLIENT_TEMPLATE.FAT&amp;display_string=Audit&amp;VAR:KEY=ZWREJITUZA&amp;VAR:QUERY=KChGRl9FUFMoTFRNLDAsLCxSRixVU0QpQEZGX0VQUyhMVE1TX1NFTUksMCwsLFJGLFVTRCkpQEZGX0VQUyhBT","k4sMCwsLFJGLFVTRCkp&amp;WINDOW=FIRST_POPUP&amp;HEIGHT=450&amp;WIDTH=450&amp;START_MAXIMIZED=FALSE&amp;VAR:CALENDAR=US&amp;VAR:SYMBOL=RPXC&amp;VAR:INDEX=0"}</definedName>
    <definedName name="_30__FDSAUDITLINK__" localSheetId="15" hidden="1">{"fdsup://directions/FAT Viewer?action=UPDATE&amp;creator=factset&amp;DYN_ARGS=TRUE&amp;DOC_NAME=FAT:FQL_AUDITING_CLIENT_TEMPLATE.FAT&amp;display_string=Audit&amp;VAR:KEY=ZWREJITUZA&amp;VAR:QUERY=KChGRl9FUFMoTFRNLDAsLCxSRixVU0QpQEZGX0VQUyhMVE1TX1NFTUksMCwsLFJGLFVTRCkpQEZGX0VQUyhBT","k4sMCwsLFJGLFVTRCkp&amp;WINDOW=FIRST_POPUP&amp;HEIGHT=450&amp;WIDTH=450&amp;START_MAXIMIZED=FALSE&amp;VAR:CALENDAR=US&amp;VAR:SYMBOL=RPXC&amp;VAR:INDEX=0"}</definedName>
    <definedName name="_30__FDSAUDITLINK__" hidden="1">{"fdsup://directions/FAT Viewer?action=UPDATE&amp;creator=factset&amp;DYN_ARGS=TRUE&amp;DOC_NAME=FAT:FQL_AUDITING_CLIENT_TEMPLATE.FAT&amp;display_string=Audit&amp;VAR:KEY=ZWREJITUZA&amp;VAR:QUERY=KChGRl9FUFMoTFRNLDAsLCxSRixVU0QpQEZGX0VQUyhMVE1TX1NFTUksMCwsLFJGLFVTRCkpQEZGX0VQUyhBT","k4sMCwsLFJGLFVTRCkp&amp;WINDOW=FIRST_POPUP&amp;HEIGHT=450&amp;WIDTH=450&amp;START_MAXIMIZED=FALSE&amp;VAR:CALENDAR=US&amp;VAR:SYMBOL=RPXC&amp;VAR:INDEX=0"}</definedName>
    <definedName name="_300__FDSAUDITLINK__" localSheetId="16" hidden="1">{"fdsup://Directions/FactSet Auditing Viewer?action=AUDIT_VALUE&amp;DB=129&amp;ID1=86063010&amp;VALUEID=07011&amp;SDATE=2010&amp;PERIODTYPE=ANN_STD&amp;window=popup_no_bar&amp;width=385&amp;height=120&amp;START_MAXIMIZED=FALSE&amp;creator=factset&amp;display_string=Audit"}</definedName>
    <definedName name="_300__FDSAUDITLINK__" localSheetId="20" hidden="1">{"fdsup://Directions/FactSet Auditing Viewer?action=AUDIT_VALUE&amp;DB=129&amp;ID1=86063010&amp;VALUEID=07011&amp;SDATE=2010&amp;PERIODTYPE=ANN_STD&amp;window=popup_no_bar&amp;width=385&amp;height=120&amp;START_MAXIMIZED=FALSE&amp;creator=factset&amp;display_string=Audit"}</definedName>
    <definedName name="_300__FDSAUDITLINK__" localSheetId="12" hidden="1">{"fdsup://Directions/FactSet Auditing Viewer?action=AUDIT_VALUE&amp;DB=129&amp;ID1=86063010&amp;VALUEID=07011&amp;SDATE=2010&amp;PERIODTYPE=ANN_STD&amp;window=popup_no_bar&amp;width=385&amp;height=120&amp;START_MAXIMIZED=FALSE&amp;creator=factset&amp;display_string=Audit"}</definedName>
    <definedName name="_300__FDSAUDITLINK__" localSheetId="15" hidden="1">{"fdsup://Directions/FactSet Auditing Viewer?action=AUDIT_VALUE&amp;DB=129&amp;ID1=86063010&amp;VALUEID=07011&amp;SDATE=2010&amp;PERIODTYPE=ANN_STD&amp;window=popup_no_bar&amp;width=385&amp;height=120&amp;START_MAXIMIZED=FALSE&amp;creator=factset&amp;display_string=Audit"}</definedName>
    <definedName name="_300__FDSAUDITLINK__" hidden="1">{"fdsup://Directions/FactSet Auditing Viewer?action=AUDIT_VALUE&amp;DB=129&amp;ID1=86063010&amp;VALUEID=07011&amp;SDATE=2010&amp;PERIODTYPE=ANN_STD&amp;window=popup_no_bar&amp;width=385&amp;height=120&amp;START_MAXIMIZED=FALSE&amp;creator=factset&amp;display_string=Audit"}</definedName>
    <definedName name="_301__FDSAUDITLINK__" localSheetId="16" hidden="1">{"fdsup://directions/FAT Viewer?action=UPDATE&amp;creator=factset&amp;DYN_ARGS=TRUE&amp;DOC_NAME=FAT:FQL_AUDITING_CLIENT_TEMPLATE.FAT&amp;display_string=Audit&amp;VAR:KEY=PSFAJSFABA&amp;VAR:QUERY=KChGRl9ERUJUKFFUUiwwLCwsUkYsVVNEKUBGRl9ERUJUKFNFTUksMCwsLFJGLFVTRCkpQEZGX0RFQlQoQU5OL","DAsLCxSRixVU0QpKQ==&amp;WINDOW=FIRST_POPUP&amp;HEIGHT=450&amp;WIDTH=450&amp;START_MAXIMIZED=FALSE&amp;VAR:CALENDAR=US&amp;VAR:SYMBOL=260509&amp;VAR:INDEX=0"}</definedName>
    <definedName name="_301__FDSAUDITLINK__" localSheetId="20" hidden="1">{"fdsup://directions/FAT Viewer?action=UPDATE&amp;creator=factset&amp;DYN_ARGS=TRUE&amp;DOC_NAME=FAT:FQL_AUDITING_CLIENT_TEMPLATE.FAT&amp;display_string=Audit&amp;VAR:KEY=PSFAJSFABA&amp;VAR:QUERY=KChGRl9ERUJUKFFUUiwwLCwsUkYsVVNEKUBGRl9ERUJUKFNFTUksMCwsLFJGLFVTRCkpQEZGX0RFQlQoQU5OL","DAsLCxSRixVU0QpKQ==&amp;WINDOW=FIRST_POPUP&amp;HEIGHT=450&amp;WIDTH=450&amp;START_MAXIMIZED=FALSE&amp;VAR:CALENDAR=US&amp;VAR:SYMBOL=260509&amp;VAR:INDEX=0"}</definedName>
    <definedName name="_301__FDSAUDITLINK__" localSheetId="12" hidden="1">{"fdsup://directions/FAT Viewer?action=UPDATE&amp;creator=factset&amp;DYN_ARGS=TRUE&amp;DOC_NAME=FAT:FQL_AUDITING_CLIENT_TEMPLATE.FAT&amp;display_string=Audit&amp;VAR:KEY=PSFAJSFABA&amp;VAR:QUERY=KChGRl9ERUJUKFFUUiwwLCwsUkYsVVNEKUBGRl9ERUJUKFNFTUksMCwsLFJGLFVTRCkpQEZGX0RFQlQoQU5OL","DAsLCxSRixVU0QpKQ==&amp;WINDOW=FIRST_POPUP&amp;HEIGHT=450&amp;WIDTH=450&amp;START_MAXIMIZED=FALSE&amp;VAR:CALENDAR=US&amp;VAR:SYMBOL=260509&amp;VAR:INDEX=0"}</definedName>
    <definedName name="_301__FDSAUDITLINK__" localSheetId="15" hidden="1">{"fdsup://directions/FAT Viewer?action=UPDATE&amp;creator=factset&amp;DYN_ARGS=TRUE&amp;DOC_NAME=FAT:FQL_AUDITING_CLIENT_TEMPLATE.FAT&amp;display_string=Audit&amp;VAR:KEY=PSFAJSFABA&amp;VAR:QUERY=KChGRl9ERUJUKFFUUiwwLCwsUkYsVVNEKUBGRl9ERUJUKFNFTUksMCwsLFJGLFVTRCkpQEZGX0RFQlQoQU5OL","DAsLCxSRixVU0QpKQ==&amp;WINDOW=FIRST_POPUP&amp;HEIGHT=450&amp;WIDTH=450&amp;START_MAXIMIZED=FALSE&amp;VAR:CALENDAR=US&amp;VAR:SYMBOL=260509&amp;VAR:INDEX=0"}</definedName>
    <definedName name="_301__FDSAUDITLINK__" hidden="1">{"fdsup://directions/FAT Viewer?action=UPDATE&amp;creator=factset&amp;DYN_ARGS=TRUE&amp;DOC_NAME=FAT:FQL_AUDITING_CLIENT_TEMPLATE.FAT&amp;display_string=Audit&amp;VAR:KEY=PSFAJSFABA&amp;VAR:QUERY=KChGRl9ERUJUKFFUUiwwLCwsUkYsVVNEKUBGRl9ERUJUKFNFTUksMCwsLFJGLFVTRCkpQEZGX0RFQlQoQU5OL","DAsLCxSRixVU0QpKQ==&amp;WINDOW=FIRST_POPUP&amp;HEIGHT=450&amp;WIDTH=450&amp;START_MAXIMIZED=FALSE&amp;VAR:CALENDAR=US&amp;VAR:SYMBOL=260509&amp;VAR:INDEX=0"}</definedName>
    <definedName name="_302__FDSAUDITLINK__" localSheetId="16" hidden="1">{"fdsup://directions/FAT Viewer?action=UPDATE&amp;creator=factset&amp;DYN_ARGS=TRUE&amp;DOC_NAME=FAT:FQL_AUDITING_CLIENT_TEMPLATE.FAT&amp;display_string=Audit&amp;VAR:KEY=DEHYLSTETS&amp;VAR:QUERY=KChGRl9TQUxFUyhMVE0sMCwsLFJGLFVTRClARkZfU0FMRVMoTFRNU19TRU1JLDAsLCxSRixVU0QpKUBGRl9TQ","UxFUyhBTk4sMCwsLFJGLFVTRCkp&amp;WINDOW=FIRST_POPUP&amp;HEIGHT=450&amp;WIDTH=450&amp;START_MAXIMIZED=FALSE&amp;VAR:CALENDAR=US&amp;VAR:SYMBOL=MAN&amp;VAR:INDEX=0"}</definedName>
    <definedName name="_302__FDSAUDITLINK__" localSheetId="20" hidden="1">{"fdsup://directions/FAT Viewer?action=UPDATE&amp;creator=factset&amp;DYN_ARGS=TRUE&amp;DOC_NAME=FAT:FQL_AUDITING_CLIENT_TEMPLATE.FAT&amp;display_string=Audit&amp;VAR:KEY=DEHYLSTETS&amp;VAR:QUERY=KChGRl9TQUxFUyhMVE0sMCwsLFJGLFVTRClARkZfU0FMRVMoTFRNU19TRU1JLDAsLCxSRixVU0QpKUBGRl9TQ","UxFUyhBTk4sMCwsLFJGLFVTRCkp&amp;WINDOW=FIRST_POPUP&amp;HEIGHT=450&amp;WIDTH=450&amp;START_MAXIMIZED=FALSE&amp;VAR:CALENDAR=US&amp;VAR:SYMBOL=MAN&amp;VAR:INDEX=0"}</definedName>
    <definedName name="_302__FDSAUDITLINK__" localSheetId="12" hidden="1">{"fdsup://directions/FAT Viewer?action=UPDATE&amp;creator=factset&amp;DYN_ARGS=TRUE&amp;DOC_NAME=FAT:FQL_AUDITING_CLIENT_TEMPLATE.FAT&amp;display_string=Audit&amp;VAR:KEY=DEHYLSTETS&amp;VAR:QUERY=KChGRl9TQUxFUyhMVE0sMCwsLFJGLFVTRClARkZfU0FMRVMoTFRNU19TRU1JLDAsLCxSRixVU0QpKUBGRl9TQ","UxFUyhBTk4sMCwsLFJGLFVTRCkp&amp;WINDOW=FIRST_POPUP&amp;HEIGHT=450&amp;WIDTH=450&amp;START_MAXIMIZED=FALSE&amp;VAR:CALENDAR=US&amp;VAR:SYMBOL=MAN&amp;VAR:INDEX=0"}</definedName>
    <definedName name="_302__FDSAUDITLINK__" localSheetId="15" hidden="1">{"fdsup://directions/FAT Viewer?action=UPDATE&amp;creator=factset&amp;DYN_ARGS=TRUE&amp;DOC_NAME=FAT:FQL_AUDITING_CLIENT_TEMPLATE.FAT&amp;display_string=Audit&amp;VAR:KEY=DEHYLSTETS&amp;VAR:QUERY=KChGRl9TQUxFUyhMVE0sMCwsLFJGLFVTRClARkZfU0FMRVMoTFRNU19TRU1JLDAsLCxSRixVU0QpKUBGRl9TQ","UxFUyhBTk4sMCwsLFJGLFVTRCkp&amp;WINDOW=FIRST_POPUP&amp;HEIGHT=450&amp;WIDTH=450&amp;START_MAXIMIZED=FALSE&amp;VAR:CALENDAR=US&amp;VAR:SYMBOL=MAN&amp;VAR:INDEX=0"}</definedName>
    <definedName name="_302__FDSAUDITLINK__" hidden="1">{"fdsup://directions/FAT Viewer?action=UPDATE&amp;creator=factset&amp;DYN_ARGS=TRUE&amp;DOC_NAME=FAT:FQL_AUDITING_CLIENT_TEMPLATE.FAT&amp;display_string=Audit&amp;VAR:KEY=DEHYLSTETS&amp;VAR:QUERY=KChGRl9TQUxFUyhMVE0sMCwsLFJGLFVTRClARkZfU0FMRVMoTFRNU19TRU1JLDAsLCxSRixVU0QpKUBGRl9TQ","UxFUyhBTk4sMCwsLFJGLFVTRCkp&amp;WINDOW=FIRST_POPUP&amp;HEIGHT=450&amp;WIDTH=450&amp;START_MAXIMIZED=FALSE&amp;VAR:CALENDAR=US&amp;VAR:SYMBOL=MAN&amp;VAR:INDEX=0"}</definedName>
    <definedName name="_303__FDSAUDITLINK__" localSheetId="16" hidden="1">{"fdsup://Directions/FactSet Auditing Viewer?action=AUDIT_VALUE&amp;DB=129&amp;ID1=G3727Q10&amp;VALUEID=07011&amp;SDATE=2011&amp;PERIODTYPE=ANN_STD&amp;SCFT=3&amp;window=popup_no_bar&amp;width=385&amp;height=120&amp;START_MAXIMIZED=FALSE&amp;creator=factset&amp;display_string=Audit"}</definedName>
    <definedName name="_303__FDSAUDITLINK__" localSheetId="20" hidden="1">{"fdsup://Directions/FactSet Auditing Viewer?action=AUDIT_VALUE&amp;DB=129&amp;ID1=G3727Q10&amp;VALUEID=07011&amp;SDATE=2011&amp;PERIODTYPE=ANN_STD&amp;SCFT=3&amp;window=popup_no_bar&amp;width=385&amp;height=120&amp;START_MAXIMIZED=FALSE&amp;creator=factset&amp;display_string=Audit"}</definedName>
    <definedName name="_303__FDSAUDITLINK__" localSheetId="12" hidden="1">{"fdsup://Directions/FactSet Auditing Viewer?action=AUDIT_VALUE&amp;DB=129&amp;ID1=G3727Q10&amp;VALUEID=07011&amp;SDATE=2011&amp;PERIODTYPE=ANN_STD&amp;SCFT=3&amp;window=popup_no_bar&amp;width=385&amp;height=120&amp;START_MAXIMIZED=FALSE&amp;creator=factset&amp;display_string=Audit"}</definedName>
    <definedName name="_303__FDSAUDITLINK__" localSheetId="15" hidden="1">{"fdsup://Directions/FactSet Auditing Viewer?action=AUDIT_VALUE&amp;DB=129&amp;ID1=G3727Q10&amp;VALUEID=07011&amp;SDATE=2011&amp;PERIODTYPE=ANN_STD&amp;SCFT=3&amp;window=popup_no_bar&amp;width=385&amp;height=120&amp;START_MAXIMIZED=FALSE&amp;creator=factset&amp;display_string=Audit"}</definedName>
    <definedName name="_303__FDSAUDITLINK__" hidden="1">{"fdsup://Directions/FactSet Auditing Viewer?action=AUDIT_VALUE&amp;DB=129&amp;ID1=G3727Q10&amp;VALUEID=07011&amp;SDATE=2011&amp;PERIODTYPE=ANN_STD&amp;SCFT=3&amp;window=popup_no_bar&amp;width=385&amp;height=120&amp;START_MAXIMIZED=FALSE&amp;creator=factset&amp;display_string=Audit"}</definedName>
    <definedName name="_304__FDSAUDITLINK__" localSheetId="16" hidden="1">{"fdsup://Directions/FactSet Auditing Viewer?action=AUDIT_VALUE&amp;DB=129&amp;ID1=G3727Q10&amp;VALUEID=01001&amp;SDATE=201101&amp;PERIODTYPE=QTR_STD&amp;SCFT=3&amp;window=popup_no_bar&amp;width=385&amp;height=120&amp;START_MAXIMIZED=FALSE&amp;creator=factset&amp;display_string=Audit"}</definedName>
    <definedName name="_304__FDSAUDITLINK__" localSheetId="20" hidden="1">{"fdsup://Directions/FactSet Auditing Viewer?action=AUDIT_VALUE&amp;DB=129&amp;ID1=G3727Q10&amp;VALUEID=01001&amp;SDATE=201101&amp;PERIODTYPE=QTR_STD&amp;SCFT=3&amp;window=popup_no_bar&amp;width=385&amp;height=120&amp;START_MAXIMIZED=FALSE&amp;creator=factset&amp;display_string=Audit"}</definedName>
    <definedName name="_304__FDSAUDITLINK__" localSheetId="12" hidden="1">{"fdsup://Directions/FactSet Auditing Viewer?action=AUDIT_VALUE&amp;DB=129&amp;ID1=G3727Q10&amp;VALUEID=01001&amp;SDATE=201101&amp;PERIODTYPE=QTR_STD&amp;SCFT=3&amp;window=popup_no_bar&amp;width=385&amp;height=120&amp;START_MAXIMIZED=FALSE&amp;creator=factset&amp;display_string=Audit"}</definedName>
    <definedName name="_304__FDSAUDITLINK__" localSheetId="15" hidden="1">{"fdsup://Directions/FactSet Auditing Viewer?action=AUDIT_VALUE&amp;DB=129&amp;ID1=G3727Q10&amp;VALUEID=01001&amp;SDATE=201101&amp;PERIODTYPE=QTR_STD&amp;SCFT=3&amp;window=popup_no_bar&amp;width=385&amp;height=120&amp;START_MAXIMIZED=FALSE&amp;creator=factset&amp;display_string=Audit"}</definedName>
    <definedName name="_304__FDSAUDITLINK__" hidden="1">{"fdsup://Directions/FactSet Auditing Viewer?action=AUDIT_VALUE&amp;DB=129&amp;ID1=G3727Q10&amp;VALUEID=01001&amp;SDATE=201101&amp;PERIODTYPE=QTR_STD&amp;SCFT=3&amp;window=popup_no_bar&amp;width=385&amp;height=120&amp;START_MAXIMIZED=FALSE&amp;creator=factset&amp;display_string=Audit"}</definedName>
    <definedName name="_305__FDSAUDITLINK__" localSheetId="16" hidden="1">{"fdsup://Directions/FactSet Auditing Viewer?action=AUDIT_VALUE&amp;DB=129&amp;ID1=625102&amp;VALUEID=01001&amp;SDATE=201002&amp;PERIODTYPE=QTR_STD&amp;SCFT=3&amp;window=popup_no_bar&amp;width=385&amp;height=120&amp;START_MAXIMIZED=FALSE&amp;creator=factset&amp;display_string=Audit"}</definedName>
    <definedName name="_305__FDSAUDITLINK__" localSheetId="20" hidden="1">{"fdsup://Directions/FactSet Auditing Viewer?action=AUDIT_VALUE&amp;DB=129&amp;ID1=625102&amp;VALUEID=01001&amp;SDATE=201002&amp;PERIODTYPE=QTR_STD&amp;SCFT=3&amp;window=popup_no_bar&amp;width=385&amp;height=120&amp;START_MAXIMIZED=FALSE&amp;creator=factset&amp;display_string=Audit"}</definedName>
    <definedName name="_305__FDSAUDITLINK__" localSheetId="12" hidden="1">{"fdsup://Directions/FactSet Auditing Viewer?action=AUDIT_VALUE&amp;DB=129&amp;ID1=625102&amp;VALUEID=01001&amp;SDATE=201002&amp;PERIODTYPE=QTR_STD&amp;SCFT=3&amp;window=popup_no_bar&amp;width=385&amp;height=120&amp;START_MAXIMIZED=FALSE&amp;creator=factset&amp;display_string=Audit"}</definedName>
    <definedName name="_305__FDSAUDITLINK__" localSheetId="15" hidden="1">{"fdsup://Directions/FactSet Auditing Viewer?action=AUDIT_VALUE&amp;DB=129&amp;ID1=625102&amp;VALUEID=01001&amp;SDATE=201002&amp;PERIODTYPE=QTR_STD&amp;SCFT=3&amp;window=popup_no_bar&amp;width=385&amp;height=120&amp;START_MAXIMIZED=FALSE&amp;creator=factset&amp;display_string=Audit"}</definedName>
    <definedName name="_305__FDSAUDITLINK__" hidden="1">{"fdsup://Directions/FactSet Auditing Viewer?action=AUDIT_VALUE&amp;DB=129&amp;ID1=625102&amp;VALUEID=01001&amp;SDATE=201002&amp;PERIODTYPE=QTR_STD&amp;SCFT=3&amp;window=popup_no_bar&amp;width=385&amp;height=120&amp;START_MAXIMIZED=FALSE&amp;creator=factset&amp;display_string=Audit"}</definedName>
    <definedName name="_306__FDSAUDITLINK__" localSheetId="16" hidden="1">{"fdsup://directions/FAT Viewer?action=UPDATE&amp;creator=factset&amp;DYN_ARGS=TRUE&amp;DOC_NAME=FAT:FQL_AUDITING_CLIENT_TEMPLATE.FAT&amp;display_string=Audit&amp;VAR:KEY=BGJYTIFMPY&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RMBS&amp;VAR:INDEX=0"}</definedName>
    <definedName name="_306__FDSAUDITLINK__" localSheetId="20" hidden="1">{"fdsup://directions/FAT Viewer?action=UPDATE&amp;creator=factset&amp;DYN_ARGS=TRUE&amp;DOC_NAME=FAT:FQL_AUDITING_CLIENT_TEMPLATE.FAT&amp;display_string=Audit&amp;VAR:KEY=BGJYTIFMPY&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RMBS&amp;VAR:INDEX=0"}</definedName>
    <definedName name="_306__FDSAUDITLINK__" localSheetId="12" hidden="1">{"fdsup://directions/FAT Viewer?action=UPDATE&amp;creator=factset&amp;DYN_ARGS=TRUE&amp;DOC_NAME=FAT:FQL_AUDITING_CLIENT_TEMPLATE.FAT&amp;display_string=Audit&amp;VAR:KEY=BGJYTIFMPY&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RMBS&amp;VAR:INDEX=0"}</definedName>
    <definedName name="_306__FDSAUDITLINK__" localSheetId="15" hidden="1">{"fdsup://directions/FAT Viewer?action=UPDATE&amp;creator=factset&amp;DYN_ARGS=TRUE&amp;DOC_NAME=FAT:FQL_AUDITING_CLIENT_TEMPLATE.FAT&amp;display_string=Audit&amp;VAR:KEY=BGJYTIFMPY&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RMBS&amp;VAR:INDEX=0"}</definedName>
    <definedName name="_306__FDSAUDITLINK__" hidden="1">{"fdsup://directions/FAT Viewer?action=UPDATE&amp;creator=factset&amp;DYN_ARGS=TRUE&amp;DOC_NAME=FAT:FQL_AUDITING_CLIENT_TEMPLATE.FAT&amp;display_string=Audit&amp;VAR:KEY=BGJYTIFMPY&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RMBS&amp;VAR:INDEX=0"}</definedName>
    <definedName name="_307__FDSAUDITLINK__" localSheetId="16" hidden="1">{"fdsup://directions/FAT Viewer?action=UPDATE&amp;creator=factset&amp;DYN_ARGS=TRUE&amp;DOC_NAME=FAT:FQL_AUDITING_CLIENT_TEMPLATE.FAT&amp;display_string=Audit&amp;VAR:KEY=HYPKNQTIDU&amp;VAR:QUERY=KChGRl9TQUxFUyhMVE0sMCwsLFJGLFVTRClARkZfU0FMRVMoTFRNU19TRU1JLDAsLCxSRixVU0QpKUBGRl9TQ","UxFUyhBTk4sMCwsLFJGLFVTRCkp&amp;WINDOW=FIRST_POPUP&amp;HEIGHT=450&amp;WIDTH=450&amp;START_MAXIMIZED=FALSE&amp;VAR:CALENDAR=US&amp;VAR:SYMBOL=FSL&amp;VAR:INDEX=0"}</definedName>
    <definedName name="_307__FDSAUDITLINK__" localSheetId="20" hidden="1">{"fdsup://directions/FAT Viewer?action=UPDATE&amp;creator=factset&amp;DYN_ARGS=TRUE&amp;DOC_NAME=FAT:FQL_AUDITING_CLIENT_TEMPLATE.FAT&amp;display_string=Audit&amp;VAR:KEY=HYPKNQTIDU&amp;VAR:QUERY=KChGRl9TQUxFUyhMVE0sMCwsLFJGLFVTRClARkZfU0FMRVMoTFRNU19TRU1JLDAsLCxSRixVU0QpKUBGRl9TQ","UxFUyhBTk4sMCwsLFJGLFVTRCkp&amp;WINDOW=FIRST_POPUP&amp;HEIGHT=450&amp;WIDTH=450&amp;START_MAXIMIZED=FALSE&amp;VAR:CALENDAR=US&amp;VAR:SYMBOL=FSL&amp;VAR:INDEX=0"}</definedName>
    <definedName name="_307__FDSAUDITLINK__" localSheetId="12" hidden="1">{"fdsup://directions/FAT Viewer?action=UPDATE&amp;creator=factset&amp;DYN_ARGS=TRUE&amp;DOC_NAME=FAT:FQL_AUDITING_CLIENT_TEMPLATE.FAT&amp;display_string=Audit&amp;VAR:KEY=HYPKNQTIDU&amp;VAR:QUERY=KChGRl9TQUxFUyhMVE0sMCwsLFJGLFVTRClARkZfU0FMRVMoTFRNU19TRU1JLDAsLCxSRixVU0QpKUBGRl9TQ","UxFUyhBTk4sMCwsLFJGLFVTRCkp&amp;WINDOW=FIRST_POPUP&amp;HEIGHT=450&amp;WIDTH=450&amp;START_MAXIMIZED=FALSE&amp;VAR:CALENDAR=US&amp;VAR:SYMBOL=FSL&amp;VAR:INDEX=0"}</definedName>
    <definedName name="_307__FDSAUDITLINK__" localSheetId="15" hidden="1">{"fdsup://directions/FAT Viewer?action=UPDATE&amp;creator=factset&amp;DYN_ARGS=TRUE&amp;DOC_NAME=FAT:FQL_AUDITING_CLIENT_TEMPLATE.FAT&amp;display_string=Audit&amp;VAR:KEY=HYPKNQTIDU&amp;VAR:QUERY=KChGRl9TQUxFUyhMVE0sMCwsLFJGLFVTRClARkZfU0FMRVMoTFRNU19TRU1JLDAsLCxSRixVU0QpKUBGRl9TQ","UxFUyhBTk4sMCwsLFJGLFVTRCkp&amp;WINDOW=FIRST_POPUP&amp;HEIGHT=450&amp;WIDTH=450&amp;START_MAXIMIZED=FALSE&amp;VAR:CALENDAR=US&amp;VAR:SYMBOL=FSL&amp;VAR:INDEX=0"}</definedName>
    <definedName name="_307__FDSAUDITLINK__" hidden="1">{"fdsup://directions/FAT Viewer?action=UPDATE&amp;creator=factset&amp;DYN_ARGS=TRUE&amp;DOC_NAME=FAT:FQL_AUDITING_CLIENT_TEMPLATE.FAT&amp;display_string=Audit&amp;VAR:KEY=HYPKNQTIDU&amp;VAR:QUERY=KChGRl9TQUxFUyhMVE0sMCwsLFJGLFVTRClARkZfU0FMRVMoTFRNU19TRU1JLDAsLCxSRixVU0QpKUBGRl9TQ","UxFUyhBTk4sMCwsLFJGLFVTRCkp&amp;WINDOW=FIRST_POPUP&amp;HEIGHT=450&amp;WIDTH=450&amp;START_MAXIMIZED=FALSE&amp;VAR:CALENDAR=US&amp;VAR:SYMBOL=FSL&amp;VAR:INDEX=0"}</definedName>
    <definedName name="_308__FDSAUDITLINK__" localSheetId="16" hidden="1">{"fdsup://directions/FAT Viewer?action=UPDATE&amp;creator=factset&amp;DYN_ARGS=TRUE&amp;DOC_NAME=FAT:FQL_AUDITING_CLIENT_TEMPLATE.FAT&amp;display_string=Audit&amp;VAR:KEY=ROBWJIFYHW&amp;VAR:QUERY=KChGRl9ERUJUKFFUUiwwLCwsUkYsVVNEKUBGRl9ERUJUKFNFTUksMCwsLFJGLFVTRCkpQEZGX0RFQlQoQU5OL","DAsLCxSRixVU0QpKQ==&amp;WINDOW=FIRST_POPUP&amp;HEIGHT=450&amp;WIDTH=450&amp;START_MAXIMIZED=FALSE&amp;VAR:CALENDAR=US&amp;VAR:SYMBOL=TSRA&amp;VAR:INDEX=0"}</definedName>
    <definedName name="_308__FDSAUDITLINK__" localSheetId="20" hidden="1">{"fdsup://directions/FAT Viewer?action=UPDATE&amp;creator=factset&amp;DYN_ARGS=TRUE&amp;DOC_NAME=FAT:FQL_AUDITING_CLIENT_TEMPLATE.FAT&amp;display_string=Audit&amp;VAR:KEY=ROBWJIFYHW&amp;VAR:QUERY=KChGRl9ERUJUKFFUUiwwLCwsUkYsVVNEKUBGRl9ERUJUKFNFTUksMCwsLFJGLFVTRCkpQEZGX0RFQlQoQU5OL","DAsLCxSRixVU0QpKQ==&amp;WINDOW=FIRST_POPUP&amp;HEIGHT=450&amp;WIDTH=450&amp;START_MAXIMIZED=FALSE&amp;VAR:CALENDAR=US&amp;VAR:SYMBOL=TSRA&amp;VAR:INDEX=0"}</definedName>
    <definedName name="_308__FDSAUDITLINK__" localSheetId="12" hidden="1">{"fdsup://directions/FAT Viewer?action=UPDATE&amp;creator=factset&amp;DYN_ARGS=TRUE&amp;DOC_NAME=FAT:FQL_AUDITING_CLIENT_TEMPLATE.FAT&amp;display_string=Audit&amp;VAR:KEY=ROBWJIFYHW&amp;VAR:QUERY=KChGRl9ERUJUKFFUUiwwLCwsUkYsVVNEKUBGRl9ERUJUKFNFTUksMCwsLFJGLFVTRCkpQEZGX0RFQlQoQU5OL","DAsLCxSRixVU0QpKQ==&amp;WINDOW=FIRST_POPUP&amp;HEIGHT=450&amp;WIDTH=450&amp;START_MAXIMIZED=FALSE&amp;VAR:CALENDAR=US&amp;VAR:SYMBOL=TSRA&amp;VAR:INDEX=0"}</definedName>
    <definedName name="_308__FDSAUDITLINK__" localSheetId="15" hidden="1">{"fdsup://directions/FAT Viewer?action=UPDATE&amp;creator=factset&amp;DYN_ARGS=TRUE&amp;DOC_NAME=FAT:FQL_AUDITING_CLIENT_TEMPLATE.FAT&amp;display_string=Audit&amp;VAR:KEY=ROBWJIFYHW&amp;VAR:QUERY=KChGRl9ERUJUKFFUUiwwLCwsUkYsVVNEKUBGRl9ERUJUKFNFTUksMCwsLFJGLFVTRCkpQEZGX0RFQlQoQU5OL","DAsLCxSRixVU0QpKQ==&amp;WINDOW=FIRST_POPUP&amp;HEIGHT=450&amp;WIDTH=450&amp;START_MAXIMIZED=FALSE&amp;VAR:CALENDAR=US&amp;VAR:SYMBOL=TSRA&amp;VAR:INDEX=0"}</definedName>
    <definedName name="_308__FDSAUDITLINK__" hidden="1">{"fdsup://directions/FAT Viewer?action=UPDATE&amp;creator=factset&amp;DYN_ARGS=TRUE&amp;DOC_NAME=FAT:FQL_AUDITING_CLIENT_TEMPLATE.FAT&amp;display_string=Audit&amp;VAR:KEY=ROBWJIFYHW&amp;VAR:QUERY=KChGRl9ERUJUKFFUUiwwLCwsUkYsVVNEKUBGRl9ERUJUKFNFTUksMCwsLFJGLFVTRCkpQEZGX0RFQlQoQU5OL","DAsLCxSRixVU0QpKQ==&amp;WINDOW=FIRST_POPUP&amp;HEIGHT=450&amp;WIDTH=450&amp;START_MAXIMIZED=FALSE&amp;VAR:CALENDAR=US&amp;VAR:SYMBOL=TSRA&amp;VAR:INDEX=0"}</definedName>
    <definedName name="_309__FDSAUDITLINK__" localSheetId="16" hidden="1">{"fdsup://directions/FAT Viewer?action=UPDATE&amp;creator=factset&amp;DYN_ARGS=TRUE&amp;DOC_NAME=FAT:FQL_AUDITING_CLIENT_TEMPLATE.FAT&amp;display_string=Audit&amp;VAR:KEY=PWJABWJIFE&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RMBS&amp;VAR:INDEX=0"}</definedName>
    <definedName name="_309__FDSAUDITLINK__" localSheetId="20" hidden="1">{"fdsup://directions/FAT Viewer?action=UPDATE&amp;creator=factset&amp;DYN_ARGS=TRUE&amp;DOC_NAME=FAT:FQL_AUDITING_CLIENT_TEMPLATE.FAT&amp;display_string=Audit&amp;VAR:KEY=PWJABWJIFE&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RMBS&amp;VAR:INDEX=0"}</definedName>
    <definedName name="_309__FDSAUDITLINK__" localSheetId="12" hidden="1">{"fdsup://directions/FAT Viewer?action=UPDATE&amp;creator=factset&amp;DYN_ARGS=TRUE&amp;DOC_NAME=FAT:FQL_AUDITING_CLIENT_TEMPLATE.FAT&amp;display_string=Audit&amp;VAR:KEY=PWJABWJIFE&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RMBS&amp;VAR:INDEX=0"}</definedName>
    <definedName name="_309__FDSAUDITLINK__" localSheetId="15" hidden="1">{"fdsup://directions/FAT Viewer?action=UPDATE&amp;creator=factset&amp;DYN_ARGS=TRUE&amp;DOC_NAME=FAT:FQL_AUDITING_CLIENT_TEMPLATE.FAT&amp;display_string=Audit&amp;VAR:KEY=PWJABWJIFE&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RMBS&amp;VAR:INDEX=0"}</definedName>
    <definedName name="_309__FDSAUDITLINK__" hidden="1">{"fdsup://directions/FAT Viewer?action=UPDATE&amp;creator=factset&amp;DYN_ARGS=TRUE&amp;DOC_NAME=FAT:FQL_AUDITING_CLIENT_TEMPLATE.FAT&amp;display_string=Audit&amp;VAR:KEY=PWJABWJIFE&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RMBS&amp;VAR:INDEX=0"}</definedName>
    <definedName name="_31__FDSAUDITLINK__" localSheetId="16" hidden="1">{"fdsup://Directions/FactSet Auditing Viewer?action=AUDIT_VALUE&amp;DB=129&amp;ID1=74972G10&amp;VALUEID=01001&amp;SDATE=201101&amp;PERIODTYPE=QTR_STD&amp;SCFT=3&amp;window=popup_no_bar&amp;width=385&amp;height=120&amp;START_MAXIMIZED=FALSE&amp;creator=factset&amp;display_string=Audit"}</definedName>
    <definedName name="_31__FDSAUDITLINK__" localSheetId="20" hidden="1">{"fdsup://Directions/FactSet Auditing Viewer?action=AUDIT_VALUE&amp;DB=129&amp;ID1=74972G10&amp;VALUEID=01001&amp;SDATE=201101&amp;PERIODTYPE=QTR_STD&amp;SCFT=3&amp;window=popup_no_bar&amp;width=385&amp;height=120&amp;START_MAXIMIZED=FALSE&amp;creator=factset&amp;display_string=Audit"}</definedName>
    <definedName name="_31__FDSAUDITLINK__" localSheetId="12" hidden="1">{"fdsup://Directions/FactSet Auditing Viewer?action=AUDIT_VALUE&amp;DB=129&amp;ID1=74972G10&amp;VALUEID=01001&amp;SDATE=201101&amp;PERIODTYPE=QTR_STD&amp;SCFT=3&amp;window=popup_no_bar&amp;width=385&amp;height=120&amp;START_MAXIMIZED=FALSE&amp;creator=factset&amp;display_string=Audit"}</definedName>
    <definedName name="_31__FDSAUDITLINK__" localSheetId="15" hidden="1">{"fdsup://Directions/FactSet Auditing Viewer?action=AUDIT_VALUE&amp;DB=129&amp;ID1=74972G10&amp;VALUEID=01001&amp;SDATE=201101&amp;PERIODTYPE=QTR_STD&amp;SCFT=3&amp;window=popup_no_bar&amp;width=385&amp;height=120&amp;START_MAXIMIZED=FALSE&amp;creator=factset&amp;display_string=Audit"}</definedName>
    <definedName name="_31__FDSAUDITLINK__" hidden="1">{"fdsup://Directions/FactSet Auditing Viewer?action=AUDIT_VALUE&amp;DB=129&amp;ID1=74972G10&amp;VALUEID=01001&amp;SDATE=201101&amp;PERIODTYPE=QTR_STD&amp;SCFT=3&amp;window=popup_no_bar&amp;width=385&amp;height=120&amp;START_MAXIMIZED=FALSE&amp;creator=factset&amp;display_string=Audit"}</definedName>
    <definedName name="_310__FDSAUDITLINK__" localSheetId="16" hidden="1">{"fdsup://Directions/FactSet Auditing Viewer?action=AUDIT_VALUE&amp;DB=129&amp;ID1=74752510&amp;VALUEID=02001&amp;SDATE=201202&amp;PERIODTYPE=QTR_STD&amp;SCFT=3&amp;window=popup_no_bar&amp;width=385&amp;height=120&amp;START_MAXIMIZED=FALSE&amp;creator=factset&amp;display_string=Audit"}</definedName>
    <definedName name="_310__FDSAUDITLINK__" localSheetId="20" hidden="1">{"fdsup://Directions/FactSet Auditing Viewer?action=AUDIT_VALUE&amp;DB=129&amp;ID1=74752510&amp;VALUEID=02001&amp;SDATE=201202&amp;PERIODTYPE=QTR_STD&amp;SCFT=3&amp;window=popup_no_bar&amp;width=385&amp;height=120&amp;START_MAXIMIZED=FALSE&amp;creator=factset&amp;display_string=Audit"}</definedName>
    <definedName name="_310__FDSAUDITLINK__" localSheetId="12" hidden="1">{"fdsup://Directions/FactSet Auditing Viewer?action=AUDIT_VALUE&amp;DB=129&amp;ID1=74752510&amp;VALUEID=02001&amp;SDATE=201202&amp;PERIODTYPE=QTR_STD&amp;SCFT=3&amp;window=popup_no_bar&amp;width=385&amp;height=120&amp;START_MAXIMIZED=FALSE&amp;creator=factset&amp;display_string=Audit"}</definedName>
    <definedName name="_310__FDSAUDITLINK__" localSheetId="15" hidden="1">{"fdsup://Directions/FactSet Auditing Viewer?action=AUDIT_VALUE&amp;DB=129&amp;ID1=74752510&amp;VALUEID=02001&amp;SDATE=201202&amp;PERIODTYPE=QTR_STD&amp;SCFT=3&amp;window=popup_no_bar&amp;width=385&amp;height=120&amp;START_MAXIMIZED=FALSE&amp;creator=factset&amp;display_string=Audit"}</definedName>
    <definedName name="_310__FDSAUDITLINK__" hidden="1">{"fdsup://Directions/FactSet Auditing Viewer?action=AUDIT_VALUE&amp;DB=129&amp;ID1=74752510&amp;VALUEID=02001&amp;SDATE=201202&amp;PERIODTYPE=QTR_STD&amp;SCFT=3&amp;window=popup_no_bar&amp;width=385&amp;height=120&amp;START_MAXIMIZED=FALSE&amp;creator=factset&amp;display_string=Audit"}</definedName>
    <definedName name="_311__FDSAUDITLINK__" localSheetId="16" hidden="1">{"fdsup://directions/FAT Viewer?action=UPDATE&amp;creator=factset&amp;DYN_ARGS=TRUE&amp;DOC_NAME=FAT:FQL_AUDITING_CLIENT_TEMPLATE.FAT&amp;display_string=Audit&amp;VAR:KEY=CDSZIXIFYD&amp;VAR:QUERY=KChGRl9ORVRfSU5DKExUTSwwLCwsUkYsVVNEKUBGRl9ORVRfSU5DKExUTVNfU0VNSSwwLCwsUkYsVVNEKSlAR","kZfTkVUX0lOQyhBTk4sMCwsLFJGLFVTRCkp&amp;WINDOW=FIRST_POPUP&amp;HEIGHT=450&amp;WIDTH=450&amp;START_MAXIMIZED=FALSE&amp;VAR:CALENDAR=US&amp;VAR:SYMBOL=625102&amp;VAR:INDEX=0"}</definedName>
    <definedName name="_311__FDSAUDITLINK__" localSheetId="20" hidden="1">{"fdsup://directions/FAT Viewer?action=UPDATE&amp;creator=factset&amp;DYN_ARGS=TRUE&amp;DOC_NAME=FAT:FQL_AUDITING_CLIENT_TEMPLATE.FAT&amp;display_string=Audit&amp;VAR:KEY=CDSZIXIFYD&amp;VAR:QUERY=KChGRl9ORVRfSU5DKExUTSwwLCwsUkYsVVNEKUBGRl9ORVRfSU5DKExUTVNfU0VNSSwwLCwsUkYsVVNEKSlAR","kZfTkVUX0lOQyhBTk4sMCwsLFJGLFVTRCkp&amp;WINDOW=FIRST_POPUP&amp;HEIGHT=450&amp;WIDTH=450&amp;START_MAXIMIZED=FALSE&amp;VAR:CALENDAR=US&amp;VAR:SYMBOL=625102&amp;VAR:INDEX=0"}</definedName>
    <definedName name="_311__FDSAUDITLINK__" localSheetId="12" hidden="1">{"fdsup://directions/FAT Viewer?action=UPDATE&amp;creator=factset&amp;DYN_ARGS=TRUE&amp;DOC_NAME=FAT:FQL_AUDITING_CLIENT_TEMPLATE.FAT&amp;display_string=Audit&amp;VAR:KEY=CDSZIXIFYD&amp;VAR:QUERY=KChGRl9ORVRfSU5DKExUTSwwLCwsUkYsVVNEKUBGRl9ORVRfSU5DKExUTVNfU0VNSSwwLCwsUkYsVVNEKSlAR","kZfTkVUX0lOQyhBTk4sMCwsLFJGLFVTRCkp&amp;WINDOW=FIRST_POPUP&amp;HEIGHT=450&amp;WIDTH=450&amp;START_MAXIMIZED=FALSE&amp;VAR:CALENDAR=US&amp;VAR:SYMBOL=625102&amp;VAR:INDEX=0"}</definedName>
    <definedName name="_311__FDSAUDITLINK__" localSheetId="15" hidden="1">{"fdsup://directions/FAT Viewer?action=UPDATE&amp;creator=factset&amp;DYN_ARGS=TRUE&amp;DOC_NAME=FAT:FQL_AUDITING_CLIENT_TEMPLATE.FAT&amp;display_string=Audit&amp;VAR:KEY=CDSZIXIFYD&amp;VAR:QUERY=KChGRl9ORVRfSU5DKExUTSwwLCwsUkYsVVNEKUBGRl9ORVRfSU5DKExUTVNfU0VNSSwwLCwsUkYsVVNEKSlAR","kZfTkVUX0lOQyhBTk4sMCwsLFJGLFVTRCkp&amp;WINDOW=FIRST_POPUP&amp;HEIGHT=450&amp;WIDTH=450&amp;START_MAXIMIZED=FALSE&amp;VAR:CALENDAR=US&amp;VAR:SYMBOL=625102&amp;VAR:INDEX=0"}</definedName>
    <definedName name="_311__FDSAUDITLINK__" hidden="1">{"fdsup://directions/FAT Viewer?action=UPDATE&amp;creator=factset&amp;DYN_ARGS=TRUE&amp;DOC_NAME=FAT:FQL_AUDITING_CLIENT_TEMPLATE.FAT&amp;display_string=Audit&amp;VAR:KEY=CDSZIXIFYD&amp;VAR:QUERY=KChGRl9ORVRfSU5DKExUTSwwLCwsUkYsVVNEKUBGRl9ORVRfSU5DKExUTVNfU0VNSSwwLCwsUkYsVVNEKSlAR","kZfTkVUX0lOQyhBTk4sMCwsLFJGLFVTRCkp&amp;WINDOW=FIRST_POPUP&amp;HEIGHT=450&amp;WIDTH=450&amp;START_MAXIMIZED=FALSE&amp;VAR:CALENDAR=US&amp;VAR:SYMBOL=625102&amp;VAR:INDEX=0"}</definedName>
    <definedName name="_312__FDSAUDITLINK__" localSheetId="16" hidden="1">{"fdsup://Directions/FactSet Auditing Viewer?action=AUDIT_VALUE&amp;DB=129&amp;ID1=223093&amp;VALUEID=02001&amp;SDATE=201201&amp;PERIODTYPE=QTR_STD&amp;SCFT=3&amp;window=popup_no_bar&amp;width=385&amp;height=120&amp;START_MAXIMIZED=FALSE&amp;creator=factset&amp;display_string=Audit"}</definedName>
    <definedName name="_312__FDSAUDITLINK__" localSheetId="20" hidden="1">{"fdsup://Directions/FactSet Auditing Viewer?action=AUDIT_VALUE&amp;DB=129&amp;ID1=223093&amp;VALUEID=02001&amp;SDATE=201201&amp;PERIODTYPE=QTR_STD&amp;SCFT=3&amp;window=popup_no_bar&amp;width=385&amp;height=120&amp;START_MAXIMIZED=FALSE&amp;creator=factset&amp;display_string=Audit"}</definedName>
    <definedName name="_312__FDSAUDITLINK__" localSheetId="12" hidden="1">{"fdsup://Directions/FactSet Auditing Viewer?action=AUDIT_VALUE&amp;DB=129&amp;ID1=223093&amp;VALUEID=02001&amp;SDATE=201201&amp;PERIODTYPE=QTR_STD&amp;SCFT=3&amp;window=popup_no_bar&amp;width=385&amp;height=120&amp;START_MAXIMIZED=FALSE&amp;creator=factset&amp;display_string=Audit"}</definedName>
    <definedName name="_312__FDSAUDITLINK__" localSheetId="15" hidden="1">{"fdsup://Directions/FactSet Auditing Viewer?action=AUDIT_VALUE&amp;DB=129&amp;ID1=223093&amp;VALUEID=02001&amp;SDATE=201201&amp;PERIODTYPE=QTR_STD&amp;SCFT=3&amp;window=popup_no_bar&amp;width=385&amp;height=120&amp;START_MAXIMIZED=FALSE&amp;creator=factset&amp;display_string=Audit"}</definedName>
    <definedName name="_312__FDSAUDITLINK__" hidden="1">{"fdsup://Directions/FactSet Auditing Viewer?action=AUDIT_VALUE&amp;DB=129&amp;ID1=223093&amp;VALUEID=02001&amp;SDATE=201201&amp;PERIODTYPE=QTR_STD&amp;SCFT=3&amp;window=popup_no_bar&amp;width=385&amp;height=120&amp;START_MAXIMIZED=FALSE&amp;creator=factset&amp;display_string=Audit"}</definedName>
    <definedName name="_313__FDSAUDITLINK__" localSheetId="16" hidden="1">{"fdsup://Directions/FactSet Auditing Viewer?action=AUDIT_VALUE&amp;DB=129&amp;ID1=74972G10&amp;VALUEID=02001&amp;SDATE=201201&amp;PERIODTYPE=QTR_STD&amp;SCFT=3&amp;window=popup_no_bar&amp;width=385&amp;height=120&amp;START_MAXIMIZED=FALSE&amp;creator=factset&amp;display_string=Audit"}</definedName>
    <definedName name="_313__FDSAUDITLINK__" localSheetId="20" hidden="1">{"fdsup://Directions/FactSet Auditing Viewer?action=AUDIT_VALUE&amp;DB=129&amp;ID1=74972G10&amp;VALUEID=02001&amp;SDATE=201201&amp;PERIODTYPE=QTR_STD&amp;SCFT=3&amp;window=popup_no_bar&amp;width=385&amp;height=120&amp;START_MAXIMIZED=FALSE&amp;creator=factset&amp;display_string=Audit"}</definedName>
    <definedName name="_313__FDSAUDITLINK__" localSheetId="12" hidden="1">{"fdsup://Directions/FactSet Auditing Viewer?action=AUDIT_VALUE&amp;DB=129&amp;ID1=74972G10&amp;VALUEID=02001&amp;SDATE=201201&amp;PERIODTYPE=QTR_STD&amp;SCFT=3&amp;window=popup_no_bar&amp;width=385&amp;height=120&amp;START_MAXIMIZED=FALSE&amp;creator=factset&amp;display_string=Audit"}</definedName>
    <definedName name="_313__FDSAUDITLINK__" localSheetId="15" hidden="1">{"fdsup://Directions/FactSet Auditing Viewer?action=AUDIT_VALUE&amp;DB=129&amp;ID1=74972G10&amp;VALUEID=02001&amp;SDATE=201201&amp;PERIODTYPE=QTR_STD&amp;SCFT=3&amp;window=popup_no_bar&amp;width=385&amp;height=120&amp;START_MAXIMIZED=FALSE&amp;creator=factset&amp;display_string=Audit"}</definedName>
    <definedName name="_313__FDSAUDITLINK__" hidden="1">{"fdsup://Directions/FactSet Auditing Viewer?action=AUDIT_VALUE&amp;DB=129&amp;ID1=74972G10&amp;VALUEID=02001&amp;SDATE=201201&amp;PERIODTYPE=QTR_STD&amp;SCFT=3&amp;window=popup_no_bar&amp;width=385&amp;height=120&amp;START_MAXIMIZED=FALSE&amp;creator=factset&amp;display_string=Audit"}</definedName>
    <definedName name="_314__FDSAUDITLINK__" localSheetId="16" hidden="1">{"fdsup://Directions/FactSet Auditing Viewer?action=AUDIT_VALUE&amp;DB=129&amp;ID1=75091710&amp;VALUEID=07011&amp;SDATE=2011&amp;PERIODTYPE=ANN_STD&amp;SCFT=3&amp;window=popup_no_bar&amp;width=385&amp;height=120&amp;START_MAXIMIZED=FALSE&amp;creator=factset&amp;display_string=Audit"}</definedName>
    <definedName name="_314__FDSAUDITLINK__" localSheetId="20" hidden="1">{"fdsup://Directions/FactSet Auditing Viewer?action=AUDIT_VALUE&amp;DB=129&amp;ID1=75091710&amp;VALUEID=07011&amp;SDATE=2011&amp;PERIODTYPE=ANN_STD&amp;SCFT=3&amp;window=popup_no_bar&amp;width=385&amp;height=120&amp;START_MAXIMIZED=FALSE&amp;creator=factset&amp;display_string=Audit"}</definedName>
    <definedName name="_314__FDSAUDITLINK__" localSheetId="12" hidden="1">{"fdsup://Directions/FactSet Auditing Viewer?action=AUDIT_VALUE&amp;DB=129&amp;ID1=75091710&amp;VALUEID=07011&amp;SDATE=2011&amp;PERIODTYPE=ANN_STD&amp;SCFT=3&amp;window=popup_no_bar&amp;width=385&amp;height=120&amp;START_MAXIMIZED=FALSE&amp;creator=factset&amp;display_string=Audit"}</definedName>
    <definedName name="_314__FDSAUDITLINK__" localSheetId="15" hidden="1">{"fdsup://Directions/FactSet Auditing Viewer?action=AUDIT_VALUE&amp;DB=129&amp;ID1=75091710&amp;VALUEID=07011&amp;SDATE=2011&amp;PERIODTYPE=ANN_STD&amp;SCFT=3&amp;window=popup_no_bar&amp;width=385&amp;height=120&amp;START_MAXIMIZED=FALSE&amp;creator=factset&amp;display_string=Audit"}</definedName>
    <definedName name="_314__FDSAUDITLINK__" hidden="1">{"fdsup://Directions/FactSet Auditing Viewer?action=AUDIT_VALUE&amp;DB=129&amp;ID1=75091710&amp;VALUEID=07011&amp;SDATE=2011&amp;PERIODTYPE=ANN_STD&amp;SCFT=3&amp;window=popup_no_bar&amp;width=385&amp;height=120&amp;START_MAXIMIZED=FALSE&amp;creator=factset&amp;display_string=Audit"}</definedName>
    <definedName name="_315__FDSAUDITLINK__" localSheetId="16" hidden="1">{"fdsup://Directions/FactSet Auditing Viewer?action=AUDIT_VALUE&amp;DB=129&amp;ID1=75091710&amp;VALUEID=01001&amp;SDATE=201101&amp;PERIODTYPE=QTR_STD&amp;SCFT=3&amp;window=popup_no_bar&amp;width=385&amp;height=120&amp;START_MAXIMIZED=FALSE&amp;creator=factset&amp;display_string=Audit"}</definedName>
    <definedName name="_315__FDSAUDITLINK__" localSheetId="20" hidden="1">{"fdsup://Directions/FactSet Auditing Viewer?action=AUDIT_VALUE&amp;DB=129&amp;ID1=75091710&amp;VALUEID=01001&amp;SDATE=201101&amp;PERIODTYPE=QTR_STD&amp;SCFT=3&amp;window=popup_no_bar&amp;width=385&amp;height=120&amp;START_MAXIMIZED=FALSE&amp;creator=factset&amp;display_string=Audit"}</definedName>
    <definedName name="_315__FDSAUDITLINK__" localSheetId="12" hidden="1">{"fdsup://Directions/FactSet Auditing Viewer?action=AUDIT_VALUE&amp;DB=129&amp;ID1=75091710&amp;VALUEID=01001&amp;SDATE=201101&amp;PERIODTYPE=QTR_STD&amp;SCFT=3&amp;window=popup_no_bar&amp;width=385&amp;height=120&amp;START_MAXIMIZED=FALSE&amp;creator=factset&amp;display_string=Audit"}</definedName>
    <definedName name="_315__FDSAUDITLINK__" localSheetId="15" hidden="1">{"fdsup://Directions/FactSet Auditing Viewer?action=AUDIT_VALUE&amp;DB=129&amp;ID1=75091710&amp;VALUEID=01001&amp;SDATE=201101&amp;PERIODTYPE=QTR_STD&amp;SCFT=3&amp;window=popup_no_bar&amp;width=385&amp;height=120&amp;START_MAXIMIZED=FALSE&amp;creator=factset&amp;display_string=Audit"}</definedName>
    <definedName name="_315__FDSAUDITLINK__" hidden="1">{"fdsup://Directions/FactSet Auditing Viewer?action=AUDIT_VALUE&amp;DB=129&amp;ID1=75091710&amp;VALUEID=01001&amp;SDATE=201101&amp;PERIODTYPE=QTR_STD&amp;SCFT=3&amp;window=popup_no_bar&amp;width=385&amp;height=120&amp;START_MAXIMIZED=FALSE&amp;creator=factset&amp;display_string=Audit"}</definedName>
    <definedName name="_316__FDSAUDITLINK__" localSheetId="16" hidden="1">{"fdsup://Directions/FactSet Auditing Viewer?action=AUDIT_VALUE&amp;DB=129&amp;ID1=88164L10&amp;VALUEID=01001&amp;SDATE=201201&amp;PERIODTYPE=QTR_STD&amp;SCFT=3&amp;window=popup_no_bar&amp;width=385&amp;height=120&amp;START_MAXIMIZED=FALSE&amp;creator=factset&amp;display_string=Audit"}</definedName>
    <definedName name="_316__FDSAUDITLINK__" localSheetId="20" hidden="1">{"fdsup://Directions/FactSet Auditing Viewer?action=AUDIT_VALUE&amp;DB=129&amp;ID1=88164L10&amp;VALUEID=01001&amp;SDATE=201201&amp;PERIODTYPE=QTR_STD&amp;SCFT=3&amp;window=popup_no_bar&amp;width=385&amp;height=120&amp;START_MAXIMIZED=FALSE&amp;creator=factset&amp;display_string=Audit"}</definedName>
    <definedName name="_316__FDSAUDITLINK__" localSheetId="12" hidden="1">{"fdsup://Directions/FactSet Auditing Viewer?action=AUDIT_VALUE&amp;DB=129&amp;ID1=88164L10&amp;VALUEID=01001&amp;SDATE=201201&amp;PERIODTYPE=QTR_STD&amp;SCFT=3&amp;window=popup_no_bar&amp;width=385&amp;height=120&amp;START_MAXIMIZED=FALSE&amp;creator=factset&amp;display_string=Audit"}</definedName>
    <definedName name="_316__FDSAUDITLINK__" localSheetId="15" hidden="1">{"fdsup://Directions/FactSet Auditing Viewer?action=AUDIT_VALUE&amp;DB=129&amp;ID1=88164L10&amp;VALUEID=01001&amp;SDATE=201201&amp;PERIODTYPE=QTR_STD&amp;SCFT=3&amp;window=popup_no_bar&amp;width=385&amp;height=120&amp;START_MAXIMIZED=FALSE&amp;creator=factset&amp;display_string=Audit"}</definedName>
    <definedName name="_316__FDSAUDITLINK__" hidden="1">{"fdsup://Directions/FactSet Auditing Viewer?action=AUDIT_VALUE&amp;DB=129&amp;ID1=88164L10&amp;VALUEID=01001&amp;SDATE=201201&amp;PERIODTYPE=QTR_STD&amp;SCFT=3&amp;window=popup_no_bar&amp;width=385&amp;height=120&amp;START_MAXIMIZED=FALSE&amp;creator=factset&amp;display_string=Audit"}</definedName>
    <definedName name="_317__FDSAUDITLINK__" localSheetId="16" hidden="1">{"fdsup://directions/FAT Viewer?action=UPDATE&amp;creator=factset&amp;DYN_ARGS=TRUE&amp;DOC_NAME=FAT:FQL_AUDITING_CLIENT_TEMPLATE.FAT&amp;display_string=Audit&amp;VAR:KEY=CNUVKVKDCV&amp;VAR:QUERY=KChGRl9ORVRfSU5DKExUTSwwLCwsUkYsVVNEKUBGRl9ORVRfSU5DKExUTVNfU0VNSSwwLCwsUkYsVVNEKSlAR","kZfTkVUX0lOQyhBTk4sMCwsLFJGLFVTRCkp&amp;WINDOW=FIRST_POPUP&amp;HEIGHT=450&amp;WIDTH=450&amp;START_MAXIMIZED=FALSE&amp;VAR:CALENDAR=US&amp;VAR:INDEX=0"}</definedName>
    <definedName name="_317__FDSAUDITLINK__" localSheetId="20" hidden="1">{"fdsup://directions/FAT Viewer?action=UPDATE&amp;creator=factset&amp;DYN_ARGS=TRUE&amp;DOC_NAME=FAT:FQL_AUDITING_CLIENT_TEMPLATE.FAT&amp;display_string=Audit&amp;VAR:KEY=CNUVKVKDCV&amp;VAR:QUERY=KChGRl9ORVRfSU5DKExUTSwwLCwsUkYsVVNEKUBGRl9ORVRfSU5DKExUTVNfU0VNSSwwLCwsUkYsVVNEKSlAR","kZfTkVUX0lOQyhBTk4sMCwsLFJGLFVTRCkp&amp;WINDOW=FIRST_POPUP&amp;HEIGHT=450&amp;WIDTH=450&amp;START_MAXIMIZED=FALSE&amp;VAR:CALENDAR=US&amp;VAR:INDEX=0"}</definedName>
    <definedName name="_317__FDSAUDITLINK__" localSheetId="12" hidden="1">{"fdsup://directions/FAT Viewer?action=UPDATE&amp;creator=factset&amp;DYN_ARGS=TRUE&amp;DOC_NAME=FAT:FQL_AUDITING_CLIENT_TEMPLATE.FAT&amp;display_string=Audit&amp;VAR:KEY=CNUVKVKDCV&amp;VAR:QUERY=KChGRl9ORVRfSU5DKExUTSwwLCwsUkYsVVNEKUBGRl9ORVRfSU5DKExUTVNfU0VNSSwwLCwsUkYsVVNEKSlAR","kZfTkVUX0lOQyhBTk4sMCwsLFJGLFVTRCkp&amp;WINDOW=FIRST_POPUP&amp;HEIGHT=450&amp;WIDTH=450&amp;START_MAXIMIZED=FALSE&amp;VAR:CALENDAR=US&amp;VAR:INDEX=0"}</definedName>
    <definedName name="_317__FDSAUDITLINK__" localSheetId="15" hidden="1">{"fdsup://directions/FAT Viewer?action=UPDATE&amp;creator=factset&amp;DYN_ARGS=TRUE&amp;DOC_NAME=FAT:FQL_AUDITING_CLIENT_TEMPLATE.FAT&amp;display_string=Audit&amp;VAR:KEY=CNUVKVKDCV&amp;VAR:QUERY=KChGRl9ORVRfSU5DKExUTSwwLCwsUkYsVVNEKUBGRl9ORVRfSU5DKExUTVNfU0VNSSwwLCwsUkYsVVNEKSlAR","kZfTkVUX0lOQyhBTk4sMCwsLFJGLFVTRCkp&amp;WINDOW=FIRST_POPUP&amp;HEIGHT=450&amp;WIDTH=450&amp;START_MAXIMIZED=FALSE&amp;VAR:CALENDAR=US&amp;VAR:INDEX=0"}</definedName>
    <definedName name="_317__FDSAUDITLINK__" hidden="1">{"fdsup://directions/FAT Viewer?action=UPDATE&amp;creator=factset&amp;DYN_ARGS=TRUE&amp;DOC_NAME=FAT:FQL_AUDITING_CLIENT_TEMPLATE.FAT&amp;display_string=Audit&amp;VAR:KEY=CNUVKVKDCV&amp;VAR:QUERY=KChGRl9ORVRfSU5DKExUTSwwLCwsUkYsVVNEKUBGRl9ORVRfSU5DKExUTVNfU0VNSSwwLCwsUkYsVVNEKSlAR","kZfTkVUX0lOQyhBTk4sMCwsLFJGLFVTRCkp&amp;WINDOW=FIRST_POPUP&amp;HEIGHT=450&amp;WIDTH=450&amp;START_MAXIMIZED=FALSE&amp;VAR:CALENDAR=US&amp;VAR:INDEX=0"}</definedName>
    <definedName name="_318__FDSAUDITLINK__" localSheetId="16" hidden="1">{"fdsup://directions/FAT Viewer?action=UPDATE&amp;creator=factset&amp;DYN_ARGS=TRUE&amp;DOC_NAME=FAT:FQL_AUDITING_CLIENT_TEMPLATE.FAT&amp;display_string=Audit&amp;VAR:KEY=HKZEFGZAHI&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MOSY&amp;VAR:INDEX=0"}</definedName>
    <definedName name="_318__FDSAUDITLINK__" localSheetId="20" hidden="1">{"fdsup://directions/FAT Viewer?action=UPDATE&amp;creator=factset&amp;DYN_ARGS=TRUE&amp;DOC_NAME=FAT:FQL_AUDITING_CLIENT_TEMPLATE.FAT&amp;display_string=Audit&amp;VAR:KEY=HKZEFGZAHI&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MOSY&amp;VAR:INDEX=0"}</definedName>
    <definedName name="_318__FDSAUDITLINK__" localSheetId="12" hidden="1">{"fdsup://directions/FAT Viewer?action=UPDATE&amp;creator=factset&amp;DYN_ARGS=TRUE&amp;DOC_NAME=FAT:FQL_AUDITING_CLIENT_TEMPLATE.FAT&amp;display_string=Audit&amp;VAR:KEY=HKZEFGZAHI&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MOSY&amp;VAR:INDEX=0"}</definedName>
    <definedName name="_318__FDSAUDITLINK__" localSheetId="15" hidden="1">{"fdsup://directions/FAT Viewer?action=UPDATE&amp;creator=factset&amp;DYN_ARGS=TRUE&amp;DOC_NAME=FAT:FQL_AUDITING_CLIENT_TEMPLATE.FAT&amp;display_string=Audit&amp;VAR:KEY=HKZEFGZAHI&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MOSY&amp;VAR:INDEX=0"}</definedName>
    <definedName name="_318__FDSAUDITLINK__" hidden="1">{"fdsup://directions/FAT Viewer?action=UPDATE&amp;creator=factset&amp;DYN_ARGS=TRUE&amp;DOC_NAME=FAT:FQL_AUDITING_CLIENT_TEMPLATE.FAT&amp;display_string=Audit&amp;VAR:KEY=HKZEFGZAHI&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MOSY&amp;VAR:INDEX=0"}</definedName>
    <definedName name="_319__FDSAUDITLINK__" localSheetId="16" hidden="1">{"fdsup://directions/FAT Viewer?action=UPDATE&amp;creator=factset&amp;DYN_ARGS=TRUE&amp;DOC_NAME=FAT:FQL_AUDITING_CLIENT_TEMPLATE.FAT&amp;display_string=Audit&amp;VAR:KEY=SRSRUTAJYT&amp;VAR:QUERY=RkZfU0FMRVMoTFRNLDEyLzMxLzIwMDcsLCxSRixVU0Qp&amp;WINDOW=FIRST_POPUP&amp;HEIGHT=450&amp;WIDTH=450&amp;","START_MAXIMIZED=FALSE&amp;VAR:CALENDAR=US&amp;VAR:SYMBOL=MIPS&amp;VAR:INDEX=0"}</definedName>
    <definedName name="_319__FDSAUDITLINK__" localSheetId="20" hidden="1">{"fdsup://directions/FAT Viewer?action=UPDATE&amp;creator=factset&amp;DYN_ARGS=TRUE&amp;DOC_NAME=FAT:FQL_AUDITING_CLIENT_TEMPLATE.FAT&amp;display_string=Audit&amp;VAR:KEY=SRSRUTAJYT&amp;VAR:QUERY=RkZfU0FMRVMoTFRNLDEyLzMxLzIwMDcsLCxSRixVU0Qp&amp;WINDOW=FIRST_POPUP&amp;HEIGHT=450&amp;WIDTH=450&amp;","START_MAXIMIZED=FALSE&amp;VAR:CALENDAR=US&amp;VAR:SYMBOL=MIPS&amp;VAR:INDEX=0"}</definedName>
    <definedName name="_319__FDSAUDITLINK__" localSheetId="12" hidden="1">{"fdsup://directions/FAT Viewer?action=UPDATE&amp;creator=factset&amp;DYN_ARGS=TRUE&amp;DOC_NAME=FAT:FQL_AUDITING_CLIENT_TEMPLATE.FAT&amp;display_string=Audit&amp;VAR:KEY=SRSRUTAJYT&amp;VAR:QUERY=RkZfU0FMRVMoTFRNLDEyLzMxLzIwMDcsLCxSRixVU0Qp&amp;WINDOW=FIRST_POPUP&amp;HEIGHT=450&amp;WIDTH=450&amp;","START_MAXIMIZED=FALSE&amp;VAR:CALENDAR=US&amp;VAR:SYMBOL=MIPS&amp;VAR:INDEX=0"}</definedName>
    <definedName name="_319__FDSAUDITLINK__" localSheetId="15" hidden="1">{"fdsup://directions/FAT Viewer?action=UPDATE&amp;creator=factset&amp;DYN_ARGS=TRUE&amp;DOC_NAME=FAT:FQL_AUDITING_CLIENT_TEMPLATE.FAT&amp;display_string=Audit&amp;VAR:KEY=SRSRUTAJYT&amp;VAR:QUERY=RkZfU0FMRVMoTFRNLDEyLzMxLzIwMDcsLCxSRixVU0Qp&amp;WINDOW=FIRST_POPUP&amp;HEIGHT=450&amp;WIDTH=450&amp;","START_MAXIMIZED=FALSE&amp;VAR:CALENDAR=US&amp;VAR:SYMBOL=MIPS&amp;VAR:INDEX=0"}</definedName>
    <definedName name="_319__FDSAUDITLINK__" hidden="1">{"fdsup://directions/FAT Viewer?action=UPDATE&amp;creator=factset&amp;DYN_ARGS=TRUE&amp;DOC_NAME=FAT:FQL_AUDITING_CLIENT_TEMPLATE.FAT&amp;display_string=Audit&amp;VAR:KEY=SRSRUTAJYT&amp;VAR:QUERY=RkZfU0FMRVMoTFRNLDEyLzMxLzIwMDcsLCxSRixVU0Qp&amp;WINDOW=FIRST_POPUP&amp;HEIGHT=450&amp;WIDTH=450&amp;","START_MAXIMIZED=FALSE&amp;VAR:CALENDAR=US&amp;VAR:SYMBOL=MIPS&amp;VAR:INDEX=0"}</definedName>
    <definedName name="_32__FDSAUDITLINK__" localSheetId="16" hidden="1">{"fdsup://directions/FAT Viewer?action=UPDATE&amp;creator=factset&amp;DYN_ARGS=TRUE&amp;DOC_NAME=FAT:FQL_AUDITING_CLIENT_TEMPLATE.FAT&amp;display_string=Audit&amp;VAR:KEY=LMTYLWJQZO&amp;VAR:QUERY=KEZGX0NPTV9TSFNfT1VUKE1PTiwwLCwsUkYsVVNEKUBQX0NPTV9TSFNfT1VUKDApKQ==&amp;WINDOW=FIRST_POP","UP&amp;HEIGHT=450&amp;WIDTH=450&amp;START_MAXIMIZED=FALSE&amp;VAR:CALENDAR=US&amp;VAR:SYMBOL=260509&amp;VAR:INDEX=0"}</definedName>
    <definedName name="_32__FDSAUDITLINK__" localSheetId="20" hidden="1">{"fdsup://directions/FAT Viewer?action=UPDATE&amp;creator=factset&amp;DYN_ARGS=TRUE&amp;DOC_NAME=FAT:FQL_AUDITING_CLIENT_TEMPLATE.FAT&amp;display_string=Audit&amp;VAR:KEY=LMTYLWJQZO&amp;VAR:QUERY=KEZGX0NPTV9TSFNfT1VUKE1PTiwwLCwsUkYsVVNEKUBQX0NPTV9TSFNfT1VUKDApKQ==&amp;WINDOW=FIRST_POP","UP&amp;HEIGHT=450&amp;WIDTH=450&amp;START_MAXIMIZED=FALSE&amp;VAR:CALENDAR=US&amp;VAR:SYMBOL=260509&amp;VAR:INDEX=0"}</definedName>
    <definedName name="_32__FDSAUDITLINK__" localSheetId="12" hidden="1">{"fdsup://directions/FAT Viewer?action=UPDATE&amp;creator=factset&amp;DYN_ARGS=TRUE&amp;DOC_NAME=FAT:FQL_AUDITING_CLIENT_TEMPLATE.FAT&amp;display_string=Audit&amp;VAR:KEY=LMTYLWJQZO&amp;VAR:QUERY=KEZGX0NPTV9TSFNfT1VUKE1PTiwwLCwsUkYsVVNEKUBQX0NPTV9TSFNfT1VUKDApKQ==&amp;WINDOW=FIRST_POP","UP&amp;HEIGHT=450&amp;WIDTH=450&amp;START_MAXIMIZED=FALSE&amp;VAR:CALENDAR=US&amp;VAR:SYMBOL=260509&amp;VAR:INDEX=0"}</definedName>
    <definedName name="_32__FDSAUDITLINK__" localSheetId="15" hidden="1">{"fdsup://directions/FAT Viewer?action=UPDATE&amp;creator=factset&amp;DYN_ARGS=TRUE&amp;DOC_NAME=FAT:FQL_AUDITING_CLIENT_TEMPLATE.FAT&amp;display_string=Audit&amp;VAR:KEY=LMTYLWJQZO&amp;VAR:QUERY=KEZGX0NPTV9TSFNfT1VUKE1PTiwwLCwsUkYsVVNEKUBQX0NPTV9TSFNfT1VUKDApKQ==&amp;WINDOW=FIRST_POP","UP&amp;HEIGHT=450&amp;WIDTH=450&amp;START_MAXIMIZED=FALSE&amp;VAR:CALENDAR=US&amp;VAR:SYMBOL=260509&amp;VAR:INDEX=0"}</definedName>
    <definedName name="_32__FDSAUDITLINK__" hidden="1">{"fdsup://directions/FAT Viewer?action=UPDATE&amp;creator=factset&amp;DYN_ARGS=TRUE&amp;DOC_NAME=FAT:FQL_AUDITING_CLIENT_TEMPLATE.FAT&amp;display_string=Audit&amp;VAR:KEY=LMTYLWJQZO&amp;VAR:QUERY=KEZGX0NPTV9TSFNfT1VUKE1PTiwwLCwsUkYsVVNEKUBQX0NPTV9TSFNfT1VUKDApKQ==&amp;WINDOW=FIRST_POP","UP&amp;HEIGHT=450&amp;WIDTH=450&amp;START_MAXIMIZED=FALSE&amp;VAR:CALENDAR=US&amp;VAR:SYMBOL=260509&amp;VAR:INDEX=0"}</definedName>
    <definedName name="_320__FDSAUDITLINK__" localSheetId="16" hidden="1">{"fdsup://directions/FAT Viewer?action=UPDATE&amp;creator=factset&amp;DYN_ARGS=TRUE&amp;DOC_NAME=FAT:FQL_AUDITING_CLIENT_TEMPLATE.FAT&amp;display_string=Audit&amp;VAR:KEY=NGFCTEJMZW&amp;VAR:QUERY=KChGRl9ERUJUKFFUUiwwLCwsUkYsVVNEKUBGRl9ERUJUKFNFTUksMCwsLFJGLFVTRCkpQEZGX0RFQlQoQU5OL","DAsLCxSRixVU0QpKQ==&amp;WINDOW=FIRST_POPUP&amp;HEIGHT=450&amp;WIDTH=450&amp;START_MAXIMIZED=FALSE&amp;VAR:CALENDAR=US&amp;VAR:SYMBOL=ACTG&amp;VAR:INDEX=0"}</definedName>
    <definedName name="_320__FDSAUDITLINK__" localSheetId="20" hidden="1">{"fdsup://directions/FAT Viewer?action=UPDATE&amp;creator=factset&amp;DYN_ARGS=TRUE&amp;DOC_NAME=FAT:FQL_AUDITING_CLIENT_TEMPLATE.FAT&amp;display_string=Audit&amp;VAR:KEY=NGFCTEJMZW&amp;VAR:QUERY=KChGRl9ERUJUKFFUUiwwLCwsUkYsVVNEKUBGRl9ERUJUKFNFTUksMCwsLFJGLFVTRCkpQEZGX0RFQlQoQU5OL","DAsLCxSRixVU0QpKQ==&amp;WINDOW=FIRST_POPUP&amp;HEIGHT=450&amp;WIDTH=450&amp;START_MAXIMIZED=FALSE&amp;VAR:CALENDAR=US&amp;VAR:SYMBOL=ACTG&amp;VAR:INDEX=0"}</definedName>
    <definedName name="_320__FDSAUDITLINK__" localSheetId="12" hidden="1">{"fdsup://directions/FAT Viewer?action=UPDATE&amp;creator=factset&amp;DYN_ARGS=TRUE&amp;DOC_NAME=FAT:FQL_AUDITING_CLIENT_TEMPLATE.FAT&amp;display_string=Audit&amp;VAR:KEY=NGFCTEJMZW&amp;VAR:QUERY=KChGRl9ERUJUKFFUUiwwLCwsUkYsVVNEKUBGRl9ERUJUKFNFTUksMCwsLFJGLFVTRCkpQEZGX0RFQlQoQU5OL","DAsLCxSRixVU0QpKQ==&amp;WINDOW=FIRST_POPUP&amp;HEIGHT=450&amp;WIDTH=450&amp;START_MAXIMIZED=FALSE&amp;VAR:CALENDAR=US&amp;VAR:SYMBOL=ACTG&amp;VAR:INDEX=0"}</definedName>
    <definedName name="_320__FDSAUDITLINK__" localSheetId="15" hidden="1">{"fdsup://directions/FAT Viewer?action=UPDATE&amp;creator=factset&amp;DYN_ARGS=TRUE&amp;DOC_NAME=FAT:FQL_AUDITING_CLIENT_TEMPLATE.FAT&amp;display_string=Audit&amp;VAR:KEY=NGFCTEJMZW&amp;VAR:QUERY=KChGRl9ERUJUKFFUUiwwLCwsUkYsVVNEKUBGRl9ERUJUKFNFTUksMCwsLFJGLFVTRCkpQEZGX0RFQlQoQU5OL","DAsLCxSRixVU0QpKQ==&amp;WINDOW=FIRST_POPUP&amp;HEIGHT=450&amp;WIDTH=450&amp;START_MAXIMIZED=FALSE&amp;VAR:CALENDAR=US&amp;VAR:SYMBOL=ACTG&amp;VAR:INDEX=0"}</definedName>
    <definedName name="_320__FDSAUDITLINK__" hidden="1">{"fdsup://directions/FAT Viewer?action=UPDATE&amp;creator=factset&amp;DYN_ARGS=TRUE&amp;DOC_NAME=FAT:FQL_AUDITING_CLIENT_TEMPLATE.FAT&amp;display_string=Audit&amp;VAR:KEY=NGFCTEJMZW&amp;VAR:QUERY=KChGRl9ERUJUKFFUUiwwLCwsUkYsVVNEKUBGRl9ERUJUKFNFTUksMCwsLFJGLFVTRCkpQEZGX0RFQlQoQU5OL","DAsLCxSRixVU0QpKQ==&amp;WINDOW=FIRST_POPUP&amp;HEIGHT=450&amp;WIDTH=450&amp;START_MAXIMIZED=FALSE&amp;VAR:CALENDAR=US&amp;VAR:SYMBOL=ACTG&amp;VAR:INDEX=0"}</definedName>
    <definedName name="_321__FDSAUDITLINK__" localSheetId="16" hidden="1">{"fdsup://Directions/FactSet Auditing Viewer?action=AUDIT_VALUE&amp;DB=129&amp;ID1=88164L10&amp;VALUEID=01001&amp;SDATE=201101&amp;PERIODTYPE=QTR_STD&amp;SCFT=3&amp;window=popup_no_bar&amp;width=385&amp;height=120&amp;START_MAXIMIZED=FALSE&amp;creator=factset&amp;display_string=Audit"}</definedName>
    <definedName name="_321__FDSAUDITLINK__" localSheetId="20" hidden="1">{"fdsup://Directions/FactSet Auditing Viewer?action=AUDIT_VALUE&amp;DB=129&amp;ID1=88164L10&amp;VALUEID=01001&amp;SDATE=201101&amp;PERIODTYPE=QTR_STD&amp;SCFT=3&amp;window=popup_no_bar&amp;width=385&amp;height=120&amp;START_MAXIMIZED=FALSE&amp;creator=factset&amp;display_string=Audit"}</definedName>
    <definedName name="_321__FDSAUDITLINK__" localSheetId="12" hidden="1">{"fdsup://Directions/FactSet Auditing Viewer?action=AUDIT_VALUE&amp;DB=129&amp;ID1=88164L10&amp;VALUEID=01001&amp;SDATE=201101&amp;PERIODTYPE=QTR_STD&amp;SCFT=3&amp;window=popup_no_bar&amp;width=385&amp;height=120&amp;START_MAXIMIZED=FALSE&amp;creator=factset&amp;display_string=Audit"}</definedName>
    <definedName name="_321__FDSAUDITLINK__" localSheetId="15" hidden="1">{"fdsup://Directions/FactSet Auditing Viewer?action=AUDIT_VALUE&amp;DB=129&amp;ID1=88164L10&amp;VALUEID=01001&amp;SDATE=201101&amp;PERIODTYPE=QTR_STD&amp;SCFT=3&amp;window=popup_no_bar&amp;width=385&amp;height=120&amp;START_MAXIMIZED=FALSE&amp;creator=factset&amp;display_string=Audit"}</definedName>
    <definedName name="_321__FDSAUDITLINK__" hidden="1">{"fdsup://Directions/FactSet Auditing Viewer?action=AUDIT_VALUE&amp;DB=129&amp;ID1=88164L10&amp;VALUEID=01001&amp;SDATE=201101&amp;PERIODTYPE=QTR_STD&amp;SCFT=3&amp;window=popup_no_bar&amp;width=385&amp;height=120&amp;START_MAXIMIZED=FALSE&amp;creator=factset&amp;display_string=Audit"}</definedName>
    <definedName name="_322__FDSAUDITLINK__" localSheetId="16" hidden="1">{"fdsup://directions/FAT Viewer?action=UPDATE&amp;creator=factset&amp;DYN_ARGS=TRUE&amp;DOC_NAME=FAT:FQL_AUDITING_CLIENT_TEMPLATE.FAT&amp;display_string=Audit&amp;VAR:KEY=BQRKRWJARK&amp;VAR:QUERY=KChGRl9ERUJUKFFUUiwwLCwsUkYsVVNEKUBGRl9ERUJUKFNFTUksMCwsLFJGLFVTRCkpQEZGX0RFQlQoQU5OL","DAsLCxSRixVU0QpKQ==&amp;WINDOW=FIRST_POPUP&amp;HEIGHT=450&amp;WIDTH=450&amp;START_MAXIMIZED=FALSE&amp;VAR:CALENDAR=US&amp;VAR:INDEX=0"}</definedName>
    <definedName name="_322__FDSAUDITLINK__" localSheetId="20" hidden="1">{"fdsup://directions/FAT Viewer?action=UPDATE&amp;creator=factset&amp;DYN_ARGS=TRUE&amp;DOC_NAME=FAT:FQL_AUDITING_CLIENT_TEMPLATE.FAT&amp;display_string=Audit&amp;VAR:KEY=BQRKRWJARK&amp;VAR:QUERY=KChGRl9ERUJUKFFUUiwwLCwsUkYsVVNEKUBGRl9ERUJUKFNFTUksMCwsLFJGLFVTRCkpQEZGX0RFQlQoQU5OL","DAsLCxSRixVU0QpKQ==&amp;WINDOW=FIRST_POPUP&amp;HEIGHT=450&amp;WIDTH=450&amp;START_MAXIMIZED=FALSE&amp;VAR:CALENDAR=US&amp;VAR:INDEX=0"}</definedName>
    <definedName name="_322__FDSAUDITLINK__" localSheetId="12" hidden="1">{"fdsup://directions/FAT Viewer?action=UPDATE&amp;creator=factset&amp;DYN_ARGS=TRUE&amp;DOC_NAME=FAT:FQL_AUDITING_CLIENT_TEMPLATE.FAT&amp;display_string=Audit&amp;VAR:KEY=BQRKRWJARK&amp;VAR:QUERY=KChGRl9ERUJUKFFUUiwwLCwsUkYsVVNEKUBGRl9ERUJUKFNFTUksMCwsLFJGLFVTRCkpQEZGX0RFQlQoQU5OL","DAsLCxSRixVU0QpKQ==&amp;WINDOW=FIRST_POPUP&amp;HEIGHT=450&amp;WIDTH=450&amp;START_MAXIMIZED=FALSE&amp;VAR:CALENDAR=US&amp;VAR:INDEX=0"}</definedName>
    <definedName name="_322__FDSAUDITLINK__" localSheetId="15" hidden="1">{"fdsup://directions/FAT Viewer?action=UPDATE&amp;creator=factset&amp;DYN_ARGS=TRUE&amp;DOC_NAME=FAT:FQL_AUDITING_CLIENT_TEMPLATE.FAT&amp;display_string=Audit&amp;VAR:KEY=BQRKRWJARK&amp;VAR:QUERY=KChGRl9ERUJUKFFUUiwwLCwsUkYsVVNEKUBGRl9ERUJUKFNFTUksMCwsLFJGLFVTRCkpQEZGX0RFQlQoQU5OL","DAsLCxSRixVU0QpKQ==&amp;WINDOW=FIRST_POPUP&amp;HEIGHT=450&amp;WIDTH=450&amp;START_MAXIMIZED=FALSE&amp;VAR:CALENDAR=US&amp;VAR:INDEX=0"}</definedName>
    <definedName name="_322__FDSAUDITLINK__" hidden="1">{"fdsup://directions/FAT Viewer?action=UPDATE&amp;creator=factset&amp;DYN_ARGS=TRUE&amp;DOC_NAME=FAT:FQL_AUDITING_CLIENT_TEMPLATE.FAT&amp;display_string=Audit&amp;VAR:KEY=BQRKRWJARK&amp;VAR:QUERY=KChGRl9ERUJUKFFUUiwwLCwsUkYsVVNEKUBGRl9ERUJUKFNFTUksMCwsLFJGLFVTRCkpQEZGX0RFQlQoQU5OL","DAsLCxSRixVU0QpKQ==&amp;WINDOW=FIRST_POPUP&amp;HEIGHT=450&amp;WIDTH=450&amp;START_MAXIMIZED=FALSE&amp;VAR:CALENDAR=US&amp;VAR:INDEX=0"}</definedName>
    <definedName name="_323__FDSAUDITLINK__" localSheetId="16" hidden="1">{"fdsup://directions/FAT Viewer?action=UPDATE&amp;creator=factset&amp;DYN_ARGS=TRUE&amp;DOC_NAME=FAT:FQL_AUDITING_CLIENT_TEMPLATE.FAT&amp;display_string=Audit&amp;VAR:KEY=KDWPOXONCT&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093031&amp;VAR:INDEX=0"}</definedName>
    <definedName name="_323__FDSAUDITLINK__" localSheetId="20" hidden="1">{"fdsup://directions/FAT Viewer?action=UPDATE&amp;creator=factset&amp;DYN_ARGS=TRUE&amp;DOC_NAME=FAT:FQL_AUDITING_CLIENT_TEMPLATE.FAT&amp;display_string=Audit&amp;VAR:KEY=KDWPOXONCT&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093031&amp;VAR:INDEX=0"}</definedName>
    <definedName name="_323__FDSAUDITLINK__" localSheetId="12" hidden="1">{"fdsup://directions/FAT Viewer?action=UPDATE&amp;creator=factset&amp;DYN_ARGS=TRUE&amp;DOC_NAME=FAT:FQL_AUDITING_CLIENT_TEMPLATE.FAT&amp;display_string=Audit&amp;VAR:KEY=KDWPOXONCT&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093031&amp;VAR:INDEX=0"}</definedName>
    <definedName name="_323__FDSAUDITLINK__" localSheetId="15" hidden="1">{"fdsup://directions/FAT Viewer?action=UPDATE&amp;creator=factset&amp;DYN_ARGS=TRUE&amp;DOC_NAME=FAT:FQL_AUDITING_CLIENT_TEMPLATE.FAT&amp;display_string=Audit&amp;VAR:KEY=KDWPOXONCT&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093031&amp;VAR:INDEX=0"}</definedName>
    <definedName name="_323__FDSAUDITLINK__" hidden="1">{"fdsup://directions/FAT Viewer?action=UPDATE&amp;creator=factset&amp;DYN_ARGS=TRUE&amp;DOC_NAME=FAT:FQL_AUDITING_CLIENT_TEMPLATE.FAT&amp;display_string=Audit&amp;VAR:KEY=KDWPOXONCT&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093031&amp;VAR:INDEX=0"}</definedName>
    <definedName name="_324__FDSAUDITLINK__" localSheetId="16" hidden="1">{"fdsup://directions/FAT Viewer?action=UPDATE&amp;creator=factset&amp;DYN_ARGS=TRUE&amp;DOC_NAME=FAT:FQL_AUDITING_CLIENT_TEMPLATE.FAT&amp;display_string=Audit&amp;VAR:KEY=TGRSTYLEXW&amp;VAR:QUERY=KChGRl9FQklUREEoTFRNLDAsLCxSRixVU0QpQEZGX0VCSVREQShMVE1TX1NFTUksMCwsLFJGLFVTRCkpQEZGX","0VCSVREQShBTk4sMCwsLFJGLFVTRCkp&amp;WINDOW=FIRST_POPUP&amp;HEIGHT=450&amp;WIDTH=450&amp;START_MAXIMIZED=FALSE&amp;VAR:CALENDAR=US&amp;VAR:SYMBOL=QCOM&amp;VAR:INDEX=0"}</definedName>
    <definedName name="_324__FDSAUDITLINK__" localSheetId="20" hidden="1">{"fdsup://directions/FAT Viewer?action=UPDATE&amp;creator=factset&amp;DYN_ARGS=TRUE&amp;DOC_NAME=FAT:FQL_AUDITING_CLIENT_TEMPLATE.FAT&amp;display_string=Audit&amp;VAR:KEY=TGRSTYLEXW&amp;VAR:QUERY=KChGRl9FQklUREEoTFRNLDAsLCxSRixVU0QpQEZGX0VCSVREQShMVE1TX1NFTUksMCwsLFJGLFVTRCkpQEZGX","0VCSVREQShBTk4sMCwsLFJGLFVTRCkp&amp;WINDOW=FIRST_POPUP&amp;HEIGHT=450&amp;WIDTH=450&amp;START_MAXIMIZED=FALSE&amp;VAR:CALENDAR=US&amp;VAR:SYMBOL=QCOM&amp;VAR:INDEX=0"}</definedName>
    <definedName name="_324__FDSAUDITLINK__" localSheetId="12" hidden="1">{"fdsup://directions/FAT Viewer?action=UPDATE&amp;creator=factset&amp;DYN_ARGS=TRUE&amp;DOC_NAME=FAT:FQL_AUDITING_CLIENT_TEMPLATE.FAT&amp;display_string=Audit&amp;VAR:KEY=TGRSTYLEXW&amp;VAR:QUERY=KChGRl9FQklUREEoTFRNLDAsLCxSRixVU0QpQEZGX0VCSVREQShMVE1TX1NFTUksMCwsLFJGLFVTRCkpQEZGX","0VCSVREQShBTk4sMCwsLFJGLFVTRCkp&amp;WINDOW=FIRST_POPUP&amp;HEIGHT=450&amp;WIDTH=450&amp;START_MAXIMIZED=FALSE&amp;VAR:CALENDAR=US&amp;VAR:SYMBOL=QCOM&amp;VAR:INDEX=0"}</definedName>
    <definedName name="_324__FDSAUDITLINK__" localSheetId="15" hidden="1">{"fdsup://directions/FAT Viewer?action=UPDATE&amp;creator=factset&amp;DYN_ARGS=TRUE&amp;DOC_NAME=FAT:FQL_AUDITING_CLIENT_TEMPLATE.FAT&amp;display_string=Audit&amp;VAR:KEY=TGRSTYLEXW&amp;VAR:QUERY=KChGRl9FQklUREEoTFRNLDAsLCxSRixVU0QpQEZGX0VCSVREQShMVE1TX1NFTUksMCwsLFJGLFVTRCkpQEZGX","0VCSVREQShBTk4sMCwsLFJGLFVTRCkp&amp;WINDOW=FIRST_POPUP&amp;HEIGHT=450&amp;WIDTH=450&amp;START_MAXIMIZED=FALSE&amp;VAR:CALENDAR=US&amp;VAR:SYMBOL=QCOM&amp;VAR:INDEX=0"}</definedName>
    <definedName name="_324__FDSAUDITLINK__" hidden="1">{"fdsup://directions/FAT Viewer?action=UPDATE&amp;creator=factset&amp;DYN_ARGS=TRUE&amp;DOC_NAME=FAT:FQL_AUDITING_CLIENT_TEMPLATE.FAT&amp;display_string=Audit&amp;VAR:KEY=TGRSTYLEXW&amp;VAR:QUERY=KChGRl9FQklUREEoTFRNLDAsLCxSRixVU0QpQEZGX0VCSVREQShMVE1TX1NFTUksMCwsLFJGLFVTRCkpQEZGX","0VCSVREQShBTk4sMCwsLFJGLFVTRCkp&amp;WINDOW=FIRST_POPUP&amp;HEIGHT=450&amp;WIDTH=450&amp;START_MAXIMIZED=FALSE&amp;VAR:CALENDAR=US&amp;VAR:SYMBOL=QCOM&amp;VAR:INDEX=0"}</definedName>
    <definedName name="_325__FDSAUDITLINK__" localSheetId="16" hidden="1">{"fdsup://Directions/FactSet Auditing Viewer?action=AUDIT_VALUE&amp;DB=129&amp;ID1=61971810&amp;VALUEID=07011&amp;SDATE=2011&amp;PERIODTYPE=ANN_STD&amp;SCFT=3&amp;window=popup_no_bar&amp;width=385&amp;height=120&amp;START_MAXIMIZED=FALSE&amp;creator=factset&amp;display_string=Audit"}</definedName>
    <definedName name="_325__FDSAUDITLINK__" localSheetId="20" hidden="1">{"fdsup://Directions/FactSet Auditing Viewer?action=AUDIT_VALUE&amp;DB=129&amp;ID1=61971810&amp;VALUEID=07011&amp;SDATE=2011&amp;PERIODTYPE=ANN_STD&amp;SCFT=3&amp;window=popup_no_bar&amp;width=385&amp;height=120&amp;START_MAXIMIZED=FALSE&amp;creator=factset&amp;display_string=Audit"}</definedName>
    <definedName name="_325__FDSAUDITLINK__" localSheetId="12" hidden="1">{"fdsup://Directions/FactSet Auditing Viewer?action=AUDIT_VALUE&amp;DB=129&amp;ID1=61971810&amp;VALUEID=07011&amp;SDATE=2011&amp;PERIODTYPE=ANN_STD&amp;SCFT=3&amp;window=popup_no_bar&amp;width=385&amp;height=120&amp;START_MAXIMIZED=FALSE&amp;creator=factset&amp;display_string=Audit"}</definedName>
    <definedName name="_325__FDSAUDITLINK__" localSheetId="15" hidden="1">{"fdsup://Directions/FactSet Auditing Viewer?action=AUDIT_VALUE&amp;DB=129&amp;ID1=61971810&amp;VALUEID=07011&amp;SDATE=2011&amp;PERIODTYPE=ANN_STD&amp;SCFT=3&amp;window=popup_no_bar&amp;width=385&amp;height=120&amp;START_MAXIMIZED=FALSE&amp;creator=factset&amp;display_string=Audit"}</definedName>
    <definedName name="_325__FDSAUDITLINK__" hidden="1">{"fdsup://Directions/FactSet Auditing Viewer?action=AUDIT_VALUE&amp;DB=129&amp;ID1=61971810&amp;VALUEID=07011&amp;SDATE=2011&amp;PERIODTYPE=ANN_STD&amp;SCFT=3&amp;window=popup_no_bar&amp;width=385&amp;height=120&amp;START_MAXIMIZED=FALSE&amp;creator=factset&amp;display_string=Audit"}</definedName>
    <definedName name="_326__FDSAUDITLINK__" localSheetId="16" hidden="1">{"fdsup://directions/FAT Viewer?action=UPDATE&amp;creator=factset&amp;DYN_ARGS=TRUE&amp;DOC_NAME=FAT:FQL_AUDITING_CLIENT_TEMPLATE.FAT&amp;display_string=Audit&amp;VAR:KEY=FUDANMLKLU&amp;VAR:QUERY=KChGRl9HUk9TU19JTkMoTFRNLDAsLCxSRixVU0QpQEZGX0dST1NTX0lOQyhMVE1TX1NFTUksMCwsLFJGLFVTR","CkpQEZGX1NBTEVTKEFOTiwwLCwsUkYsVVNEKSk=&amp;WINDOW=FIRST_POPUP&amp;HEIGHT=450&amp;WIDTH=450&amp;START_MAXIMIZED=FALSE&amp;VAR:CALENDAR=US&amp;VAR:SYMBOL=QCOM&amp;VAR:INDEX=0"}</definedName>
    <definedName name="_326__FDSAUDITLINK__" localSheetId="20" hidden="1">{"fdsup://directions/FAT Viewer?action=UPDATE&amp;creator=factset&amp;DYN_ARGS=TRUE&amp;DOC_NAME=FAT:FQL_AUDITING_CLIENT_TEMPLATE.FAT&amp;display_string=Audit&amp;VAR:KEY=FUDANMLKLU&amp;VAR:QUERY=KChGRl9HUk9TU19JTkMoTFRNLDAsLCxSRixVU0QpQEZGX0dST1NTX0lOQyhMVE1TX1NFTUksMCwsLFJGLFVTR","CkpQEZGX1NBTEVTKEFOTiwwLCwsUkYsVVNEKSk=&amp;WINDOW=FIRST_POPUP&amp;HEIGHT=450&amp;WIDTH=450&amp;START_MAXIMIZED=FALSE&amp;VAR:CALENDAR=US&amp;VAR:SYMBOL=QCOM&amp;VAR:INDEX=0"}</definedName>
    <definedName name="_326__FDSAUDITLINK__" localSheetId="12" hidden="1">{"fdsup://directions/FAT Viewer?action=UPDATE&amp;creator=factset&amp;DYN_ARGS=TRUE&amp;DOC_NAME=FAT:FQL_AUDITING_CLIENT_TEMPLATE.FAT&amp;display_string=Audit&amp;VAR:KEY=FUDANMLKLU&amp;VAR:QUERY=KChGRl9HUk9TU19JTkMoTFRNLDAsLCxSRixVU0QpQEZGX0dST1NTX0lOQyhMVE1TX1NFTUksMCwsLFJGLFVTR","CkpQEZGX1NBTEVTKEFOTiwwLCwsUkYsVVNEKSk=&amp;WINDOW=FIRST_POPUP&amp;HEIGHT=450&amp;WIDTH=450&amp;START_MAXIMIZED=FALSE&amp;VAR:CALENDAR=US&amp;VAR:SYMBOL=QCOM&amp;VAR:INDEX=0"}</definedName>
    <definedName name="_326__FDSAUDITLINK__" localSheetId="15" hidden="1">{"fdsup://directions/FAT Viewer?action=UPDATE&amp;creator=factset&amp;DYN_ARGS=TRUE&amp;DOC_NAME=FAT:FQL_AUDITING_CLIENT_TEMPLATE.FAT&amp;display_string=Audit&amp;VAR:KEY=FUDANMLKLU&amp;VAR:QUERY=KChGRl9HUk9TU19JTkMoTFRNLDAsLCxSRixVU0QpQEZGX0dST1NTX0lOQyhMVE1TX1NFTUksMCwsLFJGLFVTR","CkpQEZGX1NBTEVTKEFOTiwwLCwsUkYsVVNEKSk=&amp;WINDOW=FIRST_POPUP&amp;HEIGHT=450&amp;WIDTH=450&amp;START_MAXIMIZED=FALSE&amp;VAR:CALENDAR=US&amp;VAR:SYMBOL=QCOM&amp;VAR:INDEX=0"}</definedName>
    <definedName name="_326__FDSAUDITLINK__" hidden="1">{"fdsup://directions/FAT Viewer?action=UPDATE&amp;creator=factset&amp;DYN_ARGS=TRUE&amp;DOC_NAME=FAT:FQL_AUDITING_CLIENT_TEMPLATE.FAT&amp;display_string=Audit&amp;VAR:KEY=FUDANMLKLU&amp;VAR:QUERY=KChGRl9HUk9TU19JTkMoTFRNLDAsLCxSRixVU0QpQEZGX0dST1NTX0lOQyhMVE1TX1NFTUksMCwsLFJGLFVTR","CkpQEZGX1NBTEVTKEFOTiwwLCwsUkYsVVNEKSk=&amp;WINDOW=FIRST_POPUP&amp;HEIGHT=450&amp;WIDTH=450&amp;START_MAXIMIZED=FALSE&amp;VAR:CALENDAR=US&amp;VAR:SYMBOL=QCOM&amp;VAR:INDEX=0"}</definedName>
    <definedName name="_327__FDSAUDITLINK__" localSheetId="16" hidden="1">{"fdsup://directions/FAT Viewer?action=UPDATE&amp;creator=factset&amp;DYN_ARGS=TRUE&amp;DOC_NAME=FAT:FQL_AUDITING_CLIENT_TEMPLATE.FAT&amp;display_string=Audit&amp;VAR:KEY=YPADYVUXQJ&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260509&amp;VAR:INDEX=0"}</definedName>
    <definedName name="_327__FDSAUDITLINK__" localSheetId="20" hidden="1">{"fdsup://directions/FAT Viewer?action=UPDATE&amp;creator=factset&amp;DYN_ARGS=TRUE&amp;DOC_NAME=FAT:FQL_AUDITING_CLIENT_TEMPLATE.FAT&amp;display_string=Audit&amp;VAR:KEY=YPADYVUXQJ&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260509&amp;VAR:INDEX=0"}</definedName>
    <definedName name="_327__FDSAUDITLINK__" localSheetId="12" hidden="1">{"fdsup://directions/FAT Viewer?action=UPDATE&amp;creator=factset&amp;DYN_ARGS=TRUE&amp;DOC_NAME=FAT:FQL_AUDITING_CLIENT_TEMPLATE.FAT&amp;display_string=Audit&amp;VAR:KEY=YPADYVUXQJ&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260509&amp;VAR:INDEX=0"}</definedName>
    <definedName name="_327__FDSAUDITLINK__" localSheetId="15" hidden="1">{"fdsup://directions/FAT Viewer?action=UPDATE&amp;creator=factset&amp;DYN_ARGS=TRUE&amp;DOC_NAME=FAT:FQL_AUDITING_CLIENT_TEMPLATE.FAT&amp;display_string=Audit&amp;VAR:KEY=YPADYVUXQJ&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260509&amp;VAR:INDEX=0"}</definedName>
    <definedName name="_327__FDSAUDITLINK__" hidden="1">{"fdsup://directions/FAT Viewer?action=UPDATE&amp;creator=factset&amp;DYN_ARGS=TRUE&amp;DOC_NAME=FAT:FQL_AUDITING_CLIENT_TEMPLATE.FAT&amp;display_string=Audit&amp;VAR:KEY=YPADYVUXQJ&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260509&amp;VAR:INDEX=0"}</definedName>
    <definedName name="_328__FDSAUDITLINK__" localSheetId="16" hidden="1">{"fdsup://directions/FAT Viewer?action=UPDATE&amp;creator=factset&amp;DYN_ARGS=TRUE&amp;DOC_NAME=FAT:FQL_AUDITING_CLIENT_TEMPLATE.FAT&amp;display_string=Audit&amp;VAR:KEY=PEDMNGVOLW&amp;VAR:QUERY=KChGRl9TQUxFUyhMVE0sMCwsLFJGLFVTRClARkZfU0FMRVMoTFRNU19TRU1JLDAsLCxSRixVU0QpKUBGRl9TQ","UxFUyhBTk4sMCwsLFJGLFVTRCkp&amp;WINDOW=FIRST_POPUP&amp;HEIGHT=450&amp;WIDTH=450&amp;START_MAXIMIZED=FALSE&amp;VAR:CALENDAR=US&amp;VAR:SYMBOL=QCOM&amp;VAR:INDEX=0"}</definedName>
    <definedName name="_328__FDSAUDITLINK__" localSheetId="20" hidden="1">{"fdsup://directions/FAT Viewer?action=UPDATE&amp;creator=factset&amp;DYN_ARGS=TRUE&amp;DOC_NAME=FAT:FQL_AUDITING_CLIENT_TEMPLATE.FAT&amp;display_string=Audit&amp;VAR:KEY=PEDMNGVOLW&amp;VAR:QUERY=KChGRl9TQUxFUyhMVE0sMCwsLFJGLFVTRClARkZfU0FMRVMoTFRNU19TRU1JLDAsLCxSRixVU0QpKUBGRl9TQ","UxFUyhBTk4sMCwsLFJGLFVTRCkp&amp;WINDOW=FIRST_POPUP&amp;HEIGHT=450&amp;WIDTH=450&amp;START_MAXIMIZED=FALSE&amp;VAR:CALENDAR=US&amp;VAR:SYMBOL=QCOM&amp;VAR:INDEX=0"}</definedName>
    <definedName name="_328__FDSAUDITLINK__" localSheetId="12" hidden="1">{"fdsup://directions/FAT Viewer?action=UPDATE&amp;creator=factset&amp;DYN_ARGS=TRUE&amp;DOC_NAME=FAT:FQL_AUDITING_CLIENT_TEMPLATE.FAT&amp;display_string=Audit&amp;VAR:KEY=PEDMNGVOLW&amp;VAR:QUERY=KChGRl9TQUxFUyhMVE0sMCwsLFJGLFVTRClARkZfU0FMRVMoTFRNU19TRU1JLDAsLCxSRixVU0QpKUBGRl9TQ","UxFUyhBTk4sMCwsLFJGLFVTRCkp&amp;WINDOW=FIRST_POPUP&amp;HEIGHT=450&amp;WIDTH=450&amp;START_MAXIMIZED=FALSE&amp;VAR:CALENDAR=US&amp;VAR:SYMBOL=QCOM&amp;VAR:INDEX=0"}</definedName>
    <definedName name="_328__FDSAUDITLINK__" localSheetId="15" hidden="1">{"fdsup://directions/FAT Viewer?action=UPDATE&amp;creator=factset&amp;DYN_ARGS=TRUE&amp;DOC_NAME=FAT:FQL_AUDITING_CLIENT_TEMPLATE.FAT&amp;display_string=Audit&amp;VAR:KEY=PEDMNGVOLW&amp;VAR:QUERY=KChGRl9TQUxFUyhMVE0sMCwsLFJGLFVTRClARkZfU0FMRVMoTFRNU19TRU1JLDAsLCxSRixVU0QpKUBGRl9TQ","UxFUyhBTk4sMCwsLFJGLFVTRCkp&amp;WINDOW=FIRST_POPUP&amp;HEIGHT=450&amp;WIDTH=450&amp;START_MAXIMIZED=FALSE&amp;VAR:CALENDAR=US&amp;VAR:SYMBOL=QCOM&amp;VAR:INDEX=0"}</definedName>
    <definedName name="_328__FDSAUDITLINK__" hidden="1">{"fdsup://directions/FAT Viewer?action=UPDATE&amp;creator=factset&amp;DYN_ARGS=TRUE&amp;DOC_NAME=FAT:FQL_AUDITING_CLIENT_TEMPLATE.FAT&amp;display_string=Audit&amp;VAR:KEY=PEDMNGVOLW&amp;VAR:QUERY=KChGRl9TQUxFUyhMVE0sMCwsLFJGLFVTRClARkZfU0FMRVMoTFRNU19TRU1JLDAsLCxSRixVU0QpKUBGRl9TQ","UxFUyhBTk4sMCwsLFJGLFVTRCkp&amp;WINDOW=FIRST_POPUP&amp;HEIGHT=450&amp;WIDTH=450&amp;START_MAXIMIZED=FALSE&amp;VAR:CALENDAR=US&amp;VAR:SYMBOL=QCOM&amp;VAR:INDEX=0"}</definedName>
    <definedName name="_329__FDSAUDITLINK__" localSheetId="16" hidden="1">{"fdsup://directions/FAT Viewer?action=UPDATE&amp;creator=factset&amp;DYN_ARGS=TRUE&amp;DOC_NAME=FAT:FQL_AUDITING_CLIENT_TEMPLATE.FAT&amp;display_string=Audit&amp;VAR:KEY=HYDMFUFUZW&amp;VAR:QUERY=KEZGX0VCSVREQShMVE0sMTIvMzEvMjAxMCwsLFJGLFVTRClARkZfRUJJVERBX0lCKExUTSwxMi8zMS8yMDEwL","CwsUkYsVVNEKSk=&amp;WINDOW=FIRST_POPUP&amp;HEIGHT=450&amp;WIDTH=450&amp;START_MAXIMIZED=FALSE&amp;VAR:CALENDAR=US&amp;VAR:SYMBOL=ACTG&amp;VAR:INDEX=0"}</definedName>
    <definedName name="_329__FDSAUDITLINK__" localSheetId="20" hidden="1">{"fdsup://directions/FAT Viewer?action=UPDATE&amp;creator=factset&amp;DYN_ARGS=TRUE&amp;DOC_NAME=FAT:FQL_AUDITING_CLIENT_TEMPLATE.FAT&amp;display_string=Audit&amp;VAR:KEY=HYDMFUFUZW&amp;VAR:QUERY=KEZGX0VCSVREQShMVE0sMTIvMzEvMjAxMCwsLFJGLFVTRClARkZfRUJJVERBX0lCKExUTSwxMi8zMS8yMDEwL","CwsUkYsVVNEKSk=&amp;WINDOW=FIRST_POPUP&amp;HEIGHT=450&amp;WIDTH=450&amp;START_MAXIMIZED=FALSE&amp;VAR:CALENDAR=US&amp;VAR:SYMBOL=ACTG&amp;VAR:INDEX=0"}</definedName>
    <definedName name="_329__FDSAUDITLINK__" localSheetId="12" hidden="1">{"fdsup://directions/FAT Viewer?action=UPDATE&amp;creator=factset&amp;DYN_ARGS=TRUE&amp;DOC_NAME=FAT:FQL_AUDITING_CLIENT_TEMPLATE.FAT&amp;display_string=Audit&amp;VAR:KEY=HYDMFUFUZW&amp;VAR:QUERY=KEZGX0VCSVREQShMVE0sMTIvMzEvMjAxMCwsLFJGLFVTRClARkZfRUJJVERBX0lCKExUTSwxMi8zMS8yMDEwL","CwsUkYsVVNEKSk=&amp;WINDOW=FIRST_POPUP&amp;HEIGHT=450&amp;WIDTH=450&amp;START_MAXIMIZED=FALSE&amp;VAR:CALENDAR=US&amp;VAR:SYMBOL=ACTG&amp;VAR:INDEX=0"}</definedName>
    <definedName name="_329__FDSAUDITLINK__" localSheetId="15" hidden="1">{"fdsup://directions/FAT Viewer?action=UPDATE&amp;creator=factset&amp;DYN_ARGS=TRUE&amp;DOC_NAME=FAT:FQL_AUDITING_CLIENT_TEMPLATE.FAT&amp;display_string=Audit&amp;VAR:KEY=HYDMFUFUZW&amp;VAR:QUERY=KEZGX0VCSVREQShMVE0sMTIvMzEvMjAxMCwsLFJGLFVTRClARkZfRUJJVERBX0lCKExUTSwxMi8zMS8yMDEwL","CwsUkYsVVNEKSk=&amp;WINDOW=FIRST_POPUP&amp;HEIGHT=450&amp;WIDTH=450&amp;START_MAXIMIZED=FALSE&amp;VAR:CALENDAR=US&amp;VAR:SYMBOL=ACTG&amp;VAR:INDEX=0"}</definedName>
    <definedName name="_329__FDSAUDITLINK__" hidden="1">{"fdsup://directions/FAT Viewer?action=UPDATE&amp;creator=factset&amp;DYN_ARGS=TRUE&amp;DOC_NAME=FAT:FQL_AUDITING_CLIENT_TEMPLATE.FAT&amp;display_string=Audit&amp;VAR:KEY=HYDMFUFUZW&amp;VAR:QUERY=KEZGX0VCSVREQShMVE0sMTIvMzEvMjAxMCwsLFJGLFVTRClARkZfRUJJVERBX0lCKExUTSwxMi8zMS8yMDEwL","CwsUkYsVVNEKSk=&amp;WINDOW=FIRST_POPUP&amp;HEIGHT=450&amp;WIDTH=450&amp;START_MAXIMIZED=FALSE&amp;VAR:CALENDAR=US&amp;VAR:SYMBOL=ACTG&amp;VAR:INDEX=0"}</definedName>
    <definedName name="_33__FDSAUDITLINK__" localSheetId="16" hidden="1">{"fdsup://directions/FAT Viewer?action=UPDATE&amp;creator=factset&amp;DYN_ARGS=TRUE&amp;DOC_NAME=FAT:FQL_AUDITING_CLIENT_TEMPLATE.FAT&amp;display_string=Audit&amp;VAR:KEY=VAFWXKVSNS&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6723&amp;VAR:INDEX=0"}</definedName>
    <definedName name="_33__FDSAUDITLINK__" localSheetId="20" hidden="1">{"fdsup://directions/FAT Viewer?action=UPDATE&amp;creator=factset&amp;DYN_ARGS=TRUE&amp;DOC_NAME=FAT:FQL_AUDITING_CLIENT_TEMPLATE.FAT&amp;display_string=Audit&amp;VAR:KEY=VAFWXKVSNS&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6723&amp;VAR:INDEX=0"}</definedName>
    <definedName name="_33__FDSAUDITLINK__" localSheetId="12" hidden="1">{"fdsup://directions/FAT Viewer?action=UPDATE&amp;creator=factset&amp;DYN_ARGS=TRUE&amp;DOC_NAME=FAT:FQL_AUDITING_CLIENT_TEMPLATE.FAT&amp;display_string=Audit&amp;VAR:KEY=VAFWXKVSNS&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6723&amp;VAR:INDEX=0"}</definedName>
    <definedName name="_33__FDSAUDITLINK__" localSheetId="15" hidden="1">{"fdsup://directions/FAT Viewer?action=UPDATE&amp;creator=factset&amp;DYN_ARGS=TRUE&amp;DOC_NAME=FAT:FQL_AUDITING_CLIENT_TEMPLATE.FAT&amp;display_string=Audit&amp;VAR:KEY=VAFWXKVSNS&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6723&amp;VAR:INDEX=0"}</definedName>
    <definedName name="_33__FDSAUDITLINK__" hidden="1">{"fdsup://directions/FAT Viewer?action=UPDATE&amp;creator=factset&amp;DYN_ARGS=TRUE&amp;DOC_NAME=FAT:FQL_AUDITING_CLIENT_TEMPLATE.FAT&amp;display_string=Audit&amp;VAR:KEY=VAFWXKVSNS&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6723&amp;VAR:INDEX=0"}</definedName>
    <definedName name="_330__FDSAUDITLINK__" localSheetId="16" hidden="1">{"fdsup://directions/FAT Viewer?action=UPDATE&amp;creator=factset&amp;DYN_ARGS=TRUE&amp;DOC_NAME=FAT:FQL_AUDITING_CLIENT_TEMPLATE.FAT&amp;display_string=Audit&amp;VAR:KEY=HALILIJQBE&amp;VAR:QUERY=KChGRl9ERUJUKFFUUiwwLCwsUkYsVVNEKUBGRl9ERUJUKFNFTUksMCwsLFJGLFVTRCkpQEZGX0RFQlQoQU5OL","DAsLCxSRixVU0QpKQ==&amp;WINDOW=FIRST_POPUP&amp;HEIGHT=450&amp;WIDTH=450&amp;START_MAXIMIZED=FALSE&amp;VAR:CALENDAR=US&amp;VAR:SYMBOL=FSL&amp;VAR:INDEX=0"}</definedName>
    <definedName name="_330__FDSAUDITLINK__" localSheetId="20" hidden="1">{"fdsup://directions/FAT Viewer?action=UPDATE&amp;creator=factset&amp;DYN_ARGS=TRUE&amp;DOC_NAME=FAT:FQL_AUDITING_CLIENT_TEMPLATE.FAT&amp;display_string=Audit&amp;VAR:KEY=HALILIJQBE&amp;VAR:QUERY=KChGRl9ERUJUKFFUUiwwLCwsUkYsVVNEKUBGRl9ERUJUKFNFTUksMCwsLFJGLFVTRCkpQEZGX0RFQlQoQU5OL","DAsLCxSRixVU0QpKQ==&amp;WINDOW=FIRST_POPUP&amp;HEIGHT=450&amp;WIDTH=450&amp;START_MAXIMIZED=FALSE&amp;VAR:CALENDAR=US&amp;VAR:SYMBOL=FSL&amp;VAR:INDEX=0"}</definedName>
    <definedName name="_330__FDSAUDITLINK__" localSheetId="12" hidden="1">{"fdsup://directions/FAT Viewer?action=UPDATE&amp;creator=factset&amp;DYN_ARGS=TRUE&amp;DOC_NAME=FAT:FQL_AUDITING_CLIENT_TEMPLATE.FAT&amp;display_string=Audit&amp;VAR:KEY=HALILIJQBE&amp;VAR:QUERY=KChGRl9ERUJUKFFUUiwwLCwsUkYsVVNEKUBGRl9ERUJUKFNFTUksMCwsLFJGLFVTRCkpQEZGX0RFQlQoQU5OL","DAsLCxSRixVU0QpKQ==&amp;WINDOW=FIRST_POPUP&amp;HEIGHT=450&amp;WIDTH=450&amp;START_MAXIMIZED=FALSE&amp;VAR:CALENDAR=US&amp;VAR:SYMBOL=FSL&amp;VAR:INDEX=0"}</definedName>
    <definedName name="_330__FDSAUDITLINK__" localSheetId="15" hidden="1">{"fdsup://directions/FAT Viewer?action=UPDATE&amp;creator=factset&amp;DYN_ARGS=TRUE&amp;DOC_NAME=FAT:FQL_AUDITING_CLIENT_TEMPLATE.FAT&amp;display_string=Audit&amp;VAR:KEY=HALILIJQBE&amp;VAR:QUERY=KChGRl9ERUJUKFFUUiwwLCwsUkYsVVNEKUBGRl9ERUJUKFNFTUksMCwsLFJGLFVTRCkpQEZGX0RFQlQoQU5OL","DAsLCxSRixVU0QpKQ==&amp;WINDOW=FIRST_POPUP&amp;HEIGHT=450&amp;WIDTH=450&amp;START_MAXIMIZED=FALSE&amp;VAR:CALENDAR=US&amp;VAR:SYMBOL=FSL&amp;VAR:INDEX=0"}</definedName>
    <definedName name="_330__FDSAUDITLINK__" hidden="1">{"fdsup://directions/FAT Viewer?action=UPDATE&amp;creator=factset&amp;DYN_ARGS=TRUE&amp;DOC_NAME=FAT:FQL_AUDITING_CLIENT_TEMPLATE.FAT&amp;display_string=Audit&amp;VAR:KEY=HALILIJQBE&amp;VAR:QUERY=KChGRl9ERUJUKFFUUiwwLCwsUkYsVVNEKUBGRl9ERUJUKFNFTUksMCwsLFJGLFVTRCkpQEZGX0RFQlQoQU5OL","DAsLCxSRixVU0QpKQ==&amp;WINDOW=FIRST_POPUP&amp;HEIGHT=450&amp;WIDTH=450&amp;START_MAXIMIZED=FALSE&amp;VAR:CALENDAR=US&amp;VAR:SYMBOL=FSL&amp;VAR:INDEX=0"}</definedName>
    <definedName name="_331__FDSAUDITLINK__" localSheetId="16" hidden="1">{"fdsup://directions/FAT Viewer?action=UPDATE&amp;creator=factset&amp;DYN_ARGS=TRUE&amp;DOC_NAME=FAT:FQL_AUDITING_CLIENT_TEMPLATE.FAT&amp;display_string=Audit&amp;VAR:KEY=YXSJGFQVOD&amp;VAR:QUERY=KChGRl9FQklUREEoTFRNLDAsLCxSRixVU0QpQEZGX0VCSVREQShMVE1TX1NFTUksMCwsLFJGLFVTRCkpQEZGX","0VCSVREQShBTk4sMCwsLFJGLFVTRCkp&amp;WINDOW=FIRST_POPUP&amp;HEIGHT=450&amp;WIDTH=450&amp;START_MAXIMIZED=FALSE&amp;VAR:CALENDAR=US&amp;VAR:INDEX=0"}</definedName>
    <definedName name="_331__FDSAUDITLINK__" localSheetId="20" hidden="1">{"fdsup://directions/FAT Viewer?action=UPDATE&amp;creator=factset&amp;DYN_ARGS=TRUE&amp;DOC_NAME=FAT:FQL_AUDITING_CLIENT_TEMPLATE.FAT&amp;display_string=Audit&amp;VAR:KEY=YXSJGFQVOD&amp;VAR:QUERY=KChGRl9FQklUREEoTFRNLDAsLCxSRixVU0QpQEZGX0VCSVREQShMVE1TX1NFTUksMCwsLFJGLFVTRCkpQEZGX","0VCSVREQShBTk4sMCwsLFJGLFVTRCkp&amp;WINDOW=FIRST_POPUP&amp;HEIGHT=450&amp;WIDTH=450&amp;START_MAXIMIZED=FALSE&amp;VAR:CALENDAR=US&amp;VAR:INDEX=0"}</definedName>
    <definedName name="_331__FDSAUDITLINK__" localSheetId="12" hidden="1">{"fdsup://directions/FAT Viewer?action=UPDATE&amp;creator=factset&amp;DYN_ARGS=TRUE&amp;DOC_NAME=FAT:FQL_AUDITING_CLIENT_TEMPLATE.FAT&amp;display_string=Audit&amp;VAR:KEY=YXSJGFQVOD&amp;VAR:QUERY=KChGRl9FQklUREEoTFRNLDAsLCxSRixVU0QpQEZGX0VCSVREQShMVE1TX1NFTUksMCwsLFJGLFVTRCkpQEZGX","0VCSVREQShBTk4sMCwsLFJGLFVTRCkp&amp;WINDOW=FIRST_POPUP&amp;HEIGHT=450&amp;WIDTH=450&amp;START_MAXIMIZED=FALSE&amp;VAR:CALENDAR=US&amp;VAR:INDEX=0"}</definedName>
    <definedName name="_331__FDSAUDITLINK__" localSheetId="15" hidden="1">{"fdsup://directions/FAT Viewer?action=UPDATE&amp;creator=factset&amp;DYN_ARGS=TRUE&amp;DOC_NAME=FAT:FQL_AUDITING_CLIENT_TEMPLATE.FAT&amp;display_string=Audit&amp;VAR:KEY=YXSJGFQVOD&amp;VAR:QUERY=KChGRl9FQklUREEoTFRNLDAsLCxSRixVU0QpQEZGX0VCSVREQShMVE1TX1NFTUksMCwsLFJGLFVTRCkpQEZGX","0VCSVREQShBTk4sMCwsLFJGLFVTRCkp&amp;WINDOW=FIRST_POPUP&amp;HEIGHT=450&amp;WIDTH=450&amp;START_MAXIMIZED=FALSE&amp;VAR:CALENDAR=US&amp;VAR:INDEX=0"}</definedName>
    <definedName name="_331__FDSAUDITLINK__" hidden="1">{"fdsup://directions/FAT Viewer?action=UPDATE&amp;creator=factset&amp;DYN_ARGS=TRUE&amp;DOC_NAME=FAT:FQL_AUDITING_CLIENT_TEMPLATE.FAT&amp;display_string=Audit&amp;VAR:KEY=YXSJGFQVOD&amp;VAR:QUERY=KChGRl9FQklUREEoTFRNLDAsLCxSRixVU0QpQEZGX0VCSVREQShMVE1TX1NFTUksMCwsLFJGLFVTRCkpQEZGX","0VCSVREQShBTk4sMCwsLFJGLFVTRCkp&amp;WINDOW=FIRST_POPUP&amp;HEIGHT=450&amp;WIDTH=450&amp;START_MAXIMIZED=FALSE&amp;VAR:CALENDAR=US&amp;VAR:INDEX=0"}</definedName>
    <definedName name="_332__FDSAUDITLINK__" localSheetId="16" hidden="1">{"fdsup://Directions/FactSet Auditing Viewer?action=AUDIT_VALUE&amp;DB=129&amp;ID1=G3727Q10&amp;VALUEID=02001&amp;SDATE=201201&amp;PERIODTYPE=QTR_STD&amp;SCFT=3&amp;window=popup_no_bar&amp;width=385&amp;height=120&amp;START_MAXIMIZED=FALSE&amp;creator=factset&amp;display_string=Audit"}</definedName>
    <definedName name="_332__FDSAUDITLINK__" localSheetId="20" hidden="1">{"fdsup://Directions/FactSet Auditing Viewer?action=AUDIT_VALUE&amp;DB=129&amp;ID1=G3727Q10&amp;VALUEID=02001&amp;SDATE=201201&amp;PERIODTYPE=QTR_STD&amp;SCFT=3&amp;window=popup_no_bar&amp;width=385&amp;height=120&amp;START_MAXIMIZED=FALSE&amp;creator=factset&amp;display_string=Audit"}</definedName>
    <definedName name="_332__FDSAUDITLINK__" localSheetId="12" hidden="1">{"fdsup://Directions/FactSet Auditing Viewer?action=AUDIT_VALUE&amp;DB=129&amp;ID1=G3727Q10&amp;VALUEID=02001&amp;SDATE=201201&amp;PERIODTYPE=QTR_STD&amp;SCFT=3&amp;window=popup_no_bar&amp;width=385&amp;height=120&amp;START_MAXIMIZED=FALSE&amp;creator=factset&amp;display_string=Audit"}</definedName>
    <definedName name="_332__FDSAUDITLINK__" localSheetId="15" hidden="1">{"fdsup://Directions/FactSet Auditing Viewer?action=AUDIT_VALUE&amp;DB=129&amp;ID1=G3727Q10&amp;VALUEID=02001&amp;SDATE=201201&amp;PERIODTYPE=QTR_STD&amp;SCFT=3&amp;window=popup_no_bar&amp;width=385&amp;height=120&amp;START_MAXIMIZED=FALSE&amp;creator=factset&amp;display_string=Audit"}</definedName>
    <definedName name="_332__FDSAUDITLINK__" hidden="1">{"fdsup://Directions/FactSet Auditing Viewer?action=AUDIT_VALUE&amp;DB=129&amp;ID1=G3727Q10&amp;VALUEID=02001&amp;SDATE=201201&amp;PERIODTYPE=QTR_STD&amp;SCFT=3&amp;window=popup_no_bar&amp;width=385&amp;height=120&amp;START_MAXIMIZED=FALSE&amp;creator=factset&amp;display_string=Audit"}</definedName>
    <definedName name="_333__FDSAUDITLINK__" localSheetId="16" hidden="1">{"fdsup://Directions/FactSet Auditing Viewer?action=AUDIT_VALUE&amp;DB=129&amp;ID1=25659T10&amp;VALUEID=01001&amp;SDATE=201102&amp;PERIODTYPE=QTR_STD&amp;SCFT=3&amp;window=popup_no_bar&amp;width=385&amp;height=120&amp;START_MAXIMIZED=FALSE&amp;creator=factset&amp;display_string=Audit"}</definedName>
    <definedName name="_333__FDSAUDITLINK__" localSheetId="20" hidden="1">{"fdsup://Directions/FactSet Auditing Viewer?action=AUDIT_VALUE&amp;DB=129&amp;ID1=25659T10&amp;VALUEID=01001&amp;SDATE=201102&amp;PERIODTYPE=QTR_STD&amp;SCFT=3&amp;window=popup_no_bar&amp;width=385&amp;height=120&amp;START_MAXIMIZED=FALSE&amp;creator=factset&amp;display_string=Audit"}</definedName>
    <definedName name="_333__FDSAUDITLINK__" localSheetId="12" hidden="1">{"fdsup://Directions/FactSet Auditing Viewer?action=AUDIT_VALUE&amp;DB=129&amp;ID1=25659T10&amp;VALUEID=01001&amp;SDATE=201102&amp;PERIODTYPE=QTR_STD&amp;SCFT=3&amp;window=popup_no_bar&amp;width=385&amp;height=120&amp;START_MAXIMIZED=FALSE&amp;creator=factset&amp;display_string=Audit"}</definedName>
    <definedName name="_333__FDSAUDITLINK__" localSheetId="15" hidden="1">{"fdsup://Directions/FactSet Auditing Viewer?action=AUDIT_VALUE&amp;DB=129&amp;ID1=25659T10&amp;VALUEID=01001&amp;SDATE=201102&amp;PERIODTYPE=QTR_STD&amp;SCFT=3&amp;window=popup_no_bar&amp;width=385&amp;height=120&amp;START_MAXIMIZED=FALSE&amp;creator=factset&amp;display_string=Audit"}</definedName>
    <definedName name="_333__FDSAUDITLINK__" hidden="1">{"fdsup://Directions/FactSet Auditing Viewer?action=AUDIT_VALUE&amp;DB=129&amp;ID1=25659T10&amp;VALUEID=01001&amp;SDATE=201102&amp;PERIODTYPE=QTR_STD&amp;SCFT=3&amp;window=popup_no_bar&amp;width=385&amp;height=120&amp;START_MAXIMIZED=FALSE&amp;creator=factset&amp;display_string=Audit"}</definedName>
    <definedName name="_334__FDSAUDITLINK__" localSheetId="16" hidden="1">{"fdsup://Directions/FactSet Auditing Viewer?action=AUDIT_VALUE&amp;DB=129&amp;ID1=093031&amp;VALUEID=07011&amp;SDATE=2010&amp;PERIODTYPE=ANN_STD&amp;SCFT=3&amp;window=popup_no_bar&amp;width=385&amp;height=120&amp;START_MAXIMIZED=FALSE&amp;creator=factset&amp;display_string=Audit"}</definedName>
    <definedName name="_334__FDSAUDITLINK__" localSheetId="20" hidden="1">{"fdsup://Directions/FactSet Auditing Viewer?action=AUDIT_VALUE&amp;DB=129&amp;ID1=093031&amp;VALUEID=07011&amp;SDATE=2010&amp;PERIODTYPE=ANN_STD&amp;SCFT=3&amp;window=popup_no_bar&amp;width=385&amp;height=120&amp;START_MAXIMIZED=FALSE&amp;creator=factset&amp;display_string=Audit"}</definedName>
    <definedName name="_334__FDSAUDITLINK__" localSheetId="12" hidden="1">{"fdsup://Directions/FactSet Auditing Viewer?action=AUDIT_VALUE&amp;DB=129&amp;ID1=093031&amp;VALUEID=07011&amp;SDATE=2010&amp;PERIODTYPE=ANN_STD&amp;SCFT=3&amp;window=popup_no_bar&amp;width=385&amp;height=120&amp;START_MAXIMIZED=FALSE&amp;creator=factset&amp;display_string=Audit"}</definedName>
    <definedName name="_334__FDSAUDITLINK__" localSheetId="15" hidden="1">{"fdsup://Directions/FactSet Auditing Viewer?action=AUDIT_VALUE&amp;DB=129&amp;ID1=093031&amp;VALUEID=07011&amp;SDATE=2010&amp;PERIODTYPE=ANN_STD&amp;SCFT=3&amp;window=popup_no_bar&amp;width=385&amp;height=120&amp;START_MAXIMIZED=FALSE&amp;creator=factset&amp;display_string=Audit"}</definedName>
    <definedName name="_334__FDSAUDITLINK__" hidden="1">{"fdsup://Directions/FactSet Auditing Viewer?action=AUDIT_VALUE&amp;DB=129&amp;ID1=093031&amp;VALUEID=07011&amp;SDATE=2010&amp;PERIODTYPE=ANN_STD&amp;SCFT=3&amp;window=popup_no_bar&amp;width=385&amp;height=120&amp;START_MAXIMIZED=FALSE&amp;creator=factset&amp;display_string=Audit"}</definedName>
    <definedName name="_335__FDSAUDITLINK__" localSheetId="16" hidden="1">{"fdsup://directions/FAT Viewer?action=UPDATE&amp;creator=factset&amp;DYN_ARGS=TRUE&amp;DOC_NAME=FAT:FQL_AUDITING_CLIENT_TEMPLATE.FAT&amp;display_string=Audit&amp;VAR:KEY=AVKLAHGVUB&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223093&amp;VAR:INDEX=0"}</definedName>
    <definedName name="_335__FDSAUDITLINK__" localSheetId="20" hidden="1">{"fdsup://directions/FAT Viewer?action=UPDATE&amp;creator=factset&amp;DYN_ARGS=TRUE&amp;DOC_NAME=FAT:FQL_AUDITING_CLIENT_TEMPLATE.FAT&amp;display_string=Audit&amp;VAR:KEY=AVKLAHGVUB&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223093&amp;VAR:INDEX=0"}</definedName>
    <definedName name="_335__FDSAUDITLINK__" localSheetId="12" hidden="1">{"fdsup://directions/FAT Viewer?action=UPDATE&amp;creator=factset&amp;DYN_ARGS=TRUE&amp;DOC_NAME=FAT:FQL_AUDITING_CLIENT_TEMPLATE.FAT&amp;display_string=Audit&amp;VAR:KEY=AVKLAHGVUB&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223093&amp;VAR:INDEX=0"}</definedName>
    <definedName name="_335__FDSAUDITLINK__" localSheetId="15" hidden="1">{"fdsup://directions/FAT Viewer?action=UPDATE&amp;creator=factset&amp;DYN_ARGS=TRUE&amp;DOC_NAME=FAT:FQL_AUDITING_CLIENT_TEMPLATE.FAT&amp;display_string=Audit&amp;VAR:KEY=AVKLAHGVUB&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223093&amp;VAR:INDEX=0"}</definedName>
    <definedName name="_335__FDSAUDITLINK__" hidden="1">{"fdsup://directions/FAT Viewer?action=UPDATE&amp;creator=factset&amp;DYN_ARGS=TRUE&amp;DOC_NAME=FAT:FQL_AUDITING_CLIENT_TEMPLATE.FAT&amp;display_string=Audit&amp;VAR:KEY=AVKLAHGVUB&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223093&amp;VAR:INDEX=0"}</definedName>
    <definedName name="_336__FDSAUDITLINK__" localSheetId="16" hidden="1">{"fdsup://Directions/FactSet Auditing Viewer?action=AUDIT_VALUE&amp;DB=129&amp;ID1=60456710&amp;VALUEID=02001&amp;SDATE=201203&amp;PERIODTYPE=QTR_STD&amp;SCFT=3&amp;window=popup_no_bar&amp;width=385&amp;height=120&amp;START_MAXIMIZED=FALSE&amp;creator=factset&amp;display_string=Audit"}</definedName>
    <definedName name="_336__FDSAUDITLINK__" localSheetId="20" hidden="1">{"fdsup://Directions/FactSet Auditing Viewer?action=AUDIT_VALUE&amp;DB=129&amp;ID1=60456710&amp;VALUEID=02001&amp;SDATE=201203&amp;PERIODTYPE=QTR_STD&amp;SCFT=3&amp;window=popup_no_bar&amp;width=385&amp;height=120&amp;START_MAXIMIZED=FALSE&amp;creator=factset&amp;display_string=Audit"}</definedName>
    <definedName name="_336__FDSAUDITLINK__" localSheetId="12" hidden="1">{"fdsup://Directions/FactSet Auditing Viewer?action=AUDIT_VALUE&amp;DB=129&amp;ID1=60456710&amp;VALUEID=02001&amp;SDATE=201203&amp;PERIODTYPE=QTR_STD&amp;SCFT=3&amp;window=popup_no_bar&amp;width=385&amp;height=120&amp;START_MAXIMIZED=FALSE&amp;creator=factset&amp;display_string=Audit"}</definedName>
    <definedName name="_336__FDSAUDITLINK__" localSheetId="15" hidden="1">{"fdsup://Directions/FactSet Auditing Viewer?action=AUDIT_VALUE&amp;DB=129&amp;ID1=60456710&amp;VALUEID=02001&amp;SDATE=201203&amp;PERIODTYPE=QTR_STD&amp;SCFT=3&amp;window=popup_no_bar&amp;width=385&amp;height=120&amp;START_MAXIMIZED=FALSE&amp;creator=factset&amp;display_string=Audit"}</definedName>
    <definedName name="_336__FDSAUDITLINK__" hidden="1">{"fdsup://Directions/FactSet Auditing Viewer?action=AUDIT_VALUE&amp;DB=129&amp;ID1=60456710&amp;VALUEID=02001&amp;SDATE=201203&amp;PERIODTYPE=QTR_STD&amp;SCFT=3&amp;window=popup_no_bar&amp;width=385&amp;height=120&amp;START_MAXIMIZED=FALSE&amp;creator=factset&amp;display_string=Audit"}</definedName>
    <definedName name="_337__FDSAUDITLINK__" localSheetId="16" hidden="1">{"fdsup://directions/FAT Viewer?action=UPDATE&amp;creator=factset&amp;DYN_ARGS=TRUE&amp;DOC_NAME=FAT:FQL_AUDITING_CLIENT_TEMPLATE.FAT&amp;display_string=Audit&amp;VAR:KEY=LGPUBWVYTS&amp;VAR:QUERY=KChGRl9HUk9TU19JTkMoTFRNLDAsLCxSRixVU0QpQEZGX0dST1NTX0lOQyhMVE1TX1NFTUksMCwsLFJGLFVTR","CkpQEZGX1NBTEVTKEFOTiwwLCwsUkYsVVNEKSk=&amp;WINDOW=FIRST_POPUP&amp;HEIGHT=450&amp;WIDTH=450&amp;START_MAXIMIZED=FALSE&amp;VAR:CALENDAR=US&amp;VAR:SYMBOL=RPXC&amp;VAR:INDEX=0"}</definedName>
    <definedName name="_337__FDSAUDITLINK__" localSheetId="20" hidden="1">{"fdsup://directions/FAT Viewer?action=UPDATE&amp;creator=factset&amp;DYN_ARGS=TRUE&amp;DOC_NAME=FAT:FQL_AUDITING_CLIENT_TEMPLATE.FAT&amp;display_string=Audit&amp;VAR:KEY=LGPUBWVYTS&amp;VAR:QUERY=KChGRl9HUk9TU19JTkMoTFRNLDAsLCxSRixVU0QpQEZGX0dST1NTX0lOQyhMVE1TX1NFTUksMCwsLFJGLFVTR","CkpQEZGX1NBTEVTKEFOTiwwLCwsUkYsVVNEKSk=&amp;WINDOW=FIRST_POPUP&amp;HEIGHT=450&amp;WIDTH=450&amp;START_MAXIMIZED=FALSE&amp;VAR:CALENDAR=US&amp;VAR:SYMBOL=RPXC&amp;VAR:INDEX=0"}</definedName>
    <definedName name="_337__FDSAUDITLINK__" localSheetId="12" hidden="1">{"fdsup://directions/FAT Viewer?action=UPDATE&amp;creator=factset&amp;DYN_ARGS=TRUE&amp;DOC_NAME=FAT:FQL_AUDITING_CLIENT_TEMPLATE.FAT&amp;display_string=Audit&amp;VAR:KEY=LGPUBWVYTS&amp;VAR:QUERY=KChGRl9HUk9TU19JTkMoTFRNLDAsLCxSRixVU0QpQEZGX0dST1NTX0lOQyhMVE1TX1NFTUksMCwsLFJGLFVTR","CkpQEZGX1NBTEVTKEFOTiwwLCwsUkYsVVNEKSk=&amp;WINDOW=FIRST_POPUP&amp;HEIGHT=450&amp;WIDTH=450&amp;START_MAXIMIZED=FALSE&amp;VAR:CALENDAR=US&amp;VAR:SYMBOL=RPXC&amp;VAR:INDEX=0"}</definedName>
    <definedName name="_337__FDSAUDITLINK__" localSheetId="15" hidden="1">{"fdsup://directions/FAT Viewer?action=UPDATE&amp;creator=factset&amp;DYN_ARGS=TRUE&amp;DOC_NAME=FAT:FQL_AUDITING_CLIENT_TEMPLATE.FAT&amp;display_string=Audit&amp;VAR:KEY=LGPUBWVYTS&amp;VAR:QUERY=KChGRl9HUk9TU19JTkMoTFRNLDAsLCxSRixVU0QpQEZGX0dST1NTX0lOQyhMVE1TX1NFTUksMCwsLFJGLFVTR","CkpQEZGX1NBTEVTKEFOTiwwLCwsUkYsVVNEKSk=&amp;WINDOW=FIRST_POPUP&amp;HEIGHT=450&amp;WIDTH=450&amp;START_MAXIMIZED=FALSE&amp;VAR:CALENDAR=US&amp;VAR:SYMBOL=RPXC&amp;VAR:INDEX=0"}</definedName>
    <definedName name="_337__FDSAUDITLINK__" hidden="1">{"fdsup://directions/FAT Viewer?action=UPDATE&amp;creator=factset&amp;DYN_ARGS=TRUE&amp;DOC_NAME=FAT:FQL_AUDITING_CLIENT_TEMPLATE.FAT&amp;display_string=Audit&amp;VAR:KEY=LGPUBWVYTS&amp;VAR:QUERY=KChGRl9HUk9TU19JTkMoTFRNLDAsLCxSRixVU0QpQEZGX0dST1NTX0lOQyhMVE1TX1NFTUksMCwsLFJGLFVTR","CkpQEZGX1NBTEVTKEFOTiwwLCwsUkYsVVNEKSk=&amp;WINDOW=FIRST_POPUP&amp;HEIGHT=450&amp;WIDTH=450&amp;START_MAXIMIZED=FALSE&amp;VAR:CALENDAR=US&amp;VAR:SYMBOL=RPXC&amp;VAR:INDEX=0"}</definedName>
    <definedName name="_338__FDSAUDITLINK__" localSheetId="16" hidden="1">{"fdsup://directions/FAT Viewer?action=UPDATE&amp;creator=factset&amp;DYN_ARGS=TRUE&amp;DOC_NAME=FAT:FQL_AUDITING_CLIENT_TEMPLATE.FAT&amp;display_string=Audit&amp;VAR:KEY=FYRITORQJW&amp;VAR:QUERY=KChGRl9TQUxFUyhMVE0sMCwsLFJGLFVTRClARkZfU0FMRVMoTFRNU19TRU1JLDAsLCxSRixVU0QpKUBGRl9TQ","UxFUyhBTk4sMCwsLFJGLFVTRCkp&amp;WINDOW=FIRST_POPUP&amp;HEIGHT=450&amp;WIDTH=450&amp;START_MAXIMIZED=FALSE&amp;VAR:CALENDAR=US&amp;VAR:SYMBOL=RMBS&amp;VAR:INDEX=0"}</definedName>
    <definedName name="_338__FDSAUDITLINK__" localSheetId="20" hidden="1">{"fdsup://directions/FAT Viewer?action=UPDATE&amp;creator=factset&amp;DYN_ARGS=TRUE&amp;DOC_NAME=FAT:FQL_AUDITING_CLIENT_TEMPLATE.FAT&amp;display_string=Audit&amp;VAR:KEY=FYRITORQJW&amp;VAR:QUERY=KChGRl9TQUxFUyhMVE0sMCwsLFJGLFVTRClARkZfU0FMRVMoTFRNU19TRU1JLDAsLCxSRixVU0QpKUBGRl9TQ","UxFUyhBTk4sMCwsLFJGLFVTRCkp&amp;WINDOW=FIRST_POPUP&amp;HEIGHT=450&amp;WIDTH=450&amp;START_MAXIMIZED=FALSE&amp;VAR:CALENDAR=US&amp;VAR:SYMBOL=RMBS&amp;VAR:INDEX=0"}</definedName>
    <definedName name="_338__FDSAUDITLINK__" localSheetId="12" hidden="1">{"fdsup://directions/FAT Viewer?action=UPDATE&amp;creator=factset&amp;DYN_ARGS=TRUE&amp;DOC_NAME=FAT:FQL_AUDITING_CLIENT_TEMPLATE.FAT&amp;display_string=Audit&amp;VAR:KEY=FYRITORQJW&amp;VAR:QUERY=KChGRl9TQUxFUyhMVE0sMCwsLFJGLFVTRClARkZfU0FMRVMoTFRNU19TRU1JLDAsLCxSRixVU0QpKUBGRl9TQ","UxFUyhBTk4sMCwsLFJGLFVTRCkp&amp;WINDOW=FIRST_POPUP&amp;HEIGHT=450&amp;WIDTH=450&amp;START_MAXIMIZED=FALSE&amp;VAR:CALENDAR=US&amp;VAR:SYMBOL=RMBS&amp;VAR:INDEX=0"}</definedName>
    <definedName name="_338__FDSAUDITLINK__" localSheetId="15" hidden="1">{"fdsup://directions/FAT Viewer?action=UPDATE&amp;creator=factset&amp;DYN_ARGS=TRUE&amp;DOC_NAME=FAT:FQL_AUDITING_CLIENT_TEMPLATE.FAT&amp;display_string=Audit&amp;VAR:KEY=FYRITORQJW&amp;VAR:QUERY=KChGRl9TQUxFUyhMVE0sMCwsLFJGLFVTRClARkZfU0FMRVMoTFRNU19TRU1JLDAsLCxSRixVU0QpKUBGRl9TQ","UxFUyhBTk4sMCwsLFJGLFVTRCkp&amp;WINDOW=FIRST_POPUP&amp;HEIGHT=450&amp;WIDTH=450&amp;START_MAXIMIZED=FALSE&amp;VAR:CALENDAR=US&amp;VAR:SYMBOL=RMBS&amp;VAR:INDEX=0"}</definedName>
    <definedName name="_338__FDSAUDITLINK__" hidden="1">{"fdsup://directions/FAT Viewer?action=UPDATE&amp;creator=factset&amp;DYN_ARGS=TRUE&amp;DOC_NAME=FAT:FQL_AUDITING_CLIENT_TEMPLATE.FAT&amp;display_string=Audit&amp;VAR:KEY=FYRITORQJW&amp;VAR:QUERY=KChGRl9TQUxFUyhMVE0sMCwsLFJGLFVTRClARkZfU0FMRVMoTFRNU19TRU1JLDAsLCxSRixVU0QpKUBGRl9TQ","UxFUyhBTk4sMCwsLFJGLFVTRCkp&amp;WINDOW=FIRST_POPUP&amp;HEIGHT=450&amp;WIDTH=450&amp;START_MAXIMIZED=FALSE&amp;VAR:CALENDAR=US&amp;VAR:SYMBOL=RMBS&amp;VAR:INDEX=0"}</definedName>
    <definedName name="_339__FDSAUDITLINK__" localSheetId="16" hidden="1">{"fdsup://Directions/FactSet Auditing Viewer?action=AUDIT_VALUE&amp;DB=129&amp;ID1=223093&amp;VALUEID=01001&amp;SDATE=201101&amp;PERIODTYPE=QTR_STD&amp;SCFT=3&amp;window=popup_no_bar&amp;width=385&amp;height=120&amp;START_MAXIMIZED=FALSE&amp;creator=factset&amp;display_string=Audit"}</definedName>
    <definedName name="_339__FDSAUDITLINK__" localSheetId="20" hidden="1">{"fdsup://Directions/FactSet Auditing Viewer?action=AUDIT_VALUE&amp;DB=129&amp;ID1=223093&amp;VALUEID=01001&amp;SDATE=201101&amp;PERIODTYPE=QTR_STD&amp;SCFT=3&amp;window=popup_no_bar&amp;width=385&amp;height=120&amp;START_MAXIMIZED=FALSE&amp;creator=factset&amp;display_string=Audit"}</definedName>
    <definedName name="_339__FDSAUDITLINK__" localSheetId="12" hidden="1">{"fdsup://Directions/FactSet Auditing Viewer?action=AUDIT_VALUE&amp;DB=129&amp;ID1=223093&amp;VALUEID=01001&amp;SDATE=201101&amp;PERIODTYPE=QTR_STD&amp;SCFT=3&amp;window=popup_no_bar&amp;width=385&amp;height=120&amp;START_MAXIMIZED=FALSE&amp;creator=factset&amp;display_string=Audit"}</definedName>
    <definedName name="_339__FDSAUDITLINK__" localSheetId="15" hidden="1">{"fdsup://Directions/FactSet Auditing Viewer?action=AUDIT_VALUE&amp;DB=129&amp;ID1=223093&amp;VALUEID=01001&amp;SDATE=201101&amp;PERIODTYPE=QTR_STD&amp;SCFT=3&amp;window=popup_no_bar&amp;width=385&amp;height=120&amp;START_MAXIMIZED=FALSE&amp;creator=factset&amp;display_string=Audit"}</definedName>
    <definedName name="_339__FDSAUDITLINK__" hidden="1">{"fdsup://Directions/FactSet Auditing Viewer?action=AUDIT_VALUE&amp;DB=129&amp;ID1=223093&amp;VALUEID=01001&amp;SDATE=201101&amp;PERIODTYPE=QTR_STD&amp;SCFT=3&amp;window=popup_no_bar&amp;width=385&amp;height=120&amp;START_MAXIMIZED=FALSE&amp;creator=factset&amp;display_string=Audit"}</definedName>
    <definedName name="_34__FDSAUDITLINK__" localSheetId="16" hidden="1">{"fdsup://directions/FAT Viewer?action=UPDATE&amp;creator=factset&amp;DYN_ARGS=TRUE&amp;DOC_NAME=FAT:FQL_AUDITING_CLIENT_TEMPLATE.FAT&amp;display_string=Audit&amp;VAR:KEY=TQZIHUXSLS&amp;VAR:QUERY=KChGRl9FUFMoTFRNLDAsLCxSRixVU0QpQEZGX0VQUyhMVE1TX1NFTUksMCwsLFJGLFVTRCkpQEZGX0VQUyhBT","k4sMCwsLFJGLFVTRCkp&amp;WINDOW=FIRST_POPUP&amp;HEIGHT=450&amp;WIDTH=450&amp;START_MAXIMIZED=FALSE&amp;VAR:CALENDAR=US&amp;VAR:SYMBOL=6723&amp;VAR:INDEX=0"}</definedName>
    <definedName name="_34__FDSAUDITLINK__" localSheetId="20" hidden="1">{"fdsup://directions/FAT Viewer?action=UPDATE&amp;creator=factset&amp;DYN_ARGS=TRUE&amp;DOC_NAME=FAT:FQL_AUDITING_CLIENT_TEMPLATE.FAT&amp;display_string=Audit&amp;VAR:KEY=TQZIHUXSLS&amp;VAR:QUERY=KChGRl9FUFMoTFRNLDAsLCxSRixVU0QpQEZGX0VQUyhMVE1TX1NFTUksMCwsLFJGLFVTRCkpQEZGX0VQUyhBT","k4sMCwsLFJGLFVTRCkp&amp;WINDOW=FIRST_POPUP&amp;HEIGHT=450&amp;WIDTH=450&amp;START_MAXIMIZED=FALSE&amp;VAR:CALENDAR=US&amp;VAR:SYMBOL=6723&amp;VAR:INDEX=0"}</definedName>
    <definedName name="_34__FDSAUDITLINK__" localSheetId="12" hidden="1">{"fdsup://directions/FAT Viewer?action=UPDATE&amp;creator=factset&amp;DYN_ARGS=TRUE&amp;DOC_NAME=FAT:FQL_AUDITING_CLIENT_TEMPLATE.FAT&amp;display_string=Audit&amp;VAR:KEY=TQZIHUXSLS&amp;VAR:QUERY=KChGRl9FUFMoTFRNLDAsLCxSRixVU0QpQEZGX0VQUyhMVE1TX1NFTUksMCwsLFJGLFVTRCkpQEZGX0VQUyhBT","k4sMCwsLFJGLFVTRCkp&amp;WINDOW=FIRST_POPUP&amp;HEIGHT=450&amp;WIDTH=450&amp;START_MAXIMIZED=FALSE&amp;VAR:CALENDAR=US&amp;VAR:SYMBOL=6723&amp;VAR:INDEX=0"}</definedName>
    <definedName name="_34__FDSAUDITLINK__" localSheetId="15" hidden="1">{"fdsup://directions/FAT Viewer?action=UPDATE&amp;creator=factset&amp;DYN_ARGS=TRUE&amp;DOC_NAME=FAT:FQL_AUDITING_CLIENT_TEMPLATE.FAT&amp;display_string=Audit&amp;VAR:KEY=TQZIHUXSLS&amp;VAR:QUERY=KChGRl9FUFMoTFRNLDAsLCxSRixVU0QpQEZGX0VQUyhMVE1TX1NFTUksMCwsLFJGLFVTRCkpQEZGX0VQUyhBT","k4sMCwsLFJGLFVTRCkp&amp;WINDOW=FIRST_POPUP&amp;HEIGHT=450&amp;WIDTH=450&amp;START_MAXIMIZED=FALSE&amp;VAR:CALENDAR=US&amp;VAR:SYMBOL=6723&amp;VAR:INDEX=0"}</definedName>
    <definedName name="_34__FDSAUDITLINK__" hidden="1">{"fdsup://directions/FAT Viewer?action=UPDATE&amp;creator=factset&amp;DYN_ARGS=TRUE&amp;DOC_NAME=FAT:FQL_AUDITING_CLIENT_TEMPLATE.FAT&amp;display_string=Audit&amp;VAR:KEY=TQZIHUXSLS&amp;VAR:QUERY=KChGRl9FUFMoTFRNLDAsLCxSRixVU0QpQEZGX0VQUyhMVE1TX1NFTUksMCwsLFJGLFVTRCkpQEZGX0VQUyhBT","k4sMCwsLFJGLFVTRCkp&amp;WINDOW=FIRST_POPUP&amp;HEIGHT=450&amp;WIDTH=450&amp;START_MAXIMIZED=FALSE&amp;VAR:CALENDAR=US&amp;VAR:SYMBOL=6723&amp;VAR:INDEX=0"}</definedName>
    <definedName name="_340__FDSAUDITLINK__" localSheetId="16" hidden="1">{"fdsup://Directions/FactSet Auditing Viewer?action=AUDIT_VALUE&amp;DB=129&amp;ID1=260509&amp;VALUEID=02001&amp;SDATE=201102&amp;PERIODTYPE=QTR_STD&amp;SCFT=3&amp;window=popup_no_bar&amp;width=385&amp;height=120&amp;START_MAXIMIZED=FALSE&amp;creator=factset&amp;display_string=Audit"}</definedName>
    <definedName name="_340__FDSAUDITLINK__" localSheetId="20" hidden="1">{"fdsup://Directions/FactSet Auditing Viewer?action=AUDIT_VALUE&amp;DB=129&amp;ID1=260509&amp;VALUEID=02001&amp;SDATE=201102&amp;PERIODTYPE=QTR_STD&amp;SCFT=3&amp;window=popup_no_bar&amp;width=385&amp;height=120&amp;START_MAXIMIZED=FALSE&amp;creator=factset&amp;display_string=Audit"}</definedName>
    <definedName name="_340__FDSAUDITLINK__" localSheetId="12" hidden="1">{"fdsup://Directions/FactSet Auditing Viewer?action=AUDIT_VALUE&amp;DB=129&amp;ID1=260509&amp;VALUEID=02001&amp;SDATE=201102&amp;PERIODTYPE=QTR_STD&amp;SCFT=3&amp;window=popup_no_bar&amp;width=385&amp;height=120&amp;START_MAXIMIZED=FALSE&amp;creator=factset&amp;display_string=Audit"}</definedName>
    <definedName name="_340__FDSAUDITLINK__" localSheetId="15" hidden="1">{"fdsup://Directions/FactSet Auditing Viewer?action=AUDIT_VALUE&amp;DB=129&amp;ID1=260509&amp;VALUEID=02001&amp;SDATE=201102&amp;PERIODTYPE=QTR_STD&amp;SCFT=3&amp;window=popup_no_bar&amp;width=385&amp;height=120&amp;START_MAXIMIZED=FALSE&amp;creator=factset&amp;display_string=Audit"}</definedName>
    <definedName name="_340__FDSAUDITLINK__" hidden="1">{"fdsup://Directions/FactSet Auditing Viewer?action=AUDIT_VALUE&amp;DB=129&amp;ID1=260509&amp;VALUEID=02001&amp;SDATE=201102&amp;PERIODTYPE=QTR_STD&amp;SCFT=3&amp;window=popup_no_bar&amp;width=385&amp;height=120&amp;START_MAXIMIZED=FALSE&amp;creator=factset&amp;display_string=Audit"}</definedName>
    <definedName name="_341__FDSAUDITLINK__" localSheetId="16" hidden="1">{"fdsup://directions/FAT Viewer?action=UPDATE&amp;creator=factset&amp;DYN_ARGS=TRUE&amp;DOC_NAME=FAT:FQL_AUDITING_CLIENT_TEMPLATE.FAT&amp;display_string=Audit&amp;VAR:KEY=FOTYFYREPO&amp;VAR:QUERY=KChGRl9ERUJUKFFUUiwwLCwsUkYsVVNEKUBGRl9ERUJUKFNFTUksMCwsLFJGLFVTRCkpQEZGX0RFQlQoQU5OL","DAsLCxSRixVU0QpKQ==&amp;WINDOW=FIRST_POPUP&amp;HEIGHT=450&amp;WIDTH=450&amp;START_MAXIMIZED=FALSE&amp;VAR:CALENDAR=US&amp;VAR:SYMBOL=MOSY&amp;VAR:INDEX=0"}</definedName>
    <definedName name="_341__FDSAUDITLINK__" localSheetId="20" hidden="1">{"fdsup://directions/FAT Viewer?action=UPDATE&amp;creator=factset&amp;DYN_ARGS=TRUE&amp;DOC_NAME=FAT:FQL_AUDITING_CLIENT_TEMPLATE.FAT&amp;display_string=Audit&amp;VAR:KEY=FOTYFYREPO&amp;VAR:QUERY=KChGRl9ERUJUKFFUUiwwLCwsUkYsVVNEKUBGRl9ERUJUKFNFTUksMCwsLFJGLFVTRCkpQEZGX0RFQlQoQU5OL","DAsLCxSRixVU0QpKQ==&amp;WINDOW=FIRST_POPUP&amp;HEIGHT=450&amp;WIDTH=450&amp;START_MAXIMIZED=FALSE&amp;VAR:CALENDAR=US&amp;VAR:SYMBOL=MOSY&amp;VAR:INDEX=0"}</definedName>
    <definedName name="_341__FDSAUDITLINK__" localSheetId="12" hidden="1">{"fdsup://directions/FAT Viewer?action=UPDATE&amp;creator=factset&amp;DYN_ARGS=TRUE&amp;DOC_NAME=FAT:FQL_AUDITING_CLIENT_TEMPLATE.FAT&amp;display_string=Audit&amp;VAR:KEY=FOTYFYREPO&amp;VAR:QUERY=KChGRl9ERUJUKFFUUiwwLCwsUkYsVVNEKUBGRl9ERUJUKFNFTUksMCwsLFJGLFVTRCkpQEZGX0RFQlQoQU5OL","DAsLCxSRixVU0QpKQ==&amp;WINDOW=FIRST_POPUP&amp;HEIGHT=450&amp;WIDTH=450&amp;START_MAXIMIZED=FALSE&amp;VAR:CALENDAR=US&amp;VAR:SYMBOL=MOSY&amp;VAR:INDEX=0"}</definedName>
    <definedName name="_341__FDSAUDITLINK__" localSheetId="15" hidden="1">{"fdsup://directions/FAT Viewer?action=UPDATE&amp;creator=factset&amp;DYN_ARGS=TRUE&amp;DOC_NAME=FAT:FQL_AUDITING_CLIENT_TEMPLATE.FAT&amp;display_string=Audit&amp;VAR:KEY=FOTYFYREPO&amp;VAR:QUERY=KChGRl9ERUJUKFFUUiwwLCwsUkYsVVNEKUBGRl9ERUJUKFNFTUksMCwsLFJGLFVTRCkpQEZGX0RFQlQoQU5OL","DAsLCxSRixVU0QpKQ==&amp;WINDOW=FIRST_POPUP&amp;HEIGHT=450&amp;WIDTH=450&amp;START_MAXIMIZED=FALSE&amp;VAR:CALENDAR=US&amp;VAR:SYMBOL=MOSY&amp;VAR:INDEX=0"}</definedName>
    <definedName name="_341__FDSAUDITLINK__" hidden="1">{"fdsup://directions/FAT Viewer?action=UPDATE&amp;creator=factset&amp;DYN_ARGS=TRUE&amp;DOC_NAME=FAT:FQL_AUDITING_CLIENT_TEMPLATE.FAT&amp;display_string=Audit&amp;VAR:KEY=FOTYFYREPO&amp;VAR:QUERY=KChGRl9ERUJUKFFUUiwwLCwsUkYsVVNEKUBGRl9ERUJUKFNFTUksMCwsLFJGLFVTRCkpQEZGX0RFQlQoQU5OL","DAsLCxSRixVU0QpKQ==&amp;WINDOW=FIRST_POPUP&amp;HEIGHT=450&amp;WIDTH=450&amp;START_MAXIMIZED=FALSE&amp;VAR:CALENDAR=US&amp;VAR:SYMBOL=MOSY&amp;VAR:INDEX=0"}</definedName>
    <definedName name="_342__FDSAUDITLINK__" localSheetId="16" hidden="1">{"fdsup://directions/FAT Viewer?action=UPDATE&amp;creator=factset&amp;DYN_ARGS=TRUE&amp;DOC_NAME=FAT:FQL_AUDITING_CLIENT_TEMPLATE.FAT&amp;display_string=Audit&amp;VAR:KEY=XQBYPWNETG&amp;VAR:QUERY=KChGRl9ORVRfSU5DKExUTSwwLCwsUkYsVVNEKUBGRl9ORVRfSU5DKExUTVNfU0VNSSwwLCwsUkYsVVNEKSlAR","kZfTkVUX0lOQyhBTk4sMCwsLFJGLFVTRCkp&amp;WINDOW=FIRST_POPUP&amp;HEIGHT=450&amp;WIDTH=450&amp;START_MAXIMIZED=FALSE&amp;VAR:CALENDAR=US&amp;VAR:SYMBOL=RPXC&amp;VAR:INDEX=0"}</definedName>
    <definedName name="_342__FDSAUDITLINK__" localSheetId="20" hidden="1">{"fdsup://directions/FAT Viewer?action=UPDATE&amp;creator=factset&amp;DYN_ARGS=TRUE&amp;DOC_NAME=FAT:FQL_AUDITING_CLIENT_TEMPLATE.FAT&amp;display_string=Audit&amp;VAR:KEY=XQBYPWNETG&amp;VAR:QUERY=KChGRl9ORVRfSU5DKExUTSwwLCwsUkYsVVNEKUBGRl9ORVRfSU5DKExUTVNfU0VNSSwwLCwsUkYsVVNEKSlAR","kZfTkVUX0lOQyhBTk4sMCwsLFJGLFVTRCkp&amp;WINDOW=FIRST_POPUP&amp;HEIGHT=450&amp;WIDTH=450&amp;START_MAXIMIZED=FALSE&amp;VAR:CALENDAR=US&amp;VAR:SYMBOL=RPXC&amp;VAR:INDEX=0"}</definedName>
    <definedName name="_342__FDSAUDITLINK__" localSheetId="12" hidden="1">{"fdsup://directions/FAT Viewer?action=UPDATE&amp;creator=factset&amp;DYN_ARGS=TRUE&amp;DOC_NAME=FAT:FQL_AUDITING_CLIENT_TEMPLATE.FAT&amp;display_string=Audit&amp;VAR:KEY=XQBYPWNETG&amp;VAR:QUERY=KChGRl9ORVRfSU5DKExUTSwwLCwsUkYsVVNEKUBGRl9ORVRfSU5DKExUTVNfU0VNSSwwLCwsUkYsVVNEKSlAR","kZfTkVUX0lOQyhBTk4sMCwsLFJGLFVTRCkp&amp;WINDOW=FIRST_POPUP&amp;HEIGHT=450&amp;WIDTH=450&amp;START_MAXIMIZED=FALSE&amp;VAR:CALENDAR=US&amp;VAR:SYMBOL=RPXC&amp;VAR:INDEX=0"}</definedName>
    <definedName name="_342__FDSAUDITLINK__" localSheetId="15" hidden="1">{"fdsup://directions/FAT Viewer?action=UPDATE&amp;creator=factset&amp;DYN_ARGS=TRUE&amp;DOC_NAME=FAT:FQL_AUDITING_CLIENT_TEMPLATE.FAT&amp;display_string=Audit&amp;VAR:KEY=XQBYPWNETG&amp;VAR:QUERY=KChGRl9ORVRfSU5DKExUTSwwLCwsUkYsVVNEKUBGRl9ORVRfSU5DKExUTVNfU0VNSSwwLCwsUkYsVVNEKSlAR","kZfTkVUX0lOQyhBTk4sMCwsLFJGLFVTRCkp&amp;WINDOW=FIRST_POPUP&amp;HEIGHT=450&amp;WIDTH=450&amp;START_MAXIMIZED=FALSE&amp;VAR:CALENDAR=US&amp;VAR:SYMBOL=RPXC&amp;VAR:INDEX=0"}</definedName>
    <definedName name="_342__FDSAUDITLINK__" hidden="1">{"fdsup://directions/FAT Viewer?action=UPDATE&amp;creator=factset&amp;DYN_ARGS=TRUE&amp;DOC_NAME=FAT:FQL_AUDITING_CLIENT_TEMPLATE.FAT&amp;display_string=Audit&amp;VAR:KEY=XQBYPWNETG&amp;VAR:QUERY=KChGRl9ORVRfSU5DKExUTSwwLCwsUkYsVVNEKUBGRl9ORVRfSU5DKExUTVNfU0VNSSwwLCwsUkYsVVNEKSlAR","kZfTkVUX0lOQyhBTk4sMCwsLFJGLFVTRCkp&amp;WINDOW=FIRST_POPUP&amp;HEIGHT=450&amp;WIDTH=450&amp;START_MAXIMIZED=FALSE&amp;VAR:CALENDAR=US&amp;VAR:SYMBOL=RPXC&amp;VAR:INDEX=0"}</definedName>
    <definedName name="_343__FDSAUDITLINK__" localSheetId="16" hidden="1">{"fdsup://Directions/FactSet Auditing Viewer?action=AUDIT_VALUE&amp;DB=129&amp;ID1=260509&amp;VALUEID=01001&amp;SDATE=201002&amp;PERIODTYPE=QTR_STD&amp;SCFT=3&amp;window=popup_no_bar&amp;width=385&amp;height=120&amp;START_MAXIMIZED=FALSE&amp;creator=factset&amp;display_string=Audit"}</definedName>
    <definedName name="_343__FDSAUDITLINK__" localSheetId="20" hidden="1">{"fdsup://Directions/FactSet Auditing Viewer?action=AUDIT_VALUE&amp;DB=129&amp;ID1=260509&amp;VALUEID=01001&amp;SDATE=201002&amp;PERIODTYPE=QTR_STD&amp;SCFT=3&amp;window=popup_no_bar&amp;width=385&amp;height=120&amp;START_MAXIMIZED=FALSE&amp;creator=factset&amp;display_string=Audit"}</definedName>
    <definedName name="_343__FDSAUDITLINK__" localSheetId="12" hidden="1">{"fdsup://Directions/FactSet Auditing Viewer?action=AUDIT_VALUE&amp;DB=129&amp;ID1=260509&amp;VALUEID=01001&amp;SDATE=201002&amp;PERIODTYPE=QTR_STD&amp;SCFT=3&amp;window=popup_no_bar&amp;width=385&amp;height=120&amp;START_MAXIMIZED=FALSE&amp;creator=factset&amp;display_string=Audit"}</definedName>
    <definedName name="_343__FDSAUDITLINK__" localSheetId="15" hidden="1">{"fdsup://Directions/FactSet Auditing Viewer?action=AUDIT_VALUE&amp;DB=129&amp;ID1=260509&amp;VALUEID=01001&amp;SDATE=201002&amp;PERIODTYPE=QTR_STD&amp;SCFT=3&amp;window=popup_no_bar&amp;width=385&amp;height=120&amp;START_MAXIMIZED=FALSE&amp;creator=factset&amp;display_string=Audit"}</definedName>
    <definedName name="_343__FDSAUDITLINK__" hidden="1">{"fdsup://Directions/FactSet Auditing Viewer?action=AUDIT_VALUE&amp;DB=129&amp;ID1=260509&amp;VALUEID=01001&amp;SDATE=201002&amp;PERIODTYPE=QTR_STD&amp;SCFT=3&amp;window=popup_no_bar&amp;width=385&amp;height=120&amp;START_MAXIMIZED=FALSE&amp;creator=factset&amp;display_string=Audit"}</definedName>
    <definedName name="_344__FDSAUDITLINK__" localSheetId="16" hidden="1">{"fdsup://directions/FAT Viewer?action=UPDATE&amp;creator=factset&amp;DYN_ARGS=TRUE&amp;DOC_NAME=FAT:FQL_AUDITING_CLIENT_TEMPLATE.FAT&amp;display_string=Audit&amp;VAR:KEY=JAXWRCTYPG&amp;VAR:QUERY=KChGRl9FQklUKExUTSwwLCwsUkYsVVNEKUBGRl9FQklUKExUTVNfU0VNSSwwLCwsUkYsVVNEKSlARkZfRUJJV","ChBTk4sMCwsLFJGLFVTRCkp&amp;WINDOW=FIRST_POPUP&amp;HEIGHT=450&amp;WIDTH=450&amp;START_MAXIMIZED=FALSE&amp;VAR:CALENDAR=US&amp;VAR:SYMBOL=RPXC&amp;VAR:INDEX=0"}</definedName>
    <definedName name="_344__FDSAUDITLINK__" localSheetId="20" hidden="1">{"fdsup://directions/FAT Viewer?action=UPDATE&amp;creator=factset&amp;DYN_ARGS=TRUE&amp;DOC_NAME=FAT:FQL_AUDITING_CLIENT_TEMPLATE.FAT&amp;display_string=Audit&amp;VAR:KEY=JAXWRCTYPG&amp;VAR:QUERY=KChGRl9FQklUKExUTSwwLCwsUkYsVVNEKUBGRl9FQklUKExUTVNfU0VNSSwwLCwsUkYsVVNEKSlARkZfRUJJV","ChBTk4sMCwsLFJGLFVTRCkp&amp;WINDOW=FIRST_POPUP&amp;HEIGHT=450&amp;WIDTH=450&amp;START_MAXIMIZED=FALSE&amp;VAR:CALENDAR=US&amp;VAR:SYMBOL=RPXC&amp;VAR:INDEX=0"}</definedName>
    <definedName name="_344__FDSAUDITLINK__" localSheetId="12" hidden="1">{"fdsup://directions/FAT Viewer?action=UPDATE&amp;creator=factset&amp;DYN_ARGS=TRUE&amp;DOC_NAME=FAT:FQL_AUDITING_CLIENT_TEMPLATE.FAT&amp;display_string=Audit&amp;VAR:KEY=JAXWRCTYPG&amp;VAR:QUERY=KChGRl9FQklUKExUTSwwLCwsUkYsVVNEKUBGRl9FQklUKExUTVNfU0VNSSwwLCwsUkYsVVNEKSlARkZfRUJJV","ChBTk4sMCwsLFJGLFVTRCkp&amp;WINDOW=FIRST_POPUP&amp;HEIGHT=450&amp;WIDTH=450&amp;START_MAXIMIZED=FALSE&amp;VAR:CALENDAR=US&amp;VAR:SYMBOL=RPXC&amp;VAR:INDEX=0"}</definedName>
    <definedName name="_344__FDSAUDITLINK__" localSheetId="15" hidden="1">{"fdsup://directions/FAT Viewer?action=UPDATE&amp;creator=factset&amp;DYN_ARGS=TRUE&amp;DOC_NAME=FAT:FQL_AUDITING_CLIENT_TEMPLATE.FAT&amp;display_string=Audit&amp;VAR:KEY=JAXWRCTYPG&amp;VAR:QUERY=KChGRl9FQklUKExUTSwwLCwsUkYsVVNEKUBGRl9FQklUKExUTVNfU0VNSSwwLCwsUkYsVVNEKSlARkZfRUJJV","ChBTk4sMCwsLFJGLFVTRCkp&amp;WINDOW=FIRST_POPUP&amp;HEIGHT=450&amp;WIDTH=450&amp;START_MAXIMIZED=FALSE&amp;VAR:CALENDAR=US&amp;VAR:SYMBOL=RPXC&amp;VAR:INDEX=0"}</definedName>
    <definedName name="_344__FDSAUDITLINK__" hidden="1">{"fdsup://directions/FAT Viewer?action=UPDATE&amp;creator=factset&amp;DYN_ARGS=TRUE&amp;DOC_NAME=FAT:FQL_AUDITING_CLIENT_TEMPLATE.FAT&amp;display_string=Audit&amp;VAR:KEY=JAXWRCTYPG&amp;VAR:QUERY=KChGRl9FQklUKExUTSwwLCwsUkYsVVNEKUBGRl9FQklUKExUTVNfU0VNSSwwLCwsUkYsVVNEKSlARkZfRUJJV","ChBTk4sMCwsLFJGLFVTRCkp&amp;WINDOW=FIRST_POPUP&amp;HEIGHT=450&amp;WIDTH=450&amp;START_MAXIMIZED=FALSE&amp;VAR:CALENDAR=US&amp;VAR:SYMBOL=RPXC&amp;VAR:INDEX=0"}</definedName>
    <definedName name="_345__FDSAUDITLINK__" localSheetId="16" hidden="1">{"fdsup://directions/FAT Viewer?action=UPDATE&amp;creator=factset&amp;DYN_ARGS=TRUE&amp;DOC_NAME=FAT:FQL_AUDITING_CLIENT_TEMPLATE.FAT&amp;display_string=Audit&amp;VAR:KEY=FCBCDSREXU&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ACTG&amp;VAR:INDEX=0"}</definedName>
    <definedName name="_345__FDSAUDITLINK__" localSheetId="20" hidden="1">{"fdsup://directions/FAT Viewer?action=UPDATE&amp;creator=factset&amp;DYN_ARGS=TRUE&amp;DOC_NAME=FAT:FQL_AUDITING_CLIENT_TEMPLATE.FAT&amp;display_string=Audit&amp;VAR:KEY=FCBCDSREXU&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ACTG&amp;VAR:INDEX=0"}</definedName>
    <definedName name="_345__FDSAUDITLINK__" localSheetId="12" hidden="1">{"fdsup://directions/FAT Viewer?action=UPDATE&amp;creator=factset&amp;DYN_ARGS=TRUE&amp;DOC_NAME=FAT:FQL_AUDITING_CLIENT_TEMPLATE.FAT&amp;display_string=Audit&amp;VAR:KEY=FCBCDSREXU&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ACTG&amp;VAR:INDEX=0"}</definedName>
    <definedName name="_345__FDSAUDITLINK__" localSheetId="15" hidden="1">{"fdsup://directions/FAT Viewer?action=UPDATE&amp;creator=factset&amp;DYN_ARGS=TRUE&amp;DOC_NAME=FAT:FQL_AUDITING_CLIENT_TEMPLATE.FAT&amp;display_string=Audit&amp;VAR:KEY=FCBCDSREXU&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ACTG&amp;VAR:INDEX=0"}</definedName>
    <definedName name="_345__FDSAUDITLINK__" hidden="1">{"fdsup://directions/FAT Viewer?action=UPDATE&amp;creator=factset&amp;DYN_ARGS=TRUE&amp;DOC_NAME=FAT:FQL_AUDITING_CLIENT_TEMPLATE.FAT&amp;display_string=Audit&amp;VAR:KEY=FCBCDSREXU&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ACTG&amp;VAR:INDEX=0"}</definedName>
    <definedName name="_346__FDSAUDITLINK__" localSheetId="16" hidden="1">{"fdsup://directions/FAT Viewer?action=UPDATE&amp;creator=factset&amp;DYN_ARGS=TRUE&amp;DOC_NAME=FAT:FQL_AUDITING_CLIENT_TEMPLATE.FAT&amp;display_string=Audit&amp;VAR:KEY=BENGFGHIJU&amp;VAR:QUERY=KChGRl9FQklUREEoTFRNLDAsLCxSRixVU0QpQEZGX0VCSVREQShMVE1TX1NFTUksMCwsLFJGLFVTRCkpQEZGX","0VCSVREQShBTk4sMCwsLFJGLFVTRCkp&amp;WINDOW=FIRST_POPUP&amp;HEIGHT=450&amp;WIDTH=450&amp;START_MAXIMIZED=FALSE&amp;VAR:CALENDAR=US&amp;VAR:SYMBOL=RPXC&amp;VAR:INDEX=0"}</definedName>
    <definedName name="_346__FDSAUDITLINK__" localSheetId="20" hidden="1">{"fdsup://directions/FAT Viewer?action=UPDATE&amp;creator=factset&amp;DYN_ARGS=TRUE&amp;DOC_NAME=FAT:FQL_AUDITING_CLIENT_TEMPLATE.FAT&amp;display_string=Audit&amp;VAR:KEY=BENGFGHIJU&amp;VAR:QUERY=KChGRl9FQklUREEoTFRNLDAsLCxSRixVU0QpQEZGX0VCSVREQShMVE1TX1NFTUksMCwsLFJGLFVTRCkpQEZGX","0VCSVREQShBTk4sMCwsLFJGLFVTRCkp&amp;WINDOW=FIRST_POPUP&amp;HEIGHT=450&amp;WIDTH=450&amp;START_MAXIMIZED=FALSE&amp;VAR:CALENDAR=US&amp;VAR:SYMBOL=RPXC&amp;VAR:INDEX=0"}</definedName>
    <definedName name="_346__FDSAUDITLINK__" localSheetId="12" hidden="1">{"fdsup://directions/FAT Viewer?action=UPDATE&amp;creator=factset&amp;DYN_ARGS=TRUE&amp;DOC_NAME=FAT:FQL_AUDITING_CLIENT_TEMPLATE.FAT&amp;display_string=Audit&amp;VAR:KEY=BENGFGHIJU&amp;VAR:QUERY=KChGRl9FQklUREEoTFRNLDAsLCxSRixVU0QpQEZGX0VCSVREQShMVE1TX1NFTUksMCwsLFJGLFVTRCkpQEZGX","0VCSVREQShBTk4sMCwsLFJGLFVTRCkp&amp;WINDOW=FIRST_POPUP&amp;HEIGHT=450&amp;WIDTH=450&amp;START_MAXIMIZED=FALSE&amp;VAR:CALENDAR=US&amp;VAR:SYMBOL=RPXC&amp;VAR:INDEX=0"}</definedName>
    <definedName name="_346__FDSAUDITLINK__" localSheetId="15" hidden="1">{"fdsup://directions/FAT Viewer?action=UPDATE&amp;creator=factset&amp;DYN_ARGS=TRUE&amp;DOC_NAME=FAT:FQL_AUDITING_CLIENT_TEMPLATE.FAT&amp;display_string=Audit&amp;VAR:KEY=BENGFGHIJU&amp;VAR:QUERY=KChGRl9FQklUREEoTFRNLDAsLCxSRixVU0QpQEZGX0VCSVREQShMVE1TX1NFTUksMCwsLFJGLFVTRCkpQEZGX","0VCSVREQShBTk4sMCwsLFJGLFVTRCkp&amp;WINDOW=FIRST_POPUP&amp;HEIGHT=450&amp;WIDTH=450&amp;START_MAXIMIZED=FALSE&amp;VAR:CALENDAR=US&amp;VAR:SYMBOL=RPXC&amp;VAR:INDEX=0"}</definedName>
    <definedName name="_346__FDSAUDITLINK__" hidden="1">{"fdsup://directions/FAT Viewer?action=UPDATE&amp;creator=factset&amp;DYN_ARGS=TRUE&amp;DOC_NAME=FAT:FQL_AUDITING_CLIENT_TEMPLATE.FAT&amp;display_string=Audit&amp;VAR:KEY=BENGFGHIJU&amp;VAR:QUERY=KChGRl9FQklUREEoTFRNLDAsLCxSRixVU0QpQEZGX0VCSVREQShMVE1TX1NFTUksMCwsLFJGLFVTRCkpQEZGX","0VCSVREQShBTk4sMCwsLFJGLFVTRCkp&amp;WINDOW=FIRST_POPUP&amp;HEIGHT=450&amp;WIDTH=450&amp;START_MAXIMIZED=FALSE&amp;VAR:CALENDAR=US&amp;VAR:SYMBOL=RPXC&amp;VAR:INDEX=0"}</definedName>
    <definedName name="_347__FDSAUDITLINK__" localSheetId="16" hidden="1">{"fdsup://Directions/FactSet Auditing Viewer?action=AUDIT_VALUE&amp;DB=129&amp;ID1=74972G10&amp;VALUEID=01001&amp;SDATE=201201&amp;PERIODTYPE=QTR_STD&amp;SCFT=3&amp;window=popup_no_bar&amp;width=385&amp;height=120&amp;START_MAXIMIZED=FALSE&amp;creator=factset&amp;display_string=Audit"}</definedName>
    <definedName name="_347__FDSAUDITLINK__" localSheetId="20" hidden="1">{"fdsup://Directions/FactSet Auditing Viewer?action=AUDIT_VALUE&amp;DB=129&amp;ID1=74972G10&amp;VALUEID=01001&amp;SDATE=201201&amp;PERIODTYPE=QTR_STD&amp;SCFT=3&amp;window=popup_no_bar&amp;width=385&amp;height=120&amp;START_MAXIMIZED=FALSE&amp;creator=factset&amp;display_string=Audit"}</definedName>
    <definedName name="_347__FDSAUDITLINK__" localSheetId="12" hidden="1">{"fdsup://Directions/FactSet Auditing Viewer?action=AUDIT_VALUE&amp;DB=129&amp;ID1=74972G10&amp;VALUEID=01001&amp;SDATE=201201&amp;PERIODTYPE=QTR_STD&amp;SCFT=3&amp;window=popup_no_bar&amp;width=385&amp;height=120&amp;START_MAXIMIZED=FALSE&amp;creator=factset&amp;display_string=Audit"}</definedName>
    <definedName name="_347__FDSAUDITLINK__" localSheetId="15" hidden="1">{"fdsup://Directions/FactSet Auditing Viewer?action=AUDIT_VALUE&amp;DB=129&amp;ID1=74972G10&amp;VALUEID=01001&amp;SDATE=201201&amp;PERIODTYPE=QTR_STD&amp;SCFT=3&amp;window=popup_no_bar&amp;width=385&amp;height=120&amp;START_MAXIMIZED=FALSE&amp;creator=factset&amp;display_string=Audit"}</definedName>
    <definedName name="_347__FDSAUDITLINK__" hidden="1">{"fdsup://Directions/FactSet Auditing Viewer?action=AUDIT_VALUE&amp;DB=129&amp;ID1=74972G10&amp;VALUEID=01001&amp;SDATE=201201&amp;PERIODTYPE=QTR_STD&amp;SCFT=3&amp;window=popup_no_bar&amp;width=385&amp;height=120&amp;START_MAXIMIZED=FALSE&amp;creator=factset&amp;display_string=Audit"}</definedName>
    <definedName name="_348__FDSAUDITLINK__" localSheetId="16" hidden="1">{"fdsup://directions/FAT Viewer?action=UPDATE&amp;creator=factset&amp;DYN_ARGS=TRUE&amp;DOC_NAME=FAT:FQL_AUDITING_CLIENT_TEMPLATE.FAT&amp;display_string=Audit&amp;VAR:KEY=MZITYDCJSX&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223093&amp;VAR:INDEX=0"}</definedName>
    <definedName name="_348__FDSAUDITLINK__" localSheetId="20" hidden="1">{"fdsup://directions/FAT Viewer?action=UPDATE&amp;creator=factset&amp;DYN_ARGS=TRUE&amp;DOC_NAME=FAT:FQL_AUDITING_CLIENT_TEMPLATE.FAT&amp;display_string=Audit&amp;VAR:KEY=MZITYDCJSX&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223093&amp;VAR:INDEX=0"}</definedName>
    <definedName name="_348__FDSAUDITLINK__" localSheetId="12" hidden="1">{"fdsup://directions/FAT Viewer?action=UPDATE&amp;creator=factset&amp;DYN_ARGS=TRUE&amp;DOC_NAME=FAT:FQL_AUDITING_CLIENT_TEMPLATE.FAT&amp;display_string=Audit&amp;VAR:KEY=MZITYDCJSX&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223093&amp;VAR:INDEX=0"}</definedName>
    <definedName name="_348__FDSAUDITLINK__" localSheetId="15" hidden="1">{"fdsup://directions/FAT Viewer?action=UPDATE&amp;creator=factset&amp;DYN_ARGS=TRUE&amp;DOC_NAME=FAT:FQL_AUDITING_CLIENT_TEMPLATE.FAT&amp;display_string=Audit&amp;VAR:KEY=MZITYDCJSX&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223093&amp;VAR:INDEX=0"}</definedName>
    <definedName name="_348__FDSAUDITLINK__" hidden="1">{"fdsup://directions/FAT Viewer?action=UPDATE&amp;creator=factset&amp;DYN_ARGS=TRUE&amp;DOC_NAME=FAT:FQL_AUDITING_CLIENT_TEMPLATE.FAT&amp;display_string=Audit&amp;VAR:KEY=MZITYDCJSX&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223093&amp;VAR:INDEX=0"}</definedName>
    <definedName name="_349__FDSAUDITLINK__" localSheetId="16" hidden="1">{"fdsup://directions/FAT Viewer?action=UPDATE&amp;creator=factset&amp;DYN_ARGS=TRUE&amp;DOC_NAME=FAT:FQL_AUDITING_CLIENT_TEMPLATE.FAT&amp;display_string=Audit&amp;VAR:KEY=GBGVWLQZQX&amp;VAR:QUERY=KChGRl9ERUJUKFFUUiwwLCwsUkYsVVNEKUBGRl9ERUJUKFNFTUksMCwsLFJGLFVTRCkpQEZGX0RFQlQoQU5OL","DAsLCxSRixVU0QpKQ==&amp;WINDOW=FIRST_POPUP&amp;HEIGHT=450&amp;WIDTH=450&amp;START_MAXIMIZED=FALSE&amp;VAR:CALENDAR=US&amp;VAR:INDEX=0"}</definedName>
    <definedName name="_349__FDSAUDITLINK__" localSheetId="20" hidden="1">{"fdsup://directions/FAT Viewer?action=UPDATE&amp;creator=factset&amp;DYN_ARGS=TRUE&amp;DOC_NAME=FAT:FQL_AUDITING_CLIENT_TEMPLATE.FAT&amp;display_string=Audit&amp;VAR:KEY=GBGVWLQZQX&amp;VAR:QUERY=KChGRl9ERUJUKFFUUiwwLCwsUkYsVVNEKUBGRl9ERUJUKFNFTUksMCwsLFJGLFVTRCkpQEZGX0RFQlQoQU5OL","DAsLCxSRixVU0QpKQ==&amp;WINDOW=FIRST_POPUP&amp;HEIGHT=450&amp;WIDTH=450&amp;START_MAXIMIZED=FALSE&amp;VAR:CALENDAR=US&amp;VAR:INDEX=0"}</definedName>
    <definedName name="_349__FDSAUDITLINK__" localSheetId="12" hidden="1">{"fdsup://directions/FAT Viewer?action=UPDATE&amp;creator=factset&amp;DYN_ARGS=TRUE&amp;DOC_NAME=FAT:FQL_AUDITING_CLIENT_TEMPLATE.FAT&amp;display_string=Audit&amp;VAR:KEY=GBGVWLQZQX&amp;VAR:QUERY=KChGRl9ERUJUKFFUUiwwLCwsUkYsVVNEKUBGRl9ERUJUKFNFTUksMCwsLFJGLFVTRCkpQEZGX0RFQlQoQU5OL","DAsLCxSRixVU0QpKQ==&amp;WINDOW=FIRST_POPUP&amp;HEIGHT=450&amp;WIDTH=450&amp;START_MAXIMIZED=FALSE&amp;VAR:CALENDAR=US&amp;VAR:INDEX=0"}</definedName>
    <definedName name="_349__FDSAUDITLINK__" localSheetId="15" hidden="1">{"fdsup://directions/FAT Viewer?action=UPDATE&amp;creator=factset&amp;DYN_ARGS=TRUE&amp;DOC_NAME=FAT:FQL_AUDITING_CLIENT_TEMPLATE.FAT&amp;display_string=Audit&amp;VAR:KEY=GBGVWLQZQX&amp;VAR:QUERY=KChGRl9ERUJUKFFUUiwwLCwsUkYsVVNEKUBGRl9ERUJUKFNFTUksMCwsLFJGLFVTRCkpQEZGX0RFQlQoQU5OL","DAsLCxSRixVU0QpKQ==&amp;WINDOW=FIRST_POPUP&amp;HEIGHT=450&amp;WIDTH=450&amp;START_MAXIMIZED=FALSE&amp;VAR:CALENDAR=US&amp;VAR:INDEX=0"}</definedName>
    <definedName name="_349__FDSAUDITLINK__" hidden="1">{"fdsup://directions/FAT Viewer?action=UPDATE&amp;creator=factset&amp;DYN_ARGS=TRUE&amp;DOC_NAME=FAT:FQL_AUDITING_CLIENT_TEMPLATE.FAT&amp;display_string=Audit&amp;VAR:KEY=GBGVWLQZQX&amp;VAR:QUERY=KChGRl9ERUJUKFFUUiwwLCwsUkYsVVNEKUBGRl9ERUJUKFNFTUksMCwsLFJGLFVTRCkpQEZGX0RFQlQoQU5OL","DAsLCxSRixVU0QpKQ==&amp;WINDOW=FIRST_POPUP&amp;HEIGHT=450&amp;WIDTH=450&amp;START_MAXIMIZED=FALSE&amp;VAR:CALENDAR=US&amp;VAR:INDEX=0"}</definedName>
    <definedName name="_35__FDSAUDITLINK__" localSheetId="16" hidden="1">{"fdsup://directions/FAT Viewer?action=UPDATE&amp;creator=factset&amp;DYN_ARGS=TRUE&amp;DOC_NAME=FAT:FQL_AUDITING_CLIENT_TEMPLATE.FAT&amp;display_string=Audit&amp;VAR:KEY=XGNCDKPKRC&amp;VAR:QUERY=KChGRl9ORVRfSU5DKExUTSwwLCwsUkYsVVNEKUBGRl9ORVRfSU5DKExUTVNfU0VNSSwwLCwsUkYsVVNEKSlAR","kZfTkVUX0lOQyhBTk4sMCwsLFJGLFVTRCkp&amp;WINDOW=FIRST_POPUP&amp;HEIGHT=450&amp;WIDTH=450&amp;START_MAXIMIZED=FALSE&amp;VAR:CALENDAR=US&amp;VAR:SYMBOL=6723&amp;VAR:INDEX=0"}</definedName>
    <definedName name="_35__FDSAUDITLINK__" localSheetId="20" hidden="1">{"fdsup://directions/FAT Viewer?action=UPDATE&amp;creator=factset&amp;DYN_ARGS=TRUE&amp;DOC_NAME=FAT:FQL_AUDITING_CLIENT_TEMPLATE.FAT&amp;display_string=Audit&amp;VAR:KEY=XGNCDKPKRC&amp;VAR:QUERY=KChGRl9ORVRfSU5DKExUTSwwLCwsUkYsVVNEKUBGRl9ORVRfSU5DKExUTVNfU0VNSSwwLCwsUkYsVVNEKSlAR","kZfTkVUX0lOQyhBTk4sMCwsLFJGLFVTRCkp&amp;WINDOW=FIRST_POPUP&amp;HEIGHT=450&amp;WIDTH=450&amp;START_MAXIMIZED=FALSE&amp;VAR:CALENDAR=US&amp;VAR:SYMBOL=6723&amp;VAR:INDEX=0"}</definedName>
    <definedName name="_35__FDSAUDITLINK__" localSheetId="12" hidden="1">{"fdsup://directions/FAT Viewer?action=UPDATE&amp;creator=factset&amp;DYN_ARGS=TRUE&amp;DOC_NAME=FAT:FQL_AUDITING_CLIENT_TEMPLATE.FAT&amp;display_string=Audit&amp;VAR:KEY=XGNCDKPKRC&amp;VAR:QUERY=KChGRl9ORVRfSU5DKExUTSwwLCwsUkYsVVNEKUBGRl9ORVRfSU5DKExUTVNfU0VNSSwwLCwsUkYsVVNEKSlAR","kZfTkVUX0lOQyhBTk4sMCwsLFJGLFVTRCkp&amp;WINDOW=FIRST_POPUP&amp;HEIGHT=450&amp;WIDTH=450&amp;START_MAXIMIZED=FALSE&amp;VAR:CALENDAR=US&amp;VAR:SYMBOL=6723&amp;VAR:INDEX=0"}</definedName>
    <definedName name="_35__FDSAUDITLINK__" localSheetId="15" hidden="1">{"fdsup://directions/FAT Viewer?action=UPDATE&amp;creator=factset&amp;DYN_ARGS=TRUE&amp;DOC_NAME=FAT:FQL_AUDITING_CLIENT_TEMPLATE.FAT&amp;display_string=Audit&amp;VAR:KEY=XGNCDKPKRC&amp;VAR:QUERY=KChGRl9ORVRfSU5DKExUTSwwLCwsUkYsVVNEKUBGRl9ORVRfSU5DKExUTVNfU0VNSSwwLCwsUkYsVVNEKSlAR","kZfTkVUX0lOQyhBTk4sMCwsLFJGLFVTRCkp&amp;WINDOW=FIRST_POPUP&amp;HEIGHT=450&amp;WIDTH=450&amp;START_MAXIMIZED=FALSE&amp;VAR:CALENDAR=US&amp;VAR:SYMBOL=6723&amp;VAR:INDEX=0"}</definedName>
    <definedName name="_35__FDSAUDITLINK__" hidden="1">{"fdsup://directions/FAT Viewer?action=UPDATE&amp;creator=factset&amp;DYN_ARGS=TRUE&amp;DOC_NAME=FAT:FQL_AUDITING_CLIENT_TEMPLATE.FAT&amp;display_string=Audit&amp;VAR:KEY=XGNCDKPKRC&amp;VAR:QUERY=KChGRl9ORVRfSU5DKExUTSwwLCwsUkYsVVNEKUBGRl9ORVRfSU5DKExUTVNfU0VNSSwwLCwsUkYsVVNEKSlAR","kZfTkVUX0lOQyhBTk4sMCwsLFJGLFVTRCkp&amp;WINDOW=FIRST_POPUP&amp;HEIGHT=450&amp;WIDTH=450&amp;START_MAXIMIZED=FALSE&amp;VAR:CALENDAR=US&amp;VAR:SYMBOL=6723&amp;VAR:INDEX=0"}</definedName>
    <definedName name="_350__FDSAUDITLINK__" localSheetId="16" hidden="1">{"fdsup://Directions/FactSet Auditing Viewer?action=AUDIT_VALUE&amp;DB=129&amp;ID1=093031&amp;VALUEID=02001&amp;SDATE=201101&amp;PERIODTYPE=SEMI_STD&amp;SCFT=3&amp;window=popup_no_bar&amp;width=385&amp;height=120&amp;START_MAXIMIZED=FALSE&amp;creator=factset&amp;display_string=Audit"}</definedName>
    <definedName name="_350__FDSAUDITLINK__" localSheetId="20" hidden="1">{"fdsup://Directions/FactSet Auditing Viewer?action=AUDIT_VALUE&amp;DB=129&amp;ID1=093031&amp;VALUEID=02001&amp;SDATE=201101&amp;PERIODTYPE=SEMI_STD&amp;SCFT=3&amp;window=popup_no_bar&amp;width=385&amp;height=120&amp;START_MAXIMIZED=FALSE&amp;creator=factset&amp;display_string=Audit"}</definedName>
    <definedName name="_350__FDSAUDITLINK__" localSheetId="12" hidden="1">{"fdsup://Directions/FactSet Auditing Viewer?action=AUDIT_VALUE&amp;DB=129&amp;ID1=093031&amp;VALUEID=02001&amp;SDATE=201101&amp;PERIODTYPE=SEMI_STD&amp;SCFT=3&amp;window=popup_no_bar&amp;width=385&amp;height=120&amp;START_MAXIMIZED=FALSE&amp;creator=factset&amp;display_string=Audit"}</definedName>
    <definedName name="_350__FDSAUDITLINK__" localSheetId="15" hidden="1">{"fdsup://Directions/FactSet Auditing Viewer?action=AUDIT_VALUE&amp;DB=129&amp;ID1=093031&amp;VALUEID=02001&amp;SDATE=201101&amp;PERIODTYPE=SEMI_STD&amp;SCFT=3&amp;window=popup_no_bar&amp;width=385&amp;height=120&amp;START_MAXIMIZED=FALSE&amp;creator=factset&amp;display_string=Audit"}</definedName>
    <definedName name="_350__FDSAUDITLINK__" hidden="1">{"fdsup://Directions/FactSet Auditing Viewer?action=AUDIT_VALUE&amp;DB=129&amp;ID1=093031&amp;VALUEID=02001&amp;SDATE=201101&amp;PERIODTYPE=SEMI_STD&amp;SCFT=3&amp;window=popup_no_bar&amp;width=385&amp;height=120&amp;START_MAXIMIZED=FALSE&amp;creator=factset&amp;display_string=Audit"}</definedName>
    <definedName name="_351__FDSAUDITLINK__" localSheetId="16" hidden="1">{"fdsup://directions/FAT Viewer?action=UPDATE&amp;creator=factset&amp;DYN_ARGS=TRUE&amp;DOC_NAME=FAT:FQL_AUDITING_CLIENT_TEMPLATE.FAT&amp;display_string=Audit&amp;VAR:KEY=KVEZYRSBCJ&amp;VAR:QUERY=KChGRl9FQklUREEoTFRNLDAsLCxSRixVU0QpQEZGX0VCSVREQShMVE1TX1NFTUksMCwsLFJGLFVTRCkpQEZGX","0VCSVREQShBTk4sMCwsLFJGLFVTRCkp&amp;WINDOW=FIRST_POPUP&amp;HEIGHT=450&amp;WIDTH=450&amp;START_MAXIMIZED=FALSE&amp;VAR:CALENDAR=US&amp;VAR:SYMBOL=093031&amp;VAR:INDEX=0"}</definedName>
    <definedName name="_351__FDSAUDITLINK__" localSheetId="20" hidden="1">{"fdsup://directions/FAT Viewer?action=UPDATE&amp;creator=factset&amp;DYN_ARGS=TRUE&amp;DOC_NAME=FAT:FQL_AUDITING_CLIENT_TEMPLATE.FAT&amp;display_string=Audit&amp;VAR:KEY=KVEZYRSBCJ&amp;VAR:QUERY=KChGRl9FQklUREEoTFRNLDAsLCxSRixVU0QpQEZGX0VCSVREQShMVE1TX1NFTUksMCwsLFJGLFVTRCkpQEZGX","0VCSVREQShBTk4sMCwsLFJGLFVTRCkp&amp;WINDOW=FIRST_POPUP&amp;HEIGHT=450&amp;WIDTH=450&amp;START_MAXIMIZED=FALSE&amp;VAR:CALENDAR=US&amp;VAR:SYMBOL=093031&amp;VAR:INDEX=0"}</definedName>
    <definedName name="_351__FDSAUDITLINK__" localSheetId="12" hidden="1">{"fdsup://directions/FAT Viewer?action=UPDATE&amp;creator=factset&amp;DYN_ARGS=TRUE&amp;DOC_NAME=FAT:FQL_AUDITING_CLIENT_TEMPLATE.FAT&amp;display_string=Audit&amp;VAR:KEY=KVEZYRSBCJ&amp;VAR:QUERY=KChGRl9FQklUREEoTFRNLDAsLCxSRixVU0QpQEZGX0VCSVREQShMVE1TX1NFTUksMCwsLFJGLFVTRCkpQEZGX","0VCSVREQShBTk4sMCwsLFJGLFVTRCkp&amp;WINDOW=FIRST_POPUP&amp;HEIGHT=450&amp;WIDTH=450&amp;START_MAXIMIZED=FALSE&amp;VAR:CALENDAR=US&amp;VAR:SYMBOL=093031&amp;VAR:INDEX=0"}</definedName>
    <definedName name="_351__FDSAUDITLINK__" localSheetId="15" hidden="1">{"fdsup://directions/FAT Viewer?action=UPDATE&amp;creator=factset&amp;DYN_ARGS=TRUE&amp;DOC_NAME=FAT:FQL_AUDITING_CLIENT_TEMPLATE.FAT&amp;display_string=Audit&amp;VAR:KEY=KVEZYRSBCJ&amp;VAR:QUERY=KChGRl9FQklUREEoTFRNLDAsLCxSRixVU0QpQEZGX0VCSVREQShMVE1TX1NFTUksMCwsLFJGLFVTRCkpQEZGX","0VCSVREQShBTk4sMCwsLFJGLFVTRCkp&amp;WINDOW=FIRST_POPUP&amp;HEIGHT=450&amp;WIDTH=450&amp;START_MAXIMIZED=FALSE&amp;VAR:CALENDAR=US&amp;VAR:SYMBOL=093031&amp;VAR:INDEX=0"}</definedName>
    <definedName name="_351__FDSAUDITLINK__" hidden="1">{"fdsup://directions/FAT Viewer?action=UPDATE&amp;creator=factset&amp;DYN_ARGS=TRUE&amp;DOC_NAME=FAT:FQL_AUDITING_CLIENT_TEMPLATE.FAT&amp;display_string=Audit&amp;VAR:KEY=KVEZYRSBCJ&amp;VAR:QUERY=KChGRl9FQklUREEoTFRNLDAsLCxSRixVU0QpQEZGX0VCSVREQShMVE1TX1NFTUksMCwsLFJGLFVTRCkpQEZGX","0VCSVREQShBTk4sMCwsLFJGLFVTRCkp&amp;WINDOW=FIRST_POPUP&amp;HEIGHT=450&amp;WIDTH=450&amp;START_MAXIMIZED=FALSE&amp;VAR:CALENDAR=US&amp;VAR:SYMBOL=093031&amp;VAR:INDEX=0"}</definedName>
    <definedName name="_352__FDSAUDITLINK__" localSheetId="16" hidden="1">{"fdsup://directions/FAT Viewer?action=UPDATE&amp;creator=factset&amp;DYN_ARGS=TRUE&amp;DOC_NAME=FAT:FQL_AUDITING_CLIENT_TEMPLATE.FAT&amp;display_string=Audit&amp;VAR:KEY=KBKLEZWDSX&amp;VAR:QUERY=KChGRl9FQklUREEoTFRNLDAsLCxSRixVU0QpQEZGX0VCSVREQShMVE1TX1NFTUksMCwsLFJGLFVTRCkpQEZGX","0VCSVREQShBTk4sMCwsLFJGLFVTRCkp&amp;WINDOW=FIRST_POPUP&amp;HEIGHT=450&amp;WIDTH=450&amp;START_MAXIMIZED=FALSE&amp;VAR:CALENDAR=US&amp;VAR:SYMBOL=223093&amp;VAR:INDEX=0"}</definedName>
    <definedName name="_352__FDSAUDITLINK__" localSheetId="20" hidden="1">{"fdsup://directions/FAT Viewer?action=UPDATE&amp;creator=factset&amp;DYN_ARGS=TRUE&amp;DOC_NAME=FAT:FQL_AUDITING_CLIENT_TEMPLATE.FAT&amp;display_string=Audit&amp;VAR:KEY=KBKLEZWDSX&amp;VAR:QUERY=KChGRl9FQklUREEoTFRNLDAsLCxSRixVU0QpQEZGX0VCSVREQShMVE1TX1NFTUksMCwsLFJGLFVTRCkpQEZGX","0VCSVREQShBTk4sMCwsLFJGLFVTRCkp&amp;WINDOW=FIRST_POPUP&amp;HEIGHT=450&amp;WIDTH=450&amp;START_MAXIMIZED=FALSE&amp;VAR:CALENDAR=US&amp;VAR:SYMBOL=223093&amp;VAR:INDEX=0"}</definedName>
    <definedName name="_352__FDSAUDITLINK__" localSheetId="12" hidden="1">{"fdsup://directions/FAT Viewer?action=UPDATE&amp;creator=factset&amp;DYN_ARGS=TRUE&amp;DOC_NAME=FAT:FQL_AUDITING_CLIENT_TEMPLATE.FAT&amp;display_string=Audit&amp;VAR:KEY=KBKLEZWDSX&amp;VAR:QUERY=KChGRl9FQklUREEoTFRNLDAsLCxSRixVU0QpQEZGX0VCSVREQShMVE1TX1NFTUksMCwsLFJGLFVTRCkpQEZGX","0VCSVREQShBTk4sMCwsLFJGLFVTRCkp&amp;WINDOW=FIRST_POPUP&amp;HEIGHT=450&amp;WIDTH=450&amp;START_MAXIMIZED=FALSE&amp;VAR:CALENDAR=US&amp;VAR:SYMBOL=223093&amp;VAR:INDEX=0"}</definedName>
    <definedName name="_352__FDSAUDITLINK__" localSheetId="15" hidden="1">{"fdsup://directions/FAT Viewer?action=UPDATE&amp;creator=factset&amp;DYN_ARGS=TRUE&amp;DOC_NAME=FAT:FQL_AUDITING_CLIENT_TEMPLATE.FAT&amp;display_string=Audit&amp;VAR:KEY=KBKLEZWDSX&amp;VAR:QUERY=KChGRl9FQklUREEoTFRNLDAsLCxSRixVU0QpQEZGX0VCSVREQShMVE1TX1NFTUksMCwsLFJGLFVTRCkpQEZGX","0VCSVREQShBTk4sMCwsLFJGLFVTRCkp&amp;WINDOW=FIRST_POPUP&amp;HEIGHT=450&amp;WIDTH=450&amp;START_MAXIMIZED=FALSE&amp;VAR:CALENDAR=US&amp;VAR:SYMBOL=223093&amp;VAR:INDEX=0"}</definedName>
    <definedName name="_352__FDSAUDITLINK__" hidden="1">{"fdsup://directions/FAT Viewer?action=UPDATE&amp;creator=factset&amp;DYN_ARGS=TRUE&amp;DOC_NAME=FAT:FQL_AUDITING_CLIENT_TEMPLATE.FAT&amp;display_string=Audit&amp;VAR:KEY=KBKLEZWDSX&amp;VAR:QUERY=KChGRl9FQklUREEoTFRNLDAsLCxSRixVU0QpQEZGX0VCSVREQShMVE1TX1NFTUksMCwsLFJGLFVTRCkpQEZGX","0VCSVREQShBTk4sMCwsLFJGLFVTRCkp&amp;WINDOW=FIRST_POPUP&amp;HEIGHT=450&amp;WIDTH=450&amp;START_MAXIMIZED=FALSE&amp;VAR:CALENDAR=US&amp;VAR:SYMBOL=223093&amp;VAR:INDEX=0"}</definedName>
    <definedName name="_353__FDSAUDITLINK__" localSheetId="16" hidden="1">{"fdsup://directions/FAT Viewer?action=UPDATE&amp;creator=factset&amp;DYN_ARGS=TRUE&amp;DOC_NAME=FAT:FQL_AUDITING_CLIENT_TEMPLATE.FAT&amp;display_string=Audit&amp;VAR:KEY=ZEFQPCDQBY&amp;VAR:QUERY=KChGRl9HUk9TU19JTkMoTFRNLDAsLCxSRixVU0QpQEZGX0dST1NTX0lOQyhMVE1TX1NFTUksMCwsLFJGLFVTR","CkpQEZGX1NBTEVTKEFOTiwwLCwsUkYsVVNEKSk=&amp;WINDOW=FIRST_POPUP&amp;HEIGHT=450&amp;WIDTH=450&amp;START_MAXIMIZED=FALSE&amp;VAR:CALENDAR=US&amp;VAR:SYMBOL=223093&amp;VAR:INDEX=0"}</definedName>
    <definedName name="_353__FDSAUDITLINK__" localSheetId="20" hidden="1">{"fdsup://directions/FAT Viewer?action=UPDATE&amp;creator=factset&amp;DYN_ARGS=TRUE&amp;DOC_NAME=FAT:FQL_AUDITING_CLIENT_TEMPLATE.FAT&amp;display_string=Audit&amp;VAR:KEY=ZEFQPCDQBY&amp;VAR:QUERY=KChGRl9HUk9TU19JTkMoTFRNLDAsLCxSRixVU0QpQEZGX0dST1NTX0lOQyhMVE1TX1NFTUksMCwsLFJGLFVTR","CkpQEZGX1NBTEVTKEFOTiwwLCwsUkYsVVNEKSk=&amp;WINDOW=FIRST_POPUP&amp;HEIGHT=450&amp;WIDTH=450&amp;START_MAXIMIZED=FALSE&amp;VAR:CALENDAR=US&amp;VAR:SYMBOL=223093&amp;VAR:INDEX=0"}</definedName>
    <definedName name="_353__FDSAUDITLINK__" localSheetId="12" hidden="1">{"fdsup://directions/FAT Viewer?action=UPDATE&amp;creator=factset&amp;DYN_ARGS=TRUE&amp;DOC_NAME=FAT:FQL_AUDITING_CLIENT_TEMPLATE.FAT&amp;display_string=Audit&amp;VAR:KEY=ZEFQPCDQBY&amp;VAR:QUERY=KChGRl9HUk9TU19JTkMoTFRNLDAsLCxSRixVU0QpQEZGX0dST1NTX0lOQyhMVE1TX1NFTUksMCwsLFJGLFVTR","CkpQEZGX1NBTEVTKEFOTiwwLCwsUkYsVVNEKSk=&amp;WINDOW=FIRST_POPUP&amp;HEIGHT=450&amp;WIDTH=450&amp;START_MAXIMIZED=FALSE&amp;VAR:CALENDAR=US&amp;VAR:SYMBOL=223093&amp;VAR:INDEX=0"}</definedName>
    <definedName name="_353__FDSAUDITLINK__" localSheetId="15" hidden="1">{"fdsup://directions/FAT Viewer?action=UPDATE&amp;creator=factset&amp;DYN_ARGS=TRUE&amp;DOC_NAME=FAT:FQL_AUDITING_CLIENT_TEMPLATE.FAT&amp;display_string=Audit&amp;VAR:KEY=ZEFQPCDQBY&amp;VAR:QUERY=KChGRl9HUk9TU19JTkMoTFRNLDAsLCxSRixVU0QpQEZGX0dST1NTX0lOQyhMVE1TX1NFTUksMCwsLFJGLFVTR","CkpQEZGX1NBTEVTKEFOTiwwLCwsUkYsVVNEKSk=&amp;WINDOW=FIRST_POPUP&amp;HEIGHT=450&amp;WIDTH=450&amp;START_MAXIMIZED=FALSE&amp;VAR:CALENDAR=US&amp;VAR:SYMBOL=223093&amp;VAR:INDEX=0"}</definedName>
    <definedName name="_353__FDSAUDITLINK__" hidden="1">{"fdsup://directions/FAT Viewer?action=UPDATE&amp;creator=factset&amp;DYN_ARGS=TRUE&amp;DOC_NAME=FAT:FQL_AUDITING_CLIENT_TEMPLATE.FAT&amp;display_string=Audit&amp;VAR:KEY=ZEFQPCDQBY&amp;VAR:QUERY=KChGRl9HUk9TU19JTkMoTFRNLDAsLCxSRixVU0QpQEZGX0dST1NTX0lOQyhMVE1TX1NFTUksMCwsLFJGLFVTR","CkpQEZGX1NBTEVTKEFOTiwwLCwsUkYsVVNEKSk=&amp;WINDOW=FIRST_POPUP&amp;HEIGHT=450&amp;WIDTH=450&amp;START_MAXIMIZED=FALSE&amp;VAR:CALENDAR=US&amp;VAR:SYMBOL=223093&amp;VAR:INDEX=0"}</definedName>
    <definedName name="_354__FDSAUDITLINK__" localSheetId="16" hidden="1">{"fdsup://Directions/FactSet Auditing Viewer?action=AUDIT_VALUE&amp;DB=129&amp;ID1=25659T10&amp;VALUEID=07011&amp;SDATE=2011&amp;PERIODTYPE=ANN_STD&amp;SCFT=3&amp;window=popup_no_bar&amp;width=385&amp;height=120&amp;START_MAXIMIZED=FALSE&amp;creator=factset&amp;display_string=Audit"}</definedName>
    <definedName name="_354__FDSAUDITLINK__" localSheetId="20" hidden="1">{"fdsup://Directions/FactSet Auditing Viewer?action=AUDIT_VALUE&amp;DB=129&amp;ID1=25659T10&amp;VALUEID=07011&amp;SDATE=2011&amp;PERIODTYPE=ANN_STD&amp;SCFT=3&amp;window=popup_no_bar&amp;width=385&amp;height=120&amp;START_MAXIMIZED=FALSE&amp;creator=factset&amp;display_string=Audit"}</definedName>
    <definedName name="_354__FDSAUDITLINK__" localSheetId="12" hidden="1">{"fdsup://Directions/FactSet Auditing Viewer?action=AUDIT_VALUE&amp;DB=129&amp;ID1=25659T10&amp;VALUEID=07011&amp;SDATE=2011&amp;PERIODTYPE=ANN_STD&amp;SCFT=3&amp;window=popup_no_bar&amp;width=385&amp;height=120&amp;START_MAXIMIZED=FALSE&amp;creator=factset&amp;display_string=Audit"}</definedName>
    <definedName name="_354__FDSAUDITLINK__" localSheetId="15" hidden="1">{"fdsup://Directions/FactSet Auditing Viewer?action=AUDIT_VALUE&amp;DB=129&amp;ID1=25659T10&amp;VALUEID=07011&amp;SDATE=2011&amp;PERIODTYPE=ANN_STD&amp;SCFT=3&amp;window=popup_no_bar&amp;width=385&amp;height=120&amp;START_MAXIMIZED=FALSE&amp;creator=factset&amp;display_string=Audit"}</definedName>
    <definedName name="_354__FDSAUDITLINK__" hidden="1">{"fdsup://Directions/FactSet Auditing Viewer?action=AUDIT_VALUE&amp;DB=129&amp;ID1=25659T10&amp;VALUEID=07011&amp;SDATE=2011&amp;PERIODTYPE=ANN_STD&amp;SCFT=3&amp;window=popup_no_bar&amp;width=385&amp;height=120&amp;START_MAXIMIZED=FALSE&amp;creator=factset&amp;display_string=Audit"}</definedName>
    <definedName name="_355__FDSAUDITLINK__" localSheetId="16" hidden="1">{"fdsup://directions/FAT Viewer?action=UPDATE&amp;creator=factset&amp;DYN_ARGS=TRUE&amp;DOC_NAME=FAT:FQL_AUDITING_CLIENT_TEMPLATE.FAT&amp;display_string=Audit&amp;VAR:KEY=YPSHADOJYL&amp;VAR:QUERY=KChGRl9TQUxFUyhMVE0sMCwsLFJGLFVTRClARkZfU0FMRVMoTFRNU19TRU1JLDAsLCxSRixVU0QpKUBGRl9TQ","UxFUyhBTk4sMCwsLFJGLFVTRCkp&amp;WINDOW=FIRST_POPUP&amp;HEIGHT=450&amp;WIDTH=450&amp;START_MAXIMIZED=FALSE&amp;VAR:CALENDAR=US&amp;VAR:SYMBOL=093031&amp;VAR:INDEX=0"}</definedName>
    <definedName name="_355__FDSAUDITLINK__" localSheetId="20" hidden="1">{"fdsup://directions/FAT Viewer?action=UPDATE&amp;creator=factset&amp;DYN_ARGS=TRUE&amp;DOC_NAME=FAT:FQL_AUDITING_CLIENT_TEMPLATE.FAT&amp;display_string=Audit&amp;VAR:KEY=YPSHADOJYL&amp;VAR:QUERY=KChGRl9TQUxFUyhMVE0sMCwsLFJGLFVTRClARkZfU0FMRVMoTFRNU19TRU1JLDAsLCxSRixVU0QpKUBGRl9TQ","UxFUyhBTk4sMCwsLFJGLFVTRCkp&amp;WINDOW=FIRST_POPUP&amp;HEIGHT=450&amp;WIDTH=450&amp;START_MAXIMIZED=FALSE&amp;VAR:CALENDAR=US&amp;VAR:SYMBOL=093031&amp;VAR:INDEX=0"}</definedName>
    <definedName name="_355__FDSAUDITLINK__" localSheetId="12" hidden="1">{"fdsup://directions/FAT Viewer?action=UPDATE&amp;creator=factset&amp;DYN_ARGS=TRUE&amp;DOC_NAME=FAT:FQL_AUDITING_CLIENT_TEMPLATE.FAT&amp;display_string=Audit&amp;VAR:KEY=YPSHADOJYL&amp;VAR:QUERY=KChGRl9TQUxFUyhMVE0sMCwsLFJGLFVTRClARkZfU0FMRVMoTFRNU19TRU1JLDAsLCxSRixVU0QpKUBGRl9TQ","UxFUyhBTk4sMCwsLFJGLFVTRCkp&amp;WINDOW=FIRST_POPUP&amp;HEIGHT=450&amp;WIDTH=450&amp;START_MAXIMIZED=FALSE&amp;VAR:CALENDAR=US&amp;VAR:SYMBOL=093031&amp;VAR:INDEX=0"}</definedName>
    <definedName name="_355__FDSAUDITLINK__" localSheetId="15" hidden="1">{"fdsup://directions/FAT Viewer?action=UPDATE&amp;creator=factset&amp;DYN_ARGS=TRUE&amp;DOC_NAME=FAT:FQL_AUDITING_CLIENT_TEMPLATE.FAT&amp;display_string=Audit&amp;VAR:KEY=YPSHADOJYL&amp;VAR:QUERY=KChGRl9TQUxFUyhMVE0sMCwsLFJGLFVTRClARkZfU0FMRVMoTFRNU19TRU1JLDAsLCxSRixVU0QpKUBGRl9TQ","UxFUyhBTk4sMCwsLFJGLFVTRCkp&amp;WINDOW=FIRST_POPUP&amp;HEIGHT=450&amp;WIDTH=450&amp;START_MAXIMIZED=FALSE&amp;VAR:CALENDAR=US&amp;VAR:SYMBOL=093031&amp;VAR:INDEX=0"}</definedName>
    <definedName name="_355__FDSAUDITLINK__" hidden="1">{"fdsup://directions/FAT Viewer?action=UPDATE&amp;creator=factset&amp;DYN_ARGS=TRUE&amp;DOC_NAME=FAT:FQL_AUDITING_CLIENT_TEMPLATE.FAT&amp;display_string=Audit&amp;VAR:KEY=YPSHADOJYL&amp;VAR:QUERY=KChGRl9TQUxFUyhMVE0sMCwsLFJGLFVTRClARkZfU0FMRVMoTFRNU19TRU1JLDAsLCxSRixVU0QpKUBGRl9TQ","UxFUyhBTk4sMCwsLFJGLFVTRCkp&amp;WINDOW=FIRST_POPUP&amp;HEIGHT=450&amp;WIDTH=450&amp;START_MAXIMIZED=FALSE&amp;VAR:CALENDAR=US&amp;VAR:SYMBOL=093031&amp;VAR:INDEX=0"}</definedName>
    <definedName name="_356__FDSAUDITLINK__" localSheetId="16" hidden="1">{"fdsup://directions/FAT Viewer?action=UPDATE&amp;creator=factset&amp;DYN_ARGS=TRUE&amp;DOC_NAME=FAT:FQL_AUDITING_CLIENT_TEMPLATE.FAT&amp;display_string=Audit&amp;VAR:KEY=XWHOHYJUHI&amp;VAR:QUERY=KChGRl9FQklUREEoTFRNLDAsLCxSRixVU0QpQEZGX0VCSVREQShMVE1TX1NFTUksMCwsLFJGLFVTRCkpQEZGX","0VCSVREQShBTk4sMCwsLFJGLFVTRCkp&amp;WINDOW=FIRST_POPUP&amp;HEIGHT=450&amp;WIDTH=450&amp;START_MAXIMIZED=FALSE&amp;VAR:CALENDAR=US&amp;VAR:SYMBOL=MOSY&amp;VAR:INDEX=0"}</definedName>
    <definedName name="_356__FDSAUDITLINK__" localSheetId="20" hidden="1">{"fdsup://directions/FAT Viewer?action=UPDATE&amp;creator=factset&amp;DYN_ARGS=TRUE&amp;DOC_NAME=FAT:FQL_AUDITING_CLIENT_TEMPLATE.FAT&amp;display_string=Audit&amp;VAR:KEY=XWHOHYJUHI&amp;VAR:QUERY=KChGRl9FQklUREEoTFRNLDAsLCxSRixVU0QpQEZGX0VCSVREQShMVE1TX1NFTUksMCwsLFJGLFVTRCkpQEZGX","0VCSVREQShBTk4sMCwsLFJGLFVTRCkp&amp;WINDOW=FIRST_POPUP&amp;HEIGHT=450&amp;WIDTH=450&amp;START_MAXIMIZED=FALSE&amp;VAR:CALENDAR=US&amp;VAR:SYMBOL=MOSY&amp;VAR:INDEX=0"}</definedName>
    <definedName name="_356__FDSAUDITLINK__" localSheetId="12" hidden="1">{"fdsup://directions/FAT Viewer?action=UPDATE&amp;creator=factset&amp;DYN_ARGS=TRUE&amp;DOC_NAME=FAT:FQL_AUDITING_CLIENT_TEMPLATE.FAT&amp;display_string=Audit&amp;VAR:KEY=XWHOHYJUHI&amp;VAR:QUERY=KChGRl9FQklUREEoTFRNLDAsLCxSRixVU0QpQEZGX0VCSVREQShMVE1TX1NFTUksMCwsLFJGLFVTRCkpQEZGX","0VCSVREQShBTk4sMCwsLFJGLFVTRCkp&amp;WINDOW=FIRST_POPUP&amp;HEIGHT=450&amp;WIDTH=450&amp;START_MAXIMIZED=FALSE&amp;VAR:CALENDAR=US&amp;VAR:SYMBOL=MOSY&amp;VAR:INDEX=0"}</definedName>
    <definedName name="_356__FDSAUDITLINK__" localSheetId="15" hidden="1">{"fdsup://directions/FAT Viewer?action=UPDATE&amp;creator=factset&amp;DYN_ARGS=TRUE&amp;DOC_NAME=FAT:FQL_AUDITING_CLIENT_TEMPLATE.FAT&amp;display_string=Audit&amp;VAR:KEY=XWHOHYJUHI&amp;VAR:QUERY=KChGRl9FQklUREEoTFRNLDAsLCxSRixVU0QpQEZGX0VCSVREQShMVE1TX1NFTUksMCwsLFJGLFVTRCkpQEZGX","0VCSVREQShBTk4sMCwsLFJGLFVTRCkp&amp;WINDOW=FIRST_POPUP&amp;HEIGHT=450&amp;WIDTH=450&amp;START_MAXIMIZED=FALSE&amp;VAR:CALENDAR=US&amp;VAR:SYMBOL=MOSY&amp;VAR:INDEX=0"}</definedName>
    <definedName name="_356__FDSAUDITLINK__" hidden="1">{"fdsup://directions/FAT Viewer?action=UPDATE&amp;creator=factset&amp;DYN_ARGS=TRUE&amp;DOC_NAME=FAT:FQL_AUDITING_CLIENT_TEMPLATE.FAT&amp;display_string=Audit&amp;VAR:KEY=XWHOHYJUHI&amp;VAR:QUERY=KChGRl9FQklUREEoTFRNLDAsLCxSRixVU0QpQEZGX0VCSVREQShMVE1TX1NFTUksMCwsLFJGLFVTRCkpQEZGX","0VCSVREQShBTk4sMCwsLFJGLFVTRCkp&amp;WINDOW=FIRST_POPUP&amp;HEIGHT=450&amp;WIDTH=450&amp;START_MAXIMIZED=FALSE&amp;VAR:CALENDAR=US&amp;VAR:SYMBOL=MOSY&amp;VAR:INDEX=0"}</definedName>
    <definedName name="_357__FDSAUDITLINK__" localSheetId="16" hidden="1">{"fdsup://directions/FAT Viewer?action=UPDATE&amp;creator=factset&amp;DYN_ARGS=TRUE&amp;DOC_NAME=FAT:FQL_AUDITING_CLIENT_TEMPLATE.FAT&amp;display_string=Audit&amp;VAR:KEY=HOFIVQJUDG&amp;VAR:QUERY=KChGRl9ERUJUKFFUUiwwLCwsUkYsVVNEKUBGRl9ERUJUKFNFTUksMCwsLFJGLFVTRCkpQEZGX0RFQlQoQU5OL","DAsLCxSRixVU0QpKQ==&amp;WINDOW=FIRST_POPUP&amp;HEIGHT=450&amp;WIDTH=450&amp;START_MAXIMIZED=FALSE&amp;VAR:CALENDAR=US&amp;VAR:SYMBOL=QCOM&amp;VAR:INDEX=0"}</definedName>
    <definedName name="_357__FDSAUDITLINK__" localSheetId="20" hidden="1">{"fdsup://directions/FAT Viewer?action=UPDATE&amp;creator=factset&amp;DYN_ARGS=TRUE&amp;DOC_NAME=FAT:FQL_AUDITING_CLIENT_TEMPLATE.FAT&amp;display_string=Audit&amp;VAR:KEY=HOFIVQJUDG&amp;VAR:QUERY=KChGRl9ERUJUKFFUUiwwLCwsUkYsVVNEKUBGRl9ERUJUKFNFTUksMCwsLFJGLFVTRCkpQEZGX0RFQlQoQU5OL","DAsLCxSRixVU0QpKQ==&amp;WINDOW=FIRST_POPUP&amp;HEIGHT=450&amp;WIDTH=450&amp;START_MAXIMIZED=FALSE&amp;VAR:CALENDAR=US&amp;VAR:SYMBOL=QCOM&amp;VAR:INDEX=0"}</definedName>
    <definedName name="_357__FDSAUDITLINK__" localSheetId="12" hidden="1">{"fdsup://directions/FAT Viewer?action=UPDATE&amp;creator=factset&amp;DYN_ARGS=TRUE&amp;DOC_NAME=FAT:FQL_AUDITING_CLIENT_TEMPLATE.FAT&amp;display_string=Audit&amp;VAR:KEY=HOFIVQJUDG&amp;VAR:QUERY=KChGRl9ERUJUKFFUUiwwLCwsUkYsVVNEKUBGRl9ERUJUKFNFTUksMCwsLFJGLFVTRCkpQEZGX0RFQlQoQU5OL","DAsLCxSRixVU0QpKQ==&amp;WINDOW=FIRST_POPUP&amp;HEIGHT=450&amp;WIDTH=450&amp;START_MAXIMIZED=FALSE&amp;VAR:CALENDAR=US&amp;VAR:SYMBOL=QCOM&amp;VAR:INDEX=0"}</definedName>
    <definedName name="_357__FDSAUDITLINK__" localSheetId="15" hidden="1">{"fdsup://directions/FAT Viewer?action=UPDATE&amp;creator=factset&amp;DYN_ARGS=TRUE&amp;DOC_NAME=FAT:FQL_AUDITING_CLIENT_TEMPLATE.FAT&amp;display_string=Audit&amp;VAR:KEY=HOFIVQJUDG&amp;VAR:QUERY=KChGRl9ERUJUKFFUUiwwLCwsUkYsVVNEKUBGRl9ERUJUKFNFTUksMCwsLFJGLFVTRCkpQEZGX0RFQlQoQU5OL","DAsLCxSRixVU0QpKQ==&amp;WINDOW=FIRST_POPUP&amp;HEIGHT=450&amp;WIDTH=450&amp;START_MAXIMIZED=FALSE&amp;VAR:CALENDAR=US&amp;VAR:SYMBOL=QCOM&amp;VAR:INDEX=0"}</definedName>
    <definedName name="_357__FDSAUDITLINK__" hidden="1">{"fdsup://directions/FAT Viewer?action=UPDATE&amp;creator=factset&amp;DYN_ARGS=TRUE&amp;DOC_NAME=FAT:FQL_AUDITING_CLIENT_TEMPLATE.FAT&amp;display_string=Audit&amp;VAR:KEY=HOFIVQJUDG&amp;VAR:QUERY=KChGRl9ERUJUKFFUUiwwLCwsUkYsVVNEKUBGRl9ERUJUKFNFTUksMCwsLFJGLFVTRCkpQEZGX0RFQlQoQU5OL","DAsLCxSRixVU0QpKQ==&amp;WINDOW=FIRST_POPUP&amp;HEIGHT=450&amp;WIDTH=450&amp;START_MAXIMIZED=FALSE&amp;VAR:CALENDAR=US&amp;VAR:SYMBOL=QCOM&amp;VAR:INDEX=0"}</definedName>
    <definedName name="_358__FDSAUDITLINK__" localSheetId="16" hidden="1">{"fdsup://Directions/FactSet Auditing Viewer?action=AUDIT_VALUE&amp;DB=129&amp;ID1=60456710&amp;VALUEID=07011&amp;SDATE=2011&amp;PERIODTYPE=ANN_STD&amp;SCFT=3&amp;window=popup_no_bar&amp;width=385&amp;height=120&amp;START_MAXIMIZED=FALSE&amp;creator=factset&amp;display_string=Audit"}</definedName>
    <definedName name="_358__FDSAUDITLINK__" localSheetId="20" hidden="1">{"fdsup://Directions/FactSet Auditing Viewer?action=AUDIT_VALUE&amp;DB=129&amp;ID1=60456710&amp;VALUEID=07011&amp;SDATE=2011&amp;PERIODTYPE=ANN_STD&amp;SCFT=3&amp;window=popup_no_bar&amp;width=385&amp;height=120&amp;START_MAXIMIZED=FALSE&amp;creator=factset&amp;display_string=Audit"}</definedName>
    <definedName name="_358__FDSAUDITLINK__" localSheetId="12" hidden="1">{"fdsup://Directions/FactSet Auditing Viewer?action=AUDIT_VALUE&amp;DB=129&amp;ID1=60456710&amp;VALUEID=07011&amp;SDATE=2011&amp;PERIODTYPE=ANN_STD&amp;SCFT=3&amp;window=popup_no_bar&amp;width=385&amp;height=120&amp;START_MAXIMIZED=FALSE&amp;creator=factset&amp;display_string=Audit"}</definedName>
    <definedName name="_358__FDSAUDITLINK__" localSheetId="15" hidden="1">{"fdsup://Directions/FactSet Auditing Viewer?action=AUDIT_VALUE&amp;DB=129&amp;ID1=60456710&amp;VALUEID=07011&amp;SDATE=2011&amp;PERIODTYPE=ANN_STD&amp;SCFT=3&amp;window=popup_no_bar&amp;width=385&amp;height=120&amp;START_MAXIMIZED=FALSE&amp;creator=factset&amp;display_string=Audit"}</definedName>
    <definedName name="_358__FDSAUDITLINK__" hidden="1">{"fdsup://Directions/FactSet Auditing Viewer?action=AUDIT_VALUE&amp;DB=129&amp;ID1=60456710&amp;VALUEID=07011&amp;SDATE=2011&amp;PERIODTYPE=ANN_STD&amp;SCFT=3&amp;window=popup_no_bar&amp;width=385&amp;height=120&amp;START_MAXIMIZED=FALSE&amp;creator=factset&amp;display_string=Audit"}</definedName>
    <definedName name="_359__FDSAUDITLINK__" localSheetId="16" hidden="1">{"fdsup://Directions/FactSet Auditing Viewer?action=AUDIT_VALUE&amp;DB=129&amp;ID1=74752510&amp;VALUEID=07011&amp;SDATE=2011&amp;PERIODTYPE=ANN_STD&amp;SCFT=3&amp;window=popup_no_bar&amp;width=385&amp;height=120&amp;START_MAXIMIZED=FALSE&amp;creator=factset&amp;display_string=Audit"}</definedName>
    <definedName name="_359__FDSAUDITLINK__" localSheetId="20" hidden="1">{"fdsup://Directions/FactSet Auditing Viewer?action=AUDIT_VALUE&amp;DB=129&amp;ID1=74752510&amp;VALUEID=07011&amp;SDATE=2011&amp;PERIODTYPE=ANN_STD&amp;SCFT=3&amp;window=popup_no_bar&amp;width=385&amp;height=120&amp;START_MAXIMIZED=FALSE&amp;creator=factset&amp;display_string=Audit"}</definedName>
    <definedName name="_359__FDSAUDITLINK__" localSheetId="12" hidden="1">{"fdsup://Directions/FactSet Auditing Viewer?action=AUDIT_VALUE&amp;DB=129&amp;ID1=74752510&amp;VALUEID=07011&amp;SDATE=2011&amp;PERIODTYPE=ANN_STD&amp;SCFT=3&amp;window=popup_no_bar&amp;width=385&amp;height=120&amp;START_MAXIMIZED=FALSE&amp;creator=factset&amp;display_string=Audit"}</definedName>
    <definedName name="_359__FDSAUDITLINK__" localSheetId="15" hidden="1">{"fdsup://Directions/FactSet Auditing Viewer?action=AUDIT_VALUE&amp;DB=129&amp;ID1=74752510&amp;VALUEID=07011&amp;SDATE=2011&amp;PERIODTYPE=ANN_STD&amp;SCFT=3&amp;window=popup_no_bar&amp;width=385&amp;height=120&amp;START_MAXIMIZED=FALSE&amp;creator=factset&amp;display_string=Audit"}</definedName>
    <definedName name="_359__FDSAUDITLINK__" hidden="1">{"fdsup://Directions/FactSet Auditing Viewer?action=AUDIT_VALUE&amp;DB=129&amp;ID1=74752510&amp;VALUEID=07011&amp;SDATE=2011&amp;PERIODTYPE=ANN_STD&amp;SCFT=3&amp;window=popup_no_bar&amp;width=385&amp;height=120&amp;START_MAXIMIZED=FALSE&amp;creator=factset&amp;display_string=Audit"}</definedName>
    <definedName name="_36__FDSAUDITLINK__" localSheetId="16" hidden="1">{"fdsup://directions/FAT Viewer?action=UPDATE&amp;creator=factset&amp;DYN_ARGS=TRUE&amp;DOC_NAME=FAT:FQL_AUDITING_CLIENT_TEMPLATE.FAT&amp;display_string=Audit&amp;VAR:KEY=HOZUJOBKRC&amp;VAR:QUERY=KChGRl9FQklUKExUTSwwLCwsUkYsVVNEKUBGRl9FQklUKExUTVNfU0VNSSwwLCwsUkYsVVNEKSlARkZfRUJJV","ChBTk4sMCwsLFJGLFVTRCkp&amp;WINDOW=FIRST_POPUP&amp;HEIGHT=450&amp;WIDTH=450&amp;START_MAXIMIZED=FALSE&amp;VAR:CALENDAR=US&amp;VAR:SYMBOL=6723&amp;VAR:INDEX=0"}</definedName>
    <definedName name="_36__FDSAUDITLINK__" localSheetId="20" hidden="1">{"fdsup://directions/FAT Viewer?action=UPDATE&amp;creator=factset&amp;DYN_ARGS=TRUE&amp;DOC_NAME=FAT:FQL_AUDITING_CLIENT_TEMPLATE.FAT&amp;display_string=Audit&amp;VAR:KEY=HOZUJOBKRC&amp;VAR:QUERY=KChGRl9FQklUKExUTSwwLCwsUkYsVVNEKUBGRl9FQklUKExUTVNfU0VNSSwwLCwsUkYsVVNEKSlARkZfRUJJV","ChBTk4sMCwsLFJGLFVTRCkp&amp;WINDOW=FIRST_POPUP&amp;HEIGHT=450&amp;WIDTH=450&amp;START_MAXIMIZED=FALSE&amp;VAR:CALENDAR=US&amp;VAR:SYMBOL=6723&amp;VAR:INDEX=0"}</definedName>
    <definedName name="_36__FDSAUDITLINK__" localSheetId="12" hidden="1">{"fdsup://directions/FAT Viewer?action=UPDATE&amp;creator=factset&amp;DYN_ARGS=TRUE&amp;DOC_NAME=FAT:FQL_AUDITING_CLIENT_TEMPLATE.FAT&amp;display_string=Audit&amp;VAR:KEY=HOZUJOBKRC&amp;VAR:QUERY=KChGRl9FQklUKExUTSwwLCwsUkYsVVNEKUBGRl9FQklUKExUTVNfU0VNSSwwLCwsUkYsVVNEKSlARkZfRUJJV","ChBTk4sMCwsLFJGLFVTRCkp&amp;WINDOW=FIRST_POPUP&amp;HEIGHT=450&amp;WIDTH=450&amp;START_MAXIMIZED=FALSE&amp;VAR:CALENDAR=US&amp;VAR:SYMBOL=6723&amp;VAR:INDEX=0"}</definedName>
    <definedName name="_36__FDSAUDITLINK__" localSheetId="15" hidden="1">{"fdsup://directions/FAT Viewer?action=UPDATE&amp;creator=factset&amp;DYN_ARGS=TRUE&amp;DOC_NAME=FAT:FQL_AUDITING_CLIENT_TEMPLATE.FAT&amp;display_string=Audit&amp;VAR:KEY=HOZUJOBKRC&amp;VAR:QUERY=KChGRl9FQklUKExUTSwwLCwsUkYsVVNEKUBGRl9FQklUKExUTVNfU0VNSSwwLCwsUkYsVVNEKSlARkZfRUJJV","ChBTk4sMCwsLFJGLFVTRCkp&amp;WINDOW=FIRST_POPUP&amp;HEIGHT=450&amp;WIDTH=450&amp;START_MAXIMIZED=FALSE&amp;VAR:CALENDAR=US&amp;VAR:SYMBOL=6723&amp;VAR:INDEX=0"}</definedName>
    <definedName name="_36__FDSAUDITLINK__" hidden="1">{"fdsup://directions/FAT Viewer?action=UPDATE&amp;creator=factset&amp;DYN_ARGS=TRUE&amp;DOC_NAME=FAT:FQL_AUDITING_CLIENT_TEMPLATE.FAT&amp;display_string=Audit&amp;VAR:KEY=HOZUJOBKRC&amp;VAR:QUERY=KChGRl9FQklUKExUTSwwLCwsUkYsVVNEKUBGRl9FQklUKExUTVNfU0VNSSwwLCwsUkYsVVNEKSlARkZfRUJJV","ChBTk4sMCwsLFJGLFVTRCkp&amp;WINDOW=FIRST_POPUP&amp;HEIGHT=450&amp;WIDTH=450&amp;START_MAXIMIZED=FALSE&amp;VAR:CALENDAR=US&amp;VAR:SYMBOL=6723&amp;VAR:INDEX=0"}</definedName>
    <definedName name="_360__FDSAUDITLINK__" localSheetId="16" hidden="1">{"fdsup://directions/FAT Viewer?action=UPDATE&amp;creator=factset&amp;DYN_ARGS=TRUE&amp;DOC_NAME=FAT:FQL_AUDITING_CLIENT_TEMPLATE.FAT&amp;display_string=Audit&amp;VAR:KEY=XGRWPSXMPS&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CEVA&amp;VAR:INDEX=0"}</definedName>
    <definedName name="_360__FDSAUDITLINK__" localSheetId="20" hidden="1">{"fdsup://directions/FAT Viewer?action=UPDATE&amp;creator=factset&amp;DYN_ARGS=TRUE&amp;DOC_NAME=FAT:FQL_AUDITING_CLIENT_TEMPLATE.FAT&amp;display_string=Audit&amp;VAR:KEY=XGRWPSXMPS&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CEVA&amp;VAR:INDEX=0"}</definedName>
    <definedName name="_360__FDSAUDITLINK__" localSheetId="12" hidden="1">{"fdsup://directions/FAT Viewer?action=UPDATE&amp;creator=factset&amp;DYN_ARGS=TRUE&amp;DOC_NAME=FAT:FQL_AUDITING_CLIENT_TEMPLATE.FAT&amp;display_string=Audit&amp;VAR:KEY=XGRWPSXMPS&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CEVA&amp;VAR:INDEX=0"}</definedName>
    <definedName name="_360__FDSAUDITLINK__" localSheetId="15" hidden="1">{"fdsup://directions/FAT Viewer?action=UPDATE&amp;creator=factset&amp;DYN_ARGS=TRUE&amp;DOC_NAME=FAT:FQL_AUDITING_CLIENT_TEMPLATE.FAT&amp;display_string=Audit&amp;VAR:KEY=XGRWPSXMPS&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CEVA&amp;VAR:INDEX=0"}</definedName>
    <definedName name="_360__FDSAUDITLINK__" hidden="1">{"fdsup://directions/FAT Viewer?action=UPDATE&amp;creator=factset&amp;DYN_ARGS=TRUE&amp;DOC_NAME=FAT:FQL_AUDITING_CLIENT_TEMPLATE.FAT&amp;display_string=Audit&amp;VAR:KEY=XGRWPSXMPS&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CEVA&amp;VAR:INDEX=0"}</definedName>
    <definedName name="_361__FDSAUDITLINK__" localSheetId="16" hidden="1">{"fdsup://Directions/FactSet Auditing Viewer?action=AUDIT_VALUE&amp;DB=129&amp;ID1=42823610&amp;VALUEID=07011&amp;SDATE=2010&amp;PERIODTYPE=ANN_STD&amp;window=popup_no_bar&amp;width=385&amp;height=120&amp;START_MAXIMIZED=FALSE&amp;creator=factset&amp;display_string=Audit"}</definedName>
    <definedName name="_361__FDSAUDITLINK__" localSheetId="20" hidden="1">{"fdsup://Directions/FactSet Auditing Viewer?action=AUDIT_VALUE&amp;DB=129&amp;ID1=42823610&amp;VALUEID=07011&amp;SDATE=2010&amp;PERIODTYPE=ANN_STD&amp;window=popup_no_bar&amp;width=385&amp;height=120&amp;START_MAXIMIZED=FALSE&amp;creator=factset&amp;display_string=Audit"}</definedName>
    <definedName name="_361__FDSAUDITLINK__" localSheetId="12" hidden="1">{"fdsup://Directions/FactSet Auditing Viewer?action=AUDIT_VALUE&amp;DB=129&amp;ID1=42823610&amp;VALUEID=07011&amp;SDATE=2010&amp;PERIODTYPE=ANN_STD&amp;window=popup_no_bar&amp;width=385&amp;height=120&amp;START_MAXIMIZED=FALSE&amp;creator=factset&amp;display_string=Audit"}</definedName>
    <definedName name="_361__FDSAUDITLINK__" localSheetId="15" hidden="1">{"fdsup://Directions/FactSet Auditing Viewer?action=AUDIT_VALUE&amp;DB=129&amp;ID1=42823610&amp;VALUEID=07011&amp;SDATE=2010&amp;PERIODTYPE=ANN_STD&amp;window=popup_no_bar&amp;width=385&amp;height=120&amp;START_MAXIMIZED=FALSE&amp;creator=factset&amp;display_string=Audit"}</definedName>
    <definedName name="_361__FDSAUDITLINK__" hidden="1">{"fdsup://Directions/FactSet Auditing Viewer?action=AUDIT_VALUE&amp;DB=129&amp;ID1=42823610&amp;VALUEID=07011&amp;SDATE=2010&amp;PERIODTYPE=ANN_STD&amp;window=popup_no_bar&amp;width=385&amp;height=120&amp;START_MAXIMIZED=FALSE&amp;creator=factset&amp;display_string=Audit"}</definedName>
    <definedName name="_362__FDSAUDITLINK__" localSheetId="16" hidden="1">{"fdsup://directions/FAT Viewer?action=UPDATE&amp;creator=factset&amp;DYN_ARGS=TRUE&amp;DOC_NAME=FAT:FQL_AUDITING_CLIENT_TEMPLATE.FAT&amp;display_string=Audit&amp;VAR:KEY=ZQDGTQTODW&amp;VAR:QUERY=KChGRl9ERUJUKFFUUiwwLCwsUkYsVVNEKUBGRl9ERUJUKFNFTUksMCwsLFJGLFVTRCkpQEZGX0RFQlQoQU5OL","DAsLCxSRixVU0QpKQ==&amp;WINDOW=FIRST_POPUP&amp;HEIGHT=450&amp;WIDTH=450&amp;START_MAXIMIZED=FALSE&amp;VAR:CALENDAR=US&amp;VAR:SYMBOL=RMBS&amp;VAR:INDEX=0"}</definedName>
    <definedName name="_362__FDSAUDITLINK__" localSheetId="20" hidden="1">{"fdsup://directions/FAT Viewer?action=UPDATE&amp;creator=factset&amp;DYN_ARGS=TRUE&amp;DOC_NAME=FAT:FQL_AUDITING_CLIENT_TEMPLATE.FAT&amp;display_string=Audit&amp;VAR:KEY=ZQDGTQTODW&amp;VAR:QUERY=KChGRl9ERUJUKFFUUiwwLCwsUkYsVVNEKUBGRl9ERUJUKFNFTUksMCwsLFJGLFVTRCkpQEZGX0RFQlQoQU5OL","DAsLCxSRixVU0QpKQ==&amp;WINDOW=FIRST_POPUP&amp;HEIGHT=450&amp;WIDTH=450&amp;START_MAXIMIZED=FALSE&amp;VAR:CALENDAR=US&amp;VAR:SYMBOL=RMBS&amp;VAR:INDEX=0"}</definedName>
    <definedName name="_362__FDSAUDITLINK__" localSheetId="12" hidden="1">{"fdsup://directions/FAT Viewer?action=UPDATE&amp;creator=factset&amp;DYN_ARGS=TRUE&amp;DOC_NAME=FAT:FQL_AUDITING_CLIENT_TEMPLATE.FAT&amp;display_string=Audit&amp;VAR:KEY=ZQDGTQTODW&amp;VAR:QUERY=KChGRl9ERUJUKFFUUiwwLCwsUkYsVVNEKUBGRl9ERUJUKFNFTUksMCwsLFJGLFVTRCkpQEZGX0RFQlQoQU5OL","DAsLCxSRixVU0QpKQ==&amp;WINDOW=FIRST_POPUP&amp;HEIGHT=450&amp;WIDTH=450&amp;START_MAXIMIZED=FALSE&amp;VAR:CALENDAR=US&amp;VAR:SYMBOL=RMBS&amp;VAR:INDEX=0"}</definedName>
    <definedName name="_362__FDSAUDITLINK__" localSheetId="15" hidden="1">{"fdsup://directions/FAT Viewer?action=UPDATE&amp;creator=factset&amp;DYN_ARGS=TRUE&amp;DOC_NAME=FAT:FQL_AUDITING_CLIENT_TEMPLATE.FAT&amp;display_string=Audit&amp;VAR:KEY=ZQDGTQTODW&amp;VAR:QUERY=KChGRl9ERUJUKFFUUiwwLCwsUkYsVVNEKUBGRl9ERUJUKFNFTUksMCwsLFJGLFVTRCkpQEZGX0RFQlQoQU5OL","DAsLCxSRixVU0QpKQ==&amp;WINDOW=FIRST_POPUP&amp;HEIGHT=450&amp;WIDTH=450&amp;START_MAXIMIZED=FALSE&amp;VAR:CALENDAR=US&amp;VAR:SYMBOL=RMBS&amp;VAR:INDEX=0"}</definedName>
    <definedName name="_362__FDSAUDITLINK__" hidden="1">{"fdsup://directions/FAT Viewer?action=UPDATE&amp;creator=factset&amp;DYN_ARGS=TRUE&amp;DOC_NAME=FAT:FQL_AUDITING_CLIENT_TEMPLATE.FAT&amp;display_string=Audit&amp;VAR:KEY=ZQDGTQTODW&amp;VAR:QUERY=KChGRl9ERUJUKFFUUiwwLCwsUkYsVVNEKUBGRl9ERUJUKFNFTUksMCwsLFJGLFVTRCkpQEZGX0RFQlQoQU5OL","DAsLCxSRixVU0QpKQ==&amp;WINDOW=FIRST_POPUP&amp;HEIGHT=450&amp;WIDTH=450&amp;START_MAXIMIZED=FALSE&amp;VAR:CALENDAR=US&amp;VAR:SYMBOL=RMBS&amp;VAR:INDEX=0"}</definedName>
    <definedName name="_363__FDSAUDITLINK__" localSheetId="16" hidden="1">{"fdsup://directions/FAT Viewer?action=UPDATE&amp;creator=factset&amp;DYN_ARGS=TRUE&amp;DOC_NAME=FAT:FQL_AUDITING_CLIENT_TEMPLATE.FAT&amp;display_string=Audit&amp;VAR:KEY=NMTIVCLUHK&amp;VAR:QUERY=KChGRl9ERUJUKFFUUiwwLCwsUkYsVVNEKUBGRl9ERUJUKFNFTUksMCwsLFJGLFVTRCkpQEZGX0RFQlQoQU5OL","DAsLCxSRixVU0QpKQ==&amp;WINDOW=FIRST_POPUP&amp;HEIGHT=450&amp;WIDTH=450&amp;START_MAXIMIZED=FALSE&amp;VAR:CALENDAR=US&amp;VAR:SYMBOL=CEVA&amp;VAR:INDEX=0"}</definedName>
    <definedName name="_363__FDSAUDITLINK__" localSheetId="20" hidden="1">{"fdsup://directions/FAT Viewer?action=UPDATE&amp;creator=factset&amp;DYN_ARGS=TRUE&amp;DOC_NAME=FAT:FQL_AUDITING_CLIENT_TEMPLATE.FAT&amp;display_string=Audit&amp;VAR:KEY=NMTIVCLUHK&amp;VAR:QUERY=KChGRl9ERUJUKFFUUiwwLCwsUkYsVVNEKUBGRl9ERUJUKFNFTUksMCwsLFJGLFVTRCkpQEZGX0RFQlQoQU5OL","DAsLCxSRixVU0QpKQ==&amp;WINDOW=FIRST_POPUP&amp;HEIGHT=450&amp;WIDTH=450&amp;START_MAXIMIZED=FALSE&amp;VAR:CALENDAR=US&amp;VAR:SYMBOL=CEVA&amp;VAR:INDEX=0"}</definedName>
    <definedName name="_363__FDSAUDITLINK__" localSheetId="12" hidden="1">{"fdsup://directions/FAT Viewer?action=UPDATE&amp;creator=factset&amp;DYN_ARGS=TRUE&amp;DOC_NAME=FAT:FQL_AUDITING_CLIENT_TEMPLATE.FAT&amp;display_string=Audit&amp;VAR:KEY=NMTIVCLUHK&amp;VAR:QUERY=KChGRl9ERUJUKFFUUiwwLCwsUkYsVVNEKUBGRl9ERUJUKFNFTUksMCwsLFJGLFVTRCkpQEZGX0RFQlQoQU5OL","DAsLCxSRixVU0QpKQ==&amp;WINDOW=FIRST_POPUP&amp;HEIGHT=450&amp;WIDTH=450&amp;START_MAXIMIZED=FALSE&amp;VAR:CALENDAR=US&amp;VAR:SYMBOL=CEVA&amp;VAR:INDEX=0"}</definedName>
    <definedName name="_363__FDSAUDITLINK__" localSheetId="15" hidden="1">{"fdsup://directions/FAT Viewer?action=UPDATE&amp;creator=factset&amp;DYN_ARGS=TRUE&amp;DOC_NAME=FAT:FQL_AUDITING_CLIENT_TEMPLATE.FAT&amp;display_string=Audit&amp;VAR:KEY=NMTIVCLUHK&amp;VAR:QUERY=KChGRl9ERUJUKFFUUiwwLCwsUkYsVVNEKUBGRl9ERUJUKFNFTUksMCwsLFJGLFVTRCkpQEZGX0RFQlQoQU5OL","DAsLCxSRixVU0QpKQ==&amp;WINDOW=FIRST_POPUP&amp;HEIGHT=450&amp;WIDTH=450&amp;START_MAXIMIZED=FALSE&amp;VAR:CALENDAR=US&amp;VAR:SYMBOL=CEVA&amp;VAR:INDEX=0"}</definedName>
    <definedName name="_363__FDSAUDITLINK__" hidden="1">{"fdsup://directions/FAT Viewer?action=UPDATE&amp;creator=factset&amp;DYN_ARGS=TRUE&amp;DOC_NAME=FAT:FQL_AUDITING_CLIENT_TEMPLATE.FAT&amp;display_string=Audit&amp;VAR:KEY=NMTIVCLUHK&amp;VAR:QUERY=KChGRl9ERUJUKFFUUiwwLCwsUkYsVVNEKUBGRl9ERUJUKFNFTUksMCwsLFJGLFVTRCkpQEZGX0RFQlQoQU5OL","DAsLCxSRixVU0QpKQ==&amp;WINDOW=FIRST_POPUP&amp;HEIGHT=450&amp;WIDTH=450&amp;START_MAXIMIZED=FALSE&amp;VAR:CALENDAR=US&amp;VAR:SYMBOL=CEVA&amp;VAR:INDEX=0"}</definedName>
    <definedName name="_364__FDSAUDITLINK__" localSheetId="16" hidden="1">{"fdsup://Directions/FactSet Auditing Viewer?action=AUDIT_VALUE&amp;DB=129&amp;ID1=15721010&amp;VALUEID=02001&amp;SDATE=201201&amp;PERIODTYPE=QTR_STD&amp;SCFT=3&amp;window=popup_no_bar&amp;width=385&amp;height=120&amp;START_MAXIMIZED=FALSE&amp;creator=factset&amp;display_string=Audit"}</definedName>
    <definedName name="_364__FDSAUDITLINK__" localSheetId="20" hidden="1">{"fdsup://Directions/FactSet Auditing Viewer?action=AUDIT_VALUE&amp;DB=129&amp;ID1=15721010&amp;VALUEID=02001&amp;SDATE=201201&amp;PERIODTYPE=QTR_STD&amp;SCFT=3&amp;window=popup_no_bar&amp;width=385&amp;height=120&amp;START_MAXIMIZED=FALSE&amp;creator=factset&amp;display_string=Audit"}</definedName>
    <definedName name="_364__FDSAUDITLINK__" localSheetId="12" hidden="1">{"fdsup://Directions/FactSet Auditing Viewer?action=AUDIT_VALUE&amp;DB=129&amp;ID1=15721010&amp;VALUEID=02001&amp;SDATE=201201&amp;PERIODTYPE=QTR_STD&amp;SCFT=3&amp;window=popup_no_bar&amp;width=385&amp;height=120&amp;START_MAXIMIZED=FALSE&amp;creator=factset&amp;display_string=Audit"}</definedName>
    <definedName name="_364__FDSAUDITLINK__" localSheetId="15" hidden="1">{"fdsup://Directions/FactSet Auditing Viewer?action=AUDIT_VALUE&amp;DB=129&amp;ID1=15721010&amp;VALUEID=02001&amp;SDATE=201201&amp;PERIODTYPE=QTR_STD&amp;SCFT=3&amp;window=popup_no_bar&amp;width=385&amp;height=120&amp;START_MAXIMIZED=FALSE&amp;creator=factset&amp;display_string=Audit"}</definedName>
    <definedName name="_364__FDSAUDITLINK__" hidden="1">{"fdsup://Directions/FactSet Auditing Viewer?action=AUDIT_VALUE&amp;DB=129&amp;ID1=15721010&amp;VALUEID=02001&amp;SDATE=201201&amp;PERIODTYPE=QTR_STD&amp;SCFT=3&amp;window=popup_no_bar&amp;width=385&amp;height=120&amp;START_MAXIMIZED=FALSE&amp;creator=factset&amp;display_string=Audit"}</definedName>
    <definedName name="_365__FDSAUDITLINK__" localSheetId="16" hidden="1">{"fdsup://Directions/FactSet Auditing Viewer?action=AUDIT_VALUE&amp;DB=129&amp;ID1=45814010&amp;VALUEID=07011&amp;SDATE=2009&amp;PERIODTYPE=ANN_STD&amp;window=popup_no_bar&amp;width=385&amp;height=120&amp;START_MAXIMIZED=FALSE&amp;creator=factset&amp;display_string=Audit"}</definedName>
    <definedName name="_365__FDSAUDITLINK__" localSheetId="20" hidden="1">{"fdsup://Directions/FactSet Auditing Viewer?action=AUDIT_VALUE&amp;DB=129&amp;ID1=45814010&amp;VALUEID=07011&amp;SDATE=2009&amp;PERIODTYPE=ANN_STD&amp;window=popup_no_bar&amp;width=385&amp;height=120&amp;START_MAXIMIZED=FALSE&amp;creator=factset&amp;display_string=Audit"}</definedName>
    <definedName name="_365__FDSAUDITLINK__" localSheetId="12" hidden="1">{"fdsup://Directions/FactSet Auditing Viewer?action=AUDIT_VALUE&amp;DB=129&amp;ID1=45814010&amp;VALUEID=07011&amp;SDATE=2009&amp;PERIODTYPE=ANN_STD&amp;window=popup_no_bar&amp;width=385&amp;height=120&amp;START_MAXIMIZED=FALSE&amp;creator=factset&amp;display_string=Audit"}</definedName>
    <definedName name="_365__FDSAUDITLINK__" localSheetId="15" hidden="1">{"fdsup://Directions/FactSet Auditing Viewer?action=AUDIT_VALUE&amp;DB=129&amp;ID1=45814010&amp;VALUEID=07011&amp;SDATE=2009&amp;PERIODTYPE=ANN_STD&amp;window=popup_no_bar&amp;width=385&amp;height=120&amp;START_MAXIMIZED=FALSE&amp;creator=factset&amp;display_string=Audit"}</definedName>
    <definedName name="_365__FDSAUDITLINK__" hidden="1">{"fdsup://Directions/FactSet Auditing Viewer?action=AUDIT_VALUE&amp;DB=129&amp;ID1=45814010&amp;VALUEID=07011&amp;SDATE=2009&amp;PERIODTYPE=ANN_STD&amp;window=popup_no_bar&amp;width=385&amp;height=120&amp;START_MAXIMIZED=FALSE&amp;creator=factset&amp;display_string=Audit"}</definedName>
    <definedName name="_366__FDSAUDITLINK__" localSheetId="16" hidden="1">{"fdsup://directions/FAT Viewer?action=UPDATE&amp;creator=factset&amp;DYN_ARGS=TRUE&amp;DOC_NAME=FAT:FQL_AUDITING_CLIENT_TEMPLATE.FAT&amp;display_string=Audit&amp;VAR:KEY=NEDMJKBELU&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RPXC&amp;VAR:INDEX=0"}</definedName>
    <definedName name="_366__FDSAUDITLINK__" localSheetId="20" hidden="1">{"fdsup://directions/FAT Viewer?action=UPDATE&amp;creator=factset&amp;DYN_ARGS=TRUE&amp;DOC_NAME=FAT:FQL_AUDITING_CLIENT_TEMPLATE.FAT&amp;display_string=Audit&amp;VAR:KEY=NEDMJKBELU&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RPXC&amp;VAR:INDEX=0"}</definedName>
    <definedName name="_366__FDSAUDITLINK__" localSheetId="12" hidden="1">{"fdsup://directions/FAT Viewer?action=UPDATE&amp;creator=factset&amp;DYN_ARGS=TRUE&amp;DOC_NAME=FAT:FQL_AUDITING_CLIENT_TEMPLATE.FAT&amp;display_string=Audit&amp;VAR:KEY=NEDMJKBELU&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RPXC&amp;VAR:INDEX=0"}</definedName>
    <definedName name="_366__FDSAUDITLINK__" localSheetId="15" hidden="1">{"fdsup://directions/FAT Viewer?action=UPDATE&amp;creator=factset&amp;DYN_ARGS=TRUE&amp;DOC_NAME=FAT:FQL_AUDITING_CLIENT_TEMPLATE.FAT&amp;display_string=Audit&amp;VAR:KEY=NEDMJKBELU&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RPXC&amp;VAR:INDEX=0"}</definedName>
    <definedName name="_366__FDSAUDITLINK__" hidden="1">{"fdsup://directions/FAT Viewer?action=UPDATE&amp;creator=factset&amp;DYN_ARGS=TRUE&amp;DOC_NAME=FAT:FQL_AUDITING_CLIENT_TEMPLATE.FAT&amp;display_string=Audit&amp;VAR:KEY=NEDMJKBELU&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RPXC&amp;VAR:INDEX=0"}</definedName>
    <definedName name="_367__FDSAUDITLINK__" localSheetId="16" hidden="1">{"fdsup://directions/FAT Viewer?action=UPDATE&amp;creator=factset&amp;DYN_ARGS=TRUE&amp;DOC_NAME=FAT:FQL_AUDITING_CLIENT_TEMPLATE.FAT&amp;display_string=Audit&amp;VAR:KEY=KZEZOVKBID&amp;VAR:QUERY=KChGRl9FQklUKExUTSwwLCwsUkYsVVNEKUBGRl9FQklUKExUTVNfU0VNSSwwLCwsUkYsVVNEKSlARkZfRUJJV","ChBTk4sMCwsLFJGLFVTRCkp&amp;WINDOW=FIRST_POPUP&amp;HEIGHT=450&amp;WIDTH=450&amp;START_MAXIMIZED=FALSE&amp;VAR:CALENDAR=US&amp;VAR:SYMBOL=260509&amp;VAR:INDEX=0"}</definedName>
    <definedName name="_367__FDSAUDITLINK__" localSheetId="20" hidden="1">{"fdsup://directions/FAT Viewer?action=UPDATE&amp;creator=factset&amp;DYN_ARGS=TRUE&amp;DOC_NAME=FAT:FQL_AUDITING_CLIENT_TEMPLATE.FAT&amp;display_string=Audit&amp;VAR:KEY=KZEZOVKBID&amp;VAR:QUERY=KChGRl9FQklUKExUTSwwLCwsUkYsVVNEKUBGRl9FQklUKExUTVNfU0VNSSwwLCwsUkYsVVNEKSlARkZfRUJJV","ChBTk4sMCwsLFJGLFVTRCkp&amp;WINDOW=FIRST_POPUP&amp;HEIGHT=450&amp;WIDTH=450&amp;START_MAXIMIZED=FALSE&amp;VAR:CALENDAR=US&amp;VAR:SYMBOL=260509&amp;VAR:INDEX=0"}</definedName>
    <definedName name="_367__FDSAUDITLINK__" localSheetId="12" hidden="1">{"fdsup://directions/FAT Viewer?action=UPDATE&amp;creator=factset&amp;DYN_ARGS=TRUE&amp;DOC_NAME=FAT:FQL_AUDITING_CLIENT_TEMPLATE.FAT&amp;display_string=Audit&amp;VAR:KEY=KZEZOVKBID&amp;VAR:QUERY=KChGRl9FQklUKExUTSwwLCwsUkYsVVNEKUBGRl9FQklUKExUTVNfU0VNSSwwLCwsUkYsVVNEKSlARkZfRUJJV","ChBTk4sMCwsLFJGLFVTRCkp&amp;WINDOW=FIRST_POPUP&amp;HEIGHT=450&amp;WIDTH=450&amp;START_MAXIMIZED=FALSE&amp;VAR:CALENDAR=US&amp;VAR:SYMBOL=260509&amp;VAR:INDEX=0"}</definedName>
    <definedName name="_367__FDSAUDITLINK__" localSheetId="15" hidden="1">{"fdsup://directions/FAT Viewer?action=UPDATE&amp;creator=factset&amp;DYN_ARGS=TRUE&amp;DOC_NAME=FAT:FQL_AUDITING_CLIENT_TEMPLATE.FAT&amp;display_string=Audit&amp;VAR:KEY=KZEZOVKBID&amp;VAR:QUERY=KChGRl9FQklUKExUTSwwLCwsUkYsVVNEKUBGRl9FQklUKExUTVNfU0VNSSwwLCwsUkYsVVNEKSlARkZfRUJJV","ChBTk4sMCwsLFJGLFVTRCkp&amp;WINDOW=FIRST_POPUP&amp;HEIGHT=450&amp;WIDTH=450&amp;START_MAXIMIZED=FALSE&amp;VAR:CALENDAR=US&amp;VAR:SYMBOL=260509&amp;VAR:INDEX=0"}</definedName>
    <definedName name="_367__FDSAUDITLINK__" hidden="1">{"fdsup://directions/FAT Viewer?action=UPDATE&amp;creator=factset&amp;DYN_ARGS=TRUE&amp;DOC_NAME=FAT:FQL_AUDITING_CLIENT_TEMPLATE.FAT&amp;display_string=Audit&amp;VAR:KEY=KZEZOVKBID&amp;VAR:QUERY=KChGRl9FQklUKExUTSwwLCwsUkYsVVNEKUBGRl9FQklUKExUTVNfU0VNSSwwLCwsUkYsVVNEKSlARkZfRUJJV","ChBTk4sMCwsLFJGLFVTRCkp&amp;WINDOW=FIRST_POPUP&amp;HEIGHT=450&amp;WIDTH=450&amp;START_MAXIMIZED=FALSE&amp;VAR:CALENDAR=US&amp;VAR:SYMBOL=260509&amp;VAR:INDEX=0"}</definedName>
    <definedName name="_368__FDSAUDITLINK__" localSheetId="16" hidden="1">{"fdsup://directions/FAT Viewer?action=UPDATE&amp;creator=factset&amp;DYN_ARGS=TRUE&amp;DOC_NAME=FAT:FQL_AUDITING_CLIENT_TEMPLATE.FAT&amp;display_string=Audit&amp;VAR:KEY=LELYHEBMBM&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ARMH&amp;VAR:INDEX=0"}</definedName>
    <definedName name="_368__FDSAUDITLINK__" localSheetId="20" hidden="1">{"fdsup://directions/FAT Viewer?action=UPDATE&amp;creator=factset&amp;DYN_ARGS=TRUE&amp;DOC_NAME=FAT:FQL_AUDITING_CLIENT_TEMPLATE.FAT&amp;display_string=Audit&amp;VAR:KEY=LELYHEBMBM&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ARMH&amp;VAR:INDEX=0"}</definedName>
    <definedName name="_368__FDSAUDITLINK__" localSheetId="12" hidden="1">{"fdsup://directions/FAT Viewer?action=UPDATE&amp;creator=factset&amp;DYN_ARGS=TRUE&amp;DOC_NAME=FAT:FQL_AUDITING_CLIENT_TEMPLATE.FAT&amp;display_string=Audit&amp;VAR:KEY=LELYHEBMBM&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ARMH&amp;VAR:INDEX=0"}</definedName>
    <definedName name="_368__FDSAUDITLINK__" localSheetId="15" hidden="1">{"fdsup://directions/FAT Viewer?action=UPDATE&amp;creator=factset&amp;DYN_ARGS=TRUE&amp;DOC_NAME=FAT:FQL_AUDITING_CLIENT_TEMPLATE.FAT&amp;display_string=Audit&amp;VAR:KEY=LELYHEBMBM&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ARMH&amp;VAR:INDEX=0"}</definedName>
    <definedName name="_368__FDSAUDITLINK__" hidden="1">{"fdsup://directions/FAT Viewer?action=UPDATE&amp;creator=factset&amp;DYN_ARGS=TRUE&amp;DOC_NAME=FAT:FQL_AUDITING_CLIENT_TEMPLATE.FAT&amp;display_string=Audit&amp;VAR:KEY=LELYHEBMBM&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ARMH&amp;VAR:INDEX=0"}</definedName>
    <definedName name="_369__FDSAUDITLINK__" localSheetId="16" hidden="1">{"fdsup://Directions/FactSet Auditing Viewer?action=AUDIT_VALUE&amp;DB=129&amp;ID1=26864810&amp;VALUEID=07011&amp;SDATE=2009&amp;PERIODTYPE=ANN_STD&amp;window=popup_no_bar&amp;width=385&amp;height=120&amp;START_MAXIMIZED=FALSE&amp;creator=factset&amp;display_string=Audit"}</definedName>
    <definedName name="_369__FDSAUDITLINK__" localSheetId="20" hidden="1">{"fdsup://Directions/FactSet Auditing Viewer?action=AUDIT_VALUE&amp;DB=129&amp;ID1=26864810&amp;VALUEID=07011&amp;SDATE=2009&amp;PERIODTYPE=ANN_STD&amp;window=popup_no_bar&amp;width=385&amp;height=120&amp;START_MAXIMIZED=FALSE&amp;creator=factset&amp;display_string=Audit"}</definedName>
    <definedName name="_369__FDSAUDITLINK__" localSheetId="12" hidden="1">{"fdsup://Directions/FactSet Auditing Viewer?action=AUDIT_VALUE&amp;DB=129&amp;ID1=26864810&amp;VALUEID=07011&amp;SDATE=2009&amp;PERIODTYPE=ANN_STD&amp;window=popup_no_bar&amp;width=385&amp;height=120&amp;START_MAXIMIZED=FALSE&amp;creator=factset&amp;display_string=Audit"}</definedName>
    <definedName name="_369__FDSAUDITLINK__" localSheetId="15" hidden="1">{"fdsup://Directions/FactSet Auditing Viewer?action=AUDIT_VALUE&amp;DB=129&amp;ID1=26864810&amp;VALUEID=07011&amp;SDATE=2009&amp;PERIODTYPE=ANN_STD&amp;window=popup_no_bar&amp;width=385&amp;height=120&amp;START_MAXIMIZED=FALSE&amp;creator=factset&amp;display_string=Audit"}</definedName>
    <definedName name="_369__FDSAUDITLINK__" hidden="1">{"fdsup://Directions/FactSet Auditing Viewer?action=AUDIT_VALUE&amp;DB=129&amp;ID1=26864810&amp;VALUEID=07011&amp;SDATE=2009&amp;PERIODTYPE=ANN_STD&amp;window=popup_no_bar&amp;width=385&amp;height=120&amp;START_MAXIMIZED=FALSE&amp;creator=factset&amp;display_string=Audit"}</definedName>
    <definedName name="_37__FDSAUDITLINK__" localSheetId="16" hidden="1">{"fdsup://directions/FAT Viewer?action=UPDATE&amp;creator=factset&amp;DYN_ARGS=TRUE&amp;DOC_NAME=FAT:FQL_AUDITING_CLIENT_TEMPLATE.FAT&amp;display_string=Audit&amp;VAR:KEY=LMTQPYTMTG&amp;VAR:QUERY=KChGRl9FQklUREEoTFRNLDAsLCxSRixVU0QpQEZGX0VCSVREQShMVE1TX1NFTUksMCwsLFJGLFVTRCkpQEZGX","0VCSVREQShBTk4sMCwsLFJGLFVTRCkp&amp;WINDOW=FIRST_POPUP&amp;HEIGHT=450&amp;WIDTH=450&amp;START_MAXIMIZED=FALSE&amp;VAR:CALENDAR=US&amp;VAR:SYMBOL=6723&amp;VAR:INDEX=0"}</definedName>
    <definedName name="_37__FDSAUDITLINK__" localSheetId="20" hidden="1">{"fdsup://directions/FAT Viewer?action=UPDATE&amp;creator=factset&amp;DYN_ARGS=TRUE&amp;DOC_NAME=FAT:FQL_AUDITING_CLIENT_TEMPLATE.FAT&amp;display_string=Audit&amp;VAR:KEY=LMTQPYTMTG&amp;VAR:QUERY=KChGRl9FQklUREEoTFRNLDAsLCxSRixVU0QpQEZGX0VCSVREQShMVE1TX1NFTUksMCwsLFJGLFVTRCkpQEZGX","0VCSVREQShBTk4sMCwsLFJGLFVTRCkp&amp;WINDOW=FIRST_POPUP&amp;HEIGHT=450&amp;WIDTH=450&amp;START_MAXIMIZED=FALSE&amp;VAR:CALENDAR=US&amp;VAR:SYMBOL=6723&amp;VAR:INDEX=0"}</definedName>
    <definedName name="_37__FDSAUDITLINK__" localSheetId="12" hidden="1">{"fdsup://directions/FAT Viewer?action=UPDATE&amp;creator=factset&amp;DYN_ARGS=TRUE&amp;DOC_NAME=FAT:FQL_AUDITING_CLIENT_TEMPLATE.FAT&amp;display_string=Audit&amp;VAR:KEY=LMTQPYTMTG&amp;VAR:QUERY=KChGRl9FQklUREEoTFRNLDAsLCxSRixVU0QpQEZGX0VCSVREQShMVE1TX1NFTUksMCwsLFJGLFVTRCkpQEZGX","0VCSVREQShBTk4sMCwsLFJGLFVTRCkp&amp;WINDOW=FIRST_POPUP&amp;HEIGHT=450&amp;WIDTH=450&amp;START_MAXIMIZED=FALSE&amp;VAR:CALENDAR=US&amp;VAR:SYMBOL=6723&amp;VAR:INDEX=0"}</definedName>
    <definedName name="_37__FDSAUDITLINK__" localSheetId="15" hidden="1">{"fdsup://directions/FAT Viewer?action=UPDATE&amp;creator=factset&amp;DYN_ARGS=TRUE&amp;DOC_NAME=FAT:FQL_AUDITING_CLIENT_TEMPLATE.FAT&amp;display_string=Audit&amp;VAR:KEY=LMTQPYTMTG&amp;VAR:QUERY=KChGRl9FQklUREEoTFRNLDAsLCxSRixVU0QpQEZGX0VCSVREQShMVE1TX1NFTUksMCwsLFJGLFVTRCkpQEZGX","0VCSVREQShBTk4sMCwsLFJGLFVTRCkp&amp;WINDOW=FIRST_POPUP&amp;HEIGHT=450&amp;WIDTH=450&amp;START_MAXIMIZED=FALSE&amp;VAR:CALENDAR=US&amp;VAR:SYMBOL=6723&amp;VAR:INDEX=0"}</definedName>
    <definedName name="_37__FDSAUDITLINK__" hidden="1">{"fdsup://directions/FAT Viewer?action=UPDATE&amp;creator=factset&amp;DYN_ARGS=TRUE&amp;DOC_NAME=FAT:FQL_AUDITING_CLIENT_TEMPLATE.FAT&amp;display_string=Audit&amp;VAR:KEY=LMTQPYTMTG&amp;VAR:QUERY=KChGRl9FQklUREEoTFRNLDAsLCxSRixVU0QpQEZGX0VCSVREQShMVE1TX1NFTUksMCwsLFJGLFVTRCkpQEZGX","0VCSVREQShBTk4sMCwsLFJGLFVTRCkp&amp;WINDOW=FIRST_POPUP&amp;HEIGHT=450&amp;WIDTH=450&amp;START_MAXIMIZED=FALSE&amp;VAR:CALENDAR=US&amp;VAR:SYMBOL=6723&amp;VAR:INDEX=0"}</definedName>
    <definedName name="_370__FDSAUDITLINK__" localSheetId="16" hidden="1">{"fdsup://directions/FAT Viewer?action=UPDATE&amp;creator=factset&amp;DYN_ARGS=TRUE&amp;DOC_NAME=FAT:FQL_AUDITING_CLIENT_TEMPLATE.FAT&amp;display_string=Audit&amp;VAR:KEY=UBQDKLMBQN&amp;VAR:QUERY=KChGRl9FQklUKExUTSwwLCwsUkYsVVNEKUBGRl9FQklUKExUTVNfU0VNSSwwLCwsUkYsVVNEKSlARkZfRUJJV","ChBTk4sMCwsLFJGLFVTRCkp&amp;WINDOW=FIRST_POPUP&amp;HEIGHT=450&amp;WIDTH=450&amp;START_MAXIMIZED=FALSE&amp;VAR:CALENDAR=US&amp;VAR:INDEX=0"}</definedName>
    <definedName name="_370__FDSAUDITLINK__" localSheetId="20" hidden="1">{"fdsup://directions/FAT Viewer?action=UPDATE&amp;creator=factset&amp;DYN_ARGS=TRUE&amp;DOC_NAME=FAT:FQL_AUDITING_CLIENT_TEMPLATE.FAT&amp;display_string=Audit&amp;VAR:KEY=UBQDKLMBQN&amp;VAR:QUERY=KChGRl9FQklUKExUTSwwLCwsUkYsVVNEKUBGRl9FQklUKExUTVNfU0VNSSwwLCwsUkYsVVNEKSlARkZfRUJJV","ChBTk4sMCwsLFJGLFVTRCkp&amp;WINDOW=FIRST_POPUP&amp;HEIGHT=450&amp;WIDTH=450&amp;START_MAXIMIZED=FALSE&amp;VAR:CALENDAR=US&amp;VAR:INDEX=0"}</definedName>
    <definedName name="_370__FDSAUDITLINK__" localSheetId="12" hidden="1">{"fdsup://directions/FAT Viewer?action=UPDATE&amp;creator=factset&amp;DYN_ARGS=TRUE&amp;DOC_NAME=FAT:FQL_AUDITING_CLIENT_TEMPLATE.FAT&amp;display_string=Audit&amp;VAR:KEY=UBQDKLMBQN&amp;VAR:QUERY=KChGRl9FQklUKExUTSwwLCwsUkYsVVNEKUBGRl9FQklUKExUTVNfU0VNSSwwLCwsUkYsVVNEKSlARkZfRUJJV","ChBTk4sMCwsLFJGLFVTRCkp&amp;WINDOW=FIRST_POPUP&amp;HEIGHT=450&amp;WIDTH=450&amp;START_MAXIMIZED=FALSE&amp;VAR:CALENDAR=US&amp;VAR:INDEX=0"}</definedName>
    <definedName name="_370__FDSAUDITLINK__" localSheetId="15" hidden="1">{"fdsup://directions/FAT Viewer?action=UPDATE&amp;creator=factset&amp;DYN_ARGS=TRUE&amp;DOC_NAME=FAT:FQL_AUDITING_CLIENT_TEMPLATE.FAT&amp;display_string=Audit&amp;VAR:KEY=UBQDKLMBQN&amp;VAR:QUERY=KChGRl9FQklUKExUTSwwLCwsUkYsVVNEKUBGRl9FQklUKExUTVNfU0VNSSwwLCwsUkYsVVNEKSlARkZfRUJJV","ChBTk4sMCwsLFJGLFVTRCkp&amp;WINDOW=FIRST_POPUP&amp;HEIGHT=450&amp;WIDTH=450&amp;START_MAXIMIZED=FALSE&amp;VAR:CALENDAR=US&amp;VAR:INDEX=0"}</definedName>
    <definedName name="_370__FDSAUDITLINK__" hidden="1">{"fdsup://directions/FAT Viewer?action=UPDATE&amp;creator=factset&amp;DYN_ARGS=TRUE&amp;DOC_NAME=FAT:FQL_AUDITING_CLIENT_TEMPLATE.FAT&amp;display_string=Audit&amp;VAR:KEY=UBQDKLMBQN&amp;VAR:QUERY=KChGRl9FQklUKExUTSwwLCwsUkYsVVNEKUBGRl9FQklUKExUTVNfU0VNSSwwLCwsUkYsVVNEKSlARkZfRUJJV","ChBTk4sMCwsLFJGLFVTRCkp&amp;WINDOW=FIRST_POPUP&amp;HEIGHT=450&amp;WIDTH=450&amp;START_MAXIMIZED=FALSE&amp;VAR:CALENDAR=US&amp;VAR:INDEX=0"}</definedName>
    <definedName name="_371__FDSAUDITLINK__" localSheetId="16" hidden="1">{"fdsup://directions/FAT Viewer?action=UPDATE&amp;creator=factset&amp;DYN_ARGS=TRUE&amp;DOC_NAME=FAT:FQL_AUDITING_CLIENT_TEMPLATE.FAT&amp;display_string=Audit&amp;VAR:KEY=TGNYRQRKXM&amp;VAR:QUERY=KChGRl9FQklUREEoTFRNLDAsLCxSRixVU0QpQEZGX0VCSVREQShMVE1TX1NFTUksMCwsLFJGLFVTRCkpQEZGX","0VCSVREQShBTk4sMCwsLFJGLFVTRCkp&amp;WINDOW=FIRST_POPUP&amp;HEIGHT=450&amp;WIDTH=450&amp;START_MAXIMIZED=FALSE&amp;VAR:CALENDAR=US&amp;VAR:SYMBOL=260509&amp;VAR:INDEX=0"}</definedName>
    <definedName name="_371__FDSAUDITLINK__" localSheetId="20" hidden="1">{"fdsup://directions/FAT Viewer?action=UPDATE&amp;creator=factset&amp;DYN_ARGS=TRUE&amp;DOC_NAME=FAT:FQL_AUDITING_CLIENT_TEMPLATE.FAT&amp;display_string=Audit&amp;VAR:KEY=TGNYRQRKXM&amp;VAR:QUERY=KChGRl9FQklUREEoTFRNLDAsLCxSRixVU0QpQEZGX0VCSVREQShMVE1TX1NFTUksMCwsLFJGLFVTRCkpQEZGX","0VCSVREQShBTk4sMCwsLFJGLFVTRCkp&amp;WINDOW=FIRST_POPUP&amp;HEIGHT=450&amp;WIDTH=450&amp;START_MAXIMIZED=FALSE&amp;VAR:CALENDAR=US&amp;VAR:SYMBOL=260509&amp;VAR:INDEX=0"}</definedName>
    <definedName name="_371__FDSAUDITLINK__" localSheetId="12" hidden="1">{"fdsup://directions/FAT Viewer?action=UPDATE&amp;creator=factset&amp;DYN_ARGS=TRUE&amp;DOC_NAME=FAT:FQL_AUDITING_CLIENT_TEMPLATE.FAT&amp;display_string=Audit&amp;VAR:KEY=TGNYRQRKXM&amp;VAR:QUERY=KChGRl9FQklUREEoTFRNLDAsLCxSRixVU0QpQEZGX0VCSVREQShMVE1TX1NFTUksMCwsLFJGLFVTRCkpQEZGX","0VCSVREQShBTk4sMCwsLFJGLFVTRCkp&amp;WINDOW=FIRST_POPUP&amp;HEIGHT=450&amp;WIDTH=450&amp;START_MAXIMIZED=FALSE&amp;VAR:CALENDAR=US&amp;VAR:SYMBOL=260509&amp;VAR:INDEX=0"}</definedName>
    <definedName name="_371__FDSAUDITLINK__" localSheetId="15" hidden="1">{"fdsup://directions/FAT Viewer?action=UPDATE&amp;creator=factset&amp;DYN_ARGS=TRUE&amp;DOC_NAME=FAT:FQL_AUDITING_CLIENT_TEMPLATE.FAT&amp;display_string=Audit&amp;VAR:KEY=TGNYRQRKXM&amp;VAR:QUERY=KChGRl9FQklUREEoTFRNLDAsLCxSRixVU0QpQEZGX0VCSVREQShMVE1TX1NFTUksMCwsLFJGLFVTRCkpQEZGX","0VCSVREQShBTk4sMCwsLFJGLFVTRCkp&amp;WINDOW=FIRST_POPUP&amp;HEIGHT=450&amp;WIDTH=450&amp;START_MAXIMIZED=FALSE&amp;VAR:CALENDAR=US&amp;VAR:SYMBOL=260509&amp;VAR:INDEX=0"}</definedName>
    <definedName name="_371__FDSAUDITLINK__" hidden="1">{"fdsup://directions/FAT Viewer?action=UPDATE&amp;creator=factset&amp;DYN_ARGS=TRUE&amp;DOC_NAME=FAT:FQL_AUDITING_CLIENT_TEMPLATE.FAT&amp;display_string=Audit&amp;VAR:KEY=TGNYRQRKXM&amp;VAR:QUERY=KChGRl9FQklUREEoTFRNLDAsLCxSRixVU0QpQEZGX0VCSVREQShMVE1TX1NFTUksMCwsLFJGLFVTRCkpQEZGX","0VCSVREQShBTk4sMCwsLFJGLFVTRCkp&amp;WINDOW=FIRST_POPUP&amp;HEIGHT=450&amp;WIDTH=450&amp;START_MAXIMIZED=FALSE&amp;VAR:CALENDAR=US&amp;VAR:SYMBOL=260509&amp;VAR:INDEX=0"}</definedName>
    <definedName name="_372__FDSAUDITLINK__" localSheetId="16" hidden="1">{"fdsup://Directions/FactSet Auditing Viewer?action=AUDIT_VALUE&amp;DB=129&amp;ID1=260509&amp;VALUEID=01001&amp;SDATE=2010&amp;PERIODTYPE=ANN_STD&amp;SCFT=3&amp;window=popup_no_bar&amp;width=385&amp;height=120&amp;START_MAXIMIZED=FALSE&amp;creator=factset&amp;display_string=Audit"}</definedName>
    <definedName name="_372__FDSAUDITLINK__" localSheetId="20" hidden="1">{"fdsup://Directions/FactSet Auditing Viewer?action=AUDIT_VALUE&amp;DB=129&amp;ID1=260509&amp;VALUEID=01001&amp;SDATE=2010&amp;PERIODTYPE=ANN_STD&amp;SCFT=3&amp;window=popup_no_bar&amp;width=385&amp;height=120&amp;START_MAXIMIZED=FALSE&amp;creator=factset&amp;display_string=Audit"}</definedName>
    <definedName name="_372__FDSAUDITLINK__" localSheetId="12" hidden="1">{"fdsup://Directions/FactSet Auditing Viewer?action=AUDIT_VALUE&amp;DB=129&amp;ID1=260509&amp;VALUEID=01001&amp;SDATE=2010&amp;PERIODTYPE=ANN_STD&amp;SCFT=3&amp;window=popup_no_bar&amp;width=385&amp;height=120&amp;START_MAXIMIZED=FALSE&amp;creator=factset&amp;display_string=Audit"}</definedName>
    <definedName name="_372__FDSAUDITLINK__" localSheetId="15" hidden="1">{"fdsup://Directions/FactSet Auditing Viewer?action=AUDIT_VALUE&amp;DB=129&amp;ID1=260509&amp;VALUEID=01001&amp;SDATE=2010&amp;PERIODTYPE=ANN_STD&amp;SCFT=3&amp;window=popup_no_bar&amp;width=385&amp;height=120&amp;START_MAXIMIZED=FALSE&amp;creator=factset&amp;display_string=Audit"}</definedName>
    <definedName name="_372__FDSAUDITLINK__" hidden="1">{"fdsup://Directions/FactSet Auditing Viewer?action=AUDIT_VALUE&amp;DB=129&amp;ID1=260509&amp;VALUEID=01001&amp;SDATE=2010&amp;PERIODTYPE=ANN_STD&amp;SCFT=3&amp;window=popup_no_bar&amp;width=385&amp;height=120&amp;START_MAXIMIZED=FALSE&amp;creator=factset&amp;display_string=Audit"}</definedName>
    <definedName name="_373__FDSAUDITLINK__" localSheetId="16" hidden="1">{"fdsup://Directions/FactSet Auditing Viewer?action=AUDIT_VALUE&amp;DB=129&amp;ID1=92856340&amp;VALUEID=07011&amp;SDATE=2009&amp;PERIODTYPE=ANN_STD&amp;window=popup_no_bar&amp;width=385&amp;height=120&amp;START_MAXIMIZED=FALSE&amp;creator=factset&amp;display_string=Audit"}</definedName>
    <definedName name="_373__FDSAUDITLINK__" localSheetId="20" hidden="1">{"fdsup://Directions/FactSet Auditing Viewer?action=AUDIT_VALUE&amp;DB=129&amp;ID1=92856340&amp;VALUEID=07011&amp;SDATE=2009&amp;PERIODTYPE=ANN_STD&amp;window=popup_no_bar&amp;width=385&amp;height=120&amp;START_MAXIMIZED=FALSE&amp;creator=factset&amp;display_string=Audit"}</definedName>
    <definedName name="_373__FDSAUDITLINK__" localSheetId="12" hidden="1">{"fdsup://Directions/FactSet Auditing Viewer?action=AUDIT_VALUE&amp;DB=129&amp;ID1=92856340&amp;VALUEID=07011&amp;SDATE=2009&amp;PERIODTYPE=ANN_STD&amp;window=popup_no_bar&amp;width=385&amp;height=120&amp;START_MAXIMIZED=FALSE&amp;creator=factset&amp;display_string=Audit"}</definedName>
    <definedName name="_373__FDSAUDITLINK__" localSheetId="15" hidden="1">{"fdsup://Directions/FactSet Auditing Viewer?action=AUDIT_VALUE&amp;DB=129&amp;ID1=92856340&amp;VALUEID=07011&amp;SDATE=2009&amp;PERIODTYPE=ANN_STD&amp;window=popup_no_bar&amp;width=385&amp;height=120&amp;START_MAXIMIZED=FALSE&amp;creator=factset&amp;display_string=Audit"}</definedName>
    <definedName name="_373__FDSAUDITLINK__" hidden="1">{"fdsup://Directions/FactSet Auditing Viewer?action=AUDIT_VALUE&amp;DB=129&amp;ID1=92856340&amp;VALUEID=07011&amp;SDATE=2009&amp;PERIODTYPE=ANN_STD&amp;window=popup_no_bar&amp;width=385&amp;height=120&amp;START_MAXIMIZED=FALSE&amp;creator=factset&amp;display_string=Audit"}</definedName>
    <definedName name="_374__FDSAUDITLINK__" localSheetId="16" hidden="1">{"fdsup://directions/FAT Viewer?action=UPDATE&amp;creator=factset&amp;DYN_ARGS=TRUE&amp;DOC_NAME=FAT:FQL_AUDITING_CLIENT_TEMPLATE.FAT&amp;display_string=Audit&amp;VAR:KEY=SZQJMHMPQN&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MIPS&amp;VAR:INDEX=0"}</definedName>
    <definedName name="_374__FDSAUDITLINK__" localSheetId="20" hidden="1">{"fdsup://directions/FAT Viewer?action=UPDATE&amp;creator=factset&amp;DYN_ARGS=TRUE&amp;DOC_NAME=FAT:FQL_AUDITING_CLIENT_TEMPLATE.FAT&amp;display_string=Audit&amp;VAR:KEY=SZQJMHMPQN&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MIPS&amp;VAR:INDEX=0"}</definedName>
    <definedName name="_374__FDSAUDITLINK__" localSheetId="12" hidden="1">{"fdsup://directions/FAT Viewer?action=UPDATE&amp;creator=factset&amp;DYN_ARGS=TRUE&amp;DOC_NAME=FAT:FQL_AUDITING_CLIENT_TEMPLATE.FAT&amp;display_string=Audit&amp;VAR:KEY=SZQJMHMPQN&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MIPS&amp;VAR:INDEX=0"}</definedName>
    <definedName name="_374__FDSAUDITLINK__" localSheetId="15" hidden="1">{"fdsup://directions/FAT Viewer?action=UPDATE&amp;creator=factset&amp;DYN_ARGS=TRUE&amp;DOC_NAME=FAT:FQL_AUDITING_CLIENT_TEMPLATE.FAT&amp;display_string=Audit&amp;VAR:KEY=SZQJMHMPQN&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MIPS&amp;VAR:INDEX=0"}</definedName>
    <definedName name="_374__FDSAUDITLINK__" hidden="1">{"fdsup://directions/FAT Viewer?action=UPDATE&amp;creator=factset&amp;DYN_ARGS=TRUE&amp;DOC_NAME=FAT:FQL_AUDITING_CLIENT_TEMPLATE.FAT&amp;display_string=Audit&amp;VAR:KEY=SZQJMHMPQN&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MIPS&amp;VAR:INDEX=0"}</definedName>
    <definedName name="_375__FDSAUDITLINK__" localSheetId="16" hidden="1">{"fdsup://directions/FAT Viewer?action=UPDATE&amp;creator=factset&amp;DYN_ARGS=TRUE&amp;DOC_NAME=FAT:FQL_AUDITING_CLIENT_TEMPLATE.FAT&amp;display_string=Audit&amp;VAR:KEY=LONQRUPYVU&amp;VAR:QUERY=KChGRl9ERUJUKFFUUiwwLCwsUkYsVVNEKUBGRl9ERUJUKFNFTUksMCwsLFJGLFVTRCkpQEZGX0RFQlQoQU5OL","DAsLCxSRixVU0QpKQ==&amp;WINDOW=FIRST_POPUP&amp;HEIGHT=450&amp;WIDTH=450&amp;START_MAXIMIZED=FALSE&amp;VAR:CALENDAR=US&amp;VAR:SYMBOL=MIPS&amp;VAR:INDEX=0"}</definedName>
    <definedName name="_375__FDSAUDITLINK__" localSheetId="20" hidden="1">{"fdsup://directions/FAT Viewer?action=UPDATE&amp;creator=factset&amp;DYN_ARGS=TRUE&amp;DOC_NAME=FAT:FQL_AUDITING_CLIENT_TEMPLATE.FAT&amp;display_string=Audit&amp;VAR:KEY=LONQRUPYVU&amp;VAR:QUERY=KChGRl9ERUJUKFFUUiwwLCwsUkYsVVNEKUBGRl9ERUJUKFNFTUksMCwsLFJGLFVTRCkpQEZGX0RFQlQoQU5OL","DAsLCxSRixVU0QpKQ==&amp;WINDOW=FIRST_POPUP&amp;HEIGHT=450&amp;WIDTH=450&amp;START_MAXIMIZED=FALSE&amp;VAR:CALENDAR=US&amp;VAR:SYMBOL=MIPS&amp;VAR:INDEX=0"}</definedName>
    <definedName name="_375__FDSAUDITLINK__" localSheetId="12" hidden="1">{"fdsup://directions/FAT Viewer?action=UPDATE&amp;creator=factset&amp;DYN_ARGS=TRUE&amp;DOC_NAME=FAT:FQL_AUDITING_CLIENT_TEMPLATE.FAT&amp;display_string=Audit&amp;VAR:KEY=LONQRUPYVU&amp;VAR:QUERY=KChGRl9ERUJUKFFUUiwwLCwsUkYsVVNEKUBGRl9ERUJUKFNFTUksMCwsLFJGLFVTRCkpQEZGX0RFQlQoQU5OL","DAsLCxSRixVU0QpKQ==&amp;WINDOW=FIRST_POPUP&amp;HEIGHT=450&amp;WIDTH=450&amp;START_MAXIMIZED=FALSE&amp;VAR:CALENDAR=US&amp;VAR:SYMBOL=MIPS&amp;VAR:INDEX=0"}</definedName>
    <definedName name="_375__FDSAUDITLINK__" localSheetId="15" hidden="1">{"fdsup://directions/FAT Viewer?action=UPDATE&amp;creator=factset&amp;DYN_ARGS=TRUE&amp;DOC_NAME=FAT:FQL_AUDITING_CLIENT_TEMPLATE.FAT&amp;display_string=Audit&amp;VAR:KEY=LONQRUPYVU&amp;VAR:QUERY=KChGRl9ERUJUKFFUUiwwLCwsUkYsVVNEKUBGRl9ERUJUKFNFTUksMCwsLFJGLFVTRCkpQEZGX0RFQlQoQU5OL","DAsLCxSRixVU0QpKQ==&amp;WINDOW=FIRST_POPUP&amp;HEIGHT=450&amp;WIDTH=450&amp;START_MAXIMIZED=FALSE&amp;VAR:CALENDAR=US&amp;VAR:SYMBOL=MIPS&amp;VAR:INDEX=0"}</definedName>
    <definedName name="_375__FDSAUDITLINK__" hidden="1">{"fdsup://directions/FAT Viewer?action=UPDATE&amp;creator=factset&amp;DYN_ARGS=TRUE&amp;DOC_NAME=FAT:FQL_AUDITING_CLIENT_TEMPLATE.FAT&amp;display_string=Audit&amp;VAR:KEY=LONQRUPYVU&amp;VAR:QUERY=KChGRl9ERUJUKFFUUiwwLCwsUkYsVVNEKUBGRl9ERUJUKFNFTUksMCwsLFJGLFVTRCkpQEZGX0RFQlQoQU5OL","DAsLCxSRixVU0QpKQ==&amp;WINDOW=FIRST_POPUP&amp;HEIGHT=450&amp;WIDTH=450&amp;START_MAXIMIZED=FALSE&amp;VAR:CALENDAR=US&amp;VAR:SYMBOL=MIPS&amp;VAR:INDEX=0"}</definedName>
    <definedName name="_376__FDSAUDITLINK__" localSheetId="16" hidden="1">{"fdsup://directions/FAT Viewer?action=UPDATE&amp;creator=factset&amp;DYN_ARGS=TRUE&amp;DOC_NAME=FAT:FQL_AUDITING_CLIENT_TEMPLATE.FAT&amp;display_string=Audit&amp;VAR:KEY=DUDADIPCVA&amp;VAR:QUERY=KChGRl9FQklUKExUTSwwLCwsUkYsVVNEKUBGRl9FQklUKExUTVNfU0VNSSwwLCwsUkYsVVNEKSlARkZfRUJJV","ChBTk4sMCwsLFJGLFVTRCkp&amp;WINDOW=FIRST_POPUP&amp;HEIGHT=450&amp;WIDTH=450&amp;START_MAXIMIZED=FALSE&amp;VAR:CALENDAR=US&amp;VAR:SYMBOL=ASGN&amp;VAR:INDEX=0"}</definedName>
    <definedName name="_376__FDSAUDITLINK__" localSheetId="20" hidden="1">{"fdsup://directions/FAT Viewer?action=UPDATE&amp;creator=factset&amp;DYN_ARGS=TRUE&amp;DOC_NAME=FAT:FQL_AUDITING_CLIENT_TEMPLATE.FAT&amp;display_string=Audit&amp;VAR:KEY=DUDADIPCVA&amp;VAR:QUERY=KChGRl9FQklUKExUTSwwLCwsUkYsVVNEKUBGRl9FQklUKExUTVNfU0VNSSwwLCwsUkYsVVNEKSlARkZfRUJJV","ChBTk4sMCwsLFJGLFVTRCkp&amp;WINDOW=FIRST_POPUP&amp;HEIGHT=450&amp;WIDTH=450&amp;START_MAXIMIZED=FALSE&amp;VAR:CALENDAR=US&amp;VAR:SYMBOL=ASGN&amp;VAR:INDEX=0"}</definedName>
    <definedName name="_376__FDSAUDITLINK__" localSheetId="12" hidden="1">{"fdsup://directions/FAT Viewer?action=UPDATE&amp;creator=factset&amp;DYN_ARGS=TRUE&amp;DOC_NAME=FAT:FQL_AUDITING_CLIENT_TEMPLATE.FAT&amp;display_string=Audit&amp;VAR:KEY=DUDADIPCVA&amp;VAR:QUERY=KChGRl9FQklUKExUTSwwLCwsUkYsVVNEKUBGRl9FQklUKExUTVNfU0VNSSwwLCwsUkYsVVNEKSlARkZfRUJJV","ChBTk4sMCwsLFJGLFVTRCkp&amp;WINDOW=FIRST_POPUP&amp;HEIGHT=450&amp;WIDTH=450&amp;START_MAXIMIZED=FALSE&amp;VAR:CALENDAR=US&amp;VAR:SYMBOL=ASGN&amp;VAR:INDEX=0"}</definedName>
    <definedName name="_376__FDSAUDITLINK__" localSheetId="15" hidden="1">{"fdsup://directions/FAT Viewer?action=UPDATE&amp;creator=factset&amp;DYN_ARGS=TRUE&amp;DOC_NAME=FAT:FQL_AUDITING_CLIENT_TEMPLATE.FAT&amp;display_string=Audit&amp;VAR:KEY=DUDADIPCVA&amp;VAR:QUERY=KChGRl9FQklUKExUTSwwLCwsUkYsVVNEKUBGRl9FQklUKExUTVNfU0VNSSwwLCwsUkYsVVNEKSlARkZfRUJJV","ChBTk4sMCwsLFJGLFVTRCkp&amp;WINDOW=FIRST_POPUP&amp;HEIGHT=450&amp;WIDTH=450&amp;START_MAXIMIZED=FALSE&amp;VAR:CALENDAR=US&amp;VAR:SYMBOL=ASGN&amp;VAR:INDEX=0"}</definedName>
    <definedName name="_376__FDSAUDITLINK__" hidden="1">{"fdsup://directions/FAT Viewer?action=UPDATE&amp;creator=factset&amp;DYN_ARGS=TRUE&amp;DOC_NAME=FAT:FQL_AUDITING_CLIENT_TEMPLATE.FAT&amp;display_string=Audit&amp;VAR:KEY=DUDADIPCVA&amp;VAR:QUERY=KChGRl9FQklUKExUTSwwLCwsUkYsVVNEKUBGRl9FQklUKExUTVNfU0VNSSwwLCwsUkYsVVNEKSlARkZfRUJJV","ChBTk4sMCwsLFJGLFVTRCkp&amp;WINDOW=FIRST_POPUP&amp;HEIGHT=450&amp;WIDTH=450&amp;START_MAXIMIZED=FALSE&amp;VAR:CALENDAR=US&amp;VAR:SYMBOL=ASGN&amp;VAR:INDEX=0"}</definedName>
    <definedName name="_377__FDSAUDITLINK__" localSheetId="16" hidden="1">{"fdsup://Directions/FactSet Auditing Viewer?action=AUDIT_VALUE&amp;DB=129&amp;ID1=68389X10&amp;VALUEID=07011&amp;SDATE=2009&amp;PERIODTYPE=ANN_STD&amp;window=popup_no_bar&amp;width=385&amp;height=120&amp;START_MAXIMIZED=FALSE&amp;creator=factset&amp;display_string=Audit"}</definedName>
    <definedName name="_377__FDSAUDITLINK__" localSheetId="20" hidden="1">{"fdsup://Directions/FactSet Auditing Viewer?action=AUDIT_VALUE&amp;DB=129&amp;ID1=68389X10&amp;VALUEID=07011&amp;SDATE=2009&amp;PERIODTYPE=ANN_STD&amp;window=popup_no_bar&amp;width=385&amp;height=120&amp;START_MAXIMIZED=FALSE&amp;creator=factset&amp;display_string=Audit"}</definedName>
    <definedName name="_377__FDSAUDITLINK__" localSheetId="12" hidden="1">{"fdsup://Directions/FactSet Auditing Viewer?action=AUDIT_VALUE&amp;DB=129&amp;ID1=68389X10&amp;VALUEID=07011&amp;SDATE=2009&amp;PERIODTYPE=ANN_STD&amp;window=popup_no_bar&amp;width=385&amp;height=120&amp;START_MAXIMIZED=FALSE&amp;creator=factset&amp;display_string=Audit"}</definedName>
    <definedName name="_377__FDSAUDITLINK__" localSheetId="15" hidden="1">{"fdsup://Directions/FactSet Auditing Viewer?action=AUDIT_VALUE&amp;DB=129&amp;ID1=68389X10&amp;VALUEID=07011&amp;SDATE=2009&amp;PERIODTYPE=ANN_STD&amp;window=popup_no_bar&amp;width=385&amp;height=120&amp;START_MAXIMIZED=FALSE&amp;creator=factset&amp;display_string=Audit"}</definedName>
    <definedName name="_377__FDSAUDITLINK__" hidden="1">{"fdsup://Directions/FactSet Auditing Viewer?action=AUDIT_VALUE&amp;DB=129&amp;ID1=68389X10&amp;VALUEID=07011&amp;SDATE=2009&amp;PERIODTYPE=ANN_STD&amp;window=popup_no_bar&amp;width=385&amp;height=120&amp;START_MAXIMIZED=FALSE&amp;creator=factset&amp;display_string=Audit"}</definedName>
    <definedName name="_378__FDSAUDITLINK__" localSheetId="16" hidden="1">{"fdsup://Directions/FactSet Auditing Viewer?action=AUDIT_VALUE&amp;DB=129&amp;ID1=00388130&amp;VALUEID=07011&amp;SDATE=2011&amp;PERIODTYPE=ANN_STD&amp;SCFT=3&amp;window=popup_no_bar&amp;width=385&amp;height=120&amp;START_MAXIMIZED=FALSE&amp;creator=factset&amp;display_string=Audit"}</definedName>
    <definedName name="_378__FDSAUDITLINK__" localSheetId="20" hidden="1">{"fdsup://Directions/FactSet Auditing Viewer?action=AUDIT_VALUE&amp;DB=129&amp;ID1=00388130&amp;VALUEID=07011&amp;SDATE=2011&amp;PERIODTYPE=ANN_STD&amp;SCFT=3&amp;window=popup_no_bar&amp;width=385&amp;height=120&amp;START_MAXIMIZED=FALSE&amp;creator=factset&amp;display_string=Audit"}</definedName>
    <definedName name="_378__FDSAUDITLINK__" localSheetId="12" hidden="1">{"fdsup://Directions/FactSet Auditing Viewer?action=AUDIT_VALUE&amp;DB=129&amp;ID1=00388130&amp;VALUEID=07011&amp;SDATE=2011&amp;PERIODTYPE=ANN_STD&amp;SCFT=3&amp;window=popup_no_bar&amp;width=385&amp;height=120&amp;START_MAXIMIZED=FALSE&amp;creator=factset&amp;display_string=Audit"}</definedName>
    <definedName name="_378__FDSAUDITLINK__" localSheetId="15" hidden="1">{"fdsup://Directions/FactSet Auditing Viewer?action=AUDIT_VALUE&amp;DB=129&amp;ID1=00388130&amp;VALUEID=07011&amp;SDATE=2011&amp;PERIODTYPE=ANN_STD&amp;SCFT=3&amp;window=popup_no_bar&amp;width=385&amp;height=120&amp;START_MAXIMIZED=FALSE&amp;creator=factset&amp;display_string=Audit"}</definedName>
    <definedName name="_378__FDSAUDITLINK__" hidden="1">{"fdsup://Directions/FactSet Auditing Viewer?action=AUDIT_VALUE&amp;DB=129&amp;ID1=00388130&amp;VALUEID=07011&amp;SDATE=2011&amp;PERIODTYPE=ANN_STD&amp;SCFT=3&amp;window=popup_no_bar&amp;width=385&amp;height=120&amp;START_MAXIMIZED=FALSE&amp;creator=factset&amp;display_string=Audit"}</definedName>
    <definedName name="_379__FDSAUDITLINK__" localSheetId="16" hidden="1">{"fdsup://Directions/FactSet Auditing Viewer?action=AUDIT_VALUE&amp;DB=129&amp;ID1=260509&amp;VALUEID=01001&amp;SDATE=2010&amp;PERIODTYPE=ANN_STD&amp;SCFT=3&amp;window=popup_no_bar&amp;width=385&amp;height=120&amp;START_MAXIMIZED=FALSE&amp;creator=factset&amp;display_string=Audit"}</definedName>
    <definedName name="_379__FDSAUDITLINK__" localSheetId="20" hidden="1">{"fdsup://Directions/FactSet Auditing Viewer?action=AUDIT_VALUE&amp;DB=129&amp;ID1=260509&amp;VALUEID=01001&amp;SDATE=2010&amp;PERIODTYPE=ANN_STD&amp;SCFT=3&amp;window=popup_no_bar&amp;width=385&amp;height=120&amp;START_MAXIMIZED=FALSE&amp;creator=factset&amp;display_string=Audit"}</definedName>
    <definedName name="_379__FDSAUDITLINK__" localSheetId="12" hidden="1">{"fdsup://Directions/FactSet Auditing Viewer?action=AUDIT_VALUE&amp;DB=129&amp;ID1=260509&amp;VALUEID=01001&amp;SDATE=2010&amp;PERIODTYPE=ANN_STD&amp;SCFT=3&amp;window=popup_no_bar&amp;width=385&amp;height=120&amp;START_MAXIMIZED=FALSE&amp;creator=factset&amp;display_string=Audit"}</definedName>
    <definedName name="_379__FDSAUDITLINK__" localSheetId="15" hidden="1">{"fdsup://Directions/FactSet Auditing Viewer?action=AUDIT_VALUE&amp;DB=129&amp;ID1=260509&amp;VALUEID=01001&amp;SDATE=2010&amp;PERIODTYPE=ANN_STD&amp;SCFT=3&amp;window=popup_no_bar&amp;width=385&amp;height=120&amp;START_MAXIMIZED=FALSE&amp;creator=factset&amp;display_string=Audit"}</definedName>
    <definedName name="_379__FDSAUDITLINK__" hidden="1">{"fdsup://Directions/FactSet Auditing Viewer?action=AUDIT_VALUE&amp;DB=129&amp;ID1=260509&amp;VALUEID=01001&amp;SDATE=2010&amp;PERIODTYPE=ANN_STD&amp;SCFT=3&amp;window=popup_no_bar&amp;width=385&amp;height=120&amp;START_MAXIMIZED=FALSE&amp;creator=factset&amp;display_string=Audit"}</definedName>
    <definedName name="_38__FDSAUDITLINK__" localSheetId="16" hidden="1">{"fdsup://directions/FAT Viewer?action=UPDATE&amp;creator=factset&amp;DYN_ARGS=TRUE&amp;DOC_NAME=FAT:FQL_AUDITING_CLIENT_TEMPLATE.FAT&amp;display_string=Audit&amp;VAR:KEY=VOLCLYVSNU&amp;VAR:QUERY=KChGRl9HUk9TU19JTkMoTFRNLDAsLCxSRixVU0QpQEZGX0dST1NTX0lOQyhMVE1TX1NFTUksMCwsLFJGLFVTR","CkpQEZGX1NBTEVTKEFOTiwwLCwsUkYsVVNEKSk=&amp;WINDOW=FIRST_POPUP&amp;HEIGHT=450&amp;WIDTH=450&amp;START_MAXIMIZED=FALSE&amp;VAR:CALENDAR=US&amp;VAR:SYMBOL=6723&amp;VAR:INDEX=0"}</definedName>
    <definedName name="_38__FDSAUDITLINK__" localSheetId="20" hidden="1">{"fdsup://directions/FAT Viewer?action=UPDATE&amp;creator=factset&amp;DYN_ARGS=TRUE&amp;DOC_NAME=FAT:FQL_AUDITING_CLIENT_TEMPLATE.FAT&amp;display_string=Audit&amp;VAR:KEY=VOLCLYVSNU&amp;VAR:QUERY=KChGRl9HUk9TU19JTkMoTFRNLDAsLCxSRixVU0QpQEZGX0dST1NTX0lOQyhMVE1TX1NFTUksMCwsLFJGLFVTR","CkpQEZGX1NBTEVTKEFOTiwwLCwsUkYsVVNEKSk=&amp;WINDOW=FIRST_POPUP&amp;HEIGHT=450&amp;WIDTH=450&amp;START_MAXIMIZED=FALSE&amp;VAR:CALENDAR=US&amp;VAR:SYMBOL=6723&amp;VAR:INDEX=0"}</definedName>
    <definedName name="_38__FDSAUDITLINK__" localSheetId="12" hidden="1">{"fdsup://directions/FAT Viewer?action=UPDATE&amp;creator=factset&amp;DYN_ARGS=TRUE&amp;DOC_NAME=FAT:FQL_AUDITING_CLIENT_TEMPLATE.FAT&amp;display_string=Audit&amp;VAR:KEY=VOLCLYVSNU&amp;VAR:QUERY=KChGRl9HUk9TU19JTkMoTFRNLDAsLCxSRixVU0QpQEZGX0dST1NTX0lOQyhMVE1TX1NFTUksMCwsLFJGLFVTR","CkpQEZGX1NBTEVTKEFOTiwwLCwsUkYsVVNEKSk=&amp;WINDOW=FIRST_POPUP&amp;HEIGHT=450&amp;WIDTH=450&amp;START_MAXIMIZED=FALSE&amp;VAR:CALENDAR=US&amp;VAR:SYMBOL=6723&amp;VAR:INDEX=0"}</definedName>
    <definedName name="_38__FDSAUDITLINK__" localSheetId="15" hidden="1">{"fdsup://directions/FAT Viewer?action=UPDATE&amp;creator=factset&amp;DYN_ARGS=TRUE&amp;DOC_NAME=FAT:FQL_AUDITING_CLIENT_TEMPLATE.FAT&amp;display_string=Audit&amp;VAR:KEY=VOLCLYVSNU&amp;VAR:QUERY=KChGRl9HUk9TU19JTkMoTFRNLDAsLCxSRixVU0QpQEZGX0dST1NTX0lOQyhMVE1TX1NFTUksMCwsLFJGLFVTR","CkpQEZGX1NBTEVTKEFOTiwwLCwsUkYsVVNEKSk=&amp;WINDOW=FIRST_POPUP&amp;HEIGHT=450&amp;WIDTH=450&amp;START_MAXIMIZED=FALSE&amp;VAR:CALENDAR=US&amp;VAR:SYMBOL=6723&amp;VAR:INDEX=0"}</definedName>
    <definedName name="_38__FDSAUDITLINK__" hidden="1">{"fdsup://directions/FAT Viewer?action=UPDATE&amp;creator=factset&amp;DYN_ARGS=TRUE&amp;DOC_NAME=FAT:FQL_AUDITING_CLIENT_TEMPLATE.FAT&amp;display_string=Audit&amp;VAR:KEY=VOLCLYVSNU&amp;VAR:QUERY=KChGRl9HUk9TU19JTkMoTFRNLDAsLCxSRixVU0QpQEZGX0dST1NTX0lOQyhMVE1TX1NFTUksMCwsLFJGLFVTR","CkpQEZGX1NBTEVTKEFOTiwwLCwsUkYsVVNEKSk=&amp;WINDOW=FIRST_POPUP&amp;HEIGHT=450&amp;WIDTH=450&amp;START_MAXIMIZED=FALSE&amp;VAR:CALENDAR=US&amp;VAR:SYMBOL=6723&amp;VAR:INDEX=0"}</definedName>
    <definedName name="_380__FDSAUDITLINK__" localSheetId="16" hidden="1">{"fdsup://directions/FAT Viewer?action=UPDATE&amp;creator=factset&amp;DYN_ARGS=TRUE&amp;DOC_NAME=FAT:FQL_AUDITING_CLIENT_TEMPLATE.FAT&amp;display_string=Audit&amp;VAR:KEY=NYLSRELIDO&amp;VAR:QUERY=KEZGX0VCSVREQShMVE0sMTIvMzEvMjAwNSwsLFJGLFVTRClARkZfRUJJVERBX0lCKExUTSwxMi8zMS8yMDA1L","CwsUkYsVVNEKSk=&amp;WINDOW=FIRST_POPUP&amp;HEIGHT=450&amp;WIDTH=450&amp;START_MAXIMIZED=FALSE&amp;VAR:CALENDAR=US&amp;VAR:SYMBOL=ACTG&amp;VAR:INDEX=0"}</definedName>
    <definedName name="_380__FDSAUDITLINK__" localSheetId="20" hidden="1">{"fdsup://directions/FAT Viewer?action=UPDATE&amp;creator=factset&amp;DYN_ARGS=TRUE&amp;DOC_NAME=FAT:FQL_AUDITING_CLIENT_TEMPLATE.FAT&amp;display_string=Audit&amp;VAR:KEY=NYLSRELIDO&amp;VAR:QUERY=KEZGX0VCSVREQShMVE0sMTIvMzEvMjAwNSwsLFJGLFVTRClARkZfRUJJVERBX0lCKExUTSwxMi8zMS8yMDA1L","CwsUkYsVVNEKSk=&amp;WINDOW=FIRST_POPUP&amp;HEIGHT=450&amp;WIDTH=450&amp;START_MAXIMIZED=FALSE&amp;VAR:CALENDAR=US&amp;VAR:SYMBOL=ACTG&amp;VAR:INDEX=0"}</definedName>
    <definedName name="_380__FDSAUDITLINK__" localSheetId="12" hidden="1">{"fdsup://directions/FAT Viewer?action=UPDATE&amp;creator=factset&amp;DYN_ARGS=TRUE&amp;DOC_NAME=FAT:FQL_AUDITING_CLIENT_TEMPLATE.FAT&amp;display_string=Audit&amp;VAR:KEY=NYLSRELIDO&amp;VAR:QUERY=KEZGX0VCSVREQShMVE0sMTIvMzEvMjAwNSwsLFJGLFVTRClARkZfRUJJVERBX0lCKExUTSwxMi8zMS8yMDA1L","CwsUkYsVVNEKSk=&amp;WINDOW=FIRST_POPUP&amp;HEIGHT=450&amp;WIDTH=450&amp;START_MAXIMIZED=FALSE&amp;VAR:CALENDAR=US&amp;VAR:SYMBOL=ACTG&amp;VAR:INDEX=0"}</definedName>
    <definedName name="_380__FDSAUDITLINK__" localSheetId="15" hidden="1">{"fdsup://directions/FAT Viewer?action=UPDATE&amp;creator=factset&amp;DYN_ARGS=TRUE&amp;DOC_NAME=FAT:FQL_AUDITING_CLIENT_TEMPLATE.FAT&amp;display_string=Audit&amp;VAR:KEY=NYLSRELIDO&amp;VAR:QUERY=KEZGX0VCSVREQShMVE0sMTIvMzEvMjAwNSwsLFJGLFVTRClARkZfRUJJVERBX0lCKExUTSwxMi8zMS8yMDA1L","CwsUkYsVVNEKSk=&amp;WINDOW=FIRST_POPUP&amp;HEIGHT=450&amp;WIDTH=450&amp;START_MAXIMIZED=FALSE&amp;VAR:CALENDAR=US&amp;VAR:SYMBOL=ACTG&amp;VAR:INDEX=0"}</definedName>
    <definedName name="_380__FDSAUDITLINK__" hidden="1">{"fdsup://directions/FAT Viewer?action=UPDATE&amp;creator=factset&amp;DYN_ARGS=TRUE&amp;DOC_NAME=FAT:FQL_AUDITING_CLIENT_TEMPLATE.FAT&amp;display_string=Audit&amp;VAR:KEY=NYLSRELIDO&amp;VAR:QUERY=KEZGX0VCSVREQShMVE0sMTIvMzEvMjAwNSwsLFJGLFVTRClARkZfRUJJVERBX0lCKExUTSwxMi8zMS8yMDA1L","CwsUkYsVVNEKSk=&amp;WINDOW=FIRST_POPUP&amp;HEIGHT=450&amp;WIDTH=450&amp;START_MAXIMIZED=FALSE&amp;VAR:CALENDAR=US&amp;VAR:SYMBOL=ACTG&amp;VAR:INDEX=0"}</definedName>
    <definedName name="_381__FDSAUDITLINK__" localSheetId="16" hidden="1">{"fdsup://Directions/FactSet Auditing Viewer?action=AUDIT_VALUE&amp;DB=129&amp;ID1=45920010&amp;VALUEID=07011&amp;SDATE=2009&amp;PERIODTYPE=ANN_STD&amp;window=popup_no_bar&amp;width=385&amp;height=120&amp;START_MAXIMIZED=FALSE&amp;creator=factset&amp;display_string=Audit"}</definedName>
    <definedName name="_381__FDSAUDITLINK__" localSheetId="20" hidden="1">{"fdsup://Directions/FactSet Auditing Viewer?action=AUDIT_VALUE&amp;DB=129&amp;ID1=45920010&amp;VALUEID=07011&amp;SDATE=2009&amp;PERIODTYPE=ANN_STD&amp;window=popup_no_bar&amp;width=385&amp;height=120&amp;START_MAXIMIZED=FALSE&amp;creator=factset&amp;display_string=Audit"}</definedName>
    <definedName name="_381__FDSAUDITLINK__" localSheetId="12" hidden="1">{"fdsup://Directions/FactSet Auditing Viewer?action=AUDIT_VALUE&amp;DB=129&amp;ID1=45920010&amp;VALUEID=07011&amp;SDATE=2009&amp;PERIODTYPE=ANN_STD&amp;window=popup_no_bar&amp;width=385&amp;height=120&amp;START_MAXIMIZED=FALSE&amp;creator=factset&amp;display_string=Audit"}</definedName>
    <definedName name="_381__FDSAUDITLINK__" localSheetId="15" hidden="1">{"fdsup://Directions/FactSet Auditing Viewer?action=AUDIT_VALUE&amp;DB=129&amp;ID1=45920010&amp;VALUEID=07011&amp;SDATE=2009&amp;PERIODTYPE=ANN_STD&amp;window=popup_no_bar&amp;width=385&amp;height=120&amp;START_MAXIMIZED=FALSE&amp;creator=factset&amp;display_string=Audit"}</definedName>
    <definedName name="_381__FDSAUDITLINK__" hidden="1">{"fdsup://Directions/FactSet Auditing Viewer?action=AUDIT_VALUE&amp;DB=129&amp;ID1=45920010&amp;VALUEID=07011&amp;SDATE=2009&amp;PERIODTYPE=ANN_STD&amp;window=popup_no_bar&amp;width=385&amp;height=120&amp;START_MAXIMIZED=FALSE&amp;creator=factset&amp;display_string=Audit"}</definedName>
    <definedName name="_382__FDSAUDITLINK__" localSheetId="16" hidden="1">{"fdsup://directions/FAT Viewer?action=UPDATE&amp;creator=factset&amp;DYN_ARGS=TRUE&amp;DOC_NAME=FAT:FQL_AUDITING_CLIENT_TEMPLATE.FAT&amp;display_string=Audit&amp;VAR:KEY=MZIRGRQDQT&amp;VAR:QUERY=KChGRl9FQklUKExUTSwwLCwsUkYsVVNEKUBGRl9FQklUKExUTVNfU0VNSSwwLCwsUkYsVVNEKSlARkZfRUJJV","ChBTk4sMCwsLFJGLFVTRCkp&amp;WINDOW=FIRST_POPUP&amp;HEIGHT=450&amp;WIDTH=450&amp;START_MAXIMIZED=FALSE&amp;VAR:CALENDAR=US&amp;VAR:INDEX=0"}</definedName>
    <definedName name="_382__FDSAUDITLINK__" localSheetId="20" hidden="1">{"fdsup://directions/FAT Viewer?action=UPDATE&amp;creator=factset&amp;DYN_ARGS=TRUE&amp;DOC_NAME=FAT:FQL_AUDITING_CLIENT_TEMPLATE.FAT&amp;display_string=Audit&amp;VAR:KEY=MZIRGRQDQT&amp;VAR:QUERY=KChGRl9FQklUKExUTSwwLCwsUkYsVVNEKUBGRl9FQklUKExUTVNfU0VNSSwwLCwsUkYsVVNEKSlARkZfRUJJV","ChBTk4sMCwsLFJGLFVTRCkp&amp;WINDOW=FIRST_POPUP&amp;HEIGHT=450&amp;WIDTH=450&amp;START_MAXIMIZED=FALSE&amp;VAR:CALENDAR=US&amp;VAR:INDEX=0"}</definedName>
    <definedName name="_382__FDSAUDITLINK__" localSheetId="12" hidden="1">{"fdsup://directions/FAT Viewer?action=UPDATE&amp;creator=factset&amp;DYN_ARGS=TRUE&amp;DOC_NAME=FAT:FQL_AUDITING_CLIENT_TEMPLATE.FAT&amp;display_string=Audit&amp;VAR:KEY=MZIRGRQDQT&amp;VAR:QUERY=KChGRl9FQklUKExUTSwwLCwsUkYsVVNEKUBGRl9FQklUKExUTVNfU0VNSSwwLCwsUkYsVVNEKSlARkZfRUJJV","ChBTk4sMCwsLFJGLFVTRCkp&amp;WINDOW=FIRST_POPUP&amp;HEIGHT=450&amp;WIDTH=450&amp;START_MAXIMIZED=FALSE&amp;VAR:CALENDAR=US&amp;VAR:INDEX=0"}</definedName>
    <definedName name="_382__FDSAUDITLINK__" localSheetId="15" hidden="1">{"fdsup://directions/FAT Viewer?action=UPDATE&amp;creator=factset&amp;DYN_ARGS=TRUE&amp;DOC_NAME=FAT:FQL_AUDITING_CLIENT_TEMPLATE.FAT&amp;display_string=Audit&amp;VAR:KEY=MZIRGRQDQT&amp;VAR:QUERY=KChGRl9FQklUKExUTSwwLCwsUkYsVVNEKUBGRl9FQklUKExUTVNfU0VNSSwwLCwsUkYsVVNEKSlARkZfRUJJV","ChBTk4sMCwsLFJGLFVTRCkp&amp;WINDOW=FIRST_POPUP&amp;HEIGHT=450&amp;WIDTH=450&amp;START_MAXIMIZED=FALSE&amp;VAR:CALENDAR=US&amp;VAR:INDEX=0"}</definedName>
    <definedName name="_382__FDSAUDITLINK__" hidden="1">{"fdsup://directions/FAT Viewer?action=UPDATE&amp;creator=factset&amp;DYN_ARGS=TRUE&amp;DOC_NAME=FAT:FQL_AUDITING_CLIENT_TEMPLATE.FAT&amp;display_string=Audit&amp;VAR:KEY=MZIRGRQDQT&amp;VAR:QUERY=KChGRl9FQklUKExUTSwwLCwsUkYsVVNEKUBGRl9FQklUKExUTVNfU0VNSSwwLCwsUkYsVVNEKSlARkZfRUJJV","ChBTk4sMCwsLFJGLFVTRCkp&amp;WINDOW=FIRST_POPUP&amp;HEIGHT=450&amp;WIDTH=450&amp;START_MAXIMIZED=FALSE&amp;VAR:CALENDAR=US&amp;VAR:INDEX=0"}</definedName>
    <definedName name="_383__FDSAUDITLINK__" localSheetId="16" hidden="1">{"fdsup://directions/FAT Viewer?action=UPDATE&amp;creator=factset&amp;DYN_ARGS=TRUE&amp;DOC_NAME=FAT:FQL_AUDITING_CLIENT_TEMPLATE.FAT&amp;display_string=Audit&amp;VAR:KEY=PEXODSFGVG&amp;VAR:QUERY=KChGRl9FQklUKExUTSwwLCwsUkYsVVNEKUBGRl9FQklUKExUTVNfU0VNSSwwLCwsUkYsVVNEKSlARkZfRUJJV","ChBTk4sMCwsLFJGLFVTRCkp&amp;WINDOW=FIRST_POPUP&amp;HEIGHT=450&amp;WIDTH=450&amp;START_MAXIMIZED=FALSE&amp;VAR:CALENDAR=US&amp;VAR:SYMBOL=223093&amp;VAR:INDEX=0"}</definedName>
    <definedName name="_383__FDSAUDITLINK__" localSheetId="20" hidden="1">{"fdsup://directions/FAT Viewer?action=UPDATE&amp;creator=factset&amp;DYN_ARGS=TRUE&amp;DOC_NAME=FAT:FQL_AUDITING_CLIENT_TEMPLATE.FAT&amp;display_string=Audit&amp;VAR:KEY=PEXODSFGVG&amp;VAR:QUERY=KChGRl9FQklUKExUTSwwLCwsUkYsVVNEKUBGRl9FQklUKExUTVNfU0VNSSwwLCwsUkYsVVNEKSlARkZfRUJJV","ChBTk4sMCwsLFJGLFVTRCkp&amp;WINDOW=FIRST_POPUP&amp;HEIGHT=450&amp;WIDTH=450&amp;START_MAXIMIZED=FALSE&amp;VAR:CALENDAR=US&amp;VAR:SYMBOL=223093&amp;VAR:INDEX=0"}</definedName>
    <definedName name="_383__FDSAUDITLINK__" localSheetId="12" hidden="1">{"fdsup://directions/FAT Viewer?action=UPDATE&amp;creator=factset&amp;DYN_ARGS=TRUE&amp;DOC_NAME=FAT:FQL_AUDITING_CLIENT_TEMPLATE.FAT&amp;display_string=Audit&amp;VAR:KEY=PEXODSFGVG&amp;VAR:QUERY=KChGRl9FQklUKExUTSwwLCwsUkYsVVNEKUBGRl9FQklUKExUTVNfU0VNSSwwLCwsUkYsVVNEKSlARkZfRUJJV","ChBTk4sMCwsLFJGLFVTRCkp&amp;WINDOW=FIRST_POPUP&amp;HEIGHT=450&amp;WIDTH=450&amp;START_MAXIMIZED=FALSE&amp;VAR:CALENDAR=US&amp;VAR:SYMBOL=223093&amp;VAR:INDEX=0"}</definedName>
    <definedName name="_383__FDSAUDITLINK__" localSheetId="15" hidden="1">{"fdsup://directions/FAT Viewer?action=UPDATE&amp;creator=factset&amp;DYN_ARGS=TRUE&amp;DOC_NAME=FAT:FQL_AUDITING_CLIENT_TEMPLATE.FAT&amp;display_string=Audit&amp;VAR:KEY=PEXODSFGVG&amp;VAR:QUERY=KChGRl9FQklUKExUTSwwLCwsUkYsVVNEKUBGRl9FQklUKExUTVNfU0VNSSwwLCwsUkYsVVNEKSlARkZfRUJJV","ChBTk4sMCwsLFJGLFVTRCkp&amp;WINDOW=FIRST_POPUP&amp;HEIGHT=450&amp;WIDTH=450&amp;START_MAXIMIZED=FALSE&amp;VAR:CALENDAR=US&amp;VAR:SYMBOL=223093&amp;VAR:INDEX=0"}</definedName>
    <definedName name="_383__FDSAUDITLINK__" hidden="1">{"fdsup://directions/FAT Viewer?action=UPDATE&amp;creator=factset&amp;DYN_ARGS=TRUE&amp;DOC_NAME=FAT:FQL_AUDITING_CLIENT_TEMPLATE.FAT&amp;display_string=Audit&amp;VAR:KEY=PEXODSFGVG&amp;VAR:QUERY=KChGRl9FQklUKExUTSwwLCwsUkYsVVNEKUBGRl9FQklUKExUTVNfU0VNSSwwLCwsUkYsVVNEKSlARkZfRUJJV","ChBTk4sMCwsLFJGLFVTRCkp&amp;WINDOW=FIRST_POPUP&amp;HEIGHT=450&amp;WIDTH=450&amp;START_MAXIMIZED=FALSE&amp;VAR:CALENDAR=US&amp;VAR:SYMBOL=223093&amp;VAR:INDEX=0"}</definedName>
    <definedName name="_384__FDSAUDITLINK__" localSheetId="16" hidden="1">{"fdsup://Directions/FactSet Auditing Viewer?action=AUDIT_VALUE&amp;DB=129&amp;ID1=68218910&amp;VALUEID=02001&amp;SDATE=201201&amp;PERIODTYPE=QTR_STD&amp;SCFT=3&amp;window=popup_no_bar&amp;width=385&amp;height=120&amp;START_MAXIMIZED=FALSE&amp;creator=factset&amp;display_string=Audit"}</definedName>
    <definedName name="_384__FDSAUDITLINK__" localSheetId="20" hidden="1">{"fdsup://Directions/FactSet Auditing Viewer?action=AUDIT_VALUE&amp;DB=129&amp;ID1=68218910&amp;VALUEID=02001&amp;SDATE=201201&amp;PERIODTYPE=QTR_STD&amp;SCFT=3&amp;window=popup_no_bar&amp;width=385&amp;height=120&amp;START_MAXIMIZED=FALSE&amp;creator=factset&amp;display_string=Audit"}</definedName>
    <definedName name="_384__FDSAUDITLINK__" localSheetId="12" hidden="1">{"fdsup://Directions/FactSet Auditing Viewer?action=AUDIT_VALUE&amp;DB=129&amp;ID1=68218910&amp;VALUEID=02001&amp;SDATE=201201&amp;PERIODTYPE=QTR_STD&amp;SCFT=3&amp;window=popup_no_bar&amp;width=385&amp;height=120&amp;START_MAXIMIZED=FALSE&amp;creator=factset&amp;display_string=Audit"}</definedName>
    <definedName name="_384__FDSAUDITLINK__" localSheetId="15" hidden="1">{"fdsup://Directions/FactSet Auditing Viewer?action=AUDIT_VALUE&amp;DB=129&amp;ID1=68218910&amp;VALUEID=02001&amp;SDATE=201201&amp;PERIODTYPE=QTR_STD&amp;SCFT=3&amp;window=popup_no_bar&amp;width=385&amp;height=120&amp;START_MAXIMIZED=FALSE&amp;creator=factset&amp;display_string=Audit"}</definedName>
    <definedName name="_384__FDSAUDITLINK__" hidden="1">{"fdsup://Directions/FactSet Auditing Viewer?action=AUDIT_VALUE&amp;DB=129&amp;ID1=68218910&amp;VALUEID=02001&amp;SDATE=201201&amp;PERIODTYPE=QTR_STD&amp;SCFT=3&amp;window=popup_no_bar&amp;width=385&amp;height=120&amp;START_MAXIMIZED=FALSE&amp;creator=factset&amp;display_string=Audit"}</definedName>
    <definedName name="_385__FDSAUDITLINK__" localSheetId="16" hidden="1">{"fdsup://Directions/FactSet Auditing Viewer?action=AUDIT_VALUE&amp;DB=129&amp;ID1=79466L30&amp;VALUEID=07011&amp;SDATE=2009&amp;PERIODTYPE=ANN_STD&amp;window=popup_no_bar&amp;width=385&amp;height=120&amp;START_MAXIMIZED=FALSE&amp;creator=factset&amp;display_string=Audit"}</definedName>
    <definedName name="_385__FDSAUDITLINK__" localSheetId="20" hidden="1">{"fdsup://Directions/FactSet Auditing Viewer?action=AUDIT_VALUE&amp;DB=129&amp;ID1=79466L30&amp;VALUEID=07011&amp;SDATE=2009&amp;PERIODTYPE=ANN_STD&amp;window=popup_no_bar&amp;width=385&amp;height=120&amp;START_MAXIMIZED=FALSE&amp;creator=factset&amp;display_string=Audit"}</definedName>
    <definedName name="_385__FDSAUDITLINK__" localSheetId="12" hidden="1">{"fdsup://Directions/FactSet Auditing Viewer?action=AUDIT_VALUE&amp;DB=129&amp;ID1=79466L30&amp;VALUEID=07011&amp;SDATE=2009&amp;PERIODTYPE=ANN_STD&amp;window=popup_no_bar&amp;width=385&amp;height=120&amp;START_MAXIMIZED=FALSE&amp;creator=factset&amp;display_string=Audit"}</definedName>
    <definedName name="_385__FDSAUDITLINK__" localSheetId="15" hidden="1">{"fdsup://Directions/FactSet Auditing Viewer?action=AUDIT_VALUE&amp;DB=129&amp;ID1=79466L30&amp;VALUEID=07011&amp;SDATE=2009&amp;PERIODTYPE=ANN_STD&amp;window=popup_no_bar&amp;width=385&amp;height=120&amp;START_MAXIMIZED=FALSE&amp;creator=factset&amp;display_string=Audit"}</definedName>
    <definedName name="_385__FDSAUDITLINK__" hidden="1">{"fdsup://Directions/FactSet Auditing Viewer?action=AUDIT_VALUE&amp;DB=129&amp;ID1=79466L30&amp;VALUEID=07011&amp;SDATE=2009&amp;PERIODTYPE=ANN_STD&amp;window=popup_no_bar&amp;width=385&amp;height=120&amp;START_MAXIMIZED=FALSE&amp;creator=factset&amp;display_string=Audit"}</definedName>
    <definedName name="_386__FDSAUDITLINK__" localSheetId="16" hidden="1">{"fdsup://directions/FAT Viewer?action=UPDATE&amp;creator=factset&amp;DYN_ARGS=TRUE&amp;DOC_NAME=FAT:FQL_AUDITING_CLIENT_TEMPLATE.FAT&amp;display_string=Audit&amp;VAR:KEY=VUNQFAHYFW&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RPXC&amp;VAR:INDEX=0"}</definedName>
    <definedName name="_386__FDSAUDITLINK__" localSheetId="20" hidden="1">{"fdsup://directions/FAT Viewer?action=UPDATE&amp;creator=factset&amp;DYN_ARGS=TRUE&amp;DOC_NAME=FAT:FQL_AUDITING_CLIENT_TEMPLATE.FAT&amp;display_string=Audit&amp;VAR:KEY=VUNQFAHYFW&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RPXC&amp;VAR:INDEX=0"}</definedName>
    <definedName name="_386__FDSAUDITLINK__" localSheetId="12" hidden="1">{"fdsup://directions/FAT Viewer?action=UPDATE&amp;creator=factset&amp;DYN_ARGS=TRUE&amp;DOC_NAME=FAT:FQL_AUDITING_CLIENT_TEMPLATE.FAT&amp;display_string=Audit&amp;VAR:KEY=VUNQFAHYFW&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RPXC&amp;VAR:INDEX=0"}</definedName>
    <definedName name="_386__FDSAUDITLINK__" localSheetId="15" hidden="1">{"fdsup://directions/FAT Viewer?action=UPDATE&amp;creator=factset&amp;DYN_ARGS=TRUE&amp;DOC_NAME=FAT:FQL_AUDITING_CLIENT_TEMPLATE.FAT&amp;display_string=Audit&amp;VAR:KEY=VUNQFAHYFW&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RPXC&amp;VAR:INDEX=0"}</definedName>
    <definedName name="_386__FDSAUDITLINK__" hidden="1">{"fdsup://directions/FAT Viewer?action=UPDATE&amp;creator=factset&amp;DYN_ARGS=TRUE&amp;DOC_NAME=FAT:FQL_AUDITING_CLIENT_TEMPLATE.FAT&amp;display_string=Audit&amp;VAR:KEY=VUNQFAHYFW&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RPXC&amp;VAR:INDEX=0"}</definedName>
    <definedName name="_387__FDSAUDITLINK__" localSheetId="16" hidden="1">{"fdsup://Directions/FactSet Auditing Viewer?action=AUDIT_VALUE&amp;DB=129&amp;ID1=00388130&amp;VALUEID=01001&amp;SDATE=2011&amp;PERIODTYPE=ANN_STD&amp;SCFT=3&amp;window=popup_no_bar&amp;width=385&amp;height=120&amp;START_MAXIMIZED=FALSE&amp;creator=factset&amp;display_string=Audit"}</definedName>
    <definedName name="_387__FDSAUDITLINK__" localSheetId="20" hidden="1">{"fdsup://Directions/FactSet Auditing Viewer?action=AUDIT_VALUE&amp;DB=129&amp;ID1=00388130&amp;VALUEID=01001&amp;SDATE=2011&amp;PERIODTYPE=ANN_STD&amp;SCFT=3&amp;window=popup_no_bar&amp;width=385&amp;height=120&amp;START_MAXIMIZED=FALSE&amp;creator=factset&amp;display_string=Audit"}</definedName>
    <definedName name="_387__FDSAUDITLINK__" localSheetId="12" hidden="1">{"fdsup://Directions/FactSet Auditing Viewer?action=AUDIT_VALUE&amp;DB=129&amp;ID1=00388130&amp;VALUEID=01001&amp;SDATE=2011&amp;PERIODTYPE=ANN_STD&amp;SCFT=3&amp;window=popup_no_bar&amp;width=385&amp;height=120&amp;START_MAXIMIZED=FALSE&amp;creator=factset&amp;display_string=Audit"}</definedName>
    <definedName name="_387__FDSAUDITLINK__" localSheetId="15" hidden="1">{"fdsup://Directions/FactSet Auditing Viewer?action=AUDIT_VALUE&amp;DB=129&amp;ID1=00388130&amp;VALUEID=01001&amp;SDATE=2011&amp;PERIODTYPE=ANN_STD&amp;SCFT=3&amp;window=popup_no_bar&amp;width=385&amp;height=120&amp;START_MAXIMIZED=FALSE&amp;creator=factset&amp;display_string=Audit"}</definedName>
    <definedName name="_387__FDSAUDITLINK__" hidden="1">{"fdsup://Directions/FactSet Auditing Viewer?action=AUDIT_VALUE&amp;DB=129&amp;ID1=00388130&amp;VALUEID=01001&amp;SDATE=2011&amp;PERIODTYPE=ANN_STD&amp;SCFT=3&amp;window=popup_no_bar&amp;width=385&amp;height=120&amp;START_MAXIMIZED=FALSE&amp;creator=factset&amp;display_string=Audit"}</definedName>
    <definedName name="_388__FDSAUDITLINK__" localSheetId="16" hidden="1">{"fdsup://directions/FAT Viewer?action=UPDATE&amp;creator=factset&amp;DYN_ARGS=TRUE&amp;DOC_NAME=FAT:FQL_AUDITING_CLIENT_TEMPLATE.FAT&amp;display_string=Audit&amp;VAR:KEY=RURKVABUJW&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FSL&amp;VAR:INDEX=0"}</definedName>
    <definedName name="_388__FDSAUDITLINK__" localSheetId="20" hidden="1">{"fdsup://directions/FAT Viewer?action=UPDATE&amp;creator=factset&amp;DYN_ARGS=TRUE&amp;DOC_NAME=FAT:FQL_AUDITING_CLIENT_TEMPLATE.FAT&amp;display_string=Audit&amp;VAR:KEY=RURKVABUJW&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FSL&amp;VAR:INDEX=0"}</definedName>
    <definedName name="_388__FDSAUDITLINK__" localSheetId="12" hidden="1">{"fdsup://directions/FAT Viewer?action=UPDATE&amp;creator=factset&amp;DYN_ARGS=TRUE&amp;DOC_NAME=FAT:FQL_AUDITING_CLIENT_TEMPLATE.FAT&amp;display_string=Audit&amp;VAR:KEY=RURKVABUJW&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FSL&amp;VAR:INDEX=0"}</definedName>
    <definedName name="_388__FDSAUDITLINK__" localSheetId="15" hidden="1">{"fdsup://directions/FAT Viewer?action=UPDATE&amp;creator=factset&amp;DYN_ARGS=TRUE&amp;DOC_NAME=FAT:FQL_AUDITING_CLIENT_TEMPLATE.FAT&amp;display_string=Audit&amp;VAR:KEY=RURKVABUJW&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FSL&amp;VAR:INDEX=0"}</definedName>
    <definedName name="_388__FDSAUDITLINK__" hidden="1">{"fdsup://directions/FAT Viewer?action=UPDATE&amp;creator=factset&amp;DYN_ARGS=TRUE&amp;DOC_NAME=FAT:FQL_AUDITING_CLIENT_TEMPLATE.FAT&amp;display_string=Audit&amp;VAR:KEY=RURKVABUJW&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FSL&amp;VAR:INDEX=0"}</definedName>
    <definedName name="_389__FDSAUDITLINK__" localSheetId="16" hidden="1">{"fdsup://Directions/FactSet Auditing Viewer?action=AUDIT_VALUE&amp;DB=129&amp;ID1=59491810&amp;VALUEID=07011&amp;SDATE=2010&amp;PERIODTYPE=ANN_STD&amp;window=popup_no_bar&amp;width=385&amp;height=120&amp;START_MAXIMIZED=FALSE&amp;creator=factset&amp;display_string=Audit"}</definedName>
    <definedName name="_389__FDSAUDITLINK__" localSheetId="20" hidden="1">{"fdsup://Directions/FactSet Auditing Viewer?action=AUDIT_VALUE&amp;DB=129&amp;ID1=59491810&amp;VALUEID=07011&amp;SDATE=2010&amp;PERIODTYPE=ANN_STD&amp;window=popup_no_bar&amp;width=385&amp;height=120&amp;START_MAXIMIZED=FALSE&amp;creator=factset&amp;display_string=Audit"}</definedName>
    <definedName name="_389__FDSAUDITLINK__" localSheetId="12" hidden="1">{"fdsup://Directions/FactSet Auditing Viewer?action=AUDIT_VALUE&amp;DB=129&amp;ID1=59491810&amp;VALUEID=07011&amp;SDATE=2010&amp;PERIODTYPE=ANN_STD&amp;window=popup_no_bar&amp;width=385&amp;height=120&amp;START_MAXIMIZED=FALSE&amp;creator=factset&amp;display_string=Audit"}</definedName>
    <definedName name="_389__FDSAUDITLINK__" localSheetId="15" hidden="1">{"fdsup://Directions/FactSet Auditing Viewer?action=AUDIT_VALUE&amp;DB=129&amp;ID1=59491810&amp;VALUEID=07011&amp;SDATE=2010&amp;PERIODTYPE=ANN_STD&amp;window=popup_no_bar&amp;width=385&amp;height=120&amp;START_MAXIMIZED=FALSE&amp;creator=factset&amp;display_string=Audit"}</definedName>
    <definedName name="_389__FDSAUDITLINK__" hidden="1">{"fdsup://Directions/FactSet Auditing Viewer?action=AUDIT_VALUE&amp;DB=129&amp;ID1=59491810&amp;VALUEID=07011&amp;SDATE=2010&amp;PERIODTYPE=ANN_STD&amp;window=popup_no_bar&amp;width=385&amp;height=120&amp;START_MAXIMIZED=FALSE&amp;creator=factset&amp;display_string=Audit"}</definedName>
    <definedName name="_39__FDSAUDITLINK__" localSheetId="16" hidden="1">{"fdsup://directions/FAT Viewer?action=UPDATE&amp;creator=factset&amp;DYN_ARGS=TRUE&amp;DOC_NAME=FAT:FQL_AUDITING_CLIENT_TEMPLATE.FAT&amp;display_string=Audit&amp;VAR:KEY=NKZOJOZUDE&amp;VAR:QUERY=KChGRl9TQUxFUyhMVE0sMCwsLFJGLFVTRClARkZfU0FMRVMoTFRNU19TRU1JLDAsLCxSRixVU0QpKUBGRl9TQ","UxFUyhBTk4sMCwsLFJGLFVTRCkp&amp;WINDOW=FIRST_POPUP&amp;HEIGHT=450&amp;WIDTH=450&amp;START_MAXIMIZED=FALSE&amp;VAR:CALENDAR=US&amp;VAR:SYMBOL=6723&amp;VAR:INDEX=0"}</definedName>
    <definedName name="_39__FDSAUDITLINK__" localSheetId="20" hidden="1">{"fdsup://directions/FAT Viewer?action=UPDATE&amp;creator=factset&amp;DYN_ARGS=TRUE&amp;DOC_NAME=FAT:FQL_AUDITING_CLIENT_TEMPLATE.FAT&amp;display_string=Audit&amp;VAR:KEY=NKZOJOZUDE&amp;VAR:QUERY=KChGRl9TQUxFUyhMVE0sMCwsLFJGLFVTRClARkZfU0FMRVMoTFRNU19TRU1JLDAsLCxSRixVU0QpKUBGRl9TQ","UxFUyhBTk4sMCwsLFJGLFVTRCkp&amp;WINDOW=FIRST_POPUP&amp;HEIGHT=450&amp;WIDTH=450&amp;START_MAXIMIZED=FALSE&amp;VAR:CALENDAR=US&amp;VAR:SYMBOL=6723&amp;VAR:INDEX=0"}</definedName>
    <definedName name="_39__FDSAUDITLINK__" localSheetId="12" hidden="1">{"fdsup://directions/FAT Viewer?action=UPDATE&amp;creator=factset&amp;DYN_ARGS=TRUE&amp;DOC_NAME=FAT:FQL_AUDITING_CLIENT_TEMPLATE.FAT&amp;display_string=Audit&amp;VAR:KEY=NKZOJOZUDE&amp;VAR:QUERY=KChGRl9TQUxFUyhMVE0sMCwsLFJGLFVTRClARkZfU0FMRVMoTFRNU19TRU1JLDAsLCxSRixVU0QpKUBGRl9TQ","UxFUyhBTk4sMCwsLFJGLFVTRCkp&amp;WINDOW=FIRST_POPUP&amp;HEIGHT=450&amp;WIDTH=450&amp;START_MAXIMIZED=FALSE&amp;VAR:CALENDAR=US&amp;VAR:SYMBOL=6723&amp;VAR:INDEX=0"}</definedName>
    <definedName name="_39__FDSAUDITLINK__" localSheetId="15" hidden="1">{"fdsup://directions/FAT Viewer?action=UPDATE&amp;creator=factset&amp;DYN_ARGS=TRUE&amp;DOC_NAME=FAT:FQL_AUDITING_CLIENT_TEMPLATE.FAT&amp;display_string=Audit&amp;VAR:KEY=NKZOJOZUDE&amp;VAR:QUERY=KChGRl9TQUxFUyhMVE0sMCwsLFJGLFVTRClARkZfU0FMRVMoTFRNU19TRU1JLDAsLCxSRixVU0QpKUBGRl9TQ","UxFUyhBTk4sMCwsLFJGLFVTRCkp&amp;WINDOW=FIRST_POPUP&amp;HEIGHT=450&amp;WIDTH=450&amp;START_MAXIMIZED=FALSE&amp;VAR:CALENDAR=US&amp;VAR:SYMBOL=6723&amp;VAR:INDEX=0"}</definedName>
    <definedName name="_39__FDSAUDITLINK__" hidden="1">{"fdsup://directions/FAT Viewer?action=UPDATE&amp;creator=factset&amp;DYN_ARGS=TRUE&amp;DOC_NAME=FAT:FQL_AUDITING_CLIENT_TEMPLATE.FAT&amp;display_string=Audit&amp;VAR:KEY=NKZOJOZUDE&amp;VAR:QUERY=KChGRl9TQUxFUyhMVE0sMCwsLFJGLFVTRClARkZfU0FMRVMoTFRNU19TRU1JLDAsLCxSRixVU0QpKUBGRl9TQ","UxFUyhBTk4sMCwsLFJGLFVTRCkp&amp;WINDOW=FIRST_POPUP&amp;HEIGHT=450&amp;WIDTH=450&amp;START_MAXIMIZED=FALSE&amp;VAR:CALENDAR=US&amp;VAR:SYMBOL=6723&amp;VAR:INDEX=0"}</definedName>
    <definedName name="_390__FDSAUDITLINK__" localSheetId="16" hidden="1">{"fdsup://directions/FAT Viewer?action=UPDATE&amp;creator=factset&amp;DYN_ARGS=TRUE&amp;DOC_NAME=FAT:FQL_AUDITING_CLIENT_TEMPLATE.FAT&amp;display_string=Audit&amp;VAR:KEY=DGDANARSRO&amp;VAR:QUERY=KChGRl9TQUxFUyhMVE0sMCwsLFJGLFVTRClARkZfU0FMRVMoTFRNU19TRU1JLDAsLCxSRixVU0QpKUBGRl9TQ","UxFUyhBTk4sMCwsLFJGLFVTRCkp&amp;WINDOW=FIRST_POPUP&amp;HEIGHT=450&amp;WIDTH=450&amp;START_MAXIMIZED=FALSE&amp;VAR:CALENDAR=US&amp;VAR:SYMBOL=RPXC&amp;VAR:INDEX=0"}</definedName>
    <definedName name="_390__FDSAUDITLINK__" localSheetId="20" hidden="1">{"fdsup://directions/FAT Viewer?action=UPDATE&amp;creator=factset&amp;DYN_ARGS=TRUE&amp;DOC_NAME=FAT:FQL_AUDITING_CLIENT_TEMPLATE.FAT&amp;display_string=Audit&amp;VAR:KEY=DGDANARSRO&amp;VAR:QUERY=KChGRl9TQUxFUyhMVE0sMCwsLFJGLFVTRClARkZfU0FMRVMoTFRNU19TRU1JLDAsLCxSRixVU0QpKUBGRl9TQ","UxFUyhBTk4sMCwsLFJGLFVTRCkp&amp;WINDOW=FIRST_POPUP&amp;HEIGHT=450&amp;WIDTH=450&amp;START_MAXIMIZED=FALSE&amp;VAR:CALENDAR=US&amp;VAR:SYMBOL=RPXC&amp;VAR:INDEX=0"}</definedName>
    <definedName name="_390__FDSAUDITLINK__" localSheetId="12" hidden="1">{"fdsup://directions/FAT Viewer?action=UPDATE&amp;creator=factset&amp;DYN_ARGS=TRUE&amp;DOC_NAME=FAT:FQL_AUDITING_CLIENT_TEMPLATE.FAT&amp;display_string=Audit&amp;VAR:KEY=DGDANARSRO&amp;VAR:QUERY=KChGRl9TQUxFUyhMVE0sMCwsLFJGLFVTRClARkZfU0FMRVMoTFRNU19TRU1JLDAsLCxSRixVU0QpKUBGRl9TQ","UxFUyhBTk4sMCwsLFJGLFVTRCkp&amp;WINDOW=FIRST_POPUP&amp;HEIGHT=450&amp;WIDTH=450&amp;START_MAXIMIZED=FALSE&amp;VAR:CALENDAR=US&amp;VAR:SYMBOL=RPXC&amp;VAR:INDEX=0"}</definedName>
    <definedName name="_390__FDSAUDITLINK__" localSheetId="15" hidden="1">{"fdsup://directions/FAT Viewer?action=UPDATE&amp;creator=factset&amp;DYN_ARGS=TRUE&amp;DOC_NAME=FAT:FQL_AUDITING_CLIENT_TEMPLATE.FAT&amp;display_string=Audit&amp;VAR:KEY=DGDANARSRO&amp;VAR:QUERY=KChGRl9TQUxFUyhMVE0sMCwsLFJGLFVTRClARkZfU0FMRVMoTFRNU19TRU1JLDAsLCxSRixVU0QpKUBGRl9TQ","UxFUyhBTk4sMCwsLFJGLFVTRCkp&amp;WINDOW=FIRST_POPUP&amp;HEIGHT=450&amp;WIDTH=450&amp;START_MAXIMIZED=FALSE&amp;VAR:CALENDAR=US&amp;VAR:SYMBOL=RPXC&amp;VAR:INDEX=0"}</definedName>
    <definedName name="_390__FDSAUDITLINK__" hidden="1">{"fdsup://directions/FAT Viewer?action=UPDATE&amp;creator=factset&amp;DYN_ARGS=TRUE&amp;DOC_NAME=FAT:FQL_AUDITING_CLIENT_TEMPLATE.FAT&amp;display_string=Audit&amp;VAR:KEY=DGDANARSRO&amp;VAR:QUERY=KChGRl9TQUxFUyhMVE0sMCwsLFJGLFVTRClARkZfU0FMRVMoTFRNU19TRU1JLDAsLCxSRixVU0QpKUBGRl9TQ","UxFUyhBTk4sMCwsLFJGLFVTRCkp&amp;WINDOW=FIRST_POPUP&amp;HEIGHT=450&amp;WIDTH=450&amp;START_MAXIMIZED=FALSE&amp;VAR:CALENDAR=US&amp;VAR:SYMBOL=RPXC&amp;VAR:INDEX=0"}</definedName>
    <definedName name="_391__FDSAUDITLINK__" localSheetId="16" hidden="1">{"fdsup://directions/FAT Viewer?action=UPDATE&amp;creator=factset&amp;DYN_ARGS=TRUE&amp;DOC_NAME=FAT:FQL_AUDITING_CLIENT_TEMPLATE.FAT&amp;display_string=Audit&amp;VAR:KEY=ZAXUNEJQXQ&amp;VAR:QUERY=KChGRl9TQUxFUyhMVE0sMCwsLFJGLFVTRClARkZfU0FMRVMoTFRNU19TRU1JLDAsLCxSRixVU0QpKUBGRl9TQ","UxFUyhBTk4sMCwsLFJGLFVTRCkp&amp;WINDOW=FIRST_POPUP&amp;HEIGHT=450&amp;WIDTH=450&amp;START_MAXIMIZED=FALSE&amp;VAR:CALENDAR=US&amp;VAR:SYMBOL=ACTG&amp;VAR:INDEX=0"}</definedName>
    <definedName name="_391__FDSAUDITLINK__" localSheetId="20" hidden="1">{"fdsup://directions/FAT Viewer?action=UPDATE&amp;creator=factset&amp;DYN_ARGS=TRUE&amp;DOC_NAME=FAT:FQL_AUDITING_CLIENT_TEMPLATE.FAT&amp;display_string=Audit&amp;VAR:KEY=ZAXUNEJQXQ&amp;VAR:QUERY=KChGRl9TQUxFUyhMVE0sMCwsLFJGLFVTRClARkZfU0FMRVMoTFRNU19TRU1JLDAsLCxSRixVU0QpKUBGRl9TQ","UxFUyhBTk4sMCwsLFJGLFVTRCkp&amp;WINDOW=FIRST_POPUP&amp;HEIGHT=450&amp;WIDTH=450&amp;START_MAXIMIZED=FALSE&amp;VAR:CALENDAR=US&amp;VAR:SYMBOL=ACTG&amp;VAR:INDEX=0"}</definedName>
    <definedName name="_391__FDSAUDITLINK__" localSheetId="12" hidden="1">{"fdsup://directions/FAT Viewer?action=UPDATE&amp;creator=factset&amp;DYN_ARGS=TRUE&amp;DOC_NAME=FAT:FQL_AUDITING_CLIENT_TEMPLATE.FAT&amp;display_string=Audit&amp;VAR:KEY=ZAXUNEJQXQ&amp;VAR:QUERY=KChGRl9TQUxFUyhMVE0sMCwsLFJGLFVTRClARkZfU0FMRVMoTFRNU19TRU1JLDAsLCxSRixVU0QpKUBGRl9TQ","UxFUyhBTk4sMCwsLFJGLFVTRCkp&amp;WINDOW=FIRST_POPUP&amp;HEIGHT=450&amp;WIDTH=450&amp;START_MAXIMIZED=FALSE&amp;VAR:CALENDAR=US&amp;VAR:SYMBOL=ACTG&amp;VAR:INDEX=0"}</definedName>
    <definedName name="_391__FDSAUDITLINK__" localSheetId="15" hidden="1">{"fdsup://directions/FAT Viewer?action=UPDATE&amp;creator=factset&amp;DYN_ARGS=TRUE&amp;DOC_NAME=FAT:FQL_AUDITING_CLIENT_TEMPLATE.FAT&amp;display_string=Audit&amp;VAR:KEY=ZAXUNEJQXQ&amp;VAR:QUERY=KChGRl9TQUxFUyhMVE0sMCwsLFJGLFVTRClARkZfU0FMRVMoTFRNU19TRU1JLDAsLCxSRixVU0QpKUBGRl9TQ","UxFUyhBTk4sMCwsLFJGLFVTRCkp&amp;WINDOW=FIRST_POPUP&amp;HEIGHT=450&amp;WIDTH=450&amp;START_MAXIMIZED=FALSE&amp;VAR:CALENDAR=US&amp;VAR:SYMBOL=ACTG&amp;VAR:INDEX=0"}</definedName>
    <definedName name="_391__FDSAUDITLINK__" hidden="1">{"fdsup://directions/FAT Viewer?action=UPDATE&amp;creator=factset&amp;DYN_ARGS=TRUE&amp;DOC_NAME=FAT:FQL_AUDITING_CLIENT_TEMPLATE.FAT&amp;display_string=Audit&amp;VAR:KEY=ZAXUNEJQXQ&amp;VAR:QUERY=KChGRl9TQUxFUyhMVE0sMCwsLFJGLFVTRClARkZfU0FMRVMoTFRNU19TRU1JLDAsLCxSRixVU0QpKUBGRl9TQ","UxFUyhBTk4sMCwsLFJGLFVTRCkp&amp;WINDOW=FIRST_POPUP&amp;HEIGHT=450&amp;WIDTH=450&amp;START_MAXIMIZED=FALSE&amp;VAR:CALENDAR=US&amp;VAR:SYMBOL=ACTG&amp;VAR:INDEX=0"}</definedName>
    <definedName name="_392__FDSAUDITLINK__" localSheetId="16" hidden="1">{"fdsup://directions/FAT Viewer?action=UPDATE&amp;creator=factset&amp;DYN_ARGS=TRUE&amp;DOC_NAME=FAT:FQL_AUDITING_CLIENT_TEMPLATE.FAT&amp;display_string=Audit&amp;VAR:KEY=FERMLYZADA&amp;VAR:QUERY=KChGRl9FQklUKExUTSwwLCwsUkYsVVNEKUBGRl9FQklUKExUTVNfU0VNSSwwLCwsUkYsVVNEKSlARkZfRUJJV","ChBTk4sMCwsLFJGLFVTRCkp&amp;WINDOW=FIRST_POPUP&amp;HEIGHT=450&amp;WIDTH=450&amp;START_MAXIMIZED=FALSE&amp;VAR:CALENDAR=US&amp;VAR:SYMBOL=FSL&amp;VAR:INDEX=0"}</definedName>
    <definedName name="_392__FDSAUDITLINK__" localSheetId="20" hidden="1">{"fdsup://directions/FAT Viewer?action=UPDATE&amp;creator=factset&amp;DYN_ARGS=TRUE&amp;DOC_NAME=FAT:FQL_AUDITING_CLIENT_TEMPLATE.FAT&amp;display_string=Audit&amp;VAR:KEY=FERMLYZADA&amp;VAR:QUERY=KChGRl9FQklUKExUTSwwLCwsUkYsVVNEKUBGRl9FQklUKExUTVNfU0VNSSwwLCwsUkYsVVNEKSlARkZfRUJJV","ChBTk4sMCwsLFJGLFVTRCkp&amp;WINDOW=FIRST_POPUP&amp;HEIGHT=450&amp;WIDTH=450&amp;START_MAXIMIZED=FALSE&amp;VAR:CALENDAR=US&amp;VAR:SYMBOL=FSL&amp;VAR:INDEX=0"}</definedName>
    <definedName name="_392__FDSAUDITLINK__" localSheetId="12" hidden="1">{"fdsup://directions/FAT Viewer?action=UPDATE&amp;creator=factset&amp;DYN_ARGS=TRUE&amp;DOC_NAME=FAT:FQL_AUDITING_CLIENT_TEMPLATE.FAT&amp;display_string=Audit&amp;VAR:KEY=FERMLYZADA&amp;VAR:QUERY=KChGRl9FQklUKExUTSwwLCwsUkYsVVNEKUBGRl9FQklUKExUTVNfU0VNSSwwLCwsUkYsVVNEKSlARkZfRUJJV","ChBTk4sMCwsLFJGLFVTRCkp&amp;WINDOW=FIRST_POPUP&amp;HEIGHT=450&amp;WIDTH=450&amp;START_MAXIMIZED=FALSE&amp;VAR:CALENDAR=US&amp;VAR:SYMBOL=FSL&amp;VAR:INDEX=0"}</definedName>
    <definedName name="_392__FDSAUDITLINK__" localSheetId="15" hidden="1">{"fdsup://directions/FAT Viewer?action=UPDATE&amp;creator=factset&amp;DYN_ARGS=TRUE&amp;DOC_NAME=FAT:FQL_AUDITING_CLIENT_TEMPLATE.FAT&amp;display_string=Audit&amp;VAR:KEY=FERMLYZADA&amp;VAR:QUERY=KChGRl9FQklUKExUTSwwLCwsUkYsVVNEKUBGRl9FQklUKExUTVNfU0VNSSwwLCwsUkYsVVNEKSlARkZfRUJJV","ChBTk4sMCwsLFJGLFVTRCkp&amp;WINDOW=FIRST_POPUP&amp;HEIGHT=450&amp;WIDTH=450&amp;START_MAXIMIZED=FALSE&amp;VAR:CALENDAR=US&amp;VAR:SYMBOL=FSL&amp;VAR:INDEX=0"}</definedName>
    <definedName name="_392__FDSAUDITLINK__" hidden="1">{"fdsup://directions/FAT Viewer?action=UPDATE&amp;creator=factset&amp;DYN_ARGS=TRUE&amp;DOC_NAME=FAT:FQL_AUDITING_CLIENT_TEMPLATE.FAT&amp;display_string=Audit&amp;VAR:KEY=FERMLYZADA&amp;VAR:QUERY=KChGRl9FQklUKExUTSwwLCwsUkYsVVNEKUBGRl9FQklUKExUTVNfU0VNSSwwLCwsUkYsVVNEKSlARkZfRUJJV","ChBTk4sMCwsLFJGLFVTRCkp&amp;WINDOW=FIRST_POPUP&amp;HEIGHT=450&amp;WIDTH=450&amp;START_MAXIMIZED=FALSE&amp;VAR:CALENDAR=US&amp;VAR:SYMBOL=FSL&amp;VAR:INDEX=0"}</definedName>
    <definedName name="_393__FDSAUDITLINK__" localSheetId="16" hidden="1">{"fdsup://Directions/FactSet Auditing Viewer?action=AUDIT_VALUE&amp;DB=129&amp;ID1=38259P50&amp;VALUEID=07011&amp;SDATE=2009&amp;PERIODTYPE=ANN_STD&amp;window=popup_no_bar&amp;width=385&amp;height=120&amp;START_MAXIMIZED=FALSE&amp;creator=factset&amp;display_string=Audit"}</definedName>
    <definedName name="_393__FDSAUDITLINK__" localSheetId="20" hidden="1">{"fdsup://Directions/FactSet Auditing Viewer?action=AUDIT_VALUE&amp;DB=129&amp;ID1=38259P50&amp;VALUEID=07011&amp;SDATE=2009&amp;PERIODTYPE=ANN_STD&amp;window=popup_no_bar&amp;width=385&amp;height=120&amp;START_MAXIMIZED=FALSE&amp;creator=factset&amp;display_string=Audit"}</definedName>
    <definedName name="_393__FDSAUDITLINK__" localSheetId="12" hidden="1">{"fdsup://Directions/FactSet Auditing Viewer?action=AUDIT_VALUE&amp;DB=129&amp;ID1=38259P50&amp;VALUEID=07011&amp;SDATE=2009&amp;PERIODTYPE=ANN_STD&amp;window=popup_no_bar&amp;width=385&amp;height=120&amp;START_MAXIMIZED=FALSE&amp;creator=factset&amp;display_string=Audit"}</definedName>
    <definedName name="_393__FDSAUDITLINK__" localSheetId="15" hidden="1">{"fdsup://Directions/FactSet Auditing Viewer?action=AUDIT_VALUE&amp;DB=129&amp;ID1=38259P50&amp;VALUEID=07011&amp;SDATE=2009&amp;PERIODTYPE=ANN_STD&amp;window=popup_no_bar&amp;width=385&amp;height=120&amp;START_MAXIMIZED=FALSE&amp;creator=factset&amp;display_string=Audit"}</definedName>
    <definedName name="_393__FDSAUDITLINK__" hidden="1">{"fdsup://Directions/FactSet Auditing Viewer?action=AUDIT_VALUE&amp;DB=129&amp;ID1=38259P50&amp;VALUEID=07011&amp;SDATE=2009&amp;PERIODTYPE=ANN_STD&amp;window=popup_no_bar&amp;width=385&amp;height=120&amp;START_MAXIMIZED=FALSE&amp;creator=factset&amp;display_string=Audit"}</definedName>
    <definedName name="_394__FDSAUDITLINK__" localSheetId="16" hidden="1">{"fdsup://directions/FAT Viewer?action=UPDATE&amp;creator=factset&amp;DYN_ARGS=TRUE&amp;DOC_NAME=FAT:FQL_AUDITING_CLIENT_TEMPLATE.FAT&amp;display_string=Audit&amp;VAR:KEY=VOJMVUHSVQ&amp;VAR:QUERY=KChGRl9HUk9TU19JTkMoTFRNLDAsLCxSRixVU0QpQEZGX0dST1NTX0lOQyhMVE1TX1NFTUksMCwsLFJGLFVTR","CkpQEZGX1NBTEVTKEFOTiwwLCwsUkYsVVNEKSk=&amp;WINDOW=FIRST_POPUP&amp;HEIGHT=450&amp;WIDTH=450&amp;START_MAXIMIZED=FALSE&amp;VAR:CALENDAR=US&amp;VAR:SYMBOL=MOSY&amp;VAR:INDEX=0"}</definedName>
    <definedName name="_394__FDSAUDITLINK__" localSheetId="20" hidden="1">{"fdsup://directions/FAT Viewer?action=UPDATE&amp;creator=factset&amp;DYN_ARGS=TRUE&amp;DOC_NAME=FAT:FQL_AUDITING_CLIENT_TEMPLATE.FAT&amp;display_string=Audit&amp;VAR:KEY=VOJMVUHSVQ&amp;VAR:QUERY=KChGRl9HUk9TU19JTkMoTFRNLDAsLCxSRixVU0QpQEZGX0dST1NTX0lOQyhMVE1TX1NFTUksMCwsLFJGLFVTR","CkpQEZGX1NBTEVTKEFOTiwwLCwsUkYsVVNEKSk=&amp;WINDOW=FIRST_POPUP&amp;HEIGHT=450&amp;WIDTH=450&amp;START_MAXIMIZED=FALSE&amp;VAR:CALENDAR=US&amp;VAR:SYMBOL=MOSY&amp;VAR:INDEX=0"}</definedName>
    <definedName name="_394__FDSAUDITLINK__" localSheetId="12" hidden="1">{"fdsup://directions/FAT Viewer?action=UPDATE&amp;creator=factset&amp;DYN_ARGS=TRUE&amp;DOC_NAME=FAT:FQL_AUDITING_CLIENT_TEMPLATE.FAT&amp;display_string=Audit&amp;VAR:KEY=VOJMVUHSVQ&amp;VAR:QUERY=KChGRl9HUk9TU19JTkMoTFRNLDAsLCxSRixVU0QpQEZGX0dST1NTX0lOQyhMVE1TX1NFTUksMCwsLFJGLFVTR","CkpQEZGX1NBTEVTKEFOTiwwLCwsUkYsVVNEKSk=&amp;WINDOW=FIRST_POPUP&amp;HEIGHT=450&amp;WIDTH=450&amp;START_MAXIMIZED=FALSE&amp;VAR:CALENDAR=US&amp;VAR:SYMBOL=MOSY&amp;VAR:INDEX=0"}</definedName>
    <definedName name="_394__FDSAUDITLINK__" localSheetId="15" hidden="1">{"fdsup://directions/FAT Viewer?action=UPDATE&amp;creator=factset&amp;DYN_ARGS=TRUE&amp;DOC_NAME=FAT:FQL_AUDITING_CLIENT_TEMPLATE.FAT&amp;display_string=Audit&amp;VAR:KEY=VOJMVUHSVQ&amp;VAR:QUERY=KChGRl9HUk9TU19JTkMoTFRNLDAsLCxSRixVU0QpQEZGX0dST1NTX0lOQyhMVE1TX1NFTUksMCwsLFJGLFVTR","CkpQEZGX1NBTEVTKEFOTiwwLCwsUkYsVVNEKSk=&amp;WINDOW=FIRST_POPUP&amp;HEIGHT=450&amp;WIDTH=450&amp;START_MAXIMIZED=FALSE&amp;VAR:CALENDAR=US&amp;VAR:SYMBOL=MOSY&amp;VAR:INDEX=0"}</definedName>
    <definedName name="_394__FDSAUDITLINK__" hidden="1">{"fdsup://directions/FAT Viewer?action=UPDATE&amp;creator=factset&amp;DYN_ARGS=TRUE&amp;DOC_NAME=FAT:FQL_AUDITING_CLIENT_TEMPLATE.FAT&amp;display_string=Audit&amp;VAR:KEY=VOJMVUHSVQ&amp;VAR:QUERY=KChGRl9HUk9TU19JTkMoTFRNLDAsLCxSRixVU0QpQEZGX0dST1NTX0lOQyhMVE1TX1NFTUksMCwsLFJGLFVTR","CkpQEZGX1NBTEVTKEFOTiwwLCwsUkYsVVNEKSk=&amp;WINDOW=FIRST_POPUP&amp;HEIGHT=450&amp;WIDTH=450&amp;START_MAXIMIZED=FALSE&amp;VAR:CALENDAR=US&amp;VAR:SYMBOL=MOSY&amp;VAR:INDEX=0"}</definedName>
    <definedName name="_395__FDSAUDITLINK__" localSheetId="16" hidden="1">{"fdsup://directions/FAT Viewer?action=UPDATE&amp;creator=factset&amp;DYN_ARGS=TRUE&amp;DOC_NAME=FAT:FQL_AUDITING_CLIENT_TEMPLATE.FAT&amp;display_string=Audit&amp;VAR:KEY=UHMBONIDOV&amp;VAR:QUERY=KChGRl9TQUxFUyhMVE0sMCwsLFJGLFVTRClARkZfU0FMRVMoTFRNU19TRU1JLDAsLCxSRixVU0QpKUBGRl9TQ","UxFUyhBTk4sMCwsLFJGLFVTRCkp&amp;WINDOW=FIRST_POPUP&amp;HEIGHT=450&amp;WIDTH=450&amp;START_MAXIMIZED=FALSE&amp;VAR:CALENDAR=US&amp;VAR:SYMBOL=223093&amp;VAR:INDEX=0"}</definedName>
    <definedName name="_395__FDSAUDITLINK__" localSheetId="20" hidden="1">{"fdsup://directions/FAT Viewer?action=UPDATE&amp;creator=factset&amp;DYN_ARGS=TRUE&amp;DOC_NAME=FAT:FQL_AUDITING_CLIENT_TEMPLATE.FAT&amp;display_string=Audit&amp;VAR:KEY=UHMBONIDOV&amp;VAR:QUERY=KChGRl9TQUxFUyhMVE0sMCwsLFJGLFVTRClARkZfU0FMRVMoTFRNU19TRU1JLDAsLCxSRixVU0QpKUBGRl9TQ","UxFUyhBTk4sMCwsLFJGLFVTRCkp&amp;WINDOW=FIRST_POPUP&amp;HEIGHT=450&amp;WIDTH=450&amp;START_MAXIMIZED=FALSE&amp;VAR:CALENDAR=US&amp;VAR:SYMBOL=223093&amp;VAR:INDEX=0"}</definedName>
    <definedName name="_395__FDSAUDITLINK__" localSheetId="12" hidden="1">{"fdsup://directions/FAT Viewer?action=UPDATE&amp;creator=factset&amp;DYN_ARGS=TRUE&amp;DOC_NAME=FAT:FQL_AUDITING_CLIENT_TEMPLATE.FAT&amp;display_string=Audit&amp;VAR:KEY=UHMBONIDOV&amp;VAR:QUERY=KChGRl9TQUxFUyhMVE0sMCwsLFJGLFVTRClARkZfU0FMRVMoTFRNU19TRU1JLDAsLCxSRixVU0QpKUBGRl9TQ","UxFUyhBTk4sMCwsLFJGLFVTRCkp&amp;WINDOW=FIRST_POPUP&amp;HEIGHT=450&amp;WIDTH=450&amp;START_MAXIMIZED=FALSE&amp;VAR:CALENDAR=US&amp;VAR:SYMBOL=223093&amp;VAR:INDEX=0"}</definedName>
    <definedName name="_395__FDSAUDITLINK__" localSheetId="15" hidden="1">{"fdsup://directions/FAT Viewer?action=UPDATE&amp;creator=factset&amp;DYN_ARGS=TRUE&amp;DOC_NAME=FAT:FQL_AUDITING_CLIENT_TEMPLATE.FAT&amp;display_string=Audit&amp;VAR:KEY=UHMBONIDOV&amp;VAR:QUERY=KChGRl9TQUxFUyhMVE0sMCwsLFJGLFVTRClARkZfU0FMRVMoTFRNU19TRU1JLDAsLCxSRixVU0QpKUBGRl9TQ","UxFUyhBTk4sMCwsLFJGLFVTRCkp&amp;WINDOW=FIRST_POPUP&amp;HEIGHT=450&amp;WIDTH=450&amp;START_MAXIMIZED=FALSE&amp;VAR:CALENDAR=US&amp;VAR:SYMBOL=223093&amp;VAR:INDEX=0"}</definedName>
    <definedName name="_395__FDSAUDITLINK__" hidden="1">{"fdsup://directions/FAT Viewer?action=UPDATE&amp;creator=factset&amp;DYN_ARGS=TRUE&amp;DOC_NAME=FAT:FQL_AUDITING_CLIENT_TEMPLATE.FAT&amp;display_string=Audit&amp;VAR:KEY=UHMBONIDOV&amp;VAR:QUERY=KChGRl9TQUxFUyhMVE0sMCwsLFJGLFVTRClARkZfU0FMRVMoTFRNU19TRU1JLDAsLCxSRixVU0QpKUBGRl9TQ","UxFUyhBTk4sMCwsLFJGLFVTRCkp&amp;WINDOW=FIRST_POPUP&amp;HEIGHT=450&amp;WIDTH=450&amp;START_MAXIMIZED=FALSE&amp;VAR:CALENDAR=US&amp;VAR:SYMBOL=223093&amp;VAR:INDEX=0"}</definedName>
    <definedName name="_396__FDSAUDITLINK__" localSheetId="16" hidden="1">{"fdsup://Directions/FactSet Auditing Viewer?action=AUDIT_VALUE&amp;DB=129&amp;ID1=61971810&amp;VALUEID=01001&amp;SDATE=201101&amp;PERIODTYPE=QTR_STD&amp;SCFT=3&amp;window=popup_no_bar&amp;width=385&amp;height=120&amp;START_MAXIMIZED=FALSE&amp;creator=factset&amp;display_string=Audit"}</definedName>
    <definedName name="_396__FDSAUDITLINK__" localSheetId="20" hidden="1">{"fdsup://Directions/FactSet Auditing Viewer?action=AUDIT_VALUE&amp;DB=129&amp;ID1=61971810&amp;VALUEID=01001&amp;SDATE=201101&amp;PERIODTYPE=QTR_STD&amp;SCFT=3&amp;window=popup_no_bar&amp;width=385&amp;height=120&amp;START_MAXIMIZED=FALSE&amp;creator=factset&amp;display_string=Audit"}</definedName>
    <definedName name="_396__FDSAUDITLINK__" localSheetId="12" hidden="1">{"fdsup://Directions/FactSet Auditing Viewer?action=AUDIT_VALUE&amp;DB=129&amp;ID1=61971810&amp;VALUEID=01001&amp;SDATE=201101&amp;PERIODTYPE=QTR_STD&amp;SCFT=3&amp;window=popup_no_bar&amp;width=385&amp;height=120&amp;START_MAXIMIZED=FALSE&amp;creator=factset&amp;display_string=Audit"}</definedName>
    <definedName name="_396__FDSAUDITLINK__" localSheetId="15" hidden="1">{"fdsup://Directions/FactSet Auditing Viewer?action=AUDIT_VALUE&amp;DB=129&amp;ID1=61971810&amp;VALUEID=01001&amp;SDATE=201101&amp;PERIODTYPE=QTR_STD&amp;SCFT=3&amp;window=popup_no_bar&amp;width=385&amp;height=120&amp;START_MAXIMIZED=FALSE&amp;creator=factset&amp;display_string=Audit"}</definedName>
    <definedName name="_396__FDSAUDITLINK__" hidden="1">{"fdsup://Directions/FactSet Auditing Viewer?action=AUDIT_VALUE&amp;DB=129&amp;ID1=61971810&amp;VALUEID=01001&amp;SDATE=201101&amp;PERIODTYPE=QTR_STD&amp;SCFT=3&amp;window=popup_no_bar&amp;width=385&amp;height=120&amp;START_MAXIMIZED=FALSE&amp;creator=factset&amp;display_string=Audit"}</definedName>
    <definedName name="_397__FDSAUDITLINK__" localSheetId="16" hidden="1">{"fdsup://Directions/FactSet Auditing Viewer?action=AUDIT_VALUE&amp;DB=129&amp;ID1=03783310&amp;VALUEID=07011&amp;SDATE=2010&amp;PERIODTYPE=ANN_STD&amp;window=popup_no_bar&amp;width=385&amp;height=120&amp;START_MAXIMIZED=FALSE&amp;creator=factset&amp;display_string=Audit"}</definedName>
    <definedName name="_397__FDSAUDITLINK__" localSheetId="20" hidden="1">{"fdsup://Directions/FactSet Auditing Viewer?action=AUDIT_VALUE&amp;DB=129&amp;ID1=03783310&amp;VALUEID=07011&amp;SDATE=2010&amp;PERIODTYPE=ANN_STD&amp;window=popup_no_bar&amp;width=385&amp;height=120&amp;START_MAXIMIZED=FALSE&amp;creator=factset&amp;display_string=Audit"}</definedName>
    <definedName name="_397__FDSAUDITLINK__" localSheetId="12" hidden="1">{"fdsup://Directions/FactSet Auditing Viewer?action=AUDIT_VALUE&amp;DB=129&amp;ID1=03783310&amp;VALUEID=07011&amp;SDATE=2010&amp;PERIODTYPE=ANN_STD&amp;window=popup_no_bar&amp;width=385&amp;height=120&amp;START_MAXIMIZED=FALSE&amp;creator=factset&amp;display_string=Audit"}</definedName>
    <definedName name="_397__FDSAUDITLINK__" localSheetId="15" hidden="1">{"fdsup://Directions/FactSet Auditing Viewer?action=AUDIT_VALUE&amp;DB=129&amp;ID1=03783310&amp;VALUEID=07011&amp;SDATE=2010&amp;PERIODTYPE=ANN_STD&amp;window=popup_no_bar&amp;width=385&amp;height=120&amp;START_MAXIMIZED=FALSE&amp;creator=factset&amp;display_string=Audit"}</definedName>
    <definedName name="_397__FDSAUDITLINK__" hidden="1">{"fdsup://Directions/FactSet Auditing Viewer?action=AUDIT_VALUE&amp;DB=129&amp;ID1=03783310&amp;VALUEID=07011&amp;SDATE=2010&amp;PERIODTYPE=ANN_STD&amp;window=popup_no_bar&amp;width=385&amp;height=120&amp;START_MAXIMIZED=FALSE&amp;creator=factset&amp;display_string=Audit"}</definedName>
    <definedName name="_398__FDSAUDITLINK__" localSheetId="16" hidden="1">{"fdsup://Directions/FactSet Auditing Viewer?action=AUDIT_VALUE&amp;DB=129&amp;ID1=00388130&amp;VALUEID=02001&amp;SDATE=201201&amp;PERIODTYPE=QTR_STD&amp;SCFT=3&amp;window=popup_no_bar&amp;width=385&amp;height=120&amp;START_MAXIMIZED=FALSE&amp;creator=factset&amp;display_string=Audit"}</definedName>
    <definedName name="_398__FDSAUDITLINK__" localSheetId="20" hidden="1">{"fdsup://Directions/FactSet Auditing Viewer?action=AUDIT_VALUE&amp;DB=129&amp;ID1=00388130&amp;VALUEID=02001&amp;SDATE=201201&amp;PERIODTYPE=QTR_STD&amp;SCFT=3&amp;window=popup_no_bar&amp;width=385&amp;height=120&amp;START_MAXIMIZED=FALSE&amp;creator=factset&amp;display_string=Audit"}</definedName>
    <definedName name="_398__FDSAUDITLINK__" localSheetId="12" hidden="1">{"fdsup://Directions/FactSet Auditing Viewer?action=AUDIT_VALUE&amp;DB=129&amp;ID1=00388130&amp;VALUEID=02001&amp;SDATE=201201&amp;PERIODTYPE=QTR_STD&amp;SCFT=3&amp;window=popup_no_bar&amp;width=385&amp;height=120&amp;START_MAXIMIZED=FALSE&amp;creator=factset&amp;display_string=Audit"}</definedName>
    <definedName name="_398__FDSAUDITLINK__" localSheetId="15" hidden="1">{"fdsup://Directions/FactSet Auditing Viewer?action=AUDIT_VALUE&amp;DB=129&amp;ID1=00388130&amp;VALUEID=02001&amp;SDATE=201201&amp;PERIODTYPE=QTR_STD&amp;SCFT=3&amp;window=popup_no_bar&amp;width=385&amp;height=120&amp;START_MAXIMIZED=FALSE&amp;creator=factset&amp;display_string=Audit"}</definedName>
    <definedName name="_398__FDSAUDITLINK__" hidden="1">{"fdsup://Directions/FactSet Auditing Viewer?action=AUDIT_VALUE&amp;DB=129&amp;ID1=00388130&amp;VALUEID=02001&amp;SDATE=201201&amp;PERIODTYPE=QTR_STD&amp;SCFT=3&amp;window=popup_no_bar&amp;width=385&amp;height=120&amp;START_MAXIMIZED=FALSE&amp;creator=factset&amp;display_string=Audit"}</definedName>
    <definedName name="_399__FDSAUDITLINK__" localSheetId="16" hidden="1">{"fdsup://Directions/FactSet Auditing Viewer?action=AUDIT_VALUE&amp;DB=129&amp;ID1=25659T10&amp;VALUEID=P05202&amp;SDATE=2011&amp;PERIODTYPE=ANN_STD&amp;SCFT=3&amp;window=popup_no_bar&amp;width=385&amp;height=120&amp;START_MAXIMIZED=FALSE&amp;creator=factset&amp;display_string=Audit"}</definedName>
    <definedName name="_399__FDSAUDITLINK__" localSheetId="20" hidden="1">{"fdsup://Directions/FactSet Auditing Viewer?action=AUDIT_VALUE&amp;DB=129&amp;ID1=25659T10&amp;VALUEID=P05202&amp;SDATE=2011&amp;PERIODTYPE=ANN_STD&amp;SCFT=3&amp;window=popup_no_bar&amp;width=385&amp;height=120&amp;START_MAXIMIZED=FALSE&amp;creator=factset&amp;display_string=Audit"}</definedName>
    <definedName name="_399__FDSAUDITLINK__" localSheetId="12" hidden="1">{"fdsup://Directions/FactSet Auditing Viewer?action=AUDIT_VALUE&amp;DB=129&amp;ID1=25659T10&amp;VALUEID=P05202&amp;SDATE=2011&amp;PERIODTYPE=ANN_STD&amp;SCFT=3&amp;window=popup_no_bar&amp;width=385&amp;height=120&amp;START_MAXIMIZED=FALSE&amp;creator=factset&amp;display_string=Audit"}</definedName>
    <definedName name="_399__FDSAUDITLINK__" localSheetId="15" hidden="1">{"fdsup://Directions/FactSet Auditing Viewer?action=AUDIT_VALUE&amp;DB=129&amp;ID1=25659T10&amp;VALUEID=P05202&amp;SDATE=2011&amp;PERIODTYPE=ANN_STD&amp;SCFT=3&amp;window=popup_no_bar&amp;width=385&amp;height=120&amp;START_MAXIMIZED=FALSE&amp;creator=factset&amp;display_string=Audit"}</definedName>
    <definedName name="_399__FDSAUDITLINK__" hidden="1">{"fdsup://Directions/FactSet Auditing Viewer?action=AUDIT_VALUE&amp;DB=129&amp;ID1=25659T10&amp;VALUEID=P05202&amp;SDATE=2011&amp;PERIODTYPE=ANN_STD&amp;SCFT=3&amp;window=popup_no_bar&amp;width=385&amp;height=120&amp;START_MAXIMIZED=FALSE&amp;creator=factset&amp;display_string=Audit"}</definedName>
    <definedName name="_4__FDSAUDITLINK__" localSheetId="16" hidden="1">{"fdsup://directions/FAT Viewer?action=UPDATE&amp;creator=factset&amp;DYN_ARGS=TRUE&amp;DOC_NAME=FAT:FQL_AUDITING_CLIENT_TEMPLATE.FAT&amp;display_string=Audit&amp;VAR:KEY=LMLSRIDMDY&amp;VAR:QUERY=KChGRl9ORVRfSU5DKExUTSwwLCwsUkYsVVNEKUBGRl9ORVRfSU5DKExUTVNfU0VNSSwwLCwsUkYsVVNEKSlAR","kZfTkVUX0lOQyhBTk4sMCwsLFJGLFVTRCkp&amp;WINDOW=FIRST_POPUP&amp;HEIGHT=450&amp;WIDTH=450&amp;START_MAXIMIZED=FALSE&amp;VAR:CALENDAR=US&amp;VAR:SYMBOL=TSRA&amp;VAR:INDEX=0"}</definedName>
    <definedName name="_4__FDSAUDITLINK__" localSheetId="20" hidden="1">{"fdsup://directions/FAT Viewer?action=UPDATE&amp;creator=factset&amp;DYN_ARGS=TRUE&amp;DOC_NAME=FAT:FQL_AUDITING_CLIENT_TEMPLATE.FAT&amp;display_string=Audit&amp;VAR:KEY=LMLSRIDMDY&amp;VAR:QUERY=KChGRl9ORVRfSU5DKExUTSwwLCwsUkYsVVNEKUBGRl9ORVRfSU5DKExUTVNfU0VNSSwwLCwsUkYsVVNEKSlAR","kZfTkVUX0lOQyhBTk4sMCwsLFJGLFVTRCkp&amp;WINDOW=FIRST_POPUP&amp;HEIGHT=450&amp;WIDTH=450&amp;START_MAXIMIZED=FALSE&amp;VAR:CALENDAR=US&amp;VAR:SYMBOL=TSRA&amp;VAR:INDEX=0"}</definedName>
    <definedName name="_4__FDSAUDITLINK__" localSheetId="12" hidden="1">{"fdsup://directions/FAT Viewer?action=UPDATE&amp;creator=factset&amp;DYN_ARGS=TRUE&amp;DOC_NAME=FAT:FQL_AUDITING_CLIENT_TEMPLATE.FAT&amp;display_string=Audit&amp;VAR:KEY=LMLSRIDMDY&amp;VAR:QUERY=KChGRl9ORVRfSU5DKExUTSwwLCwsUkYsVVNEKUBGRl9ORVRfSU5DKExUTVNfU0VNSSwwLCwsUkYsVVNEKSlAR","kZfTkVUX0lOQyhBTk4sMCwsLFJGLFVTRCkp&amp;WINDOW=FIRST_POPUP&amp;HEIGHT=450&amp;WIDTH=450&amp;START_MAXIMIZED=FALSE&amp;VAR:CALENDAR=US&amp;VAR:SYMBOL=TSRA&amp;VAR:INDEX=0"}</definedName>
    <definedName name="_4__FDSAUDITLINK__" localSheetId="15" hidden="1">{"fdsup://directions/FAT Viewer?action=UPDATE&amp;creator=factset&amp;DYN_ARGS=TRUE&amp;DOC_NAME=FAT:FQL_AUDITING_CLIENT_TEMPLATE.FAT&amp;display_string=Audit&amp;VAR:KEY=LMLSRIDMDY&amp;VAR:QUERY=KChGRl9ORVRfSU5DKExUTSwwLCwsUkYsVVNEKUBGRl9ORVRfSU5DKExUTVNfU0VNSSwwLCwsUkYsVVNEKSlAR","kZfTkVUX0lOQyhBTk4sMCwsLFJGLFVTRCkp&amp;WINDOW=FIRST_POPUP&amp;HEIGHT=450&amp;WIDTH=450&amp;START_MAXIMIZED=FALSE&amp;VAR:CALENDAR=US&amp;VAR:SYMBOL=TSRA&amp;VAR:INDEX=0"}</definedName>
    <definedName name="_4__FDSAUDITLINK__" hidden="1">{"fdsup://directions/FAT Viewer?action=UPDATE&amp;creator=factset&amp;DYN_ARGS=TRUE&amp;DOC_NAME=FAT:FQL_AUDITING_CLIENT_TEMPLATE.FAT&amp;display_string=Audit&amp;VAR:KEY=LMLSRIDMDY&amp;VAR:QUERY=KChGRl9ORVRfSU5DKExUTSwwLCwsUkYsVVNEKUBGRl9ORVRfSU5DKExUTVNfU0VNSSwwLCwsUkYsVVNEKSlAR","kZfTkVUX0lOQyhBTk4sMCwsLFJGLFVTRCkp&amp;WINDOW=FIRST_POPUP&amp;HEIGHT=450&amp;WIDTH=450&amp;START_MAXIMIZED=FALSE&amp;VAR:CALENDAR=US&amp;VAR:SYMBOL=TSRA&amp;VAR:INDEX=0"}</definedName>
    <definedName name="_40__FDSAUDITLINK__" localSheetId="16" hidden="1">{"fdsup://Directions/FactSet Auditing Viewer?action=AUDIT_VALUE&amp;DB=129&amp;ID1=663567&amp;VALUEID=01001&amp;SDATE=201103&amp;PERIODTYPE=QTR_STD&amp;SCFT=3&amp;window=popup_no_bar&amp;width=385&amp;height=120&amp;START_MAXIMIZED=FALSE&amp;creator=factset&amp;display_string=Audit"}</definedName>
    <definedName name="_40__FDSAUDITLINK__" localSheetId="20" hidden="1">{"fdsup://Directions/FactSet Auditing Viewer?action=AUDIT_VALUE&amp;DB=129&amp;ID1=663567&amp;VALUEID=01001&amp;SDATE=201103&amp;PERIODTYPE=QTR_STD&amp;SCFT=3&amp;window=popup_no_bar&amp;width=385&amp;height=120&amp;START_MAXIMIZED=FALSE&amp;creator=factset&amp;display_string=Audit"}</definedName>
    <definedName name="_40__FDSAUDITLINK__" localSheetId="12" hidden="1">{"fdsup://Directions/FactSet Auditing Viewer?action=AUDIT_VALUE&amp;DB=129&amp;ID1=663567&amp;VALUEID=01001&amp;SDATE=201103&amp;PERIODTYPE=QTR_STD&amp;SCFT=3&amp;window=popup_no_bar&amp;width=385&amp;height=120&amp;START_MAXIMIZED=FALSE&amp;creator=factset&amp;display_string=Audit"}</definedName>
    <definedName name="_40__FDSAUDITLINK__" localSheetId="15" hidden="1">{"fdsup://Directions/FactSet Auditing Viewer?action=AUDIT_VALUE&amp;DB=129&amp;ID1=663567&amp;VALUEID=01001&amp;SDATE=201103&amp;PERIODTYPE=QTR_STD&amp;SCFT=3&amp;window=popup_no_bar&amp;width=385&amp;height=120&amp;START_MAXIMIZED=FALSE&amp;creator=factset&amp;display_string=Audit"}</definedName>
    <definedName name="_40__FDSAUDITLINK__" hidden="1">{"fdsup://Directions/FactSet Auditing Viewer?action=AUDIT_VALUE&amp;DB=129&amp;ID1=663567&amp;VALUEID=01001&amp;SDATE=201103&amp;PERIODTYPE=QTR_STD&amp;SCFT=3&amp;window=popup_no_bar&amp;width=385&amp;height=120&amp;START_MAXIMIZED=FALSE&amp;creator=factset&amp;display_string=Audit"}</definedName>
    <definedName name="_400__FDSAUDITLINK__" localSheetId="16" hidden="1">{"fdsup://directions/FAT Viewer?action=UPDATE&amp;creator=factset&amp;DYN_ARGS=TRUE&amp;DOC_NAME=FAT:FQL_AUDITING_CLIENT_TEMPLATE.FAT&amp;display_string=Audit&amp;VAR:KEY=JQRWJSLUXC&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ACTG&amp;VAR:INDEX=0"}</definedName>
    <definedName name="_400__FDSAUDITLINK__" localSheetId="20" hidden="1">{"fdsup://directions/FAT Viewer?action=UPDATE&amp;creator=factset&amp;DYN_ARGS=TRUE&amp;DOC_NAME=FAT:FQL_AUDITING_CLIENT_TEMPLATE.FAT&amp;display_string=Audit&amp;VAR:KEY=JQRWJSLUXC&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ACTG&amp;VAR:INDEX=0"}</definedName>
    <definedName name="_400__FDSAUDITLINK__" localSheetId="12" hidden="1">{"fdsup://directions/FAT Viewer?action=UPDATE&amp;creator=factset&amp;DYN_ARGS=TRUE&amp;DOC_NAME=FAT:FQL_AUDITING_CLIENT_TEMPLATE.FAT&amp;display_string=Audit&amp;VAR:KEY=JQRWJSLUXC&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ACTG&amp;VAR:INDEX=0"}</definedName>
    <definedName name="_400__FDSAUDITLINK__" localSheetId="15" hidden="1">{"fdsup://directions/FAT Viewer?action=UPDATE&amp;creator=factset&amp;DYN_ARGS=TRUE&amp;DOC_NAME=FAT:FQL_AUDITING_CLIENT_TEMPLATE.FAT&amp;display_string=Audit&amp;VAR:KEY=JQRWJSLUXC&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ACTG&amp;VAR:INDEX=0"}</definedName>
    <definedName name="_400__FDSAUDITLINK__" hidden="1">{"fdsup://directions/FAT Viewer?action=UPDATE&amp;creator=factset&amp;DYN_ARGS=TRUE&amp;DOC_NAME=FAT:FQL_AUDITING_CLIENT_TEMPLATE.FAT&amp;display_string=Audit&amp;VAR:KEY=JQRWJSLUXC&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ACTG&amp;VAR:INDEX=0"}</definedName>
    <definedName name="_401__FDSAUDITLINK__" localSheetId="16" hidden="1">{"fdsup://directions/FAT Viewer?action=UPDATE&amp;creator=factset&amp;DYN_ARGS=TRUE&amp;DOC_NAME=FAT:FQL_AUDITING_CLIENT_TEMPLATE.FAT&amp;display_string=Audit&amp;VAR:KEY=HOZSRYBUZC&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FSL&amp;VAR:INDEX=0"}</definedName>
    <definedName name="_401__FDSAUDITLINK__" localSheetId="20" hidden="1">{"fdsup://directions/FAT Viewer?action=UPDATE&amp;creator=factset&amp;DYN_ARGS=TRUE&amp;DOC_NAME=FAT:FQL_AUDITING_CLIENT_TEMPLATE.FAT&amp;display_string=Audit&amp;VAR:KEY=HOZSRYBUZC&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FSL&amp;VAR:INDEX=0"}</definedName>
    <definedName name="_401__FDSAUDITLINK__" localSheetId="12" hidden="1">{"fdsup://directions/FAT Viewer?action=UPDATE&amp;creator=factset&amp;DYN_ARGS=TRUE&amp;DOC_NAME=FAT:FQL_AUDITING_CLIENT_TEMPLATE.FAT&amp;display_string=Audit&amp;VAR:KEY=HOZSRYBUZC&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FSL&amp;VAR:INDEX=0"}</definedName>
    <definedName name="_401__FDSAUDITLINK__" localSheetId="15" hidden="1">{"fdsup://directions/FAT Viewer?action=UPDATE&amp;creator=factset&amp;DYN_ARGS=TRUE&amp;DOC_NAME=FAT:FQL_AUDITING_CLIENT_TEMPLATE.FAT&amp;display_string=Audit&amp;VAR:KEY=HOZSRYBUZC&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FSL&amp;VAR:INDEX=0"}</definedName>
    <definedName name="_401__FDSAUDITLINK__" hidden="1">{"fdsup://directions/FAT Viewer?action=UPDATE&amp;creator=factset&amp;DYN_ARGS=TRUE&amp;DOC_NAME=FAT:FQL_AUDITING_CLIENT_TEMPLATE.FAT&amp;display_string=Audit&amp;VAR:KEY=HOZSRYBUZC&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FSL&amp;VAR:INDEX=0"}</definedName>
    <definedName name="_402__FDSAUDITLINK__" localSheetId="16" hidden="1">{"fdsup://directions/FAT Viewer?action=UPDATE&amp;creator=factset&amp;DYN_ARGS=TRUE&amp;DOC_NAME=FAT:FQL_AUDITING_CLIENT_TEMPLATE.FAT&amp;display_string=Audit&amp;VAR:KEY=JYZKRIDCFI&amp;VAR:QUERY=KChGRl9FQklUREEoTFRNLDAsLCxSRixVU0QpQEZGX0VCSVREQShMVE1TX1NFTUksMCwsLFJGLFVTRCkpQEZGX","0VCSVREQShBTk4sMCwsLFJGLFVTRCkp&amp;WINDOW=FIRST_POPUP&amp;HEIGHT=450&amp;WIDTH=450&amp;START_MAXIMIZED=FALSE&amp;VAR:CALENDAR=US&amp;VAR:SYMBOL=ACTG&amp;VAR:INDEX=0"}</definedName>
    <definedName name="_402__FDSAUDITLINK__" localSheetId="20" hidden="1">{"fdsup://directions/FAT Viewer?action=UPDATE&amp;creator=factset&amp;DYN_ARGS=TRUE&amp;DOC_NAME=FAT:FQL_AUDITING_CLIENT_TEMPLATE.FAT&amp;display_string=Audit&amp;VAR:KEY=JYZKRIDCFI&amp;VAR:QUERY=KChGRl9FQklUREEoTFRNLDAsLCxSRixVU0QpQEZGX0VCSVREQShMVE1TX1NFTUksMCwsLFJGLFVTRCkpQEZGX","0VCSVREQShBTk4sMCwsLFJGLFVTRCkp&amp;WINDOW=FIRST_POPUP&amp;HEIGHT=450&amp;WIDTH=450&amp;START_MAXIMIZED=FALSE&amp;VAR:CALENDAR=US&amp;VAR:SYMBOL=ACTG&amp;VAR:INDEX=0"}</definedName>
    <definedName name="_402__FDSAUDITLINK__" localSheetId="12" hidden="1">{"fdsup://directions/FAT Viewer?action=UPDATE&amp;creator=factset&amp;DYN_ARGS=TRUE&amp;DOC_NAME=FAT:FQL_AUDITING_CLIENT_TEMPLATE.FAT&amp;display_string=Audit&amp;VAR:KEY=JYZKRIDCFI&amp;VAR:QUERY=KChGRl9FQklUREEoTFRNLDAsLCxSRixVU0QpQEZGX0VCSVREQShMVE1TX1NFTUksMCwsLFJGLFVTRCkpQEZGX","0VCSVREQShBTk4sMCwsLFJGLFVTRCkp&amp;WINDOW=FIRST_POPUP&amp;HEIGHT=450&amp;WIDTH=450&amp;START_MAXIMIZED=FALSE&amp;VAR:CALENDAR=US&amp;VAR:SYMBOL=ACTG&amp;VAR:INDEX=0"}</definedName>
    <definedName name="_402__FDSAUDITLINK__" localSheetId="15" hidden="1">{"fdsup://directions/FAT Viewer?action=UPDATE&amp;creator=factset&amp;DYN_ARGS=TRUE&amp;DOC_NAME=FAT:FQL_AUDITING_CLIENT_TEMPLATE.FAT&amp;display_string=Audit&amp;VAR:KEY=JYZKRIDCFI&amp;VAR:QUERY=KChGRl9FQklUREEoTFRNLDAsLCxSRixVU0QpQEZGX0VCSVREQShMVE1TX1NFTUksMCwsLFJGLFVTRCkpQEZGX","0VCSVREQShBTk4sMCwsLFJGLFVTRCkp&amp;WINDOW=FIRST_POPUP&amp;HEIGHT=450&amp;WIDTH=450&amp;START_MAXIMIZED=FALSE&amp;VAR:CALENDAR=US&amp;VAR:SYMBOL=ACTG&amp;VAR:INDEX=0"}</definedName>
    <definedName name="_402__FDSAUDITLINK__" hidden="1">{"fdsup://directions/FAT Viewer?action=UPDATE&amp;creator=factset&amp;DYN_ARGS=TRUE&amp;DOC_NAME=FAT:FQL_AUDITING_CLIENT_TEMPLATE.FAT&amp;display_string=Audit&amp;VAR:KEY=JYZKRIDCFI&amp;VAR:QUERY=KChGRl9FQklUREEoTFRNLDAsLCxSRixVU0QpQEZGX0VCSVREQShMVE1TX1NFTUksMCwsLFJGLFVTRCkpQEZGX","0VCSVREQShBTk4sMCwsLFJGLFVTRCkp&amp;WINDOW=FIRST_POPUP&amp;HEIGHT=450&amp;WIDTH=450&amp;START_MAXIMIZED=FALSE&amp;VAR:CALENDAR=US&amp;VAR:SYMBOL=ACTG&amp;VAR:INDEX=0"}</definedName>
    <definedName name="_403__FDSAUDITLINK__" localSheetId="16" hidden="1">{"fdsup://directions/FAT Viewer?action=UPDATE&amp;creator=factset&amp;DYN_ARGS=TRUE&amp;DOC_NAME=FAT:FQL_AUDITING_CLIENT_TEMPLATE.FAT&amp;display_string=Audit&amp;VAR:KEY=BWZURWBIXW&amp;VAR:QUERY=KChGRl9FQklUREEoTFRNLDAsLCxSRixVU0QpQEZGX0VCSVREQShMVE1TX1NFTUksMCwsLFJGLFVTRCkpQEZGX","0VCSVREQShBTk4sMCwsLFJGLFVTRCkp&amp;WINDOW=FIRST_POPUP&amp;HEIGHT=450&amp;WIDTH=450&amp;START_MAXIMIZED=FALSE&amp;VAR:CALENDAR=US&amp;VAR:SYMBOL=DLB&amp;VAR:INDEX=0"}</definedName>
    <definedName name="_403__FDSAUDITLINK__" localSheetId="20" hidden="1">{"fdsup://directions/FAT Viewer?action=UPDATE&amp;creator=factset&amp;DYN_ARGS=TRUE&amp;DOC_NAME=FAT:FQL_AUDITING_CLIENT_TEMPLATE.FAT&amp;display_string=Audit&amp;VAR:KEY=BWZURWBIXW&amp;VAR:QUERY=KChGRl9FQklUREEoTFRNLDAsLCxSRixVU0QpQEZGX0VCSVREQShMVE1TX1NFTUksMCwsLFJGLFVTRCkpQEZGX","0VCSVREQShBTk4sMCwsLFJGLFVTRCkp&amp;WINDOW=FIRST_POPUP&amp;HEIGHT=450&amp;WIDTH=450&amp;START_MAXIMIZED=FALSE&amp;VAR:CALENDAR=US&amp;VAR:SYMBOL=DLB&amp;VAR:INDEX=0"}</definedName>
    <definedName name="_403__FDSAUDITLINK__" localSheetId="12" hidden="1">{"fdsup://directions/FAT Viewer?action=UPDATE&amp;creator=factset&amp;DYN_ARGS=TRUE&amp;DOC_NAME=FAT:FQL_AUDITING_CLIENT_TEMPLATE.FAT&amp;display_string=Audit&amp;VAR:KEY=BWZURWBIXW&amp;VAR:QUERY=KChGRl9FQklUREEoTFRNLDAsLCxSRixVU0QpQEZGX0VCSVREQShMVE1TX1NFTUksMCwsLFJGLFVTRCkpQEZGX","0VCSVREQShBTk4sMCwsLFJGLFVTRCkp&amp;WINDOW=FIRST_POPUP&amp;HEIGHT=450&amp;WIDTH=450&amp;START_MAXIMIZED=FALSE&amp;VAR:CALENDAR=US&amp;VAR:SYMBOL=DLB&amp;VAR:INDEX=0"}</definedName>
    <definedName name="_403__FDSAUDITLINK__" localSheetId="15" hidden="1">{"fdsup://directions/FAT Viewer?action=UPDATE&amp;creator=factset&amp;DYN_ARGS=TRUE&amp;DOC_NAME=FAT:FQL_AUDITING_CLIENT_TEMPLATE.FAT&amp;display_string=Audit&amp;VAR:KEY=BWZURWBIXW&amp;VAR:QUERY=KChGRl9FQklUREEoTFRNLDAsLCxSRixVU0QpQEZGX0VCSVREQShMVE1TX1NFTUksMCwsLFJGLFVTRCkpQEZGX","0VCSVREQShBTk4sMCwsLFJGLFVTRCkp&amp;WINDOW=FIRST_POPUP&amp;HEIGHT=450&amp;WIDTH=450&amp;START_MAXIMIZED=FALSE&amp;VAR:CALENDAR=US&amp;VAR:SYMBOL=DLB&amp;VAR:INDEX=0"}</definedName>
    <definedName name="_403__FDSAUDITLINK__" hidden="1">{"fdsup://directions/FAT Viewer?action=UPDATE&amp;creator=factset&amp;DYN_ARGS=TRUE&amp;DOC_NAME=FAT:FQL_AUDITING_CLIENT_TEMPLATE.FAT&amp;display_string=Audit&amp;VAR:KEY=BWZURWBIXW&amp;VAR:QUERY=KChGRl9FQklUREEoTFRNLDAsLCxSRixVU0QpQEZGX0VCSVREQShMVE1TX1NFTUksMCwsLFJGLFVTRCkpQEZGX","0VCSVREQShBTk4sMCwsLFJGLFVTRCkp&amp;WINDOW=FIRST_POPUP&amp;HEIGHT=450&amp;WIDTH=450&amp;START_MAXIMIZED=FALSE&amp;VAR:CALENDAR=US&amp;VAR:SYMBOL=DLB&amp;VAR:INDEX=0"}</definedName>
    <definedName name="_404__FDSAUDITLINK__" localSheetId="16" hidden="1">{"fdsup://directions/FAT Viewer?action=UPDATE&amp;creator=factset&amp;DYN_ARGS=TRUE&amp;DOC_NAME=FAT:FQL_AUDITING_CLIENT_TEMPLATE.FAT&amp;display_string=Audit&amp;VAR:KEY=HYXGTYFUNY&amp;VAR:QUERY=KChGRl9FUFMoTFRNLDAsLCxSRixVU0QpQEZGX0VQUyhMVE1TX1NFTUksMCwsLFJGLFVTRCkpQEZGX0VQUyhBT","k4sMCwsLFJGLFVTRCkp&amp;WINDOW=FIRST_POPUP&amp;HEIGHT=450&amp;WIDTH=450&amp;START_MAXIMIZED=FALSE&amp;VAR:CALENDAR=US&amp;VAR:SYMBOL=TSRA&amp;VAR:INDEX=0"}</definedName>
    <definedName name="_404__FDSAUDITLINK__" localSheetId="20" hidden="1">{"fdsup://directions/FAT Viewer?action=UPDATE&amp;creator=factset&amp;DYN_ARGS=TRUE&amp;DOC_NAME=FAT:FQL_AUDITING_CLIENT_TEMPLATE.FAT&amp;display_string=Audit&amp;VAR:KEY=HYXGTYFUNY&amp;VAR:QUERY=KChGRl9FUFMoTFRNLDAsLCxSRixVU0QpQEZGX0VQUyhMVE1TX1NFTUksMCwsLFJGLFVTRCkpQEZGX0VQUyhBT","k4sMCwsLFJGLFVTRCkp&amp;WINDOW=FIRST_POPUP&amp;HEIGHT=450&amp;WIDTH=450&amp;START_MAXIMIZED=FALSE&amp;VAR:CALENDAR=US&amp;VAR:SYMBOL=TSRA&amp;VAR:INDEX=0"}</definedName>
    <definedName name="_404__FDSAUDITLINK__" localSheetId="12" hidden="1">{"fdsup://directions/FAT Viewer?action=UPDATE&amp;creator=factset&amp;DYN_ARGS=TRUE&amp;DOC_NAME=FAT:FQL_AUDITING_CLIENT_TEMPLATE.FAT&amp;display_string=Audit&amp;VAR:KEY=HYXGTYFUNY&amp;VAR:QUERY=KChGRl9FUFMoTFRNLDAsLCxSRixVU0QpQEZGX0VQUyhMVE1TX1NFTUksMCwsLFJGLFVTRCkpQEZGX0VQUyhBT","k4sMCwsLFJGLFVTRCkp&amp;WINDOW=FIRST_POPUP&amp;HEIGHT=450&amp;WIDTH=450&amp;START_MAXIMIZED=FALSE&amp;VAR:CALENDAR=US&amp;VAR:SYMBOL=TSRA&amp;VAR:INDEX=0"}</definedName>
    <definedName name="_404__FDSAUDITLINK__" localSheetId="15" hidden="1">{"fdsup://directions/FAT Viewer?action=UPDATE&amp;creator=factset&amp;DYN_ARGS=TRUE&amp;DOC_NAME=FAT:FQL_AUDITING_CLIENT_TEMPLATE.FAT&amp;display_string=Audit&amp;VAR:KEY=HYXGTYFUNY&amp;VAR:QUERY=KChGRl9FUFMoTFRNLDAsLCxSRixVU0QpQEZGX0VQUyhMVE1TX1NFTUksMCwsLFJGLFVTRCkpQEZGX0VQUyhBT","k4sMCwsLFJGLFVTRCkp&amp;WINDOW=FIRST_POPUP&amp;HEIGHT=450&amp;WIDTH=450&amp;START_MAXIMIZED=FALSE&amp;VAR:CALENDAR=US&amp;VAR:SYMBOL=TSRA&amp;VAR:INDEX=0"}</definedName>
    <definedName name="_404__FDSAUDITLINK__" hidden="1">{"fdsup://directions/FAT Viewer?action=UPDATE&amp;creator=factset&amp;DYN_ARGS=TRUE&amp;DOC_NAME=FAT:FQL_AUDITING_CLIENT_TEMPLATE.FAT&amp;display_string=Audit&amp;VAR:KEY=HYXGTYFUNY&amp;VAR:QUERY=KChGRl9FUFMoTFRNLDAsLCxSRixVU0QpQEZGX0VQUyhMVE1TX1NFTUksMCwsLFJGLFVTRCkpQEZGX0VQUyhBT","k4sMCwsLFJGLFVTRCkp&amp;WINDOW=FIRST_POPUP&amp;HEIGHT=450&amp;WIDTH=450&amp;START_MAXIMIZED=FALSE&amp;VAR:CALENDAR=US&amp;VAR:SYMBOL=TSRA&amp;VAR:INDEX=0"}</definedName>
    <definedName name="_405__FDSAUDITLINK__" localSheetId="16" hidden="1">{"fdsup://directions/FAT Viewer?action=UPDATE&amp;creator=factset&amp;DYN_ARGS=TRUE&amp;DOC_NAME=FAT:FQL_AUDITING_CLIENT_TEMPLATE.FAT&amp;display_string=Audit&amp;VAR:KEY=DUBCRYRUZE&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INDEX=0"}</definedName>
    <definedName name="_405__FDSAUDITLINK__" localSheetId="20" hidden="1">{"fdsup://directions/FAT Viewer?action=UPDATE&amp;creator=factset&amp;DYN_ARGS=TRUE&amp;DOC_NAME=FAT:FQL_AUDITING_CLIENT_TEMPLATE.FAT&amp;display_string=Audit&amp;VAR:KEY=DUBCRYRUZE&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INDEX=0"}</definedName>
    <definedName name="_405__FDSAUDITLINK__" localSheetId="12" hidden="1">{"fdsup://directions/FAT Viewer?action=UPDATE&amp;creator=factset&amp;DYN_ARGS=TRUE&amp;DOC_NAME=FAT:FQL_AUDITING_CLIENT_TEMPLATE.FAT&amp;display_string=Audit&amp;VAR:KEY=DUBCRYRUZE&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INDEX=0"}</definedName>
    <definedName name="_405__FDSAUDITLINK__" localSheetId="15" hidden="1">{"fdsup://directions/FAT Viewer?action=UPDATE&amp;creator=factset&amp;DYN_ARGS=TRUE&amp;DOC_NAME=FAT:FQL_AUDITING_CLIENT_TEMPLATE.FAT&amp;display_string=Audit&amp;VAR:KEY=DUBCRYRUZE&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INDEX=0"}</definedName>
    <definedName name="_405__FDSAUDITLINK__" hidden="1">{"fdsup://directions/FAT Viewer?action=UPDATE&amp;creator=factset&amp;DYN_ARGS=TRUE&amp;DOC_NAME=FAT:FQL_AUDITING_CLIENT_TEMPLATE.FAT&amp;display_string=Audit&amp;VAR:KEY=DUBCRYRUZE&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INDEX=0"}</definedName>
    <definedName name="_406__FDSAUDITLINK__" localSheetId="16" hidden="1">{"fdsup://directions/FAT Viewer?action=UPDATE&amp;creator=factset&amp;DYN_ARGS=TRUE&amp;DOC_NAME=FAT:FQL_AUDITING_CLIENT_TEMPLATE.FAT&amp;display_string=Audit&amp;VAR:KEY=BQRKRWJARK&amp;VAR:QUERY=KChGRl9ERUJUKFFUUiwwLCwsUkYsVVNEKUBGRl9ERUJUKFNFTUksMCwsLFJGLFVTRCkpQEZGX0RFQlQoQU5OL","DAsLCxSRixVU0QpKQ==&amp;WINDOW=FIRST_POPUP&amp;HEIGHT=450&amp;WIDTH=450&amp;START_MAXIMIZED=FALSE&amp;VAR:CALENDAR=US&amp;VAR:INDEX=0"}</definedName>
    <definedName name="_406__FDSAUDITLINK__" localSheetId="20" hidden="1">{"fdsup://directions/FAT Viewer?action=UPDATE&amp;creator=factset&amp;DYN_ARGS=TRUE&amp;DOC_NAME=FAT:FQL_AUDITING_CLIENT_TEMPLATE.FAT&amp;display_string=Audit&amp;VAR:KEY=BQRKRWJARK&amp;VAR:QUERY=KChGRl9ERUJUKFFUUiwwLCwsUkYsVVNEKUBGRl9ERUJUKFNFTUksMCwsLFJGLFVTRCkpQEZGX0RFQlQoQU5OL","DAsLCxSRixVU0QpKQ==&amp;WINDOW=FIRST_POPUP&amp;HEIGHT=450&amp;WIDTH=450&amp;START_MAXIMIZED=FALSE&amp;VAR:CALENDAR=US&amp;VAR:INDEX=0"}</definedName>
    <definedName name="_406__FDSAUDITLINK__" localSheetId="12" hidden="1">{"fdsup://directions/FAT Viewer?action=UPDATE&amp;creator=factset&amp;DYN_ARGS=TRUE&amp;DOC_NAME=FAT:FQL_AUDITING_CLIENT_TEMPLATE.FAT&amp;display_string=Audit&amp;VAR:KEY=BQRKRWJARK&amp;VAR:QUERY=KChGRl9ERUJUKFFUUiwwLCwsUkYsVVNEKUBGRl9ERUJUKFNFTUksMCwsLFJGLFVTRCkpQEZGX0RFQlQoQU5OL","DAsLCxSRixVU0QpKQ==&amp;WINDOW=FIRST_POPUP&amp;HEIGHT=450&amp;WIDTH=450&amp;START_MAXIMIZED=FALSE&amp;VAR:CALENDAR=US&amp;VAR:INDEX=0"}</definedName>
    <definedName name="_406__FDSAUDITLINK__" localSheetId="15" hidden="1">{"fdsup://directions/FAT Viewer?action=UPDATE&amp;creator=factset&amp;DYN_ARGS=TRUE&amp;DOC_NAME=FAT:FQL_AUDITING_CLIENT_TEMPLATE.FAT&amp;display_string=Audit&amp;VAR:KEY=BQRKRWJARK&amp;VAR:QUERY=KChGRl9ERUJUKFFUUiwwLCwsUkYsVVNEKUBGRl9ERUJUKFNFTUksMCwsLFJGLFVTRCkpQEZGX0RFQlQoQU5OL","DAsLCxSRixVU0QpKQ==&amp;WINDOW=FIRST_POPUP&amp;HEIGHT=450&amp;WIDTH=450&amp;START_MAXIMIZED=FALSE&amp;VAR:CALENDAR=US&amp;VAR:INDEX=0"}</definedName>
    <definedName name="_406__FDSAUDITLINK__" hidden="1">{"fdsup://directions/FAT Viewer?action=UPDATE&amp;creator=factset&amp;DYN_ARGS=TRUE&amp;DOC_NAME=FAT:FQL_AUDITING_CLIENT_TEMPLATE.FAT&amp;display_string=Audit&amp;VAR:KEY=BQRKRWJARK&amp;VAR:QUERY=KChGRl9ERUJUKFFUUiwwLCwsUkYsVVNEKUBGRl9ERUJUKFNFTUksMCwsLFJGLFVTRCkpQEZGX0RFQlQoQU5OL","DAsLCxSRixVU0QpKQ==&amp;WINDOW=FIRST_POPUP&amp;HEIGHT=450&amp;WIDTH=450&amp;START_MAXIMIZED=FALSE&amp;VAR:CALENDAR=US&amp;VAR:INDEX=0"}</definedName>
    <definedName name="_407__FDSAUDITLINK__" localSheetId="16" hidden="1">{"fdsup://Directions/FactSet Auditing Viewer?action=AUDIT_VALUE&amp;DB=129&amp;ID1=88164L10&amp;VALUEID=02001&amp;SDATE=201201&amp;PERIODTYPE=QTR_STD&amp;SCFT=3&amp;window=popup_no_bar&amp;width=385&amp;height=120&amp;START_MAXIMIZED=FALSE&amp;creator=factset&amp;display_string=Audit"}</definedName>
    <definedName name="_407__FDSAUDITLINK__" localSheetId="20" hidden="1">{"fdsup://Directions/FactSet Auditing Viewer?action=AUDIT_VALUE&amp;DB=129&amp;ID1=88164L10&amp;VALUEID=02001&amp;SDATE=201201&amp;PERIODTYPE=QTR_STD&amp;SCFT=3&amp;window=popup_no_bar&amp;width=385&amp;height=120&amp;START_MAXIMIZED=FALSE&amp;creator=factset&amp;display_string=Audit"}</definedName>
    <definedName name="_407__FDSAUDITLINK__" localSheetId="12" hidden="1">{"fdsup://Directions/FactSet Auditing Viewer?action=AUDIT_VALUE&amp;DB=129&amp;ID1=88164L10&amp;VALUEID=02001&amp;SDATE=201201&amp;PERIODTYPE=QTR_STD&amp;SCFT=3&amp;window=popup_no_bar&amp;width=385&amp;height=120&amp;START_MAXIMIZED=FALSE&amp;creator=factset&amp;display_string=Audit"}</definedName>
    <definedName name="_407__FDSAUDITLINK__" localSheetId="15" hidden="1">{"fdsup://Directions/FactSet Auditing Viewer?action=AUDIT_VALUE&amp;DB=129&amp;ID1=88164L10&amp;VALUEID=02001&amp;SDATE=201201&amp;PERIODTYPE=QTR_STD&amp;SCFT=3&amp;window=popup_no_bar&amp;width=385&amp;height=120&amp;START_MAXIMIZED=FALSE&amp;creator=factset&amp;display_string=Audit"}</definedName>
    <definedName name="_407__FDSAUDITLINK__" hidden="1">{"fdsup://Directions/FactSet Auditing Viewer?action=AUDIT_VALUE&amp;DB=129&amp;ID1=88164L10&amp;VALUEID=02001&amp;SDATE=201201&amp;PERIODTYPE=QTR_STD&amp;SCFT=3&amp;window=popup_no_bar&amp;width=385&amp;height=120&amp;START_MAXIMIZED=FALSE&amp;creator=factset&amp;display_string=Audit"}</definedName>
    <definedName name="_408__FDSAUDITLINK__" localSheetId="16" hidden="1">{"fdsup://Directions/FactSet Auditing Viewer?action=AUDIT_VALUE&amp;DB=129&amp;ID1=588950&amp;VALUEID=01001&amp;SDATE=201102&amp;PERIODTYPE=QTR_STD&amp;SCFT=3&amp;window=popup_no_bar&amp;width=385&amp;height=120&amp;START_MAXIMIZED=FALSE&amp;creator=factset&amp;display_string=Audit"}</definedName>
    <definedName name="_408__FDSAUDITLINK__" localSheetId="20" hidden="1">{"fdsup://Directions/FactSet Auditing Viewer?action=AUDIT_VALUE&amp;DB=129&amp;ID1=588950&amp;VALUEID=01001&amp;SDATE=201102&amp;PERIODTYPE=QTR_STD&amp;SCFT=3&amp;window=popup_no_bar&amp;width=385&amp;height=120&amp;START_MAXIMIZED=FALSE&amp;creator=factset&amp;display_string=Audit"}</definedName>
    <definedName name="_408__FDSAUDITLINK__" localSheetId="12" hidden="1">{"fdsup://Directions/FactSet Auditing Viewer?action=AUDIT_VALUE&amp;DB=129&amp;ID1=588950&amp;VALUEID=01001&amp;SDATE=201102&amp;PERIODTYPE=QTR_STD&amp;SCFT=3&amp;window=popup_no_bar&amp;width=385&amp;height=120&amp;START_MAXIMIZED=FALSE&amp;creator=factset&amp;display_string=Audit"}</definedName>
    <definedName name="_408__FDSAUDITLINK__" localSheetId="15" hidden="1">{"fdsup://Directions/FactSet Auditing Viewer?action=AUDIT_VALUE&amp;DB=129&amp;ID1=588950&amp;VALUEID=01001&amp;SDATE=201102&amp;PERIODTYPE=QTR_STD&amp;SCFT=3&amp;window=popup_no_bar&amp;width=385&amp;height=120&amp;START_MAXIMIZED=FALSE&amp;creator=factset&amp;display_string=Audit"}</definedName>
    <definedName name="_408__FDSAUDITLINK__" hidden="1">{"fdsup://Directions/FactSet Auditing Viewer?action=AUDIT_VALUE&amp;DB=129&amp;ID1=588950&amp;VALUEID=01001&amp;SDATE=201102&amp;PERIODTYPE=QTR_STD&amp;SCFT=3&amp;window=popup_no_bar&amp;width=385&amp;height=120&amp;START_MAXIMIZED=FALSE&amp;creator=factset&amp;display_string=Audit"}</definedName>
    <definedName name="_409__FDSAUDITLINK__" localSheetId="16" hidden="1">{"fdsup://directions/FAT Viewer?action=UPDATE&amp;creator=factset&amp;DYN_ARGS=TRUE&amp;DOC_NAME=FAT:FQL_AUDITING_CLIENT_TEMPLATE.FAT&amp;display_string=Audit&amp;VAR:KEY=UXENOBYXEP&amp;VAR:QUERY=KChGRl9FQklUKExUTSwwLCwsUkYsVVNEKUBGRl9FQklUKExUTVNfU0VNSSwwLCwsUkYsVVNEKSlARkZfRUJJV","ChBTk4sMCwsLFJGLFVTRCkp&amp;WINDOW=FIRST_POPUP&amp;HEIGHT=450&amp;WIDTH=450&amp;START_MAXIMIZED=FALSE&amp;VAR:CALENDAR=US&amp;VAR:SYMBOL=N6596X10&amp;VAR:INDEX=0"}</definedName>
    <definedName name="_409__FDSAUDITLINK__" localSheetId="20" hidden="1">{"fdsup://directions/FAT Viewer?action=UPDATE&amp;creator=factset&amp;DYN_ARGS=TRUE&amp;DOC_NAME=FAT:FQL_AUDITING_CLIENT_TEMPLATE.FAT&amp;display_string=Audit&amp;VAR:KEY=UXENOBYXEP&amp;VAR:QUERY=KChGRl9FQklUKExUTSwwLCwsUkYsVVNEKUBGRl9FQklUKExUTVNfU0VNSSwwLCwsUkYsVVNEKSlARkZfRUJJV","ChBTk4sMCwsLFJGLFVTRCkp&amp;WINDOW=FIRST_POPUP&amp;HEIGHT=450&amp;WIDTH=450&amp;START_MAXIMIZED=FALSE&amp;VAR:CALENDAR=US&amp;VAR:SYMBOL=N6596X10&amp;VAR:INDEX=0"}</definedName>
    <definedName name="_409__FDSAUDITLINK__" localSheetId="12" hidden="1">{"fdsup://directions/FAT Viewer?action=UPDATE&amp;creator=factset&amp;DYN_ARGS=TRUE&amp;DOC_NAME=FAT:FQL_AUDITING_CLIENT_TEMPLATE.FAT&amp;display_string=Audit&amp;VAR:KEY=UXENOBYXEP&amp;VAR:QUERY=KChGRl9FQklUKExUTSwwLCwsUkYsVVNEKUBGRl9FQklUKExUTVNfU0VNSSwwLCwsUkYsVVNEKSlARkZfRUJJV","ChBTk4sMCwsLFJGLFVTRCkp&amp;WINDOW=FIRST_POPUP&amp;HEIGHT=450&amp;WIDTH=450&amp;START_MAXIMIZED=FALSE&amp;VAR:CALENDAR=US&amp;VAR:SYMBOL=N6596X10&amp;VAR:INDEX=0"}</definedName>
    <definedName name="_409__FDSAUDITLINK__" localSheetId="15" hidden="1">{"fdsup://directions/FAT Viewer?action=UPDATE&amp;creator=factset&amp;DYN_ARGS=TRUE&amp;DOC_NAME=FAT:FQL_AUDITING_CLIENT_TEMPLATE.FAT&amp;display_string=Audit&amp;VAR:KEY=UXENOBYXEP&amp;VAR:QUERY=KChGRl9FQklUKExUTSwwLCwsUkYsVVNEKUBGRl9FQklUKExUTVNfU0VNSSwwLCwsUkYsVVNEKSlARkZfRUJJV","ChBTk4sMCwsLFJGLFVTRCkp&amp;WINDOW=FIRST_POPUP&amp;HEIGHT=450&amp;WIDTH=450&amp;START_MAXIMIZED=FALSE&amp;VAR:CALENDAR=US&amp;VAR:SYMBOL=N6596X10&amp;VAR:INDEX=0"}</definedName>
    <definedName name="_409__FDSAUDITLINK__" hidden="1">{"fdsup://directions/FAT Viewer?action=UPDATE&amp;creator=factset&amp;DYN_ARGS=TRUE&amp;DOC_NAME=FAT:FQL_AUDITING_CLIENT_TEMPLATE.FAT&amp;display_string=Audit&amp;VAR:KEY=UXENOBYXEP&amp;VAR:QUERY=KChGRl9FQklUKExUTSwwLCwsUkYsVVNEKUBGRl9FQklUKExUTVNfU0VNSSwwLCwsUkYsVVNEKSlARkZfRUJJV","ChBTk4sMCwsLFJGLFVTRCkp&amp;WINDOW=FIRST_POPUP&amp;HEIGHT=450&amp;WIDTH=450&amp;START_MAXIMIZED=FALSE&amp;VAR:CALENDAR=US&amp;VAR:SYMBOL=N6596X10&amp;VAR:INDEX=0"}</definedName>
    <definedName name="_41__FDSAUDITLINK__" localSheetId="16" hidden="1">{"fdsup://Directions/FactSet Auditing Viewer?action=AUDIT_VALUE&amp;DB=129&amp;ID1=663567&amp;VALUEID=01001&amp;SDATE=201004&amp;PERIODTYPE=QTR_STD&amp;SCFT=3&amp;window=popup_no_bar&amp;width=385&amp;height=120&amp;START_MAXIMIZED=FALSE&amp;creator=factset&amp;display_string=Audit"}</definedName>
    <definedName name="_41__FDSAUDITLINK__" localSheetId="20" hidden="1">{"fdsup://Directions/FactSet Auditing Viewer?action=AUDIT_VALUE&amp;DB=129&amp;ID1=663567&amp;VALUEID=01001&amp;SDATE=201004&amp;PERIODTYPE=QTR_STD&amp;SCFT=3&amp;window=popup_no_bar&amp;width=385&amp;height=120&amp;START_MAXIMIZED=FALSE&amp;creator=factset&amp;display_string=Audit"}</definedName>
    <definedName name="_41__FDSAUDITLINK__" localSheetId="12" hidden="1">{"fdsup://Directions/FactSet Auditing Viewer?action=AUDIT_VALUE&amp;DB=129&amp;ID1=663567&amp;VALUEID=01001&amp;SDATE=201004&amp;PERIODTYPE=QTR_STD&amp;SCFT=3&amp;window=popup_no_bar&amp;width=385&amp;height=120&amp;START_MAXIMIZED=FALSE&amp;creator=factset&amp;display_string=Audit"}</definedName>
    <definedName name="_41__FDSAUDITLINK__" localSheetId="15" hidden="1">{"fdsup://Directions/FactSet Auditing Viewer?action=AUDIT_VALUE&amp;DB=129&amp;ID1=663567&amp;VALUEID=01001&amp;SDATE=201004&amp;PERIODTYPE=QTR_STD&amp;SCFT=3&amp;window=popup_no_bar&amp;width=385&amp;height=120&amp;START_MAXIMIZED=FALSE&amp;creator=factset&amp;display_string=Audit"}</definedName>
    <definedName name="_41__FDSAUDITLINK__" hidden="1">{"fdsup://Directions/FactSet Auditing Viewer?action=AUDIT_VALUE&amp;DB=129&amp;ID1=663567&amp;VALUEID=01001&amp;SDATE=201004&amp;PERIODTYPE=QTR_STD&amp;SCFT=3&amp;window=popup_no_bar&amp;width=385&amp;height=120&amp;START_MAXIMIZED=FALSE&amp;creator=factset&amp;display_string=Audit"}</definedName>
    <definedName name="_410__FDSAUDITLINK__" localSheetId="16" hidden="1">{"fdsup://directions/FAT Viewer?action=UPDATE&amp;creator=factset&amp;DYN_ARGS=TRUE&amp;DOC_NAME=FAT:FQL_AUDITING_CLIENT_TEMPLATE.FAT&amp;display_string=Audit&amp;VAR:KEY=DUBCRYRUZE&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INDEX=0"}</definedName>
    <definedName name="_410__FDSAUDITLINK__" localSheetId="20" hidden="1">{"fdsup://directions/FAT Viewer?action=UPDATE&amp;creator=factset&amp;DYN_ARGS=TRUE&amp;DOC_NAME=FAT:FQL_AUDITING_CLIENT_TEMPLATE.FAT&amp;display_string=Audit&amp;VAR:KEY=DUBCRYRUZE&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INDEX=0"}</definedName>
    <definedName name="_410__FDSAUDITLINK__" localSheetId="12" hidden="1">{"fdsup://directions/FAT Viewer?action=UPDATE&amp;creator=factset&amp;DYN_ARGS=TRUE&amp;DOC_NAME=FAT:FQL_AUDITING_CLIENT_TEMPLATE.FAT&amp;display_string=Audit&amp;VAR:KEY=DUBCRYRUZE&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INDEX=0"}</definedName>
    <definedName name="_410__FDSAUDITLINK__" localSheetId="15" hidden="1">{"fdsup://directions/FAT Viewer?action=UPDATE&amp;creator=factset&amp;DYN_ARGS=TRUE&amp;DOC_NAME=FAT:FQL_AUDITING_CLIENT_TEMPLATE.FAT&amp;display_string=Audit&amp;VAR:KEY=DUBCRYRUZE&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INDEX=0"}</definedName>
    <definedName name="_410__FDSAUDITLINK__" hidden="1">{"fdsup://directions/FAT Viewer?action=UPDATE&amp;creator=factset&amp;DYN_ARGS=TRUE&amp;DOC_NAME=FAT:FQL_AUDITING_CLIENT_TEMPLATE.FAT&amp;display_string=Audit&amp;VAR:KEY=DUBCRYRUZE&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INDEX=0"}</definedName>
    <definedName name="_411__FDSAUDITLINK__" localSheetId="16" hidden="1">{"fdsup://Directions/FactSet Auditing Viewer?action=AUDIT_VALUE&amp;DB=129&amp;ID1=88164L10&amp;VALUEID=P05301&amp;SDATE=201201&amp;PERIODTYPE=QTR_STD&amp;SCFT=3&amp;window=popup_no_bar&amp;width=385&amp;height=120&amp;START_MAXIMIZED=FALSE&amp;creator=factset&amp;display_string=Audit"}</definedName>
    <definedName name="_411__FDSAUDITLINK__" localSheetId="20" hidden="1">{"fdsup://Directions/FactSet Auditing Viewer?action=AUDIT_VALUE&amp;DB=129&amp;ID1=88164L10&amp;VALUEID=P05301&amp;SDATE=201201&amp;PERIODTYPE=QTR_STD&amp;SCFT=3&amp;window=popup_no_bar&amp;width=385&amp;height=120&amp;START_MAXIMIZED=FALSE&amp;creator=factset&amp;display_string=Audit"}</definedName>
    <definedName name="_411__FDSAUDITLINK__" localSheetId="12" hidden="1">{"fdsup://Directions/FactSet Auditing Viewer?action=AUDIT_VALUE&amp;DB=129&amp;ID1=88164L10&amp;VALUEID=P05301&amp;SDATE=201201&amp;PERIODTYPE=QTR_STD&amp;SCFT=3&amp;window=popup_no_bar&amp;width=385&amp;height=120&amp;START_MAXIMIZED=FALSE&amp;creator=factset&amp;display_string=Audit"}</definedName>
    <definedName name="_411__FDSAUDITLINK__" localSheetId="15" hidden="1">{"fdsup://Directions/FactSet Auditing Viewer?action=AUDIT_VALUE&amp;DB=129&amp;ID1=88164L10&amp;VALUEID=P05301&amp;SDATE=201201&amp;PERIODTYPE=QTR_STD&amp;SCFT=3&amp;window=popup_no_bar&amp;width=385&amp;height=120&amp;START_MAXIMIZED=FALSE&amp;creator=factset&amp;display_string=Audit"}</definedName>
    <definedName name="_411__FDSAUDITLINK__" hidden="1">{"fdsup://Directions/FactSet Auditing Viewer?action=AUDIT_VALUE&amp;DB=129&amp;ID1=88164L10&amp;VALUEID=P05301&amp;SDATE=201201&amp;PERIODTYPE=QTR_STD&amp;SCFT=3&amp;window=popup_no_bar&amp;width=385&amp;height=120&amp;START_MAXIMIZED=FALSE&amp;creator=factset&amp;display_string=Audit"}</definedName>
    <definedName name="_412__FDSAUDITLINK__" localSheetId="16" hidden="1">{"fdsup://directions/FAT Viewer?action=UPDATE&amp;creator=factset&amp;DYN_ARGS=TRUE&amp;DOC_NAME=FAT:FQL_AUDITING_CLIENT_TEMPLATE.FAT&amp;display_string=Audit&amp;VAR:KEY=UBQDKLMBQN&amp;VAR:QUERY=KChGRl9FQklUKExUTSwwLCwsUkYsVVNEKUBGRl9FQklUKExUTVNfU0VNSSwwLCwsUkYsVVNEKSlARkZfRUJJV","ChBTk4sMCwsLFJGLFVTRCkp&amp;WINDOW=FIRST_POPUP&amp;HEIGHT=450&amp;WIDTH=450&amp;START_MAXIMIZED=FALSE&amp;VAR:CALENDAR=US&amp;VAR:INDEX=0"}</definedName>
    <definedName name="_412__FDSAUDITLINK__" localSheetId="20" hidden="1">{"fdsup://directions/FAT Viewer?action=UPDATE&amp;creator=factset&amp;DYN_ARGS=TRUE&amp;DOC_NAME=FAT:FQL_AUDITING_CLIENT_TEMPLATE.FAT&amp;display_string=Audit&amp;VAR:KEY=UBQDKLMBQN&amp;VAR:QUERY=KChGRl9FQklUKExUTSwwLCwsUkYsVVNEKUBGRl9FQklUKExUTVNfU0VNSSwwLCwsUkYsVVNEKSlARkZfRUJJV","ChBTk4sMCwsLFJGLFVTRCkp&amp;WINDOW=FIRST_POPUP&amp;HEIGHT=450&amp;WIDTH=450&amp;START_MAXIMIZED=FALSE&amp;VAR:CALENDAR=US&amp;VAR:INDEX=0"}</definedName>
    <definedName name="_412__FDSAUDITLINK__" localSheetId="12" hidden="1">{"fdsup://directions/FAT Viewer?action=UPDATE&amp;creator=factset&amp;DYN_ARGS=TRUE&amp;DOC_NAME=FAT:FQL_AUDITING_CLIENT_TEMPLATE.FAT&amp;display_string=Audit&amp;VAR:KEY=UBQDKLMBQN&amp;VAR:QUERY=KChGRl9FQklUKExUTSwwLCwsUkYsVVNEKUBGRl9FQklUKExUTVNfU0VNSSwwLCwsUkYsVVNEKSlARkZfRUJJV","ChBTk4sMCwsLFJGLFVTRCkp&amp;WINDOW=FIRST_POPUP&amp;HEIGHT=450&amp;WIDTH=450&amp;START_MAXIMIZED=FALSE&amp;VAR:CALENDAR=US&amp;VAR:INDEX=0"}</definedName>
    <definedName name="_412__FDSAUDITLINK__" localSheetId="15" hidden="1">{"fdsup://directions/FAT Viewer?action=UPDATE&amp;creator=factset&amp;DYN_ARGS=TRUE&amp;DOC_NAME=FAT:FQL_AUDITING_CLIENT_TEMPLATE.FAT&amp;display_string=Audit&amp;VAR:KEY=UBQDKLMBQN&amp;VAR:QUERY=KChGRl9FQklUKExUTSwwLCwsUkYsVVNEKUBGRl9FQklUKExUTVNfU0VNSSwwLCwsUkYsVVNEKSlARkZfRUJJV","ChBTk4sMCwsLFJGLFVTRCkp&amp;WINDOW=FIRST_POPUP&amp;HEIGHT=450&amp;WIDTH=450&amp;START_MAXIMIZED=FALSE&amp;VAR:CALENDAR=US&amp;VAR:INDEX=0"}</definedName>
    <definedName name="_412__FDSAUDITLINK__" hidden="1">{"fdsup://directions/FAT Viewer?action=UPDATE&amp;creator=factset&amp;DYN_ARGS=TRUE&amp;DOC_NAME=FAT:FQL_AUDITING_CLIENT_TEMPLATE.FAT&amp;display_string=Audit&amp;VAR:KEY=UBQDKLMBQN&amp;VAR:QUERY=KChGRl9FQklUKExUTSwwLCwsUkYsVVNEKUBGRl9FQklUKExUTVNfU0VNSSwwLCwsUkYsVVNEKSlARkZfRUJJV","ChBTk4sMCwsLFJGLFVTRCkp&amp;WINDOW=FIRST_POPUP&amp;HEIGHT=450&amp;WIDTH=450&amp;START_MAXIMIZED=FALSE&amp;VAR:CALENDAR=US&amp;VAR:INDEX=0"}</definedName>
    <definedName name="_413__FDSAUDITLINK__" localSheetId="16" hidden="1">{"fdsup://directions/FAT Viewer?action=UPDATE&amp;creator=factset&amp;DYN_ARGS=TRUE&amp;DOC_NAME=FAT:FQL_AUDITING_CLIENT_TEMPLATE.FAT&amp;display_string=Audit&amp;VAR:KEY=LCDCTENSDE&amp;VAR:QUERY=KChGRl9FUFMoTFRNLDAsLCxSRixVU0QpQEZGX0VQUyhMVE1TX1NFTUksMCwsLFJGLFVTRCkpQEZGX0VQUyhBT","k4sMCwsLFJGLFVTRCkp&amp;WINDOW=FIRST_POPUP&amp;HEIGHT=450&amp;WIDTH=450&amp;START_MAXIMIZED=FALSE&amp;VAR:CALENDAR=US&amp;VAR:SYMBOL=KFRC&amp;VAR:INDEX=0"}</definedName>
    <definedName name="_413__FDSAUDITLINK__" localSheetId="20" hidden="1">{"fdsup://directions/FAT Viewer?action=UPDATE&amp;creator=factset&amp;DYN_ARGS=TRUE&amp;DOC_NAME=FAT:FQL_AUDITING_CLIENT_TEMPLATE.FAT&amp;display_string=Audit&amp;VAR:KEY=LCDCTENSDE&amp;VAR:QUERY=KChGRl9FUFMoTFRNLDAsLCxSRixVU0QpQEZGX0VQUyhMVE1TX1NFTUksMCwsLFJGLFVTRCkpQEZGX0VQUyhBT","k4sMCwsLFJGLFVTRCkp&amp;WINDOW=FIRST_POPUP&amp;HEIGHT=450&amp;WIDTH=450&amp;START_MAXIMIZED=FALSE&amp;VAR:CALENDAR=US&amp;VAR:SYMBOL=KFRC&amp;VAR:INDEX=0"}</definedName>
    <definedName name="_413__FDSAUDITLINK__" localSheetId="12" hidden="1">{"fdsup://directions/FAT Viewer?action=UPDATE&amp;creator=factset&amp;DYN_ARGS=TRUE&amp;DOC_NAME=FAT:FQL_AUDITING_CLIENT_TEMPLATE.FAT&amp;display_string=Audit&amp;VAR:KEY=LCDCTENSDE&amp;VAR:QUERY=KChGRl9FUFMoTFRNLDAsLCxSRixVU0QpQEZGX0VQUyhMVE1TX1NFTUksMCwsLFJGLFVTRCkpQEZGX0VQUyhBT","k4sMCwsLFJGLFVTRCkp&amp;WINDOW=FIRST_POPUP&amp;HEIGHT=450&amp;WIDTH=450&amp;START_MAXIMIZED=FALSE&amp;VAR:CALENDAR=US&amp;VAR:SYMBOL=KFRC&amp;VAR:INDEX=0"}</definedName>
    <definedName name="_413__FDSAUDITLINK__" localSheetId="15" hidden="1">{"fdsup://directions/FAT Viewer?action=UPDATE&amp;creator=factset&amp;DYN_ARGS=TRUE&amp;DOC_NAME=FAT:FQL_AUDITING_CLIENT_TEMPLATE.FAT&amp;display_string=Audit&amp;VAR:KEY=LCDCTENSDE&amp;VAR:QUERY=KChGRl9FUFMoTFRNLDAsLCxSRixVU0QpQEZGX0VQUyhMVE1TX1NFTUksMCwsLFJGLFVTRCkpQEZGX0VQUyhBT","k4sMCwsLFJGLFVTRCkp&amp;WINDOW=FIRST_POPUP&amp;HEIGHT=450&amp;WIDTH=450&amp;START_MAXIMIZED=FALSE&amp;VAR:CALENDAR=US&amp;VAR:SYMBOL=KFRC&amp;VAR:INDEX=0"}</definedName>
    <definedName name="_413__FDSAUDITLINK__" hidden="1">{"fdsup://directions/FAT Viewer?action=UPDATE&amp;creator=factset&amp;DYN_ARGS=TRUE&amp;DOC_NAME=FAT:FQL_AUDITING_CLIENT_TEMPLATE.FAT&amp;display_string=Audit&amp;VAR:KEY=LCDCTENSDE&amp;VAR:QUERY=KChGRl9FUFMoTFRNLDAsLCxSRixVU0QpQEZGX0VQUyhMVE1TX1NFTUksMCwsLFJGLFVTRCkpQEZGX0VQUyhBT","k4sMCwsLFJGLFVTRCkp&amp;WINDOW=FIRST_POPUP&amp;HEIGHT=450&amp;WIDTH=450&amp;START_MAXIMIZED=FALSE&amp;VAR:CALENDAR=US&amp;VAR:SYMBOL=KFRC&amp;VAR:INDEX=0"}</definedName>
    <definedName name="_414__FDSAUDITLINK__" localSheetId="16" hidden="1">{"fdsup://directions/FAT Viewer?action=UPDATE&amp;creator=factset&amp;DYN_ARGS=TRUE&amp;DOC_NAME=FAT:FQL_AUDITING_CLIENT_TEMPLATE.FAT&amp;display_string=Audit&amp;VAR:KEY=OHUVMREJCB&amp;VAR:QUERY=KEZGX0NPTV9TSFNfT1VUKFFUUiwwLCwsUkYsVVNEKUBQX0NPTV9TSFNfT1VUKDApKQ==&amp;WINDOW=FIRST_POP","UP&amp;HEIGHT=450&amp;WIDTH=450&amp;START_MAXIMIZED=FALSE&amp;VAR:CALENDAR=US&amp;VAR:INDEX=0"}</definedName>
    <definedName name="_414__FDSAUDITLINK__" localSheetId="20" hidden="1">{"fdsup://directions/FAT Viewer?action=UPDATE&amp;creator=factset&amp;DYN_ARGS=TRUE&amp;DOC_NAME=FAT:FQL_AUDITING_CLIENT_TEMPLATE.FAT&amp;display_string=Audit&amp;VAR:KEY=OHUVMREJCB&amp;VAR:QUERY=KEZGX0NPTV9TSFNfT1VUKFFUUiwwLCwsUkYsVVNEKUBQX0NPTV9TSFNfT1VUKDApKQ==&amp;WINDOW=FIRST_POP","UP&amp;HEIGHT=450&amp;WIDTH=450&amp;START_MAXIMIZED=FALSE&amp;VAR:CALENDAR=US&amp;VAR:INDEX=0"}</definedName>
    <definedName name="_414__FDSAUDITLINK__" localSheetId="12" hidden="1">{"fdsup://directions/FAT Viewer?action=UPDATE&amp;creator=factset&amp;DYN_ARGS=TRUE&amp;DOC_NAME=FAT:FQL_AUDITING_CLIENT_TEMPLATE.FAT&amp;display_string=Audit&amp;VAR:KEY=OHUVMREJCB&amp;VAR:QUERY=KEZGX0NPTV9TSFNfT1VUKFFUUiwwLCwsUkYsVVNEKUBQX0NPTV9TSFNfT1VUKDApKQ==&amp;WINDOW=FIRST_POP","UP&amp;HEIGHT=450&amp;WIDTH=450&amp;START_MAXIMIZED=FALSE&amp;VAR:CALENDAR=US&amp;VAR:INDEX=0"}</definedName>
    <definedName name="_414__FDSAUDITLINK__" localSheetId="15" hidden="1">{"fdsup://directions/FAT Viewer?action=UPDATE&amp;creator=factset&amp;DYN_ARGS=TRUE&amp;DOC_NAME=FAT:FQL_AUDITING_CLIENT_TEMPLATE.FAT&amp;display_string=Audit&amp;VAR:KEY=OHUVMREJCB&amp;VAR:QUERY=KEZGX0NPTV9TSFNfT1VUKFFUUiwwLCwsUkYsVVNEKUBQX0NPTV9TSFNfT1VUKDApKQ==&amp;WINDOW=FIRST_POP","UP&amp;HEIGHT=450&amp;WIDTH=450&amp;START_MAXIMIZED=FALSE&amp;VAR:CALENDAR=US&amp;VAR:INDEX=0"}</definedName>
    <definedName name="_414__FDSAUDITLINK__" hidden="1">{"fdsup://directions/FAT Viewer?action=UPDATE&amp;creator=factset&amp;DYN_ARGS=TRUE&amp;DOC_NAME=FAT:FQL_AUDITING_CLIENT_TEMPLATE.FAT&amp;display_string=Audit&amp;VAR:KEY=OHUVMREJCB&amp;VAR:QUERY=KEZGX0NPTV9TSFNfT1VUKFFUUiwwLCwsUkYsVVNEKUBQX0NPTV9TSFNfT1VUKDApKQ==&amp;WINDOW=FIRST_POP","UP&amp;HEIGHT=450&amp;WIDTH=450&amp;START_MAXIMIZED=FALSE&amp;VAR:CALENDAR=US&amp;VAR:INDEX=0"}</definedName>
    <definedName name="_415__FDSAUDITLINK__" localSheetId="16" hidden="1">{"fdsup://directions/FAT Viewer?action=UPDATE&amp;creator=factset&amp;DYN_ARGS=TRUE&amp;DOC_NAME=FAT:FQL_AUDITING_CLIENT_TEMPLATE.FAT&amp;display_string=Audit&amp;VAR:KEY=MFINGJKBQP&amp;VAR:QUERY=KEZGX0NPTV9TSFNfT1VUKFFUUiwwLCwsUkYsVVNEKUBQX0NPTV9TSFNfT1VUKDApKQ==&amp;WINDOW=FIRST_POP","UP&amp;HEIGHT=450&amp;WIDTH=450&amp;START_MAXIMIZED=FALSE&amp;VAR:CALENDAR=US&amp;VAR:INDEX=0"}</definedName>
    <definedName name="_415__FDSAUDITLINK__" localSheetId="20" hidden="1">{"fdsup://directions/FAT Viewer?action=UPDATE&amp;creator=factset&amp;DYN_ARGS=TRUE&amp;DOC_NAME=FAT:FQL_AUDITING_CLIENT_TEMPLATE.FAT&amp;display_string=Audit&amp;VAR:KEY=MFINGJKBQP&amp;VAR:QUERY=KEZGX0NPTV9TSFNfT1VUKFFUUiwwLCwsUkYsVVNEKUBQX0NPTV9TSFNfT1VUKDApKQ==&amp;WINDOW=FIRST_POP","UP&amp;HEIGHT=450&amp;WIDTH=450&amp;START_MAXIMIZED=FALSE&amp;VAR:CALENDAR=US&amp;VAR:INDEX=0"}</definedName>
    <definedName name="_415__FDSAUDITLINK__" localSheetId="12" hidden="1">{"fdsup://directions/FAT Viewer?action=UPDATE&amp;creator=factset&amp;DYN_ARGS=TRUE&amp;DOC_NAME=FAT:FQL_AUDITING_CLIENT_TEMPLATE.FAT&amp;display_string=Audit&amp;VAR:KEY=MFINGJKBQP&amp;VAR:QUERY=KEZGX0NPTV9TSFNfT1VUKFFUUiwwLCwsUkYsVVNEKUBQX0NPTV9TSFNfT1VUKDApKQ==&amp;WINDOW=FIRST_POP","UP&amp;HEIGHT=450&amp;WIDTH=450&amp;START_MAXIMIZED=FALSE&amp;VAR:CALENDAR=US&amp;VAR:INDEX=0"}</definedName>
    <definedName name="_415__FDSAUDITLINK__" localSheetId="15" hidden="1">{"fdsup://directions/FAT Viewer?action=UPDATE&amp;creator=factset&amp;DYN_ARGS=TRUE&amp;DOC_NAME=FAT:FQL_AUDITING_CLIENT_TEMPLATE.FAT&amp;display_string=Audit&amp;VAR:KEY=MFINGJKBQP&amp;VAR:QUERY=KEZGX0NPTV9TSFNfT1VUKFFUUiwwLCwsUkYsVVNEKUBQX0NPTV9TSFNfT1VUKDApKQ==&amp;WINDOW=FIRST_POP","UP&amp;HEIGHT=450&amp;WIDTH=450&amp;START_MAXIMIZED=FALSE&amp;VAR:CALENDAR=US&amp;VAR:INDEX=0"}</definedName>
    <definedName name="_415__FDSAUDITLINK__" hidden="1">{"fdsup://directions/FAT Viewer?action=UPDATE&amp;creator=factset&amp;DYN_ARGS=TRUE&amp;DOC_NAME=FAT:FQL_AUDITING_CLIENT_TEMPLATE.FAT&amp;display_string=Audit&amp;VAR:KEY=MFINGJKBQP&amp;VAR:QUERY=KEZGX0NPTV9TSFNfT1VUKFFUUiwwLCwsUkYsVVNEKUBQX0NPTV9TSFNfT1VUKDApKQ==&amp;WINDOW=FIRST_POP","UP&amp;HEIGHT=450&amp;WIDTH=450&amp;START_MAXIMIZED=FALSE&amp;VAR:CALENDAR=US&amp;VAR:INDEX=0"}</definedName>
    <definedName name="_416__FDSAUDITLINK__" localSheetId="16" hidden="1">{"fdsup://directions/FAT Viewer?action=UPDATE&amp;creator=factset&amp;DYN_ARGS=TRUE&amp;DOC_NAME=FAT:FQL_AUDITING_CLIENT_TEMPLATE.FAT&amp;display_string=Audit&amp;VAR:KEY=YHYFIJGVUB&amp;VAR:QUERY=KChGRl9HUk9TU19JTkMoTFRNLDAsLCxSRixVU0QpQEZGX0dST1NTX0lOQyhMVE1TX1NFTUksMCwsLFJGLFVTR","CkpQEZGX1NBTEVTKEFOTiwwLCwsUkYsVVNEKSk=&amp;WINDOW=FIRST_POPUP&amp;HEIGHT=450&amp;WIDTH=450&amp;START_MAXIMIZED=FALSE&amp;VAR:CALENDAR=US&amp;VAR:SYMBOL=MIPS&amp;VAR:INDEX=0"}</definedName>
    <definedName name="_416__FDSAUDITLINK__" localSheetId="20" hidden="1">{"fdsup://directions/FAT Viewer?action=UPDATE&amp;creator=factset&amp;DYN_ARGS=TRUE&amp;DOC_NAME=FAT:FQL_AUDITING_CLIENT_TEMPLATE.FAT&amp;display_string=Audit&amp;VAR:KEY=YHYFIJGVUB&amp;VAR:QUERY=KChGRl9HUk9TU19JTkMoTFRNLDAsLCxSRixVU0QpQEZGX0dST1NTX0lOQyhMVE1TX1NFTUksMCwsLFJGLFVTR","CkpQEZGX1NBTEVTKEFOTiwwLCwsUkYsVVNEKSk=&amp;WINDOW=FIRST_POPUP&amp;HEIGHT=450&amp;WIDTH=450&amp;START_MAXIMIZED=FALSE&amp;VAR:CALENDAR=US&amp;VAR:SYMBOL=MIPS&amp;VAR:INDEX=0"}</definedName>
    <definedName name="_416__FDSAUDITLINK__" localSheetId="12" hidden="1">{"fdsup://directions/FAT Viewer?action=UPDATE&amp;creator=factset&amp;DYN_ARGS=TRUE&amp;DOC_NAME=FAT:FQL_AUDITING_CLIENT_TEMPLATE.FAT&amp;display_string=Audit&amp;VAR:KEY=YHYFIJGVUB&amp;VAR:QUERY=KChGRl9HUk9TU19JTkMoTFRNLDAsLCxSRixVU0QpQEZGX0dST1NTX0lOQyhMVE1TX1NFTUksMCwsLFJGLFVTR","CkpQEZGX1NBTEVTKEFOTiwwLCwsUkYsVVNEKSk=&amp;WINDOW=FIRST_POPUP&amp;HEIGHT=450&amp;WIDTH=450&amp;START_MAXIMIZED=FALSE&amp;VAR:CALENDAR=US&amp;VAR:SYMBOL=MIPS&amp;VAR:INDEX=0"}</definedName>
    <definedName name="_416__FDSAUDITLINK__" localSheetId="15" hidden="1">{"fdsup://directions/FAT Viewer?action=UPDATE&amp;creator=factset&amp;DYN_ARGS=TRUE&amp;DOC_NAME=FAT:FQL_AUDITING_CLIENT_TEMPLATE.FAT&amp;display_string=Audit&amp;VAR:KEY=YHYFIJGVUB&amp;VAR:QUERY=KChGRl9HUk9TU19JTkMoTFRNLDAsLCxSRixVU0QpQEZGX0dST1NTX0lOQyhMVE1TX1NFTUksMCwsLFJGLFVTR","CkpQEZGX1NBTEVTKEFOTiwwLCwsUkYsVVNEKSk=&amp;WINDOW=FIRST_POPUP&amp;HEIGHT=450&amp;WIDTH=450&amp;START_MAXIMIZED=FALSE&amp;VAR:CALENDAR=US&amp;VAR:SYMBOL=MIPS&amp;VAR:INDEX=0"}</definedName>
    <definedName name="_416__FDSAUDITLINK__" hidden="1">{"fdsup://directions/FAT Viewer?action=UPDATE&amp;creator=factset&amp;DYN_ARGS=TRUE&amp;DOC_NAME=FAT:FQL_AUDITING_CLIENT_TEMPLATE.FAT&amp;display_string=Audit&amp;VAR:KEY=YHYFIJGVUB&amp;VAR:QUERY=KChGRl9HUk9TU19JTkMoTFRNLDAsLCxSRixVU0QpQEZGX0dST1NTX0lOQyhMVE1TX1NFTUksMCwsLFJGLFVTR","CkpQEZGX1NBTEVTKEFOTiwwLCwsUkYsVVNEKSk=&amp;WINDOW=FIRST_POPUP&amp;HEIGHT=450&amp;WIDTH=450&amp;START_MAXIMIZED=FALSE&amp;VAR:CALENDAR=US&amp;VAR:SYMBOL=MIPS&amp;VAR:INDEX=0"}</definedName>
    <definedName name="_417__FDSAUDITLINK__" localSheetId="16" hidden="1">{"fdsup://directions/FAT Viewer?action=UPDATE&amp;creator=factset&amp;DYN_ARGS=TRUE&amp;DOC_NAME=FAT:FQL_AUDITING_CLIENT_TEMPLATE.FAT&amp;display_string=Audit&amp;VAR:KEY=OVKZMLIDUJ&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093031&amp;VAR:INDEX=0"}</definedName>
    <definedName name="_417__FDSAUDITLINK__" localSheetId="20" hidden="1">{"fdsup://directions/FAT Viewer?action=UPDATE&amp;creator=factset&amp;DYN_ARGS=TRUE&amp;DOC_NAME=FAT:FQL_AUDITING_CLIENT_TEMPLATE.FAT&amp;display_string=Audit&amp;VAR:KEY=OVKZMLIDUJ&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093031&amp;VAR:INDEX=0"}</definedName>
    <definedName name="_417__FDSAUDITLINK__" localSheetId="12" hidden="1">{"fdsup://directions/FAT Viewer?action=UPDATE&amp;creator=factset&amp;DYN_ARGS=TRUE&amp;DOC_NAME=FAT:FQL_AUDITING_CLIENT_TEMPLATE.FAT&amp;display_string=Audit&amp;VAR:KEY=OVKZMLIDUJ&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093031&amp;VAR:INDEX=0"}</definedName>
    <definedName name="_417__FDSAUDITLINK__" localSheetId="15" hidden="1">{"fdsup://directions/FAT Viewer?action=UPDATE&amp;creator=factset&amp;DYN_ARGS=TRUE&amp;DOC_NAME=FAT:FQL_AUDITING_CLIENT_TEMPLATE.FAT&amp;display_string=Audit&amp;VAR:KEY=OVKZMLIDUJ&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093031&amp;VAR:INDEX=0"}</definedName>
    <definedName name="_417__FDSAUDITLINK__" hidden="1">{"fdsup://directions/FAT Viewer?action=UPDATE&amp;creator=factset&amp;DYN_ARGS=TRUE&amp;DOC_NAME=FAT:FQL_AUDITING_CLIENT_TEMPLATE.FAT&amp;display_string=Audit&amp;VAR:KEY=OVKZMLIDUJ&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093031&amp;VAR:INDEX=0"}</definedName>
    <definedName name="_418__FDSAUDITLINK__" localSheetId="16" hidden="1">{"fdsup://directions/FAT Viewer?action=UPDATE&amp;creator=factset&amp;DYN_ARGS=TRUE&amp;DOC_NAME=FAT:FQL_AUDITING_CLIENT_TEMPLATE.FAT&amp;display_string=Audit&amp;VAR:KEY=WZSPYFWTCD&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N6596X10&amp;VAR:INDEX=0"}</definedName>
    <definedName name="_418__FDSAUDITLINK__" localSheetId="20" hidden="1">{"fdsup://directions/FAT Viewer?action=UPDATE&amp;creator=factset&amp;DYN_ARGS=TRUE&amp;DOC_NAME=FAT:FQL_AUDITING_CLIENT_TEMPLATE.FAT&amp;display_string=Audit&amp;VAR:KEY=WZSPYFWTCD&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N6596X10&amp;VAR:INDEX=0"}</definedName>
    <definedName name="_418__FDSAUDITLINK__" localSheetId="12" hidden="1">{"fdsup://directions/FAT Viewer?action=UPDATE&amp;creator=factset&amp;DYN_ARGS=TRUE&amp;DOC_NAME=FAT:FQL_AUDITING_CLIENT_TEMPLATE.FAT&amp;display_string=Audit&amp;VAR:KEY=WZSPYFWTCD&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N6596X10&amp;VAR:INDEX=0"}</definedName>
    <definedName name="_418__FDSAUDITLINK__" localSheetId="15" hidden="1">{"fdsup://directions/FAT Viewer?action=UPDATE&amp;creator=factset&amp;DYN_ARGS=TRUE&amp;DOC_NAME=FAT:FQL_AUDITING_CLIENT_TEMPLATE.FAT&amp;display_string=Audit&amp;VAR:KEY=WZSPYFWTCD&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N6596X10&amp;VAR:INDEX=0"}</definedName>
    <definedName name="_418__FDSAUDITLINK__" hidden="1">{"fdsup://directions/FAT Viewer?action=UPDATE&amp;creator=factset&amp;DYN_ARGS=TRUE&amp;DOC_NAME=FAT:FQL_AUDITING_CLIENT_TEMPLATE.FAT&amp;display_string=Audit&amp;VAR:KEY=WZSPYFWTCD&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N6596X10&amp;VAR:INDEX=0"}</definedName>
    <definedName name="_419__FDSAUDITLINK__" localSheetId="16" hidden="1">{"fdsup://directions/FAT Viewer?action=UPDATE&amp;creator=factset&amp;DYN_ARGS=TRUE&amp;DOC_NAME=FAT:FQL_AUDITING_CLIENT_TEMPLATE.FAT&amp;display_string=Audit&amp;VAR:KEY=LYTWNGLMHC&amp;VAR:QUERY=KChGRl9ERUJUKFFUUiwwLCwsUkYsVVNEKUBGRl9ERUJUKFNFTUksMCwsLFJGLFVTRCkpQEZGX0RFQlQoQU5OL","DAsLCxSRixVU0QpKQ==&amp;WINDOW=FIRST_POPUP&amp;HEIGHT=450&amp;WIDTH=450&amp;START_MAXIMIZED=FALSE&amp;VAR:CALENDAR=US&amp;VAR:SYMBOL=223093&amp;VAR:INDEX=0"}</definedName>
    <definedName name="_419__FDSAUDITLINK__" localSheetId="20" hidden="1">{"fdsup://directions/FAT Viewer?action=UPDATE&amp;creator=factset&amp;DYN_ARGS=TRUE&amp;DOC_NAME=FAT:FQL_AUDITING_CLIENT_TEMPLATE.FAT&amp;display_string=Audit&amp;VAR:KEY=LYTWNGLMHC&amp;VAR:QUERY=KChGRl9ERUJUKFFUUiwwLCwsUkYsVVNEKUBGRl9ERUJUKFNFTUksMCwsLFJGLFVTRCkpQEZGX0RFQlQoQU5OL","DAsLCxSRixVU0QpKQ==&amp;WINDOW=FIRST_POPUP&amp;HEIGHT=450&amp;WIDTH=450&amp;START_MAXIMIZED=FALSE&amp;VAR:CALENDAR=US&amp;VAR:SYMBOL=223093&amp;VAR:INDEX=0"}</definedName>
    <definedName name="_419__FDSAUDITLINK__" localSheetId="12" hidden="1">{"fdsup://directions/FAT Viewer?action=UPDATE&amp;creator=factset&amp;DYN_ARGS=TRUE&amp;DOC_NAME=FAT:FQL_AUDITING_CLIENT_TEMPLATE.FAT&amp;display_string=Audit&amp;VAR:KEY=LYTWNGLMHC&amp;VAR:QUERY=KChGRl9ERUJUKFFUUiwwLCwsUkYsVVNEKUBGRl9ERUJUKFNFTUksMCwsLFJGLFVTRCkpQEZGX0RFQlQoQU5OL","DAsLCxSRixVU0QpKQ==&amp;WINDOW=FIRST_POPUP&amp;HEIGHT=450&amp;WIDTH=450&amp;START_MAXIMIZED=FALSE&amp;VAR:CALENDAR=US&amp;VAR:SYMBOL=223093&amp;VAR:INDEX=0"}</definedName>
    <definedName name="_419__FDSAUDITLINK__" localSheetId="15" hidden="1">{"fdsup://directions/FAT Viewer?action=UPDATE&amp;creator=factset&amp;DYN_ARGS=TRUE&amp;DOC_NAME=FAT:FQL_AUDITING_CLIENT_TEMPLATE.FAT&amp;display_string=Audit&amp;VAR:KEY=LYTWNGLMHC&amp;VAR:QUERY=KChGRl9ERUJUKFFUUiwwLCwsUkYsVVNEKUBGRl9ERUJUKFNFTUksMCwsLFJGLFVTRCkpQEZGX0RFQlQoQU5OL","DAsLCxSRixVU0QpKQ==&amp;WINDOW=FIRST_POPUP&amp;HEIGHT=450&amp;WIDTH=450&amp;START_MAXIMIZED=FALSE&amp;VAR:CALENDAR=US&amp;VAR:SYMBOL=223093&amp;VAR:INDEX=0"}</definedName>
    <definedName name="_419__FDSAUDITLINK__" hidden="1">{"fdsup://directions/FAT Viewer?action=UPDATE&amp;creator=factset&amp;DYN_ARGS=TRUE&amp;DOC_NAME=FAT:FQL_AUDITING_CLIENT_TEMPLATE.FAT&amp;display_string=Audit&amp;VAR:KEY=LYTWNGLMHC&amp;VAR:QUERY=KChGRl9ERUJUKFFUUiwwLCwsUkYsVVNEKUBGRl9ERUJUKFNFTUksMCwsLFJGLFVTRCkpQEZGX0RFQlQoQU5OL","DAsLCxSRixVU0QpKQ==&amp;WINDOW=FIRST_POPUP&amp;HEIGHT=450&amp;WIDTH=450&amp;START_MAXIMIZED=FALSE&amp;VAR:CALENDAR=US&amp;VAR:SYMBOL=223093&amp;VAR:INDEX=0"}</definedName>
    <definedName name="_42__FDSAUDITLINK__" localSheetId="16" hidden="1">{"fdsup://Directions/FactSet Auditing Viewer?action=AUDIT_VALUE&amp;DB=129&amp;ID1=663567&amp;VALUEID=07011&amp;SDATE=2010&amp;PERIODTYPE=ANN_STD&amp;SCFT=3&amp;window=popup_no_bar&amp;width=385&amp;height=120&amp;START_MAXIMIZED=FALSE&amp;creator=factset&amp;display_string=Audit"}</definedName>
    <definedName name="_42__FDSAUDITLINK__" localSheetId="20" hidden="1">{"fdsup://Directions/FactSet Auditing Viewer?action=AUDIT_VALUE&amp;DB=129&amp;ID1=663567&amp;VALUEID=07011&amp;SDATE=2010&amp;PERIODTYPE=ANN_STD&amp;SCFT=3&amp;window=popup_no_bar&amp;width=385&amp;height=120&amp;START_MAXIMIZED=FALSE&amp;creator=factset&amp;display_string=Audit"}</definedName>
    <definedName name="_42__FDSAUDITLINK__" localSheetId="12" hidden="1">{"fdsup://Directions/FactSet Auditing Viewer?action=AUDIT_VALUE&amp;DB=129&amp;ID1=663567&amp;VALUEID=07011&amp;SDATE=2010&amp;PERIODTYPE=ANN_STD&amp;SCFT=3&amp;window=popup_no_bar&amp;width=385&amp;height=120&amp;START_MAXIMIZED=FALSE&amp;creator=factset&amp;display_string=Audit"}</definedName>
    <definedName name="_42__FDSAUDITLINK__" localSheetId="15" hidden="1">{"fdsup://Directions/FactSet Auditing Viewer?action=AUDIT_VALUE&amp;DB=129&amp;ID1=663567&amp;VALUEID=07011&amp;SDATE=2010&amp;PERIODTYPE=ANN_STD&amp;SCFT=3&amp;window=popup_no_bar&amp;width=385&amp;height=120&amp;START_MAXIMIZED=FALSE&amp;creator=factset&amp;display_string=Audit"}</definedName>
    <definedName name="_42__FDSAUDITLINK__" hidden="1">{"fdsup://Directions/FactSet Auditing Viewer?action=AUDIT_VALUE&amp;DB=129&amp;ID1=663567&amp;VALUEID=07011&amp;SDATE=2010&amp;PERIODTYPE=ANN_STD&amp;SCFT=3&amp;window=popup_no_bar&amp;width=385&amp;height=120&amp;START_MAXIMIZED=FALSE&amp;creator=factset&amp;display_string=Audit"}</definedName>
    <definedName name="_420__FDSAUDITLINK__" localSheetId="16" hidden="1">{"fdsup://directions/FAT Viewer?action=UPDATE&amp;creator=factset&amp;DYN_ARGS=TRUE&amp;DOC_NAME=FAT:FQL_AUDITING_CLIENT_TEMPLATE.FAT&amp;display_string=Audit&amp;VAR:KEY=WLOVUDSXEX&amp;VAR:QUERY=KChGRl9FQklUREEoTFRNLDAsLCxSRixVU0QpQEZGX0VCSVREQShMVE1TX1NFTUksMCwsLFJGLFVTRCkpQEZGX","0VCSVREQShBTk4sMCwsLFJGLFVTRCkp&amp;WINDOW=FIRST_POPUP&amp;HEIGHT=450&amp;WIDTH=450&amp;START_MAXIMIZED=FALSE&amp;VAR:CALENDAR=US&amp;VAR:SYMBOL=588950&amp;VAR:INDEX=0"}</definedName>
    <definedName name="_420__FDSAUDITLINK__" localSheetId="20" hidden="1">{"fdsup://directions/FAT Viewer?action=UPDATE&amp;creator=factset&amp;DYN_ARGS=TRUE&amp;DOC_NAME=FAT:FQL_AUDITING_CLIENT_TEMPLATE.FAT&amp;display_string=Audit&amp;VAR:KEY=WLOVUDSXEX&amp;VAR:QUERY=KChGRl9FQklUREEoTFRNLDAsLCxSRixVU0QpQEZGX0VCSVREQShMVE1TX1NFTUksMCwsLFJGLFVTRCkpQEZGX","0VCSVREQShBTk4sMCwsLFJGLFVTRCkp&amp;WINDOW=FIRST_POPUP&amp;HEIGHT=450&amp;WIDTH=450&amp;START_MAXIMIZED=FALSE&amp;VAR:CALENDAR=US&amp;VAR:SYMBOL=588950&amp;VAR:INDEX=0"}</definedName>
    <definedName name="_420__FDSAUDITLINK__" localSheetId="12" hidden="1">{"fdsup://directions/FAT Viewer?action=UPDATE&amp;creator=factset&amp;DYN_ARGS=TRUE&amp;DOC_NAME=FAT:FQL_AUDITING_CLIENT_TEMPLATE.FAT&amp;display_string=Audit&amp;VAR:KEY=WLOVUDSXEX&amp;VAR:QUERY=KChGRl9FQklUREEoTFRNLDAsLCxSRixVU0QpQEZGX0VCSVREQShMVE1TX1NFTUksMCwsLFJGLFVTRCkpQEZGX","0VCSVREQShBTk4sMCwsLFJGLFVTRCkp&amp;WINDOW=FIRST_POPUP&amp;HEIGHT=450&amp;WIDTH=450&amp;START_MAXIMIZED=FALSE&amp;VAR:CALENDAR=US&amp;VAR:SYMBOL=588950&amp;VAR:INDEX=0"}</definedName>
    <definedName name="_420__FDSAUDITLINK__" localSheetId="15" hidden="1">{"fdsup://directions/FAT Viewer?action=UPDATE&amp;creator=factset&amp;DYN_ARGS=TRUE&amp;DOC_NAME=FAT:FQL_AUDITING_CLIENT_TEMPLATE.FAT&amp;display_string=Audit&amp;VAR:KEY=WLOVUDSXEX&amp;VAR:QUERY=KChGRl9FQklUREEoTFRNLDAsLCxSRixVU0QpQEZGX0VCSVREQShMVE1TX1NFTUksMCwsLFJGLFVTRCkpQEZGX","0VCSVREQShBTk4sMCwsLFJGLFVTRCkp&amp;WINDOW=FIRST_POPUP&amp;HEIGHT=450&amp;WIDTH=450&amp;START_MAXIMIZED=FALSE&amp;VAR:CALENDAR=US&amp;VAR:SYMBOL=588950&amp;VAR:INDEX=0"}</definedName>
    <definedName name="_420__FDSAUDITLINK__" hidden="1">{"fdsup://directions/FAT Viewer?action=UPDATE&amp;creator=factset&amp;DYN_ARGS=TRUE&amp;DOC_NAME=FAT:FQL_AUDITING_CLIENT_TEMPLATE.FAT&amp;display_string=Audit&amp;VAR:KEY=WLOVUDSXEX&amp;VAR:QUERY=KChGRl9FQklUREEoTFRNLDAsLCxSRixVU0QpQEZGX0VCSVREQShMVE1TX1NFTUksMCwsLFJGLFVTRCkpQEZGX","0VCSVREQShBTk4sMCwsLFJGLFVTRCkp&amp;WINDOW=FIRST_POPUP&amp;HEIGHT=450&amp;WIDTH=450&amp;START_MAXIMIZED=FALSE&amp;VAR:CALENDAR=US&amp;VAR:SYMBOL=588950&amp;VAR:INDEX=0"}</definedName>
    <definedName name="_421__FDSAUDITLINK__" localSheetId="16" hidden="1">{"fdsup://Directions/FactSet Auditing Viewer?action=AUDIT_VALUE&amp;DB=129&amp;ID1=68218910&amp;VALUEID=01001&amp;SDATE=201201&amp;PERIODTYPE=QTR_STD&amp;SCFT=3&amp;window=popup_no_bar&amp;width=385&amp;height=120&amp;START_MAXIMIZED=FALSE&amp;creator=factset&amp;display_string=Audit"}</definedName>
    <definedName name="_421__FDSAUDITLINK__" localSheetId="20" hidden="1">{"fdsup://Directions/FactSet Auditing Viewer?action=AUDIT_VALUE&amp;DB=129&amp;ID1=68218910&amp;VALUEID=01001&amp;SDATE=201201&amp;PERIODTYPE=QTR_STD&amp;SCFT=3&amp;window=popup_no_bar&amp;width=385&amp;height=120&amp;START_MAXIMIZED=FALSE&amp;creator=factset&amp;display_string=Audit"}</definedName>
    <definedName name="_421__FDSAUDITLINK__" localSheetId="12" hidden="1">{"fdsup://Directions/FactSet Auditing Viewer?action=AUDIT_VALUE&amp;DB=129&amp;ID1=68218910&amp;VALUEID=01001&amp;SDATE=201201&amp;PERIODTYPE=QTR_STD&amp;SCFT=3&amp;window=popup_no_bar&amp;width=385&amp;height=120&amp;START_MAXIMIZED=FALSE&amp;creator=factset&amp;display_string=Audit"}</definedName>
    <definedName name="_421__FDSAUDITLINK__" localSheetId="15" hidden="1">{"fdsup://Directions/FactSet Auditing Viewer?action=AUDIT_VALUE&amp;DB=129&amp;ID1=68218910&amp;VALUEID=01001&amp;SDATE=201201&amp;PERIODTYPE=QTR_STD&amp;SCFT=3&amp;window=popup_no_bar&amp;width=385&amp;height=120&amp;START_MAXIMIZED=FALSE&amp;creator=factset&amp;display_string=Audit"}</definedName>
    <definedName name="_421__FDSAUDITLINK__" hidden="1">{"fdsup://Directions/FactSet Auditing Viewer?action=AUDIT_VALUE&amp;DB=129&amp;ID1=68218910&amp;VALUEID=01001&amp;SDATE=201201&amp;PERIODTYPE=QTR_STD&amp;SCFT=3&amp;window=popup_no_bar&amp;width=385&amp;height=120&amp;START_MAXIMIZED=FALSE&amp;creator=factset&amp;display_string=Audit"}</definedName>
    <definedName name="_422__FDSAUDITLINK__" localSheetId="16" hidden="1">{"fdsup://directions/FAT Viewer?action=UPDATE&amp;creator=factset&amp;DYN_ARGS=TRUE&amp;DOC_NAME=FAT:FQL_AUDITING_CLIENT_TEMPLATE.FAT&amp;display_string=Audit&amp;VAR:KEY=TUVGDCJOBI&amp;VAR:QUERY=KChGRl9HUk9TU19JTkMoTFRNLDAsLCxSRixVU0QpQEZGX0dST1NTX0lOQyhMVE1TX1NFTUksMCwsLFJGLFVTR","CkpQEZGX1NBTEVTKEFOTiwwLCwsUkYsVVNEKSk=&amp;WINDOW=FIRST_POPUP&amp;HEIGHT=450&amp;WIDTH=450&amp;START_MAXIMIZED=FALSE&amp;VAR:CALENDAR=US&amp;VAR:SYMBOL=RMBS&amp;VAR:INDEX=0"}</definedName>
    <definedName name="_422__FDSAUDITLINK__" localSheetId="20" hidden="1">{"fdsup://directions/FAT Viewer?action=UPDATE&amp;creator=factset&amp;DYN_ARGS=TRUE&amp;DOC_NAME=FAT:FQL_AUDITING_CLIENT_TEMPLATE.FAT&amp;display_string=Audit&amp;VAR:KEY=TUVGDCJOBI&amp;VAR:QUERY=KChGRl9HUk9TU19JTkMoTFRNLDAsLCxSRixVU0QpQEZGX0dST1NTX0lOQyhMVE1TX1NFTUksMCwsLFJGLFVTR","CkpQEZGX1NBTEVTKEFOTiwwLCwsUkYsVVNEKSk=&amp;WINDOW=FIRST_POPUP&amp;HEIGHT=450&amp;WIDTH=450&amp;START_MAXIMIZED=FALSE&amp;VAR:CALENDAR=US&amp;VAR:SYMBOL=RMBS&amp;VAR:INDEX=0"}</definedName>
    <definedName name="_422__FDSAUDITLINK__" localSheetId="12" hidden="1">{"fdsup://directions/FAT Viewer?action=UPDATE&amp;creator=factset&amp;DYN_ARGS=TRUE&amp;DOC_NAME=FAT:FQL_AUDITING_CLIENT_TEMPLATE.FAT&amp;display_string=Audit&amp;VAR:KEY=TUVGDCJOBI&amp;VAR:QUERY=KChGRl9HUk9TU19JTkMoTFRNLDAsLCxSRixVU0QpQEZGX0dST1NTX0lOQyhMVE1TX1NFTUksMCwsLFJGLFVTR","CkpQEZGX1NBTEVTKEFOTiwwLCwsUkYsVVNEKSk=&amp;WINDOW=FIRST_POPUP&amp;HEIGHT=450&amp;WIDTH=450&amp;START_MAXIMIZED=FALSE&amp;VAR:CALENDAR=US&amp;VAR:SYMBOL=RMBS&amp;VAR:INDEX=0"}</definedName>
    <definedName name="_422__FDSAUDITLINK__" localSheetId="15" hidden="1">{"fdsup://directions/FAT Viewer?action=UPDATE&amp;creator=factset&amp;DYN_ARGS=TRUE&amp;DOC_NAME=FAT:FQL_AUDITING_CLIENT_TEMPLATE.FAT&amp;display_string=Audit&amp;VAR:KEY=TUVGDCJOBI&amp;VAR:QUERY=KChGRl9HUk9TU19JTkMoTFRNLDAsLCxSRixVU0QpQEZGX0dST1NTX0lOQyhMVE1TX1NFTUksMCwsLFJGLFVTR","CkpQEZGX1NBTEVTKEFOTiwwLCwsUkYsVVNEKSk=&amp;WINDOW=FIRST_POPUP&amp;HEIGHT=450&amp;WIDTH=450&amp;START_MAXIMIZED=FALSE&amp;VAR:CALENDAR=US&amp;VAR:SYMBOL=RMBS&amp;VAR:INDEX=0"}</definedName>
    <definedName name="_422__FDSAUDITLINK__" hidden="1">{"fdsup://directions/FAT Viewer?action=UPDATE&amp;creator=factset&amp;DYN_ARGS=TRUE&amp;DOC_NAME=FAT:FQL_AUDITING_CLIENT_TEMPLATE.FAT&amp;display_string=Audit&amp;VAR:KEY=TUVGDCJOBI&amp;VAR:QUERY=KChGRl9HUk9TU19JTkMoTFRNLDAsLCxSRixVU0QpQEZGX0dST1NTX0lOQyhMVE1TX1NFTUksMCwsLFJGLFVTR","CkpQEZGX1NBTEVTKEFOTiwwLCwsUkYsVVNEKSk=&amp;WINDOW=FIRST_POPUP&amp;HEIGHT=450&amp;WIDTH=450&amp;START_MAXIMIZED=FALSE&amp;VAR:CALENDAR=US&amp;VAR:SYMBOL=RMBS&amp;VAR:INDEX=0"}</definedName>
    <definedName name="_423__FDSAUDITLINK__" localSheetId="16" hidden="1">{"fdsup://directions/FAT Viewer?action=UPDATE&amp;creator=factset&amp;DYN_ARGS=TRUE&amp;DOC_NAME=FAT:FQL_AUDITING_CLIENT_TEMPLATE.FAT&amp;display_string=Audit&amp;VAR:KEY=OHUVMREJCB&amp;VAR:QUERY=KEZGX0NPTV9TSFNfT1VUKFFUUiwwLCwsUkYsVVNEKUBQX0NPTV9TSFNfT1VUKDApKQ==&amp;WINDOW=FIRST_POP","UP&amp;HEIGHT=450&amp;WIDTH=450&amp;START_MAXIMIZED=FALSE&amp;VAR:CALENDAR=US&amp;VAR:INDEX=0"}</definedName>
    <definedName name="_423__FDSAUDITLINK__" localSheetId="20" hidden="1">{"fdsup://directions/FAT Viewer?action=UPDATE&amp;creator=factset&amp;DYN_ARGS=TRUE&amp;DOC_NAME=FAT:FQL_AUDITING_CLIENT_TEMPLATE.FAT&amp;display_string=Audit&amp;VAR:KEY=OHUVMREJCB&amp;VAR:QUERY=KEZGX0NPTV9TSFNfT1VUKFFUUiwwLCwsUkYsVVNEKUBQX0NPTV9TSFNfT1VUKDApKQ==&amp;WINDOW=FIRST_POP","UP&amp;HEIGHT=450&amp;WIDTH=450&amp;START_MAXIMIZED=FALSE&amp;VAR:CALENDAR=US&amp;VAR:INDEX=0"}</definedName>
    <definedName name="_423__FDSAUDITLINK__" localSheetId="12" hidden="1">{"fdsup://directions/FAT Viewer?action=UPDATE&amp;creator=factset&amp;DYN_ARGS=TRUE&amp;DOC_NAME=FAT:FQL_AUDITING_CLIENT_TEMPLATE.FAT&amp;display_string=Audit&amp;VAR:KEY=OHUVMREJCB&amp;VAR:QUERY=KEZGX0NPTV9TSFNfT1VUKFFUUiwwLCwsUkYsVVNEKUBQX0NPTV9TSFNfT1VUKDApKQ==&amp;WINDOW=FIRST_POP","UP&amp;HEIGHT=450&amp;WIDTH=450&amp;START_MAXIMIZED=FALSE&amp;VAR:CALENDAR=US&amp;VAR:INDEX=0"}</definedName>
    <definedName name="_423__FDSAUDITLINK__" localSheetId="15" hidden="1">{"fdsup://directions/FAT Viewer?action=UPDATE&amp;creator=factset&amp;DYN_ARGS=TRUE&amp;DOC_NAME=FAT:FQL_AUDITING_CLIENT_TEMPLATE.FAT&amp;display_string=Audit&amp;VAR:KEY=OHUVMREJCB&amp;VAR:QUERY=KEZGX0NPTV9TSFNfT1VUKFFUUiwwLCwsUkYsVVNEKUBQX0NPTV9TSFNfT1VUKDApKQ==&amp;WINDOW=FIRST_POP","UP&amp;HEIGHT=450&amp;WIDTH=450&amp;START_MAXIMIZED=FALSE&amp;VAR:CALENDAR=US&amp;VAR:INDEX=0"}</definedName>
    <definedName name="_423__FDSAUDITLINK__" hidden="1">{"fdsup://directions/FAT Viewer?action=UPDATE&amp;creator=factset&amp;DYN_ARGS=TRUE&amp;DOC_NAME=FAT:FQL_AUDITING_CLIENT_TEMPLATE.FAT&amp;display_string=Audit&amp;VAR:KEY=OHUVMREJCB&amp;VAR:QUERY=KEZGX0NPTV9TSFNfT1VUKFFUUiwwLCwsUkYsVVNEKUBQX0NPTV9TSFNfT1VUKDApKQ==&amp;WINDOW=FIRST_POP","UP&amp;HEIGHT=450&amp;WIDTH=450&amp;START_MAXIMIZED=FALSE&amp;VAR:CALENDAR=US&amp;VAR:INDEX=0"}</definedName>
    <definedName name="_424__FDSAUDITLINK__" localSheetId="16" hidden="1">{"fdsup://Directions/FactSet Auditing Viewer?action=AUDIT_VALUE&amp;DB=129&amp;ID1=88164L10&amp;VALUEID=P05301&amp;SDATE=201201&amp;PERIODTYPE=QTR_STD&amp;SCFT=3&amp;window=popup_no_bar&amp;width=385&amp;height=120&amp;START_MAXIMIZED=FALSE&amp;creator=factset&amp;display_string=Audit"}</definedName>
    <definedName name="_424__FDSAUDITLINK__" localSheetId="20" hidden="1">{"fdsup://Directions/FactSet Auditing Viewer?action=AUDIT_VALUE&amp;DB=129&amp;ID1=88164L10&amp;VALUEID=P05301&amp;SDATE=201201&amp;PERIODTYPE=QTR_STD&amp;SCFT=3&amp;window=popup_no_bar&amp;width=385&amp;height=120&amp;START_MAXIMIZED=FALSE&amp;creator=factset&amp;display_string=Audit"}</definedName>
    <definedName name="_424__FDSAUDITLINK__" localSheetId="12" hidden="1">{"fdsup://Directions/FactSet Auditing Viewer?action=AUDIT_VALUE&amp;DB=129&amp;ID1=88164L10&amp;VALUEID=P05301&amp;SDATE=201201&amp;PERIODTYPE=QTR_STD&amp;SCFT=3&amp;window=popup_no_bar&amp;width=385&amp;height=120&amp;START_MAXIMIZED=FALSE&amp;creator=factset&amp;display_string=Audit"}</definedName>
    <definedName name="_424__FDSAUDITLINK__" localSheetId="15" hidden="1">{"fdsup://Directions/FactSet Auditing Viewer?action=AUDIT_VALUE&amp;DB=129&amp;ID1=88164L10&amp;VALUEID=P05301&amp;SDATE=201201&amp;PERIODTYPE=QTR_STD&amp;SCFT=3&amp;window=popup_no_bar&amp;width=385&amp;height=120&amp;START_MAXIMIZED=FALSE&amp;creator=factset&amp;display_string=Audit"}</definedName>
    <definedName name="_424__FDSAUDITLINK__" hidden="1">{"fdsup://Directions/FactSet Auditing Viewer?action=AUDIT_VALUE&amp;DB=129&amp;ID1=88164L10&amp;VALUEID=P05301&amp;SDATE=201201&amp;PERIODTYPE=QTR_STD&amp;SCFT=3&amp;window=popup_no_bar&amp;width=385&amp;height=120&amp;START_MAXIMIZED=FALSE&amp;creator=factset&amp;display_string=Audit"}</definedName>
    <definedName name="_425__FDSAUDITLINK__" localSheetId="16" hidden="1">{"fdsup://Directions/FactSet Auditing Viewer?action=AUDIT_VALUE&amp;DB=129&amp;ID1=588950&amp;VALUEID=P05202&amp;SDATE=2011&amp;PERIODTYPE=ANN_STD&amp;SCFT=3&amp;window=popup_no_bar&amp;width=385&amp;height=120&amp;START_MAXIMIZED=FALSE&amp;creator=factset&amp;display_string=Audit"}</definedName>
    <definedName name="_425__FDSAUDITLINK__" localSheetId="20" hidden="1">{"fdsup://Directions/FactSet Auditing Viewer?action=AUDIT_VALUE&amp;DB=129&amp;ID1=588950&amp;VALUEID=P05202&amp;SDATE=2011&amp;PERIODTYPE=ANN_STD&amp;SCFT=3&amp;window=popup_no_bar&amp;width=385&amp;height=120&amp;START_MAXIMIZED=FALSE&amp;creator=factset&amp;display_string=Audit"}</definedName>
    <definedName name="_425__FDSAUDITLINK__" localSheetId="12" hidden="1">{"fdsup://Directions/FactSet Auditing Viewer?action=AUDIT_VALUE&amp;DB=129&amp;ID1=588950&amp;VALUEID=P05202&amp;SDATE=2011&amp;PERIODTYPE=ANN_STD&amp;SCFT=3&amp;window=popup_no_bar&amp;width=385&amp;height=120&amp;START_MAXIMIZED=FALSE&amp;creator=factset&amp;display_string=Audit"}</definedName>
    <definedName name="_425__FDSAUDITLINK__" localSheetId="15" hidden="1">{"fdsup://Directions/FactSet Auditing Viewer?action=AUDIT_VALUE&amp;DB=129&amp;ID1=588950&amp;VALUEID=P05202&amp;SDATE=2011&amp;PERIODTYPE=ANN_STD&amp;SCFT=3&amp;window=popup_no_bar&amp;width=385&amp;height=120&amp;START_MAXIMIZED=FALSE&amp;creator=factset&amp;display_string=Audit"}</definedName>
    <definedName name="_425__FDSAUDITLINK__" hidden="1">{"fdsup://Directions/FactSet Auditing Viewer?action=AUDIT_VALUE&amp;DB=129&amp;ID1=588950&amp;VALUEID=P05202&amp;SDATE=2011&amp;PERIODTYPE=ANN_STD&amp;SCFT=3&amp;window=popup_no_bar&amp;width=385&amp;height=120&amp;START_MAXIMIZED=FALSE&amp;creator=factset&amp;display_string=Audit"}</definedName>
    <definedName name="_426__FDSAUDITLINK__" localSheetId="16" hidden="1">{"fdsup://Directions/FactSet Auditing Viewer?action=AUDIT_VALUE&amp;DB=129&amp;ID1=588950&amp;VALUEID=01251&amp;SDATE=2011&amp;PERIODTYPE=ANN_STD&amp;SCFT=3&amp;window=popup_no_bar&amp;width=385&amp;height=120&amp;START_MAXIMIZED=FALSE&amp;creator=factset&amp;display_string=Audit"}</definedName>
    <definedName name="_426__FDSAUDITLINK__" localSheetId="20" hidden="1">{"fdsup://Directions/FactSet Auditing Viewer?action=AUDIT_VALUE&amp;DB=129&amp;ID1=588950&amp;VALUEID=01251&amp;SDATE=2011&amp;PERIODTYPE=ANN_STD&amp;SCFT=3&amp;window=popup_no_bar&amp;width=385&amp;height=120&amp;START_MAXIMIZED=FALSE&amp;creator=factset&amp;display_string=Audit"}</definedName>
    <definedName name="_426__FDSAUDITLINK__" localSheetId="12" hidden="1">{"fdsup://Directions/FactSet Auditing Viewer?action=AUDIT_VALUE&amp;DB=129&amp;ID1=588950&amp;VALUEID=01251&amp;SDATE=2011&amp;PERIODTYPE=ANN_STD&amp;SCFT=3&amp;window=popup_no_bar&amp;width=385&amp;height=120&amp;START_MAXIMIZED=FALSE&amp;creator=factset&amp;display_string=Audit"}</definedName>
    <definedName name="_426__FDSAUDITLINK__" localSheetId="15" hidden="1">{"fdsup://Directions/FactSet Auditing Viewer?action=AUDIT_VALUE&amp;DB=129&amp;ID1=588950&amp;VALUEID=01251&amp;SDATE=2011&amp;PERIODTYPE=ANN_STD&amp;SCFT=3&amp;window=popup_no_bar&amp;width=385&amp;height=120&amp;START_MAXIMIZED=FALSE&amp;creator=factset&amp;display_string=Audit"}</definedName>
    <definedName name="_426__FDSAUDITLINK__" hidden="1">{"fdsup://Directions/FactSet Auditing Viewer?action=AUDIT_VALUE&amp;DB=129&amp;ID1=588950&amp;VALUEID=01251&amp;SDATE=2011&amp;PERIODTYPE=ANN_STD&amp;SCFT=3&amp;window=popup_no_bar&amp;width=385&amp;height=120&amp;START_MAXIMIZED=FALSE&amp;creator=factset&amp;display_string=Audit"}</definedName>
    <definedName name="_427__FDSAUDITLINK__" localSheetId="16" hidden="1">{"fdsup://Directions/FactSet Auditing Viewer?action=AUDIT_VALUE&amp;DB=129&amp;ID1=00388130&amp;VALUEID=07011&amp;SDATE=2011&amp;PERIODTYPE=ANN_STD&amp;SCFT=3&amp;window=popup_no_bar&amp;width=385&amp;height=120&amp;START_MAXIMIZED=FALSE&amp;creator=factset&amp;display_string=Audit"}</definedName>
    <definedName name="_427__FDSAUDITLINK__" localSheetId="20" hidden="1">{"fdsup://Directions/FactSet Auditing Viewer?action=AUDIT_VALUE&amp;DB=129&amp;ID1=00388130&amp;VALUEID=07011&amp;SDATE=2011&amp;PERIODTYPE=ANN_STD&amp;SCFT=3&amp;window=popup_no_bar&amp;width=385&amp;height=120&amp;START_MAXIMIZED=FALSE&amp;creator=factset&amp;display_string=Audit"}</definedName>
    <definedName name="_427__FDSAUDITLINK__" localSheetId="12" hidden="1">{"fdsup://Directions/FactSet Auditing Viewer?action=AUDIT_VALUE&amp;DB=129&amp;ID1=00388130&amp;VALUEID=07011&amp;SDATE=2011&amp;PERIODTYPE=ANN_STD&amp;SCFT=3&amp;window=popup_no_bar&amp;width=385&amp;height=120&amp;START_MAXIMIZED=FALSE&amp;creator=factset&amp;display_string=Audit"}</definedName>
    <definedName name="_427__FDSAUDITLINK__" localSheetId="15" hidden="1">{"fdsup://Directions/FactSet Auditing Viewer?action=AUDIT_VALUE&amp;DB=129&amp;ID1=00388130&amp;VALUEID=07011&amp;SDATE=2011&amp;PERIODTYPE=ANN_STD&amp;SCFT=3&amp;window=popup_no_bar&amp;width=385&amp;height=120&amp;START_MAXIMIZED=FALSE&amp;creator=factset&amp;display_string=Audit"}</definedName>
    <definedName name="_427__FDSAUDITLINK__" hidden="1">{"fdsup://Directions/FactSet Auditing Viewer?action=AUDIT_VALUE&amp;DB=129&amp;ID1=00388130&amp;VALUEID=07011&amp;SDATE=2011&amp;PERIODTYPE=ANN_STD&amp;SCFT=3&amp;window=popup_no_bar&amp;width=385&amp;height=120&amp;START_MAXIMIZED=FALSE&amp;creator=factset&amp;display_string=Audit"}</definedName>
    <definedName name="_428__FDSAUDITLINK__" localSheetId="16" hidden="1">{"fdsup://directions/FAT Viewer?action=UPDATE&amp;creator=factset&amp;DYN_ARGS=TRUE&amp;DOC_NAME=FAT:FQL_AUDITING_CLIENT_TEMPLATE.FAT&amp;display_string=Audit&amp;VAR:KEY=UPIBKTKJQL&amp;VAR:QUERY=KChGRl9FUFMoTFRNLDAsLCxSRixVU0QpQEZGX0VQUyhMVE1TX1NFTUksMCwsLFJGLFVTRCkpQEZGX0VQUyhBT","k4sMCwsLFJGLFVTRCkp&amp;WINDOW=FIRST_POPUP&amp;HEIGHT=450&amp;WIDTH=450&amp;START_MAXIMIZED=FALSE&amp;VAR:CALENDAR=US&amp;VAR:SYMBOL=N6596X10&amp;VAR:INDEX=0"}</definedName>
    <definedName name="_428__FDSAUDITLINK__" localSheetId="20" hidden="1">{"fdsup://directions/FAT Viewer?action=UPDATE&amp;creator=factset&amp;DYN_ARGS=TRUE&amp;DOC_NAME=FAT:FQL_AUDITING_CLIENT_TEMPLATE.FAT&amp;display_string=Audit&amp;VAR:KEY=UPIBKTKJQL&amp;VAR:QUERY=KChGRl9FUFMoTFRNLDAsLCxSRixVU0QpQEZGX0VQUyhMVE1TX1NFTUksMCwsLFJGLFVTRCkpQEZGX0VQUyhBT","k4sMCwsLFJGLFVTRCkp&amp;WINDOW=FIRST_POPUP&amp;HEIGHT=450&amp;WIDTH=450&amp;START_MAXIMIZED=FALSE&amp;VAR:CALENDAR=US&amp;VAR:SYMBOL=N6596X10&amp;VAR:INDEX=0"}</definedName>
    <definedName name="_428__FDSAUDITLINK__" localSheetId="12" hidden="1">{"fdsup://directions/FAT Viewer?action=UPDATE&amp;creator=factset&amp;DYN_ARGS=TRUE&amp;DOC_NAME=FAT:FQL_AUDITING_CLIENT_TEMPLATE.FAT&amp;display_string=Audit&amp;VAR:KEY=UPIBKTKJQL&amp;VAR:QUERY=KChGRl9FUFMoTFRNLDAsLCxSRixVU0QpQEZGX0VQUyhMVE1TX1NFTUksMCwsLFJGLFVTRCkpQEZGX0VQUyhBT","k4sMCwsLFJGLFVTRCkp&amp;WINDOW=FIRST_POPUP&amp;HEIGHT=450&amp;WIDTH=450&amp;START_MAXIMIZED=FALSE&amp;VAR:CALENDAR=US&amp;VAR:SYMBOL=N6596X10&amp;VAR:INDEX=0"}</definedName>
    <definedName name="_428__FDSAUDITLINK__" localSheetId="15" hidden="1">{"fdsup://directions/FAT Viewer?action=UPDATE&amp;creator=factset&amp;DYN_ARGS=TRUE&amp;DOC_NAME=FAT:FQL_AUDITING_CLIENT_TEMPLATE.FAT&amp;display_string=Audit&amp;VAR:KEY=UPIBKTKJQL&amp;VAR:QUERY=KChGRl9FUFMoTFRNLDAsLCxSRixVU0QpQEZGX0VQUyhMVE1TX1NFTUksMCwsLFJGLFVTRCkpQEZGX0VQUyhBT","k4sMCwsLFJGLFVTRCkp&amp;WINDOW=FIRST_POPUP&amp;HEIGHT=450&amp;WIDTH=450&amp;START_MAXIMIZED=FALSE&amp;VAR:CALENDAR=US&amp;VAR:SYMBOL=N6596X10&amp;VAR:INDEX=0"}</definedName>
    <definedName name="_428__FDSAUDITLINK__" hidden="1">{"fdsup://directions/FAT Viewer?action=UPDATE&amp;creator=factset&amp;DYN_ARGS=TRUE&amp;DOC_NAME=FAT:FQL_AUDITING_CLIENT_TEMPLATE.FAT&amp;display_string=Audit&amp;VAR:KEY=UPIBKTKJQL&amp;VAR:QUERY=KChGRl9FUFMoTFRNLDAsLCxSRixVU0QpQEZGX0VQUyhMVE1TX1NFTUksMCwsLFJGLFVTRCkpQEZGX0VQUyhBT","k4sMCwsLFJGLFVTRCkp&amp;WINDOW=FIRST_POPUP&amp;HEIGHT=450&amp;WIDTH=450&amp;START_MAXIMIZED=FALSE&amp;VAR:CALENDAR=US&amp;VAR:SYMBOL=N6596X10&amp;VAR:INDEX=0"}</definedName>
    <definedName name="_429__FDSAUDITLINK__" localSheetId="16" hidden="1">{"fdsup://directions/FAT Viewer?action=UPDATE&amp;creator=factset&amp;DYN_ARGS=TRUE&amp;DOC_NAME=FAT:FQL_AUDITING_CLIENT_TEMPLATE.FAT&amp;display_string=Audit&amp;VAR:KEY=RIRSLIFWLE&amp;VAR:QUERY=KChGRl9ORVRfSU5DKExUTSwwLCwsUkYsVVNEKUBGRl9ORVRfSU5DKExUTVNfU0VNSSwwLCwsUkYsVVNEKSlAR","kZfTkVUX0lOQyhBTk4sMCwsLFJGLFVTRCkp&amp;WINDOW=FIRST_POPUP&amp;HEIGHT=450&amp;WIDTH=450&amp;START_MAXIMIZED=FALSE&amp;VAR:CALENDAR=US&amp;VAR:SYMBOL=N6596X10&amp;VAR:INDEX=0"}</definedName>
    <definedName name="_429__FDSAUDITLINK__" localSheetId="20" hidden="1">{"fdsup://directions/FAT Viewer?action=UPDATE&amp;creator=factset&amp;DYN_ARGS=TRUE&amp;DOC_NAME=FAT:FQL_AUDITING_CLIENT_TEMPLATE.FAT&amp;display_string=Audit&amp;VAR:KEY=RIRSLIFWLE&amp;VAR:QUERY=KChGRl9ORVRfSU5DKExUTSwwLCwsUkYsVVNEKUBGRl9ORVRfSU5DKExUTVNfU0VNSSwwLCwsUkYsVVNEKSlAR","kZfTkVUX0lOQyhBTk4sMCwsLFJGLFVTRCkp&amp;WINDOW=FIRST_POPUP&amp;HEIGHT=450&amp;WIDTH=450&amp;START_MAXIMIZED=FALSE&amp;VAR:CALENDAR=US&amp;VAR:SYMBOL=N6596X10&amp;VAR:INDEX=0"}</definedName>
    <definedName name="_429__FDSAUDITLINK__" localSheetId="12" hidden="1">{"fdsup://directions/FAT Viewer?action=UPDATE&amp;creator=factset&amp;DYN_ARGS=TRUE&amp;DOC_NAME=FAT:FQL_AUDITING_CLIENT_TEMPLATE.FAT&amp;display_string=Audit&amp;VAR:KEY=RIRSLIFWLE&amp;VAR:QUERY=KChGRl9ORVRfSU5DKExUTSwwLCwsUkYsVVNEKUBGRl9ORVRfSU5DKExUTVNfU0VNSSwwLCwsUkYsVVNEKSlAR","kZfTkVUX0lOQyhBTk4sMCwsLFJGLFVTRCkp&amp;WINDOW=FIRST_POPUP&amp;HEIGHT=450&amp;WIDTH=450&amp;START_MAXIMIZED=FALSE&amp;VAR:CALENDAR=US&amp;VAR:SYMBOL=N6596X10&amp;VAR:INDEX=0"}</definedName>
    <definedName name="_429__FDSAUDITLINK__" localSheetId="15" hidden="1">{"fdsup://directions/FAT Viewer?action=UPDATE&amp;creator=factset&amp;DYN_ARGS=TRUE&amp;DOC_NAME=FAT:FQL_AUDITING_CLIENT_TEMPLATE.FAT&amp;display_string=Audit&amp;VAR:KEY=RIRSLIFWLE&amp;VAR:QUERY=KChGRl9ORVRfSU5DKExUTSwwLCwsUkYsVVNEKUBGRl9ORVRfSU5DKExUTVNfU0VNSSwwLCwsUkYsVVNEKSlAR","kZfTkVUX0lOQyhBTk4sMCwsLFJGLFVTRCkp&amp;WINDOW=FIRST_POPUP&amp;HEIGHT=450&amp;WIDTH=450&amp;START_MAXIMIZED=FALSE&amp;VAR:CALENDAR=US&amp;VAR:SYMBOL=N6596X10&amp;VAR:INDEX=0"}</definedName>
    <definedName name="_429__FDSAUDITLINK__" hidden="1">{"fdsup://directions/FAT Viewer?action=UPDATE&amp;creator=factset&amp;DYN_ARGS=TRUE&amp;DOC_NAME=FAT:FQL_AUDITING_CLIENT_TEMPLATE.FAT&amp;display_string=Audit&amp;VAR:KEY=RIRSLIFWLE&amp;VAR:QUERY=KChGRl9ORVRfSU5DKExUTSwwLCwsUkYsVVNEKUBGRl9ORVRfSU5DKExUTVNfU0VNSSwwLCwsUkYsVVNEKSlAR","kZfTkVUX0lOQyhBTk4sMCwsLFJGLFVTRCkp&amp;WINDOW=FIRST_POPUP&amp;HEIGHT=450&amp;WIDTH=450&amp;START_MAXIMIZED=FALSE&amp;VAR:CALENDAR=US&amp;VAR:SYMBOL=N6596X10&amp;VAR:INDEX=0"}</definedName>
    <definedName name="_43__FDSAUDITLINK__" localSheetId="16" hidden="1">{"fdsup://directions/FAT Viewer?action=UPDATE&amp;creator=factset&amp;DYN_ARGS=TRUE&amp;DOC_NAME=FAT:FQL_AUDITING_CLIENT_TEMPLATE.FAT&amp;display_string=Audit&amp;VAR:KEY=TKZMRQNAXW&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6723&amp;VAR:INDEX=0"}</definedName>
    <definedName name="_43__FDSAUDITLINK__" localSheetId="20" hidden="1">{"fdsup://directions/FAT Viewer?action=UPDATE&amp;creator=factset&amp;DYN_ARGS=TRUE&amp;DOC_NAME=FAT:FQL_AUDITING_CLIENT_TEMPLATE.FAT&amp;display_string=Audit&amp;VAR:KEY=TKZMRQNAXW&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6723&amp;VAR:INDEX=0"}</definedName>
    <definedName name="_43__FDSAUDITLINK__" localSheetId="12" hidden="1">{"fdsup://directions/FAT Viewer?action=UPDATE&amp;creator=factset&amp;DYN_ARGS=TRUE&amp;DOC_NAME=FAT:FQL_AUDITING_CLIENT_TEMPLATE.FAT&amp;display_string=Audit&amp;VAR:KEY=TKZMRQNAXW&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6723&amp;VAR:INDEX=0"}</definedName>
    <definedName name="_43__FDSAUDITLINK__" localSheetId="15" hidden="1">{"fdsup://directions/FAT Viewer?action=UPDATE&amp;creator=factset&amp;DYN_ARGS=TRUE&amp;DOC_NAME=FAT:FQL_AUDITING_CLIENT_TEMPLATE.FAT&amp;display_string=Audit&amp;VAR:KEY=TKZMRQNAXW&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6723&amp;VAR:INDEX=0"}</definedName>
    <definedName name="_43__FDSAUDITLINK__" hidden="1">{"fdsup://directions/FAT Viewer?action=UPDATE&amp;creator=factset&amp;DYN_ARGS=TRUE&amp;DOC_NAME=FAT:FQL_AUDITING_CLIENT_TEMPLATE.FAT&amp;display_string=Audit&amp;VAR:KEY=TKZMRQNAXW&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6723&amp;VAR:INDEX=0"}</definedName>
    <definedName name="_430__FDSAUDITLINK__" localSheetId="16" hidden="1">{"fdsup://directions/FAT Viewer?action=UPDATE&amp;creator=factset&amp;DYN_ARGS=TRUE&amp;DOC_NAME=FAT:FQL_AUDITING_CLIENT_TEMPLATE.FAT&amp;display_string=Audit&amp;VAR:KEY=MRODWHQBQD&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68218910&amp;VAR:INDEX=0"}</definedName>
    <definedName name="_430__FDSAUDITLINK__" localSheetId="20" hidden="1">{"fdsup://directions/FAT Viewer?action=UPDATE&amp;creator=factset&amp;DYN_ARGS=TRUE&amp;DOC_NAME=FAT:FQL_AUDITING_CLIENT_TEMPLATE.FAT&amp;display_string=Audit&amp;VAR:KEY=MRODWHQBQD&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68218910&amp;VAR:INDEX=0"}</definedName>
    <definedName name="_430__FDSAUDITLINK__" localSheetId="12" hidden="1">{"fdsup://directions/FAT Viewer?action=UPDATE&amp;creator=factset&amp;DYN_ARGS=TRUE&amp;DOC_NAME=FAT:FQL_AUDITING_CLIENT_TEMPLATE.FAT&amp;display_string=Audit&amp;VAR:KEY=MRODWHQBQD&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68218910&amp;VAR:INDEX=0"}</definedName>
    <definedName name="_430__FDSAUDITLINK__" localSheetId="15" hidden="1">{"fdsup://directions/FAT Viewer?action=UPDATE&amp;creator=factset&amp;DYN_ARGS=TRUE&amp;DOC_NAME=FAT:FQL_AUDITING_CLIENT_TEMPLATE.FAT&amp;display_string=Audit&amp;VAR:KEY=MRODWHQBQD&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68218910&amp;VAR:INDEX=0"}</definedName>
    <definedName name="_430__FDSAUDITLINK__" hidden="1">{"fdsup://directions/FAT Viewer?action=UPDATE&amp;creator=factset&amp;DYN_ARGS=TRUE&amp;DOC_NAME=FAT:FQL_AUDITING_CLIENT_TEMPLATE.FAT&amp;display_string=Audit&amp;VAR:KEY=MRODWHQBQD&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68218910&amp;VAR:INDEX=0"}</definedName>
    <definedName name="_431__FDSAUDITLINK__" localSheetId="16" hidden="1">{"fdsup://Directions/FactSet Auditing Viewer?action=AUDIT_VALUE&amp;DB=129&amp;ID1=B505PN&amp;VALUEID=01001&amp;SDATE=201201&amp;PERIODTYPE=QTR_STD&amp;SCFT=3&amp;window=popup_no_bar&amp;width=385&amp;height=120&amp;START_MAXIMIZED=FALSE&amp;creator=factset&amp;display_string=Audit"}</definedName>
    <definedName name="_431__FDSAUDITLINK__" localSheetId="20" hidden="1">{"fdsup://Directions/FactSet Auditing Viewer?action=AUDIT_VALUE&amp;DB=129&amp;ID1=B505PN&amp;VALUEID=01001&amp;SDATE=201201&amp;PERIODTYPE=QTR_STD&amp;SCFT=3&amp;window=popup_no_bar&amp;width=385&amp;height=120&amp;START_MAXIMIZED=FALSE&amp;creator=factset&amp;display_string=Audit"}</definedName>
    <definedName name="_431__FDSAUDITLINK__" localSheetId="12" hidden="1">{"fdsup://Directions/FactSet Auditing Viewer?action=AUDIT_VALUE&amp;DB=129&amp;ID1=B505PN&amp;VALUEID=01001&amp;SDATE=201201&amp;PERIODTYPE=QTR_STD&amp;SCFT=3&amp;window=popup_no_bar&amp;width=385&amp;height=120&amp;START_MAXIMIZED=FALSE&amp;creator=factset&amp;display_string=Audit"}</definedName>
    <definedName name="_431__FDSAUDITLINK__" localSheetId="15" hidden="1">{"fdsup://Directions/FactSet Auditing Viewer?action=AUDIT_VALUE&amp;DB=129&amp;ID1=B505PN&amp;VALUEID=01001&amp;SDATE=201201&amp;PERIODTYPE=QTR_STD&amp;SCFT=3&amp;window=popup_no_bar&amp;width=385&amp;height=120&amp;START_MAXIMIZED=FALSE&amp;creator=factset&amp;display_string=Audit"}</definedName>
    <definedName name="_431__FDSAUDITLINK__" hidden="1">{"fdsup://Directions/FactSet Auditing Viewer?action=AUDIT_VALUE&amp;DB=129&amp;ID1=B505PN&amp;VALUEID=01001&amp;SDATE=201201&amp;PERIODTYPE=QTR_STD&amp;SCFT=3&amp;window=popup_no_bar&amp;width=385&amp;height=120&amp;START_MAXIMIZED=FALSE&amp;creator=factset&amp;display_string=Audit"}</definedName>
    <definedName name="_432__FDSAUDITLINK__" localSheetId="16" hidden="1">{"fdsup://directions/FAT Viewer?action=UPDATE&amp;creator=factset&amp;DYN_ARGS=TRUE&amp;DOC_NAME=FAT:FQL_AUDITING_CLIENT_TEMPLATE.FAT&amp;display_string=Audit&amp;VAR:KEY=VKPWLABCZC&amp;VAR:QUERY=KChGRl9FUFMoTFRNLDAsLCxSRixVU0QpQEZGX0VQUyhMVE1TX1NFTUksMCwsLFJGLFVTRCkpQEZGX0VQUyhBT","k4sMCwsLFJGLFVTRCkp&amp;WINDOW=FIRST_POPUP&amp;HEIGHT=450&amp;WIDTH=450&amp;START_MAXIMIZED=FALSE&amp;VAR:CALENDAR=US&amp;VAR:SYMBOL=68218910&amp;VAR:INDEX=0"}</definedName>
    <definedName name="_432__FDSAUDITLINK__" localSheetId="20" hidden="1">{"fdsup://directions/FAT Viewer?action=UPDATE&amp;creator=factset&amp;DYN_ARGS=TRUE&amp;DOC_NAME=FAT:FQL_AUDITING_CLIENT_TEMPLATE.FAT&amp;display_string=Audit&amp;VAR:KEY=VKPWLABCZC&amp;VAR:QUERY=KChGRl9FUFMoTFRNLDAsLCxSRixVU0QpQEZGX0VQUyhMVE1TX1NFTUksMCwsLFJGLFVTRCkpQEZGX0VQUyhBT","k4sMCwsLFJGLFVTRCkp&amp;WINDOW=FIRST_POPUP&amp;HEIGHT=450&amp;WIDTH=450&amp;START_MAXIMIZED=FALSE&amp;VAR:CALENDAR=US&amp;VAR:SYMBOL=68218910&amp;VAR:INDEX=0"}</definedName>
    <definedName name="_432__FDSAUDITLINK__" localSheetId="12" hidden="1">{"fdsup://directions/FAT Viewer?action=UPDATE&amp;creator=factset&amp;DYN_ARGS=TRUE&amp;DOC_NAME=FAT:FQL_AUDITING_CLIENT_TEMPLATE.FAT&amp;display_string=Audit&amp;VAR:KEY=VKPWLABCZC&amp;VAR:QUERY=KChGRl9FUFMoTFRNLDAsLCxSRixVU0QpQEZGX0VQUyhMVE1TX1NFTUksMCwsLFJGLFVTRCkpQEZGX0VQUyhBT","k4sMCwsLFJGLFVTRCkp&amp;WINDOW=FIRST_POPUP&amp;HEIGHT=450&amp;WIDTH=450&amp;START_MAXIMIZED=FALSE&amp;VAR:CALENDAR=US&amp;VAR:SYMBOL=68218910&amp;VAR:INDEX=0"}</definedName>
    <definedName name="_432__FDSAUDITLINK__" localSheetId="15" hidden="1">{"fdsup://directions/FAT Viewer?action=UPDATE&amp;creator=factset&amp;DYN_ARGS=TRUE&amp;DOC_NAME=FAT:FQL_AUDITING_CLIENT_TEMPLATE.FAT&amp;display_string=Audit&amp;VAR:KEY=VKPWLABCZC&amp;VAR:QUERY=KChGRl9FUFMoTFRNLDAsLCxSRixVU0QpQEZGX0VQUyhMVE1TX1NFTUksMCwsLFJGLFVTRCkpQEZGX0VQUyhBT","k4sMCwsLFJGLFVTRCkp&amp;WINDOW=FIRST_POPUP&amp;HEIGHT=450&amp;WIDTH=450&amp;START_MAXIMIZED=FALSE&amp;VAR:CALENDAR=US&amp;VAR:SYMBOL=68218910&amp;VAR:INDEX=0"}</definedName>
    <definedName name="_432__FDSAUDITLINK__" hidden="1">{"fdsup://directions/FAT Viewer?action=UPDATE&amp;creator=factset&amp;DYN_ARGS=TRUE&amp;DOC_NAME=FAT:FQL_AUDITING_CLIENT_TEMPLATE.FAT&amp;display_string=Audit&amp;VAR:KEY=VKPWLABCZC&amp;VAR:QUERY=KChGRl9FUFMoTFRNLDAsLCxSRixVU0QpQEZGX0VQUyhMVE1TX1NFTUksMCwsLFJGLFVTRCkpQEZGX0VQUyhBT","k4sMCwsLFJGLFVTRCkp&amp;WINDOW=FIRST_POPUP&amp;HEIGHT=450&amp;WIDTH=450&amp;START_MAXIMIZED=FALSE&amp;VAR:CALENDAR=US&amp;VAR:SYMBOL=68218910&amp;VAR:INDEX=0"}</definedName>
    <definedName name="_433__FDSAUDITLINK__" localSheetId="16" hidden="1">{"fdsup://directions/FAT Viewer?action=UPDATE&amp;creator=factset&amp;DYN_ARGS=TRUE&amp;DOC_NAME=FAT:FQL_AUDITING_CLIENT_TEMPLATE.FAT&amp;display_string=Audit&amp;VAR:KEY=ANUPSXSLCD&amp;VAR:QUERY=KChGRl9ORVRfSU5DKExUTSwwLCwsUkYsVVNEKUBGRl9ORVRfSU5DKExUTVNfU0VNSSwwLCwsUkYsVVNEKSlAR","kZfTkVUX0lOQyhBTk4sMCwsLFJGLFVTRCkp&amp;WINDOW=FIRST_POPUP&amp;HEIGHT=450&amp;WIDTH=450&amp;START_MAXIMIZED=FALSE&amp;VAR:CALENDAR=US&amp;VAR:SYMBOL=68218910&amp;VAR:INDEX=0"}</definedName>
    <definedName name="_433__FDSAUDITLINK__" localSheetId="20" hidden="1">{"fdsup://directions/FAT Viewer?action=UPDATE&amp;creator=factset&amp;DYN_ARGS=TRUE&amp;DOC_NAME=FAT:FQL_AUDITING_CLIENT_TEMPLATE.FAT&amp;display_string=Audit&amp;VAR:KEY=ANUPSXSLCD&amp;VAR:QUERY=KChGRl9ORVRfSU5DKExUTSwwLCwsUkYsVVNEKUBGRl9ORVRfSU5DKExUTVNfU0VNSSwwLCwsUkYsVVNEKSlAR","kZfTkVUX0lOQyhBTk4sMCwsLFJGLFVTRCkp&amp;WINDOW=FIRST_POPUP&amp;HEIGHT=450&amp;WIDTH=450&amp;START_MAXIMIZED=FALSE&amp;VAR:CALENDAR=US&amp;VAR:SYMBOL=68218910&amp;VAR:INDEX=0"}</definedName>
    <definedName name="_433__FDSAUDITLINK__" localSheetId="12" hidden="1">{"fdsup://directions/FAT Viewer?action=UPDATE&amp;creator=factset&amp;DYN_ARGS=TRUE&amp;DOC_NAME=FAT:FQL_AUDITING_CLIENT_TEMPLATE.FAT&amp;display_string=Audit&amp;VAR:KEY=ANUPSXSLCD&amp;VAR:QUERY=KChGRl9ORVRfSU5DKExUTSwwLCwsUkYsVVNEKUBGRl9ORVRfSU5DKExUTVNfU0VNSSwwLCwsUkYsVVNEKSlAR","kZfTkVUX0lOQyhBTk4sMCwsLFJGLFVTRCkp&amp;WINDOW=FIRST_POPUP&amp;HEIGHT=450&amp;WIDTH=450&amp;START_MAXIMIZED=FALSE&amp;VAR:CALENDAR=US&amp;VAR:SYMBOL=68218910&amp;VAR:INDEX=0"}</definedName>
    <definedName name="_433__FDSAUDITLINK__" localSheetId="15" hidden="1">{"fdsup://directions/FAT Viewer?action=UPDATE&amp;creator=factset&amp;DYN_ARGS=TRUE&amp;DOC_NAME=FAT:FQL_AUDITING_CLIENT_TEMPLATE.FAT&amp;display_string=Audit&amp;VAR:KEY=ANUPSXSLCD&amp;VAR:QUERY=KChGRl9ORVRfSU5DKExUTSwwLCwsUkYsVVNEKUBGRl9ORVRfSU5DKExUTVNfU0VNSSwwLCwsUkYsVVNEKSlAR","kZfTkVUX0lOQyhBTk4sMCwsLFJGLFVTRCkp&amp;WINDOW=FIRST_POPUP&amp;HEIGHT=450&amp;WIDTH=450&amp;START_MAXIMIZED=FALSE&amp;VAR:CALENDAR=US&amp;VAR:SYMBOL=68218910&amp;VAR:INDEX=0"}</definedName>
    <definedName name="_433__FDSAUDITLINK__" hidden="1">{"fdsup://directions/FAT Viewer?action=UPDATE&amp;creator=factset&amp;DYN_ARGS=TRUE&amp;DOC_NAME=FAT:FQL_AUDITING_CLIENT_TEMPLATE.FAT&amp;display_string=Audit&amp;VAR:KEY=ANUPSXSLCD&amp;VAR:QUERY=KChGRl9ORVRfSU5DKExUTSwwLCwsUkYsVVNEKUBGRl9ORVRfSU5DKExUTVNfU0VNSSwwLCwsUkYsVVNEKSlAR","kZfTkVUX0lOQyhBTk4sMCwsLFJGLFVTRCkp&amp;WINDOW=FIRST_POPUP&amp;HEIGHT=450&amp;WIDTH=450&amp;START_MAXIMIZED=FALSE&amp;VAR:CALENDAR=US&amp;VAR:SYMBOL=68218910&amp;VAR:INDEX=0"}</definedName>
    <definedName name="_434__FDSAUDITLINK__" localSheetId="16" hidden="1">{"fdsup://directions/FAT Viewer?action=UPDATE&amp;creator=factset&amp;DYN_ARGS=TRUE&amp;DOC_NAME=FAT:FQL_AUDITING_CLIENT_TEMPLATE.FAT&amp;display_string=Audit&amp;VAR:KEY=DUBCRYRUZE&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INDEX=0"}</definedName>
    <definedName name="_434__FDSAUDITLINK__" localSheetId="20" hidden="1">{"fdsup://directions/FAT Viewer?action=UPDATE&amp;creator=factset&amp;DYN_ARGS=TRUE&amp;DOC_NAME=FAT:FQL_AUDITING_CLIENT_TEMPLATE.FAT&amp;display_string=Audit&amp;VAR:KEY=DUBCRYRUZE&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INDEX=0"}</definedName>
    <definedName name="_434__FDSAUDITLINK__" localSheetId="12" hidden="1">{"fdsup://directions/FAT Viewer?action=UPDATE&amp;creator=factset&amp;DYN_ARGS=TRUE&amp;DOC_NAME=FAT:FQL_AUDITING_CLIENT_TEMPLATE.FAT&amp;display_string=Audit&amp;VAR:KEY=DUBCRYRUZE&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INDEX=0"}</definedName>
    <definedName name="_434__FDSAUDITLINK__" localSheetId="15" hidden="1">{"fdsup://directions/FAT Viewer?action=UPDATE&amp;creator=factset&amp;DYN_ARGS=TRUE&amp;DOC_NAME=FAT:FQL_AUDITING_CLIENT_TEMPLATE.FAT&amp;display_string=Audit&amp;VAR:KEY=DUBCRYRUZE&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INDEX=0"}</definedName>
    <definedName name="_434__FDSAUDITLINK__" hidden="1">{"fdsup://directions/FAT Viewer?action=UPDATE&amp;creator=factset&amp;DYN_ARGS=TRUE&amp;DOC_NAME=FAT:FQL_AUDITING_CLIENT_TEMPLATE.FAT&amp;display_string=Audit&amp;VAR:KEY=DUBCRYRUZE&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INDEX=0"}</definedName>
    <definedName name="_435__FDSAUDITLINK__" localSheetId="16" hidden="1">{"fdsup://Directions/FactSet Auditing Viewer?action=AUDIT_VALUE&amp;DB=129&amp;ID1=588950&amp;VALUEID=07011&amp;SDATE=2011&amp;PERIODTYPE=ANN_STD&amp;SCFT=3&amp;window=popup_no_bar&amp;width=385&amp;height=120&amp;START_MAXIMIZED=FALSE&amp;creator=factset&amp;display_string=Audit"}</definedName>
    <definedName name="_435__FDSAUDITLINK__" localSheetId="20" hidden="1">{"fdsup://Directions/FactSet Auditing Viewer?action=AUDIT_VALUE&amp;DB=129&amp;ID1=588950&amp;VALUEID=07011&amp;SDATE=2011&amp;PERIODTYPE=ANN_STD&amp;SCFT=3&amp;window=popup_no_bar&amp;width=385&amp;height=120&amp;START_MAXIMIZED=FALSE&amp;creator=factset&amp;display_string=Audit"}</definedName>
    <definedName name="_435__FDSAUDITLINK__" localSheetId="12" hidden="1">{"fdsup://Directions/FactSet Auditing Viewer?action=AUDIT_VALUE&amp;DB=129&amp;ID1=588950&amp;VALUEID=07011&amp;SDATE=2011&amp;PERIODTYPE=ANN_STD&amp;SCFT=3&amp;window=popup_no_bar&amp;width=385&amp;height=120&amp;START_MAXIMIZED=FALSE&amp;creator=factset&amp;display_string=Audit"}</definedName>
    <definedName name="_435__FDSAUDITLINK__" localSheetId="15" hidden="1">{"fdsup://Directions/FactSet Auditing Viewer?action=AUDIT_VALUE&amp;DB=129&amp;ID1=588950&amp;VALUEID=07011&amp;SDATE=2011&amp;PERIODTYPE=ANN_STD&amp;SCFT=3&amp;window=popup_no_bar&amp;width=385&amp;height=120&amp;START_MAXIMIZED=FALSE&amp;creator=factset&amp;display_string=Audit"}</definedName>
    <definedName name="_435__FDSAUDITLINK__" hidden="1">{"fdsup://Directions/FactSet Auditing Viewer?action=AUDIT_VALUE&amp;DB=129&amp;ID1=588950&amp;VALUEID=07011&amp;SDATE=2011&amp;PERIODTYPE=ANN_STD&amp;SCFT=3&amp;window=popup_no_bar&amp;width=385&amp;height=120&amp;START_MAXIMIZED=FALSE&amp;creator=factset&amp;display_string=Audit"}</definedName>
    <definedName name="_436__FDSAUDITLINK__" localSheetId="16" hidden="1">{"fdsup://directions/FAT Viewer?action=UPDATE&amp;creator=factset&amp;DYN_ARGS=TRUE&amp;DOC_NAME=FAT:FQL_AUDITING_CLIENT_TEMPLATE.FAT&amp;display_string=Audit&amp;VAR:KEY=LEPIRIVQXM&amp;VAR:QUERY=KChGRl9ERUJUKFFUUiwwLCwsUkYsVVNEKUBGRl9ERUJUKFNFTUksMCwsLFJGLFVTRCkpQEZGX0RFQlQoQU5OL","DAsLCxSRixVU0QpKQ==&amp;WINDOW=FIRST_POPUP&amp;HEIGHT=450&amp;WIDTH=450&amp;START_MAXIMIZED=FALSE&amp;VAR:CALENDAR=US&amp;VAR:SYMBOL=588950&amp;VAR:INDEX=0"}</definedName>
    <definedName name="_436__FDSAUDITLINK__" localSheetId="20" hidden="1">{"fdsup://directions/FAT Viewer?action=UPDATE&amp;creator=factset&amp;DYN_ARGS=TRUE&amp;DOC_NAME=FAT:FQL_AUDITING_CLIENT_TEMPLATE.FAT&amp;display_string=Audit&amp;VAR:KEY=LEPIRIVQXM&amp;VAR:QUERY=KChGRl9ERUJUKFFUUiwwLCwsUkYsVVNEKUBGRl9ERUJUKFNFTUksMCwsLFJGLFVTRCkpQEZGX0RFQlQoQU5OL","DAsLCxSRixVU0QpKQ==&amp;WINDOW=FIRST_POPUP&amp;HEIGHT=450&amp;WIDTH=450&amp;START_MAXIMIZED=FALSE&amp;VAR:CALENDAR=US&amp;VAR:SYMBOL=588950&amp;VAR:INDEX=0"}</definedName>
    <definedName name="_436__FDSAUDITLINK__" localSheetId="12" hidden="1">{"fdsup://directions/FAT Viewer?action=UPDATE&amp;creator=factset&amp;DYN_ARGS=TRUE&amp;DOC_NAME=FAT:FQL_AUDITING_CLIENT_TEMPLATE.FAT&amp;display_string=Audit&amp;VAR:KEY=LEPIRIVQXM&amp;VAR:QUERY=KChGRl9ERUJUKFFUUiwwLCwsUkYsVVNEKUBGRl9ERUJUKFNFTUksMCwsLFJGLFVTRCkpQEZGX0RFQlQoQU5OL","DAsLCxSRixVU0QpKQ==&amp;WINDOW=FIRST_POPUP&amp;HEIGHT=450&amp;WIDTH=450&amp;START_MAXIMIZED=FALSE&amp;VAR:CALENDAR=US&amp;VAR:SYMBOL=588950&amp;VAR:INDEX=0"}</definedName>
    <definedName name="_436__FDSAUDITLINK__" localSheetId="15" hidden="1">{"fdsup://directions/FAT Viewer?action=UPDATE&amp;creator=factset&amp;DYN_ARGS=TRUE&amp;DOC_NAME=FAT:FQL_AUDITING_CLIENT_TEMPLATE.FAT&amp;display_string=Audit&amp;VAR:KEY=LEPIRIVQXM&amp;VAR:QUERY=KChGRl9ERUJUKFFUUiwwLCwsUkYsVVNEKUBGRl9ERUJUKFNFTUksMCwsLFJGLFVTRCkpQEZGX0RFQlQoQU5OL","DAsLCxSRixVU0QpKQ==&amp;WINDOW=FIRST_POPUP&amp;HEIGHT=450&amp;WIDTH=450&amp;START_MAXIMIZED=FALSE&amp;VAR:CALENDAR=US&amp;VAR:SYMBOL=588950&amp;VAR:INDEX=0"}</definedName>
    <definedName name="_436__FDSAUDITLINK__" hidden="1">{"fdsup://directions/FAT Viewer?action=UPDATE&amp;creator=factset&amp;DYN_ARGS=TRUE&amp;DOC_NAME=FAT:FQL_AUDITING_CLIENT_TEMPLATE.FAT&amp;display_string=Audit&amp;VAR:KEY=LEPIRIVQXM&amp;VAR:QUERY=KChGRl9ERUJUKFFUUiwwLCwsUkYsVVNEKUBGRl9ERUJUKFNFTUksMCwsLFJGLFVTRCkpQEZGX0RFQlQoQU5OL","DAsLCxSRixVU0QpKQ==&amp;WINDOW=FIRST_POPUP&amp;HEIGHT=450&amp;WIDTH=450&amp;START_MAXIMIZED=FALSE&amp;VAR:CALENDAR=US&amp;VAR:SYMBOL=588950&amp;VAR:INDEX=0"}</definedName>
    <definedName name="_437__FDSAUDITLINK__" localSheetId="16" hidden="1">{"fdsup://Directions/FactSet Auditing Viewer?action=AUDIT_VALUE&amp;DB=129&amp;ID1=588950&amp;VALUEID=01001&amp;SDATE=2011&amp;PERIODTYPE=ANN_STD&amp;SCFT=3&amp;window=popup_no_bar&amp;width=385&amp;height=120&amp;START_MAXIMIZED=FALSE&amp;creator=factset&amp;display_string=Audit"}</definedName>
    <definedName name="_437__FDSAUDITLINK__" localSheetId="20" hidden="1">{"fdsup://Directions/FactSet Auditing Viewer?action=AUDIT_VALUE&amp;DB=129&amp;ID1=588950&amp;VALUEID=01001&amp;SDATE=2011&amp;PERIODTYPE=ANN_STD&amp;SCFT=3&amp;window=popup_no_bar&amp;width=385&amp;height=120&amp;START_MAXIMIZED=FALSE&amp;creator=factset&amp;display_string=Audit"}</definedName>
    <definedName name="_437__FDSAUDITLINK__" localSheetId="12" hidden="1">{"fdsup://Directions/FactSet Auditing Viewer?action=AUDIT_VALUE&amp;DB=129&amp;ID1=588950&amp;VALUEID=01001&amp;SDATE=2011&amp;PERIODTYPE=ANN_STD&amp;SCFT=3&amp;window=popup_no_bar&amp;width=385&amp;height=120&amp;START_MAXIMIZED=FALSE&amp;creator=factset&amp;display_string=Audit"}</definedName>
    <definedName name="_437__FDSAUDITLINK__" localSheetId="15" hidden="1">{"fdsup://Directions/FactSet Auditing Viewer?action=AUDIT_VALUE&amp;DB=129&amp;ID1=588950&amp;VALUEID=01001&amp;SDATE=2011&amp;PERIODTYPE=ANN_STD&amp;SCFT=3&amp;window=popup_no_bar&amp;width=385&amp;height=120&amp;START_MAXIMIZED=FALSE&amp;creator=factset&amp;display_string=Audit"}</definedName>
    <definedName name="_437__FDSAUDITLINK__" hidden="1">{"fdsup://Directions/FactSet Auditing Viewer?action=AUDIT_VALUE&amp;DB=129&amp;ID1=588950&amp;VALUEID=01001&amp;SDATE=2011&amp;PERIODTYPE=ANN_STD&amp;SCFT=3&amp;window=popup_no_bar&amp;width=385&amp;height=120&amp;START_MAXIMIZED=FALSE&amp;creator=factset&amp;display_string=Audit"}</definedName>
    <definedName name="_438__FDSAUDITLINK__" localSheetId="16" hidden="1">{"fdsup://Directions/FactSet Auditing Viewer?action=AUDIT_VALUE&amp;DB=129&amp;ID1=00174410&amp;VALUEID=07011&amp;SDATE=2010&amp;PERIODTYPE=ANN_STD&amp;SCFT=3&amp;window=popup_no_bar&amp;width=385&amp;height=120&amp;START_MAXIMIZED=FALSE&amp;creator=factset&amp;display_string=Audit"}</definedName>
    <definedName name="_438__FDSAUDITLINK__" localSheetId="20" hidden="1">{"fdsup://Directions/FactSet Auditing Viewer?action=AUDIT_VALUE&amp;DB=129&amp;ID1=00174410&amp;VALUEID=07011&amp;SDATE=2010&amp;PERIODTYPE=ANN_STD&amp;SCFT=3&amp;window=popup_no_bar&amp;width=385&amp;height=120&amp;START_MAXIMIZED=FALSE&amp;creator=factset&amp;display_string=Audit"}</definedName>
    <definedName name="_438__FDSAUDITLINK__" localSheetId="12" hidden="1">{"fdsup://Directions/FactSet Auditing Viewer?action=AUDIT_VALUE&amp;DB=129&amp;ID1=00174410&amp;VALUEID=07011&amp;SDATE=2010&amp;PERIODTYPE=ANN_STD&amp;SCFT=3&amp;window=popup_no_bar&amp;width=385&amp;height=120&amp;START_MAXIMIZED=FALSE&amp;creator=factset&amp;display_string=Audit"}</definedName>
    <definedName name="_438__FDSAUDITLINK__" localSheetId="15" hidden="1">{"fdsup://Directions/FactSet Auditing Viewer?action=AUDIT_VALUE&amp;DB=129&amp;ID1=00174410&amp;VALUEID=07011&amp;SDATE=2010&amp;PERIODTYPE=ANN_STD&amp;SCFT=3&amp;window=popup_no_bar&amp;width=385&amp;height=120&amp;START_MAXIMIZED=FALSE&amp;creator=factset&amp;display_string=Audit"}</definedName>
    <definedName name="_438__FDSAUDITLINK__" hidden="1">{"fdsup://Directions/FactSet Auditing Viewer?action=AUDIT_VALUE&amp;DB=129&amp;ID1=00174410&amp;VALUEID=07011&amp;SDATE=2010&amp;PERIODTYPE=ANN_STD&amp;SCFT=3&amp;window=popup_no_bar&amp;width=385&amp;height=120&amp;START_MAXIMIZED=FALSE&amp;creator=factset&amp;display_string=Audit"}</definedName>
    <definedName name="_439__FDSAUDITLINK__" localSheetId="16" hidden="1">{"fdsup://Directions/FactSet Auditing Viewer?action=AUDIT_VALUE&amp;DB=129&amp;ID1=60456710&amp;VALUEID=01001&amp;SDATE=201103&amp;PERIODTYPE=QTR_STD&amp;SCFT=3&amp;window=popup_no_bar&amp;width=385&amp;height=120&amp;START_MAXIMIZED=FALSE&amp;creator=factset&amp;display_string=Audit"}</definedName>
    <definedName name="_439__FDSAUDITLINK__" localSheetId="20" hidden="1">{"fdsup://Directions/FactSet Auditing Viewer?action=AUDIT_VALUE&amp;DB=129&amp;ID1=60456710&amp;VALUEID=01001&amp;SDATE=201103&amp;PERIODTYPE=QTR_STD&amp;SCFT=3&amp;window=popup_no_bar&amp;width=385&amp;height=120&amp;START_MAXIMIZED=FALSE&amp;creator=factset&amp;display_string=Audit"}</definedName>
    <definedName name="_439__FDSAUDITLINK__" localSheetId="12" hidden="1">{"fdsup://Directions/FactSet Auditing Viewer?action=AUDIT_VALUE&amp;DB=129&amp;ID1=60456710&amp;VALUEID=01001&amp;SDATE=201103&amp;PERIODTYPE=QTR_STD&amp;SCFT=3&amp;window=popup_no_bar&amp;width=385&amp;height=120&amp;START_MAXIMIZED=FALSE&amp;creator=factset&amp;display_string=Audit"}</definedName>
    <definedName name="_439__FDSAUDITLINK__" localSheetId="15" hidden="1">{"fdsup://Directions/FactSet Auditing Viewer?action=AUDIT_VALUE&amp;DB=129&amp;ID1=60456710&amp;VALUEID=01001&amp;SDATE=201103&amp;PERIODTYPE=QTR_STD&amp;SCFT=3&amp;window=popup_no_bar&amp;width=385&amp;height=120&amp;START_MAXIMIZED=FALSE&amp;creator=factset&amp;display_string=Audit"}</definedName>
    <definedName name="_439__FDSAUDITLINK__" hidden="1">{"fdsup://Directions/FactSet Auditing Viewer?action=AUDIT_VALUE&amp;DB=129&amp;ID1=60456710&amp;VALUEID=01001&amp;SDATE=201103&amp;PERIODTYPE=QTR_STD&amp;SCFT=3&amp;window=popup_no_bar&amp;width=385&amp;height=120&amp;START_MAXIMIZED=FALSE&amp;creator=factset&amp;display_string=Audit"}</definedName>
    <definedName name="_44__FDSAUDITLINK__" localSheetId="16" hidden="1">{"fdsup://directions/FAT Viewer?action=UPDATE&amp;creator=factset&amp;DYN_ARGS=TRUE&amp;DOC_NAME=FAT:FQL_AUDITING_CLIENT_TEMPLATE.FAT&amp;display_string=Audit&amp;VAR:KEY=VIFYBIRQDW&amp;VAR:QUERY=KChGRl9ERUJUKFFUUiwwLCwsUkYsVVNEKUBGRl9ERUJUKFNFTUksMCwsLFJGLFVTRCkpQEZGX0RFQlQoQU5OL","DAsLCxSRixVU0QpKQ==&amp;WINDOW=FIRST_POPUP&amp;HEIGHT=450&amp;WIDTH=450&amp;START_MAXIMIZED=FALSE&amp;VAR:CALENDAR=US&amp;VAR:SYMBOL=6723&amp;VAR:INDEX=0"}</definedName>
    <definedName name="_44__FDSAUDITLINK__" localSheetId="20" hidden="1">{"fdsup://directions/FAT Viewer?action=UPDATE&amp;creator=factset&amp;DYN_ARGS=TRUE&amp;DOC_NAME=FAT:FQL_AUDITING_CLIENT_TEMPLATE.FAT&amp;display_string=Audit&amp;VAR:KEY=VIFYBIRQDW&amp;VAR:QUERY=KChGRl9ERUJUKFFUUiwwLCwsUkYsVVNEKUBGRl9ERUJUKFNFTUksMCwsLFJGLFVTRCkpQEZGX0RFQlQoQU5OL","DAsLCxSRixVU0QpKQ==&amp;WINDOW=FIRST_POPUP&amp;HEIGHT=450&amp;WIDTH=450&amp;START_MAXIMIZED=FALSE&amp;VAR:CALENDAR=US&amp;VAR:SYMBOL=6723&amp;VAR:INDEX=0"}</definedName>
    <definedName name="_44__FDSAUDITLINK__" localSheetId="12" hidden="1">{"fdsup://directions/FAT Viewer?action=UPDATE&amp;creator=factset&amp;DYN_ARGS=TRUE&amp;DOC_NAME=FAT:FQL_AUDITING_CLIENT_TEMPLATE.FAT&amp;display_string=Audit&amp;VAR:KEY=VIFYBIRQDW&amp;VAR:QUERY=KChGRl9ERUJUKFFUUiwwLCwsUkYsVVNEKUBGRl9ERUJUKFNFTUksMCwsLFJGLFVTRCkpQEZGX0RFQlQoQU5OL","DAsLCxSRixVU0QpKQ==&amp;WINDOW=FIRST_POPUP&amp;HEIGHT=450&amp;WIDTH=450&amp;START_MAXIMIZED=FALSE&amp;VAR:CALENDAR=US&amp;VAR:SYMBOL=6723&amp;VAR:INDEX=0"}</definedName>
    <definedName name="_44__FDSAUDITLINK__" localSheetId="15" hidden="1">{"fdsup://directions/FAT Viewer?action=UPDATE&amp;creator=factset&amp;DYN_ARGS=TRUE&amp;DOC_NAME=FAT:FQL_AUDITING_CLIENT_TEMPLATE.FAT&amp;display_string=Audit&amp;VAR:KEY=VIFYBIRQDW&amp;VAR:QUERY=KChGRl9ERUJUKFFUUiwwLCwsUkYsVVNEKUBGRl9ERUJUKFNFTUksMCwsLFJGLFVTRCkpQEZGX0RFQlQoQU5OL","DAsLCxSRixVU0QpKQ==&amp;WINDOW=FIRST_POPUP&amp;HEIGHT=450&amp;WIDTH=450&amp;START_MAXIMIZED=FALSE&amp;VAR:CALENDAR=US&amp;VAR:SYMBOL=6723&amp;VAR:INDEX=0"}</definedName>
    <definedName name="_44__FDSAUDITLINK__" hidden="1">{"fdsup://directions/FAT Viewer?action=UPDATE&amp;creator=factset&amp;DYN_ARGS=TRUE&amp;DOC_NAME=FAT:FQL_AUDITING_CLIENT_TEMPLATE.FAT&amp;display_string=Audit&amp;VAR:KEY=VIFYBIRQDW&amp;VAR:QUERY=KChGRl9ERUJUKFFUUiwwLCwsUkYsVVNEKUBGRl9ERUJUKFNFTUksMCwsLFJGLFVTRCkpQEZGX0RFQlQoQU5OL","DAsLCxSRixVU0QpKQ==&amp;WINDOW=FIRST_POPUP&amp;HEIGHT=450&amp;WIDTH=450&amp;START_MAXIMIZED=FALSE&amp;VAR:CALENDAR=US&amp;VAR:SYMBOL=6723&amp;VAR:INDEX=0"}</definedName>
    <definedName name="_440__FDSAUDITLINK__" localSheetId="16" hidden="1">{"fdsup://directions/FAT Viewer?action=UPDATE&amp;creator=factset&amp;DYN_ARGS=TRUE&amp;DOC_NAME=FAT:FQL_AUDITING_CLIENT_TEMPLATE.FAT&amp;display_string=Audit&amp;VAR:KEY=YRUHATAFYD&amp;VAR:QUERY=KChGRl9FQklUREEoTFRNLDAsLCxSRixVU0QpQEZGX0VCSVREQShMVE1TX1NFTUksMCwsLFJGLFVTRCkpQEZGX","0VCSVREQShBTk4sMCwsLFJGLFVTRCkp&amp;WINDOW=FIRST_POPUP&amp;HEIGHT=450&amp;WIDTH=450&amp;START_MAXIMIZED=FALSE&amp;VAR:CALENDAR=US&amp;VAR:SYMBOL=CEVA&amp;VAR:INDEX=0"}</definedName>
    <definedName name="_440__FDSAUDITLINK__" localSheetId="20" hidden="1">{"fdsup://directions/FAT Viewer?action=UPDATE&amp;creator=factset&amp;DYN_ARGS=TRUE&amp;DOC_NAME=FAT:FQL_AUDITING_CLIENT_TEMPLATE.FAT&amp;display_string=Audit&amp;VAR:KEY=YRUHATAFYD&amp;VAR:QUERY=KChGRl9FQklUREEoTFRNLDAsLCxSRixVU0QpQEZGX0VCSVREQShMVE1TX1NFTUksMCwsLFJGLFVTRCkpQEZGX","0VCSVREQShBTk4sMCwsLFJGLFVTRCkp&amp;WINDOW=FIRST_POPUP&amp;HEIGHT=450&amp;WIDTH=450&amp;START_MAXIMIZED=FALSE&amp;VAR:CALENDAR=US&amp;VAR:SYMBOL=CEVA&amp;VAR:INDEX=0"}</definedName>
    <definedName name="_440__FDSAUDITLINK__" localSheetId="12" hidden="1">{"fdsup://directions/FAT Viewer?action=UPDATE&amp;creator=factset&amp;DYN_ARGS=TRUE&amp;DOC_NAME=FAT:FQL_AUDITING_CLIENT_TEMPLATE.FAT&amp;display_string=Audit&amp;VAR:KEY=YRUHATAFYD&amp;VAR:QUERY=KChGRl9FQklUREEoTFRNLDAsLCxSRixVU0QpQEZGX0VCSVREQShMVE1TX1NFTUksMCwsLFJGLFVTRCkpQEZGX","0VCSVREQShBTk4sMCwsLFJGLFVTRCkp&amp;WINDOW=FIRST_POPUP&amp;HEIGHT=450&amp;WIDTH=450&amp;START_MAXIMIZED=FALSE&amp;VAR:CALENDAR=US&amp;VAR:SYMBOL=CEVA&amp;VAR:INDEX=0"}</definedName>
    <definedName name="_440__FDSAUDITLINK__" localSheetId="15" hidden="1">{"fdsup://directions/FAT Viewer?action=UPDATE&amp;creator=factset&amp;DYN_ARGS=TRUE&amp;DOC_NAME=FAT:FQL_AUDITING_CLIENT_TEMPLATE.FAT&amp;display_string=Audit&amp;VAR:KEY=YRUHATAFYD&amp;VAR:QUERY=KChGRl9FQklUREEoTFRNLDAsLCxSRixVU0QpQEZGX0VCSVREQShMVE1TX1NFTUksMCwsLFJGLFVTRCkpQEZGX","0VCSVREQShBTk4sMCwsLFJGLFVTRCkp&amp;WINDOW=FIRST_POPUP&amp;HEIGHT=450&amp;WIDTH=450&amp;START_MAXIMIZED=FALSE&amp;VAR:CALENDAR=US&amp;VAR:SYMBOL=CEVA&amp;VAR:INDEX=0"}</definedName>
    <definedName name="_440__FDSAUDITLINK__" hidden="1">{"fdsup://directions/FAT Viewer?action=UPDATE&amp;creator=factset&amp;DYN_ARGS=TRUE&amp;DOC_NAME=FAT:FQL_AUDITING_CLIENT_TEMPLATE.FAT&amp;display_string=Audit&amp;VAR:KEY=YRUHATAFYD&amp;VAR:QUERY=KChGRl9FQklUREEoTFRNLDAsLCxSRixVU0QpQEZGX0VCSVREQShMVE1TX1NFTUksMCwsLFJGLFVTRCkpQEZGX","0VCSVREQShBTk4sMCwsLFJGLFVTRCkp&amp;WINDOW=FIRST_POPUP&amp;HEIGHT=450&amp;WIDTH=450&amp;START_MAXIMIZED=FALSE&amp;VAR:CALENDAR=US&amp;VAR:SYMBOL=CEVA&amp;VAR:INDEX=0"}</definedName>
    <definedName name="_441__FDSAUDITLINK__" localSheetId="16" hidden="1">{"fdsup://Directions/FactSet Auditing Viewer?action=AUDIT_VALUE&amp;DB=129&amp;ID1=15721010&amp;VALUEID=01001&amp;SDATE=201101&amp;PERIODTYPE=QTR_STD&amp;SCFT=3&amp;window=popup_no_bar&amp;width=385&amp;height=120&amp;START_MAXIMIZED=FALSE&amp;creator=factset&amp;display_string=Audit"}</definedName>
    <definedName name="_441__FDSAUDITLINK__" localSheetId="20" hidden="1">{"fdsup://Directions/FactSet Auditing Viewer?action=AUDIT_VALUE&amp;DB=129&amp;ID1=15721010&amp;VALUEID=01001&amp;SDATE=201101&amp;PERIODTYPE=QTR_STD&amp;SCFT=3&amp;window=popup_no_bar&amp;width=385&amp;height=120&amp;START_MAXIMIZED=FALSE&amp;creator=factset&amp;display_string=Audit"}</definedName>
    <definedName name="_441__FDSAUDITLINK__" localSheetId="12" hidden="1">{"fdsup://Directions/FactSet Auditing Viewer?action=AUDIT_VALUE&amp;DB=129&amp;ID1=15721010&amp;VALUEID=01001&amp;SDATE=201101&amp;PERIODTYPE=QTR_STD&amp;SCFT=3&amp;window=popup_no_bar&amp;width=385&amp;height=120&amp;START_MAXIMIZED=FALSE&amp;creator=factset&amp;display_string=Audit"}</definedName>
    <definedName name="_441__FDSAUDITLINK__" localSheetId="15" hidden="1">{"fdsup://Directions/FactSet Auditing Viewer?action=AUDIT_VALUE&amp;DB=129&amp;ID1=15721010&amp;VALUEID=01001&amp;SDATE=201101&amp;PERIODTYPE=QTR_STD&amp;SCFT=3&amp;window=popup_no_bar&amp;width=385&amp;height=120&amp;START_MAXIMIZED=FALSE&amp;creator=factset&amp;display_string=Audit"}</definedName>
    <definedName name="_441__FDSAUDITLINK__" hidden="1">{"fdsup://Directions/FactSet Auditing Viewer?action=AUDIT_VALUE&amp;DB=129&amp;ID1=15721010&amp;VALUEID=01001&amp;SDATE=201101&amp;PERIODTYPE=QTR_STD&amp;SCFT=3&amp;window=popup_no_bar&amp;width=385&amp;height=120&amp;START_MAXIMIZED=FALSE&amp;creator=factset&amp;display_string=Audit"}</definedName>
    <definedName name="_442__FDSAUDITLINK__" localSheetId="16" hidden="1">{"fdsup://directions/FAT Viewer?action=UPDATE&amp;creator=factset&amp;DYN_ARGS=TRUE&amp;DOC_NAME=FAT:FQL_AUDITING_CLIENT_TEMPLATE.FAT&amp;display_string=Audit&amp;VAR:KEY=FKZSJAFYNW&amp;VAR:QUERY=KChGRl9FQklUKExUTSwwLCwsUkYsVVNEKUBGRl9FQklUKExUTVNfU0VNSSwwLCwsUkYsVVNEKSlARkZfRUJJV","ChBTk4sMCwsLFJGLFVTRCkp&amp;WINDOW=FIRST_POPUP&amp;HEIGHT=450&amp;WIDTH=450&amp;START_MAXIMIZED=FALSE&amp;VAR:CALENDAR=US&amp;VAR:SYMBOL=093031&amp;VAR:INDEX=0"}</definedName>
    <definedName name="_442__FDSAUDITLINK__" localSheetId="20" hidden="1">{"fdsup://directions/FAT Viewer?action=UPDATE&amp;creator=factset&amp;DYN_ARGS=TRUE&amp;DOC_NAME=FAT:FQL_AUDITING_CLIENT_TEMPLATE.FAT&amp;display_string=Audit&amp;VAR:KEY=FKZSJAFYNW&amp;VAR:QUERY=KChGRl9FQklUKExUTSwwLCwsUkYsVVNEKUBGRl9FQklUKExUTVNfU0VNSSwwLCwsUkYsVVNEKSlARkZfRUJJV","ChBTk4sMCwsLFJGLFVTRCkp&amp;WINDOW=FIRST_POPUP&amp;HEIGHT=450&amp;WIDTH=450&amp;START_MAXIMIZED=FALSE&amp;VAR:CALENDAR=US&amp;VAR:SYMBOL=093031&amp;VAR:INDEX=0"}</definedName>
    <definedName name="_442__FDSAUDITLINK__" localSheetId="12" hidden="1">{"fdsup://directions/FAT Viewer?action=UPDATE&amp;creator=factset&amp;DYN_ARGS=TRUE&amp;DOC_NAME=FAT:FQL_AUDITING_CLIENT_TEMPLATE.FAT&amp;display_string=Audit&amp;VAR:KEY=FKZSJAFYNW&amp;VAR:QUERY=KChGRl9FQklUKExUTSwwLCwsUkYsVVNEKUBGRl9FQklUKExUTVNfU0VNSSwwLCwsUkYsVVNEKSlARkZfRUJJV","ChBTk4sMCwsLFJGLFVTRCkp&amp;WINDOW=FIRST_POPUP&amp;HEIGHT=450&amp;WIDTH=450&amp;START_MAXIMIZED=FALSE&amp;VAR:CALENDAR=US&amp;VAR:SYMBOL=093031&amp;VAR:INDEX=0"}</definedName>
    <definedName name="_442__FDSAUDITLINK__" localSheetId="15" hidden="1">{"fdsup://directions/FAT Viewer?action=UPDATE&amp;creator=factset&amp;DYN_ARGS=TRUE&amp;DOC_NAME=FAT:FQL_AUDITING_CLIENT_TEMPLATE.FAT&amp;display_string=Audit&amp;VAR:KEY=FKZSJAFYNW&amp;VAR:QUERY=KChGRl9FQklUKExUTSwwLCwsUkYsVVNEKUBGRl9FQklUKExUTVNfU0VNSSwwLCwsUkYsVVNEKSlARkZfRUJJV","ChBTk4sMCwsLFJGLFVTRCkp&amp;WINDOW=FIRST_POPUP&amp;HEIGHT=450&amp;WIDTH=450&amp;START_MAXIMIZED=FALSE&amp;VAR:CALENDAR=US&amp;VAR:SYMBOL=093031&amp;VAR:INDEX=0"}</definedName>
    <definedName name="_442__FDSAUDITLINK__" hidden="1">{"fdsup://directions/FAT Viewer?action=UPDATE&amp;creator=factset&amp;DYN_ARGS=TRUE&amp;DOC_NAME=FAT:FQL_AUDITING_CLIENT_TEMPLATE.FAT&amp;display_string=Audit&amp;VAR:KEY=FKZSJAFYNW&amp;VAR:QUERY=KChGRl9FQklUKExUTSwwLCwsUkYsVVNEKUBGRl9FQklUKExUTVNfU0VNSSwwLCwsUkYsVVNEKSlARkZfRUJJV","ChBTk4sMCwsLFJGLFVTRCkp&amp;WINDOW=FIRST_POPUP&amp;HEIGHT=450&amp;WIDTH=450&amp;START_MAXIMIZED=FALSE&amp;VAR:CALENDAR=US&amp;VAR:SYMBOL=093031&amp;VAR:INDEX=0"}</definedName>
    <definedName name="_443__FDSAUDITLINK__" localSheetId="16" hidden="1">{"fdsup://directions/FAT Viewer?action=UPDATE&amp;creator=factset&amp;DYN_ARGS=TRUE&amp;DOC_NAME=FAT:FQL_AUDITING_CLIENT_TEMPLATE.FAT&amp;display_string=Audit&amp;VAR:KEY=BAXYPITYDK&amp;VAR:QUERY=KChGRl9ORVRfSU5DKExUTSwwLCwsUkYsVVNEKUBGRl9ORVRfSU5DKExUTVNfU0VNSSwwLCwsUkYsVVNEKSlAR","kZfTkVUX0lOQyhBTk4sMCwsLFJGLFVTRCkp&amp;WINDOW=FIRST_POPUP&amp;HEIGHT=450&amp;WIDTH=450&amp;START_MAXIMIZED=FALSE&amp;VAR:CALENDAR=US&amp;VAR:SYMBOL=DLB&amp;VAR:INDEX=0"}</definedName>
    <definedName name="_443__FDSAUDITLINK__" localSheetId="20" hidden="1">{"fdsup://directions/FAT Viewer?action=UPDATE&amp;creator=factset&amp;DYN_ARGS=TRUE&amp;DOC_NAME=FAT:FQL_AUDITING_CLIENT_TEMPLATE.FAT&amp;display_string=Audit&amp;VAR:KEY=BAXYPITYDK&amp;VAR:QUERY=KChGRl9ORVRfSU5DKExUTSwwLCwsUkYsVVNEKUBGRl9ORVRfSU5DKExUTVNfU0VNSSwwLCwsUkYsVVNEKSlAR","kZfTkVUX0lOQyhBTk4sMCwsLFJGLFVTRCkp&amp;WINDOW=FIRST_POPUP&amp;HEIGHT=450&amp;WIDTH=450&amp;START_MAXIMIZED=FALSE&amp;VAR:CALENDAR=US&amp;VAR:SYMBOL=DLB&amp;VAR:INDEX=0"}</definedName>
    <definedName name="_443__FDSAUDITLINK__" localSheetId="12" hidden="1">{"fdsup://directions/FAT Viewer?action=UPDATE&amp;creator=factset&amp;DYN_ARGS=TRUE&amp;DOC_NAME=FAT:FQL_AUDITING_CLIENT_TEMPLATE.FAT&amp;display_string=Audit&amp;VAR:KEY=BAXYPITYDK&amp;VAR:QUERY=KChGRl9ORVRfSU5DKExUTSwwLCwsUkYsVVNEKUBGRl9ORVRfSU5DKExUTVNfU0VNSSwwLCwsUkYsVVNEKSlAR","kZfTkVUX0lOQyhBTk4sMCwsLFJGLFVTRCkp&amp;WINDOW=FIRST_POPUP&amp;HEIGHT=450&amp;WIDTH=450&amp;START_MAXIMIZED=FALSE&amp;VAR:CALENDAR=US&amp;VAR:SYMBOL=DLB&amp;VAR:INDEX=0"}</definedName>
    <definedName name="_443__FDSAUDITLINK__" localSheetId="15" hidden="1">{"fdsup://directions/FAT Viewer?action=UPDATE&amp;creator=factset&amp;DYN_ARGS=TRUE&amp;DOC_NAME=FAT:FQL_AUDITING_CLIENT_TEMPLATE.FAT&amp;display_string=Audit&amp;VAR:KEY=BAXYPITYDK&amp;VAR:QUERY=KChGRl9ORVRfSU5DKExUTSwwLCwsUkYsVVNEKUBGRl9ORVRfSU5DKExUTVNfU0VNSSwwLCwsUkYsVVNEKSlAR","kZfTkVUX0lOQyhBTk4sMCwsLFJGLFVTRCkp&amp;WINDOW=FIRST_POPUP&amp;HEIGHT=450&amp;WIDTH=450&amp;START_MAXIMIZED=FALSE&amp;VAR:CALENDAR=US&amp;VAR:SYMBOL=DLB&amp;VAR:INDEX=0"}</definedName>
    <definedName name="_443__FDSAUDITLINK__" hidden="1">{"fdsup://directions/FAT Viewer?action=UPDATE&amp;creator=factset&amp;DYN_ARGS=TRUE&amp;DOC_NAME=FAT:FQL_AUDITING_CLIENT_TEMPLATE.FAT&amp;display_string=Audit&amp;VAR:KEY=BAXYPITYDK&amp;VAR:QUERY=KChGRl9ORVRfSU5DKExUTSwwLCwsUkYsVVNEKUBGRl9ORVRfSU5DKExUTVNfU0VNSSwwLCwsUkYsVVNEKSlAR","kZfTkVUX0lOQyhBTk4sMCwsLFJGLFVTRCkp&amp;WINDOW=FIRST_POPUP&amp;HEIGHT=450&amp;WIDTH=450&amp;START_MAXIMIZED=FALSE&amp;VAR:CALENDAR=US&amp;VAR:SYMBOL=DLB&amp;VAR:INDEX=0"}</definedName>
    <definedName name="_444__FDSAUDITLINK__" localSheetId="16" hidden="1">{"fdsup://directions/FAT Viewer?action=UPDATE&amp;creator=factset&amp;DYN_ARGS=TRUE&amp;DOC_NAME=FAT:FQL_AUDITING_CLIENT_TEMPLATE.FAT&amp;display_string=Audit&amp;VAR:KEY=EVCDYDGNQB&amp;VAR:QUERY=RkZfRVBTKExUTSwxMi8zMS8yMDA3LCwsUkYsVVNEKQ==&amp;WINDOW=FIRST_POPUP&amp;HEIGHT=450&amp;WIDTH=450&amp;","START_MAXIMIZED=FALSE&amp;VAR:CALENDAR=US&amp;VAR:SYMBOL=MIPS&amp;VAR:INDEX=0"}</definedName>
    <definedName name="_444__FDSAUDITLINK__" localSheetId="20" hidden="1">{"fdsup://directions/FAT Viewer?action=UPDATE&amp;creator=factset&amp;DYN_ARGS=TRUE&amp;DOC_NAME=FAT:FQL_AUDITING_CLIENT_TEMPLATE.FAT&amp;display_string=Audit&amp;VAR:KEY=EVCDYDGNQB&amp;VAR:QUERY=RkZfRVBTKExUTSwxMi8zMS8yMDA3LCwsUkYsVVNEKQ==&amp;WINDOW=FIRST_POPUP&amp;HEIGHT=450&amp;WIDTH=450&amp;","START_MAXIMIZED=FALSE&amp;VAR:CALENDAR=US&amp;VAR:SYMBOL=MIPS&amp;VAR:INDEX=0"}</definedName>
    <definedName name="_444__FDSAUDITLINK__" localSheetId="12" hidden="1">{"fdsup://directions/FAT Viewer?action=UPDATE&amp;creator=factset&amp;DYN_ARGS=TRUE&amp;DOC_NAME=FAT:FQL_AUDITING_CLIENT_TEMPLATE.FAT&amp;display_string=Audit&amp;VAR:KEY=EVCDYDGNQB&amp;VAR:QUERY=RkZfRVBTKExUTSwxMi8zMS8yMDA3LCwsUkYsVVNEKQ==&amp;WINDOW=FIRST_POPUP&amp;HEIGHT=450&amp;WIDTH=450&amp;","START_MAXIMIZED=FALSE&amp;VAR:CALENDAR=US&amp;VAR:SYMBOL=MIPS&amp;VAR:INDEX=0"}</definedName>
    <definedName name="_444__FDSAUDITLINK__" localSheetId="15" hidden="1">{"fdsup://directions/FAT Viewer?action=UPDATE&amp;creator=factset&amp;DYN_ARGS=TRUE&amp;DOC_NAME=FAT:FQL_AUDITING_CLIENT_TEMPLATE.FAT&amp;display_string=Audit&amp;VAR:KEY=EVCDYDGNQB&amp;VAR:QUERY=RkZfRVBTKExUTSwxMi8zMS8yMDA3LCwsUkYsVVNEKQ==&amp;WINDOW=FIRST_POPUP&amp;HEIGHT=450&amp;WIDTH=450&amp;","START_MAXIMIZED=FALSE&amp;VAR:CALENDAR=US&amp;VAR:SYMBOL=MIPS&amp;VAR:INDEX=0"}</definedName>
    <definedName name="_444__FDSAUDITLINK__" hidden="1">{"fdsup://directions/FAT Viewer?action=UPDATE&amp;creator=factset&amp;DYN_ARGS=TRUE&amp;DOC_NAME=FAT:FQL_AUDITING_CLIENT_TEMPLATE.FAT&amp;display_string=Audit&amp;VAR:KEY=EVCDYDGNQB&amp;VAR:QUERY=RkZfRVBTKExUTSwxMi8zMS8yMDA3LCwsUkYsVVNEKQ==&amp;WINDOW=FIRST_POPUP&amp;HEIGHT=450&amp;WIDTH=450&amp;","START_MAXIMIZED=FALSE&amp;VAR:CALENDAR=US&amp;VAR:SYMBOL=MIPS&amp;VAR:INDEX=0"}</definedName>
    <definedName name="_445__FDSAUDITLINK__" localSheetId="16" hidden="1">{"fdsup://directions/FAT Viewer?action=UPDATE&amp;creator=factset&amp;DYN_ARGS=TRUE&amp;DOC_NAME=FAT:FQL_AUDITING_CLIENT_TEMPLATE.FAT&amp;display_string=Audit&amp;VAR:KEY=BALWTCPYZO&amp;VAR:QUERY=KChGRl9FQklUKExUTSwwLCwsUkYsVVNEKUBGRl9FQklUKExUTVNfU0VNSSwwLCwsUkYsVVNEKSlARkZfRUJJV","ChBTk4sMCwsLFJGLFVTRCkp&amp;WINDOW=FIRST_POPUP&amp;HEIGHT=450&amp;WIDTH=450&amp;START_MAXIMIZED=FALSE&amp;VAR:CALENDAR=US&amp;VAR:SYMBOL=DLB&amp;VAR:INDEX=0"}</definedName>
    <definedName name="_445__FDSAUDITLINK__" localSheetId="20" hidden="1">{"fdsup://directions/FAT Viewer?action=UPDATE&amp;creator=factset&amp;DYN_ARGS=TRUE&amp;DOC_NAME=FAT:FQL_AUDITING_CLIENT_TEMPLATE.FAT&amp;display_string=Audit&amp;VAR:KEY=BALWTCPYZO&amp;VAR:QUERY=KChGRl9FQklUKExUTSwwLCwsUkYsVVNEKUBGRl9FQklUKExUTVNfU0VNSSwwLCwsUkYsVVNEKSlARkZfRUJJV","ChBTk4sMCwsLFJGLFVTRCkp&amp;WINDOW=FIRST_POPUP&amp;HEIGHT=450&amp;WIDTH=450&amp;START_MAXIMIZED=FALSE&amp;VAR:CALENDAR=US&amp;VAR:SYMBOL=DLB&amp;VAR:INDEX=0"}</definedName>
    <definedName name="_445__FDSAUDITLINK__" localSheetId="12" hidden="1">{"fdsup://directions/FAT Viewer?action=UPDATE&amp;creator=factset&amp;DYN_ARGS=TRUE&amp;DOC_NAME=FAT:FQL_AUDITING_CLIENT_TEMPLATE.FAT&amp;display_string=Audit&amp;VAR:KEY=BALWTCPYZO&amp;VAR:QUERY=KChGRl9FQklUKExUTSwwLCwsUkYsVVNEKUBGRl9FQklUKExUTVNfU0VNSSwwLCwsUkYsVVNEKSlARkZfRUJJV","ChBTk4sMCwsLFJGLFVTRCkp&amp;WINDOW=FIRST_POPUP&amp;HEIGHT=450&amp;WIDTH=450&amp;START_MAXIMIZED=FALSE&amp;VAR:CALENDAR=US&amp;VAR:SYMBOL=DLB&amp;VAR:INDEX=0"}</definedName>
    <definedName name="_445__FDSAUDITLINK__" localSheetId="15" hidden="1">{"fdsup://directions/FAT Viewer?action=UPDATE&amp;creator=factset&amp;DYN_ARGS=TRUE&amp;DOC_NAME=FAT:FQL_AUDITING_CLIENT_TEMPLATE.FAT&amp;display_string=Audit&amp;VAR:KEY=BALWTCPYZO&amp;VAR:QUERY=KChGRl9FQklUKExUTSwwLCwsUkYsVVNEKUBGRl9FQklUKExUTVNfU0VNSSwwLCwsUkYsVVNEKSlARkZfRUJJV","ChBTk4sMCwsLFJGLFVTRCkp&amp;WINDOW=FIRST_POPUP&amp;HEIGHT=450&amp;WIDTH=450&amp;START_MAXIMIZED=FALSE&amp;VAR:CALENDAR=US&amp;VAR:SYMBOL=DLB&amp;VAR:INDEX=0"}</definedName>
    <definedName name="_445__FDSAUDITLINK__" hidden="1">{"fdsup://directions/FAT Viewer?action=UPDATE&amp;creator=factset&amp;DYN_ARGS=TRUE&amp;DOC_NAME=FAT:FQL_AUDITING_CLIENT_TEMPLATE.FAT&amp;display_string=Audit&amp;VAR:KEY=BALWTCPYZO&amp;VAR:QUERY=KChGRl9FQklUKExUTSwwLCwsUkYsVVNEKUBGRl9FQklUKExUTVNfU0VNSSwwLCwsUkYsVVNEKSlARkZfRUJJV","ChBTk4sMCwsLFJGLFVTRCkp&amp;WINDOW=FIRST_POPUP&amp;HEIGHT=450&amp;WIDTH=450&amp;START_MAXIMIZED=FALSE&amp;VAR:CALENDAR=US&amp;VAR:SYMBOL=DLB&amp;VAR:INDEX=0"}</definedName>
    <definedName name="_446__FDSAUDITLINK__" localSheetId="16" hidden="1">{"fdsup://directions/FAT Viewer?action=UPDATE&amp;creator=factset&amp;DYN_ARGS=TRUE&amp;DOC_NAME=FAT:FQL_AUDITING_CLIENT_TEMPLATE.FAT&amp;display_string=Audit&amp;VAR:KEY=POTOHAVQLG&amp;VAR:QUERY=KEZGX0VCSVREQShMVE0sMTIvMzEvMjAwNywsLFJGLFVTRClARkZfRUJJVERBX0lCKExUTSwxMi8zMS8yMDA3L","CwsUkYsVVNEKSk=&amp;WINDOW=FIRST_POPUP&amp;HEIGHT=450&amp;WIDTH=450&amp;START_MAXIMIZED=FALSE&amp;VAR:CALENDAR=US&amp;VAR:SYMBOL=ACTG&amp;VAR:INDEX=0"}</definedName>
    <definedName name="_446__FDSAUDITLINK__" localSheetId="20" hidden="1">{"fdsup://directions/FAT Viewer?action=UPDATE&amp;creator=factset&amp;DYN_ARGS=TRUE&amp;DOC_NAME=FAT:FQL_AUDITING_CLIENT_TEMPLATE.FAT&amp;display_string=Audit&amp;VAR:KEY=POTOHAVQLG&amp;VAR:QUERY=KEZGX0VCSVREQShMVE0sMTIvMzEvMjAwNywsLFJGLFVTRClARkZfRUJJVERBX0lCKExUTSwxMi8zMS8yMDA3L","CwsUkYsVVNEKSk=&amp;WINDOW=FIRST_POPUP&amp;HEIGHT=450&amp;WIDTH=450&amp;START_MAXIMIZED=FALSE&amp;VAR:CALENDAR=US&amp;VAR:SYMBOL=ACTG&amp;VAR:INDEX=0"}</definedName>
    <definedName name="_446__FDSAUDITLINK__" localSheetId="12" hidden="1">{"fdsup://directions/FAT Viewer?action=UPDATE&amp;creator=factset&amp;DYN_ARGS=TRUE&amp;DOC_NAME=FAT:FQL_AUDITING_CLIENT_TEMPLATE.FAT&amp;display_string=Audit&amp;VAR:KEY=POTOHAVQLG&amp;VAR:QUERY=KEZGX0VCSVREQShMVE0sMTIvMzEvMjAwNywsLFJGLFVTRClARkZfRUJJVERBX0lCKExUTSwxMi8zMS8yMDA3L","CwsUkYsVVNEKSk=&amp;WINDOW=FIRST_POPUP&amp;HEIGHT=450&amp;WIDTH=450&amp;START_MAXIMIZED=FALSE&amp;VAR:CALENDAR=US&amp;VAR:SYMBOL=ACTG&amp;VAR:INDEX=0"}</definedName>
    <definedName name="_446__FDSAUDITLINK__" localSheetId="15" hidden="1">{"fdsup://directions/FAT Viewer?action=UPDATE&amp;creator=factset&amp;DYN_ARGS=TRUE&amp;DOC_NAME=FAT:FQL_AUDITING_CLIENT_TEMPLATE.FAT&amp;display_string=Audit&amp;VAR:KEY=POTOHAVQLG&amp;VAR:QUERY=KEZGX0VCSVREQShMVE0sMTIvMzEvMjAwNywsLFJGLFVTRClARkZfRUJJVERBX0lCKExUTSwxMi8zMS8yMDA3L","CwsUkYsVVNEKSk=&amp;WINDOW=FIRST_POPUP&amp;HEIGHT=450&amp;WIDTH=450&amp;START_MAXIMIZED=FALSE&amp;VAR:CALENDAR=US&amp;VAR:SYMBOL=ACTG&amp;VAR:INDEX=0"}</definedName>
    <definedName name="_446__FDSAUDITLINK__" hidden="1">{"fdsup://directions/FAT Viewer?action=UPDATE&amp;creator=factset&amp;DYN_ARGS=TRUE&amp;DOC_NAME=FAT:FQL_AUDITING_CLIENT_TEMPLATE.FAT&amp;display_string=Audit&amp;VAR:KEY=POTOHAVQLG&amp;VAR:QUERY=KEZGX0VCSVREQShMVE0sMTIvMzEvMjAwNywsLFJGLFVTRClARkZfRUJJVERBX0lCKExUTSwxMi8zMS8yMDA3L","CwsUkYsVVNEKSk=&amp;WINDOW=FIRST_POPUP&amp;HEIGHT=450&amp;WIDTH=450&amp;START_MAXIMIZED=FALSE&amp;VAR:CALENDAR=US&amp;VAR:SYMBOL=ACTG&amp;VAR:INDEX=0"}</definedName>
    <definedName name="_447__FDSAUDITLINK__" localSheetId="16" hidden="1">{"fdsup://directions/FAT Viewer?action=UPDATE&amp;creator=factset&amp;DYN_ARGS=TRUE&amp;DOC_NAME=FAT:FQL_AUDITING_CLIENT_TEMPLATE.FAT&amp;display_string=Audit&amp;VAR:KEY=RINEDKRITI&amp;VAR:QUERY=KChGRl9ORVRfSU5DKExUTSwwLCwsUkYsVVNEKUBGRl9ORVRfSU5DKExUTVNfU0VNSSwwLCwsUkYsVVNEKSlAR","kZfTkVUX0lOQyhBTk4sMCwsLFJGLFVTRCkp&amp;WINDOW=FIRST_POPUP&amp;HEIGHT=450&amp;WIDTH=450&amp;START_MAXIMIZED=FALSE&amp;VAR:CALENDAR=US&amp;VAR:SYMBOL=ARMH&amp;VAR:INDEX=0"}</definedName>
    <definedName name="_447__FDSAUDITLINK__" localSheetId="20" hidden="1">{"fdsup://directions/FAT Viewer?action=UPDATE&amp;creator=factset&amp;DYN_ARGS=TRUE&amp;DOC_NAME=FAT:FQL_AUDITING_CLIENT_TEMPLATE.FAT&amp;display_string=Audit&amp;VAR:KEY=RINEDKRITI&amp;VAR:QUERY=KChGRl9ORVRfSU5DKExUTSwwLCwsUkYsVVNEKUBGRl9ORVRfSU5DKExUTVNfU0VNSSwwLCwsUkYsVVNEKSlAR","kZfTkVUX0lOQyhBTk4sMCwsLFJGLFVTRCkp&amp;WINDOW=FIRST_POPUP&amp;HEIGHT=450&amp;WIDTH=450&amp;START_MAXIMIZED=FALSE&amp;VAR:CALENDAR=US&amp;VAR:SYMBOL=ARMH&amp;VAR:INDEX=0"}</definedName>
    <definedName name="_447__FDSAUDITLINK__" localSheetId="12" hidden="1">{"fdsup://directions/FAT Viewer?action=UPDATE&amp;creator=factset&amp;DYN_ARGS=TRUE&amp;DOC_NAME=FAT:FQL_AUDITING_CLIENT_TEMPLATE.FAT&amp;display_string=Audit&amp;VAR:KEY=RINEDKRITI&amp;VAR:QUERY=KChGRl9ORVRfSU5DKExUTSwwLCwsUkYsVVNEKUBGRl9ORVRfSU5DKExUTVNfU0VNSSwwLCwsUkYsVVNEKSlAR","kZfTkVUX0lOQyhBTk4sMCwsLFJGLFVTRCkp&amp;WINDOW=FIRST_POPUP&amp;HEIGHT=450&amp;WIDTH=450&amp;START_MAXIMIZED=FALSE&amp;VAR:CALENDAR=US&amp;VAR:SYMBOL=ARMH&amp;VAR:INDEX=0"}</definedName>
    <definedName name="_447__FDSAUDITLINK__" localSheetId="15" hidden="1">{"fdsup://directions/FAT Viewer?action=UPDATE&amp;creator=factset&amp;DYN_ARGS=TRUE&amp;DOC_NAME=FAT:FQL_AUDITING_CLIENT_TEMPLATE.FAT&amp;display_string=Audit&amp;VAR:KEY=RINEDKRITI&amp;VAR:QUERY=KChGRl9ORVRfSU5DKExUTSwwLCwsUkYsVVNEKUBGRl9ORVRfSU5DKExUTVNfU0VNSSwwLCwsUkYsVVNEKSlAR","kZfTkVUX0lOQyhBTk4sMCwsLFJGLFVTRCkp&amp;WINDOW=FIRST_POPUP&amp;HEIGHT=450&amp;WIDTH=450&amp;START_MAXIMIZED=FALSE&amp;VAR:CALENDAR=US&amp;VAR:SYMBOL=ARMH&amp;VAR:INDEX=0"}</definedName>
    <definedName name="_447__FDSAUDITLINK__" hidden="1">{"fdsup://directions/FAT Viewer?action=UPDATE&amp;creator=factset&amp;DYN_ARGS=TRUE&amp;DOC_NAME=FAT:FQL_AUDITING_CLIENT_TEMPLATE.FAT&amp;display_string=Audit&amp;VAR:KEY=RINEDKRITI&amp;VAR:QUERY=KChGRl9ORVRfSU5DKExUTSwwLCwsUkYsVVNEKUBGRl9ORVRfSU5DKExUTVNfU0VNSSwwLCwsUkYsVVNEKSlAR","kZfTkVUX0lOQyhBTk4sMCwsLFJGLFVTRCkp&amp;WINDOW=FIRST_POPUP&amp;HEIGHT=450&amp;WIDTH=450&amp;START_MAXIMIZED=FALSE&amp;VAR:CALENDAR=US&amp;VAR:SYMBOL=ARMH&amp;VAR:INDEX=0"}</definedName>
    <definedName name="_448__FDSAUDITLINK__" localSheetId="16" hidden="1">{"fdsup://directions/FAT Viewer?action=UPDATE&amp;creator=factset&amp;DYN_ARGS=TRUE&amp;DOC_NAME=FAT:FQL_AUDITING_CLIENT_TEMPLATE.FAT&amp;display_string=Audit&amp;VAR:KEY=DCFUPSXSPS&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QCOM&amp;VAR:INDEX=0"}</definedName>
    <definedName name="_448__FDSAUDITLINK__" localSheetId="20" hidden="1">{"fdsup://directions/FAT Viewer?action=UPDATE&amp;creator=factset&amp;DYN_ARGS=TRUE&amp;DOC_NAME=FAT:FQL_AUDITING_CLIENT_TEMPLATE.FAT&amp;display_string=Audit&amp;VAR:KEY=DCFUPSXSPS&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QCOM&amp;VAR:INDEX=0"}</definedName>
    <definedName name="_448__FDSAUDITLINK__" localSheetId="12" hidden="1">{"fdsup://directions/FAT Viewer?action=UPDATE&amp;creator=factset&amp;DYN_ARGS=TRUE&amp;DOC_NAME=FAT:FQL_AUDITING_CLIENT_TEMPLATE.FAT&amp;display_string=Audit&amp;VAR:KEY=DCFUPSXSPS&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QCOM&amp;VAR:INDEX=0"}</definedName>
    <definedName name="_448__FDSAUDITLINK__" localSheetId="15" hidden="1">{"fdsup://directions/FAT Viewer?action=UPDATE&amp;creator=factset&amp;DYN_ARGS=TRUE&amp;DOC_NAME=FAT:FQL_AUDITING_CLIENT_TEMPLATE.FAT&amp;display_string=Audit&amp;VAR:KEY=DCFUPSXSPS&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QCOM&amp;VAR:INDEX=0"}</definedName>
    <definedName name="_448__FDSAUDITLINK__" hidden="1">{"fdsup://directions/FAT Viewer?action=UPDATE&amp;creator=factset&amp;DYN_ARGS=TRUE&amp;DOC_NAME=FAT:FQL_AUDITING_CLIENT_TEMPLATE.FAT&amp;display_string=Audit&amp;VAR:KEY=DCFUPSXSPS&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QCOM&amp;VAR:INDEX=0"}</definedName>
    <definedName name="_449__FDSAUDITLINK__" localSheetId="16" hidden="1">{"fdsup://directions/FAT Viewer?action=UPDATE&amp;creator=factset&amp;DYN_ARGS=TRUE&amp;DOC_NAME=FAT:FQL_AUDITING_CLIENT_TEMPLATE.FAT&amp;display_string=Audit&amp;VAR:KEY=ZMDWNIHGBG&amp;VAR:QUERY=KChGRl9ORVRfSU5DKExUTSwwLCwsUkYsVVNEKUBGRl9ORVRfSU5DKExUTVNfU0VNSSwwLCwsUkYsVVNEKSlAR","kZfTkVUX0lOQyhBTk4sMCwsLFJGLFVTRCkp&amp;WINDOW=FIRST_POPUP&amp;HEIGHT=450&amp;WIDTH=450&amp;START_MAXIMIZED=FALSE&amp;VAR:CALENDAR=US&amp;VAR:SYMBOL=QCOM&amp;VAR:INDEX=0"}</definedName>
    <definedName name="_449__FDSAUDITLINK__" localSheetId="20" hidden="1">{"fdsup://directions/FAT Viewer?action=UPDATE&amp;creator=factset&amp;DYN_ARGS=TRUE&amp;DOC_NAME=FAT:FQL_AUDITING_CLIENT_TEMPLATE.FAT&amp;display_string=Audit&amp;VAR:KEY=ZMDWNIHGBG&amp;VAR:QUERY=KChGRl9ORVRfSU5DKExUTSwwLCwsUkYsVVNEKUBGRl9ORVRfSU5DKExUTVNfU0VNSSwwLCwsUkYsVVNEKSlAR","kZfTkVUX0lOQyhBTk4sMCwsLFJGLFVTRCkp&amp;WINDOW=FIRST_POPUP&amp;HEIGHT=450&amp;WIDTH=450&amp;START_MAXIMIZED=FALSE&amp;VAR:CALENDAR=US&amp;VAR:SYMBOL=QCOM&amp;VAR:INDEX=0"}</definedName>
    <definedName name="_449__FDSAUDITLINK__" localSheetId="12" hidden="1">{"fdsup://directions/FAT Viewer?action=UPDATE&amp;creator=factset&amp;DYN_ARGS=TRUE&amp;DOC_NAME=FAT:FQL_AUDITING_CLIENT_TEMPLATE.FAT&amp;display_string=Audit&amp;VAR:KEY=ZMDWNIHGBG&amp;VAR:QUERY=KChGRl9ORVRfSU5DKExUTSwwLCwsUkYsVVNEKUBGRl9ORVRfSU5DKExUTVNfU0VNSSwwLCwsUkYsVVNEKSlAR","kZfTkVUX0lOQyhBTk4sMCwsLFJGLFVTRCkp&amp;WINDOW=FIRST_POPUP&amp;HEIGHT=450&amp;WIDTH=450&amp;START_MAXIMIZED=FALSE&amp;VAR:CALENDAR=US&amp;VAR:SYMBOL=QCOM&amp;VAR:INDEX=0"}</definedName>
    <definedName name="_449__FDSAUDITLINK__" localSheetId="15" hidden="1">{"fdsup://directions/FAT Viewer?action=UPDATE&amp;creator=factset&amp;DYN_ARGS=TRUE&amp;DOC_NAME=FAT:FQL_AUDITING_CLIENT_TEMPLATE.FAT&amp;display_string=Audit&amp;VAR:KEY=ZMDWNIHGBG&amp;VAR:QUERY=KChGRl9ORVRfSU5DKExUTSwwLCwsUkYsVVNEKUBGRl9ORVRfSU5DKExUTVNfU0VNSSwwLCwsUkYsVVNEKSlAR","kZfTkVUX0lOQyhBTk4sMCwsLFJGLFVTRCkp&amp;WINDOW=FIRST_POPUP&amp;HEIGHT=450&amp;WIDTH=450&amp;START_MAXIMIZED=FALSE&amp;VAR:CALENDAR=US&amp;VAR:SYMBOL=QCOM&amp;VAR:INDEX=0"}</definedName>
    <definedName name="_449__FDSAUDITLINK__" hidden="1">{"fdsup://directions/FAT Viewer?action=UPDATE&amp;creator=factset&amp;DYN_ARGS=TRUE&amp;DOC_NAME=FAT:FQL_AUDITING_CLIENT_TEMPLATE.FAT&amp;display_string=Audit&amp;VAR:KEY=ZMDWNIHGBG&amp;VAR:QUERY=KChGRl9ORVRfSU5DKExUTSwwLCwsUkYsVVNEKUBGRl9ORVRfSU5DKExUTVNfU0VNSSwwLCwsUkYsVVNEKSlAR","kZfTkVUX0lOQyhBTk4sMCwsLFJGLFVTRCkp&amp;WINDOW=FIRST_POPUP&amp;HEIGHT=450&amp;WIDTH=450&amp;START_MAXIMIZED=FALSE&amp;VAR:CALENDAR=US&amp;VAR:SYMBOL=QCOM&amp;VAR:INDEX=0"}</definedName>
    <definedName name="_45__FDSAUDITLINK__" localSheetId="16" hidden="1">{"fdsup://Directions/FactSet Auditing Viewer?action=AUDIT_VALUE&amp;DB=129&amp;ID1=663567&amp;VALUEID=02001&amp;SDATE=201103&amp;PERIODTYPE=QTR_STD&amp;SCFT=3&amp;window=popup_no_bar&amp;width=385&amp;height=120&amp;START_MAXIMIZED=FALSE&amp;creator=factset&amp;display_string=Audit"}</definedName>
    <definedName name="_45__FDSAUDITLINK__" localSheetId="20" hidden="1">{"fdsup://Directions/FactSet Auditing Viewer?action=AUDIT_VALUE&amp;DB=129&amp;ID1=663567&amp;VALUEID=02001&amp;SDATE=201103&amp;PERIODTYPE=QTR_STD&amp;SCFT=3&amp;window=popup_no_bar&amp;width=385&amp;height=120&amp;START_MAXIMIZED=FALSE&amp;creator=factset&amp;display_string=Audit"}</definedName>
    <definedName name="_45__FDSAUDITLINK__" localSheetId="12" hidden="1">{"fdsup://Directions/FactSet Auditing Viewer?action=AUDIT_VALUE&amp;DB=129&amp;ID1=663567&amp;VALUEID=02001&amp;SDATE=201103&amp;PERIODTYPE=QTR_STD&amp;SCFT=3&amp;window=popup_no_bar&amp;width=385&amp;height=120&amp;START_MAXIMIZED=FALSE&amp;creator=factset&amp;display_string=Audit"}</definedName>
    <definedName name="_45__FDSAUDITLINK__" localSheetId="15" hidden="1">{"fdsup://Directions/FactSet Auditing Viewer?action=AUDIT_VALUE&amp;DB=129&amp;ID1=663567&amp;VALUEID=02001&amp;SDATE=201103&amp;PERIODTYPE=QTR_STD&amp;SCFT=3&amp;window=popup_no_bar&amp;width=385&amp;height=120&amp;START_MAXIMIZED=FALSE&amp;creator=factset&amp;display_string=Audit"}</definedName>
    <definedName name="_45__FDSAUDITLINK__" hidden="1">{"fdsup://Directions/FactSet Auditing Viewer?action=AUDIT_VALUE&amp;DB=129&amp;ID1=663567&amp;VALUEID=02001&amp;SDATE=201103&amp;PERIODTYPE=QTR_STD&amp;SCFT=3&amp;window=popup_no_bar&amp;width=385&amp;height=120&amp;START_MAXIMIZED=FALSE&amp;creator=factset&amp;display_string=Audit"}</definedName>
    <definedName name="_450__FDSAUDITLINK__" localSheetId="16" hidden="1">{"fdsup://directions/FAT Viewer?action=UPDATE&amp;creator=factset&amp;DYN_ARGS=TRUE&amp;DOC_NAME=FAT:FQL_AUDITING_CLIENT_TEMPLATE.FAT&amp;display_string=Audit&amp;VAR:KEY=EZGXUXSXAB&amp;VAR:QUERY=KEZGX0VCSVREQShMVE0sMTIvMzEvMjAwNywsLFJGLFVTRClARkZfRUJJVERBX0lCKExUTSwxMi8zMS8yMDA3L","CwsUkYsVVNEKSk=&amp;WINDOW=FIRST_POPUP&amp;HEIGHT=450&amp;WIDTH=450&amp;START_MAXIMIZED=FALSE&amp;VAR:CALENDAR=US&amp;VAR:SYMBOL=MIPS&amp;VAR:INDEX=0"}</definedName>
    <definedName name="_450__FDSAUDITLINK__" localSheetId="20" hidden="1">{"fdsup://directions/FAT Viewer?action=UPDATE&amp;creator=factset&amp;DYN_ARGS=TRUE&amp;DOC_NAME=FAT:FQL_AUDITING_CLIENT_TEMPLATE.FAT&amp;display_string=Audit&amp;VAR:KEY=EZGXUXSXAB&amp;VAR:QUERY=KEZGX0VCSVREQShMVE0sMTIvMzEvMjAwNywsLFJGLFVTRClARkZfRUJJVERBX0lCKExUTSwxMi8zMS8yMDA3L","CwsUkYsVVNEKSk=&amp;WINDOW=FIRST_POPUP&amp;HEIGHT=450&amp;WIDTH=450&amp;START_MAXIMIZED=FALSE&amp;VAR:CALENDAR=US&amp;VAR:SYMBOL=MIPS&amp;VAR:INDEX=0"}</definedName>
    <definedName name="_450__FDSAUDITLINK__" localSheetId="12" hidden="1">{"fdsup://directions/FAT Viewer?action=UPDATE&amp;creator=factset&amp;DYN_ARGS=TRUE&amp;DOC_NAME=FAT:FQL_AUDITING_CLIENT_TEMPLATE.FAT&amp;display_string=Audit&amp;VAR:KEY=EZGXUXSXAB&amp;VAR:QUERY=KEZGX0VCSVREQShMVE0sMTIvMzEvMjAwNywsLFJGLFVTRClARkZfRUJJVERBX0lCKExUTSwxMi8zMS8yMDA3L","CwsUkYsVVNEKSk=&amp;WINDOW=FIRST_POPUP&amp;HEIGHT=450&amp;WIDTH=450&amp;START_MAXIMIZED=FALSE&amp;VAR:CALENDAR=US&amp;VAR:SYMBOL=MIPS&amp;VAR:INDEX=0"}</definedName>
    <definedName name="_450__FDSAUDITLINK__" localSheetId="15" hidden="1">{"fdsup://directions/FAT Viewer?action=UPDATE&amp;creator=factset&amp;DYN_ARGS=TRUE&amp;DOC_NAME=FAT:FQL_AUDITING_CLIENT_TEMPLATE.FAT&amp;display_string=Audit&amp;VAR:KEY=EZGXUXSXAB&amp;VAR:QUERY=KEZGX0VCSVREQShMVE0sMTIvMzEvMjAwNywsLFJGLFVTRClARkZfRUJJVERBX0lCKExUTSwxMi8zMS8yMDA3L","CwsUkYsVVNEKSk=&amp;WINDOW=FIRST_POPUP&amp;HEIGHT=450&amp;WIDTH=450&amp;START_MAXIMIZED=FALSE&amp;VAR:CALENDAR=US&amp;VAR:SYMBOL=MIPS&amp;VAR:INDEX=0"}</definedName>
    <definedName name="_450__FDSAUDITLINK__" hidden="1">{"fdsup://directions/FAT Viewer?action=UPDATE&amp;creator=factset&amp;DYN_ARGS=TRUE&amp;DOC_NAME=FAT:FQL_AUDITING_CLIENT_TEMPLATE.FAT&amp;display_string=Audit&amp;VAR:KEY=EZGXUXSXAB&amp;VAR:QUERY=KEZGX0VCSVREQShMVE0sMTIvMzEvMjAwNywsLFJGLFVTRClARkZfRUJJVERBX0lCKExUTSwxMi8zMS8yMDA3L","CwsUkYsVVNEKSk=&amp;WINDOW=FIRST_POPUP&amp;HEIGHT=450&amp;WIDTH=450&amp;START_MAXIMIZED=FALSE&amp;VAR:CALENDAR=US&amp;VAR:SYMBOL=MIPS&amp;VAR:INDEX=0"}</definedName>
    <definedName name="_451__FDSAUDITLINK__" localSheetId="16" hidden="1">{"fdsup://Directions/FactSet Auditing Viewer?action=AUDIT_VALUE&amp;DB=129&amp;ID1=74752510&amp;VALUEID=01001&amp;SDATE=201202&amp;PERIODTYPE=QTR_STD&amp;SCFT=3&amp;window=popup_no_bar&amp;width=385&amp;height=120&amp;START_MAXIMIZED=FALSE&amp;creator=factset&amp;display_string=Audit"}</definedName>
    <definedName name="_451__FDSAUDITLINK__" localSheetId="20" hidden="1">{"fdsup://Directions/FactSet Auditing Viewer?action=AUDIT_VALUE&amp;DB=129&amp;ID1=74752510&amp;VALUEID=01001&amp;SDATE=201202&amp;PERIODTYPE=QTR_STD&amp;SCFT=3&amp;window=popup_no_bar&amp;width=385&amp;height=120&amp;START_MAXIMIZED=FALSE&amp;creator=factset&amp;display_string=Audit"}</definedName>
    <definedName name="_451__FDSAUDITLINK__" localSheetId="12" hidden="1">{"fdsup://Directions/FactSet Auditing Viewer?action=AUDIT_VALUE&amp;DB=129&amp;ID1=74752510&amp;VALUEID=01001&amp;SDATE=201202&amp;PERIODTYPE=QTR_STD&amp;SCFT=3&amp;window=popup_no_bar&amp;width=385&amp;height=120&amp;START_MAXIMIZED=FALSE&amp;creator=factset&amp;display_string=Audit"}</definedName>
    <definedName name="_451__FDSAUDITLINK__" localSheetId="15" hidden="1">{"fdsup://Directions/FactSet Auditing Viewer?action=AUDIT_VALUE&amp;DB=129&amp;ID1=74752510&amp;VALUEID=01001&amp;SDATE=201202&amp;PERIODTYPE=QTR_STD&amp;SCFT=3&amp;window=popup_no_bar&amp;width=385&amp;height=120&amp;START_MAXIMIZED=FALSE&amp;creator=factset&amp;display_string=Audit"}</definedName>
    <definedName name="_451__FDSAUDITLINK__" hidden="1">{"fdsup://Directions/FactSet Auditing Viewer?action=AUDIT_VALUE&amp;DB=129&amp;ID1=74752510&amp;VALUEID=01001&amp;SDATE=201202&amp;PERIODTYPE=QTR_STD&amp;SCFT=3&amp;window=popup_no_bar&amp;width=385&amp;height=120&amp;START_MAXIMIZED=FALSE&amp;creator=factset&amp;display_string=Audit"}</definedName>
    <definedName name="_452__FDSAUDITLINK__" localSheetId="16" hidden="1">{"fdsup://directions/FAT Viewer?action=UPDATE&amp;creator=factset&amp;DYN_ARGS=TRUE&amp;DOC_NAME=FAT:FQL_AUDITING_CLIENT_TEMPLATE.FAT&amp;display_string=Audit&amp;VAR:KEY=TITIBMBGNG&amp;VAR:QUERY=KChGRl9FUFMoTFRNLDAsLCxSRixVU0QpQEZGX0VQUyhMVE1TX1NFTUksMCwsLFJGLFVTRCkpQEZGX0VQUyhBT","k4sMCwsLFJGLFVTRCkp&amp;WINDOW=FIRST_POPUP&amp;HEIGHT=450&amp;WIDTH=450&amp;START_MAXIMIZED=FALSE&amp;VAR:CALENDAR=US&amp;VAR:SYMBOL=MOSY&amp;VAR:INDEX=0"}</definedName>
    <definedName name="_452__FDSAUDITLINK__" localSheetId="20" hidden="1">{"fdsup://directions/FAT Viewer?action=UPDATE&amp;creator=factset&amp;DYN_ARGS=TRUE&amp;DOC_NAME=FAT:FQL_AUDITING_CLIENT_TEMPLATE.FAT&amp;display_string=Audit&amp;VAR:KEY=TITIBMBGNG&amp;VAR:QUERY=KChGRl9FUFMoTFRNLDAsLCxSRixVU0QpQEZGX0VQUyhMVE1TX1NFTUksMCwsLFJGLFVTRCkpQEZGX0VQUyhBT","k4sMCwsLFJGLFVTRCkp&amp;WINDOW=FIRST_POPUP&amp;HEIGHT=450&amp;WIDTH=450&amp;START_MAXIMIZED=FALSE&amp;VAR:CALENDAR=US&amp;VAR:SYMBOL=MOSY&amp;VAR:INDEX=0"}</definedName>
    <definedName name="_452__FDSAUDITLINK__" localSheetId="12" hidden="1">{"fdsup://directions/FAT Viewer?action=UPDATE&amp;creator=factset&amp;DYN_ARGS=TRUE&amp;DOC_NAME=FAT:FQL_AUDITING_CLIENT_TEMPLATE.FAT&amp;display_string=Audit&amp;VAR:KEY=TITIBMBGNG&amp;VAR:QUERY=KChGRl9FUFMoTFRNLDAsLCxSRixVU0QpQEZGX0VQUyhMVE1TX1NFTUksMCwsLFJGLFVTRCkpQEZGX0VQUyhBT","k4sMCwsLFJGLFVTRCkp&amp;WINDOW=FIRST_POPUP&amp;HEIGHT=450&amp;WIDTH=450&amp;START_MAXIMIZED=FALSE&amp;VAR:CALENDAR=US&amp;VAR:SYMBOL=MOSY&amp;VAR:INDEX=0"}</definedName>
    <definedName name="_452__FDSAUDITLINK__" localSheetId="15" hidden="1">{"fdsup://directions/FAT Viewer?action=UPDATE&amp;creator=factset&amp;DYN_ARGS=TRUE&amp;DOC_NAME=FAT:FQL_AUDITING_CLIENT_TEMPLATE.FAT&amp;display_string=Audit&amp;VAR:KEY=TITIBMBGNG&amp;VAR:QUERY=KChGRl9FUFMoTFRNLDAsLCxSRixVU0QpQEZGX0VQUyhMVE1TX1NFTUksMCwsLFJGLFVTRCkpQEZGX0VQUyhBT","k4sMCwsLFJGLFVTRCkp&amp;WINDOW=FIRST_POPUP&amp;HEIGHT=450&amp;WIDTH=450&amp;START_MAXIMIZED=FALSE&amp;VAR:CALENDAR=US&amp;VAR:SYMBOL=MOSY&amp;VAR:INDEX=0"}</definedName>
    <definedName name="_452__FDSAUDITLINK__" hidden="1">{"fdsup://directions/FAT Viewer?action=UPDATE&amp;creator=factset&amp;DYN_ARGS=TRUE&amp;DOC_NAME=FAT:FQL_AUDITING_CLIENT_TEMPLATE.FAT&amp;display_string=Audit&amp;VAR:KEY=TITIBMBGNG&amp;VAR:QUERY=KChGRl9FUFMoTFRNLDAsLCxSRixVU0QpQEZGX0VQUyhMVE1TX1NFTUksMCwsLFJGLFVTRCkpQEZGX0VQUyhBT","k4sMCwsLFJGLFVTRCkp&amp;WINDOW=FIRST_POPUP&amp;HEIGHT=450&amp;WIDTH=450&amp;START_MAXIMIZED=FALSE&amp;VAR:CALENDAR=US&amp;VAR:SYMBOL=MOSY&amp;VAR:INDEX=0"}</definedName>
    <definedName name="_453__FDSAUDITLINK__" localSheetId="16" hidden="1">{"fdsup://directions/FAT Viewer?action=UPDATE&amp;creator=factset&amp;DYN_ARGS=TRUE&amp;DOC_NAME=FAT:FQL_AUDITING_CLIENT_TEMPLATE.FAT&amp;display_string=Audit&amp;VAR:KEY=XKHCPWTINI&amp;VAR:QUERY=KChGRl9ORVRfSU5DKExUTSwwLCwsUkYsVVNEKUBGRl9ORVRfSU5DKExUTVNfU0VNSSwwLCwsUkYsVVNEKSlAR","kZfTkVUX0lOQyhBTk4sMCwsLFJGLFVTRCkp&amp;WINDOW=FIRST_POPUP&amp;HEIGHT=450&amp;WIDTH=450&amp;START_MAXIMIZED=FALSE&amp;VAR:CALENDAR=US&amp;VAR:SYMBOL=MOSY&amp;VAR:INDEX=0"}</definedName>
    <definedName name="_453__FDSAUDITLINK__" localSheetId="20" hidden="1">{"fdsup://directions/FAT Viewer?action=UPDATE&amp;creator=factset&amp;DYN_ARGS=TRUE&amp;DOC_NAME=FAT:FQL_AUDITING_CLIENT_TEMPLATE.FAT&amp;display_string=Audit&amp;VAR:KEY=XKHCPWTINI&amp;VAR:QUERY=KChGRl9ORVRfSU5DKExUTSwwLCwsUkYsVVNEKUBGRl9ORVRfSU5DKExUTVNfU0VNSSwwLCwsUkYsVVNEKSlAR","kZfTkVUX0lOQyhBTk4sMCwsLFJGLFVTRCkp&amp;WINDOW=FIRST_POPUP&amp;HEIGHT=450&amp;WIDTH=450&amp;START_MAXIMIZED=FALSE&amp;VAR:CALENDAR=US&amp;VAR:SYMBOL=MOSY&amp;VAR:INDEX=0"}</definedName>
    <definedName name="_453__FDSAUDITLINK__" localSheetId="12" hidden="1">{"fdsup://directions/FAT Viewer?action=UPDATE&amp;creator=factset&amp;DYN_ARGS=TRUE&amp;DOC_NAME=FAT:FQL_AUDITING_CLIENT_TEMPLATE.FAT&amp;display_string=Audit&amp;VAR:KEY=XKHCPWTINI&amp;VAR:QUERY=KChGRl9ORVRfSU5DKExUTSwwLCwsUkYsVVNEKUBGRl9ORVRfSU5DKExUTVNfU0VNSSwwLCwsUkYsVVNEKSlAR","kZfTkVUX0lOQyhBTk4sMCwsLFJGLFVTRCkp&amp;WINDOW=FIRST_POPUP&amp;HEIGHT=450&amp;WIDTH=450&amp;START_MAXIMIZED=FALSE&amp;VAR:CALENDAR=US&amp;VAR:SYMBOL=MOSY&amp;VAR:INDEX=0"}</definedName>
    <definedName name="_453__FDSAUDITLINK__" localSheetId="15" hidden="1">{"fdsup://directions/FAT Viewer?action=UPDATE&amp;creator=factset&amp;DYN_ARGS=TRUE&amp;DOC_NAME=FAT:FQL_AUDITING_CLIENT_TEMPLATE.FAT&amp;display_string=Audit&amp;VAR:KEY=XKHCPWTINI&amp;VAR:QUERY=KChGRl9ORVRfSU5DKExUTSwwLCwsUkYsVVNEKUBGRl9ORVRfSU5DKExUTVNfU0VNSSwwLCwsUkYsVVNEKSlAR","kZfTkVUX0lOQyhBTk4sMCwsLFJGLFVTRCkp&amp;WINDOW=FIRST_POPUP&amp;HEIGHT=450&amp;WIDTH=450&amp;START_MAXIMIZED=FALSE&amp;VAR:CALENDAR=US&amp;VAR:SYMBOL=MOSY&amp;VAR:INDEX=0"}</definedName>
    <definedName name="_453__FDSAUDITLINK__" hidden="1">{"fdsup://directions/FAT Viewer?action=UPDATE&amp;creator=factset&amp;DYN_ARGS=TRUE&amp;DOC_NAME=FAT:FQL_AUDITING_CLIENT_TEMPLATE.FAT&amp;display_string=Audit&amp;VAR:KEY=XKHCPWTINI&amp;VAR:QUERY=KChGRl9ORVRfSU5DKExUTSwwLCwsUkYsVVNEKUBGRl9ORVRfSU5DKExUTVNfU0VNSSwwLCwsUkYsVVNEKSlAR","kZfTkVUX0lOQyhBTk4sMCwsLFJGLFVTRCkp&amp;WINDOW=FIRST_POPUP&amp;HEIGHT=450&amp;WIDTH=450&amp;START_MAXIMIZED=FALSE&amp;VAR:CALENDAR=US&amp;VAR:SYMBOL=MOSY&amp;VAR:INDEX=0"}</definedName>
    <definedName name="_454__FDSAUDITLINK__" localSheetId="16" hidden="1">{"fdsup://Directions/FactSet Auditing Viewer?action=AUDIT_VALUE&amp;DB=129&amp;ID1=61971810&amp;VALUEID=01001&amp;SDATE=201201&amp;PERIODTYPE=QTR_STD&amp;SCFT=3&amp;window=popup_no_bar&amp;width=385&amp;height=120&amp;START_MAXIMIZED=FALSE&amp;creator=factset&amp;display_string=Audit"}</definedName>
    <definedName name="_454__FDSAUDITLINK__" localSheetId="20" hidden="1">{"fdsup://Directions/FactSet Auditing Viewer?action=AUDIT_VALUE&amp;DB=129&amp;ID1=61971810&amp;VALUEID=01001&amp;SDATE=201201&amp;PERIODTYPE=QTR_STD&amp;SCFT=3&amp;window=popup_no_bar&amp;width=385&amp;height=120&amp;START_MAXIMIZED=FALSE&amp;creator=factset&amp;display_string=Audit"}</definedName>
    <definedName name="_454__FDSAUDITLINK__" localSheetId="12" hidden="1">{"fdsup://Directions/FactSet Auditing Viewer?action=AUDIT_VALUE&amp;DB=129&amp;ID1=61971810&amp;VALUEID=01001&amp;SDATE=201201&amp;PERIODTYPE=QTR_STD&amp;SCFT=3&amp;window=popup_no_bar&amp;width=385&amp;height=120&amp;START_MAXIMIZED=FALSE&amp;creator=factset&amp;display_string=Audit"}</definedName>
    <definedName name="_454__FDSAUDITLINK__" localSheetId="15" hidden="1">{"fdsup://Directions/FactSet Auditing Viewer?action=AUDIT_VALUE&amp;DB=129&amp;ID1=61971810&amp;VALUEID=01001&amp;SDATE=201201&amp;PERIODTYPE=QTR_STD&amp;SCFT=3&amp;window=popup_no_bar&amp;width=385&amp;height=120&amp;START_MAXIMIZED=FALSE&amp;creator=factset&amp;display_string=Audit"}</definedName>
    <definedName name="_454__FDSAUDITLINK__" hidden="1">{"fdsup://Directions/FactSet Auditing Viewer?action=AUDIT_VALUE&amp;DB=129&amp;ID1=61971810&amp;VALUEID=01001&amp;SDATE=201201&amp;PERIODTYPE=QTR_STD&amp;SCFT=3&amp;window=popup_no_bar&amp;width=385&amp;height=120&amp;START_MAXIMIZED=FALSE&amp;creator=factset&amp;display_string=Audit"}</definedName>
    <definedName name="_455__FDSAUDITLINK__" localSheetId="16" hidden="1">{"fdsup://Directions/FactSet Auditing Viewer?action=AUDIT_VALUE&amp;DB=129&amp;ID1=260509&amp;VALUEID=P05202&amp;SDATE=2010&amp;PERIODTYPE=ANN_STD&amp;SCFT=3&amp;window=popup_no_bar&amp;width=385&amp;height=120&amp;START_MAXIMIZED=FALSE&amp;creator=factset&amp;display_string=Audit"}</definedName>
    <definedName name="_455__FDSAUDITLINK__" localSheetId="20" hidden="1">{"fdsup://Directions/FactSet Auditing Viewer?action=AUDIT_VALUE&amp;DB=129&amp;ID1=260509&amp;VALUEID=P05202&amp;SDATE=2010&amp;PERIODTYPE=ANN_STD&amp;SCFT=3&amp;window=popup_no_bar&amp;width=385&amp;height=120&amp;START_MAXIMIZED=FALSE&amp;creator=factset&amp;display_string=Audit"}</definedName>
    <definedName name="_455__FDSAUDITLINK__" localSheetId="12" hidden="1">{"fdsup://Directions/FactSet Auditing Viewer?action=AUDIT_VALUE&amp;DB=129&amp;ID1=260509&amp;VALUEID=P05202&amp;SDATE=2010&amp;PERIODTYPE=ANN_STD&amp;SCFT=3&amp;window=popup_no_bar&amp;width=385&amp;height=120&amp;START_MAXIMIZED=FALSE&amp;creator=factset&amp;display_string=Audit"}</definedName>
    <definedName name="_455__FDSAUDITLINK__" localSheetId="15" hidden="1">{"fdsup://Directions/FactSet Auditing Viewer?action=AUDIT_VALUE&amp;DB=129&amp;ID1=260509&amp;VALUEID=P05202&amp;SDATE=2010&amp;PERIODTYPE=ANN_STD&amp;SCFT=3&amp;window=popup_no_bar&amp;width=385&amp;height=120&amp;START_MAXIMIZED=FALSE&amp;creator=factset&amp;display_string=Audit"}</definedName>
    <definedName name="_455__FDSAUDITLINK__" hidden="1">{"fdsup://Directions/FactSet Auditing Viewer?action=AUDIT_VALUE&amp;DB=129&amp;ID1=260509&amp;VALUEID=P05202&amp;SDATE=2010&amp;PERIODTYPE=ANN_STD&amp;SCFT=3&amp;window=popup_no_bar&amp;width=385&amp;height=120&amp;START_MAXIMIZED=FALSE&amp;creator=factset&amp;display_string=Audit"}</definedName>
    <definedName name="_456__FDSAUDITLINK__" localSheetId="16" hidden="1">{"fdsup://directions/FAT Viewer?action=UPDATE&amp;creator=factset&amp;DYN_ARGS=TRUE&amp;DOC_NAME=FAT:FQL_AUDITING_CLIENT_TEMPLATE.FAT&amp;display_string=Audit&amp;VAR:KEY=VEVKPWLUFS&amp;VAR:QUERY=KChGRl9ORVRfSU5DKExUTSwwLCwsUkYsVVNEKUBGRl9ORVRfSU5DKExUTVNfU0VNSSwwLCwsUkYsVVNEKSlAR","kZfTkVUX0lOQyhBTk4sMCwsLFJGLFVTRCkp&amp;WINDOW=FIRST_POPUP&amp;HEIGHT=450&amp;WIDTH=450&amp;START_MAXIMIZED=FALSE&amp;VAR:CALENDAR=US&amp;VAR:SYMBOL=260509&amp;VAR:INDEX=0"}</definedName>
    <definedName name="_456__FDSAUDITLINK__" localSheetId="20" hidden="1">{"fdsup://directions/FAT Viewer?action=UPDATE&amp;creator=factset&amp;DYN_ARGS=TRUE&amp;DOC_NAME=FAT:FQL_AUDITING_CLIENT_TEMPLATE.FAT&amp;display_string=Audit&amp;VAR:KEY=VEVKPWLUFS&amp;VAR:QUERY=KChGRl9ORVRfSU5DKExUTSwwLCwsUkYsVVNEKUBGRl9ORVRfSU5DKExUTVNfU0VNSSwwLCwsUkYsVVNEKSlAR","kZfTkVUX0lOQyhBTk4sMCwsLFJGLFVTRCkp&amp;WINDOW=FIRST_POPUP&amp;HEIGHT=450&amp;WIDTH=450&amp;START_MAXIMIZED=FALSE&amp;VAR:CALENDAR=US&amp;VAR:SYMBOL=260509&amp;VAR:INDEX=0"}</definedName>
    <definedName name="_456__FDSAUDITLINK__" localSheetId="12" hidden="1">{"fdsup://directions/FAT Viewer?action=UPDATE&amp;creator=factset&amp;DYN_ARGS=TRUE&amp;DOC_NAME=FAT:FQL_AUDITING_CLIENT_TEMPLATE.FAT&amp;display_string=Audit&amp;VAR:KEY=VEVKPWLUFS&amp;VAR:QUERY=KChGRl9ORVRfSU5DKExUTSwwLCwsUkYsVVNEKUBGRl9ORVRfSU5DKExUTVNfU0VNSSwwLCwsUkYsVVNEKSlAR","kZfTkVUX0lOQyhBTk4sMCwsLFJGLFVTRCkp&amp;WINDOW=FIRST_POPUP&amp;HEIGHT=450&amp;WIDTH=450&amp;START_MAXIMIZED=FALSE&amp;VAR:CALENDAR=US&amp;VAR:SYMBOL=260509&amp;VAR:INDEX=0"}</definedName>
    <definedName name="_456__FDSAUDITLINK__" localSheetId="15" hidden="1">{"fdsup://directions/FAT Viewer?action=UPDATE&amp;creator=factset&amp;DYN_ARGS=TRUE&amp;DOC_NAME=FAT:FQL_AUDITING_CLIENT_TEMPLATE.FAT&amp;display_string=Audit&amp;VAR:KEY=VEVKPWLUFS&amp;VAR:QUERY=KChGRl9ORVRfSU5DKExUTSwwLCwsUkYsVVNEKUBGRl9ORVRfSU5DKExUTVNfU0VNSSwwLCwsUkYsVVNEKSlAR","kZfTkVUX0lOQyhBTk4sMCwsLFJGLFVTRCkp&amp;WINDOW=FIRST_POPUP&amp;HEIGHT=450&amp;WIDTH=450&amp;START_MAXIMIZED=FALSE&amp;VAR:CALENDAR=US&amp;VAR:SYMBOL=260509&amp;VAR:INDEX=0"}</definedName>
    <definedName name="_456__FDSAUDITLINK__" hidden="1">{"fdsup://directions/FAT Viewer?action=UPDATE&amp;creator=factset&amp;DYN_ARGS=TRUE&amp;DOC_NAME=FAT:FQL_AUDITING_CLIENT_TEMPLATE.FAT&amp;display_string=Audit&amp;VAR:KEY=VEVKPWLUFS&amp;VAR:QUERY=KChGRl9ORVRfSU5DKExUTSwwLCwsUkYsVVNEKUBGRl9ORVRfSU5DKExUTVNfU0VNSSwwLCwsUkYsVVNEKSlAR","kZfTkVUX0lOQyhBTk4sMCwsLFJGLFVTRCkp&amp;WINDOW=FIRST_POPUP&amp;HEIGHT=450&amp;WIDTH=450&amp;START_MAXIMIZED=FALSE&amp;VAR:CALENDAR=US&amp;VAR:SYMBOL=260509&amp;VAR:INDEX=0"}</definedName>
    <definedName name="_457__FDSAUDITLINK__" localSheetId="16" hidden="1">{"fdsup://Directions/FactSet Auditing Viewer?action=AUDIT_VALUE&amp;DB=129&amp;ID1=260509&amp;VALUEID=01001&amp;SDATE=201102&amp;PERIODTYPE=QTR_STD&amp;SCFT=3&amp;window=popup_no_bar&amp;width=385&amp;height=120&amp;START_MAXIMIZED=FALSE&amp;creator=factset&amp;display_string=Audit"}</definedName>
    <definedName name="_457__FDSAUDITLINK__" localSheetId="20" hidden="1">{"fdsup://Directions/FactSet Auditing Viewer?action=AUDIT_VALUE&amp;DB=129&amp;ID1=260509&amp;VALUEID=01001&amp;SDATE=201102&amp;PERIODTYPE=QTR_STD&amp;SCFT=3&amp;window=popup_no_bar&amp;width=385&amp;height=120&amp;START_MAXIMIZED=FALSE&amp;creator=factset&amp;display_string=Audit"}</definedName>
    <definedName name="_457__FDSAUDITLINK__" localSheetId="12" hidden="1">{"fdsup://Directions/FactSet Auditing Viewer?action=AUDIT_VALUE&amp;DB=129&amp;ID1=260509&amp;VALUEID=01001&amp;SDATE=201102&amp;PERIODTYPE=QTR_STD&amp;SCFT=3&amp;window=popup_no_bar&amp;width=385&amp;height=120&amp;START_MAXIMIZED=FALSE&amp;creator=factset&amp;display_string=Audit"}</definedName>
    <definedName name="_457__FDSAUDITLINK__" localSheetId="15" hidden="1">{"fdsup://Directions/FactSet Auditing Viewer?action=AUDIT_VALUE&amp;DB=129&amp;ID1=260509&amp;VALUEID=01001&amp;SDATE=201102&amp;PERIODTYPE=QTR_STD&amp;SCFT=3&amp;window=popup_no_bar&amp;width=385&amp;height=120&amp;START_MAXIMIZED=FALSE&amp;creator=factset&amp;display_string=Audit"}</definedName>
    <definedName name="_457__FDSAUDITLINK__" hidden="1">{"fdsup://Directions/FactSet Auditing Viewer?action=AUDIT_VALUE&amp;DB=129&amp;ID1=260509&amp;VALUEID=01001&amp;SDATE=201102&amp;PERIODTYPE=QTR_STD&amp;SCFT=3&amp;window=popup_no_bar&amp;width=385&amp;height=120&amp;START_MAXIMIZED=FALSE&amp;creator=factset&amp;display_string=Audit"}</definedName>
    <definedName name="_458__FDSAUDITLINK__" localSheetId="16" hidden="1">{"fdsup://directions/FAT Viewer?action=UPDATE&amp;creator=factset&amp;DYN_ARGS=TRUE&amp;DOC_NAME=FAT:FQL_AUDITING_CLIENT_TEMPLATE.FAT&amp;display_string=Audit&amp;VAR:KEY=FALIDSFYNO&amp;VAR:QUERY=KChGRl9FUFMoTFRNLDAsLCxSRixVU0QpQEZGX0VQUyhMVE1TX1NFTUksMCwsLFJGLFVTRCkpQEZGX0VQUyhBT","k4sMCwsLFJGLFVTRCkp&amp;WINDOW=FIRST_POPUP&amp;HEIGHT=450&amp;WIDTH=450&amp;START_MAXIMIZED=FALSE&amp;VAR:CALENDAR=US&amp;VAR:SYMBOL=223093&amp;VAR:INDEX=0"}</definedName>
    <definedName name="_458__FDSAUDITLINK__" localSheetId="20" hidden="1">{"fdsup://directions/FAT Viewer?action=UPDATE&amp;creator=factset&amp;DYN_ARGS=TRUE&amp;DOC_NAME=FAT:FQL_AUDITING_CLIENT_TEMPLATE.FAT&amp;display_string=Audit&amp;VAR:KEY=FALIDSFYNO&amp;VAR:QUERY=KChGRl9FUFMoTFRNLDAsLCxSRixVU0QpQEZGX0VQUyhMVE1TX1NFTUksMCwsLFJGLFVTRCkpQEZGX0VQUyhBT","k4sMCwsLFJGLFVTRCkp&amp;WINDOW=FIRST_POPUP&amp;HEIGHT=450&amp;WIDTH=450&amp;START_MAXIMIZED=FALSE&amp;VAR:CALENDAR=US&amp;VAR:SYMBOL=223093&amp;VAR:INDEX=0"}</definedName>
    <definedName name="_458__FDSAUDITLINK__" localSheetId="12" hidden="1">{"fdsup://directions/FAT Viewer?action=UPDATE&amp;creator=factset&amp;DYN_ARGS=TRUE&amp;DOC_NAME=FAT:FQL_AUDITING_CLIENT_TEMPLATE.FAT&amp;display_string=Audit&amp;VAR:KEY=FALIDSFYNO&amp;VAR:QUERY=KChGRl9FUFMoTFRNLDAsLCxSRixVU0QpQEZGX0VQUyhMVE1TX1NFTUksMCwsLFJGLFVTRCkpQEZGX0VQUyhBT","k4sMCwsLFJGLFVTRCkp&amp;WINDOW=FIRST_POPUP&amp;HEIGHT=450&amp;WIDTH=450&amp;START_MAXIMIZED=FALSE&amp;VAR:CALENDAR=US&amp;VAR:SYMBOL=223093&amp;VAR:INDEX=0"}</definedName>
    <definedName name="_458__FDSAUDITLINK__" localSheetId="15" hidden="1">{"fdsup://directions/FAT Viewer?action=UPDATE&amp;creator=factset&amp;DYN_ARGS=TRUE&amp;DOC_NAME=FAT:FQL_AUDITING_CLIENT_TEMPLATE.FAT&amp;display_string=Audit&amp;VAR:KEY=FALIDSFYNO&amp;VAR:QUERY=KChGRl9FUFMoTFRNLDAsLCxSRixVU0QpQEZGX0VQUyhMVE1TX1NFTUksMCwsLFJGLFVTRCkpQEZGX0VQUyhBT","k4sMCwsLFJGLFVTRCkp&amp;WINDOW=FIRST_POPUP&amp;HEIGHT=450&amp;WIDTH=450&amp;START_MAXIMIZED=FALSE&amp;VAR:CALENDAR=US&amp;VAR:SYMBOL=223093&amp;VAR:INDEX=0"}</definedName>
    <definedName name="_458__FDSAUDITLINK__" hidden="1">{"fdsup://directions/FAT Viewer?action=UPDATE&amp;creator=factset&amp;DYN_ARGS=TRUE&amp;DOC_NAME=FAT:FQL_AUDITING_CLIENT_TEMPLATE.FAT&amp;display_string=Audit&amp;VAR:KEY=FALIDSFYNO&amp;VAR:QUERY=KChGRl9FUFMoTFRNLDAsLCxSRixVU0QpQEZGX0VQUyhMVE1TX1NFTUksMCwsLFJGLFVTRCkpQEZGX0VQUyhBT","k4sMCwsLFJGLFVTRCkp&amp;WINDOW=FIRST_POPUP&amp;HEIGHT=450&amp;WIDTH=450&amp;START_MAXIMIZED=FALSE&amp;VAR:CALENDAR=US&amp;VAR:SYMBOL=223093&amp;VAR:INDEX=0"}</definedName>
    <definedName name="_459__FDSAUDITLINK__" localSheetId="16" hidden="1">{"fdsup://directions/FAT Viewer?action=UPDATE&amp;creator=factset&amp;DYN_ARGS=TRUE&amp;DOC_NAME=FAT:FQL_AUDITING_CLIENT_TEMPLATE.FAT&amp;display_string=Audit&amp;VAR:KEY=WXGBAPADKH&amp;VAR:QUERY=KChGRl9ORVRfSU5DKExUTSwwLCwsUkYsVVNEKUBGRl9ORVRfSU5DKExUTVNfU0VNSSwwLCwsUkYsVVNEKSlAR","kZfTkVUX0lOQyhBTk4sMCwsLFJGLFVTRCkp&amp;WINDOW=FIRST_POPUP&amp;HEIGHT=450&amp;WIDTH=450&amp;START_MAXIMIZED=FALSE&amp;VAR:CALENDAR=US&amp;VAR:SYMBOL=223093&amp;VAR:INDEX=0"}</definedName>
    <definedName name="_459__FDSAUDITLINK__" localSheetId="20" hidden="1">{"fdsup://directions/FAT Viewer?action=UPDATE&amp;creator=factset&amp;DYN_ARGS=TRUE&amp;DOC_NAME=FAT:FQL_AUDITING_CLIENT_TEMPLATE.FAT&amp;display_string=Audit&amp;VAR:KEY=WXGBAPADKH&amp;VAR:QUERY=KChGRl9ORVRfSU5DKExUTSwwLCwsUkYsVVNEKUBGRl9ORVRfSU5DKExUTVNfU0VNSSwwLCwsUkYsVVNEKSlAR","kZfTkVUX0lOQyhBTk4sMCwsLFJGLFVTRCkp&amp;WINDOW=FIRST_POPUP&amp;HEIGHT=450&amp;WIDTH=450&amp;START_MAXIMIZED=FALSE&amp;VAR:CALENDAR=US&amp;VAR:SYMBOL=223093&amp;VAR:INDEX=0"}</definedName>
    <definedName name="_459__FDSAUDITLINK__" localSheetId="12" hidden="1">{"fdsup://directions/FAT Viewer?action=UPDATE&amp;creator=factset&amp;DYN_ARGS=TRUE&amp;DOC_NAME=FAT:FQL_AUDITING_CLIENT_TEMPLATE.FAT&amp;display_string=Audit&amp;VAR:KEY=WXGBAPADKH&amp;VAR:QUERY=KChGRl9ORVRfSU5DKExUTSwwLCwsUkYsVVNEKUBGRl9ORVRfSU5DKExUTVNfU0VNSSwwLCwsUkYsVVNEKSlAR","kZfTkVUX0lOQyhBTk4sMCwsLFJGLFVTRCkp&amp;WINDOW=FIRST_POPUP&amp;HEIGHT=450&amp;WIDTH=450&amp;START_MAXIMIZED=FALSE&amp;VAR:CALENDAR=US&amp;VAR:SYMBOL=223093&amp;VAR:INDEX=0"}</definedName>
    <definedName name="_459__FDSAUDITLINK__" localSheetId="15" hidden="1">{"fdsup://directions/FAT Viewer?action=UPDATE&amp;creator=factset&amp;DYN_ARGS=TRUE&amp;DOC_NAME=FAT:FQL_AUDITING_CLIENT_TEMPLATE.FAT&amp;display_string=Audit&amp;VAR:KEY=WXGBAPADKH&amp;VAR:QUERY=KChGRl9ORVRfSU5DKExUTSwwLCwsUkYsVVNEKUBGRl9ORVRfSU5DKExUTVNfU0VNSSwwLCwsUkYsVVNEKSlAR","kZfTkVUX0lOQyhBTk4sMCwsLFJGLFVTRCkp&amp;WINDOW=FIRST_POPUP&amp;HEIGHT=450&amp;WIDTH=450&amp;START_MAXIMIZED=FALSE&amp;VAR:CALENDAR=US&amp;VAR:SYMBOL=223093&amp;VAR:INDEX=0"}</definedName>
    <definedName name="_459__FDSAUDITLINK__" hidden="1">{"fdsup://directions/FAT Viewer?action=UPDATE&amp;creator=factset&amp;DYN_ARGS=TRUE&amp;DOC_NAME=FAT:FQL_AUDITING_CLIENT_TEMPLATE.FAT&amp;display_string=Audit&amp;VAR:KEY=WXGBAPADKH&amp;VAR:QUERY=KChGRl9ORVRfSU5DKExUTSwwLCwsUkYsVVNEKUBGRl9ORVRfSU5DKExUTVNfU0VNSSwwLCwsUkYsVVNEKSlAR","kZfTkVUX0lOQyhBTk4sMCwsLFJGLFVTRCkp&amp;WINDOW=FIRST_POPUP&amp;HEIGHT=450&amp;WIDTH=450&amp;START_MAXIMIZED=FALSE&amp;VAR:CALENDAR=US&amp;VAR:SYMBOL=223093&amp;VAR:INDEX=0"}</definedName>
    <definedName name="_46__FDSAUDITLINK__" localSheetId="16" hidden="1">{"fdsup://directions/FAT Viewer?action=UPDATE&amp;creator=factset&amp;DYN_ARGS=TRUE&amp;DOC_NAME=FAT:FQL_AUDITING_CLIENT_TEMPLATE.FAT&amp;display_string=Audit&amp;VAR:KEY=YPKPMVUHWT&amp;VAR:QUERY=KChGRl9ORVRfSU5DKExUTSwwLCwsUkYsVVNEKUBGRl9ORVRfSU5DKExUTVNfU0VNSSwwLCwsUkYsVVNEKSlAR","kZfTkVUX0lOQyhBTk4sMCwsLFJGLFVTRCkp&amp;WINDOW=FIRST_POPUP&amp;HEIGHT=450&amp;WIDTH=450&amp;START_MAXIMIZED=FALSE&amp;VAR:CALENDAR=US&amp;VAR:SYMBOL=JEF&amp;VAR:INDEX=0"}</definedName>
    <definedName name="_46__FDSAUDITLINK__" localSheetId="20" hidden="1">{"fdsup://directions/FAT Viewer?action=UPDATE&amp;creator=factset&amp;DYN_ARGS=TRUE&amp;DOC_NAME=FAT:FQL_AUDITING_CLIENT_TEMPLATE.FAT&amp;display_string=Audit&amp;VAR:KEY=YPKPMVUHWT&amp;VAR:QUERY=KChGRl9ORVRfSU5DKExUTSwwLCwsUkYsVVNEKUBGRl9ORVRfSU5DKExUTVNfU0VNSSwwLCwsUkYsVVNEKSlAR","kZfTkVUX0lOQyhBTk4sMCwsLFJGLFVTRCkp&amp;WINDOW=FIRST_POPUP&amp;HEIGHT=450&amp;WIDTH=450&amp;START_MAXIMIZED=FALSE&amp;VAR:CALENDAR=US&amp;VAR:SYMBOL=JEF&amp;VAR:INDEX=0"}</definedName>
    <definedName name="_46__FDSAUDITLINK__" localSheetId="12" hidden="1">{"fdsup://directions/FAT Viewer?action=UPDATE&amp;creator=factset&amp;DYN_ARGS=TRUE&amp;DOC_NAME=FAT:FQL_AUDITING_CLIENT_TEMPLATE.FAT&amp;display_string=Audit&amp;VAR:KEY=YPKPMVUHWT&amp;VAR:QUERY=KChGRl9ORVRfSU5DKExUTSwwLCwsUkYsVVNEKUBGRl9ORVRfSU5DKExUTVNfU0VNSSwwLCwsUkYsVVNEKSlAR","kZfTkVUX0lOQyhBTk4sMCwsLFJGLFVTRCkp&amp;WINDOW=FIRST_POPUP&amp;HEIGHT=450&amp;WIDTH=450&amp;START_MAXIMIZED=FALSE&amp;VAR:CALENDAR=US&amp;VAR:SYMBOL=JEF&amp;VAR:INDEX=0"}</definedName>
    <definedName name="_46__FDSAUDITLINK__" localSheetId="15" hidden="1">{"fdsup://directions/FAT Viewer?action=UPDATE&amp;creator=factset&amp;DYN_ARGS=TRUE&amp;DOC_NAME=FAT:FQL_AUDITING_CLIENT_TEMPLATE.FAT&amp;display_string=Audit&amp;VAR:KEY=YPKPMVUHWT&amp;VAR:QUERY=KChGRl9ORVRfSU5DKExUTSwwLCwsUkYsVVNEKUBGRl9ORVRfSU5DKExUTVNfU0VNSSwwLCwsUkYsVVNEKSlAR","kZfTkVUX0lOQyhBTk4sMCwsLFJGLFVTRCkp&amp;WINDOW=FIRST_POPUP&amp;HEIGHT=450&amp;WIDTH=450&amp;START_MAXIMIZED=FALSE&amp;VAR:CALENDAR=US&amp;VAR:SYMBOL=JEF&amp;VAR:INDEX=0"}</definedName>
    <definedName name="_46__FDSAUDITLINK__" hidden="1">{"fdsup://directions/FAT Viewer?action=UPDATE&amp;creator=factset&amp;DYN_ARGS=TRUE&amp;DOC_NAME=FAT:FQL_AUDITING_CLIENT_TEMPLATE.FAT&amp;display_string=Audit&amp;VAR:KEY=YPKPMVUHWT&amp;VAR:QUERY=KChGRl9ORVRfSU5DKExUTSwwLCwsUkYsVVNEKUBGRl9ORVRfSU5DKExUTVNfU0VNSSwwLCwsUkYsVVNEKSlAR","kZfTkVUX0lOQyhBTk4sMCwsLFJGLFVTRCkp&amp;WINDOW=FIRST_POPUP&amp;HEIGHT=450&amp;WIDTH=450&amp;START_MAXIMIZED=FALSE&amp;VAR:CALENDAR=US&amp;VAR:SYMBOL=JEF&amp;VAR:INDEX=0"}</definedName>
    <definedName name="_460__FDSAUDITLINK__" localSheetId="16" hidden="1">{"fdsup://Directions/FactSet Auditing Viewer?action=AUDIT_VALUE&amp;DB=129&amp;ID1=223093&amp;VALUEID=01001&amp;SDATE=201201&amp;PERIODTYPE=QTR_STD&amp;SCFT=3&amp;window=popup_no_bar&amp;width=385&amp;height=120&amp;START_MAXIMIZED=FALSE&amp;creator=factset&amp;display_string=Audit"}</definedName>
    <definedName name="_460__FDSAUDITLINK__" localSheetId="20" hidden="1">{"fdsup://Directions/FactSet Auditing Viewer?action=AUDIT_VALUE&amp;DB=129&amp;ID1=223093&amp;VALUEID=01001&amp;SDATE=201201&amp;PERIODTYPE=QTR_STD&amp;SCFT=3&amp;window=popup_no_bar&amp;width=385&amp;height=120&amp;START_MAXIMIZED=FALSE&amp;creator=factset&amp;display_string=Audit"}</definedName>
    <definedName name="_460__FDSAUDITLINK__" localSheetId="12" hidden="1">{"fdsup://Directions/FactSet Auditing Viewer?action=AUDIT_VALUE&amp;DB=129&amp;ID1=223093&amp;VALUEID=01001&amp;SDATE=201201&amp;PERIODTYPE=QTR_STD&amp;SCFT=3&amp;window=popup_no_bar&amp;width=385&amp;height=120&amp;START_MAXIMIZED=FALSE&amp;creator=factset&amp;display_string=Audit"}</definedName>
    <definedName name="_460__FDSAUDITLINK__" localSheetId="15" hidden="1">{"fdsup://Directions/FactSet Auditing Viewer?action=AUDIT_VALUE&amp;DB=129&amp;ID1=223093&amp;VALUEID=01001&amp;SDATE=201201&amp;PERIODTYPE=QTR_STD&amp;SCFT=3&amp;window=popup_no_bar&amp;width=385&amp;height=120&amp;START_MAXIMIZED=FALSE&amp;creator=factset&amp;display_string=Audit"}</definedName>
    <definedName name="_460__FDSAUDITLINK__" hidden="1">{"fdsup://Directions/FactSet Auditing Viewer?action=AUDIT_VALUE&amp;DB=129&amp;ID1=223093&amp;VALUEID=01001&amp;SDATE=201201&amp;PERIODTYPE=QTR_STD&amp;SCFT=3&amp;window=popup_no_bar&amp;width=385&amp;height=120&amp;START_MAXIMIZED=FALSE&amp;creator=factset&amp;display_string=Audit"}</definedName>
    <definedName name="_461__FDSAUDITLINK__" localSheetId="16" hidden="1">{"fdsup://directions/FAT Viewer?action=UPDATE&amp;creator=factset&amp;DYN_ARGS=TRUE&amp;DOC_NAME=FAT:FQL_AUDITING_CLIENT_TEMPLATE.FAT&amp;display_string=Audit&amp;VAR:KEY=JQREVAPKFQ&amp;VAR:QUERY=KChGRl9FUFMoTFRNLDAsLCxSRixVU0QpQEZGX0VQUyhMVE1TX1NFTUksMCwsLFJGLFVTRCkpQEZGX0VQUyhBT","k4sMCwsLFJGLFVTRCkp&amp;WINDOW=FIRST_POPUP&amp;HEIGHT=450&amp;WIDTH=450&amp;START_MAXIMIZED=FALSE&amp;VAR:CALENDAR=US&amp;VAR:SYMBOL=ACTG&amp;VAR:INDEX=0"}</definedName>
    <definedName name="_461__FDSAUDITLINK__" localSheetId="20" hidden="1">{"fdsup://directions/FAT Viewer?action=UPDATE&amp;creator=factset&amp;DYN_ARGS=TRUE&amp;DOC_NAME=FAT:FQL_AUDITING_CLIENT_TEMPLATE.FAT&amp;display_string=Audit&amp;VAR:KEY=JQREVAPKFQ&amp;VAR:QUERY=KChGRl9FUFMoTFRNLDAsLCxSRixVU0QpQEZGX0VQUyhMVE1TX1NFTUksMCwsLFJGLFVTRCkpQEZGX0VQUyhBT","k4sMCwsLFJGLFVTRCkp&amp;WINDOW=FIRST_POPUP&amp;HEIGHT=450&amp;WIDTH=450&amp;START_MAXIMIZED=FALSE&amp;VAR:CALENDAR=US&amp;VAR:SYMBOL=ACTG&amp;VAR:INDEX=0"}</definedName>
    <definedName name="_461__FDSAUDITLINK__" localSheetId="12" hidden="1">{"fdsup://directions/FAT Viewer?action=UPDATE&amp;creator=factset&amp;DYN_ARGS=TRUE&amp;DOC_NAME=FAT:FQL_AUDITING_CLIENT_TEMPLATE.FAT&amp;display_string=Audit&amp;VAR:KEY=JQREVAPKFQ&amp;VAR:QUERY=KChGRl9FUFMoTFRNLDAsLCxSRixVU0QpQEZGX0VQUyhMVE1TX1NFTUksMCwsLFJGLFVTRCkpQEZGX0VQUyhBT","k4sMCwsLFJGLFVTRCkp&amp;WINDOW=FIRST_POPUP&amp;HEIGHT=450&amp;WIDTH=450&amp;START_MAXIMIZED=FALSE&amp;VAR:CALENDAR=US&amp;VAR:SYMBOL=ACTG&amp;VAR:INDEX=0"}</definedName>
    <definedName name="_461__FDSAUDITLINK__" localSheetId="15" hidden="1">{"fdsup://directions/FAT Viewer?action=UPDATE&amp;creator=factset&amp;DYN_ARGS=TRUE&amp;DOC_NAME=FAT:FQL_AUDITING_CLIENT_TEMPLATE.FAT&amp;display_string=Audit&amp;VAR:KEY=JQREVAPKFQ&amp;VAR:QUERY=KChGRl9FUFMoTFRNLDAsLCxSRixVU0QpQEZGX0VQUyhMVE1TX1NFTUksMCwsLFJGLFVTRCkpQEZGX0VQUyhBT","k4sMCwsLFJGLFVTRCkp&amp;WINDOW=FIRST_POPUP&amp;HEIGHT=450&amp;WIDTH=450&amp;START_MAXIMIZED=FALSE&amp;VAR:CALENDAR=US&amp;VAR:SYMBOL=ACTG&amp;VAR:INDEX=0"}</definedName>
    <definedName name="_461__FDSAUDITLINK__" hidden="1">{"fdsup://directions/FAT Viewer?action=UPDATE&amp;creator=factset&amp;DYN_ARGS=TRUE&amp;DOC_NAME=FAT:FQL_AUDITING_CLIENT_TEMPLATE.FAT&amp;display_string=Audit&amp;VAR:KEY=JQREVAPKFQ&amp;VAR:QUERY=KChGRl9FUFMoTFRNLDAsLCxSRixVU0QpQEZGX0VQUyhMVE1TX1NFTUksMCwsLFJGLFVTRCkpQEZGX0VQUyhBT","k4sMCwsLFJGLFVTRCkp&amp;WINDOW=FIRST_POPUP&amp;HEIGHT=450&amp;WIDTH=450&amp;START_MAXIMIZED=FALSE&amp;VAR:CALENDAR=US&amp;VAR:SYMBOL=ACTG&amp;VAR:INDEX=0"}</definedName>
    <definedName name="_462__FDSAUDITLINK__" localSheetId="16" hidden="1">{"fdsup://directions/FAT Viewer?action=UPDATE&amp;creator=factset&amp;DYN_ARGS=TRUE&amp;DOC_NAME=FAT:FQL_AUDITING_CLIENT_TEMPLATE.FAT&amp;display_string=Audit&amp;VAR:KEY=DORGRGZWXE&amp;VAR:QUERY=KChGRl9ORVRfSU5DKExUTSwwLCwsUkYsVVNEKUBGRl9ORVRfSU5DKExUTVNfU0VNSSwwLCwsUkYsVVNEKSlAR","kZfTkVUX0lOQyhBTk4sMCwsLFJGLFVTRCkp&amp;WINDOW=FIRST_POPUP&amp;HEIGHT=450&amp;WIDTH=450&amp;START_MAXIMIZED=FALSE&amp;VAR:CALENDAR=US&amp;VAR:SYMBOL=ACTG&amp;VAR:INDEX=0"}</definedName>
    <definedName name="_462__FDSAUDITLINK__" localSheetId="20" hidden="1">{"fdsup://directions/FAT Viewer?action=UPDATE&amp;creator=factset&amp;DYN_ARGS=TRUE&amp;DOC_NAME=FAT:FQL_AUDITING_CLIENT_TEMPLATE.FAT&amp;display_string=Audit&amp;VAR:KEY=DORGRGZWXE&amp;VAR:QUERY=KChGRl9ORVRfSU5DKExUTSwwLCwsUkYsVVNEKUBGRl9ORVRfSU5DKExUTVNfU0VNSSwwLCwsUkYsVVNEKSlAR","kZfTkVUX0lOQyhBTk4sMCwsLFJGLFVTRCkp&amp;WINDOW=FIRST_POPUP&amp;HEIGHT=450&amp;WIDTH=450&amp;START_MAXIMIZED=FALSE&amp;VAR:CALENDAR=US&amp;VAR:SYMBOL=ACTG&amp;VAR:INDEX=0"}</definedName>
    <definedName name="_462__FDSAUDITLINK__" localSheetId="12" hidden="1">{"fdsup://directions/FAT Viewer?action=UPDATE&amp;creator=factset&amp;DYN_ARGS=TRUE&amp;DOC_NAME=FAT:FQL_AUDITING_CLIENT_TEMPLATE.FAT&amp;display_string=Audit&amp;VAR:KEY=DORGRGZWXE&amp;VAR:QUERY=KChGRl9ORVRfSU5DKExUTSwwLCwsUkYsVVNEKUBGRl9ORVRfSU5DKExUTVNfU0VNSSwwLCwsUkYsVVNEKSlAR","kZfTkVUX0lOQyhBTk4sMCwsLFJGLFVTRCkp&amp;WINDOW=FIRST_POPUP&amp;HEIGHT=450&amp;WIDTH=450&amp;START_MAXIMIZED=FALSE&amp;VAR:CALENDAR=US&amp;VAR:SYMBOL=ACTG&amp;VAR:INDEX=0"}</definedName>
    <definedName name="_462__FDSAUDITLINK__" localSheetId="15" hidden="1">{"fdsup://directions/FAT Viewer?action=UPDATE&amp;creator=factset&amp;DYN_ARGS=TRUE&amp;DOC_NAME=FAT:FQL_AUDITING_CLIENT_TEMPLATE.FAT&amp;display_string=Audit&amp;VAR:KEY=DORGRGZWXE&amp;VAR:QUERY=KChGRl9ORVRfSU5DKExUTSwwLCwsUkYsVVNEKUBGRl9ORVRfSU5DKExUTVNfU0VNSSwwLCwsUkYsVVNEKSlAR","kZfTkVUX0lOQyhBTk4sMCwsLFJGLFVTRCkp&amp;WINDOW=FIRST_POPUP&amp;HEIGHT=450&amp;WIDTH=450&amp;START_MAXIMIZED=FALSE&amp;VAR:CALENDAR=US&amp;VAR:SYMBOL=ACTG&amp;VAR:INDEX=0"}</definedName>
    <definedName name="_462__FDSAUDITLINK__" hidden="1">{"fdsup://directions/FAT Viewer?action=UPDATE&amp;creator=factset&amp;DYN_ARGS=TRUE&amp;DOC_NAME=FAT:FQL_AUDITING_CLIENT_TEMPLATE.FAT&amp;display_string=Audit&amp;VAR:KEY=DORGRGZWXE&amp;VAR:QUERY=KChGRl9ORVRfSU5DKExUTSwwLCwsUkYsVVNEKUBGRl9ORVRfSU5DKExUTVNfU0VNSSwwLCwsUkYsVVNEKSlAR","kZfTkVUX0lOQyhBTk4sMCwsLFJGLFVTRCkp&amp;WINDOW=FIRST_POPUP&amp;HEIGHT=450&amp;WIDTH=450&amp;START_MAXIMIZED=FALSE&amp;VAR:CALENDAR=US&amp;VAR:SYMBOL=ACTG&amp;VAR:INDEX=0"}</definedName>
    <definedName name="_463__FDSAUDITLINK__" localSheetId="16" hidden="1">{"fdsup://Directions/FactSet Auditing Viewer?action=AUDIT_VALUE&amp;DB=129&amp;ID1=00388130&amp;VALUEID=01001&amp;SDATE=201201&amp;PERIODTYPE=QTR_STD&amp;SCFT=3&amp;window=popup_no_bar&amp;width=385&amp;height=120&amp;START_MAXIMIZED=FALSE&amp;creator=factset&amp;display_string=Audit"}</definedName>
    <definedName name="_463__FDSAUDITLINK__" localSheetId="20" hidden="1">{"fdsup://Directions/FactSet Auditing Viewer?action=AUDIT_VALUE&amp;DB=129&amp;ID1=00388130&amp;VALUEID=01001&amp;SDATE=201201&amp;PERIODTYPE=QTR_STD&amp;SCFT=3&amp;window=popup_no_bar&amp;width=385&amp;height=120&amp;START_MAXIMIZED=FALSE&amp;creator=factset&amp;display_string=Audit"}</definedName>
    <definedName name="_463__FDSAUDITLINK__" localSheetId="12" hidden="1">{"fdsup://Directions/FactSet Auditing Viewer?action=AUDIT_VALUE&amp;DB=129&amp;ID1=00388130&amp;VALUEID=01001&amp;SDATE=201201&amp;PERIODTYPE=QTR_STD&amp;SCFT=3&amp;window=popup_no_bar&amp;width=385&amp;height=120&amp;START_MAXIMIZED=FALSE&amp;creator=factset&amp;display_string=Audit"}</definedName>
    <definedName name="_463__FDSAUDITLINK__" localSheetId="15" hidden="1">{"fdsup://Directions/FactSet Auditing Viewer?action=AUDIT_VALUE&amp;DB=129&amp;ID1=00388130&amp;VALUEID=01001&amp;SDATE=201201&amp;PERIODTYPE=QTR_STD&amp;SCFT=3&amp;window=popup_no_bar&amp;width=385&amp;height=120&amp;START_MAXIMIZED=FALSE&amp;creator=factset&amp;display_string=Audit"}</definedName>
    <definedName name="_463__FDSAUDITLINK__" hidden="1">{"fdsup://Directions/FactSet Auditing Viewer?action=AUDIT_VALUE&amp;DB=129&amp;ID1=00388130&amp;VALUEID=01001&amp;SDATE=201201&amp;PERIODTYPE=QTR_STD&amp;SCFT=3&amp;window=popup_no_bar&amp;width=385&amp;height=120&amp;START_MAXIMIZED=FALSE&amp;creator=factset&amp;display_string=Audit"}</definedName>
    <definedName name="_464__FDSAUDITLINK__" localSheetId="16" hidden="1">{"fdsup://directions/FAT Viewer?action=UPDATE&amp;creator=factset&amp;DYN_ARGS=TRUE&amp;DOC_NAME=FAT:FQL_AUDITING_CLIENT_TEMPLATE.FAT&amp;display_string=Audit&amp;VAR:KEY=JCFIBIVGRC&amp;VAR:QUERY=KChGRl9FUFMoTFRNLDAsLCxSRixVU0QpQEZGX0VQUyhMVE1TX1NFTUksMCwsLFJGLFVTRCkpQEZGX0VQUyhBT","k4sMCwsLFJGLFVTRCkp&amp;WINDOW=FIRST_POPUP&amp;HEIGHT=450&amp;WIDTH=450&amp;START_MAXIMIZED=FALSE&amp;VAR:CALENDAR=US&amp;VAR:SYMBOL=FSL&amp;VAR:INDEX=0"}</definedName>
    <definedName name="_464__FDSAUDITLINK__" localSheetId="20" hidden="1">{"fdsup://directions/FAT Viewer?action=UPDATE&amp;creator=factset&amp;DYN_ARGS=TRUE&amp;DOC_NAME=FAT:FQL_AUDITING_CLIENT_TEMPLATE.FAT&amp;display_string=Audit&amp;VAR:KEY=JCFIBIVGRC&amp;VAR:QUERY=KChGRl9FUFMoTFRNLDAsLCxSRixVU0QpQEZGX0VQUyhMVE1TX1NFTUksMCwsLFJGLFVTRCkpQEZGX0VQUyhBT","k4sMCwsLFJGLFVTRCkp&amp;WINDOW=FIRST_POPUP&amp;HEIGHT=450&amp;WIDTH=450&amp;START_MAXIMIZED=FALSE&amp;VAR:CALENDAR=US&amp;VAR:SYMBOL=FSL&amp;VAR:INDEX=0"}</definedName>
    <definedName name="_464__FDSAUDITLINK__" localSheetId="12" hidden="1">{"fdsup://directions/FAT Viewer?action=UPDATE&amp;creator=factset&amp;DYN_ARGS=TRUE&amp;DOC_NAME=FAT:FQL_AUDITING_CLIENT_TEMPLATE.FAT&amp;display_string=Audit&amp;VAR:KEY=JCFIBIVGRC&amp;VAR:QUERY=KChGRl9FUFMoTFRNLDAsLCxSRixVU0QpQEZGX0VQUyhMVE1TX1NFTUksMCwsLFJGLFVTRCkpQEZGX0VQUyhBT","k4sMCwsLFJGLFVTRCkp&amp;WINDOW=FIRST_POPUP&amp;HEIGHT=450&amp;WIDTH=450&amp;START_MAXIMIZED=FALSE&amp;VAR:CALENDAR=US&amp;VAR:SYMBOL=FSL&amp;VAR:INDEX=0"}</definedName>
    <definedName name="_464__FDSAUDITLINK__" localSheetId="15" hidden="1">{"fdsup://directions/FAT Viewer?action=UPDATE&amp;creator=factset&amp;DYN_ARGS=TRUE&amp;DOC_NAME=FAT:FQL_AUDITING_CLIENT_TEMPLATE.FAT&amp;display_string=Audit&amp;VAR:KEY=JCFIBIVGRC&amp;VAR:QUERY=KChGRl9FUFMoTFRNLDAsLCxSRixVU0QpQEZGX0VQUyhMVE1TX1NFTUksMCwsLFJGLFVTRCkpQEZGX0VQUyhBT","k4sMCwsLFJGLFVTRCkp&amp;WINDOW=FIRST_POPUP&amp;HEIGHT=450&amp;WIDTH=450&amp;START_MAXIMIZED=FALSE&amp;VAR:CALENDAR=US&amp;VAR:SYMBOL=FSL&amp;VAR:INDEX=0"}</definedName>
    <definedName name="_464__FDSAUDITLINK__" hidden="1">{"fdsup://directions/FAT Viewer?action=UPDATE&amp;creator=factset&amp;DYN_ARGS=TRUE&amp;DOC_NAME=FAT:FQL_AUDITING_CLIENT_TEMPLATE.FAT&amp;display_string=Audit&amp;VAR:KEY=JCFIBIVGRC&amp;VAR:QUERY=KChGRl9FUFMoTFRNLDAsLCxSRixVU0QpQEZGX0VQUyhMVE1TX1NFTUksMCwsLFJGLFVTRCkpQEZGX0VQUyhBT","k4sMCwsLFJGLFVTRCkp&amp;WINDOW=FIRST_POPUP&amp;HEIGHT=450&amp;WIDTH=450&amp;START_MAXIMIZED=FALSE&amp;VAR:CALENDAR=US&amp;VAR:SYMBOL=FSL&amp;VAR:INDEX=0"}</definedName>
    <definedName name="_465__FDSAUDITLINK__" localSheetId="16" hidden="1">{"fdsup://directions/FAT Viewer?action=UPDATE&amp;creator=factset&amp;DYN_ARGS=TRUE&amp;DOC_NAME=FAT:FQL_AUDITING_CLIENT_TEMPLATE.FAT&amp;display_string=Audit&amp;VAR:KEY=VCXGFULOLS&amp;VAR:QUERY=KChGRl9ORVRfSU5DKExUTSwwLCwsUkYsVVNEKUBGRl9ORVRfSU5DKExUTVNfU0VNSSwwLCwsUkYsVVNEKSlAR","kZfTkVUX0lOQyhBTk4sMCwsLFJGLFVTRCkp&amp;WINDOW=FIRST_POPUP&amp;HEIGHT=450&amp;WIDTH=450&amp;START_MAXIMIZED=FALSE&amp;VAR:CALENDAR=US&amp;VAR:SYMBOL=FSL&amp;VAR:INDEX=0"}</definedName>
    <definedName name="_465__FDSAUDITLINK__" localSheetId="20" hidden="1">{"fdsup://directions/FAT Viewer?action=UPDATE&amp;creator=factset&amp;DYN_ARGS=TRUE&amp;DOC_NAME=FAT:FQL_AUDITING_CLIENT_TEMPLATE.FAT&amp;display_string=Audit&amp;VAR:KEY=VCXGFULOLS&amp;VAR:QUERY=KChGRl9ORVRfSU5DKExUTSwwLCwsUkYsVVNEKUBGRl9ORVRfSU5DKExUTVNfU0VNSSwwLCwsUkYsVVNEKSlAR","kZfTkVUX0lOQyhBTk4sMCwsLFJGLFVTRCkp&amp;WINDOW=FIRST_POPUP&amp;HEIGHT=450&amp;WIDTH=450&amp;START_MAXIMIZED=FALSE&amp;VAR:CALENDAR=US&amp;VAR:SYMBOL=FSL&amp;VAR:INDEX=0"}</definedName>
    <definedName name="_465__FDSAUDITLINK__" localSheetId="12" hidden="1">{"fdsup://directions/FAT Viewer?action=UPDATE&amp;creator=factset&amp;DYN_ARGS=TRUE&amp;DOC_NAME=FAT:FQL_AUDITING_CLIENT_TEMPLATE.FAT&amp;display_string=Audit&amp;VAR:KEY=VCXGFULOLS&amp;VAR:QUERY=KChGRl9ORVRfSU5DKExUTSwwLCwsUkYsVVNEKUBGRl9ORVRfSU5DKExUTVNfU0VNSSwwLCwsUkYsVVNEKSlAR","kZfTkVUX0lOQyhBTk4sMCwsLFJGLFVTRCkp&amp;WINDOW=FIRST_POPUP&amp;HEIGHT=450&amp;WIDTH=450&amp;START_MAXIMIZED=FALSE&amp;VAR:CALENDAR=US&amp;VAR:SYMBOL=FSL&amp;VAR:INDEX=0"}</definedName>
    <definedName name="_465__FDSAUDITLINK__" localSheetId="15" hidden="1">{"fdsup://directions/FAT Viewer?action=UPDATE&amp;creator=factset&amp;DYN_ARGS=TRUE&amp;DOC_NAME=FAT:FQL_AUDITING_CLIENT_TEMPLATE.FAT&amp;display_string=Audit&amp;VAR:KEY=VCXGFULOLS&amp;VAR:QUERY=KChGRl9ORVRfSU5DKExUTSwwLCwsUkYsVVNEKUBGRl9ORVRfSU5DKExUTVNfU0VNSSwwLCwsUkYsVVNEKSlAR","kZfTkVUX0lOQyhBTk4sMCwsLFJGLFVTRCkp&amp;WINDOW=FIRST_POPUP&amp;HEIGHT=450&amp;WIDTH=450&amp;START_MAXIMIZED=FALSE&amp;VAR:CALENDAR=US&amp;VAR:SYMBOL=FSL&amp;VAR:INDEX=0"}</definedName>
    <definedName name="_465__FDSAUDITLINK__" hidden="1">{"fdsup://directions/FAT Viewer?action=UPDATE&amp;creator=factset&amp;DYN_ARGS=TRUE&amp;DOC_NAME=FAT:FQL_AUDITING_CLIENT_TEMPLATE.FAT&amp;display_string=Audit&amp;VAR:KEY=VCXGFULOLS&amp;VAR:QUERY=KChGRl9ORVRfSU5DKExUTSwwLCwsUkYsVVNEKUBGRl9ORVRfSU5DKExUTVNfU0VNSSwwLCwsUkYsVVNEKSlAR","kZfTkVUX0lOQyhBTk4sMCwsLFJGLFVTRCkp&amp;WINDOW=FIRST_POPUP&amp;HEIGHT=450&amp;WIDTH=450&amp;START_MAXIMIZED=FALSE&amp;VAR:CALENDAR=US&amp;VAR:SYMBOL=FSL&amp;VAR:INDEX=0"}</definedName>
    <definedName name="_466__FDSAUDITLINK__" localSheetId="16" hidden="1">{"fdsup://Directions/FactSet Auditing Viewer?action=AUDIT_VALUE&amp;DB=129&amp;ID1=G3727Q10&amp;VALUEID=01001&amp;SDATE=201201&amp;PERIODTYPE=QTR_STD&amp;SCFT=3&amp;window=popup_no_bar&amp;width=385&amp;height=120&amp;START_MAXIMIZED=FALSE&amp;creator=factset&amp;display_string=Audit"}</definedName>
    <definedName name="_466__FDSAUDITLINK__" localSheetId="20" hidden="1">{"fdsup://Directions/FactSet Auditing Viewer?action=AUDIT_VALUE&amp;DB=129&amp;ID1=G3727Q10&amp;VALUEID=01001&amp;SDATE=201201&amp;PERIODTYPE=QTR_STD&amp;SCFT=3&amp;window=popup_no_bar&amp;width=385&amp;height=120&amp;START_MAXIMIZED=FALSE&amp;creator=factset&amp;display_string=Audit"}</definedName>
    <definedName name="_466__FDSAUDITLINK__" localSheetId="12" hidden="1">{"fdsup://Directions/FactSet Auditing Viewer?action=AUDIT_VALUE&amp;DB=129&amp;ID1=G3727Q10&amp;VALUEID=01001&amp;SDATE=201201&amp;PERIODTYPE=QTR_STD&amp;SCFT=3&amp;window=popup_no_bar&amp;width=385&amp;height=120&amp;START_MAXIMIZED=FALSE&amp;creator=factset&amp;display_string=Audit"}</definedName>
    <definedName name="_466__FDSAUDITLINK__" localSheetId="15" hidden="1">{"fdsup://Directions/FactSet Auditing Viewer?action=AUDIT_VALUE&amp;DB=129&amp;ID1=G3727Q10&amp;VALUEID=01001&amp;SDATE=201201&amp;PERIODTYPE=QTR_STD&amp;SCFT=3&amp;window=popup_no_bar&amp;width=385&amp;height=120&amp;START_MAXIMIZED=FALSE&amp;creator=factset&amp;display_string=Audit"}</definedName>
    <definedName name="_466__FDSAUDITLINK__" hidden="1">{"fdsup://Directions/FactSet Auditing Viewer?action=AUDIT_VALUE&amp;DB=129&amp;ID1=G3727Q10&amp;VALUEID=01001&amp;SDATE=201201&amp;PERIODTYPE=QTR_STD&amp;SCFT=3&amp;window=popup_no_bar&amp;width=385&amp;height=120&amp;START_MAXIMIZED=FALSE&amp;creator=factset&amp;display_string=Audit"}</definedName>
    <definedName name="_467__FDSAUDITLINK__" localSheetId="16" hidden="1">{"fdsup://directions/FAT Viewer?action=UPDATE&amp;creator=factset&amp;DYN_ARGS=TRUE&amp;DOC_NAME=FAT:FQL_AUDITING_CLIENT_TEMPLATE.FAT&amp;display_string=Audit&amp;VAR:KEY=TAHITQVWJE&amp;VAR:QUERY=KChGRl9FUFMoTFRNLDAsLCxSRixVU0QpQEZGX0VQUyhMVE1TX1NFTUksMCwsLFJGLFVTRCkpQEZGX0VQUyhBT","k4sMCwsLFJGLFVTRCkp&amp;WINDOW=FIRST_POPUP&amp;HEIGHT=450&amp;WIDTH=450&amp;START_MAXIMIZED=FALSE&amp;VAR:CALENDAR=US&amp;VAR:SYMBOL=RMBS&amp;VAR:INDEX=0"}</definedName>
    <definedName name="_467__FDSAUDITLINK__" localSheetId="20" hidden="1">{"fdsup://directions/FAT Viewer?action=UPDATE&amp;creator=factset&amp;DYN_ARGS=TRUE&amp;DOC_NAME=FAT:FQL_AUDITING_CLIENT_TEMPLATE.FAT&amp;display_string=Audit&amp;VAR:KEY=TAHITQVWJE&amp;VAR:QUERY=KChGRl9FUFMoTFRNLDAsLCxSRixVU0QpQEZGX0VQUyhMVE1TX1NFTUksMCwsLFJGLFVTRCkpQEZGX0VQUyhBT","k4sMCwsLFJGLFVTRCkp&amp;WINDOW=FIRST_POPUP&amp;HEIGHT=450&amp;WIDTH=450&amp;START_MAXIMIZED=FALSE&amp;VAR:CALENDAR=US&amp;VAR:SYMBOL=RMBS&amp;VAR:INDEX=0"}</definedName>
    <definedName name="_467__FDSAUDITLINK__" localSheetId="12" hidden="1">{"fdsup://directions/FAT Viewer?action=UPDATE&amp;creator=factset&amp;DYN_ARGS=TRUE&amp;DOC_NAME=FAT:FQL_AUDITING_CLIENT_TEMPLATE.FAT&amp;display_string=Audit&amp;VAR:KEY=TAHITQVWJE&amp;VAR:QUERY=KChGRl9FUFMoTFRNLDAsLCxSRixVU0QpQEZGX0VQUyhMVE1TX1NFTUksMCwsLFJGLFVTRCkpQEZGX0VQUyhBT","k4sMCwsLFJGLFVTRCkp&amp;WINDOW=FIRST_POPUP&amp;HEIGHT=450&amp;WIDTH=450&amp;START_MAXIMIZED=FALSE&amp;VAR:CALENDAR=US&amp;VAR:SYMBOL=RMBS&amp;VAR:INDEX=0"}</definedName>
    <definedName name="_467__FDSAUDITLINK__" localSheetId="15" hidden="1">{"fdsup://directions/FAT Viewer?action=UPDATE&amp;creator=factset&amp;DYN_ARGS=TRUE&amp;DOC_NAME=FAT:FQL_AUDITING_CLIENT_TEMPLATE.FAT&amp;display_string=Audit&amp;VAR:KEY=TAHITQVWJE&amp;VAR:QUERY=KChGRl9FUFMoTFRNLDAsLCxSRixVU0QpQEZGX0VQUyhMVE1TX1NFTUksMCwsLFJGLFVTRCkpQEZGX0VQUyhBT","k4sMCwsLFJGLFVTRCkp&amp;WINDOW=FIRST_POPUP&amp;HEIGHT=450&amp;WIDTH=450&amp;START_MAXIMIZED=FALSE&amp;VAR:CALENDAR=US&amp;VAR:SYMBOL=RMBS&amp;VAR:INDEX=0"}</definedName>
    <definedName name="_467__FDSAUDITLINK__" hidden="1">{"fdsup://directions/FAT Viewer?action=UPDATE&amp;creator=factset&amp;DYN_ARGS=TRUE&amp;DOC_NAME=FAT:FQL_AUDITING_CLIENT_TEMPLATE.FAT&amp;display_string=Audit&amp;VAR:KEY=TAHITQVWJE&amp;VAR:QUERY=KChGRl9FUFMoTFRNLDAsLCxSRixVU0QpQEZGX0VQUyhMVE1TX1NFTUksMCwsLFJGLFVTRCkpQEZGX0VQUyhBT","k4sMCwsLFJGLFVTRCkp&amp;WINDOW=FIRST_POPUP&amp;HEIGHT=450&amp;WIDTH=450&amp;START_MAXIMIZED=FALSE&amp;VAR:CALENDAR=US&amp;VAR:SYMBOL=RMBS&amp;VAR:INDEX=0"}</definedName>
    <definedName name="_468__FDSAUDITLINK__" localSheetId="16" hidden="1">{"fdsup://directions/FAT Viewer?action=UPDATE&amp;creator=factset&amp;DYN_ARGS=TRUE&amp;DOC_NAME=FAT:FQL_AUDITING_CLIENT_TEMPLATE.FAT&amp;display_string=Audit&amp;VAR:KEY=TEZANCPYZU&amp;VAR:QUERY=KChGRl9ORVRfSU5DKExUTSwwLCwsUkYsVVNEKUBGRl9ORVRfSU5DKExUTVNfU0VNSSwwLCwsUkYsVVNEKSlAR","kZfTkVUX0lOQyhBTk4sMCwsLFJGLFVTRCkp&amp;WINDOW=FIRST_POPUP&amp;HEIGHT=450&amp;WIDTH=450&amp;START_MAXIMIZED=FALSE&amp;VAR:CALENDAR=US&amp;VAR:SYMBOL=RMBS&amp;VAR:INDEX=0"}</definedName>
    <definedName name="_468__FDSAUDITLINK__" localSheetId="20" hidden="1">{"fdsup://directions/FAT Viewer?action=UPDATE&amp;creator=factset&amp;DYN_ARGS=TRUE&amp;DOC_NAME=FAT:FQL_AUDITING_CLIENT_TEMPLATE.FAT&amp;display_string=Audit&amp;VAR:KEY=TEZANCPYZU&amp;VAR:QUERY=KChGRl9ORVRfSU5DKExUTSwwLCwsUkYsVVNEKUBGRl9ORVRfSU5DKExUTVNfU0VNSSwwLCwsUkYsVVNEKSlAR","kZfTkVUX0lOQyhBTk4sMCwsLFJGLFVTRCkp&amp;WINDOW=FIRST_POPUP&amp;HEIGHT=450&amp;WIDTH=450&amp;START_MAXIMIZED=FALSE&amp;VAR:CALENDAR=US&amp;VAR:SYMBOL=RMBS&amp;VAR:INDEX=0"}</definedName>
    <definedName name="_468__FDSAUDITLINK__" localSheetId="12" hidden="1">{"fdsup://directions/FAT Viewer?action=UPDATE&amp;creator=factset&amp;DYN_ARGS=TRUE&amp;DOC_NAME=FAT:FQL_AUDITING_CLIENT_TEMPLATE.FAT&amp;display_string=Audit&amp;VAR:KEY=TEZANCPYZU&amp;VAR:QUERY=KChGRl9ORVRfSU5DKExUTSwwLCwsUkYsVVNEKUBGRl9ORVRfSU5DKExUTVNfU0VNSSwwLCwsUkYsVVNEKSlAR","kZfTkVUX0lOQyhBTk4sMCwsLFJGLFVTRCkp&amp;WINDOW=FIRST_POPUP&amp;HEIGHT=450&amp;WIDTH=450&amp;START_MAXIMIZED=FALSE&amp;VAR:CALENDAR=US&amp;VAR:SYMBOL=RMBS&amp;VAR:INDEX=0"}</definedName>
    <definedName name="_468__FDSAUDITLINK__" localSheetId="15" hidden="1">{"fdsup://directions/FAT Viewer?action=UPDATE&amp;creator=factset&amp;DYN_ARGS=TRUE&amp;DOC_NAME=FAT:FQL_AUDITING_CLIENT_TEMPLATE.FAT&amp;display_string=Audit&amp;VAR:KEY=TEZANCPYZU&amp;VAR:QUERY=KChGRl9ORVRfSU5DKExUTSwwLCwsUkYsVVNEKUBGRl9ORVRfSU5DKExUTVNfU0VNSSwwLCwsUkYsVVNEKSlAR","kZfTkVUX0lOQyhBTk4sMCwsLFJGLFVTRCkp&amp;WINDOW=FIRST_POPUP&amp;HEIGHT=450&amp;WIDTH=450&amp;START_MAXIMIZED=FALSE&amp;VAR:CALENDAR=US&amp;VAR:SYMBOL=RMBS&amp;VAR:INDEX=0"}</definedName>
    <definedName name="_468__FDSAUDITLINK__" hidden="1">{"fdsup://directions/FAT Viewer?action=UPDATE&amp;creator=factset&amp;DYN_ARGS=TRUE&amp;DOC_NAME=FAT:FQL_AUDITING_CLIENT_TEMPLATE.FAT&amp;display_string=Audit&amp;VAR:KEY=TEZANCPYZU&amp;VAR:QUERY=KChGRl9ORVRfSU5DKExUTSwwLCwsUkYsVVNEKUBGRl9ORVRfSU5DKExUTVNfU0VNSSwwLCwsUkYsVVNEKSlAR","kZfTkVUX0lOQyhBTk4sMCwsLFJGLFVTRCkp&amp;WINDOW=FIRST_POPUP&amp;HEIGHT=450&amp;WIDTH=450&amp;START_MAXIMIZED=FALSE&amp;VAR:CALENDAR=US&amp;VAR:SYMBOL=RMBS&amp;VAR:INDEX=0"}</definedName>
    <definedName name="_469__FDSAUDITLINK__" localSheetId="16" hidden="1">{"fdsup://Directions/FactSet Auditing Viewer?action=AUDIT_VALUE&amp;DB=129&amp;ID1=75091710&amp;VALUEID=01001&amp;SDATE=201201&amp;PERIODTYPE=QTR_STD&amp;SCFT=3&amp;window=popup_no_bar&amp;width=385&amp;height=120&amp;START_MAXIMIZED=FALSE&amp;creator=factset&amp;display_string=Audit"}</definedName>
    <definedName name="_469__FDSAUDITLINK__" localSheetId="20" hidden="1">{"fdsup://Directions/FactSet Auditing Viewer?action=AUDIT_VALUE&amp;DB=129&amp;ID1=75091710&amp;VALUEID=01001&amp;SDATE=201201&amp;PERIODTYPE=QTR_STD&amp;SCFT=3&amp;window=popup_no_bar&amp;width=385&amp;height=120&amp;START_MAXIMIZED=FALSE&amp;creator=factset&amp;display_string=Audit"}</definedName>
    <definedName name="_469__FDSAUDITLINK__" localSheetId="12" hidden="1">{"fdsup://Directions/FactSet Auditing Viewer?action=AUDIT_VALUE&amp;DB=129&amp;ID1=75091710&amp;VALUEID=01001&amp;SDATE=201201&amp;PERIODTYPE=QTR_STD&amp;SCFT=3&amp;window=popup_no_bar&amp;width=385&amp;height=120&amp;START_MAXIMIZED=FALSE&amp;creator=factset&amp;display_string=Audit"}</definedName>
    <definedName name="_469__FDSAUDITLINK__" localSheetId="15" hidden="1">{"fdsup://Directions/FactSet Auditing Viewer?action=AUDIT_VALUE&amp;DB=129&amp;ID1=75091710&amp;VALUEID=01001&amp;SDATE=201201&amp;PERIODTYPE=QTR_STD&amp;SCFT=3&amp;window=popup_no_bar&amp;width=385&amp;height=120&amp;START_MAXIMIZED=FALSE&amp;creator=factset&amp;display_string=Audit"}</definedName>
    <definedName name="_469__FDSAUDITLINK__" hidden="1">{"fdsup://Directions/FactSet Auditing Viewer?action=AUDIT_VALUE&amp;DB=129&amp;ID1=75091710&amp;VALUEID=01001&amp;SDATE=201201&amp;PERIODTYPE=QTR_STD&amp;SCFT=3&amp;window=popup_no_bar&amp;width=385&amp;height=120&amp;START_MAXIMIZED=FALSE&amp;creator=factset&amp;display_string=Audit"}</definedName>
    <definedName name="_47__FDSAUDITLINK__" localSheetId="16" hidden="1">{"fdsup://directions/FAT Viewer?action=UPDATE&amp;creator=factset&amp;DYN_ARGS=TRUE&amp;DOC_NAME=FAT:FQL_AUDITING_CLIENT_TEMPLATE.FAT&amp;display_string=Audit&amp;VAR:KEY=KXGVYZEBKR&amp;VAR:QUERY=KChGRl9FQklUKExUTSwwLCwsUkYsVVNEKUBGRl9FQklUKExUTVNfU0VNSSwwLCwsUkYsVVNEKSlARkZfRUJJV","ChBTk4sMCwsLFJGLFVTRCkp&amp;WINDOW=FIRST_POPUP&amp;HEIGHT=450&amp;WIDTH=450&amp;START_MAXIMIZED=FALSE&amp;VAR:CALENDAR=US&amp;VAR:SYMBOL=JEF&amp;VAR:INDEX=0"}</definedName>
    <definedName name="_47__FDSAUDITLINK__" localSheetId="20" hidden="1">{"fdsup://directions/FAT Viewer?action=UPDATE&amp;creator=factset&amp;DYN_ARGS=TRUE&amp;DOC_NAME=FAT:FQL_AUDITING_CLIENT_TEMPLATE.FAT&amp;display_string=Audit&amp;VAR:KEY=KXGVYZEBKR&amp;VAR:QUERY=KChGRl9FQklUKExUTSwwLCwsUkYsVVNEKUBGRl9FQklUKExUTVNfU0VNSSwwLCwsUkYsVVNEKSlARkZfRUJJV","ChBTk4sMCwsLFJGLFVTRCkp&amp;WINDOW=FIRST_POPUP&amp;HEIGHT=450&amp;WIDTH=450&amp;START_MAXIMIZED=FALSE&amp;VAR:CALENDAR=US&amp;VAR:SYMBOL=JEF&amp;VAR:INDEX=0"}</definedName>
    <definedName name="_47__FDSAUDITLINK__" localSheetId="12" hidden="1">{"fdsup://directions/FAT Viewer?action=UPDATE&amp;creator=factset&amp;DYN_ARGS=TRUE&amp;DOC_NAME=FAT:FQL_AUDITING_CLIENT_TEMPLATE.FAT&amp;display_string=Audit&amp;VAR:KEY=KXGVYZEBKR&amp;VAR:QUERY=KChGRl9FQklUKExUTSwwLCwsUkYsVVNEKUBGRl9FQklUKExUTVNfU0VNSSwwLCwsUkYsVVNEKSlARkZfRUJJV","ChBTk4sMCwsLFJGLFVTRCkp&amp;WINDOW=FIRST_POPUP&amp;HEIGHT=450&amp;WIDTH=450&amp;START_MAXIMIZED=FALSE&amp;VAR:CALENDAR=US&amp;VAR:SYMBOL=JEF&amp;VAR:INDEX=0"}</definedName>
    <definedName name="_47__FDSAUDITLINK__" localSheetId="15" hidden="1">{"fdsup://directions/FAT Viewer?action=UPDATE&amp;creator=factset&amp;DYN_ARGS=TRUE&amp;DOC_NAME=FAT:FQL_AUDITING_CLIENT_TEMPLATE.FAT&amp;display_string=Audit&amp;VAR:KEY=KXGVYZEBKR&amp;VAR:QUERY=KChGRl9FQklUKExUTSwwLCwsUkYsVVNEKUBGRl9FQklUKExUTVNfU0VNSSwwLCwsUkYsVVNEKSlARkZfRUJJV","ChBTk4sMCwsLFJGLFVTRCkp&amp;WINDOW=FIRST_POPUP&amp;HEIGHT=450&amp;WIDTH=450&amp;START_MAXIMIZED=FALSE&amp;VAR:CALENDAR=US&amp;VAR:SYMBOL=JEF&amp;VAR:INDEX=0"}</definedName>
    <definedName name="_47__FDSAUDITLINK__" hidden="1">{"fdsup://directions/FAT Viewer?action=UPDATE&amp;creator=factset&amp;DYN_ARGS=TRUE&amp;DOC_NAME=FAT:FQL_AUDITING_CLIENT_TEMPLATE.FAT&amp;display_string=Audit&amp;VAR:KEY=KXGVYZEBKR&amp;VAR:QUERY=KChGRl9FQklUKExUTSwwLCwsUkYsVVNEKUBGRl9FQklUKExUTVNfU0VNSSwwLCwsUkYsVVNEKSlARkZfRUJJV","ChBTk4sMCwsLFJGLFVTRCkp&amp;WINDOW=FIRST_POPUP&amp;HEIGHT=450&amp;WIDTH=450&amp;START_MAXIMIZED=FALSE&amp;VAR:CALENDAR=US&amp;VAR:SYMBOL=JEF&amp;VAR:INDEX=0"}</definedName>
    <definedName name="_470__FDSAUDITLINK__" localSheetId="16" hidden="1">{"fdsup://Directions/FactSet Auditing Viewer?action=AUDIT_VALUE&amp;DB=129&amp;ID1=B0ZC74&amp;VALUEID=07011&amp;SDATE=2010&amp;PERIODTYPE=ANN_STD&amp;SCFT=3&amp;window=popup_no_bar&amp;width=385&amp;height=120&amp;START_MAXIMIZED=FALSE&amp;creator=factset&amp;display_string=Audit"}</definedName>
    <definedName name="_470__FDSAUDITLINK__" localSheetId="20" hidden="1">{"fdsup://Directions/FactSet Auditing Viewer?action=AUDIT_VALUE&amp;DB=129&amp;ID1=B0ZC74&amp;VALUEID=07011&amp;SDATE=2010&amp;PERIODTYPE=ANN_STD&amp;SCFT=3&amp;window=popup_no_bar&amp;width=385&amp;height=120&amp;START_MAXIMIZED=FALSE&amp;creator=factset&amp;display_string=Audit"}</definedName>
    <definedName name="_470__FDSAUDITLINK__" localSheetId="12" hidden="1">{"fdsup://Directions/FactSet Auditing Viewer?action=AUDIT_VALUE&amp;DB=129&amp;ID1=B0ZC74&amp;VALUEID=07011&amp;SDATE=2010&amp;PERIODTYPE=ANN_STD&amp;SCFT=3&amp;window=popup_no_bar&amp;width=385&amp;height=120&amp;START_MAXIMIZED=FALSE&amp;creator=factset&amp;display_string=Audit"}</definedName>
    <definedName name="_470__FDSAUDITLINK__" localSheetId="15" hidden="1">{"fdsup://Directions/FactSet Auditing Viewer?action=AUDIT_VALUE&amp;DB=129&amp;ID1=B0ZC74&amp;VALUEID=07011&amp;SDATE=2010&amp;PERIODTYPE=ANN_STD&amp;SCFT=3&amp;window=popup_no_bar&amp;width=385&amp;height=120&amp;START_MAXIMIZED=FALSE&amp;creator=factset&amp;display_string=Audit"}</definedName>
    <definedName name="_470__FDSAUDITLINK__" hidden="1">{"fdsup://Directions/FactSet Auditing Viewer?action=AUDIT_VALUE&amp;DB=129&amp;ID1=B0ZC74&amp;VALUEID=07011&amp;SDATE=2010&amp;PERIODTYPE=ANN_STD&amp;SCFT=3&amp;window=popup_no_bar&amp;width=385&amp;height=120&amp;START_MAXIMIZED=FALSE&amp;creator=factset&amp;display_string=Audit"}</definedName>
    <definedName name="_471__FDSAUDITLINK__" localSheetId="16" hidden="1">{"fdsup://Directions/FactSet Auditing Viewer?action=AUDIT_VALUE&amp;DB=129&amp;ID1=B44JTH&amp;VALUEID=02001&amp;SDATE=201002&amp;PERIODTYPE=SEMI_STD&amp;SCFT=3&amp;window=popup_no_bar&amp;width=385&amp;height=120&amp;START_MAXIMIZED=FALSE&amp;creator=factset&amp;display_string=Audit"}</definedName>
    <definedName name="_471__FDSAUDITLINK__" localSheetId="20" hidden="1">{"fdsup://Directions/FactSet Auditing Viewer?action=AUDIT_VALUE&amp;DB=129&amp;ID1=B44JTH&amp;VALUEID=02001&amp;SDATE=201002&amp;PERIODTYPE=SEMI_STD&amp;SCFT=3&amp;window=popup_no_bar&amp;width=385&amp;height=120&amp;START_MAXIMIZED=FALSE&amp;creator=factset&amp;display_string=Audit"}</definedName>
    <definedName name="_471__FDSAUDITLINK__" localSheetId="12" hidden="1">{"fdsup://Directions/FactSet Auditing Viewer?action=AUDIT_VALUE&amp;DB=129&amp;ID1=B44JTH&amp;VALUEID=02001&amp;SDATE=201002&amp;PERIODTYPE=SEMI_STD&amp;SCFT=3&amp;window=popup_no_bar&amp;width=385&amp;height=120&amp;START_MAXIMIZED=FALSE&amp;creator=factset&amp;display_string=Audit"}</definedName>
    <definedName name="_471__FDSAUDITLINK__" localSheetId="15" hidden="1">{"fdsup://Directions/FactSet Auditing Viewer?action=AUDIT_VALUE&amp;DB=129&amp;ID1=B44JTH&amp;VALUEID=02001&amp;SDATE=201002&amp;PERIODTYPE=SEMI_STD&amp;SCFT=3&amp;window=popup_no_bar&amp;width=385&amp;height=120&amp;START_MAXIMIZED=FALSE&amp;creator=factset&amp;display_string=Audit"}</definedName>
    <definedName name="_471__FDSAUDITLINK__" hidden="1">{"fdsup://Directions/FactSet Auditing Viewer?action=AUDIT_VALUE&amp;DB=129&amp;ID1=B44JTH&amp;VALUEID=02001&amp;SDATE=201002&amp;PERIODTYPE=SEMI_STD&amp;SCFT=3&amp;window=popup_no_bar&amp;width=385&amp;height=120&amp;START_MAXIMIZED=FALSE&amp;creator=factset&amp;display_string=Audit"}</definedName>
    <definedName name="_472__FDSAUDITLINK__" localSheetId="16" hidden="1">{"fdsup://Directions/FactSet Auditing Viewer?action=AUDIT_VALUE&amp;DB=129&amp;ID1=B53TNH&amp;VALUEID=07011&amp;SDATE=2010&amp;PERIODTYPE=ANN_STD&amp;SCFT=3&amp;window=popup_no_bar&amp;width=385&amp;height=120&amp;START_MAXIMIZED=FALSE&amp;creator=factset&amp;display_string=Audit"}</definedName>
    <definedName name="_472__FDSAUDITLINK__" localSheetId="20" hidden="1">{"fdsup://Directions/FactSet Auditing Viewer?action=AUDIT_VALUE&amp;DB=129&amp;ID1=B53TNH&amp;VALUEID=07011&amp;SDATE=2010&amp;PERIODTYPE=ANN_STD&amp;SCFT=3&amp;window=popup_no_bar&amp;width=385&amp;height=120&amp;START_MAXIMIZED=FALSE&amp;creator=factset&amp;display_string=Audit"}</definedName>
    <definedName name="_472__FDSAUDITLINK__" localSheetId="12" hidden="1">{"fdsup://Directions/FactSet Auditing Viewer?action=AUDIT_VALUE&amp;DB=129&amp;ID1=B53TNH&amp;VALUEID=07011&amp;SDATE=2010&amp;PERIODTYPE=ANN_STD&amp;SCFT=3&amp;window=popup_no_bar&amp;width=385&amp;height=120&amp;START_MAXIMIZED=FALSE&amp;creator=factset&amp;display_string=Audit"}</definedName>
    <definedName name="_472__FDSAUDITLINK__" localSheetId="15" hidden="1">{"fdsup://Directions/FactSet Auditing Viewer?action=AUDIT_VALUE&amp;DB=129&amp;ID1=B53TNH&amp;VALUEID=07011&amp;SDATE=2010&amp;PERIODTYPE=ANN_STD&amp;SCFT=3&amp;window=popup_no_bar&amp;width=385&amp;height=120&amp;START_MAXIMIZED=FALSE&amp;creator=factset&amp;display_string=Audit"}</definedName>
    <definedName name="_472__FDSAUDITLINK__" hidden="1">{"fdsup://Directions/FactSet Auditing Viewer?action=AUDIT_VALUE&amp;DB=129&amp;ID1=B53TNH&amp;VALUEID=07011&amp;SDATE=2010&amp;PERIODTYPE=ANN_STD&amp;SCFT=3&amp;window=popup_no_bar&amp;width=385&amp;height=120&amp;START_MAXIMIZED=FALSE&amp;creator=factset&amp;display_string=Audit"}</definedName>
    <definedName name="_473__FDSAUDITLINK__" localSheetId="16" hidden="1">{"fdsup://Directions/FactSet Auditing Viewer?action=AUDIT_VALUE&amp;DB=129&amp;ID1=B53TNH&amp;VALUEID=02001&amp;SDATE=201101&amp;PERIODTYPE=SEMI_STD&amp;SCFT=3&amp;window=popup_no_bar&amp;width=385&amp;height=120&amp;START_MAXIMIZED=FALSE&amp;creator=factset&amp;display_string=Audit"}</definedName>
    <definedName name="_473__FDSAUDITLINK__" localSheetId="20" hidden="1">{"fdsup://Directions/FactSet Auditing Viewer?action=AUDIT_VALUE&amp;DB=129&amp;ID1=B53TNH&amp;VALUEID=02001&amp;SDATE=201101&amp;PERIODTYPE=SEMI_STD&amp;SCFT=3&amp;window=popup_no_bar&amp;width=385&amp;height=120&amp;START_MAXIMIZED=FALSE&amp;creator=factset&amp;display_string=Audit"}</definedName>
    <definedName name="_473__FDSAUDITLINK__" localSheetId="12" hidden="1">{"fdsup://Directions/FactSet Auditing Viewer?action=AUDIT_VALUE&amp;DB=129&amp;ID1=B53TNH&amp;VALUEID=02001&amp;SDATE=201101&amp;PERIODTYPE=SEMI_STD&amp;SCFT=3&amp;window=popup_no_bar&amp;width=385&amp;height=120&amp;START_MAXIMIZED=FALSE&amp;creator=factset&amp;display_string=Audit"}</definedName>
    <definedName name="_473__FDSAUDITLINK__" localSheetId="15" hidden="1">{"fdsup://Directions/FactSet Auditing Viewer?action=AUDIT_VALUE&amp;DB=129&amp;ID1=B53TNH&amp;VALUEID=02001&amp;SDATE=201101&amp;PERIODTYPE=SEMI_STD&amp;SCFT=3&amp;window=popup_no_bar&amp;width=385&amp;height=120&amp;START_MAXIMIZED=FALSE&amp;creator=factset&amp;display_string=Audit"}</definedName>
    <definedName name="_473__FDSAUDITLINK__" hidden="1">{"fdsup://Directions/FactSet Auditing Viewer?action=AUDIT_VALUE&amp;DB=129&amp;ID1=B53TNH&amp;VALUEID=02001&amp;SDATE=201101&amp;PERIODTYPE=SEMI_STD&amp;SCFT=3&amp;window=popup_no_bar&amp;width=385&amp;height=120&amp;START_MAXIMIZED=FALSE&amp;creator=factset&amp;display_string=Audit"}</definedName>
    <definedName name="_474__FDSAUDITLINK__" localSheetId="16" hidden="1">{"fdsup://Directions/FactSet Auditing Viewer?action=AUDIT_VALUE&amp;DB=129&amp;ID1=B0ZSH6&amp;VALUEID=07011&amp;SDATE=2010&amp;PERIODTYPE=ANN_STD&amp;SCFT=3&amp;window=popup_no_bar&amp;width=385&amp;height=120&amp;START_MAXIMIZED=FALSE&amp;creator=factset&amp;display_string=Audit"}</definedName>
    <definedName name="_474__FDSAUDITLINK__" localSheetId="20" hidden="1">{"fdsup://Directions/FactSet Auditing Viewer?action=AUDIT_VALUE&amp;DB=129&amp;ID1=B0ZSH6&amp;VALUEID=07011&amp;SDATE=2010&amp;PERIODTYPE=ANN_STD&amp;SCFT=3&amp;window=popup_no_bar&amp;width=385&amp;height=120&amp;START_MAXIMIZED=FALSE&amp;creator=factset&amp;display_string=Audit"}</definedName>
    <definedName name="_474__FDSAUDITLINK__" localSheetId="12" hidden="1">{"fdsup://Directions/FactSet Auditing Viewer?action=AUDIT_VALUE&amp;DB=129&amp;ID1=B0ZSH6&amp;VALUEID=07011&amp;SDATE=2010&amp;PERIODTYPE=ANN_STD&amp;SCFT=3&amp;window=popup_no_bar&amp;width=385&amp;height=120&amp;START_MAXIMIZED=FALSE&amp;creator=factset&amp;display_string=Audit"}</definedName>
    <definedName name="_474__FDSAUDITLINK__" localSheetId="15" hidden="1">{"fdsup://Directions/FactSet Auditing Viewer?action=AUDIT_VALUE&amp;DB=129&amp;ID1=B0ZSH6&amp;VALUEID=07011&amp;SDATE=2010&amp;PERIODTYPE=ANN_STD&amp;SCFT=3&amp;window=popup_no_bar&amp;width=385&amp;height=120&amp;START_MAXIMIZED=FALSE&amp;creator=factset&amp;display_string=Audit"}</definedName>
    <definedName name="_474__FDSAUDITLINK__" hidden="1">{"fdsup://Directions/FactSet Auditing Viewer?action=AUDIT_VALUE&amp;DB=129&amp;ID1=B0ZSH6&amp;VALUEID=07011&amp;SDATE=2010&amp;PERIODTYPE=ANN_STD&amp;SCFT=3&amp;window=popup_no_bar&amp;width=385&amp;height=120&amp;START_MAXIMIZED=FALSE&amp;creator=factset&amp;display_string=Audit"}</definedName>
    <definedName name="_475__FDSAUDITLINK__" localSheetId="16" hidden="1">{"fdsup://directions/FAT Viewer?action=UPDATE&amp;creator=factset&amp;DYN_ARGS=TRUE&amp;DOC_NAME=FAT:FQL_AUDITING_CLIENT_TEMPLATE.FAT&amp;display_string=Audit&amp;VAR:KEY=HMFMFIPUXY&amp;VAR:QUERY=KChGRl9ERUJUKFFUUiwwLCwsUkYsVVNEKUBGRl9ERUJUKFNFTUksMCwsLFJGLFVTRCkpQEZGX0RFQlQoQU5OL","DAsLCxSRixVU0QpKQ==&amp;WINDOW=FIRST_POPUP&amp;HEIGHT=450&amp;WIDTH=450&amp;START_MAXIMIZED=FALSE&amp;VAR:CALENDAR=US&amp;VAR:SYMBOL=B0ZSH6&amp;VAR:INDEX=0"}</definedName>
    <definedName name="_475__FDSAUDITLINK__" localSheetId="20" hidden="1">{"fdsup://directions/FAT Viewer?action=UPDATE&amp;creator=factset&amp;DYN_ARGS=TRUE&amp;DOC_NAME=FAT:FQL_AUDITING_CLIENT_TEMPLATE.FAT&amp;display_string=Audit&amp;VAR:KEY=HMFMFIPUXY&amp;VAR:QUERY=KChGRl9ERUJUKFFUUiwwLCwsUkYsVVNEKUBGRl9ERUJUKFNFTUksMCwsLFJGLFVTRCkpQEZGX0RFQlQoQU5OL","DAsLCxSRixVU0QpKQ==&amp;WINDOW=FIRST_POPUP&amp;HEIGHT=450&amp;WIDTH=450&amp;START_MAXIMIZED=FALSE&amp;VAR:CALENDAR=US&amp;VAR:SYMBOL=B0ZSH6&amp;VAR:INDEX=0"}</definedName>
    <definedName name="_475__FDSAUDITLINK__" localSheetId="12" hidden="1">{"fdsup://directions/FAT Viewer?action=UPDATE&amp;creator=factset&amp;DYN_ARGS=TRUE&amp;DOC_NAME=FAT:FQL_AUDITING_CLIENT_TEMPLATE.FAT&amp;display_string=Audit&amp;VAR:KEY=HMFMFIPUXY&amp;VAR:QUERY=KChGRl9ERUJUKFFUUiwwLCwsUkYsVVNEKUBGRl9ERUJUKFNFTUksMCwsLFJGLFVTRCkpQEZGX0RFQlQoQU5OL","DAsLCxSRixVU0QpKQ==&amp;WINDOW=FIRST_POPUP&amp;HEIGHT=450&amp;WIDTH=450&amp;START_MAXIMIZED=FALSE&amp;VAR:CALENDAR=US&amp;VAR:SYMBOL=B0ZSH6&amp;VAR:INDEX=0"}</definedName>
    <definedName name="_475__FDSAUDITLINK__" localSheetId="15" hidden="1">{"fdsup://directions/FAT Viewer?action=UPDATE&amp;creator=factset&amp;DYN_ARGS=TRUE&amp;DOC_NAME=FAT:FQL_AUDITING_CLIENT_TEMPLATE.FAT&amp;display_string=Audit&amp;VAR:KEY=HMFMFIPUXY&amp;VAR:QUERY=KChGRl9ERUJUKFFUUiwwLCwsUkYsVVNEKUBGRl9ERUJUKFNFTUksMCwsLFJGLFVTRCkpQEZGX0RFQlQoQU5OL","DAsLCxSRixVU0QpKQ==&amp;WINDOW=FIRST_POPUP&amp;HEIGHT=450&amp;WIDTH=450&amp;START_MAXIMIZED=FALSE&amp;VAR:CALENDAR=US&amp;VAR:SYMBOL=B0ZSH6&amp;VAR:INDEX=0"}</definedName>
    <definedName name="_475__FDSAUDITLINK__" hidden="1">{"fdsup://directions/FAT Viewer?action=UPDATE&amp;creator=factset&amp;DYN_ARGS=TRUE&amp;DOC_NAME=FAT:FQL_AUDITING_CLIENT_TEMPLATE.FAT&amp;display_string=Audit&amp;VAR:KEY=HMFMFIPUXY&amp;VAR:QUERY=KChGRl9ERUJUKFFUUiwwLCwsUkYsVVNEKUBGRl9ERUJUKFNFTUksMCwsLFJGLFVTRCkpQEZGX0RFQlQoQU5OL","DAsLCxSRixVU0QpKQ==&amp;WINDOW=FIRST_POPUP&amp;HEIGHT=450&amp;WIDTH=450&amp;START_MAXIMIZED=FALSE&amp;VAR:CALENDAR=US&amp;VAR:SYMBOL=B0ZSH6&amp;VAR:INDEX=0"}</definedName>
    <definedName name="_476__FDSAUDITLINK__" localSheetId="16" hidden="1">{"fdsup://Directions/FactSet Auditing Viewer?action=AUDIT_VALUE&amp;DB=129&amp;ID1=B0ZSH6&amp;VALUEID=02001&amp;SDATE=201101&amp;PERIODTYPE=SEMI_STD&amp;SCFT=3&amp;window=popup_no_bar&amp;width=385&amp;height=120&amp;START_MAXIMIZED=FALSE&amp;creator=factset&amp;display_string=Audit"}</definedName>
    <definedName name="_476__FDSAUDITLINK__" localSheetId="20" hidden="1">{"fdsup://Directions/FactSet Auditing Viewer?action=AUDIT_VALUE&amp;DB=129&amp;ID1=B0ZSH6&amp;VALUEID=02001&amp;SDATE=201101&amp;PERIODTYPE=SEMI_STD&amp;SCFT=3&amp;window=popup_no_bar&amp;width=385&amp;height=120&amp;START_MAXIMIZED=FALSE&amp;creator=factset&amp;display_string=Audit"}</definedName>
    <definedName name="_476__FDSAUDITLINK__" localSheetId="12" hidden="1">{"fdsup://Directions/FactSet Auditing Viewer?action=AUDIT_VALUE&amp;DB=129&amp;ID1=B0ZSH6&amp;VALUEID=02001&amp;SDATE=201101&amp;PERIODTYPE=SEMI_STD&amp;SCFT=3&amp;window=popup_no_bar&amp;width=385&amp;height=120&amp;START_MAXIMIZED=FALSE&amp;creator=factset&amp;display_string=Audit"}</definedName>
    <definedName name="_476__FDSAUDITLINK__" localSheetId="15" hidden="1">{"fdsup://Directions/FactSet Auditing Viewer?action=AUDIT_VALUE&amp;DB=129&amp;ID1=B0ZSH6&amp;VALUEID=02001&amp;SDATE=201101&amp;PERIODTYPE=SEMI_STD&amp;SCFT=3&amp;window=popup_no_bar&amp;width=385&amp;height=120&amp;START_MAXIMIZED=FALSE&amp;creator=factset&amp;display_string=Audit"}</definedName>
    <definedName name="_476__FDSAUDITLINK__" hidden="1">{"fdsup://Directions/FactSet Auditing Viewer?action=AUDIT_VALUE&amp;DB=129&amp;ID1=B0ZSH6&amp;VALUEID=02001&amp;SDATE=201101&amp;PERIODTYPE=SEMI_STD&amp;SCFT=3&amp;window=popup_no_bar&amp;width=385&amp;height=120&amp;START_MAXIMIZED=FALSE&amp;creator=factset&amp;display_string=Audit"}</definedName>
    <definedName name="_477__FDSAUDITLINK__" localSheetId="16" hidden="1">{"fdsup://Directions/FactSet Auditing Viewer?action=AUDIT_VALUE&amp;DB=129&amp;ID1=482897&amp;VALUEID=02001&amp;SDATE=201101&amp;PERIODTYPE=SEMI_STD&amp;SCFT=3&amp;window=popup_no_bar&amp;width=385&amp;height=120&amp;START_MAXIMIZED=FALSE&amp;creator=factset&amp;display_string=Audit"}</definedName>
    <definedName name="_477__FDSAUDITLINK__" localSheetId="20" hidden="1">{"fdsup://Directions/FactSet Auditing Viewer?action=AUDIT_VALUE&amp;DB=129&amp;ID1=482897&amp;VALUEID=02001&amp;SDATE=201101&amp;PERIODTYPE=SEMI_STD&amp;SCFT=3&amp;window=popup_no_bar&amp;width=385&amp;height=120&amp;START_MAXIMIZED=FALSE&amp;creator=factset&amp;display_string=Audit"}</definedName>
    <definedName name="_477__FDSAUDITLINK__" localSheetId="12" hidden="1">{"fdsup://Directions/FactSet Auditing Viewer?action=AUDIT_VALUE&amp;DB=129&amp;ID1=482897&amp;VALUEID=02001&amp;SDATE=201101&amp;PERIODTYPE=SEMI_STD&amp;SCFT=3&amp;window=popup_no_bar&amp;width=385&amp;height=120&amp;START_MAXIMIZED=FALSE&amp;creator=factset&amp;display_string=Audit"}</definedName>
    <definedName name="_477__FDSAUDITLINK__" localSheetId="15" hidden="1">{"fdsup://Directions/FactSet Auditing Viewer?action=AUDIT_VALUE&amp;DB=129&amp;ID1=482897&amp;VALUEID=02001&amp;SDATE=201101&amp;PERIODTYPE=SEMI_STD&amp;SCFT=3&amp;window=popup_no_bar&amp;width=385&amp;height=120&amp;START_MAXIMIZED=FALSE&amp;creator=factset&amp;display_string=Audit"}</definedName>
    <definedName name="_477__FDSAUDITLINK__" hidden="1">{"fdsup://Directions/FactSet Auditing Viewer?action=AUDIT_VALUE&amp;DB=129&amp;ID1=482897&amp;VALUEID=02001&amp;SDATE=201101&amp;PERIODTYPE=SEMI_STD&amp;SCFT=3&amp;window=popup_no_bar&amp;width=385&amp;height=120&amp;START_MAXIMIZED=FALSE&amp;creator=factset&amp;display_string=Audit"}</definedName>
    <definedName name="_478__FDSAUDITLINK__" localSheetId="16" hidden="1">{"fdsup://Directions/FactSet Auditing Viewer?action=AUDIT_VALUE&amp;DB=129&amp;ID1=B0V3WR&amp;VALUEID=07011&amp;SDATE=2010&amp;PERIODTYPE=ANN_STD&amp;SCFT=3&amp;window=popup_no_bar&amp;width=385&amp;height=120&amp;START_MAXIMIZED=FALSE&amp;creator=factset&amp;display_string=Audit"}</definedName>
    <definedName name="_478__FDSAUDITLINK__" localSheetId="20" hidden="1">{"fdsup://Directions/FactSet Auditing Viewer?action=AUDIT_VALUE&amp;DB=129&amp;ID1=B0V3WR&amp;VALUEID=07011&amp;SDATE=2010&amp;PERIODTYPE=ANN_STD&amp;SCFT=3&amp;window=popup_no_bar&amp;width=385&amp;height=120&amp;START_MAXIMIZED=FALSE&amp;creator=factset&amp;display_string=Audit"}</definedName>
    <definedName name="_478__FDSAUDITLINK__" localSheetId="12" hidden="1">{"fdsup://Directions/FactSet Auditing Viewer?action=AUDIT_VALUE&amp;DB=129&amp;ID1=B0V3WR&amp;VALUEID=07011&amp;SDATE=2010&amp;PERIODTYPE=ANN_STD&amp;SCFT=3&amp;window=popup_no_bar&amp;width=385&amp;height=120&amp;START_MAXIMIZED=FALSE&amp;creator=factset&amp;display_string=Audit"}</definedName>
    <definedName name="_478__FDSAUDITLINK__" localSheetId="15" hidden="1">{"fdsup://Directions/FactSet Auditing Viewer?action=AUDIT_VALUE&amp;DB=129&amp;ID1=B0V3WR&amp;VALUEID=07011&amp;SDATE=2010&amp;PERIODTYPE=ANN_STD&amp;SCFT=3&amp;window=popup_no_bar&amp;width=385&amp;height=120&amp;START_MAXIMIZED=FALSE&amp;creator=factset&amp;display_string=Audit"}</definedName>
    <definedName name="_478__FDSAUDITLINK__" hidden="1">{"fdsup://Directions/FactSet Auditing Viewer?action=AUDIT_VALUE&amp;DB=129&amp;ID1=B0V3WR&amp;VALUEID=07011&amp;SDATE=2010&amp;PERIODTYPE=ANN_STD&amp;SCFT=3&amp;window=popup_no_bar&amp;width=385&amp;height=120&amp;START_MAXIMIZED=FALSE&amp;creator=factset&amp;display_string=Audit"}</definedName>
    <definedName name="_479__FDSAUDITLINK__" localSheetId="16" hidden="1">{"fdsup://Directions/FactSet Auditing Viewer?action=AUDIT_VALUE&amp;DB=129&amp;ID1=B0V3WR&amp;VALUEID=02001&amp;SDATE=201102&amp;PERIODTYPE=QTR_STD&amp;SCFT=3&amp;window=popup_no_bar&amp;width=385&amp;height=120&amp;START_MAXIMIZED=FALSE&amp;creator=factset&amp;display_string=Audit"}</definedName>
    <definedName name="_479__FDSAUDITLINK__" localSheetId="20" hidden="1">{"fdsup://Directions/FactSet Auditing Viewer?action=AUDIT_VALUE&amp;DB=129&amp;ID1=B0V3WR&amp;VALUEID=02001&amp;SDATE=201102&amp;PERIODTYPE=QTR_STD&amp;SCFT=3&amp;window=popup_no_bar&amp;width=385&amp;height=120&amp;START_MAXIMIZED=FALSE&amp;creator=factset&amp;display_string=Audit"}</definedName>
    <definedName name="_479__FDSAUDITLINK__" localSheetId="12" hidden="1">{"fdsup://Directions/FactSet Auditing Viewer?action=AUDIT_VALUE&amp;DB=129&amp;ID1=B0V3WR&amp;VALUEID=02001&amp;SDATE=201102&amp;PERIODTYPE=QTR_STD&amp;SCFT=3&amp;window=popup_no_bar&amp;width=385&amp;height=120&amp;START_MAXIMIZED=FALSE&amp;creator=factset&amp;display_string=Audit"}</definedName>
    <definedName name="_479__FDSAUDITLINK__" localSheetId="15" hidden="1">{"fdsup://Directions/FactSet Auditing Viewer?action=AUDIT_VALUE&amp;DB=129&amp;ID1=B0V3WR&amp;VALUEID=02001&amp;SDATE=201102&amp;PERIODTYPE=QTR_STD&amp;SCFT=3&amp;window=popup_no_bar&amp;width=385&amp;height=120&amp;START_MAXIMIZED=FALSE&amp;creator=factset&amp;display_string=Audit"}</definedName>
    <definedName name="_479__FDSAUDITLINK__" hidden="1">{"fdsup://Directions/FactSet Auditing Viewer?action=AUDIT_VALUE&amp;DB=129&amp;ID1=B0V3WR&amp;VALUEID=02001&amp;SDATE=201102&amp;PERIODTYPE=QTR_STD&amp;SCFT=3&amp;window=popup_no_bar&amp;width=385&amp;height=120&amp;START_MAXIMIZED=FALSE&amp;creator=factset&amp;display_string=Audit"}</definedName>
    <definedName name="_48__FDSAUDITLINK__" localSheetId="16" hidden="1">{"fdsup://directions/FAT Viewer?action=UPDATE&amp;creator=factset&amp;DYN_ARGS=TRUE&amp;DOC_NAME=FAT:FQL_AUDITING_CLIENT_TEMPLATE.FAT&amp;display_string=Audit&amp;VAR:KEY=CVYBULMFAL&amp;VAR:QUERY=KChGRl9FQklUREEoTFRNLDAsLCxSRixVU0QpQEZGX0VCSVREQShMVE1TX1NFTUksMCwsLFJGLFVTRCkpQEZGX","0VCSVREQShBTk4sMCwsLFJGLFVTRCkp&amp;WINDOW=FIRST_POPUP&amp;HEIGHT=450&amp;WIDTH=450&amp;START_MAXIMIZED=FALSE&amp;VAR:CALENDAR=US&amp;VAR:SYMBOL=JEF&amp;VAR:INDEX=0"}</definedName>
    <definedName name="_48__FDSAUDITLINK__" localSheetId="20" hidden="1">{"fdsup://directions/FAT Viewer?action=UPDATE&amp;creator=factset&amp;DYN_ARGS=TRUE&amp;DOC_NAME=FAT:FQL_AUDITING_CLIENT_TEMPLATE.FAT&amp;display_string=Audit&amp;VAR:KEY=CVYBULMFAL&amp;VAR:QUERY=KChGRl9FQklUREEoTFRNLDAsLCxSRixVU0QpQEZGX0VCSVREQShMVE1TX1NFTUksMCwsLFJGLFVTRCkpQEZGX","0VCSVREQShBTk4sMCwsLFJGLFVTRCkp&amp;WINDOW=FIRST_POPUP&amp;HEIGHT=450&amp;WIDTH=450&amp;START_MAXIMIZED=FALSE&amp;VAR:CALENDAR=US&amp;VAR:SYMBOL=JEF&amp;VAR:INDEX=0"}</definedName>
    <definedName name="_48__FDSAUDITLINK__" localSheetId="12" hidden="1">{"fdsup://directions/FAT Viewer?action=UPDATE&amp;creator=factset&amp;DYN_ARGS=TRUE&amp;DOC_NAME=FAT:FQL_AUDITING_CLIENT_TEMPLATE.FAT&amp;display_string=Audit&amp;VAR:KEY=CVYBULMFAL&amp;VAR:QUERY=KChGRl9FQklUREEoTFRNLDAsLCxSRixVU0QpQEZGX0VCSVREQShMVE1TX1NFTUksMCwsLFJGLFVTRCkpQEZGX","0VCSVREQShBTk4sMCwsLFJGLFVTRCkp&amp;WINDOW=FIRST_POPUP&amp;HEIGHT=450&amp;WIDTH=450&amp;START_MAXIMIZED=FALSE&amp;VAR:CALENDAR=US&amp;VAR:SYMBOL=JEF&amp;VAR:INDEX=0"}</definedName>
    <definedName name="_48__FDSAUDITLINK__" localSheetId="15" hidden="1">{"fdsup://directions/FAT Viewer?action=UPDATE&amp;creator=factset&amp;DYN_ARGS=TRUE&amp;DOC_NAME=FAT:FQL_AUDITING_CLIENT_TEMPLATE.FAT&amp;display_string=Audit&amp;VAR:KEY=CVYBULMFAL&amp;VAR:QUERY=KChGRl9FQklUREEoTFRNLDAsLCxSRixVU0QpQEZGX0VCSVREQShMVE1TX1NFTUksMCwsLFJGLFVTRCkpQEZGX","0VCSVREQShBTk4sMCwsLFJGLFVTRCkp&amp;WINDOW=FIRST_POPUP&amp;HEIGHT=450&amp;WIDTH=450&amp;START_MAXIMIZED=FALSE&amp;VAR:CALENDAR=US&amp;VAR:SYMBOL=JEF&amp;VAR:INDEX=0"}</definedName>
    <definedName name="_48__FDSAUDITLINK__" hidden="1">{"fdsup://directions/FAT Viewer?action=UPDATE&amp;creator=factset&amp;DYN_ARGS=TRUE&amp;DOC_NAME=FAT:FQL_AUDITING_CLIENT_TEMPLATE.FAT&amp;display_string=Audit&amp;VAR:KEY=CVYBULMFAL&amp;VAR:QUERY=KChGRl9FQklUREEoTFRNLDAsLCxSRixVU0QpQEZGX0VCSVREQShMVE1TX1NFTUksMCwsLFJGLFVTRCkpQEZGX","0VCSVREQShBTk4sMCwsLFJGLFVTRCkp&amp;WINDOW=FIRST_POPUP&amp;HEIGHT=450&amp;WIDTH=450&amp;START_MAXIMIZED=FALSE&amp;VAR:CALENDAR=US&amp;VAR:SYMBOL=JEF&amp;VAR:INDEX=0"}</definedName>
    <definedName name="_480__FDSAUDITLINK__" localSheetId="16" hidden="1">{"fdsup://directions/FAT Viewer?action=UPDATE&amp;creator=factset&amp;DYN_ARGS=TRUE&amp;DOC_NAME=FAT:FQL_AUDITING_CLIENT_TEMPLATE.FAT&amp;display_string=Audit&amp;VAR:KEY=TKDSZEBQDI&amp;VAR:QUERY=KChGRl9ORVRfSU5DKExUTSwwLCwsUkYsVVNEKUBGRl9ORVRfSU5DKExUTVNfU0VNSSwwLCwsUkYsVVNEKSlAR","kZfTkVUX0lOQyhBTk4sMCwsLFJGLFVTRCkp&amp;WINDOW=FIRST_POPUP&amp;HEIGHT=450&amp;WIDTH=450&amp;START_MAXIMIZED=FALSE&amp;VAR:CALENDAR=US&amp;VAR:SYMBOL=PNK&amp;VAR:INDEX=0"}</definedName>
    <definedName name="_480__FDSAUDITLINK__" localSheetId="20" hidden="1">{"fdsup://directions/FAT Viewer?action=UPDATE&amp;creator=factset&amp;DYN_ARGS=TRUE&amp;DOC_NAME=FAT:FQL_AUDITING_CLIENT_TEMPLATE.FAT&amp;display_string=Audit&amp;VAR:KEY=TKDSZEBQDI&amp;VAR:QUERY=KChGRl9ORVRfSU5DKExUTSwwLCwsUkYsVVNEKUBGRl9ORVRfSU5DKExUTVNfU0VNSSwwLCwsUkYsVVNEKSlAR","kZfTkVUX0lOQyhBTk4sMCwsLFJGLFVTRCkp&amp;WINDOW=FIRST_POPUP&amp;HEIGHT=450&amp;WIDTH=450&amp;START_MAXIMIZED=FALSE&amp;VAR:CALENDAR=US&amp;VAR:SYMBOL=PNK&amp;VAR:INDEX=0"}</definedName>
    <definedName name="_480__FDSAUDITLINK__" localSheetId="12" hidden="1">{"fdsup://directions/FAT Viewer?action=UPDATE&amp;creator=factset&amp;DYN_ARGS=TRUE&amp;DOC_NAME=FAT:FQL_AUDITING_CLIENT_TEMPLATE.FAT&amp;display_string=Audit&amp;VAR:KEY=TKDSZEBQDI&amp;VAR:QUERY=KChGRl9ORVRfSU5DKExUTSwwLCwsUkYsVVNEKUBGRl9ORVRfSU5DKExUTVNfU0VNSSwwLCwsUkYsVVNEKSlAR","kZfTkVUX0lOQyhBTk4sMCwsLFJGLFVTRCkp&amp;WINDOW=FIRST_POPUP&amp;HEIGHT=450&amp;WIDTH=450&amp;START_MAXIMIZED=FALSE&amp;VAR:CALENDAR=US&amp;VAR:SYMBOL=PNK&amp;VAR:INDEX=0"}</definedName>
    <definedName name="_480__FDSAUDITLINK__" localSheetId="15" hidden="1">{"fdsup://directions/FAT Viewer?action=UPDATE&amp;creator=factset&amp;DYN_ARGS=TRUE&amp;DOC_NAME=FAT:FQL_AUDITING_CLIENT_TEMPLATE.FAT&amp;display_string=Audit&amp;VAR:KEY=TKDSZEBQDI&amp;VAR:QUERY=KChGRl9ORVRfSU5DKExUTSwwLCwsUkYsVVNEKUBGRl9ORVRfSU5DKExUTVNfU0VNSSwwLCwsUkYsVVNEKSlAR","kZfTkVUX0lOQyhBTk4sMCwsLFJGLFVTRCkp&amp;WINDOW=FIRST_POPUP&amp;HEIGHT=450&amp;WIDTH=450&amp;START_MAXIMIZED=FALSE&amp;VAR:CALENDAR=US&amp;VAR:SYMBOL=PNK&amp;VAR:INDEX=0"}</definedName>
    <definedName name="_480__FDSAUDITLINK__" hidden="1">{"fdsup://directions/FAT Viewer?action=UPDATE&amp;creator=factset&amp;DYN_ARGS=TRUE&amp;DOC_NAME=FAT:FQL_AUDITING_CLIENT_TEMPLATE.FAT&amp;display_string=Audit&amp;VAR:KEY=TKDSZEBQDI&amp;VAR:QUERY=KChGRl9ORVRfSU5DKExUTSwwLCwsUkYsVVNEKUBGRl9ORVRfSU5DKExUTVNfU0VNSSwwLCwsUkYsVVNEKSlAR","kZfTkVUX0lOQyhBTk4sMCwsLFJGLFVTRCkp&amp;WINDOW=FIRST_POPUP&amp;HEIGHT=450&amp;WIDTH=450&amp;START_MAXIMIZED=FALSE&amp;VAR:CALENDAR=US&amp;VAR:SYMBOL=PNK&amp;VAR:INDEX=0"}</definedName>
    <definedName name="_481__FDSAUDITLINK__" localSheetId="16" hidden="1">{"fdsup://directions/FAT Viewer?action=UPDATE&amp;creator=factset&amp;DYN_ARGS=TRUE&amp;DOC_NAME=FAT:FQL_AUDITING_CLIENT_TEMPLATE.FAT&amp;display_string=Audit&amp;VAR:KEY=BWPIHIDIXS&amp;VAR:QUERY=KChGRl9FQklUKExUTSwwLCwsUkYsVVNEKUBGRl9FQklUKExUTVNfU0VNSSwwLCwsUkYsVVNEKSlARkZfRUJJV","ChBTk4sMCwsLFJGLFVTRCkp&amp;WINDOW=FIRST_POPUP&amp;HEIGHT=450&amp;WIDTH=450&amp;START_MAXIMIZED=FALSE&amp;VAR:CALENDAR=US&amp;VAR:SYMBOL=PNK&amp;VAR:INDEX=0"}</definedName>
    <definedName name="_481__FDSAUDITLINK__" localSheetId="20" hidden="1">{"fdsup://directions/FAT Viewer?action=UPDATE&amp;creator=factset&amp;DYN_ARGS=TRUE&amp;DOC_NAME=FAT:FQL_AUDITING_CLIENT_TEMPLATE.FAT&amp;display_string=Audit&amp;VAR:KEY=BWPIHIDIXS&amp;VAR:QUERY=KChGRl9FQklUKExUTSwwLCwsUkYsVVNEKUBGRl9FQklUKExUTVNfU0VNSSwwLCwsUkYsVVNEKSlARkZfRUJJV","ChBTk4sMCwsLFJGLFVTRCkp&amp;WINDOW=FIRST_POPUP&amp;HEIGHT=450&amp;WIDTH=450&amp;START_MAXIMIZED=FALSE&amp;VAR:CALENDAR=US&amp;VAR:SYMBOL=PNK&amp;VAR:INDEX=0"}</definedName>
    <definedName name="_481__FDSAUDITLINK__" localSheetId="12" hidden="1">{"fdsup://directions/FAT Viewer?action=UPDATE&amp;creator=factset&amp;DYN_ARGS=TRUE&amp;DOC_NAME=FAT:FQL_AUDITING_CLIENT_TEMPLATE.FAT&amp;display_string=Audit&amp;VAR:KEY=BWPIHIDIXS&amp;VAR:QUERY=KChGRl9FQklUKExUTSwwLCwsUkYsVVNEKUBGRl9FQklUKExUTVNfU0VNSSwwLCwsUkYsVVNEKSlARkZfRUJJV","ChBTk4sMCwsLFJGLFVTRCkp&amp;WINDOW=FIRST_POPUP&amp;HEIGHT=450&amp;WIDTH=450&amp;START_MAXIMIZED=FALSE&amp;VAR:CALENDAR=US&amp;VAR:SYMBOL=PNK&amp;VAR:INDEX=0"}</definedName>
    <definedName name="_481__FDSAUDITLINK__" localSheetId="15" hidden="1">{"fdsup://directions/FAT Viewer?action=UPDATE&amp;creator=factset&amp;DYN_ARGS=TRUE&amp;DOC_NAME=FAT:FQL_AUDITING_CLIENT_TEMPLATE.FAT&amp;display_string=Audit&amp;VAR:KEY=BWPIHIDIXS&amp;VAR:QUERY=KChGRl9FQklUKExUTSwwLCwsUkYsVVNEKUBGRl9FQklUKExUTVNfU0VNSSwwLCwsUkYsVVNEKSlARkZfRUJJV","ChBTk4sMCwsLFJGLFVTRCkp&amp;WINDOW=FIRST_POPUP&amp;HEIGHT=450&amp;WIDTH=450&amp;START_MAXIMIZED=FALSE&amp;VAR:CALENDAR=US&amp;VAR:SYMBOL=PNK&amp;VAR:INDEX=0"}</definedName>
    <definedName name="_481__FDSAUDITLINK__" hidden="1">{"fdsup://directions/FAT Viewer?action=UPDATE&amp;creator=factset&amp;DYN_ARGS=TRUE&amp;DOC_NAME=FAT:FQL_AUDITING_CLIENT_TEMPLATE.FAT&amp;display_string=Audit&amp;VAR:KEY=BWPIHIDIXS&amp;VAR:QUERY=KChGRl9FQklUKExUTSwwLCwsUkYsVVNEKUBGRl9FQklUKExUTVNfU0VNSSwwLCwsUkYsVVNEKSlARkZfRUJJV","ChBTk4sMCwsLFJGLFVTRCkp&amp;WINDOW=FIRST_POPUP&amp;HEIGHT=450&amp;WIDTH=450&amp;START_MAXIMIZED=FALSE&amp;VAR:CALENDAR=US&amp;VAR:SYMBOL=PNK&amp;VAR:INDEX=0"}</definedName>
    <definedName name="_482__FDSAUDITLINK__" localSheetId="16" hidden="1">{"fdsup://directions/FAT Viewer?action=UPDATE&amp;creator=factset&amp;DYN_ARGS=TRUE&amp;DOC_NAME=FAT:FQL_AUDITING_CLIENT_TEMPLATE.FAT&amp;display_string=Audit&amp;VAR:KEY=DIBKXOPIJC&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BYD&amp;VAR:INDEX=0"}</definedName>
    <definedName name="_482__FDSAUDITLINK__" localSheetId="20" hidden="1">{"fdsup://directions/FAT Viewer?action=UPDATE&amp;creator=factset&amp;DYN_ARGS=TRUE&amp;DOC_NAME=FAT:FQL_AUDITING_CLIENT_TEMPLATE.FAT&amp;display_string=Audit&amp;VAR:KEY=DIBKXOPIJC&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BYD&amp;VAR:INDEX=0"}</definedName>
    <definedName name="_482__FDSAUDITLINK__" localSheetId="12" hidden="1">{"fdsup://directions/FAT Viewer?action=UPDATE&amp;creator=factset&amp;DYN_ARGS=TRUE&amp;DOC_NAME=FAT:FQL_AUDITING_CLIENT_TEMPLATE.FAT&amp;display_string=Audit&amp;VAR:KEY=DIBKXOPIJC&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BYD&amp;VAR:INDEX=0"}</definedName>
    <definedName name="_482__FDSAUDITLINK__" localSheetId="15" hidden="1">{"fdsup://directions/FAT Viewer?action=UPDATE&amp;creator=factset&amp;DYN_ARGS=TRUE&amp;DOC_NAME=FAT:FQL_AUDITING_CLIENT_TEMPLATE.FAT&amp;display_string=Audit&amp;VAR:KEY=DIBKXOPIJC&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BYD&amp;VAR:INDEX=0"}</definedName>
    <definedName name="_482__FDSAUDITLINK__" hidden="1">{"fdsup://directions/FAT Viewer?action=UPDATE&amp;creator=factset&amp;DYN_ARGS=TRUE&amp;DOC_NAME=FAT:FQL_AUDITING_CLIENT_TEMPLATE.FAT&amp;display_string=Audit&amp;VAR:KEY=DIBKXOPIJC&amp;VAR:QUERY=KCgoKEZGX1NITERSU19FUShRVFIsMCwsLFJTLFVTRClAKEZGX0xJQUJTX1NITERSU19FUShRVFIsMCwsLFJTL","FVTRCkgLSBGRl9MSUFCUyhRVFIsMCwsLFJTLFVTRCkpKSlAKChGRl9TSExEUlNfRVEoU0VNSSwwLCwsUlMsVVNEKUAoRkZfTElBQlNfU0hMRFJTX0VRKFNFTUksMCwsLFJTLFVTRCkgLSBGRl9MSUFCUyhTRU1JLDAsLCxSUyxVU0QpKSkpKUBGRl9TSExEUlNfRVEoQU5OLDAsLCxSUyxVU0QpKQ==&amp;WINDOW=FIRST_POPUP&amp;HEIGHT=450&amp;W","IDTH=450&amp;START_MAXIMIZED=FALSE&amp;VAR:CALENDAR=US&amp;VAR:SYMBOL=BYD&amp;VAR:INDEX=0"}</definedName>
    <definedName name="_483__FDSAUDITLINK__" localSheetId="16" hidden="1">{"fdsup://directions/FAT Viewer?action=UPDATE&amp;creator=factset&amp;DYN_ARGS=TRUE&amp;DOC_NAME=FAT:FQL_AUDITING_CLIENT_TEMPLATE.FAT&amp;display_string=Audit&amp;VAR:KEY=JIRWXUFYDQ&amp;VAR:QUERY=KChGRl9ERUJUKFFUUiwwLCwsUkYsVVNEKUBGRl9ERUJUKFNFTUksMCwsLFJGLFVTRCkpQEZGX0RFQlQoQU5OL","DAsLCxSRixVU0QpKQ==&amp;WINDOW=FIRST_POPUP&amp;HEIGHT=450&amp;WIDTH=450&amp;START_MAXIMIZED=FALSE&amp;VAR:CALENDAR=US&amp;VAR:SYMBOL=BYD&amp;VAR:INDEX=0"}</definedName>
    <definedName name="_483__FDSAUDITLINK__" localSheetId="20" hidden="1">{"fdsup://directions/FAT Viewer?action=UPDATE&amp;creator=factset&amp;DYN_ARGS=TRUE&amp;DOC_NAME=FAT:FQL_AUDITING_CLIENT_TEMPLATE.FAT&amp;display_string=Audit&amp;VAR:KEY=JIRWXUFYDQ&amp;VAR:QUERY=KChGRl9ERUJUKFFUUiwwLCwsUkYsVVNEKUBGRl9ERUJUKFNFTUksMCwsLFJGLFVTRCkpQEZGX0RFQlQoQU5OL","DAsLCxSRixVU0QpKQ==&amp;WINDOW=FIRST_POPUP&amp;HEIGHT=450&amp;WIDTH=450&amp;START_MAXIMIZED=FALSE&amp;VAR:CALENDAR=US&amp;VAR:SYMBOL=BYD&amp;VAR:INDEX=0"}</definedName>
    <definedName name="_483__FDSAUDITLINK__" localSheetId="12" hidden="1">{"fdsup://directions/FAT Viewer?action=UPDATE&amp;creator=factset&amp;DYN_ARGS=TRUE&amp;DOC_NAME=FAT:FQL_AUDITING_CLIENT_TEMPLATE.FAT&amp;display_string=Audit&amp;VAR:KEY=JIRWXUFYDQ&amp;VAR:QUERY=KChGRl9ERUJUKFFUUiwwLCwsUkYsVVNEKUBGRl9ERUJUKFNFTUksMCwsLFJGLFVTRCkpQEZGX0RFQlQoQU5OL","DAsLCxSRixVU0QpKQ==&amp;WINDOW=FIRST_POPUP&amp;HEIGHT=450&amp;WIDTH=450&amp;START_MAXIMIZED=FALSE&amp;VAR:CALENDAR=US&amp;VAR:SYMBOL=BYD&amp;VAR:INDEX=0"}</definedName>
    <definedName name="_483__FDSAUDITLINK__" localSheetId="15" hidden="1">{"fdsup://directions/FAT Viewer?action=UPDATE&amp;creator=factset&amp;DYN_ARGS=TRUE&amp;DOC_NAME=FAT:FQL_AUDITING_CLIENT_TEMPLATE.FAT&amp;display_string=Audit&amp;VAR:KEY=JIRWXUFYDQ&amp;VAR:QUERY=KChGRl9ERUJUKFFUUiwwLCwsUkYsVVNEKUBGRl9ERUJUKFNFTUksMCwsLFJGLFVTRCkpQEZGX0RFQlQoQU5OL","DAsLCxSRixVU0QpKQ==&amp;WINDOW=FIRST_POPUP&amp;HEIGHT=450&amp;WIDTH=450&amp;START_MAXIMIZED=FALSE&amp;VAR:CALENDAR=US&amp;VAR:SYMBOL=BYD&amp;VAR:INDEX=0"}</definedName>
    <definedName name="_483__FDSAUDITLINK__" hidden="1">{"fdsup://directions/FAT Viewer?action=UPDATE&amp;creator=factset&amp;DYN_ARGS=TRUE&amp;DOC_NAME=FAT:FQL_AUDITING_CLIENT_TEMPLATE.FAT&amp;display_string=Audit&amp;VAR:KEY=JIRWXUFYDQ&amp;VAR:QUERY=KChGRl9ERUJUKFFUUiwwLCwsUkYsVVNEKUBGRl9ERUJUKFNFTUksMCwsLFJGLFVTRCkpQEZGX0RFQlQoQU5OL","DAsLCxSRixVU0QpKQ==&amp;WINDOW=FIRST_POPUP&amp;HEIGHT=450&amp;WIDTH=450&amp;START_MAXIMIZED=FALSE&amp;VAR:CALENDAR=US&amp;VAR:SYMBOL=BYD&amp;VAR:INDEX=0"}</definedName>
    <definedName name="_484__FDSAUDITLINK__" localSheetId="16" hidden="1">{"fdsup://directions/FAT Viewer?action=UPDATE&amp;creator=factset&amp;DYN_ARGS=TRUE&amp;DOC_NAME=FAT:FQL_AUDITING_CLIENT_TEMPLATE.FAT&amp;display_string=Audit&amp;VAR:KEY=XOBYNUTMRO&amp;VAR:QUERY=KChGRl9FQklUREEoTFRNLDAsLCxSRixVU0QpQEZGX0VCSVREQShMVE1TX1NFTUksMCwsLFJGLFVTRCkpQEZGX","0VCSVREQShBTk4sMCwsLFJGLFVTRCkp&amp;WINDOW=FIRST_POPUP&amp;HEIGHT=450&amp;WIDTH=450&amp;START_MAXIMIZED=FALSE&amp;VAR:CALENDAR=US&amp;VAR:SYMBOL=579928&amp;VAR:INDEX=0"}</definedName>
    <definedName name="_484__FDSAUDITLINK__" localSheetId="20" hidden="1">{"fdsup://directions/FAT Viewer?action=UPDATE&amp;creator=factset&amp;DYN_ARGS=TRUE&amp;DOC_NAME=FAT:FQL_AUDITING_CLIENT_TEMPLATE.FAT&amp;display_string=Audit&amp;VAR:KEY=XOBYNUTMRO&amp;VAR:QUERY=KChGRl9FQklUREEoTFRNLDAsLCxSRixVU0QpQEZGX0VCSVREQShMVE1TX1NFTUksMCwsLFJGLFVTRCkpQEZGX","0VCSVREQShBTk4sMCwsLFJGLFVTRCkp&amp;WINDOW=FIRST_POPUP&amp;HEIGHT=450&amp;WIDTH=450&amp;START_MAXIMIZED=FALSE&amp;VAR:CALENDAR=US&amp;VAR:SYMBOL=579928&amp;VAR:INDEX=0"}</definedName>
    <definedName name="_484__FDSAUDITLINK__" localSheetId="12" hidden="1">{"fdsup://directions/FAT Viewer?action=UPDATE&amp;creator=factset&amp;DYN_ARGS=TRUE&amp;DOC_NAME=FAT:FQL_AUDITING_CLIENT_TEMPLATE.FAT&amp;display_string=Audit&amp;VAR:KEY=XOBYNUTMRO&amp;VAR:QUERY=KChGRl9FQklUREEoTFRNLDAsLCxSRixVU0QpQEZGX0VCSVREQShMVE1TX1NFTUksMCwsLFJGLFVTRCkpQEZGX","0VCSVREQShBTk4sMCwsLFJGLFVTRCkp&amp;WINDOW=FIRST_POPUP&amp;HEIGHT=450&amp;WIDTH=450&amp;START_MAXIMIZED=FALSE&amp;VAR:CALENDAR=US&amp;VAR:SYMBOL=579928&amp;VAR:INDEX=0"}</definedName>
    <definedName name="_484__FDSAUDITLINK__" localSheetId="15" hidden="1">{"fdsup://directions/FAT Viewer?action=UPDATE&amp;creator=factset&amp;DYN_ARGS=TRUE&amp;DOC_NAME=FAT:FQL_AUDITING_CLIENT_TEMPLATE.FAT&amp;display_string=Audit&amp;VAR:KEY=XOBYNUTMRO&amp;VAR:QUERY=KChGRl9FQklUREEoTFRNLDAsLCxSRixVU0QpQEZGX0VCSVREQShMVE1TX1NFTUksMCwsLFJGLFVTRCkpQEZGX","0VCSVREQShBTk4sMCwsLFJGLFVTRCkp&amp;WINDOW=FIRST_POPUP&amp;HEIGHT=450&amp;WIDTH=450&amp;START_MAXIMIZED=FALSE&amp;VAR:CALENDAR=US&amp;VAR:SYMBOL=579928&amp;VAR:INDEX=0"}</definedName>
    <definedName name="_484__FDSAUDITLINK__" hidden="1">{"fdsup://directions/FAT Viewer?action=UPDATE&amp;creator=factset&amp;DYN_ARGS=TRUE&amp;DOC_NAME=FAT:FQL_AUDITING_CLIENT_TEMPLATE.FAT&amp;display_string=Audit&amp;VAR:KEY=XOBYNUTMRO&amp;VAR:QUERY=KChGRl9FQklUREEoTFRNLDAsLCxSRixVU0QpQEZGX0VCSVREQShMVE1TX1NFTUksMCwsLFJGLFVTRCkpQEZGX","0VCSVREQShBTk4sMCwsLFJGLFVTRCkp&amp;WINDOW=FIRST_POPUP&amp;HEIGHT=450&amp;WIDTH=450&amp;START_MAXIMIZED=FALSE&amp;VAR:CALENDAR=US&amp;VAR:SYMBOL=579928&amp;VAR:INDEX=0"}</definedName>
    <definedName name="_485__FDSAUDITLINK__" localSheetId="16" hidden="1">{"fdsup://directions/FAT Viewer?action=UPDATE&amp;creator=factset&amp;DYN_ARGS=TRUE&amp;DOC_NAME=FAT:FQL_AUDITING_CLIENT_TEMPLATE.FAT&amp;display_string=Audit&amp;VAR:KEY=JSTWVEFYNS&amp;VAR:QUERY=KChGRl9HUk9TU19JTkMoTFRNLDAsLCxSRixVU0QpQEZGX0dST1NTX0lOQyhMVE1TX1NFTUksMCwsLFJGLFVTR","CkpQEZGX1NBTEVTKEFOTiwwLCwsUkYsVVNEKSk=&amp;WINDOW=FIRST_POPUP&amp;HEIGHT=450&amp;WIDTH=450&amp;START_MAXIMIZED=FALSE&amp;VAR:CALENDAR=US&amp;VAR:SYMBOL=579928&amp;VAR:INDEX=0"}</definedName>
    <definedName name="_485__FDSAUDITLINK__" localSheetId="20" hidden="1">{"fdsup://directions/FAT Viewer?action=UPDATE&amp;creator=factset&amp;DYN_ARGS=TRUE&amp;DOC_NAME=FAT:FQL_AUDITING_CLIENT_TEMPLATE.FAT&amp;display_string=Audit&amp;VAR:KEY=JSTWVEFYNS&amp;VAR:QUERY=KChGRl9HUk9TU19JTkMoTFRNLDAsLCxSRixVU0QpQEZGX0dST1NTX0lOQyhMVE1TX1NFTUksMCwsLFJGLFVTR","CkpQEZGX1NBTEVTKEFOTiwwLCwsUkYsVVNEKSk=&amp;WINDOW=FIRST_POPUP&amp;HEIGHT=450&amp;WIDTH=450&amp;START_MAXIMIZED=FALSE&amp;VAR:CALENDAR=US&amp;VAR:SYMBOL=579928&amp;VAR:INDEX=0"}</definedName>
    <definedName name="_485__FDSAUDITLINK__" localSheetId="12" hidden="1">{"fdsup://directions/FAT Viewer?action=UPDATE&amp;creator=factset&amp;DYN_ARGS=TRUE&amp;DOC_NAME=FAT:FQL_AUDITING_CLIENT_TEMPLATE.FAT&amp;display_string=Audit&amp;VAR:KEY=JSTWVEFYNS&amp;VAR:QUERY=KChGRl9HUk9TU19JTkMoTFRNLDAsLCxSRixVU0QpQEZGX0dST1NTX0lOQyhMVE1TX1NFTUksMCwsLFJGLFVTR","CkpQEZGX1NBTEVTKEFOTiwwLCwsUkYsVVNEKSk=&amp;WINDOW=FIRST_POPUP&amp;HEIGHT=450&amp;WIDTH=450&amp;START_MAXIMIZED=FALSE&amp;VAR:CALENDAR=US&amp;VAR:SYMBOL=579928&amp;VAR:INDEX=0"}</definedName>
    <definedName name="_485__FDSAUDITLINK__" localSheetId="15" hidden="1">{"fdsup://directions/FAT Viewer?action=UPDATE&amp;creator=factset&amp;DYN_ARGS=TRUE&amp;DOC_NAME=FAT:FQL_AUDITING_CLIENT_TEMPLATE.FAT&amp;display_string=Audit&amp;VAR:KEY=JSTWVEFYNS&amp;VAR:QUERY=KChGRl9HUk9TU19JTkMoTFRNLDAsLCxSRixVU0QpQEZGX0dST1NTX0lOQyhMVE1TX1NFTUksMCwsLFJGLFVTR","CkpQEZGX1NBTEVTKEFOTiwwLCwsUkYsVVNEKSk=&amp;WINDOW=FIRST_POPUP&amp;HEIGHT=450&amp;WIDTH=450&amp;START_MAXIMIZED=FALSE&amp;VAR:CALENDAR=US&amp;VAR:SYMBOL=579928&amp;VAR:INDEX=0"}</definedName>
    <definedName name="_485__FDSAUDITLINK__" hidden="1">{"fdsup://directions/FAT Viewer?action=UPDATE&amp;creator=factset&amp;DYN_ARGS=TRUE&amp;DOC_NAME=FAT:FQL_AUDITING_CLIENT_TEMPLATE.FAT&amp;display_string=Audit&amp;VAR:KEY=JSTWVEFYNS&amp;VAR:QUERY=KChGRl9HUk9TU19JTkMoTFRNLDAsLCxSRixVU0QpQEZGX0dST1NTX0lOQyhMVE1TX1NFTUksMCwsLFJGLFVTR","CkpQEZGX1NBTEVTKEFOTiwwLCwsUkYsVVNEKSk=&amp;WINDOW=FIRST_POPUP&amp;HEIGHT=450&amp;WIDTH=450&amp;START_MAXIMIZED=FALSE&amp;VAR:CALENDAR=US&amp;VAR:SYMBOL=579928&amp;VAR:INDEX=0"}</definedName>
    <definedName name="_486__FDSAUDITLINK__" localSheetId="16" hidden="1">{"fdsup://directions/FAT Viewer?action=UPDATE&amp;creator=factset&amp;DYN_ARGS=TRUE&amp;DOC_NAME=FAT:FQL_AUDITING_CLIENT_TEMPLATE.FAT&amp;display_string=Audit&amp;VAR:KEY=HOHEXWLIJU&amp;VAR:QUERY=KChGRl9TQUxFUyhMVE0sMCwsLFJGLFVTRClARkZfU0FMRVMoTFRNU19TRU1JLDAsLCxSRixVU0QpKUBGRl9TQ","UxFUyhBTk4sMCwsLFJGLFVTRCkp&amp;WINDOW=FIRST_POPUP&amp;HEIGHT=450&amp;WIDTH=450&amp;START_MAXIMIZED=FALSE&amp;VAR:CALENDAR=US&amp;VAR:SYMBOL=579928&amp;VAR:INDEX=0"}</definedName>
    <definedName name="_486__FDSAUDITLINK__" localSheetId="20" hidden="1">{"fdsup://directions/FAT Viewer?action=UPDATE&amp;creator=factset&amp;DYN_ARGS=TRUE&amp;DOC_NAME=FAT:FQL_AUDITING_CLIENT_TEMPLATE.FAT&amp;display_string=Audit&amp;VAR:KEY=HOHEXWLIJU&amp;VAR:QUERY=KChGRl9TQUxFUyhMVE0sMCwsLFJGLFVTRClARkZfU0FMRVMoTFRNU19TRU1JLDAsLCxSRixVU0QpKUBGRl9TQ","UxFUyhBTk4sMCwsLFJGLFVTRCkp&amp;WINDOW=FIRST_POPUP&amp;HEIGHT=450&amp;WIDTH=450&amp;START_MAXIMIZED=FALSE&amp;VAR:CALENDAR=US&amp;VAR:SYMBOL=579928&amp;VAR:INDEX=0"}</definedName>
    <definedName name="_486__FDSAUDITLINK__" localSheetId="12" hidden="1">{"fdsup://directions/FAT Viewer?action=UPDATE&amp;creator=factset&amp;DYN_ARGS=TRUE&amp;DOC_NAME=FAT:FQL_AUDITING_CLIENT_TEMPLATE.FAT&amp;display_string=Audit&amp;VAR:KEY=HOHEXWLIJU&amp;VAR:QUERY=KChGRl9TQUxFUyhMVE0sMCwsLFJGLFVTRClARkZfU0FMRVMoTFRNU19TRU1JLDAsLCxSRixVU0QpKUBGRl9TQ","UxFUyhBTk4sMCwsLFJGLFVTRCkp&amp;WINDOW=FIRST_POPUP&amp;HEIGHT=450&amp;WIDTH=450&amp;START_MAXIMIZED=FALSE&amp;VAR:CALENDAR=US&amp;VAR:SYMBOL=579928&amp;VAR:INDEX=0"}</definedName>
    <definedName name="_486__FDSAUDITLINK__" localSheetId="15" hidden="1">{"fdsup://directions/FAT Viewer?action=UPDATE&amp;creator=factset&amp;DYN_ARGS=TRUE&amp;DOC_NAME=FAT:FQL_AUDITING_CLIENT_TEMPLATE.FAT&amp;display_string=Audit&amp;VAR:KEY=HOHEXWLIJU&amp;VAR:QUERY=KChGRl9TQUxFUyhMVE0sMCwsLFJGLFVTRClARkZfU0FMRVMoTFRNU19TRU1JLDAsLCxSRixVU0QpKUBGRl9TQ","UxFUyhBTk4sMCwsLFJGLFVTRCkp&amp;WINDOW=FIRST_POPUP&amp;HEIGHT=450&amp;WIDTH=450&amp;START_MAXIMIZED=FALSE&amp;VAR:CALENDAR=US&amp;VAR:SYMBOL=579928&amp;VAR:INDEX=0"}</definedName>
    <definedName name="_486__FDSAUDITLINK__" hidden="1">{"fdsup://directions/FAT Viewer?action=UPDATE&amp;creator=factset&amp;DYN_ARGS=TRUE&amp;DOC_NAME=FAT:FQL_AUDITING_CLIENT_TEMPLATE.FAT&amp;display_string=Audit&amp;VAR:KEY=HOHEXWLIJU&amp;VAR:QUERY=KChGRl9TQUxFUyhMVE0sMCwsLFJGLFVTRClARkZfU0FMRVMoTFRNU19TRU1JLDAsLCxSRixVU0QpKUBGRl9TQ","UxFUyhBTk4sMCwsLFJGLFVTRCkp&amp;WINDOW=FIRST_POPUP&amp;HEIGHT=450&amp;WIDTH=450&amp;START_MAXIMIZED=FALSE&amp;VAR:CALENDAR=US&amp;VAR:SYMBOL=579928&amp;VAR:INDEX=0"}</definedName>
    <definedName name="_487__FDSAUDITLINK__" localSheetId="16" hidden="1">{"fdsup://Directions/FactSet Auditing Viewer?action=AUDIT_VALUE&amp;DB=129&amp;ID1=579928&amp;VALUEID=01001&amp;SDATE=201102&amp;PERIODTYPE=QTR_STD&amp;SCFT=3&amp;window=popup_no_bar&amp;width=385&amp;height=120&amp;START_MAXIMIZED=FALSE&amp;creator=factset&amp;display_string=Audit"}</definedName>
    <definedName name="_487__FDSAUDITLINK__" localSheetId="20" hidden="1">{"fdsup://Directions/FactSet Auditing Viewer?action=AUDIT_VALUE&amp;DB=129&amp;ID1=579928&amp;VALUEID=01001&amp;SDATE=201102&amp;PERIODTYPE=QTR_STD&amp;SCFT=3&amp;window=popup_no_bar&amp;width=385&amp;height=120&amp;START_MAXIMIZED=FALSE&amp;creator=factset&amp;display_string=Audit"}</definedName>
    <definedName name="_487__FDSAUDITLINK__" localSheetId="12" hidden="1">{"fdsup://Directions/FactSet Auditing Viewer?action=AUDIT_VALUE&amp;DB=129&amp;ID1=579928&amp;VALUEID=01001&amp;SDATE=201102&amp;PERIODTYPE=QTR_STD&amp;SCFT=3&amp;window=popup_no_bar&amp;width=385&amp;height=120&amp;START_MAXIMIZED=FALSE&amp;creator=factset&amp;display_string=Audit"}</definedName>
    <definedName name="_487__FDSAUDITLINK__" localSheetId="15" hidden="1">{"fdsup://Directions/FactSet Auditing Viewer?action=AUDIT_VALUE&amp;DB=129&amp;ID1=579928&amp;VALUEID=01001&amp;SDATE=201102&amp;PERIODTYPE=QTR_STD&amp;SCFT=3&amp;window=popup_no_bar&amp;width=385&amp;height=120&amp;START_MAXIMIZED=FALSE&amp;creator=factset&amp;display_string=Audit"}</definedName>
    <definedName name="_487__FDSAUDITLINK__" hidden="1">{"fdsup://Directions/FactSet Auditing Viewer?action=AUDIT_VALUE&amp;DB=129&amp;ID1=579928&amp;VALUEID=01001&amp;SDATE=201102&amp;PERIODTYPE=QTR_STD&amp;SCFT=3&amp;window=popup_no_bar&amp;width=385&amp;height=120&amp;START_MAXIMIZED=FALSE&amp;creator=factset&amp;display_string=Audit"}</definedName>
    <definedName name="_488__FDSAUDITLINK__" localSheetId="16" hidden="1">{"fdsup://directions/FAT Viewer?action=UPDATE&amp;creator=factset&amp;DYN_ARGS=TRUE&amp;DOC_NAME=FAT:FQL_AUDITING_CLIENT_TEMPLATE.FAT&amp;display_string=Audit&amp;VAR:KEY=RSDEBAXYTQ&amp;VAR:QUERY=KChGRl9FQklUKExUTSwwLCwsUkYsVVNEKUBGRl9FQklUKExUTVNfU0VNSSwwLCwsUkYsVVNEKSlARkZfRUJJV","ChBTk4sMCwsLFJGLFVTRCkp&amp;WINDOW=FIRST_POPUP&amp;HEIGHT=450&amp;WIDTH=450&amp;START_MAXIMIZED=FALSE&amp;VAR:CALENDAR=US&amp;VAR:SYMBOL=B28ZPV&amp;VAR:INDEX=0"}</definedName>
    <definedName name="_488__FDSAUDITLINK__" localSheetId="20" hidden="1">{"fdsup://directions/FAT Viewer?action=UPDATE&amp;creator=factset&amp;DYN_ARGS=TRUE&amp;DOC_NAME=FAT:FQL_AUDITING_CLIENT_TEMPLATE.FAT&amp;display_string=Audit&amp;VAR:KEY=RSDEBAXYTQ&amp;VAR:QUERY=KChGRl9FQklUKExUTSwwLCwsUkYsVVNEKUBGRl9FQklUKExUTVNfU0VNSSwwLCwsUkYsVVNEKSlARkZfRUJJV","ChBTk4sMCwsLFJGLFVTRCkp&amp;WINDOW=FIRST_POPUP&amp;HEIGHT=450&amp;WIDTH=450&amp;START_MAXIMIZED=FALSE&amp;VAR:CALENDAR=US&amp;VAR:SYMBOL=B28ZPV&amp;VAR:INDEX=0"}</definedName>
    <definedName name="_488__FDSAUDITLINK__" localSheetId="12" hidden="1">{"fdsup://directions/FAT Viewer?action=UPDATE&amp;creator=factset&amp;DYN_ARGS=TRUE&amp;DOC_NAME=FAT:FQL_AUDITING_CLIENT_TEMPLATE.FAT&amp;display_string=Audit&amp;VAR:KEY=RSDEBAXYTQ&amp;VAR:QUERY=KChGRl9FQklUKExUTSwwLCwsUkYsVVNEKUBGRl9FQklUKExUTVNfU0VNSSwwLCwsUkYsVVNEKSlARkZfRUJJV","ChBTk4sMCwsLFJGLFVTRCkp&amp;WINDOW=FIRST_POPUP&amp;HEIGHT=450&amp;WIDTH=450&amp;START_MAXIMIZED=FALSE&amp;VAR:CALENDAR=US&amp;VAR:SYMBOL=B28ZPV&amp;VAR:INDEX=0"}</definedName>
    <definedName name="_488__FDSAUDITLINK__" localSheetId="15" hidden="1">{"fdsup://directions/FAT Viewer?action=UPDATE&amp;creator=factset&amp;DYN_ARGS=TRUE&amp;DOC_NAME=FAT:FQL_AUDITING_CLIENT_TEMPLATE.FAT&amp;display_string=Audit&amp;VAR:KEY=RSDEBAXYTQ&amp;VAR:QUERY=KChGRl9FQklUKExUTSwwLCwsUkYsVVNEKUBGRl9FQklUKExUTVNfU0VNSSwwLCwsUkYsVVNEKSlARkZfRUJJV","ChBTk4sMCwsLFJGLFVTRCkp&amp;WINDOW=FIRST_POPUP&amp;HEIGHT=450&amp;WIDTH=450&amp;START_MAXIMIZED=FALSE&amp;VAR:CALENDAR=US&amp;VAR:SYMBOL=B28ZPV&amp;VAR:INDEX=0"}</definedName>
    <definedName name="_488__FDSAUDITLINK__" hidden="1">{"fdsup://directions/FAT Viewer?action=UPDATE&amp;creator=factset&amp;DYN_ARGS=TRUE&amp;DOC_NAME=FAT:FQL_AUDITING_CLIENT_TEMPLATE.FAT&amp;display_string=Audit&amp;VAR:KEY=RSDEBAXYTQ&amp;VAR:QUERY=KChGRl9FQklUKExUTSwwLCwsUkYsVVNEKUBGRl9FQklUKExUTVNfU0VNSSwwLCwsUkYsVVNEKSlARkZfRUJJV","ChBTk4sMCwsLFJGLFVTRCkp&amp;WINDOW=FIRST_POPUP&amp;HEIGHT=450&amp;WIDTH=450&amp;START_MAXIMIZED=FALSE&amp;VAR:CALENDAR=US&amp;VAR:SYMBOL=B28ZPV&amp;VAR:INDEX=0"}</definedName>
    <definedName name="_489__FDSAUDITLINK__" localSheetId="16" hidden="1">{"fdsup://directions/FAT Viewer?action=UPDATE&amp;creator=factset&amp;DYN_ARGS=TRUE&amp;DOC_NAME=FAT:FQL_AUDITING_CLIENT_TEMPLATE.FAT&amp;display_string=Audit&amp;VAR:KEY=PCZOJUNYLM&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482897&amp;VAR:INDEX=0"}</definedName>
    <definedName name="_489__FDSAUDITLINK__" localSheetId="20" hidden="1">{"fdsup://directions/FAT Viewer?action=UPDATE&amp;creator=factset&amp;DYN_ARGS=TRUE&amp;DOC_NAME=FAT:FQL_AUDITING_CLIENT_TEMPLATE.FAT&amp;display_string=Audit&amp;VAR:KEY=PCZOJUNYLM&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482897&amp;VAR:INDEX=0"}</definedName>
    <definedName name="_489__FDSAUDITLINK__" localSheetId="12" hidden="1">{"fdsup://directions/FAT Viewer?action=UPDATE&amp;creator=factset&amp;DYN_ARGS=TRUE&amp;DOC_NAME=FAT:FQL_AUDITING_CLIENT_TEMPLATE.FAT&amp;display_string=Audit&amp;VAR:KEY=PCZOJUNYLM&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482897&amp;VAR:INDEX=0"}</definedName>
    <definedName name="_489__FDSAUDITLINK__" localSheetId="15" hidden="1">{"fdsup://directions/FAT Viewer?action=UPDATE&amp;creator=factset&amp;DYN_ARGS=TRUE&amp;DOC_NAME=FAT:FQL_AUDITING_CLIENT_TEMPLATE.FAT&amp;display_string=Audit&amp;VAR:KEY=PCZOJUNYLM&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482897&amp;VAR:INDEX=0"}</definedName>
    <definedName name="_489__FDSAUDITLINK__" hidden="1">{"fdsup://directions/FAT Viewer?action=UPDATE&amp;creator=factset&amp;DYN_ARGS=TRUE&amp;DOC_NAME=FAT:FQL_AUDITING_CLIENT_TEMPLATE.FAT&amp;display_string=Audit&amp;VAR:KEY=PCZOJUNYLM&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482897&amp;VAR:INDEX=0"}</definedName>
    <definedName name="_49__FDSAUDITLINK__" localSheetId="16" hidden="1">{"fdsup://Directions/FactSet Auditing Viewer?action=AUDIT_VALUE&amp;DB=129&amp;ID1=60456710&amp;VALUEID=01001&amp;SDATE=201203&amp;PERIODTYPE=QTR_STD&amp;SCFT=3&amp;window=popup_no_bar&amp;width=385&amp;height=120&amp;START_MAXIMIZED=FALSE&amp;creator=factset&amp;display_string=Audit"}</definedName>
    <definedName name="_49__FDSAUDITLINK__" localSheetId="20" hidden="1">{"fdsup://Directions/FactSet Auditing Viewer?action=AUDIT_VALUE&amp;DB=129&amp;ID1=60456710&amp;VALUEID=01001&amp;SDATE=201203&amp;PERIODTYPE=QTR_STD&amp;SCFT=3&amp;window=popup_no_bar&amp;width=385&amp;height=120&amp;START_MAXIMIZED=FALSE&amp;creator=factset&amp;display_string=Audit"}</definedName>
    <definedName name="_49__FDSAUDITLINK__" localSheetId="12" hidden="1">{"fdsup://Directions/FactSet Auditing Viewer?action=AUDIT_VALUE&amp;DB=129&amp;ID1=60456710&amp;VALUEID=01001&amp;SDATE=201203&amp;PERIODTYPE=QTR_STD&amp;SCFT=3&amp;window=popup_no_bar&amp;width=385&amp;height=120&amp;START_MAXIMIZED=FALSE&amp;creator=factset&amp;display_string=Audit"}</definedName>
    <definedName name="_49__FDSAUDITLINK__" localSheetId="15" hidden="1">{"fdsup://Directions/FactSet Auditing Viewer?action=AUDIT_VALUE&amp;DB=129&amp;ID1=60456710&amp;VALUEID=01001&amp;SDATE=201203&amp;PERIODTYPE=QTR_STD&amp;SCFT=3&amp;window=popup_no_bar&amp;width=385&amp;height=120&amp;START_MAXIMIZED=FALSE&amp;creator=factset&amp;display_string=Audit"}</definedName>
    <definedName name="_49__FDSAUDITLINK__" hidden="1">{"fdsup://Directions/FactSet Auditing Viewer?action=AUDIT_VALUE&amp;DB=129&amp;ID1=60456710&amp;VALUEID=01001&amp;SDATE=201203&amp;PERIODTYPE=QTR_STD&amp;SCFT=3&amp;window=popup_no_bar&amp;width=385&amp;height=120&amp;START_MAXIMIZED=FALSE&amp;creator=factset&amp;display_string=Audit"}</definedName>
    <definedName name="_490__FDSAUDITLINK__" localSheetId="16" hidden="1">{"fdsup://directions/FAT Viewer?action=UPDATE&amp;creator=factset&amp;DYN_ARGS=TRUE&amp;DOC_NAME=FAT:FQL_AUDITING_CLIENT_TEMPLATE.FAT&amp;display_string=Audit&amp;VAR:KEY=LSZOPYHGHA&amp;VAR:QUERY=KChGRl9FUFMoTFRNLDAsLCxSRixVU0QpQEZGX0VQUyhMVE1TX1NFTUksMCwsLFJGLFVTRCkpQEZGX0VQUyhBT","k4sMCwsLFJGLFVTRCkp&amp;WINDOW=FIRST_POPUP&amp;HEIGHT=450&amp;WIDTH=450&amp;START_MAXIMIZED=FALSE&amp;VAR:CALENDAR=US&amp;VAR:SYMBOL=482897&amp;VAR:INDEX=0"}</definedName>
    <definedName name="_490__FDSAUDITLINK__" localSheetId="20" hidden="1">{"fdsup://directions/FAT Viewer?action=UPDATE&amp;creator=factset&amp;DYN_ARGS=TRUE&amp;DOC_NAME=FAT:FQL_AUDITING_CLIENT_TEMPLATE.FAT&amp;display_string=Audit&amp;VAR:KEY=LSZOPYHGHA&amp;VAR:QUERY=KChGRl9FUFMoTFRNLDAsLCxSRixVU0QpQEZGX0VQUyhMVE1TX1NFTUksMCwsLFJGLFVTRCkpQEZGX0VQUyhBT","k4sMCwsLFJGLFVTRCkp&amp;WINDOW=FIRST_POPUP&amp;HEIGHT=450&amp;WIDTH=450&amp;START_MAXIMIZED=FALSE&amp;VAR:CALENDAR=US&amp;VAR:SYMBOL=482897&amp;VAR:INDEX=0"}</definedName>
    <definedName name="_490__FDSAUDITLINK__" localSheetId="12" hidden="1">{"fdsup://directions/FAT Viewer?action=UPDATE&amp;creator=factset&amp;DYN_ARGS=TRUE&amp;DOC_NAME=FAT:FQL_AUDITING_CLIENT_TEMPLATE.FAT&amp;display_string=Audit&amp;VAR:KEY=LSZOPYHGHA&amp;VAR:QUERY=KChGRl9FUFMoTFRNLDAsLCxSRixVU0QpQEZGX0VQUyhMVE1TX1NFTUksMCwsLFJGLFVTRCkpQEZGX0VQUyhBT","k4sMCwsLFJGLFVTRCkp&amp;WINDOW=FIRST_POPUP&amp;HEIGHT=450&amp;WIDTH=450&amp;START_MAXIMIZED=FALSE&amp;VAR:CALENDAR=US&amp;VAR:SYMBOL=482897&amp;VAR:INDEX=0"}</definedName>
    <definedName name="_490__FDSAUDITLINK__" localSheetId="15" hidden="1">{"fdsup://directions/FAT Viewer?action=UPDATE&amp;creator=factset&amp;DYN_ARGS=TRUE&amp;DOC_NAME=FAT:FQL_AUDITING_CLIENT_TEMPLATE.FAT&amp;display_string=Audit&amp;VAR:KEY=LSZOPYHGHA&amp;VAR:QUERY=KChGRl9FUFMoTFRNLDAsLCxSRixVU0QpQEZGX0VQUyhMVE1TX1NFTUksMCwsLFJGLFVTRCkpQEZGX0VQUyhBT","k4sMCwsLFJGLFVTRCkp&amp;WINDOW=FIRST_POPUP&amp;HEIGHT=450&amp;WIDTH=450&amp;START_MAXIMIZED=FALSE&amp;VAR:CALENDAR=US&amp;VAR:SYMBOL=482897&amp;VAR:INDEX=0"}</definedName>
    <definedName name="_490__FDSAUDITLINK__" hidden="1">{"fdsup://directions/FAT Viewer?action=UPDATE&amp;creator=factset&amp;DYN_ARGS=TRUE&amp;DOC_NAME=FAT:FQL_AUDITING_CLIENT_TEMPLATE.FAT&amp;display_string=Audit&amp;VAR:KEY=LSZOPYHGHA&amp;VAR:QUERY=KChGRl9FUFMoTFRNLDAsLCxSRixVU0QpQEZGX0VQUyhMVE1TX1NFTUksMCwsLFJGLFVTRCkpQEZGX0VQUyhBT","k4sMCwsLFJGLFVTRCkp&amp;WINDOW=FIRST_POPUP&amp;HEIGHT=450&amp;WIDTH=450&amp;START_MAXIMIZED=FALSE&amp;VAR:CALENDAR=US&amp;VAR:SYMBOL=482897&amp;VAR:INDEX=0"}</definedName>
    <definedName name="_491__FDSAUDITLINK__" localSheetId="16" hidden="1">{"fdsup://directions/FAT Viewer?action=UPDATE&amp;creator=factset&amp;DYN_ARGS=TRUE&amp;DOC_NAME=FAT:FQL_AUDITING_CLIENT_TEMPLATE.FAT&amp;display_string=Audit&amp;VAR:KEY=FOVKDSPWLY&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750892&amp;VAR:INDEX=0"}</definedName>
    <definedName name="_491__FDSAUDITLINK__" localSheetId="20" hidden="1">{"fdsup://directions/FAT Viewer?action=UPDATE&amp;creator=factset&amp;DYN_ARGS=TRUE&amp;DOC_NAME=FAT:FQL_AUDITING_CLIENT_TEMPLATE.FAT&amp;display_string=Audit&amp;VAR:KEY=FOVKDSPWLY&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750892&amp;VAR:INDEX=0"}</definedName>
    <definedName name="_491__FDSAUDITLINK__" localSheetId="12" hidden="1">{"fdsup://directions/FAT Viewer?action=UPDATE&amp;creator=factset&amp;DYN_ARGS=TRUE&amp;DOC_NAME=FAT:FQL_AUDITING_CLIENT_TEMPLATE.FAT&amp;display_string=Audit&amp;VAR:KEY=FOVKDSPWLY&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750892&amp;VAR:INDEX=0"}</definedName>
    <definedName name="_491__FDSAUDITLINK__" localSheetId="15" hidden="1">{"fdsup://directions/FAT Viewer?action=UPDATE&amp;creator=factset&amp;DYN_ARGS=TRUE&amp;DOC_NAME=FAT:FQL_AUDITING_CLIENT_TEMPLATE.FAT&amp;display_string=Audit&amp;VAR:KEY=FOVKDSPWLY&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750892&amp;VAR:INDEX=0"}</definedName>
    <definedName name="_491__FDSAUDITLINK__" hidden="1">{"fdsup://directions/FAT Viewer?action=UPDATE&amp;creator=factset&amp;DYN_ARGS=TRUE&amp;DOC_NAME=FAT:FQL_AUDITING_CLIENT_TEMPLATE.FAT&amp;display_string=Audit&amp;VAR:KEY=FOVKDSPWLY&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750892&amp;VAR:INDEX=0"}</definedName>
    <definedName name="_492__FDSAUDITLINK__" localSheetId="16" hidden="1">{"fdsup://directions/FAT Viewer?action=UPDATE&amp;creator=factset&amp;DYN_ARGS=TRUE&amp;DOC_NAME=FAT:FQL_AUDITING_CLIENT_TEMPLATE.FAT&amp;display_string=Audit&amp;VAR:KEY=HKFURIBMNW&amp;VAR:QUERY=KChGRl9FUFMoTFRNLDAsLCxSRixVU0QpQEZGX0VQUyhMVE1TX1NFTUksMCwsLFJGLFVTRCkpQEZGX0VQUyhBT","k4sMCwsLFJGLFVTRCkp&amp;WINDOW=FIRST_POPUP&amp;HEIGHT=450&amp;WIDTH=450&amp;START_MAXIMIZED=FALSE&amp;VAR:CALENDAR=US&amp;VAR:SYMBOL=750892&amp;VAR:INDEX=0"}</definedName>
    <definedName name="_492__FDSAUDITLINK__" localSheetId="20" hidden="1">{"fdsup://directions/FAT Viewer?action=UPDATE&amp;creator=factset&amp;DYN_ARGS=TRUE&amp;DOC_NAME=FAT:FQL_AUDITING_CLIENT_TEMPLATE.FAT&amp;display_string=Audit&amp;VAR:KEY=HKFURIBMNW&amp;VAR:QUERY=KChGRl9FUFMoTFRNLDAsLCxSRixVU0QpQEZGX0VQUyhMVE1TX1NFTUksMCwsLFJGLFVTRCkpQEZGX0VQUyhBT","k4sMCwsLFJGLFVTRCkp&amp;WINDOW=FIRST_POPUP&amp;HEIGHT=450&amp;WIDTH=450&amp;START_MAXIMIZED=FALSE&amp;VAR:CALENDAR=US&amp;VAR:SYMBOL=750892&amp;VAR:INDEX=0"}</definedName>
    <definedName name="_492__FDSAUDITLINK__" localSheetId="12" hidden="1">{"fdsup://directions/FAT Viewer?action=UPDATE&amp;creator=factset&amp;DYN_ARGS=TRUE&amp;DOC_NAME=FAT:FQL_AUDITING_CLIENT_TEMPLATE.FAT&amp;display_string=Audit&amp;VAR:KEY=HKFURIBMNW&amp;VAR:QUERY=KChGRl9FUFMoTFRNLDAsLCxSRixVU0QpQEZGX0VQUyhMVE1TX1NFTUksMCwsLFJGLFVTRCkpQEZGX0VQUyhBT","k4sMCwsLFJGLFVTRCkp&amp;WINDOW=FIRST_POPUP&amp;HEIGHT=450&amp;WIDTH=450&amp;START_MAXIMIZED=FALSE&amp;VAR:CALENDAR=US&amp;VAR:SYMBOL=750892&amp;VAR:INDEX=0"}</definedName>
    <definedName name="_492__FDSAUDITLINK__" localSheetId="15" hidden="1">{"fdsup://directions/FAT Viewer?action=UPDATE&amp;creator=factset&amp;DYN_ARGS=TRUE&amp;DOC_NAME=FAT:FQL_AUDITING_CLIENT_TEMPLATE.FAT&amp;display_string=Audit&amp;VAR:KEY=HKFURIBMNW&amp;VAR:QUERY=KChGRl9FUFMoTFRNLDAsLCxSRixVU0QpQEZGX0VQUyhMVE1TX1NFTUksMCwsLFJGLFVTRCkpQEZGX0VQUyhBT","k4sMCwsLFJGLFVTRCkp&amp;WINDOW=FIRST_POPUP&amp;HEIGHT=450&amp;WIDTH=450&amp;START_MAXIMIZED=FALSE&amp;VAR:CALENDAR=US&amp;VAR:SYMBOL=750892&amp;VAR:INDEX=0"}</definedName>
    <definedName name="_492__FDSAUDITLINK__" hidden="1">{"fdsup://directions/FAT Viewer?action=UPDATE&amp;creator=factset&amp;DYN_ARGS=TRUE&amp;DOC_NAME=FAT:FQL_AUDITING_CLIENT_TEMPLATE.FAT&amp;display_string=Audit&amp;VAR:KEY=HKFURIBMNW&amp;VAR:QUERY=KChGRl9FUFMoTFRNLDAsLCxSRixVU0QpQEZGX0VQUyhMVE1TX1NFTUksMCwsLFJGLFVTRCkpQEZGX0VQUyhBT","k4sMCwsLFJGLFVTRCkp&amp;WINDOW=FIRST_POPUP&amp;HEIGHT=450&amp;WIDTH=450&amp;START_MAXIMIZED=FALSE&amp;VAR:CALENDAR=US&amp;VAR:SYMBOL=750892&amp;VAR:INDEX=0"}</definedName>
    <definedName name="_493__FDSAUDITLINK__" localSheetId="16" hidden="1">{"fdsup://directions/FAT Viewer?action=UPDATE&amp;creator=factset&amp;DYN_ARGS=TRUE&amp;DOC_NAME=FAT:FQL_AUDITING_CLIENT_TEMPLATE.FAT&amp;display_string=Audit&amp;VAR:KEY=TQXCTCVMZQ&amp;VAR:QUERY=KChGRl9HUk9TU19JTkMoTFRNLDAsLCxSRixVU0QpQEZGX0dST1NTX0lOQyhMVE1TX1NFTUksMCwsLFJGLFVTR","CkpQEZGX1NBTEVTKEFOTiwwLCwsUkYsVVNEKSk=&amp;WINDOW=FIRST_POPUP&amp;HEIGHT=450&amp;WIDTH=450&amp;START_MAXIMIZED=FALSE&amp;VAR:CALENDAR=US&amp;VAR:SYMBOL=750892&amp;VAR:INDEX=0"}</definedName>
    <definedName name="_493__FDSAUDITLINK__" localSheetId="20" hidden="1">{"fdsup://directions/FAT Viewer?action=UPDATE&amp;creator=factset&amp;DYN_ARGS=TRUE&amp;DOC_NAME=FAT:FQL_AUDITING_CLIENT_TEMPLATE.FAT&amp;display_string=Audit&amp;VAR:KEY=TQXCTCVMZQ&amp;VAR:QUERY=KChGRl9HUk9TU19JTkMoTFRNLDAsLCxSRixVU0QpQEZGX0dST1NTX0lOQyhMVE1TX1NFTUksMCwsLFJGLFVTR","CkpQEZGX1NBTEVTKEFOTiwwLCwsUkYsVVNEKSk=&amp;WINDOW=FIRST_POPUP&amp;HEIGHT=450&amp;WIDTH=450&amp;START_MAXIMIZED=FALSE&amp;VAR:CALENDAR=US&amp;VAR:SYMBOL=750892&amp;VAR:INDEX=0"}</definedName>
    <definedName name="_493__FDSAUDITLINK__" localSheetId="12" hidden="1">{"fdsup://directions/FAT Viewer?action=UPDATE&amp;creator=factset&amp;DYN_ARGS=TRUE&amp;DOC_NAME=FAT:FQL_AUDITING_CLIENT_TEMPLATE.FAT&amp;display_string=Audit&amp;VAR:KEY=TQXCTCVMZQ&amp;VAR:QUERY=KChGRl9HUk9TU19JTkMoTFRNLDAsLCxSRixVU0QpQEZGX0dST1NTX0lOQyhMVE1TX1NFTUksMCwsLFJGLFVTR","CkpQEZGX1NBTEVTKEFOTiwwLCwsUkYsVVNEKSk=&amp;WINDOW=FIRST_POPUP&amp;HEIGHT=450&amp;WIDTH=450&amp;START_MAXIMIZED=FALSE&amp;VAR:CALENDAR=US&amp;VAR:SYMBOL=750892&amp;VAR:INDEX=0"}</definedName>
    <definedName name="_493__FDSAUDITLINK__" localSheetId="15" hidden="1">{"fdsup://directions/FAT Viewer?action=UPDATE&amp;creator=factset&amp;DYN_ARGS=TRUE&amp;DOC_NAME=FAT:FQL_AUDITING_CLIENT_TEMPLATE.FAT&amp;display_string=Audit&amp;VAR:KEY=TQXCTCVMZQ&amp;VAR:QUERY=KChGRl9HUk9TU19JTkMoTFRNLDAsLCxSRixVU0QpQEZGX0dST1NTX0lOQyhMVE1TX1NFTUksMCwsLFJGLFVTR","CkpQEZGX1NBTEVTKEFOTiwwLCwsUkYsVVNEKSk=&amp;WINDOW=FIRST_POPUP&amp;HEIGHT=450&amp;WIDTH=450&amp;START_MAXIMIZED=FALSE&amp;VAR:CALENDAR=US&amp;VAR:SYMBOL=750892&amp;VAR:INDEX=0"}</definedName>
    <definedName name="_493__FDSAUDITLINK__" hidden="1">{"fdsup://directions/FAT Viewer?action=UPDATE&amp;creator=factset&amp;DYN_ARGS=TRUE&amp;DOC_NAME=FAT:FQL_AUDITING_CLIENT_TEMPLATE.FAT&amp;display_string=Audit&amp;VAR:KEY=TQXCTCVMZQ&amp;VAR:QUERY=KChGRl9HUk9TU19JTkMoTFRNLDAsLCxSRixVU0QpQEZGX0dST1NTX0lOQyhMVE1TX1NFTUksMCwsLFJGLFVTR","CkpQEZGX1NBTEVTKEFOTiwwLCwsUkYsVVNEKSk=&amp;WINDOW=FIRST_POPUP&amp;HEIGHT=450&amp;WIDTH=450&amp;START_MAXIMIZED=FALSE&amp;VAR:CALENDAR=US&amp;VAR:SYMBOL=750892&amp;VAR:INDEX=0"}</definedName>
    <definedName name="_494__FDSAUDITLINK__" localSheetId="16" hidden="1">{"fdsup://directions/FAT Viewer?action=UPDATE&amp;creator=factset&amp;DYN_ARGS=TRUE&amp;DOC_NAME=FAT:FQL_AUDITING_CLIENT_TEMPLATE.FAT&amp;display_string=Audit&amp;VAR:KEY=NOXWPKLEPK&amp;VAR:QUERY=KChGRl9TQUxFUyhMVE0sMCwsLFJGLFVTRClARkZfU0FMRVMoTFRNU19TRU1JLDAsLCxSRixVU0QpKUBGRl9TQ","UxFUyhBTk4sMCwsLFJGLFVTRCkp&amp;WINDOW=FIRST_POPUP&amp;HEIGHT=450&amp;WIDTH=450&amp;START_MAXIMIZED=FALSE&amp;VAR:CALENDAR=US&amp;VAR:SYMBOL=750892&amp;VAR:INDEX=0"}</definedName>
    <definedName name="_494__FDSAUDITLINK__" localSheetId="20" hidden="1">{"fdsup://directions/FAT Viewer?action=UPDATE&amp;creator=factset&amp;DYN_ARGS=TRUE&amp;DOC_NAME=FAT:FQL_AUDITING_CLIENT_TEMPLATE.FAT&amp;display_string=Audit&amp;VAR:KEY=NOXWPKLEPK&amp;VAR:QUERY=KChGRl9TQUxFUyhMVE0sMCwsLFJGLFVTRClARkZfU0FMRVMoTFRNU19TRU1JLDAsLCxSRixVU0QpKUBGRl9TQ","UxFUyhBTk4sMCwsLFJGLFVTRCkp&amp;WINDOW=FIRST_POPUP&amp;HEIGHT=450&amp;WIDTH=450&amp;START_MAXIMIZED=FALSE&amp;VAR:CALENDAR=US&amp;VAR:SYMBOL=750892&amp;VAR:INDEX=0"}</definedName>
    <definedName name="_494__FDSAUDITLINK__" localSheetId="12" hidden="1">{"fdsup://directions/FAT Viewer?action=UPDATE&amp;creator=factset&amp;DYN_ARGS=TRUE&amp;DOC_NAME=FAT:FQL_AUDITING_CLIENT_TEMPLATE.FAT&amp;display_string=Audit&amp;VAR:KEY=NOXWPKLEPK&amp;VAR:QUERY=KChGRl9TQUxFUyhMVE0sMCwsLFJGLFVTRClARkZfU0FMRVMoTFRNU19TRU1JLDAsLCxSRixVU0QpKUBGRl9TQ","UxFUyhBTk4sMCwsLFJGLFVTRCkp&amp;WINDOW=FIRST_POPUP&amp;HEIGHT=450&amp;WIDTH=450&amp;START_MAXIMIZED=FALSE&amp;VAR:CALENDAR=US&amp;VAR:SYMBOL=750892&amp;VAR:INDEX=0"}</definedName>
    <definedName name="_494__FDSAUDITLINK__" localSheetId="15" hidden="1">{"fdsup://directions/FAT Viewer?action=UPDATE&amp;creator=factset&amp;DYN_ARGS=TRUE&amp;DOC_NAME=FAT:FQL_AUDITING_CLIENT_TEMPLATE.FAT&amp;display_string=Audit&amp;VAR:KEY=NOXWPKLEPK&amp;VAR:QUERY=KChGRl9TQUxFUyhMVE0sMCwsLFJGLFVTRClARkZfU0FMRVMoTFRNU19TRU1JLDAsLCxSRixVU0QpKUBGRl9TQ","UxFUyhBTk4sMCwsLFJGLFVTRCkp&amp;WINDOW=FIRST_POPUP&amp;HEIGHT=450&amp;WIDTH=450&amp;START_MAXIMIZED=FALSE&amp;VAR:CALENDAR=US&amp;VAR:SYMBOL=750892&amp;VAR:INDEX=0"}</definedName>
    <definedName name="_494__FDSAUDITLINK__" hidden="1">{"fdsup://directions/FAT Viewer?action=UPDATE&amp;creator=factset&amp;DYN_ARGS=TRUE&amp;DOC_NAME=FAT:FQL_AUDITING_CLIENT_TEMPLATE.FAT&amp;display_string=Audit&amp;VAR:KEY=NOXWPKLEPK&amp;VAR:QUERY=KChGRl9TQUxFUyhMVE0sMCwsLFJGLFVTRClARkZfU0FMRVMoTFRNU19TRU1JLDAsLCxSRixVU0QpKUBGRl9TQ","UxFUyhBTk4sMCwsLFJGLFVTRCkp&amp;WINDOW=FIRST_POPUP&amp;HEIGHT=450&amp;WIDTH=450&amp;START_MAXIMIZED=FALSE&amp;VAR:CALENDAR=US&amp;VAR:SYMBOL=750892&amp;VAR:INDEX=0"}</definedName>
    <definedName name="_495__FDSAUDITLINK__" localSheetId="16" hidden="1">{"fdsup://Directions/FactSet Auditing Viewer?action=AUDIT_VALUE&amp;DB=129&amp;ID1=750892&amp;VALUEID=01001&amp;SDATE=201102&amp;PERIODTYPE=QTR_STD&amp;SCFT=3&amp;window=popup_no_bar&amp;width=385&amp;height=120&amp;START_MAXIMIZED=FALSE&amp;creator=factset&amp;display_string=Audit"}</definedName>
    <definedName name="_495__FDSAUDITLINK__" localSheetId="20" hidden="1">{"fdsup://Directions/FactSet Auditing Viewer?action=AUDIT_VALUE&amp;DB=129&amp;ID1=750892&amp;VALUEID=01001&amp;SDATE=201102&amp;PERIODTYPE=QTR_STD&amp;SCFT=3&amp;window=popup_no_bar&amp;width=385&amp;height=120&amp;START_MAXIMIZED=FALSE&amp;creator=factset&amp;display_string=Audit"}</definedName>
    <definedName name="_495__FDSAUDITLINK__" localSheetId="12" hidden="1">{"fdsup://Directions/FactSet Auditing Viewer?action=AUDIT_VALUE&amp;DB=129&amp;ID1=750892&amp;VALUEID=01001&amp;SDATE=201102&amp;PERIODTYPE=QTR_STD&amp;SCFT=3&amp;window=popup_no_bar&amp;width=385&amp;height=120&amp;START_MAXIMIZED=FALSE&amp;creator=factset&amp;display_string=Audit"}</definedName>
    <definedName name="_495__FDSAUDITLINK__" localSheetId="15" hidden="1">{"fdsup://Directions/FactSet Auditing Viewer?action=AUDIT_VALUE&amp;DB=129&amp;ID1=750892&amp;VALUEID=01001&amp;SDATE=201102&amp;PERIODTYPE=QTR_STD&amp;SCFT=3&amp;window=popup_no_bar&amp;width=385&amp;height=120&amp;START_MAXIMIZED=FALSE&amp;creator=factset&amp;display_string=Audit"}</definedName>
    <definedName name="_495__FDSAUDITLINK__" hidden="1">{"fdsup://Directions/FactSet Auditing Viewer?action=AUDIT_VALUE&amp;DB=129&amp;ID1=750892&amp;VALUEID=01001&amp;SDATE=201102&amp;PERIODTYPE=QTR_STD&amp;SCFT=3&amp;window=popup_no_bar&amp;width=385&amp;height=120&amp;START_MAXIMIZED=FALSE&amp;creator=factset&amp;display_string=Audit"}</definedName>
    <definedName name="_496__FDSAUDITLINK__" localSheetId="16" hidden="1">{"fdsup://Directions/FactSet Auditing Viewer?action=AUDIT_VALUE&amp;DB=129&amp;ID1=750892&amp;VALUEID=01001&amp;SDATE=201003&amp;PERIODTYPE=QTR_STD&amp;SCFT=3&amp;window=popup_no_bar&amp;width=385&amp;height=120&amp;START_MAXIMIZED=FALSE&amp;creator=factset&amp;display_string=Audit"}</definedName>
    <definedName name="_496__FDSAUDITLINK__" localSheetId="20" hidden="1">{"fdsup://Directions/FactSet Auditing Viewer?action=AUDIT_VALUE&amp;DB=129&amp;ID1=750892&amp;VALUEID=01001&amp;SDATE=201003&amp;PERIODTYPE=QTR_STD&amp;SCFT=3&amp;window=popup_no_bar&amp;width=385&amp;height=120&amp;START_MAXIMIZED=FALSE&amp;creator=factset&amp;display_string=Audit"}</definedName>
    <definedName name="_496__FDSAUDITLINK__" localSheetId="12" hidden="1">{"fdsup://Directions/FactSet Auditing Viewer?action=AUDIT_VALUE&amp;DB=129&amp;ID1=750892&amp;VALUEID=01001&amp;SDATE=201003&amp;PERIODTYPE=QTR_STD&amp;SCFT=3&amp;window=popup_no_bar&amp;width=385&amp;height=120&amp;START_MAXIMIZED=FALSE&amp;creator=factset&amp;display_string=Audit"}</definedName>
    <definedName name="_496__FDSAUDITLINK__" localSheetId="15" hidden="1">{"fdsup://Directions/FactSet Auditing Viewer?action=AUDIT_VALUE&amp;DB=129&amp;ID1=750892&amp;VALUEID=01001&amp;SDATE=201003&amp;PERIODTYPE=QTR_STD&amp;SCFT=3&amp;window=popup_no_bar&amp;width=385&amp;height=120&amp;START_MAXIMIZED=FALSE&amp;creator=factset&amp;display_string=Audit"}</definedName>
    <definedName name="_496__FDSAUDITLINK__" hidden="1">{"fdsup://Directions/FactSet Auditing Viewer?action=AUDIT_VALUE&amp;DB=129&amp;ID1=750892&amp;VALUEID=01001&amp;SDATE=201003&amp;PERIODTYPE=QTR_STD&amp;SCFT=3&amp;window=popup_no_bar&amp;width=385&amp;height=120&amp;START_MAXIMIZED=FALSE&amp;creator=factset&amp;display_string=Audit"}</definedName>
    <definedName name="_497__FDSAUDITLINK__" localSheetId="16" hidden="1">{"fdsup://directions/FAT Viewer?action=UPDATE&amp;creator=factset&amp;DYN_ARGS=TRUE&amp;DOC_NAME=FAT:FQL_AUDITING_CLIENT_TEMPLATE.FAT&amp;display_string=Audit&amp;VAR:KEY=FMBUXWPWHK&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B0L4LM&amp;VAR:INDEX=0"}</definedName>
    <definedName name="_497__FDSAUDITLINK__" localSheetId="20" hidden="1">{"fdsup://directions/FAT Viewer?action=UPDATE&amp;creator=factset&amp;DYN_ARGS=TRUE&amp;DOC_NAME=FAT:FQL_AUDITING_CLIENT_TEMPLATE.FAT&amp;display_string=Audit&amp;VAR:KEY=FMBUXWPWHK&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B0L4LM&amp;VAR:INDEX=0"}</definedName>
    <definedName name="_497__FDSAUDITLINK__" localSheetId="12" hidden="1">{"fdsup://directions/FAT Viewer?action=UPDATE&amp;creator=factset&amp;DYN_ARGS=TRUE&amp;DOC_NAME=FAT:FQL_AUDITING_CLIENT_TEMPLATE.FAT&amp;display_string=Audit&amp;VAR:KEY=FMBUXWPWHK&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B0L4LM&amp;VAR:INDEX=0"}</definedName>
    <definedName name="_497__FDSAUDITLINK__" localSheetId="15" hidden="1">{"fdsup://directions/FAT Viewer?action=UPDATE&amp;creator=factset&amp;DYN_ARGS=TRUE&amp;DOC_NAME=FAT:FQL_AUDITING_CLIENT_TEMPLATE.FAT&amp;display_string=Audit&amp;VAR:KEY=FMBUXWPWHK&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B0L4LM&amp;VAR:INDEX=0"}</definedName>
    <definedName name="_497__FDSAUDITLINK__" hidden="1">{"fdsup://directions/FAT Viewer?action=UPDATE&amp;creator=factset&amp;DYN_ARGS=TRUE&amp;DOC_NAME=FAT:FQL_AUDITING_CLIENT_TEMPLATE.FAT&amp;display_string=Audit&amp;VAR:KEY=FMBUXWPWHK&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B0L4LM&amp;VAR:INDEX=0"}</definedName>
    <definedName name="_498__FDSAUDITLINK__" localSheetId="16" hidden="1">{"fdsup://directions/FAT Viewer?action=UPDATE&amp;creator=factset&amp;DYN_ARGS=TRUE&amp;DOC_NAME=FAT:FQL_AUDITING_CLIENT_TEMPLATE.FAT&amp;display_string=Audit&amp;VAR:KEY=RGDUHAPCFK&amp;VAR:QUERY=KChGRl9FUFMoTFRNLDAsLCxSRixVU0QpQEZGX0VQUyhMVE1TX1NFTUksMCwsLFJGLFVTRCkpQEZGX0VQUyhBT","k4sMCwsLFJGLFVTRCkp&amp;WINDOW=FIRST_POPUP&amp;HEIGHT=450&amp;WIDTH=450&amp;START_MAXIMIZED=FALSE&amp;VAR:CALENDAR=US&amp;VAR:SYMBOL=B0L4LM&amp;VAR:INDEX=0"}</definedName>
    <definedName name="_498__FDSAUDITLINK__" localSheetId="20" hidden="1">{"fdsup://directions/FAT Viewer?action=UPDATE&amp;creator=factset&amp;DYN_ARGS=TRUE&amp;DOC_NAME=FAT:FQL_AUDITING_CLIENT_TEMPLATE.FAT&amp;display_string=Audit&amp;VAR:KEY=RGDUHAPCFK&amp;VAR:QUERY=KChGRl9FUFMoTFRNLDAsLCxSRixVU0QpQEZGX0VQUyhMVE1TX1NFTUksMCwsLFJGLFVTRCkpQEZGX0VQUyhBT","k4sMCwsLFJGLFVTRCkp&amp;WINDOW=FIRST_POPUP&amp;HEIGHT=450&amp;WIDTH=450&amp;START_MAXIMIZED=FALSE&amp;VAR:CALENDAR=US&amp;VAR:SYMBOL=B0L4LM&amp;VAR:INDEX=0"}</definedName>
    <definedName name="_498__FDSAUDITLINK__" localSheetId="12" hidden="1">{"fdsup://directions/FAT Viewer?action=UPDATE&amp;creator=factset&amp;DYN_ARGS=TRUE&amp;DOC_NAME=FAT:FQL_AUDITING_CLIENT_TEMPLATE.FAT&amp;display_string=Audit&amp;VAR:KEY=RGDUHAPCFK&amp;VAR:QUERY=KChGRl9FUFMoTFRNLDAsLCxSRixVU0QpQEZGX0VQUyhMVE1TX1NFTUksMCwsLFJGLFVTRCkpQEZGX0VQUyhBT","k4sMCwsLFJGLFVTRCkp&amp;WINDOW=FIRST_POPUP&amp;HEIGHT=450&amp;WIDTH=450&amp;START_MAXIMIZED=FALSE&amp;VAR:CALENDAR=US&amp;VAR:SYMBOL=B0L4LM&amp;VAR:INDEX=0"}</definedName>
    <definedName name="_498__FDSAUDITLINK__" localSheetId="15" hidden="1">{"fdsup://directions/FAT Viewer?action=UPDATE&amp;creator=factset&amp;DYN_ARGS=TRUE&amp;DOC_NAME=FAT:FQL_AUDITING_CLIENT_TEMPLATE.FAT&amp;display_string=Audit&amp;VAR:KEY=RGDUHAPCFK&amp;VAR:QUERY=KChGRl9FUFMoTFRNLDAsLCxSRixVU0QpQEZGX0VQUyhMVE1TX1NFTUksMCwsLFJGLFVTRCkpQEZGX0VQUyhBT","k4sMCwsLFJGLFVTRCkp&amp;WINDOW=FIRST_POPUP&amp;HEIGHT=450&amp;WIDTH=450&amp;START_MAXIMIZED=FALSE&amp;VAR:CALENDAR=US&amp;VAR:SYMBOL=B0L4LM&amp;VAR:INDEX=0"}</definedName>
    <definedName name="_498__FDSAUDITLINK__" hidden="1">{"fdsup://directions/FAT Viewer?action=UPDATE&amp;creator=factset&amp;DYN_ARGS=TRUE&amp;DOC_NAME=FAT:FQL_AUDITING_CLIENT_TEMPLATE.FAT&amp;display_string=Audit&amp;VAR:KEY=RGDUHAPCFK&amp;VAR:QUERY=KChGRl9FUFMoTFRNLDAsLCxSRixVU0QpQEZGX0VQUyhMVE1TX1NFTUksMCwsLFJGLFVTRCkpQEZGX0VQUyhBT","k4sMCwsLFJGLFVTRCkp&amp;WINDOW=FIRST_POPUP&amp;HEIGHT=450&amp;WIDTH=450&amp;START_MAXIMIZED=FALSE&amp;VAR:CALENDAR=US&amp;VAR:SYMBOL=B0L4LM&amp;VAR:INDEX=0"}</definedName>
    <definedName name="_499__FDSAUDITLINK__" localSheetId="16" hidden="1">{"fdsup://Directions/FactSet Auditing Viewer?action=AUDIT_VALUE&amp;DB=129&amp;ID1=B0L4LM&amp;VALUEID=01001&amp;SDATE=2010&amp;PERIODTYPE=ANN_STD&amp;SCFT=3&amp;window=popup_no_bar&amp;width=385&amp;height=120&amp;START_MAXIMIZED=FALSE&amp;creator=factset&amp;display_string=Audit"}</definedName>
    <definedName name="_499__FDSAUDITLINK__" localSheetId="20" hidden="1">{"fdsup://Directions/FactSet Auditing Viewer?action=AUDIT_VALUE&amp;DB=129&amp;ID1=B0L4LM&amp;VALUEID=01001&amp;SDATE=2010&amp;PERIODTYPE=ANN_STD&amp;SCFT=3&amp;window=popup_no_bar&amp;width=385&amp;height=120&amp;START_MAXIMIZED=FALSE&amp;creator=factset&amp;display_string=Audit"}</definedName>
    <definedName name="_499__FDSAUDITLINK__" localSheetId="12" hidden="1">{"fdsup://Directions/FactSet Auditing Viewer?action=AUDIT_VALUE&amp;DB=129&amp;ID1=B0L4LM&amp;VALUEID=01001&amp;SDATE=2010&amp;PERIODTYPE=ANN_STD&amp;SCFT=3&amp;window=popup_no_bar&amp;width=385&amp;height=120&amp;START_MAXIMIZED=FALSE&amp;creator=factset&amp;display_string=Audit"}</definedName>
    <definedName name="_499__FDSAUDITLINK__" localSheetId="15" hidden="1">{"fdsup://Directions/FactSet Auditing Viewer?action=AUDIT_VALUE&amp;DB=129&amp;ID1=B0L4LM&amp;VALUEID=01001&amp;SDATE=2010&amp;PERIODTYPE=ANN_STD&amp;SCFT=3&amp;window=popup_no_bar&amp;width=385&amp;height=120&amp;START_MAXIMIZED=FALSE&amp;creator=factset&amp;display_string=Audit"}</definedName>
    <definedName name="_499__FDSAUDITLINK__" hidden="1">{"fdsup://Directions/FactSet Auditing Viewer?action=AUDIT_VALUE&amp;DB=129&amp;ID1=B0L4LM&amp;VALUEID=01001&amp;SDATE=2010&amp;PERIODTYPE=ANN_STD&amp;SCFT=3&amp;window=popup_no_bar&amp;width=385&amp;height=120&amp;START_MAXIMIZED=FALSE&amp;creator=factset&amp;display_string=Audit"}</definedName>
    <definedName name="_5__FDSAUDITLINK__" localSheetId="16" hidden="1">{"fdsup://directions/FAT Viewer?action=UPDATE&amp;creator=factset&amp;DYN_ARGS=TRUE&amp;DOC_NAME=FAT:FQL_AUDITING_CLIENT_TEMPLATE.FAT&amp;display_string=Audit&amp;VAR:KEY=NKRWXCNGVW&amp;VAR:QUERY=KChGRl9FQklUKExUTSwwLCwsUkYsVVNEKUBGRl9FQklUKExUTVNfU0VNSSwwLCwsUkYsVVNEKSlARkZfRUJJV","ChBTk4sMCwsLFJGLFVTRCkp&amp;WINDOW=FIRST_POPUP&amp;HEIGHT=450&amp;WIDTH=450&amp;START_MAXIMIZED=FALSE&amp;VAR:CALENDAR=US&amp;VAR:SYMBOL=TSRA&amp;VAR:INDEX=0"}</definedName>
    <definedName name="_5__FDSAUDITLINK__" localSheetId="20" hidden="1">{"fdsup://directions/FAT Viewer?action=UPDATE&amp;creator=factset&amp;DYN_ARGS=TRUE&amp;DOC_NAME=FAT:FQL_AUDITING_CLIENT_TEMPLATE.FAT&amp;display_string=Audit&amp;VAR:KEY=NKRWXCNGVW&amp;VAR:QUERY=KChGRl9FQklUKExUTSwwLCwsUkYsVVNEKUBGRl9FQklUKExUTVNfU0VNSSwwLCwsUkYsVVNEKSlARkZfRUJJV","ChBTk4sMCwsLFJGLFVTRCkp&amp;WINDOW=FIRST_POPUP&amp;HEIGHT=450&amp;WIDTH=450&amp;START_MAXIMIZED=FALSE&amp;VAR:CALENDAR=US&amp;VAR:SYMBOL=TSRA&amp;VAR:INDEX=0"}</definedName>
    <definedName name="_5__FDSAUDITLINK__" localSheetId="12" hidden="1">{"fdsup://directions/FAT Viewer?action=UPDATE&amp;creator=factset&amp;DYN_ARGS=TRUE&amp;DOC_NAME=FAT:FQL_AUDITING_CLIENT_TEMPLATE.FAT&amp;display_string=Audit&amp;VAR:KEY=NKRWXCNGVW&amp;VAR:QUERY=KChGRl9FQklUKExUTSwwLCwsUkYsVVNEKUBGRl9FQklUKExUTVNfU0VNSSwwLCwsUkYsVVNEKSlARkZfRUJJV","ChBTk4sMCwsLFJGLFVTRCkp&amp;WINDOW=FIRST_POPUP&amp;HEIGHT=450&amp;WIDTH=450&amp;START_MAXIMIZED=FALSE&amp;VAR:CALENDAR=US&amp;VAR:SYMBOL=TSRA&amp;VAR:INDEX=0"}</definedName>
    <definedName name="_5__FDSAUDITLINK__" localSheetId="15" hidden="1">{"fdsup://directions/FAT Viewer?action=UPDATE&amp;creator=factset&amp;DYN_ARGS=TRUE&amp;DOC_NAME=FAT:FQL_AUDITING_CLIENT_TEMPLATE.FAT&amp;display_string=Audit&amp;VAR:KEY=NKRWXCNGVW&amp;VAR:QUERY=KChGRl9FQklUKExUTSwwLCwsUkYsVVNEKUBGRl9FQklUKExUTVNfU0VNSSwwLCwsUkYsVVNEKSlARkZfRUJJV","ChBTk4sMCwsLFJGLFVTRCkp&amp;WINDOW=FIRST_POPUP&amp;HEIGHT=450&amp;WIDTH=450&amp;START_MAXIMIZED=FALSE&amp;VAR:CALENDAR=US&amp;VAR:SYMBOL=TSRA&amp;VAR:INDEX=0"}</definedName>
    <definedName name="_5__FDSAUDITLINK__" hidden="1">{"fdsup://directions/FAT Viewer?action=UPDATE&amp;creator=factset&amp;DYN_ARGS=TRUE&amp;DOC_NAME=FAT:FQL_AUDITING_CLIENT_TEMPLATE.FAT&amp;display_string=Audit&amp;VAR:KEY=NKRWXCNGVW&amp;VAR:QUERY=KChGRl9FQklUKExUTSwwLCwsUkYsVVNEKUBGRl9FQklUKExUTVNfU0VNSSwwLCwsUkYsVVNEKSlARkZfRUJJV","ChBTk4sMCwsLFJGLFVTRCkp&amp;WINDOW=FIRST_POPUP&amp;HEIGHT=450&amp;WIDTH=450&amp;START_MAXIMIZED=FALSE&amp;VAR:CALENDAR=US&amp;VAR:SYMBOL=TSRA&amp;VAR:INDEX=0"}</definedName>
    <definedName name="_50__FDSAUDITLINK__" localSheetId="16" hidden="1">{"fdsup://Directions/FactSet Auditing Viewer?action=AUDIT_VALUE&amp;DB=129&amp;ID1=47231910&amp;VALUEID=01001&amp;SDATE=200904&amp;PERIODTYPE=QTR_STD&amp;window=popup_no_bar&amp;width=385&amp;height=120&amp;START_MAXIMIZED=FALSE&amp;creator=factset&amp;display_string=Audit"}</definedName>
    <definedName name="_50__FDSAUDITLINK__" localSheetId="20" hidden="1">{"fdsup://Directions/FactSet Auditing Viewer?action=AUDIT_VALUE&amp;DB=129&amp;ID1=47231910&amp;VALUEID=01001&amp;SDATE=200904&amp;PERIODTYPE=QTR_STD&amp;window=popup_no_bar&amp;width=385&amp;height=120&amp;START_MAXIMIZED=FALSE&amp;creator=factset&amp;display_string=Audit"}</definedName>
    <definedName name="_50__FDSAUDITLINK__" localSheetId="12" hidden="1">{"fdsup://Directions/FactSet Auditing Viewer?action=AUDIT_VALUE&amp;DB=129&amp;ID1=47231910&amp;VALUEID=01001&amp;SDATE=200904&amp;PERIODTYPE=QTR_STD&amp;window=popup_no_bar&amp;width=385&amp;height=120&amp;START_MAXIMIZED=FALSE&amp;creator=factset&amp;display_string=Audit"}</definedName>
    <definedName name="_50__FDSAUDITLINK__" localSheetId="15" hidden="1">{"fdsup://Directions/FactSet Auditing Viewer?action=AUDIT_VALUE&amp;DB=129&amp;ID1=47231910&amp;VALUEID=01001&amp;SDATE=200904&amp;PERIODTYPE=QTR_STD&amp;window=popup_no_bar&amp;width=385&amp;height=120&amp;START_MAXIMIZED=FALSE&amp;creator=factset&amp;display_string=Audit"}</definedName>
    <definedName name="_50__FDSAUDITLINK__" hidden="1">{"fdsup://Directions/FactSet Auditing Viewer?action=AUDIT_VALUE&amp;DB=129&amp;ID1=47231910&amp;VALUEID=01001&amp;SDATE=200904&amp;PERIODTYPE=QTR_STD&amp;window=popup_no_bar&amp;width=385&amp;height=120&amp;START_MAXIMIZED=FALSE&amp;creator=factset&amp;display_string=Audit"}</definedName>
    <definedName name="_500__FDSAUDITLINK__" localSheetId="16" hidden="1">{"fdsup://directions/FAT Viewer?action=UPDATE&amp;creator=factset&amp;DYN_ARGS=TRUE&amp;DOC_NAME=FAT:FQL_AUDITING_CLIENT_TEMPLATE.FAT&amp;display_string=Audit&amp;VAR:KEY=RIJMXWVKBA&amp;VAR:QUERY=KChGRl9TQUxFUyhMVE0sMCwsLFJGLFVTRClARkZfU0FMRVMoTFRNU19TRU1JLDAsLCxSRixVU0QpKUBGRl9TQ","UxFUyhBTk4sMCwsLFJGLFVTRCkp&amp;WINDOW=FIRST_POPUP&amp;HEIGHT=450&amp;WIDTH=450&amp;START_MAXIMIZED=FALSE&amp;VAR:CALENDAR=US&amp;VAR:SYMBOL=B0L4LM&amp;VAR:INDEX=0"}</definedName>
    <definedName name="_500__FDSAUDITLINK__" localSheetId="20" hidden="1">{"fdsup://directions/FAT Viewer?action=UPDATE&amp;creator=factset&amp;DYN_ARGS=TRUE&amp;DOC_NAME=FAT:FQL_AUDITING_CLIENT_TEMPLATE.FAT&amp;display_string=Audit&amp;VAR:KEY=RIJMXWVKBA&amp;VAR:QUERY=KChGRl9TQUxFUyhMVE0sMCwsLFJGLFVTRClARkZfU0FMRVMoTFRNU19TRU1JLDAsLCxSRixVU0QpKUBGRl9TQ","UxFUyhBTk4sMCwsLFJGLFVTRCkp&amp;WINDOW=FIRST_POPUP&amp;HEIGHT=450&amp;WIDTH=450&amp;START_MAXIMIZED=FALSE&amp;VAR:CALENDAR=US&amp;VAR:SYMBOL=B0L4LM&amp;VAR:INDEX=0"}</definedName>
    <definedName name="_500__FDSAUDITLINK__" localSheetId="12" hidden="1">{"fdsup://directions/FAT Viewer?action=UPDATE&amp;creator=factset&amp;DYN_ARGS=TRUE&amp;DOC_NAME=FAT:FQL_AUDITING_CLIENT_TEMPLATE.FAT&amp;display_string=Audit&amp;VAR:KEY=RIJMXWVKBA&amp;VAR:QUERY=KChGRl9TQUxFUyhMVE0sMCwsLFJGLFVTRClARkZfU0FMRVMoTFRNU19TRU1JLDAsLCxSRixVU0QpKUBGRl9TQ","UxFUyhBTk4sMCwsLFJGLFVTRCkp&amp;WINDOW=FIRST_POPUP&amp;HEIGHT=450&amp;WIDTH=450&amp;START_MAXIMIZED=FALSE&amp;VAR:CALENDAR=US&amp;VAR:SYMBOL=B0L4LM&amp;VAR:INDEX=0"}</definedName>
    <definedName name="_500__FDSAUDITLINK__" localSheetId="15" hidden="1">{"fdsup://directions/FAT Viewer?action=UPDATE&amp;creator=factset&amp;DYN_ARGS=TRUE&amp;DOC_NAME=FAT:FQL_AUDITING_CLIENT_TEMPLATE.FAT&amp;display_string=Audit&amp;VAR:KEY=RIJMXWVKBA&amp;VAR:QUERY=KChGRl9TQUxFUyhMVE0sMCwsLFJGLFVTRClARkZfU0FMRVMoTFRNU19TRU1JLDAsLCxSRixVU0QpKUBGRl9TQ","UxFUyhBTk4sMCwsLFJGLFVTRCkp&amp;WINDOW=FIRST_POPUP&amp;HEIGHT=450&amp;WIDTH=450&amp;START_MAXIMIZED=FALSE&amp;VAR:CALENDAR=US&amp;VAR:SYMBOL=B0L4LM&amp;VAR:INDEX=0"}</definedName>
    <definedName name="_500__FDSAUDITLINK__" hidden="1">{"fdsup://directions/FAT Viewer?action=UPDATE&amp;creator=factset&amp;DYN_ARGS=TRUE&amp;DOC_NAME=FAT:FQL_AUDITING_CLIENT_TEMPLATE.FAT&amp;display_string=Audit&amp;VAR:KEY=RIJMXWVKBA&amp;VAR:QUERY=KChGRl9TQUxFUyhMVE0sMCwsLFJGLFVTRClARkZfU0FMRVMoTFRNU19TRU1JLDAsLCxSRixVU0QpKUBGRl9TQ","UxFUyhBTk4sMCwsLFJGLFVTRCkp&amp;WINDOW=FIRST_POPUP&amp;HEIGHT=450&amp;WIDTH=450&amp;START_MAXIMIZED=FALSE&amp;VAR:CALENDAR=US&amp;VAR:SYMBOL=B0L4LM&amp;VAR:INDEX=0"}</definedName>
    <definedName name="_501__FDSAUDITLINK__" localSheetId="16" hidden="1">{"fdsup://directions/FAT Viewer?action=UPDATE&amp;creator=factset&amp;DYN_ARGS=TRUE&amp;DOC_NAME=FAT:FQL_AUDITING_CLIENT_TEMPLATE.FAT&amp;display_string=Audit&amp;VAR:KEY=TQHCVUZOVW&amp;VAR:QUERY=KChGRl9FUFMoTFRNLDAsLCxSRixVU0QpQEZGX0VQUyhMVE1TX1NFTUksMCwsLFJGLFVTRCkpQEZGX0VQUyhBT","k4sMCwsLFJGLFVTRCkp&amp;WINDOW=FIRST_POPUP&amp;HEIGHT=450&amp;WIDTH=450&amp;START_MAXIMIZED=FALSE&amp;VAR:CALENDAR=US&amp;VAR:SYMBOL=WYNN&amp;VAR:INDEX=0"}</definedName>
    <definedName name="_501__FDSAUDITLINK__" localSheetId="20" hidden="1">{"fdsup://directions/FAT Viewer?action=UPDATE&amp;creator=factset&amp;DYN_ARGS=TRUE&amp;DOC_NAME=FAT:FQL_AUDITING_CLIENT_TEMPLATE.FAT&amp;display_string=Audit&amp;VAR:KEY=TQHCVUZOVW&amp;VAR:QUERY=KChGRl9FUFMoTFRNLDAsLCxSRixVU0QpQEZGX0VQUyhMVE1TX1NFTUksMCwsLFJGLFVTRCkpQEZGX0VQUyhBT","k4sMCwsLFJGLFVTRCkp&amp;WINDOW=FIRST_POPUP&amp;HEIGHT=450&amp;WIDTH=450&amp;START_MAXIMIZED=FALSE&amp;VAR:CALENDAR=US&amp;VAR:SYMBOL=WYNN&amp;VAR:INDEX=0"}</definedName>
    <definedName name="_501__FDSAUDITLINK__" localSheetId="12" hidden="1">{"fdsup://directions/FAT Viewer?action=UPDATE&amp;creator=factset&amp;DYN_ARGS=TRUE&amp;DOC_NAME=FAT:FQL_AUDITING_CLIENT_TEMPLATE.FAT&amp;display_string=Audit&amp;VAR:KEY=TQHCVUZOVW&amp;VAR:QUERY=KChGRl9FUFMoTFRNLDAsLCxSRixVU0QpQEZGX0VQUyhMVE1TX1NFTUksMCwsLFJGLFVTRCkpQEZGX0VQUyhBT","k4sMCwsLFJGLFVTRCkp&amp;WINDOW=FIRST_POPUP&amp;HEIGHT=450&amp;WIDTH=450&amp;START_MAXIMIZED=FALSE&amp;VAR:CALENDAR=US&amp;VAR:SYMBOL=WYNN&amp;VAR:INDEX=0"}</definedName>
    <definedName name="_501__FDSAUDITLINK__" localSheetId="15" hidden="1">{"fdsup://directions/FAT Viewer?action=UPDATE&amp;creator=factset&amp;DYN_ARGS=TRUE&amp;DOC_NAME=FAT:FQL_AUDITING_CLIENT_TEMPLATE.FAT&amp;display_string=Audit&amp;VAR:KEY=TQHCVUZOVW&amp;VAR:QUERY=KChGRl9FUFMoTFRNLDAsLCxSRixVU0QpQEZGX0VQUyhMVE1TX1NFTUksMCwsLFJGLFVTRCkpQEZGX0VQUyhBT","k4sMCwsLFJGLFVTRCkp&amp;WINDOW=FIRST_POPUP&amp;HEIGHT=450&amp;WIDTH=450&amp;START_MAXIMIZED=FALSE&amp;VAR:CALENDAR=US&amp;VAR:SYMBOL=WYNN&amp;VAR:INDEX=0"}</definedName>
    <definedName name="_501__FDSAUDITLINK__" hidden="1">{"fdsup://directions/FAT Viewer?action=UPDATE&amp;creator=factset&amp;DYN_ARGS=TRUE&amp;DOC_NAME=FAT:FQL_AUDITING_CLIENT_TEMPLATE.FAT&amp;display_string=Audit&amp;VAR:KEY=TQHCVUZOVW&amp;VAR:QUERY=KChGRl9FUFMoTFRNLDAsLCxSRixVU0QpQEZGX0VQUyhMVE1TX1NFTUksMCwsLFJGLFVTRCkpQEZGX0VQUyhBT","k4sMCwsLFJGLFVTRCkp&amp;WINDOW=FIRST_POPUP&amp;HEIGHT=450&amp;WIDTH=450&amp;START_MAXIMIZED=FALSE&amp;VAR:CALENDAR=US&amp;VAR:SYMBOL=WYNN&amp;VAR:INDEX=0"}</definedName>
    <definedName name="_502__FDSAUDITLINK__" localSheetId="16" hidden="1">{"fdsup://directions/FAT Viewer?action=UPDATE&amp;creator=factset&amp;DYN_ARGS=TRUE&amp;DOC_NAME=FAT:FQL_AUDITING_CLIENT_TEMPLATE.FAT&amp;display_string=Audit&amp;VAR:KEY=BCXSLAPCTK&amp;VAR:QUERY=KChGRl9ORVRfSU5DKExUTSwwLCwsUkYsVVNEKUBGRl9ORVRfSU5DKExUTVNfU0VNSSwwLCwsUkYsVVNEKSlAR","kZfTkVUX0lOQyhBTk4sMCwsLFJGLFVTRCkp&amp;WINDOW=FIRST_POPUP&amp;HEIGHT=450&amp;WIDTH=450&amp;START_MAXIMIZED=FALSE&amp;VAR:CALENDAR=US&amp;VAR:SYMBOL=WYNN&amp;VAR:INDEX=0"}</definedName>
    <definedName name="_502__FDSAUDITLINK__" localSheetId="20" hidden="1">{"fdsup://directions/FAT Viewer?action=UPDATE&amp;creator=factset&amp;DYN_ARGS=TRUE&amp;DOC_NAME=FAT:FQL_AUDITING_CLIENT_TEMPLATE.FAT&amp;display_string=Audit&amp;VAR:KEY=BCXSLAPCTK&amp;VAR:QUERY=KChGRl9ORVRfSU5DKExUTSwwLCwsUkYsVVNEKUBGRl9ORVRfSU5DKExUTVNfU0VNSSwwLCwsUkYsVVNEKSlAR","kZfTkVUX0lOQyhBTk4sMCwsLFJGLFVTRCkp&amp;WINDOW=FIRST_POPUP&amp;HEIGHT=450&amp;WIDTH=450&amp;START_MAXIMIZED=FALSE&amp;VAR:CALENDAR=US&amp;VAR:SYMBOL=WYNN&amp;VAR:INDEX=0"}</definedName>
    <definedName name="_502__FDSAUDITLINK__" localSheetId="12" hidden="1">{"fdsup://directions/FAT Viewer?action=UPDATE&amp;creator=factset&amp;DYN_ARGS=TRUE&amp;DOC_NAME=FAT:FQL_AUDITING_CLIENT_TEMPLATE.FAT&amp;display_string=Audit&amp;VAR:KEY=BCXSLAPCTK&amp;VAR:QUERY=KChGRl9ORVRfSU5DKExUTSwwLCwsUkYsVVNEKUBGRl9ORVRfSU5DKExUTVNfU0VNSSwwLCwsUkYsVVNEKSlAR","kZfTkVUX0lOQyhBTk4sMCwsLFJGLFVTRCkp&amp;WINDOW=FIRST_POPUP&amp;HEIGHT=450&amp;WIDTH=450&amp;START_MAXIMIZED=FALSE&amp;VAR:CALENDAR=US&amp;VAR:SYMBOL=WYNN&amp;VAR:INDEX=0"}</definedName>
    <definedName name="_502__FDSAUDITLINK__" localSheetId="15" hidden="1">{"fdsup://directions/FAT Viewer?action=UPDATE&amp;creator=factset&amp;DYN_ARGS=TRUE&amp;DOC_NAME=FAT:FQL_AUDITING_CLIENT_TEMPLATE.FAT&amp;display_string=Audit&amp;VAR:KEY=BCXSLAPCTK&amp;VAR:QUERY=KChGRl9ORVRfSU5DKExUTSwwLCwsUkYsVVNEKUBGRl9ORVRfSU5DKExUTVNfU0VNSSwwLCwsUkYsVVNEKSlAR","kZfTkVUX0lOQyhBTk4sMCwsLFJGLFVTRCkp&amp;WINDOW=FIRST_POPUP&amp;HEIGHT=450&amp;WIDTH=450&amp;START_MAXIMIZED=FALSE&amp;VAR:CALENDAR=US&amp;VAR:SYMBOL=WYNN&amp;VAR:INDEX=0"}</definedName>
    <definedName name="_502__FDSAUDITLINK__" hidden="1">{"fdsup://directions/FAT Viewer?action=UPDATE&amp;creator=factset&amp;DYN_ARGS=TRUE&amp;DOC_NAME=FAT:FQL_AUDITING_CLIENT_TEMPLATE.FAT&amp;display_string=Audit&amp;VAR:KEY=BCXSLAPCTK&amp;VAR:QUERY=KChGRl9ORVRfSU5DKExUTSwwLCwsUkYsVVNEKUBGRl9ORVRfSU5DKExUTVNfU0VNSSwwLCwsUkYsVVNEKSlAR","kZfTkVUX0lOQyhBTk4sMCwsLFJGLFVTRCkp&amp;WINDOW=FIRST_POPUP&amp;HEIGHT=450&amp;WIDTH=450&amp;START_MAXIMIZED=FALSE&amp;VAR:CALENDAR=US&amp;VAR:SYMBOL=WYNN&amp;VAR:INDEX=0"}</definedName>
    <definedName name="_503__FDSAUDITLINK__" localSheetId="16" hidden="1">{"fdsup://Directions/FactSet Auditing Viewer?action=AUDIT_VALUE&amp;DB=129&amp;ID1=579928&amp;VALUEID=01001&amp;SDATE=201002&amp;PERIODTYPE=QTR_STD&amp;SCFT=3&amp;window=popup_no_bar&amp;width=385&amp;height=120&amp;START_MAXIMIZED=FALSE&amp;creator=factset&amp;display_string=Audit"}</definedName>
    <definedName name="_503__FDSAUDITLINK__" localSheetId="20" hidden="1">{"fdsup://Directions/FactSet Auditing Viewer?action=AUDIT_VALUE&amp;DB=129&amp;ID1=579928&amp;VALUEID=01001&amp;SDATE=201002&amp;PERIODTYPE=QTR_STD&amp;SCFT=3&amp;window=popup_no_bar&amp;width=385&amp;height=120&amp;START_MAXIMIZED=FALSE&amp;creator=factset&amp;display_string=Audit"}</definedName>
    <definedName name="_503__FDSAUDITLINK__" localSheetId="12" hidden="1">{"fdsup://Directions/FactSet Auditing Viewer?action=AUDIT_VALUE&amp;DB=129&amp;ID1=579928&amp;VALUEID=01001&amp;SDATE=201002&amp;PERIODTYPE=QTR_STD&amp;SCFT=3&amp;window=popup_no_bar&amp;width=385&amp;height=120&amp;START_MAXIMIZED=FALSE&amp;creator=factset&amp;display_string=Audit"}</definedName>
    <definedName name="_503__FDSAUDITLINK__" localSheetId="15" hidden="1">{"fdsup://Directions/FactSet Auditing Viewer?action=AUDIT_VALUE&amp;DB=129&amp;ID1=579928&amp;VALUEID=01001&amp;SDATE=201002&amp;PERIODTYPE=QTR_STD&amp;SCFT=3&amp;window=popup_no_bar&amp;width=385&amp;height=120&amp;START_MAXIMIZED=FALSE&amp;creator=factset&amp;display_string=Audit"}</definedName>
    <definedName name="_503__FDSAUDITLINK__" hidden="1">{"fdsup://Directions/FactSet Auditing Viewer?action=AUDIT_VALUE&amp;DB=129&amp;ID1=579928&amp;VALUEID=01001&amp;SDATE=201002&amp;PERIODTYPE=QTR_STD&amp;SCFT=3&amp;window=popup_no_bar&amp;width=385&amp;height=120&amp;START_MAXIMIZED=FALSE&amp;creator=factset&amp;display_string=Audit"}</definedName>
    <definedName name="_504__FDSAUDITLINK__" localSheetId="16" hidden="1">{"fdsup://directions/FAT Viewer?action=UPDATE&amp;creator=factset&amp;DYN_ARGS=TRUE&amp;DOC_NAME=FAT:FQL_AUDITING_CLIENT_TEMPLATE.FAT&amp;display_string=Audit&amp;VAR:KEY=PCZOJUNYLM&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482897&amp;VAR:INDEX=0"}</definedName>
    <definedName name="_504__FDSAUDITLINK__" localSheetId="20" hidden="1">{"fdsup://directions/FAT Viewer?action=UPDATE&amp;creator=factset&amp;DYN_ARGS=TRUE&amp;DOC_NAME=FAT:FQL_AUDITING_CLIENT_TEMPLATE.FAT&amp;display_string=Audit&amp;VAR:KEY=PCZOJUNYLM&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482897&amp;VAR:INDEX=0"}</definedName>
    <definedName name="_504__FDSAUDITLINK__" localSheetId="12" hidden="1">{"fdsup://directions/FAT Viewer?action=UPDATE&amp;creator=factset&amp;DYN_ARGS=TRUE&amp;DOC_NAME=FAT:FQL_AUDITING_CLIENT_TEMPLATE.FAT&amp;display_string=Audit&amp;VAR:KEY=PCZOJUNYLM&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482897&amp;VAR:INDEX=0"}</definedName>
    <definedName name="_504__FDSAUDITLINK__" localSheetId="15" hidden="1">{"fdsup://directions/FAT Viewer?action=UPDATE&amp;creator=factset&amp;DYN_ARGS=TRUE&amp;DOC_NAME=FAT:FQL_AUDITING_CLIENT_TEMPLATE.FAT&amp;display_string=Audit&amp;VAR:KEY=PCZOJUNYLM&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482897&amp;VAR:INDEX=0"}</definedName>
    <definedName name="_504__FDSAUDITLINK__" hidden="1">{"fdsup://directions/FAT Viewer?action=UPDATE&amp;creator=factset&amp;DYN_ARGS=TRUE&amp;DOC_NAME=FAT:FQL_AUDITING_CLIENT_TEMPLATE.FAT&amp;display_string=Audit&amp;VAR:KEY=PCZOJUNYLM&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482897&amp;VAR:INDEX=0"}</definedName>
    <definedName name="_505__FDSAUDITLINK__" localSheetId="16" hidden="1">{"fdsup://directions/FAT Viewer?action=UPDATE&amp;creator=factset&amp;DYN_ARGS=TRUE&amp;DOC_NAME=FAT:FQL_AUDITING_CLIENT_TEMPLATE.FAT&amp;display_string=Audit&amp;VAR:KEY=TAJEBEFOPY&amp;VAR:QUERY=KChGRl9FQklUREEoTFRNLDAsLCxSRixVU0QpQEZGX0VCSVREQShMVE1TX1NFTUksMCwsLFJGLFVTRCkpQEZGX","0VCSVREQShBTk4sMCwsLFJGLFVTRCkp&amp;WINDOW=FIRST_POPUP&amp;HEIGHT=450&amp;WIDTH=450&amp;START_MAXIMIZED=FALSE&amp;VAR:CALENDAR=US&amp;VAR:SYMBOL=482897&amp;VAR:INDEX=0"}</definedName>
    <definedName name="_505__FDSAUDITLINK__" localSheetId="20" hidden="1">{"fdsup://directions/FAT Viewer?action=UPDATE&amp;creator=factset&amp;DYN_ARGS=TRUE&amp;DOC_NAME=FAT:FQL_AUDITING_CLIENT_TEMPLATE.FAT&amp;display_string=Audit&amp;VAR:KEY=TAJEBEFOPY&amp;VAR:QUERY=KChGRl9FQklUREEoTFRNLDAsLCxSRixVU0QpQEZGX0VCSVREQShMVE1TX1NFTUksMCwsLFJGLFVTRCkpQEZGX","0VCSVREQShBTk4sMCwsLFJGLFVTRCkp&amp;WINDOW=FIRST_POPUP&amp;HEIGHT=450&amp;WIDTH=450&amp;START_MAXIMIZED=FALSE&amp;VAR:CALENDAR=US&amp;VAR:SYMBOL=482897&amp;VAR:INDEX=0"}</definedName>
    <definedName name="_505__FDSAUDITLINK__" localSheetId="12" hidden="1">{"fdsup://directions/FAT Viewer?action=UPDATE&amp;creator=factset&amp;DYN_ARGS=TRUE&amp;DOC_NAME=FAT:FQL_AUDITING_CLIENT_TEMPLATE.FAT&amp;display_string=Audit&amp;VAR:KEY=TAJEBEFOPY&amp;VAR:QUERY=KChGRl9FQklUREEoTFRNLDAsLCxSRixVU0QpQEZGX0VCSVREQShMVE1TX1NFTUksMCwsLFJGLFVTRCkpQEZGX","0VCSVREQShBTk4sMCwsLFJGLFVTRCkp&amp;WINDOW=FIRST_POPUP&amp;HEIGHT=450&amp;WIDTH=450&amp;START_MAXIMIZED=FALSE&amp;VAR:CALENDAR=US&amp;VAR:SYMBOL=482897&amp;VAR:INDEX=0"}</definedName>
    <definedName name="_505__FDSAUDITLINK__" localSheetId="15" hidden="1">{"fdsup://directions/FAT Viewer?action=UPDATE&amp;creator=factset&amp;DYN_ARGS=TRUE&amp;DOC_NAME=FAT:FQL_AUDITING_CLIENT_TEMPLATE.FAT&amp;display_string=Audit&amp;VAR:KEY=TAJEBEFOPY&amp;VAR:QUERY=KChGRl9FQklUREEoTFRNLDAsLCxSRixVU0QpQEZGX0VCSVREQShMVE1TX1NFTUksMCwsLFJGLFVTRCkpQEZGX","0VCSVREQShBTk4sMCwsLFJGLFVTRCkp&amp;WINDOW=FIRST_POPUP&amp;HEIGHT=450&amp;WIDTH=450&amp;START_MAXIMIZED=FALSE&amp;VAR:CALENDAR=US&amp;VAR:SYMBOL=482897&amp;VAR:INDEX=0"}</definedName>
    <definedName name="_505__FDSAUDITLINK__" hidden="1">{"fdsup://directions/FAT Viewer?action=UPDATE&amp;creator=factset&amp;DYN_ARGS=TRUE&amp;DOC_NAME=FAT:FQL_AUDITING_CLIENT_TEMPLATE.FAT&amp;display_string=Audit&amp;VAR:KEY=TAJEBEFOPY&amp;VAR:QUERY=KChGRl9FQklUREEoTFRNLDAsLCxSRixVU0QpQEZGX0VCSVREQShMVE1TX1NFTUksMCwsLFJGLFVTRCkpQEZGX","0VCSVREQShBTk4sMCwsLFJGLFVTRCkp&amp;WINDOW=FIRST_POPUP&amp;HEIGHT=450&amp;WIDTH=450&amp;START_MAXIMIZED=FALSE&amp;VAR:CALENDAR=US&amp;VAR:SYMBOL=482897&amp;VAR:INDEX=0"}</definedName>
    <definedName name="_506__FDSAUDITLINK__" localSheetId="16" hidden="1">{"fdsup://directions/FAT Viewer?action=UPDATE&amp;creator=factset&amp;DYN_ARGS=TRUE&amp;DOC_NAME=FAT:FQL_AUDITING_CLIENT_TEMPLATE.FAT&amp;display_string=Audit&amp;VAR:KEY=FSXEXQLIXC&amp;VAR:QUERY=KChGRl9HUk9TU19JTkMoTFRNLDAsLCxSRixVU0QpQEZGX0dST1NTX0lOQyhMVE1TX1NFTUksMCwsLFJGLFVTR","CkpQEZGX1NBTEVTKEFOTiwwLCwsUkYsVVNEKSk=&amp;WINDOW=FIRST_POPUP&amp;HEIGHT=450&amp;WIDTH=450&amp;START_MAXIMIZED=FALSE&amp;VAR:CALENDAR=US&amp;VAR:SYMBOL=482897&amp;VAR:INDEX=0"}</definedName>
    <definedName name="_506__FDSAUDITLINK__" localSheetId="20" hidden="1">{"fdsup://directions/FAT Viewer?action=UPDATE&amp;creator=factset&amp;DYN_ARGS=TRUE&amp;DOC_NAME=FAT:FQL_AUDITING_CLIENT_TEMPLATE.FAT&amp;display_string=Audit&amp;VAR:KEY=FSXEXQLIXC&amp;VAR:QUERY=KChGRl9HUk9TU19JTkMoTFRNLDAsLCxSRixVU0QpQEZGX0dST1NTX0lOQyhMVE1TX1NFTUksMCwsLFJGLFVTR","CkpQEZGX1NBTEVTKEFOTiwwLCwsUkYsVVNEKSk=&amp;WINDOW=FIRST_POPUP&amp;HEIGHT=450&amp;WIDTH=450&amp;START_MAXIMIZED=FALSE&amp;VAR:CALENDAR=US&amp;VAR:SYMBOL=482897&amp;VAR:INDEX=0"}</definedName>
    <definedName name="_506__FDSAUDITLINK__" localSheetId="12" hidden="1">{"fdsup://directions/FAT Viewer?action=UPDATE&amp;creator=factset&amp;DYN_ARGS=TRUE&amp;DOC_NAME=FAT:FQL_AUDITING_CLIENT_TEMPLATE.FAT&amp;display_string=Audit&amp;VAR:KEY=FSXEXQLIXC&amp;VAR:QUERY=KChGRl9HUk9TU19JTkMoTFRNLDAsLCxSRixVU0QpQEZGX0dST1NTX0lOQyhMVE1TX1NFTUksMCwsLFJGLFVTR","CkpQEZGX1NBTEVTKEFOTiwwLCwsUkYsVVNEKSk=&amp;WINDOW=FIRST_POPUP&amp;HEIGHT=450&amp;WIDTH=450&amp;START_MAXIMIZED=FALSE&amp;VAR:CALENDAR=US&amp;VAR:SYMBOL=482897&amp;VAR:INDEX=0"}</definedName>
    <definedName name="_506__FDSAUDITLINK__" localSheetId="15" hidden="1">{"fdsup://directions/FAT Viewer?action=UPDATE&amp;creator=factset&amp;DYN_ARGS=TRUE&amp;DOC_NAME=FAT:FQL_AUDITING_CLIENT_TEMPLATE.FAT&amp;display_string=Audit&amp;VAR:KEY=FSXEXQLIXC&amp;VAR:QUERY=KChGRl9HUk9TU19JTkMoTFRNLDAsLCxSRixVU0QpQEZGX0dST1NTX0lOQyhMVE1TX1NFTUksMCwsLFJGLFVTR","CkpQEZGX1NBTEVTKEFOTiwwLCwsUkYsVVNEKSk=&amp;WINDOW=FIRST_POPUP&amp;HEIGHT=450&amp;WIDTH=450&amp;START_MAXIMIZED=FALSE&amp;VAR:CALENDAR=US&amp;VAR:SYMBOL=482897&amp;VAR:INDEX=0"}</definedName>
    <definedName name="_506__FDSAUDITLINK__" hidden="1">{"fdsup://directions/FAT Viewer?action=UPDATE&amp;creator=factset&amp;DYN_ARGS=TRUE&amp;DOC_NAME=FAT:FQL_AUDITING_CLIENT_TEMPLATE.FAT&amp;display_string=Audit&amp;VAR:KEY=FSXEXQLIXC&amp;VAR:QUERY=KChGRl9HUk9TU19JTkMoTFRNLDAsLCxSRixVU0QpQEZGX0dST1NTX0lOQyhMVE1TX1NFTUksMCwsLFJGLFVTR","CkpQEZGX1NBTEVTKEFOTiwwLCwsUkYsVVNEKSk=&amp;WINDOW=FIRST_POPUP&amp;HEIGHT=450&amp;WIDTH=450&amp;START_MAXIMIZED=FALSE&amp;VAR:CALENDAR=US&amp;VAR:SYMBOL=482897&amp;VAR:INDEX=0"}</definedName>
    <definedName name="_507__FDSAUDITLINK__" localSheetId="16" hidden="1">{"fdsup://directions/FAT Viewer?action=UPDATE&amp;creator=factset&amp;DYN_ARGS=TRUE&amp;DOC_NAME=FAT:FQL_AUDITING_CLIENT_TEMPLATE.FAT&amp;display_string=Audit&amp;VAR:KEY=JMZAJSLYRW&amp;VAR:QUERY=KChGRl9TQUxFUyhMVE0sMCwsLFJGLFVTRClARkZfU0FMRVMoTFRNU19TRU1JLDAsLCxSRixVU0QpKUBGRl9TQ","UxFUyhBTk4sMCwsLFJGLFVTRCkp&amp;WINDOW=FIRST_POPUP&amp;HEIGHT=450&amp;WIDTH=450&amp;START_MAXIMIZED=FALSE&amp;VAR:CALENDAR=US&amp;VAR:SYMBOL=095162&amp;VAR:INDEX=0"}</definedName>
    <definedName name="_507__FDSAUDITLINK__" localSheetId="20" hidden="1">{"fdsup://directions/FAT Viewer?action=UPDATE&amp;creator=factset&amp;DYN_ARGS=TRUE&amp;DOC_NAME=FAT:FQL_AUDITING_CLIENT_TEMPLATE.FAT&amp;display_string=Audit&amp;VAR:KEY=JMZAJSLYRW&amp;VAR:QUERY=KChGRl9TQUxFUyhMVE0sMCwsLFJGLFVTRClARkZfU0FMRVMoTFRNU19TRU1JLDAsLCxSRixVU0QpKUBGRl9TQ","UxFUyhBTk4sMCwsLFJGLFVTRCkp&amp;WINDOW=FIRST_POPUP&amp;HEIGHT=450&amp;WIDTH=450&amp;START_MAXIMIZED=FALSE&amp;VAR:CALENDAR=US&amp;VAR:SYMBOL=095162&amp;VAR:INDEX=0"}</definedName>
    <definedName name="_507__FDSAUDITLINK__" localSheetId="12" hidden="1">{"fdsup://directions/FAT Viewer?action=UPDATE&amp;creator=factset&amp;DYN_ARGS=TRUE&amp;DOC_NAME=FAT:FQL_AUDITING_CLIENT_TEMPLATE.FAT&amp;display_string=Audit&amp;VAR:KEY=JMZAJSLYRW&amp;VAR:QUERY=KChGRl9TQUxFUyhMVE0sMCwsLFJGLFVTRClARkZfU0FMRVMoTFRNU19TRU1JLDAsLCxSRixVU0QpKUBGRl9TQ","UxFUyhBTk4sMCwsLFJGLFVTRCkp&amp;WINDOW=FIRST_POPUP&amp;HEIGHT=450&amp;WIDTH=450&amp;START_MAXIMIZED=FALSE&amp;VAR:CALENDAR=US&amp;VAR:SYMBOL=095162&amp;VAR:INDEX=0"}</definedName>
    <definedName name="_507__FDSAUDITLINK__" localSheetId="15" hidden="1">{"fdsup://directions/FAT Viewer?action=UPDATE&amp;creator=factset&amp;DYN_ARGS=TRUE&amp;DOC_NAME=FAT:FQL_AUDITING_CLIENT_TEMPLATE.FAT&amp;display_string=Audit&amp;VAR:KEY=JMZAJSLYRW&amp;VAR:QUERY=KChGRl9TQUxFUyhMVE0sMCwsLFJGLFVTRClARkZfU0FMRVMoTFRNU19TRU1JLDAsLCxSRixVU0QpKUBGRl9TQ","UxFUyhBTk4sMCwsLFJGLFVTRCkp&amp;WINDOW=FIRST_POPUP&amp;HEIGHT=450&amp;WIDTH=450&amp;START_MAXIMIZED=FALSE&amp;VAR:CALENDAR=US&amp;VAR:SYMBOL=095162&amp;VAR:INDEX=0"}</definedName>
    <definedName name="_507__FDSAUDITLINK__" hidden="1">{"fdsup://directions/FAT Viewer?action=UPDATE&amp;creator=factset&amp;DYN_ARGS=TRUE&amp;DOC_NAME=FAT:FQL_AUDITING_CLIENT_TEMPLATE.FAT&amp;display_string=Audit&amp;VAR:KEY=JMZAJSLYRW&amp;VAR:QUERY=KChGRl9TQUxFUyhMVE0sMCwsLFJGLFVTRClARkZfU0FMRVMoTFRNU19TRU1JLDAsLCxSRixVU0QpKUBGRl9TQ","UxFUyhBTk4sMCwsLFJGLFVTRCkp&amp;WINDOW=FIRST_POPUP&amp;HEIGHT=450&amp;WIDTH=450&amp;START_MAXIMIZED=FALSE&amp;VAR:CALENDAR=US&amp;VAR:SYMBOL=095162&amp;VAR:INDEX=0"}</definedName>
    <definedName name="_508__FDSAUDITLINK__" localSheetId="16" hidden="1">{"fdsup://directions/FAT Viewer?action=UPDATE&amp;creator=factset&amp;DYN_ARGS=TRUE&amp;DOC_NAME=FAT:FQL_AUDITING_CLIENT_TEMPLATE.FAT&amp;display_string=Audit&amp;VAR:KEY=HWTYXETMDO&amp;VAR:QUERY=KChGRl9FUFMoTFRNLDAsLCxSRixVU0QpQEZGX0VQUyhMVE1TX1NFTUksMCwsLFJGLFVTRCkpQEZGX0VQUyhBT","k4sMCwsLFJGLFVTRCkp&amp;WINDOW=FIRST_POPUP&amp;HEIGHT=450&amp;WIDTH=450&amp;START_MAXIMIZED=FALSE&amp;VAR:CALENDAR=US&amp;VAR:SYMBOL=B28ZPV&amp;VAR:INDEX=0"}</definedName>
    <definedName name="_508__FDSAUDITLINK__" localSheetId="20" hidden="1">{"fdsup://directions/FAT Viewer?action=UPDATE&amp;creator=factset&amp;DYN_ARGS=TRUE&amp;DOC_NAME=FAT:FQL_AUDITING_CLIENT_TEMPLATE.FAT&amp;display_string=Audit&amp;VAR:KEY=HWTYXETMDO&amp;VAR:QUERY=KChGRl9FUFMoTFRNLDAsLCxSRixVU0QpQEZGX0VQUyhMVE1TX1NFTUksMCwsLFJGLFVTRCkpQEZGX0VQUyhBT","k4sMCwsLFJGLFVTRCkp&amp;WINDOW=FIRST_POPUP&amp;HEIGHT=450&amp;WIDTH=450&amp;START_MAXIMIZED=FALSE&amp;VAR:CALENDAR=US&amp;VAR:SYMBOL=B28ZPV&amp;VAR:INDEX=0"}</definedName>
    <definedName name="_508__FDSAUDITLINK__" localSheetId="12" hidden="1">{"fdsup://directions/FAT Viewer?action=UPDATE&amp;creator=factset&amp;DYN_ARGS=TRUE&amp;DOC_NAME=FAT:FQL_AUDITING_CLIENT_TEMPLATE.FAT&amp;display_string=Audit&amp;VAR:KEY=HWTYXETMDO&amp;VAR:QUERY=KChGRl9FUFMoTFRNLDAsLCxSRixVU0QpQEZGX0VQUyhMVE1TX1NFTUksMCwsLFJGLFVTRCkpQEZGX0VQUyhBT","k4sMCwsLFJGLFVTRCkp&amp;WINDOW=FIRST_POPUP&amp;HEIGHT=450&amp;WIDTH=450&amp;START_MAXIMIZED=FALSE&amp;VAR:CALENDAR=US&amp;VAR:SYMBOL=B28ZPV&amp;VAR:INDEX=0"}</definedName>
    <definedName name="_508__FDSAUDITLINK__" localSheetId="15" hidden="1">{"fdsup://directions/FAT Viewer?action=UPDATE&amp;creator=factset&amp;DYN_ARGS=TRUE&amp;DOC_NAME=FAT:FQL_AUDITING_CLIENT_TEMPLATE.FAT&amp;display_string=Audit&amp;VAR:KEY=HWTYXETMDO&amp;VAR:QUERY=KChGRl9FUFMoTFRNLDAsLCxSRixVU0QpQEZGX0VQUyhMVE1TX1NFTUksMCwsLFJGLFVTRCkpQEZGX0VQUyhBT","k4sMCwsLFJGLFVTRCkp&amp;WINDOW=FIRST_POPUP&amp;HEIGHT=450&amp;WIDTH=450&amp;START_MAXIMIZED=FALSE&amp;VAR:CALENDAR=US&amp;VAR:SYMBOL=B28ZPV&amp;VAR:INDEX=0"}</definedName>
    <definedName name="_508__FDSAUDITLINK__" hidden="1">{"fdsup://directions/FAT Viewer?action=UPDATE&amp;creator=factset&amp;DYN_ARGS=TRUE&amp;DOC_NAME=FAT:FQL_AUDITING_CLIENT_TEMPLATE.FAT&amp;display_string=Audit&amp;VAR:KEY=HWTYXETMDO&amp;VAR:QUERY=KChGRl9FUFMoTFRNLDAsLCxSRixVU0QpQEZGX0VQUyhMVE1TX1NFTUksMCwsLFJGLFVTRCkpQEZGX0VQUyhBT","k4sMCwsLFJGLFVTRCkp&amp;WINDOW=FIRST_POPUP&amp;HEIGHT=450&amp;WIDTH=450&amp;START_MAXIMIZED=FALSE&amp;VAR:CALENDAR=US&amp;VAR:SYMBOL=B28ZPV&amp;VAR:INDEX=0"}</definedName>
    <definedName name="_509__FDSAUDITLINK__" localSheetId="16" hidden="1">{"fdsup://directions/FAT Viewer?action=UPDATE&amp;creator=factset&amp;DYN_ARGS=TRUE&amp;DOC_NAME=FAT:FQL_AUDITING_CLIENT_TEMPLATE.FAT&amp;display_string=Audit&amp;VAR:KEY=NWHYVQRAJY&amp;VAR:QUERY=KChGRl9ORVRfSU5DKExUTSwwLCwsUkYsVVNEKUBGRl9ORVRfSU5DKExUTVNfU0VNSSwwLCwsUkYsVVNEKSlAR","kZfTkVUX0lOQyhBTk4sMCwsLFJGLFVTRCkp&amp;WINDOW=FIRST_POPUP&amp;HEIGHT=450&amp;WIDTH=450&amp;START_MAXIMIZED=FALSE&amp;VAR:CALENDAR=US&amp;VAR:SYMBOL=B28ZPV&amp;VAR:INDEX=0"}</definedName>
    <definedName name="_509__FDSAUDITLINK__" localSheetId="20" hidden="1">{"fdsup://directions/FAT Viewer?action=UPDATE&amp;creator=factset&amp;DYN_ARGS=TRUE&amp;DOC_NAME=FAT:FQL_AUDITING_CLIENT_TEMPLATE.FAT&amp;display_string=Audit&amp;VAR:KEY=NWHYVQRAJY&amp;VAR:QUERY=KChGRl9ORVRfSU5DKExUTSwwLCwsUkYsVVNEKUBGRl9ORVRfSU5DKExUTVNfU0VNSSwwLCwsUkYsVVNEKSlAR","kZfTkVUX0lOQyhBTk4sMCwsLFJGLFVTRCkp&amp;WINDOW=FIRST_POPUP&amp;HEIGHT=450&amp;WIDTH=450&amp;START_MAXIMIZED=FALSE&amp;VAR:CALENDAR=US&amp;VAR:SYMBOL=B28ZPV&amp;VAR:INDEX=0"}</definedName>
    <definedName name="_509__FDSAUDITLINK__" localSheetId="12" hidden="1">{"fdsup://directions/FAT Viewer?action=UPDATE&amp;creator=factset&amp;DYN_ARGS=TRUE&amp;DOC_NAME=FAT:FQL_AUDITING_CLIENT_TEMPLATE.FAT&amp;display_string=Audit&amp;VAR:KEY=NWHYVQRAJY&amp;VAR:QUERY=KChGRl9ORVRfSU5DKExUTSwwLCwsUkYsVVNEKUBGRl9ORVRfSU5DKExUTVNfU0VNSSwwLCwsUkYsVVNEKSlAR","kZfTkVUX0lOQyhBTk4sMCwsLFJGLFVTRCkp&amp;WINDOW=FIRST_POPUP&amp;HEIGHT=450&amp;WIDTH=450&amp;START_MAXIMIZED=FALSE&amp;VAR:CALENDAR=US&amp;VAR:SYMBOL=B28ZPV&amp;VAR:INDEX=0"}</definedName>
    <definedName name="_509__FDSAUDITLINK__" localSheetId="15" hidden="1">{"fdsup://directions/FAT Viewer?action=UPDATE&amp;creator=factset&amp;DYN_ARGS=TRUE&amp;DOC_NAME=FAT:FQL_AUDITING_CLIENT_TEMPLATE.FAT&amp;display_string=Audit&amp;VAR:KEY=NWHYVQRAJY&amp;VAR:QUERY=KChGRl9ORVRfSU5DKExUTSwwLCwsUkYsVVNEKUBGRl9ORVRfSU5DKExUTVNfU0VNSSwwLCwsUkYsVVNEKSlAR","kZfTkVUX0lOQyhBTk4sMCwsLFJGLFVTRCkp&amp;WINDOW=FIRST_POPUP&amp;HEIGHT=450&amp;WIDTH=450&amp;START_MAXIMIZED=FALSE&amp;VAR:CALENDAR=US&amp;VAR:SYMBOL=B28ZPV&amp;VAR:INDEX=0"}</definedName>
    <definedName name="_509__FDSAUDITLINK__" hidden="1">{"fdsup://directions/FAT Viewer?action=UPDATE&amp;creator=factset&amp;DYN_ARGS=TRUE&amp;DOC_NAME=FAT:FQL_AUDITING_CLIENT_TEMPLATE.FAT&amp;display_string=Audit&amp;VAR:KEY=NWHYVQRAJY&amp;VAR:QUERY=KChGRl9ORVRfSU5DKExUTSwwLCwsUkYsVVNEKUBGRl9ORVRfSU5DKExUTVNfU0VNSSwwLCwsUkYsVVNEKSlAR","kZfTkVUX0lOQyhBTk4sMCwsLFJGLFVTRCkp&amp;WINDOW=FIRST_POPUP&amp;HEIGHT=450&amp;WIDTH=450&amp;START_MAXIMIZED=FALSE&amp;VAR:CALENDAR=US&amp;VAR:SYMBOL=B28ZPV&amp;VAR:INDEX=0"}</definedName>
    <definedName name="_51__FDSAUDITLINK__" localSheetId="16" hidden="1">{"fdsup://Directions/FactSet Auditing Viewer?action=AUDIT_VALUE&amp;DB=129&amp;ID1=47231910&amp;VALUEID=01001&amp;SDATE=200901&amp;PERIODTYPE=QTR_STD&amp;window=popup_no_bar&amp;width=385&amp;height=120&amp;START_MAXIMIZED=FALSE&amp;creator=factset&amp;display_string=Audit"}</definedName>
    <definedName name="_51__FDSAUDITLINK__" localSheetId="20" hidden="1">{"fdsup://Directions/FactSet Auditing Viewer?action=AUDIT_VALUE&amp;DB=129&amp;ID1=47231910&amp;VALUEID=01001&amp;SDATE=200901&amp;PERIODTYPE=QTR_STD&amp;window=popup_no_bar&amp;width=385&amp;height=120&amp;START_MAXIMIZED=FALSE&amp;creator=factset&amp;display_string=Audit"}</definedName>
    <definedName name="_51__FDSAUDITLINK__" localSheetId="12" hidden="1">{"fdsup://Directions/FactSet Auditing Viewer?action=AUDIT_VALUE&amp;DB=129&amp;ID1=47231910&amp;VALUEID=01001&amp;SDATE=200901&amp;PERIODTYPE=QTR_STD&amp;window=popup_no_bar&amp;width=385&amp;height=120&amp;START_MAXIMIZED=FALSE&amp;creator=factset&amp;display_string=Audit"}</definedName>
    <definedName name="_51__FDSAUDITLINK__" localSheetId="15" hidden="1">{"fdsup://Directions/FactSet Auditing Viewer?action=AUDIT_VALUE&amp;DB=129&amp;ID1=47231910&amp;VALUEID=01001&amp;SDATE=200901&amp;PERIODTYPE=QTR_STD&amp;window=popup_no_bar&amp;width=385&amp;height=120&amp;START_MAXIMIZED=FALSE&amp;creator=factset&amp;display_string=Audit"}</definedName>
    <definedName name="_51__FDSAUDITLINK__" hidden="1">{"fdsup://Directions/FactSet Auditing Viewer?action=AUDIT_VALUE&amp;DB=129&amp;ID1=47231910&amp;VALUEID=01001&amp;SDATE=200901&amp;PERIODTYPE=QTR_STD&amp;window=popup_no_bar&amp;width=385&amp;height=120&amp;START_MAXIMIZED=FALSE&amp;creator=factset&amp;display_string=Audit"}</definedName>
    <definedName name="_510__FDSAUDITLINK__" localSheetId="16" hidden="1">{"fdsup://Directions/FactSet Auditing Viewer?action=AUDIT_VALUE&amp;DB=129&amp;ID1=Y2711Y10&amp;VALUEID=07011&amp;SDATE=2010&amp;PERIODTYPE=ANN_STD&amp;SCFT=3&amp;window=popup_no_bar&amp;width=385&amp;height=120&amp;START_MAXIMIZED=FALSE&amp;creator=factset&amp;display_string=Audit"}</definedName>
    <definedName name="_510__FDSAUDITLINK__" localSheetId="20" hidden="1">{"fdsup://Directions/FactSet Auditing Viewer?action=AUDIT_VALUE&amp;DB=129&amp;ID1=Y2711Y10&amp;VALUEID=07011&amp;SDATE=2010&amp;PERIODTYPE=ANN_STD&amp;SCFT=3&amp;window=popup_no_bar&amp;width=385&amp;height=120&amp;START_MAXIMIZED=FALSE&amp;creator=factset&amp;display_string=Audit"}</definedName>
    <definedName name="_510__FDSAUDITLINK__" localSheetId="12" hidden="1">{"fdsup://Directions/FactSet Auditing Viewer?action=AUDIT_VALUE&amp;DB=129&amp;ID1=Y2711Y10&amp;VALUEID=07011&amp;SDATE=2010&amp;PERIODTYPE=ANN_STD&amp;SCFT=3&amp;window=popup_no_bar&amp;width=385&amp;height=120&amp;START_MAXIMIZED=FALSE&amp;creator=factset&amp;display_string=Audit"}</definedName>
    <definedName name="_510__FDSAUDITLINK__" localSheetId="15" hidden="1">{"fdsup://Directions/FactSet Auditing Viewer?action=AUDIT_VALUE&amp;DB=129&amp;ID1=Y2711Y10&amp;VALUEID=07011&amp;SDATE=2010&amp;PERIODTYPE=ANN_STD&amp;SCFT=3&amp;window=popup_no_bar&amp;width=385&amp;height=120&amp;START_MAXIMIZED=FALSE&amp;creator=factset&amp;display_string=Audit"}</definedName>
    <definedName name="_510__FDSAUDITLINK__" hidden="1">{"fdsup://Directions/FactSet Auditing Viewer?action=AUDIT_VALUE&amp;DB=129&amp;ID1=Y2711Y10&amp;VALUEID=07011&amp;SDATE=2010&amp;PERIODTYPE=ANN_STD&amp;SCFT=3&amp;window=popup_no_bar&amp;width=385&amp;height=120&amp;START_MAXIMIZED=FALSE&amp;creator=factset&amp;display_string=Audit"}</definedName>
    <definedName name="_511__FDSAUDITLINK__" localSheetId="16" hidden="1">{"fdsup://Directions/FactSet Auditing Viewer?action=AUDIT_VALUE&amp;DB=129&amp;ID1=Y2711Y10&amp;VALUEID=02001&amp;SDATE=201102&amp;PERIODTYPE=QTR_STD&amp;SCFT=3&amp;window=popup_no_bar&amp;width=385&amp;height=120&amp;START_MAXIMIZED=FALSE&amp;creator=factset&amp;display_string=Audit"}</definedName>
    <definedName name="_511__FDSAUDITLINK__" localSheetId="20" hidden="1">{"fdsup://Directions/FactSet Auditing Viewer?action=AUDIT_VALUE&amp;DB=129&amp;ID1=Y2711Y10&amp;VALUEID=02001&amp;SDATE=201102&amp;PERIODTYPE=QTR_STD&amp;SCFT=3&amp;window=popup_no_bar&amp;width=385&amp;height=120&amp;START_MAXIMIZED=FALSE&amp;creator=factset&amp;display_string=Audit"}</definedName>
    <definedName name="_511__FDSAUDITLINK__" localSheetId="12" hidden="1">{"fdsup://Directions/FactSet Auditing Viewer?action=AUDIT_VALUE&amp;DB=129&amp;ID1=Y2711Y10&amp;VALUEID=02001&amp;SDATE=201102&amp;PERIODTYPE=QTR_STD&amp;SCFT=3&amp;window=popup_no_bar&amp;width=385&amp;height=120&amp;START_MAXIMIZED=FALSE&amp;creator=factset&amp;display_string=Audit"}</definedName>
    <definedName name="_511__FDSAUDITLINK__" localSheetId="15" hidden="1">{"fdsup://Directions/FactSet Auditing Viewer?action=AUDIT_VALUE&amp;DB=129&amp;ID1=Y2711Y10&amp;VALUEID=02001&amp;SDATE=201102&amp;PERIODTYPE=QTR_STD&amp;SCFT=3&amp;window=popup_no_bar&amp;width=385&amp;height=120&amp;START_MAXIMIZED=FALSE&amp;creator=factset&amp;display_string=Audit"}</definedName>
    <definedName name="_511__FDSAUDITLINK__" hidden="1">{"fdsup://Directions/FactSet Auditing Viewer?action=AUDIT_VALUE&amp;DB=129&amp;ID1=Y2711Y10&amp;VALUEID=02001&amp;SDATE=201102&amp;PERIODTYPE=QTR_STD&amp;SCFT=3&amp;window=popup_no_bar&amp;width=385&amp;height=120&amp;START_MAXIMIZED=FALSE&amp;creator=factset&amp;display_string=Audit"}</definedName>
    <definedName name="_512__FDSAUDITLINK__" localSheetId="16" hidden="1">{"fdsup://Directions/FactSet Auditing Viewer?action=AUDIT_VALUE&amp;DB=129&amp;ID1=B28ZPV&amp;VALUEID=07011&amp;SDATE=2010&amp;PERIODTYPE=ANN_STD&amp;SCFT=3&amp;window=popup_no_bar&amp;width=385&amp;height=120&amp;START_MAXIMIZED=FALSE&amp;creator=factset&amp;display_string=Audit"}</definedName>
    <definedName name="_512__FDSAUDITLINK__" localSheetId="20" hidden="1">{"fdsup://Directions/FactSet Auditing Viewer?action=AUDIT_VALUE&amp;DB=129&amp;ID1=B28ZPV&amp;VALUEID=07011&amp;SDATE=2010&amp;PERIODTYPE=ANN_STD&amp;SCFT=3&amp;window=popup_no_bar&amp;width=385&amp;height=120&amp;START_MAXIMIZED=FALSE&amp;creator=factset&amp;display_string=Audit"}</definedName>
    <definedName name="_512__FDSAUDITLINK__" localSheetId="12" hidden="1">{"fdsup://Directions/FactSet Auditing Viewer?action=AUDIT_VALUE&amp;DB=129&amp;ID1=B28ZPV&amp;VALUEID=07011&amp;SDATE=2010&amp;PERIODTYPE=ANN_STD&amp;SCFT=3&amp;window=popup_no_bar&amp;width=385&amp;height=120&amp;START_MAXIMIZED=FALSE&amp;creator=factset&amp;display_string=Audit"}</definedName>
    <definedName name="_512__FDSAUDITLINK__" localSheetId="15" hidden="1">{"fdsup://Directions/FactSet Auditing Viewer?action=AUDIT_VALUE&amp;DB=129&amp;ID1=B28ZPV&amp;VALUEID=07011&amp;SDATE=2010&amp;PERIODTYPE=ANN_STD&amp;SCFT=3&amp;window=popup_no_bar&amp;width=385&amp;height=120&amp;START_MAXIMIZED=FALSE&amp;creator=factset&amp;display_string=Audit"}</definedName>
    <definedName name="_512__FDSAUDITLINK__" hidden="1">{"fdsup://Directions/FactSet Auditing Viewer?action=AUDIT_VALUE&amp;DB=129&amp;ID1=B28ZPV&amp;VALUEID=07011&amp;SDATE=2010&amp;PERIODTYPE=ANN_STD&amp;SCFT=3&amp;window=popup_no_bar&amp;width=385&amp;height=120&amp;START_MAXIMIZED=FALSE&amp;creator=factset&amp;display_string=Audit"}</definedName>
    <definedName name="_513__FDSAUDITLINK__" localSheetId="16" hidden="1">{"fdsup://Directions/FactSet Auditing Viewer?action=AUDIT_VALUE&amp;DB=129&amp;ID1=B28ZPV&amp;VALUEID=02001&amp;SDATE=201101&amp;PERIODTYPE=SEMI_STD&amp;SCFT=3&amp;window=popup_no_bar&amp;width=385&amp;height=120&amp;START_MAXIMIZED=FALSE&amp;creator=factset&amp;display_string=Audit"}</definedName>
    <definedName name="_513__FDSAUDITLINK__" localSheetId="20" hidden="1">{"fdsup://Directions/FactSet Auditing Viewer?action=AUDIT_VALUE&amp;DB=129&amp;ID1=B28ZPV&amp;VALUEID=02001&amp;SDATE=201101&amp;PERIODTYPE=SEMI_STD&amp;SCFT=3&amp;window=popup_no_bar&amp;width=385&amp;height=120&amp;START_MAXIMIZED=FALSE&amp;creator=factset&amp;display_string=Audit"}</definedName>
    <definedName name="_513__FDSAUDITLINK__" localSheetId="12" hidden="1">{"fdsup://Directions/FactSet Auditing Viewer?action=AUDIT_VALUE&amp;DB=129&amp;ID1=B28ZPV&amp;VALUEID=02001&amp;SDATE=201101&amp;PERIODTYPE=SEMI_STD&amp;SCFT=3&amp;window=popup_no_bar&amp;width=385&amp;height=120&amp;START_MAXIMIZED=FALSE&amp;creator=factset&amp;display_string=Audit"}</definedName>
    <definedName name="_513__FDSAUDITLINK__" localSheetId="15" hidden="1">{"fdsup://Directions/FactSet Auditing Viewer?action=AUDIT_VALUE&amp;DB=129&amp;ID1=B28ZPV&amp;VALUEID=02001&amp;SDATE=201101&amp;PERIODTYPE=SEMI_STD&amp;SCFT=3&amp;window=popup_no_bar&amp;width=385&amp;height=120&amp;START_MAXIMIZED=FALSE&amp;creator=factset&amp;display_string=Audit"}</definedName>
    <definedName name="_513__FDSAUDITLINK__" hidden="1">{"fdsup://Directions/FactSet Auditing Viewer?action=AUDIT_VALUE&amp;DB=129&amp;ID1=B28ZPV&amp;VALUEID=02001&amp;SDATE=201101&amp;PERIODTYPE=SEMI_STD&amp;SCFT=3&amp;window=popup_no_bar&amp;width=385&amp;height=120&amp;START_MAXIMIZED=FALSE&amp;creator=factset&amp;display_string=Audit"}</definedName>
    <definedName name="_514__FDSAUDITLINK__" localSheetId="16" hidden="1">{"fdsup://Directions/FactSet Auditing Viewer?action=AUDIT_VALUE&amp;DB=129&amp;ID1=750892&amp;VALUEID=07011&amp;SDATE=2010&amp;PERIODTYPE=ANN_STD&amp;SCFT=3&amp;window=popup_no_bar&amp;width=385&amp;height=120&amp;START_MAXIMIZED=FALSE&amp;creator=factset&amp;display_string=Audit"}</definedName>
    <definedName name="_514__FDSAUDITLINK__" localSheetId="20" hidden="1">{"fdsup://Directions/FactSet Auditing Viewer?action=AUDIT_VALUE&amp;DB=129&amp;ID1=750892&amp;VALUEID=07011&amp;SDATE=2010&amp;PERIODTYPE=ANN_STD&amp;SCFT=3&amp;window=popup_no_bar&amp;width=385&amp;height=120&amp;START_MAXIMIZED=FALSE&amp;creator=factset&amp;display_string=Audit"}</definedName>
    <definedName name="_514__FDSAUDITLINK__" localSheetId="12" hidden="1">{"fdsup://Directions/FactSet Auditing Viewer?action=AUDIT_VALUE&amp;DB=129&amp;ID1=750892&amp;VALUEID=07011&amp;SDATE=2010&amp;PERIODTYPE=ANN_STD&amp;SCFT=3&amp;window=popup_no_bar&amp;width=385&amp;height=120&amp;START_MAXIMIZED=FALSE&amp;creator=factset&amp;display_string=Audit"}</definedName>
    <definedName name="_514__FDSAUDITLINK__" localSheetId="15" hidden="1">{"fdsup://Directions/FactSet Auditing Viewer?action=AUDIT_VALUE&amp;DB=129&amp;ID1=750892&amp;VALUEID=07011&amp;SDATE=2010&amp;PERIODTYPE=ANN_STD&amp;SCFT=3&amp;window=popup_no_bar&amp;width=385&amp;height=120&amp;START_MAXIMIZED=FALSE&amp;creator=factset&amp;display_string=Audit"}</definedName>
    <definedName name="_514__FDSAUDITLINK__" hidden="1">{"fdsup://Directions/FactSet Auditing Viewer?action=AUDIT_VALUE&amp;DB=129&amp;ID1=750892&amp;VALUEID=07011&amp;SDATE=2010&amp;PERIODTYPE=ANN_STD&amp;SCFT=3&amp;window=popup_no_bar&amp;width=385&amp;height=120&amp;START_MAXIMIZED=FALSE&amp;creator=factset&amp;display_string=Audit"}</definedName>
    <definedName name="_515__FDSAUDITLINK__" localSheetId="16" hidden="1">{"fdsup://Directions/FactSet Auditing Viewer?action=AUDIT_VALUE&amp;DB=129&amp;ID1=750892&amp;VALUEID=02001&amp;SDATE=201102&amp;PERIODTYPE=QTR_STD&amp;SCFT=3&amp;window=popup_no_bar&amp;width=385&amp;height=120&amp;START_MAXIMIZED=FALSE&amp;creator=factset&amp;display_string=Audit"}</definedName>
    <definedName name="_515__FDSAUDITLINK__" localSheetId="20" hidden="1">{"fdsup://Directions/FactSet Auditing Viewer?action=AUDIT_VALUE&amp;DB=129&amp;ID1=750892&amp;VALUEID=02001&amp;SDATE=201102&amp;PERIODTYPE=QTR_STD&amp;SCFT=3&amp;window=popup_no_bar&amp;width=385&amp;height=120&amp;START_MAXIMIZED=FALSE&amp;creator=factset&amp;display_string=Audit"}</definedName>
    <definedName name="_515__FDSAUDITLINK__" localSheetId="12" hidden="1">{"fdsup://Directions/FactSet Auditing Viewer?action=AUDIT_VALUE&amp;DB=129&amp;ID1=750892&amp;VALUEID=02001&amp;SDATE=201102&amp;PERIODTYPE=QTR_STD&amp;SCFT=3&amp;window=popup_no_bar&amp;width=385&amp;height=120&amp;START_MAXIMIZED=FALSE&amp;creator=factset&amp;display_string=Audit"}</definedName>
    <definedName name="_515__FDSAUDITLINK__" localSheetId="15" hidden="1">{"fdsup://Directions/FactSet Auditing Viewer?action=AUDIT_VALUE&amp;DB=129&amp;ID1=750892&amp;VALUEID=02001&amp;SDATE=201102&amp;PERIODTYPE=QTR_STD&amp;SCFT=3&amp;window=popup_no_bar&amp;width=385&amp;height=120&amp;START_MAXIMIZED=FALSE&amp;creator=factset&amp;display_string=Audit"}</definedName>
    <definedName name="_515__FDSAUDITLINK__" hidden="1">{"fdsup://Directions/FactSet Auditing Viewer?action=AUDIT_VALUE&amp;DB=129&amp;ID1=750892&amp;VALUEID=02001&amp;SDATE=201102&amp;PERIODTYPE=QTR_STD&amp;SCFT=3&amp;window=popup_no_bar&amp;width=385&amp;height=120&amp;START_MAXIMIZED=FALSE&amp;creator=factset&amp;display_string=Audit"}</definedName>
    <definedName name="_516__FDSAUDITLINK__" localSheetId="16" hidden="1">{"fdsup://Directions/FactSet Auditing Viewer?action=AUDIT_VALUE&amp;DB=129&amp;ID1=B0L4LM&amp;VALUEID=07011&amp;SDATE=2010&amp;PERIODTYPE=ANN_STD&amp;SCFT=3&amp;window=popup_no_bar&amp;width=385&amp;height=120&amp;START_MAXIMIZED=FALSE&amp;creator=factset&amp;display_string=Audit"}</definedName>
    <definedName name="_516__FDSAUDITLINK__" localSheetId="20" hidden="1">{"fdsup://Directions/FactSet Auditing Viewer?action=AUDIT_VALUE&amp;DB=129&amp;ID1=B0L4LM&amp;VALUEID=07011&amp;SDATE=2010&amp;PERIODTYPE=ANN_STD&amp;SCFT=3&amp;window=popup_no_bar&amp;width=385&amp;height=120&amp;START_MAXIMIZED=FALSE&amp;creator=factset&amp;display_string=Audit"}</definedName>
    <definedName name="_516__FDSAUDITLINK__" localSheetId="12" hidden="1">{"fdsup://Directions/FactSet Auditing Viewer?action=AUDIT_VALUE&amp;DB=129&amp;ID1=B0L4LM&amp;VALUEID=07011&amp;SDATE=2010&amp;PERIODTYPE=ANN_STD&amp;SCFT=3&amp;window=popup_no_bar&amp;width=385&amp;height=120&amp;START_MAXIMIZED=FALSE&amp;creator=factset&amp;display_string=Audit"}</definedName>
    <definedName name="_516__FDSAUDITLINK__" localSheetId="15" hidden="1">{"fdsup://Directions/FactSet Auditing Viewer?action=AUDIT_VALUE&amp;DB=129&amp;ID1=B0L4LM&amp;VALUEID=07011&amp;SDATE=2010&amp;PERIODTYPE=ANN_STD&amp;SCFT=3&amp;window=popup_no_bar&amp;width=385&amp;height=120&amp;START_MAXIMIZED=FALSE&amp;creator=factset&amp;display_string=Audit"}</definedName>
    <definedName name="_516__FDSAUDITLINK__" hidden="1">{"fdsup://Directions/FactSet Auditing Viewer?action=AUDIT_VALUE&amp;DB=129&amp;ID1=B0L4LM&amp;VALUEID=07011&amp;SDATE=2010&amp;PERIODTYPE=ANN_STD&amp;SCFT=3&amp;window=popup_no_bar&amp;width=385&amp;height=120&amp;START_MAXIMIZED=FALSE&amp;creator=factset&amp;display_string=Audit"}</definedName>
    <definedName name="_517__FDSAUDITLINK__" localSheetId="16" hidden="1">{"fdsup://Directions/FactSet Auditing Viewer?action=AUDIT_VALUE&amp;DB=129&amp;ID1=B0L4LM&amp;VALUEID=02001&amp;SDATE=201101&amp;PERIODTYPE=SEMI_STD&amp;SCFT=3&amp;window=popup_no_bar&amp;width=385&amp;height=120&amp;START_MAXIMIZED=FALSE&amp;creator=factset&amp;display_string=Audit"}</definedName>
    <definedName name="_517__FDSAUDITLINK__" localSheetId="20" hidden="1">{"fdsup://Directions/FactSet Auditing Viewer?action=AUDIT_VALUE&amp;DB=129&amp;ID1=B0L4LM&amp;VALUEID=02001&amp;SDATE=201101&amp;PERIODTYPE=SEMI_STD&amp;SCFT=3&amp;window=popup_no_bar&amp;width=385&amp;height=120&amp;START_MAXIMIZED=FALSE&amp;creator=factset&amp;display_string=Audit"}</definedName>
    <definedName name="_517__FDSAUDITLINK__" localSheetId="12" hidden="1">{"fdsup://Directions/FactSet Auditing Viewer?action=AUDIT_VALUE&amp;DB=129&amp;ID1=B0L4LM&amp;VALUEID=02001&amp;SDATE=201101&amp;PERIODTYPE=SEMI_STD&amp;SCFT=3&amp;window=popup_no_bar&amp;width=385&amp;height=120&amp;START_MAXIMIZED=FALSE&amp;creator=factset&amp;display_string=Audit"}</definedName>
    <definedName name="_517__FDSAUDITLINK__" localSheetId="15" hidden="1">{"fdsup://Directions/FactSet Auditing Viewer?action=AUDIT_VALUE&amp;DB=129&amp;ID1=B0L4LM&amp;VALUEID=02001&amp;SDATE=201101&amp;PERIODTYPE=SEMI_STD&amp;SCFT=3&amp;window=popup_no_bar&amp;width=385&amp;height=120&amp;START_MAXIMIZED=FALSE&amp;creator=factset&amp;display_string=Audit"}</definedName>
    <definedName name="_517__FDSAUDITLINK__" hidden="1">{"fdsup://Directions/FactSet Auditing Viewer?action=AUDIT_VALUE&amp;DB=129&amp;ID1=B0L4LM&amp;VALUEID=02001&amp;SDATE=201101&amp;PERIODTYPE=SEMI_STD&amp;SCFT=3&amp;window=popup_no_bar&amp;width=385&amp;height=120&amp;START_MAXIMIZED=FALSE&amp;creator=factset&amp;display_string=Audit"}</definedName>
    <definedName name="_518__FDSAUDITLINK__" localSheetId="16" hidden="1">{"fdsup://Directions/FactSet Auditing Viewer?action=AUDIT_VALUE&amp;DB=129&amp;ID1=579928&amp;VALUEID=07011&amp;SDATE=2010&amp;PERIODTYPE=ANN_STD&amp;SCFT=3&amp;window=popup_no_bar&amp;width=385&amp;height=120&amp;START_MAXIMIZED=FALSE&amp;creator=factset&amp;display_string=Audit"}</definedName>
    <definedName name="_518__FDSAUDITLINK__" localSheetId="20" hidden="1">{"fdsup://Directions/FactSet Auditing Viewer?action=AUDIT_VALUE&amp;DB=129&amp;ID1=579928&amp;VALUEID=07011&amp;SDATE=2010&amp;PERIODTYPE=ANN_STD&amp;SCFT=3&amp;window=popup_no_bar&amp;width=385&amp;height=120&amp;START_MAXIMIZED=FALSE&amp;creator=factset&amp;display_string=Audit"}</definedName>
    <definedName name="_518__FDSAUDITLINK__" localSheetId="12" hidden="1">{"fdsup://Directions/FactSet Auditing Viewer?action=AUDIT_VALUE&amp;DB=129&amp;ID1=579928&amp;VALUEID=07011&amp;SDATE=2010&amp;PERIODTYPE=ANN_STD&amp;SCFT=3&amp;window=popup_no_bar&amp;width=385&amp;height=120&amp;START_MAXIMIZED=FALSE&amp;creator=factset&amp;display_string=Audit"}</definedName>
    <definedName name="_518__FDSAUDITLINK__" localSheetId="15" hidden="1">{"fdsup://Directions/FactSet Auditing Viewer?action=AUDIT_VALUE&amp;DB=129&amp;ID1=579928&amp;VALUEID=07011&amp;SDATE=2010&amp;PERIODTYPE=ANN_STD&amp;SCFT=3&amp;window=popup_no_bar&amp;width=385&amp;height=120&amp;START_MAXIMIZED=FALSE&amp;creator=factset&amp;display_string=Audit"}</definedName>
    <definedName name="_518__FDSAUDITLINK__" hidden="1">{"fdsup://Directions/FactSet Auditing Viewer?action=AUDIT_VALUE&amp;DB=129&amp;ID1=579928&amp;VALUEID=07011&amp;SDATE=2010&amp;PERIODTYPE=ANN_STD&amp;SCFT=3&amp;window=popup_no_bar&amp;width=385&amp;height=120&amp;START_MAXIMIZED=FALSE&amp;creator=factset&amp;display_string=Audit"}</definedName>
    <definedName name="_519__FDSAUDITLINK__" localSheetId="16" hidden="1">{"fdsup://Directions/FactSet Auditing Viewer?action=AUDIT_VALUE&amp;DB=129&amp;ID1=579928&amp;VALUEID=02001&amp;SDATE=201102&amp;PERIODTYPE=QTR_STD&amp;SCFT=3&amp;window=popup_no_bar&amp;width=385&amp;height=120&amp;START_MAXIMIZED=FALSE&amp;creator=factset&amp;display_string=Audit"}</definedName>
    <definedName name="_519__FDSAUDITLINK__" localSheetId="20" hidden="1">{"fdsup://Directions/FactSet Auditing Viewer?action=AUDIT_VALUE&amp;DB=129&amp;ID1=579928&amp;VALUEID=02001&amp;SDATE=201102&amp;PERIODTYPE=QTR_STD&amp;SCFT=3&amp;window=popup_no_bar&amp;width=385&amp;height=120&amp;START_MAXIMIZED=FALSE&amp;creator=factset&amp;display_string=Audit"}</definedName>
    <definedName name="_519__FDSAUDITLINK__" localSheetId="12" hidden="1">{"fdsup://Directions/FactSet Auditing Viewer?action=AUDIT_VALUE&amp;DB=129&amp;ID1=579928&amp;VALUEID=02001&amp;SDATE=201102&amp;PERIODTYPE=QTR_STD&amp;SCFT=3&amp;window=popup_no_bar&amp;width=385&amp;height=120&amp;START_MAXIMIZED=FALSE&amp;creator=factset&amp;display_string=Audit"}</definedName>
    <definedName name="_519__FDSAUDITLINK__" localSheetId="15" hidden="1">{"fdsup://Directions/FactSet Auditing Viewer?action=AUDIT_VALUE&amp;DB=129&amp;ID1=579928&amp;VALUEID=02001&amp;SDATE=201102&amp;PERIODTYPE=QTR_STD&amp;SCFT=3&amp;window=popup_no_bar&amp;width=385&amp;height=120&amp;START_MAXIMIZED=FALSE&amp;creator=factset&amp;display_string=Audit"}</definedName>
    <definedName name="_519__FDSAUDITLINK__" hidden="1">{"fdsup://Directions/FactSet Auditing Viewer?action=AUDIT_VALUE&amp;DB=129&amp;ID1=579928&amp;VALUEID=02001&amp;SDATE=201102&amp;PERIODTYPE=QTR_STD&amp;SCFT=3&amp;window=popup_no_bar&amp;width=385&amp;height=120&amp;START_MAXIMIZED=FALSE&amp;creator=factset&amp;display_string=Audit"}</definedName>
    <definedName name="_52__FDSAUDITLINK__" localSheetId="16" hidden="1">{"fdsup://directions/FAT Viewer?action=UPDATE&amp;creator=factset&amp;DYN_ARGS=TRUE&amp;DOC_NAME=FAT:FQL_AUDITING_CLIENT_TEMPLATE.FAT&amp;display_string=Audit&amp;VAR:KEY=CJKBCVUHMB&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52__FDSAUDITLINK__" localSheetId="20" hidden="1">{"fdsup://directions/FAT Viewer?action=UPDATE&amp;creator=factset&amp;DYN_ARGS=TRUE&amp;DOC_NAME=FAT:FQL_AUDITING_CLIENT_TEMPLATE.FAT&amp;display_string=Audit&amp;VAR:KEY=CJKBCVUHMB&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52__FDSAUDITLINK__" localSheetId="12" hidden="1">{"fdsup://directions/FAT Viewer?action=UPDATE&amp;creator=factset&amp;DYN_ARGS=TRUE&amp;DOC_NAME=FAT:FQL_AUDITING_CLIENT_TEMPLATE.FAT&amp;display_string=Audit&amp;VAR:KEY=CJKBCVUHMB&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52__FDSAUDITLINK__" localSheetId="15" hidden="1">{"fdsup://directions/FAT Viewer?action=UPDATE&amp;creator=factset&amp;DYN_ARGS=TRUE&amp;DOC_NAME=FAT:FQL_AUDITING_CLIENT_TEMPLATE.FAT&amp;display_string=Audit&amp;VAR:KEY=CJKBCVUHMB&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52__FDSAUDITLINK__" hidden="1">{"fdsup://directions/FAT Viewer?action=UPDATE&amp;creator=factset&amp;DYN_ARGS=TRUE&amp;DOC_NAME=FAT:FQL_AUDITING_CLIENT_TEMPLATE.FAT&amp;display_string=Audit&amp;VAR:KEY=CJKBCVUHMB&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TWPG&amp;VAR:INDEX=0"}</definedName>
    <definedName name="_520__FDSAUDITLINK__" localSheetId="16" hidden="1">{"fdsup://Directions/FactSet Auditing Viewer?action=AUDIT_VALUE&amp;DB=129&amp;ID1=095162&amp;VALUEID=07011&amp;SDATE=2010&amp;PERIODTYPE=ANN_STD&amp;SCFT=3&amp;window=popup_no_bar&amp;width=385&amp;height=120&amp;START_MAXIMIZED=FALSE&amp;creator=factset&amp;display_string=Audit"}</definedName>
    <definedName name="_520__FDSAUDITLINK__" localSheetId="20" hidden="1">{"fdsup://Directions/FactSet Auditing Viewer?action=AUDIT_VALUE&amp;DB=129&amp;ID1=095162&amp;VALUEID=07011&amp;SDATE=2010&amp;PERIODTYPE=ANN_STD&amp;SCFT=3&amp;window=popup_no_bar&amp;width=385&amp;height=120&amp;START_MAXIMIZED=FALSE&amp;creator=factset&amp;display_string=Audit"}</definedName>
    <definedName name="_520__FDSAUDITLINK__" localSheetId="12" hidden="1">{"fdsup://Directions/FactSet Auditing Viewer?action=AUDIT_VALUE&amp;DB=129&amp;ID1=095162&amp;VALUEID=07011&amp;SDATE=2010&amp;PERIODTYPE=ANN_STD&amp;SCFT=3&amp;window=popup_no_bar&amp;width=385&amp;height=120&amp;START_MAXIMIZED=FALSE&amp;creator=factset&amp;display_string=Audit"}</definedName>
    <definedName name="_520__FDSAUDITLINK__" localSheetId="15" hidden="1">{"fdsup://Directions/FactSet Auditing Viewer?action=AUDIT_VALUE&amp;DB=129&amp;ID1=095162&amp;VALUEID=07011&amp;SDATE=2010&amp;PERIODTYPE=ANN_STD&amp;SCFT=3&amp;window=popup_no_bar&amp;width=385&amp;height=120&amp;START_MAXIMIZED=FALSE&amp;creator=factset&amp;display_string=Audit"}</definedName>
    <definedName name="_520__FDSAUDITLINK__" hidden="1">{"fdsup://Directions/FactSet Auditing Viewer?action=AUDIT_VALUE&amp;DB=129&amp;ID1=095162&amp;VALUEID=07011&amp;SDATE=2010&amp;PERIODTYPE=ANN_STD&amp;SCFT=3&amp;window=popup_no_bar&amp;width=385&amp;height=120&amp;START_MAXIMIZED=FALSE&amp;creator=factset&amp;display_string=Audit"}</definedName>
    <definedName name="_521__FDSAUDITLINK__" localSheetId="16" hidden="1">{"fdsup://Directions/FactSet Auditing Viewer?action=AUDIT_VALUE&amp;DB=129&amp;ID1=095162&amp;VALUEID=02001&amp;SDATE=201103&amp;PERIODTYPE=QTR_STD&amp;SCFT=3&amp;window=popup_no_bar&amp;width=385&amp;height=120&amp;START_MAXIMIZED=FALSE&amp;creator=factset&amp;display_string=Audit"}</definedName>
    <definedName name="_521__FDSAUDITLINK__" localSheetId="20" hidden="1">{"fdsup://Directions/FactSet Auditing Viewer?action=AUDIT_VALUE&amp;DB=129&amp;ID1=095162&amp;VALUEID=02001&amp;SDATE=201103&amp;PERIODTYPE=QTR_STD&amp;SCFT=3&amp;window=popup_no_bar&amp;width=385&amp;height=120&amp;START_MAXIMIZED=FALSE&amp;creator=factset&amp;display_string=Audit"}</definedName>
    <definedName name="_521__FDSAUDITLINK__" localSheetId="12" hidden="1">{"fdsup://Directions/FactSet Auditing Viewer?action=AUDIT_VALUE&amp;DB=129&amp;ID1=095162&amp;VALUEID=02001&amp;SDATE=201103&amp;PERIODTYPE=QTR_STD&amp;SCFT=3&amp;window=popup_no_bar&amp;width=385&amp;height=120&amp;START_MAXIMIZED=FALSE&amp;creator=factset&amp;display_string=Audit"}</definedName>
    <definedName name="_521__FDSAUDITLINK__" localSheetId="15" hidden="1">{"fdsup://Directions/FactSet Auditing Viewer?action=AUDIT_VALUE&amp;DB=129&amp;ID1=095162&amp;VALUEID=02001&amp;SDATE=201103&amp;PERIODTYPE=QTR_STD&amp;SCFT=3&amp;window=popup_no_bar&amp;width=385&amp;height=120&amp;START_MAXIMIZED=FALSE&amp;creator=factset&amp;display_string=Audit"}</definedName>
    <definedName name="_521__FDSAUDITLINK__" hidden="1">{"fdsup://Directions/FactSet Auditing Viewer?action=AUDIT_VALUE&amp;DB=129&amp;ID1=095162&amp;VALUEID=02001&amp;SDATE=201103&amp;PERIODTYPE=QTR_STD&amp;SCFT=3&amp;window=popup_no_bar&amp;width=385&amp;height=120&amp;START_MAXIMIZED=FALSE&amp;creator=factset&amp;display_string=Audit"}</definedName>
    <definedName name="_522__FDSAUDITLINK__" localSheetId="16" hidden="1">{"fdsup://directions/FAT Viewer?action=UPDATE&amp;creator=factset&amp;DYN_ARGS=TRUE&amp;DOC_NAME=FAT:FQL_AUDITING_CLIENT_TEMPLATE.FAT&amp;display_string=Audit&amp;VAR:KEY=JOZUPMTQRG&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B1YBFQ&amp;VAR:INDEX=0"}</definedName>
    <definedName name="_522__FDSAUDITLINK__" localSheetId="20" hidden="1">{"fdsup://directions/FAT Viewer?action=UPDATE&amp;creator=factset&amp;DYN_ARGS=TRUE&amp;DOC_NAME=FAT:FQL_AUDITING_CLIENT_TEMPLATE.FAT&amp;display_string=Audit&amp;VAR:KEY=JOZUPMTQRG&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B1YBFQ&amp;VAR:INDEX=0"}</definedName>
    <definedName name="_522__FDSAUDITLINK__" localSheetId="12" hidden="1">{"fdsup://directions/FAT Viewer?action=UPDATE&amp;creator=factset&amp;DYN_ARGS=TRUE&amp;DOC_NAME=FAT:FQL_AUDITING_CLIENT_TEMPLATE.FAT&amp;display_string=Audit&amp;VAR:KEY=JOZUPMTQRG&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B1YBFQ&amp;VAR:INDEX=0"}</definedName>
    <definedName name="_522__FDSAUDITLINK__" localSheetId="15" hidden="1">{"fdsup://directions/FAT Viewer?action=UPDATE&amp;creator=factset&amp;DYN_ARGS=TRUE&amp;DOC_NAME=FAT:FQL_AUDITING_CLIENT_TEMPLATE.FAT&amp;display_string=Audit&amp;VAR:KEY=JOZUPMTQRG&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B1YBFQ&amp;VAR:INDEX=0"}</definedName>
    <definedName name="_522__FDSAUDITLINK__" hidden="1">{"fdsup://directions/FAT Viewer?action=UPDATE&amp;creator=factset&amp;DYN_ARGS=TRUE&amp;DOC_NAME=FAT:FQL_AUDITING_CLIENT_TEMPLATE.FAT&amp;display_string=Audit&amp;VAR:KEY=JOZUPMTQRG&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B1YBFQ&amp;VAR:INDEX=0"}</definedName>
    <definedName name="_523__FDSAUDITLINK__" localSheetId="16" hidden="1">{"fdsup://directions/FAT Viewer?action=UPDATE&amp;creator=factset&amp;DYN_ARGS=TRUE&amp;DOC_NAME=FAT:FQL_AUDITING_CLIENT_TEMPLATE.FAT&amp;display_string=Audit&amp;VAR:KEY=BEFQBOXQDI&amp;VAR:QUERY=KChGRl9FUFMoTFRNLDAsLCxSRixVU0QpQEZGX0VQUyhMVE1TX1NFTUksMCwsLFJGLFVTRCkpQEZGX0VQUyhBT","k4sMCwsLFJGLFVTRCkp&amp;WINDOW=FIRST_POPUP&amp;HEIGHT=450&amp;WIDTH=450&amp;START_MAXIMIZED=FALSE&amp;VAR:CALENDAR=US&amp;VAR:SYMBOL=B1YBFQ&amp;VAR:INDEX=0"}</definedName>
    <definedName name="_523__FDSAUDITLINK__" localSheetId="20" hidden="1">{"fdsup://directions/FAT Viewer?action=UPDATE&amp;creator=factset&amp;DYN_ARGS=TRUE&amp;DOC_NAME=FAT:FQL_AUDITING_CLIENT_TEMPLATE.FAT&amp;display_string=Audit&amp;VAR:KEY=BEFQBOXQDI&amp;VAR:QUERY=KChGRl9FUFMoTFRNLDAsLCxSRixVU0QpQEZGX0VQUyhMVE1TX1NFTUksMCwsLFJGLFVTRCkpQEZGX0VQUyhBT","k4sMCwsLFJGLFVTRCkp&amp;WINDOW=FIRST_POPUP&amp;HEIGHT=450&amp;WIDTH=450&amp;START_MAXIMIZED=FALSE&amp;VAR:CALENDAR=US&amp;VAR:SYMBOL=B1YBFQ&amp;VAR:INDEX=0"}</definedName>
    <definedName name="_523__FDSAUDITLINK__" localSheetId="12" hidden="1">{"fdsup://directions/FAT Viewer?action=UPDATE&amp;creator=factset&amp;DYN_ARGS=TRUE&amp;DOC_NAME=FAT:FQL_AUDITING_CLIENT_TEMPLATE.FAT&amp;display_string=Audit&amp;VAR:KEY=BEFQBOXQDI&amp;VAR:QUERY=KChGRl9FUFMoTFRNLDAsLCxSRixVU0QpQEZGX0VQUyhMVE1TX1NFTUksMCwsLFJGLFVTRCkpQEZGX0VQUyhBT","k4sMCwsLFJGLFVTRCkp&amp;WINDOW=FIRST_POPUP&amp;HEIGHT=450&amp;WIDTH=450&amp;START_MAXIMIZED=FALSE&amp;VAR:CALENDAR=US&amp;VAR:SYMBOL=B1YBFQ&amp;VAR:INDEX=0"}</definedName>
    <definedName name="_523__FDSAUDITLINK__" localSheetId="15" hidden="1">{"fdsup://directions/FAT Viewer?action=UPDATE&amp;creator=factset&amp;DYN_ARGS=TRUE&amp;DOC_NAME=FAT:FQL_AUDITING_CLIENT_TEMPLATE.FAT&amp;display_string=Audit&amp;VAR:KEY=BEFQBOXQDI&amp;VAR:QUERY=KChGRl9FUFMoTFRNLDAsLCxSRixVU0QpQEZGX0VQUyhMVE1TX1NFTUksMCwsLFJGLFVTRCkpQEZGX0VQUyhBT","k4sMCwsLFJGLFVTRCkp&amp;WINDOW=FIRST_POPUP&amp;HEIGHT=450&amp;WIDTH=450&amp;START_MAXIMIZED=FALSE&amp;VAR:CALENDAR=US&amp;VAR:SYMBOL=B1YBFQ&amp;VAR:INDEX=0"}</definedName>
    <definedName name="_523__FDSAUDITLINK__" hidden="1">{"fdsup://directions/FAT Viewer?action=UPDATE&amp;creator=factset&amp;DYN_ARGS=TRUE&amp;DOC_NAME=FAT:FQL_AUDITING_CLIENT_TEMPLATE.FAT&amp;display_string=Audit&amp;VAR:KEY=BEFQBOXQDI&amp;VAR:QUERY=KChGRl9FUFMoTFRNLDAsLCxSRixVU0QpQEZGX0VQUyhMVE1TX1NFTUksMCwsLFJGLFVTRCkpQEZGX0VQUyhBT","k4sMCwsLFJGLFVTRCkp&amp;WINDOW=FIRST_POPUP&amp;HEIGHT=450&amp;WIDTH=450&amp;START_MAXIMIZED=FALSE&amp;VAR:CALENDAR=US&amp;VAR:SYMBOL=B1YBFQ&amp;VAR:INDEX=0"}</definedName>
    <definedName name="_524__FDSAUDITLINK__" localSheetId="16" hidden="1">{"fdsup://directions/FAT Viewer?action=UPDATE&amp;creator=factset&amp;DYN_ARGS=TRUE&amp;DOC_NAME=FAT:FQL_AUDITING_CLIENT_TEMPLATE.FAT&amp;display_string=Audit&amp;VAR:KEY=FYNKXARYJY&amp;VAR:QUERY=KChGRl9HUk9TU19JTkMoTFRNLDAsLCxSRixVU0QpQEZGX0dST1NTX0lOQyhMVE1TX1NFTUksMCwsLFJGLFVTR","CkpQEZGX1NBTEVTKEFOTiwwLCwsUkYsVVNEKSk=&amp;WINDOW=FIRST_POPUP&amp;HEIGHT=450&amp;WIDTH=450&amp;START_MAXIMIZED=FALSE&amp;VAR:CALENDAR=US&amp;VAR:SYMBOL=B1YBFQ&amp;VAR:INDEX=0"}</definedName>
    <definedName name="_524__FDSAUDITLINK__" localSheetId="20" hidden="1">{"fdsup://directions/FAT Viewer?action=UPDATE&amp;creator=factset&amp;DYN_ARGS=TRUE&amp;DOC_NAME=FAT:FQL_AUDITING_CLIENT_TEMPLATE.FAT&amp;display_string=Audit&amp;VAR:KEY=FYNKXARYJY&amp;VAR:QUERY=KChGRl9HUk9TU19JTkMoTFRNLDAsLCxSRixVU0QpQEZGX0dST1NTX0lOQyhMVE1TX1NFTUksMCwsLFJGLFVTR","CkpQEZGX1NBTEVTKEFOTiwwLCwsUkYsVVNEKSk=&amp;WINDOW=FIRST_POPUP&amp;HEIGHT=450&amp;WIDTH=450&amp;START_MAXIMIZED=FALSE&amp;VAR:CALENDAR=US&amp;VAR:SYMBOL=B1YBFQ&amp;VAR:INDEX=0"}</definedName>
    <definedName name="_524__FDSAUDITLINK__" localSheetId="12" hidden="1">{"fdsup://directions/FAT Viewer?action=UPDATE&amp;creator=factset&amp;DYN_ARGS=TRUE&amp;DOC_NAME=FAT:FQL_AUDITING_CLIENT_TEMPLATE.FAT&amp;display_string=Audit&amp;VAR:KEY=FYNKXARYJY&amp;VAR:QUERY=KChGRl9HUk9TU19JTkMoTFRNLDAsLCxSRixVU0QpQEZGX0dST1NTX0lOQyhMVE1TX1NFTUksMCwsLFJGLFVTR","CkpQEZGX1NBTEVTKEFOTiwwLCwsUkYsVVNEKSk=&amp;WINDOW=FIRST_POPUP&amp;HEIGHT=450&amp;WIDTH=450&amp;START_MAXIMIZED=FALSE&amp;VAR:CALENDAR=US&amp;VAR:SYMBOL=B1YBFQ&amp;VAR:INDEX=0"}</definedName>
    <definedName name="_524__FDSAUDITLINK__" localSheetId="15" hidden="1">{"fdsup://directions/FAT Viewer?action=UPDATE&amp;creator=factset&amp;DYN_ARGS=TRUE&amp;DOC_NAME=FAT:FQL_AUDITING_CLIENT_TEMPLATE.FAT&amp;display_string=Audit&amp;VAR:KEY=FYNKXARYJY&amp;VAR:QUERY=KChGRl9HUk9TU19JTkMoTFRNLDAsLCxSRixVU0QpQEZGX0dST1NTX0lOQyhMVE1TX1NFTUksMCwsLFJGLFVTR","CkpQEZGX1NBTEVTKEFOTiwwLCwsUkYsVVNEKSk=&amp;WINDOW=FIRST_POPUP&amp;HEIGHT=450&amp;WIDTH=450&amp;START_MAXIMIZED=FALSE&amp;VAR:CALENDAR=US&amp;VAR:SYMBOL=B1YBFQ&amp;VAR:INDEX=0"}</definedName>
    <definedName name="_524__FDSAUDITLINK__" hidden="1">{"fdsup://directions/FAT Viewer?action=UPDATE&amp;creator=factset&amp;DYN_ARGS=TRUE&amp;DOC_NAME=FAT:FQL_AUDITING_CLIENT_TEMPLATE.FAT&amp;display_string=Audit&amp;VAR:KEY=FYNKXARYJY&amp;VAR:QUERY=KChGRl9HUk9TU19JTkMoTFRNLDAsLCxSRixVU0QpQEZGX0dST1NTX0lOQyhMVE1TX1NFTUksMCwsLFJGLFVTR","CkpQEZGX1NBTEVTKEFOTiwwLCwsUkYsVVNEKSk=&amp;WINDOW=FIRST_POPUP&amp;HEIGHT=450&amp;WIDTH=450&amp;START_MAXIMIZED=FALSE&amp;VAR:CALENDAR=US&amp;VAR:SYMBOL=B1YBFQ&amp;VAR:INDEX=0"}</definedName>
    <definedName name="_525__FDSAUDITLINK__" localSheetId="16" hidden="1">{"fdsup://directions/FAT Viewer?action=UPDATE&amp;creator=factset&amp;DYN_ARGS=TRUE&amp;DOC_NAME=FAT:FQL_AUDITING_CLIENT_TEMPLATE.FAT&amp;display_string=Audit&amp;VAR:KEY=HYHQXSLOZI&amp;VAR:QUERY=KChGRl9TQUxFUyhMVE0sMCwsLFJGLFVTRClARkZfU0FMRVMoTFRNU19TRU1JLDAsLCxSRixVU0QpKUBGRl9TQ","UxFUyhBTk4sMCwsLFJGLFVTRCkp&amp;WINDOW=FIRST_POPUP&amp;HEIGHT=450&amp;WIDTH=450&amp;START_MAXIMIZED=FALSE&amp;VAR:CALENDAR=US&amp;VAR:SYMBOL=B1YBFQ&amp;VAR:INDEX=0"}</definedName>
    <definedName name="_525__FDSAUDITLINK__" localSheetId="20" hidden="1">{"fdsup://directions/FAT Viewer?action=UPDATE&amp;creator=factset&amp;DYN_ARGS=TRUE&amp;DOC_NAME=FAT:FQL_AUDITING_CLIENT_TEMPLATE.FAT&amp;display_string=Audit&amp;VAR:KEY=HYHQXSLOZI&amp;VAR:QUERY=KChGRl9TQUxFUyhMVE0sMCwsLFJGLFVTRClARkZfU0FMRVMoTFRNU19TRU1JLDAsLCxSRixVU0QpKUBGRl9TQ","UxFUyhBTk4sMCwsLFJGLFVTRCkp&amp;WINDOW=FIRST_POPUP&amp;HEIGHT=450&amp;WIDTH=450&amp;START_MAXIMIZED=FALSE&amp;VAR:CALENDAR=US&amp;VAR:SYMBOL=B1YBFQ&amp;VAR:INDEX=0"}</definedName>
    <definedName name="_525__FDSAUDITLINK__" localSheetId="12" hidden="1">{"fdsup://directions/FAT Viewer?action=UPDATE&amp;creator=factset&amp;DYN_ARGS=TRUE&amp;DOC_NAME=FAT:FQL_AUDITING_CLIENT_TEMPLATE.FAT&amp;display_string=Audit&amp;VAR:KEY=HYHQXSLOZI&amp;VAR:QUERY=KChGRl9TQUxFUyhMVE0sMCwsLFJGLFVTRClARkZfU0FMRVMoTFRNU19TRU1JLDAsLCxSRixVU0QpKUBGRl9TQ","UxFUyhBTk4sMCwsLFJGLFVTRCkp&amp;WINDOW=FIRST_POPUP&amp;HEIGHT=450&amp;WIDTH=450&amp;START_MAXIMIZED=FALSE&amp;VAR:CALENDAR=US&amp;VAR:SYMBOL=B1YBFQ&amp;VAR:INDEX=0"}</definedName>
    <definedName name="_525__FDSAUDITLINK__" localSheetId="15" hidden="1">{"fdsup://directions/FAT Viewer?action=UPDATE&amp;creator=factset&amp;DYN_ARGS=TRUE&amp;DOC_NAME=FAT:FQL_AUDITING_CLIENT_TEMPLATE.FAT&amp;display_string=Audit&amp;VAR:KEY=HYHQXSLOZI&amp;VAR:QUERY=KChGRl9TQUxFUyhMVE0sMCwsLFJGLFVTRClARkZfU0FMRVMoTFRNU19TRU1JLDAsLCxSRixVU0QpKUBGRl9TQ","UxFUyhBTk4sMCwsLFJGLFVTRCkp&amp;WINDOW=FIRST_POPUP&amp;HEIGHT=450&amp;WIDTH=450&amp;START_MAXIMIZED=FALSE&amp;VAR:CALENDAR=US&amp;VAR:SYMBOL=B1YBFQ&amp;VAR:INDEX=0"}</definedName>
    <definedName name="_525__FDSAUDITLINK__" hidden="1">{"fdsup://directions/FAT Viewer?action=UPDATE&amp;creator=factset&amp;DYN_ARGS=TRUE&amp;DOC_NAME=FAT:FQL_AUDITING_CLIENT_TEMPLATE.FAT&amp;display_string=Audit&amp;VAR:KEY=HYHQXSLOZI&amp;VAR:QUERY=KChGRl9TQUxFUyhMVE0sMCwsLFJGLFVTRClARkZfU0FMRVMoTFRNU19TRU1JLDAsLCxSRixVU0QpKUBGRl9TQ","UxFUyhBTk4sMCwsLFJGLFVTRCkp&amp;WINDOW=FIRST_POPUP&amp;HEIGHT=450&amp;WIDTH=450&amp;START_MAXIMIZED=FALSE&amp;VAR:CALENDAR=US&amp;VAR:SYMBOL=B1YBFQ&amp;VAR:INDEX=0"}</definedName>
    <definedName name="_526__FDSAUDITLINK__" localSheetId="16" hidden="1">{"fdsup://Directions/FactSet Auditing Viewer?action=AUDIT_VALUE&amp;DB=129&amp;ID1=B1YBFQ&amp;VALUEID=01001&amp;SDATE=201102&amp;PERIODTYPE=QTR_STD&amp;SCFT=3&amp;window=popup_no_bar&amp;width=385&amp;height=120&amp;START_MAXIMIZED=FALSE&amp;creator=factset&amp;display_string=Audit"}</definedName>
    <definedName name="_526__FDSAUDITLINK__" localSheetId="20" hidden="1">{"fdsup://Directions/FactSet Auditing Viewer?action=AUDIT_VALUE&amp;DB=129&amp;ID1=B1YBFQ&amp;VALUEID=01001&amp;SDATE=201102&amp;PERIODTYPE=QTR_STD&amp;SCFT=3&amp;window=popup_no_bar&amp;width=385&amp;height=120&amp;START_MAXIMIZED=FALSE&amp;creator=factset&amp;display_string=Audit"}</definedName>
    <definedName name="_526__FDSAUDITLINK__" localSheetId="12" hidden="1">{"fdsup://Directions/FactSet Auditing Viewer?action=AUDIT_VALUE&amp;DB=129&amp;ID1=B1YBFQ&amp;VALUEID=01001&amp;SDATE=201102&amp;PERIODTYPE=QTR_STD&amp;SCFT=3&amp;window=popup_no_bar&amp;width=385&amp;height=120&amp;START_MAXIMIZED=FALSE&amp;creator=factset&amp;display_string=Audit"}</definedName>
    <definedName name="_526__FDSAUDITLINK__" localSheetId="15" hidden="1">{"fdsup://Directions/FactSet Auditing Viewer?action=AUDIT_VALUE&amp;DB=129&amp;ID1=B1YBFQ&amp;VALUEID=01001&amp;SDATE=201102&amp;PERIODTYPE=QTR_STD&amp;SCFT=3&amp;window=popup_no_bar&amp;width=385&amp;height=120&amp;START_MAXIMIZED=FALSE&amp;creator=factset&amp;display_string=Audit"}</definedName>
    <definedName name="_526__FDSAUDITLINK__" hidden="1">{"fdsup://Directions/FactSet Auditing Viewer?action=AUDIT_VALUE&amp;DB=129&amp;ID1=B1YBFQ&amp;VALUEID=01001&amp;SDATE=201102&amp;PERIODTYPE=QTR_STD&amp;SCFT=3&amp;window=popup_no_bar&amp;width=385&amp;height=120&amp;START_MAXIMIZED=FALSE&amp;creator=factset&amp;display_string=Audit"}</definedName>
    <definedName name="_527__FDSAUDITLINK__" localSheetId="16" hidden="1">{"fdsup://Directions/FactSet Auditing Viewer?action=AUDIT_VALUE&amp;DB=129&amp;ID1=B1YBFQ&amp;VALUEID=01001&amp;SDATE=201002&amp;PERIODTYPE=QTR_STD&amp;SCFT=3&amp;window=popup_no_bar&amp;width=385&amp;height=120&amp;START_MAXIMIZED=FALSE&amp;creator=factset&amp;display_string=Audit"}</definedName>
    <definedName name="_527__FDSAUDITLINK__" localSheetId="20" hidden="1">{"fdsup://Directions/FactSet Auditing Viewer?action=AUDIT_VALUE&amp;DB=129&amp;ID1=B1YBFQ&amp;VALUEID=01001&amp;SDATE=201002&amp;PERIODTYPE=QTR_STD&amp;SCFT=3&amp;window=popup_no_bar&amp;width=385&amp;height=120&amp;START_MAXIMIZED=FALSE&amp;creator=factset&amp;display_string=Audit"}</definedName>
    <definedName name="_527__FDSAUDITLINK__" localSheetId="12" hidden="1">{"fdsup://Directions/FactSet Auditing Viewer?action=AUDIT_VALUE&amp;DB=129&amp;ID1=B1YBFQ&amp;VALUEID=01001&amp;SDATE=201002&amp;PERIODTYPE=QTR_STD&amp;SCFT=3&amp;window=popup_no_bar&amp;width=385&amp;height=120&amp;START_MAXIMIZED=FALSE&amp;creator=factset&amp;display_string=Audit"}</definedName>
    <definedName name="_527__FDSAUDITLINK__" localSheetId="15" hidden="1">{"fdsup://Directions/FactSet Auditing Viewer?action=AUDIT_VALUE&amp;DB=129&amp;ID1=B1YBFQ&amp;VALUEID=01001&amp;SDATE=201002&amp;PERIODTYPE=QTR_STD&amp;SCFT=3&amp;window=popup_no_bar&amp;width=385&amp;height=120&amp;START_MAXIMIZED=FALSE&amp;creator=factset&amp;display_string=Audit"}</definedName>
    <definedName name="_527__FDSAUDITLINK__" hidden="1">{"fdsup://Directions/FactSet Auditing Viewer?action=AUDIT_VALUE&amp;DB=129&amp;ID1=B1YBFQ&amp;VALUEID=01001&amp;SDATE=201002&amp;PERIODTYPE=QTR_STD&amp;SCFT=3&amp;window=popup_no_bar&amp;width=385&amp;height=120&amp;START_MAXIMIZED=FALSE&amp;creator=factset&amp;display_string=Audit"}</definedName>
    <definedName name="_528__FDSAUDITLINK__" localSheetId="16" hidden="1">{"fdsup://directions/FAT Viewer?action=UPDATE&amp;creator=factset&amp;DYN_ARGS=TRUE&amp;DOC_NAME=FAT:FQL_AUDITING_CLIENT_TEMPLATE.FAT&amp;display_string=Audit&amp;VAR:KEY=RIJMXWVKBA&amp;VAR:QUERY=KChGRl9TQUxFUyhMVE0sMCwsLFJGLFVTRClARkZfU0FMRVMoTFRNU19TRU1JLDAsLCxSRixVU0QpKUBGRl9TQ","UxFUyhBTk4sMCwsLFJGLFVTRCkp&amp;WINDOW=FIRST_POPUP&amp;HEIGHT=450&amp;WIDTH=450&amp;START_MAXIMIZED=FALSE&amp;VAR:CALENDAR=US&amp;VAR:SYMBOL=B0L4LM&amp;VAR:INDEX=0"}</definedName>
    <definedName name="_528__FDSAUDITLINK__" localSheetId="20" hidden="1">{"fdsup://directions/FAT Viewer?action=UPDATE&amp;creator=factset&amp;DYN_ARGS=TRUE&amp;DOC_NAME=FAT:FQL_AUDITING_CLIENT_TEMPLATE.FAT&amp;display_string=Audit&amp;VAR:KEY=RIJMXWVKBA&amp;VAR:QUERY=KChGRl9TQUxFUyhMVE0sMCwsLFJGLFVTRClARkZfU0FMRVMoTFRNU19TRU1JLDAsLCxSRixVU0QpKUBGRl9TQ","UxFUyhBTk4sMCwsLFJGLFVTRCkp&amp;WINDOW=FIRST_POPUP&amp;HEIGHT=450&amp;WIDTH=450&amp;START_MAXIMIZED=FALSE&amp;VAR:CALENDAR=US&amp;VAR:SYMBOL=B0L4LM&amp;VAR:INDEX=0"}</definedName>
    <definedName name="_528__FDSAUDITLINK__" localSheetId="12" hidden="1">{"fdsup://directions/FAT Viewer?action=UPDATE&amp;creator=factset&amp;DYN_ARGS=TRUE&amp;DOC_NAME=FAT:FQL_AUDITING_CLIENT_TEMPLATE.FAT&amp;display_string=Audit&amp;VAR:KEY=RIJMXWVKBA&amp;VAR:QUERY=KChGRl9TQUxFUyhMVE0sMCwsLFJGLFVTRClARkZfU0FMRVMoTFRNU19TRU1JLDAsLCxSRixVU0QpKUBGRl9TQ","UxFUyhBTk4sMCwsLFJGLFVTRCkp&amp;WINDOW=FIRST_POPUP&amp;HEIGHT=450&amp;WIDTH=450&amp;START_MAXIMIZED=FALSE&amp;VAR:CALENDAR=US&amp;VAR:SYMBOL=B0L4LM&amp;VAR:INDEX=0"}</definedName>
    <definedName name="_528__FDSAUDITLINK__" localSheetId="15" hidden="1">{"fdsup://directions/FAT Viewer?action=UPDATE&amp;creator=factset&amp;DYN_ARGS=TRUE&amp;DOC_NAME=FAT:FQL_AUDITING_CLIENT_TEMPLATE.FAT&amp;display_string=Audit&amp;VAR:KEY=RIJMXWVKBA&amp;VAR:QUERY=KChGRl9TQUxFUyhMVE0sMCwsLFJGLFVTRClARkZfU0FMRVMoTFRNU19TRU1JLDAsLCxSRixVU0QpKUBGRl9TQ","UxFUyhBTk4sMCwsLFJGLFVTRCkp&amp;WINDOW=FIRST_POPUP&amp;HEIGHT=450&amp;WIDTH=450&amp;START_MAXIMIZED=FALSE&amp;VAR:CALENDAR=US&amp;VAR:SYMBOL=B0L4LM&amp;VAR:INDEX=0"}</definedName>
    <definedName name="_528__FDSAUDITLINK__" hidden="1">{"fdsup://directions/FAT Viewer?action=UPDATE&amp;creator=factset&amp;DYN_ARGS=TRUE&amp;DOC_NAME=FAT:FQL_AUDITING_CLIENT_TEMPLATE.FAT&amp;display_string=Audit&amp;VAR:KEY=RIJMXWVKBA&amp;VAR:QUERY=KChGRl9TQUxFUyhMVE0sMCwsLFJGLFVTRClARkZfU0FMRVMoTFRNU19TRU1JLDAsLCxSRixVU0QpKUBGRl9TQ","UxFUyhBTk4sMCwsLFJGLFVTRCkp&amp;WINDOW=FIRST_POPUP&amp;HEIGHT=450&amp;WIDTH=450&amp;START_MAXIMIZED=FALSE&amp;VAR:CALENDAR=US&amp;VAR:SYMBOL=B0L4LM&amp;VAR:INDEX=0"}</definedName>
    <definedName name="_529__FDSAUDITLINK__" localSheetId="16" hidden="1">{"fdsup://directions/FAT Viewer?action=UPDATE&amp;creator=factset&amp;DYN_ARGS=TRUE&amp;DOC_NAME=FAT:FQL_AUDITING_CLIENT_TEMPLATE.FAT&amp;display_string=Audit&amp;VAR:KEY=DCPOHQTCFY&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316988&amp;VAR:INDEX=0"}</definedName>
    <definedName name="_529__FDSAUDITLINK__" localSheetId="20" hidden="1">{"fdsup://directions/FAT Viewer?action=UPDATE&amp;creator=factset&amp;DYN_ARGS=TRUE&amp;DOC_NAME=FAT:FQL_AUDITING_CLIENT_TEMPLATE.FAT&amp;display_string=Audit&amp;VAR:KEY=DCPOHQTCFY&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316988&amp;VAR:INDEX=0"}</definedName>
    <definedName name="_529__FDSAUDITLINK__" localSheetId="12" hidden="1">{"fdsup://directions/FAT Viewer?action=UPDATE&amp;creator=factset&amp;DYN_ARGS=TRUE&amp;DOC_NAME=FAT:FQL_AUDITING_CLIENT_TEMPLATE.FAT&amp;display_string=Audit&amp;VAR:KEY=DCPOHQTCFY&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316988&amp;VAR:INDEX=0"}</definedName>
    <definedName name="_529__FDSAUDITLINK__" localSheetId="15" hidden="1">{"fdsup://directions/FAT Viewer?action=UPDATE&amp;creator=factset&amp;DYN_ARGS=TRUE&amp;DOC_NAME=FAT:FQL_AUDITING_CLIENT_TEMPLATE.FAT&amp;display_string=Audit&amp;VAR:KEY=DCPOHQTCFY&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316988&amp;VAR:INDEX=0"}</definedName>
    <definedName name="_529__FDSAUDITLINK__" hidden="1">{"fdsup://directions/FAT Viewer?action=UPDATE&amp;creator=factset&amp;DYN_ARGS=TRUE&amp;DOC_NAME=FAT:FQL_AUDITING_CLIENT_TEMPLATE.FAT&amp;display_string=Audit&amp;VAR:KEY=DCPOHQTCFY&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316988&amp;VAR:INDEX=0"}</definedName>
    <definedName name="_53__FDSAUDITLINK__" localSheetId="16" hidden="1">{"fdsup://Directions/FactSet Auditing Viewer?action=AUDIT_VALUE&amp;DB=129&amp;ID1=46629U10&amp;VALUEID=07011&amp;SDATE=2009&amp;PERIODTYPE=ANN_STD&amp;window=popup_no_bar&amp;width=385&amp;height=120&amp;START_MAXIMIZED=FALSE&amp;creator=factset&amp;display_string=Audit"}</definedName>
    <definedName name="_53__FDSAUDITLINK__" localSheetId="20" hidden="1">{"fdsup://Directions/FactSet Auditing Viewer?action=AUDIT_VALUE&amp;DB=129&amp;ID1=46629U10&amp;VALUEID=07011&amp;SDATE=2009&amp;PERIODTYPE=ANN_STD&amp;window=popup_no_bar&amp;width=385&amp;height=120&amp;START_MAXIMIZED=FALSE&amp;creator=factset&amp;display_string=Audit"}</definedName>
    <definedName name="_53__FDSAUDITLINK__" localSheetId="12" hidden="1">{"fdsup://Directions/FactSet Auditing Viewer?action=AUDIT_VALUE&amp;DB=129&amp;ID1=46629U10&amp;VALUEID=07011&amp;SDATE=2009&amp;PERIODTYPE=ANN_STD&amp;window=popup_no_bar&amp;width=385&amp;height=120&amp;START_MAXIMIZED=FALSE&amp;creator=factset&amp;display_string=Audit"}</definedName>
    <definedName name="_53__FDSAUDITLINK__" localSheetId="15" hidden="1">{"fdsup://Directions/FactSet Auditing Viewer?action=AUDIT_VALUE&amp;DB=129&amp;ID1=46629U10&amp;VALUEID=07011&amp;SDATE=2009&amp;PERIODTYPE=ANN_STD&amp;window=popup_no_bar&amp;width=385&amp;height=120&amp;START_MAXIMIZED=FALSE&amp;creator=factset&amp;display_string=Audit"}</definedName>
    <definedName name="_53__FDSAUDITLINK__" hidden="1">{"fdsup://Directions/FactSet Auditing Viewer?action=AUDIT_VALUE&amp;DB=129&amp;ID1=46629U10&amp;VALUEID=07011&amp;SDATE=2009&amp;PERIODTYPE=ANN_STD&amp;window=popup_no_bar&amp;width=385&amp;height=120&amp;START_MAXIMIZED=FALSE&amp;creator=factset&amp;display_string=Audit"}</definedName>
    <definedName name="_530__FDSAUDITLINK__" localSheetId="16" hidden="1">{"fdsup://directions/FAT Viewer?action=UPDATE&amp;creator=factset&amp;DYN_ARGS=TRUE&amp;DOC_NAME=FAT:FQL_AUDITING_CLIENT_TEMPLATE.FAT&amp;display_string=Audit&amp;VAR:KEY=FQVETYROVW&amp;VAR:QUERY=KChGRl9FQklUREEoTFRNLDAsLCxSRixVU0QpQEZGX0VCSVREQShMVE1TX1NFTUksMCwsLFJGLFVTRCkpQEZGX","0VCSVREQShBTk4sMCwsLFJGLFVTRCkp&amp;WINDOW=FIRST_POPUP&amp;HEIGHT=450&amp;WIDTH=450&amp;START_MAXIMIZED=FALSE&amp;VAR:CALENDAR=US&amp;VAR:SYMBOL=316988&amp;VAR:INDEX=0"}</definedName>
    <definedName name="_530__FDSAUDITLINK__" localSheetId="20" hidden="1">{"fdsup://directions/FAT Viewer?action=UPDATE&amp;creator=factset&amp;DYN_ARGS=TRUE&amp;DOC_NAME=FAT:FQL_AUDITING_CLIENT_TEMPLATE.FAT&amp;display_string=Audit&amp;VAR:KEY=FQVETYROVW&amp;VAR:QUERY=KChGRl9FQklUREEoTFRNLDAsLCxSRixVU0QpQEZGX0VCSVREQShMVE1TX1NFTUksMCwsLFJGLFVTRCkpQEZGX","0VCSVREQShBTk4sMCwsLFJGLFVTRCkp&amp;WINDOW=FIRST_POPUP&amp;HEIGHT=450&amp;WIDTH=450&amp;START_MAXIMIZED=FALSE&amp;VAR:CALENDAR=US&amp;VAR:SYMBOL=316988&amp;VAR:INDEX=0"}</definedName>
    <definedName name="_530__FDSAUDITLINK__" localSheetId="12" hidden="1">{"fdsup://directions/FAT Viewer?action=UPDATE&amp;creator=factset&amp;DYN_ARGS=TRUE&amp;DOC_NAME=FAT:FQL_AUDITING_CLIENT_TEMPLATE.FAT&amp;display_string=Audit&amp;VAR:KEY=FQVETYROVW&amp;VAR:QUERY=KChGRl9FQklUREEoTFRNLDAsLCxSRixVU0QpQEZGX0VCSVREQShMVE1TX1NFTUksMCwsLFJGLFVTRCkpQEZGX","0VCSVREQShBTk4sMCwsLFJGLFVTRCkp&amp;WINDOW=FIRST_POPUP&amp;HEIGHT=450&amp;WIDTH=450&amp;START_MAXIMIZED=FALSE&amp;VAR:CALENDAR=US&amp;VAR:SYMBOL=316988&amp;VAR:INDEX=0"}</definedName>
    <definedName name="_530__FDSAUDITLINK__" localSheetId="15" hidden="1">{"fdsup://directions/FAT Viewer?action=UPDATE&amp;creator=factset&amp;DYN_ARGS=TRUE&amp;DOC_NAME=FAT:FQL_AUDITING_CLIENT_TEMPLATE.FAT&amp;display_string=Audit&amp;VAR:KEY=FQVETYROVW&amp;VAR:QUERY=KChGRl9FQklUREEoTFRNLDAsLCxSRixVU0QpQEZGX0VCSVREQShMVE1TX1NFTUksMCwsLFJGLFVTRCkpQEZGX","0VCSVREQShBTk4sMCwsLFJGLFVTRCkp&amp;WINDOW=FIRST_POPUP&amp;HEIGHT=450&amp;WIDTH=450&amp;START_MAXIMIZED=FALSE&amp;VAR:CALENDAR=US&amp;VAR:SYMBOL=316988&amp;VAR:INDEX=0"}</definedName>
    <definedName name="_530__FDSAUDITLINK__" hidden="1">{"fdsup://directions/FAT Viewer?action=UPDATE&amp;creator=factset&amp;DYN_ARGS=TRUE&amp;DOC_NAME=FAT:FQL_AUDITING_CLIENT_TEMPLATE.FAT&amp;display_string=Audit&amp;VAR:KEY=FQVETYROVW&amp;VAR:QUERY=KChGRl9FQklUREEoTFRNLDAsLCxSRixVU0QpQEZGX0VCSVREQShMVE1TX1NFTUksMCwsLFJGLFVTRCkpQEZGX","0VCSVREQShBTk4sMCwsLFJGLFVTRCkp&amp;WINDOW=FIRST_POPUP&amp;HEIGHT=450&amp;WIDTH=450&amp;START_MAXIMIZED=FALSE&amp;VAR:CALENDAR=US&amp;VAR:SYMBOL=316988&amp;VAR:INDEX=0"}</definedName>
    <definedName name="_531__FDSAUDITLINK__" localSheetId="16" hidden="1">{"fdsup://directions/FAT Viewer?action=UPDATE&amp;creator=factset&amp;DYN_ARGS=TRUE&amp;DOC_NAME=FAT:FQL_AUDITING_CLIENT_TEMPLATE.FAT&amp;display_string=Audit&amp;VAR:KEY=RQBAXEZYBI&amp;VAR:QUERY=KChGRl9HUk9TU19JTkMoTFRNLDAsLCxSRixVU0QpQEZGX0dST1NTX0lOQyhMVE1TX1NFTUksMCwsLFJGLFVTR","CkpQEZGX1NBTEVTKEFOTiwwLCwsUkYsVVNEKSk=&amp;WINDOW=FIRST_POPUP&amp;HEIGHT=450&amp;WIDTH=450&amp;START_MAXIMIZED=FALSE&amp;VAR:CALENDAR=US&amp;VAR:SYMBOL=316988&amp;VAR:INDEX=0"}</definedName>
    <definedName name="_531__FDSAUDITLINK__" localSheetId="20" hidden="1">{"fdsup://directions/FAT Viewer?action=UPDATE&amp;creator=factset&amp;DYN_ARGS=TRUE&amp;DOC_NAME=FAT:FQL_AUDITING_CLIENT_TEMPLATE.FAT&amp;display_string=Audit&amp;VAR:KEY=RQBAXEZYBI&amp;VAR:QUERY=KChGRl9HUk9TU19JTkMoTFRNLDAsLCxSRixVU0QpQEZGX0dST1NTX0lOQyhMVE1TX1NFTUksMCwsLFJGLFVTR","CkpQEZGX1NBTEVTKEFOTiwwLCwsUkYsVVNEKSk=&amp;WINDOW=FIRST_POPUP&amp;HEIGHT=450&amp;WIDTH=450&amp;START_MAXIMIZED=FALSE&amp;VAR:CALENDAR=US&amp;VAR:SYMBOL=316988&amp;VAR:INDEX=0"}</definedName>
    <definedName name="_531__FDSAUDITLINK__" localSheetId="12" hidden="1">{"fdsup://directions/FAT Viewer?action=UPDATE&amp;creator=factset&amp;DYN_ARGS=TRUE&amp;DOC_NAME=FAT:FQL_AUDITING_CLIENT_TEMPLATE.FAT&amp;display_string=Audit&amp;VAR:KEY=RQBAXEZYBI&amp;VAR:QUERY=KChGRl9HUk9TU19JTkMoTFRNLDAsLCxSRixVU0QpQEZGX0dST1NTX0lOQyhMVE1TX1NFTUksMCwsLFJGLFVTR","CkpQEZGX1NBTEVTKEFOTiwwLCwsUkYsVVNEKSk=&amp;WINDOW=FIRST_POPUP&amp;HEIGHT=450&amp;WIDTH=450&amp;START_MAXIMIZED=FALSE&amp;VAR:CALENDAR=US&amp;VAR:SYMBOL=316988&amp;VAR:INDEX=0"}</definedName>
    <definedName name="_531__FDSAUDITLINK__" localSheetId="15" hidden="1">{"fdsup://directions/FAT Viewer?action=UPDATE&amp;creator=factset&amp;DYN_ARGS=TRUE&amp;DOC_NAME=FAT:FQL_AUDITING_CLIENT_TEMPLATE.FAT&amp;display_string=Audit&amp;VAR:KEY=RQBAXEZYBI&amp;VAR:QUERY=KChGRl9HUk9TU19JTkMoTFRNLDAsLCxSRixVU0QpQEZGX0dST1NTX0lOQyhMVE1TX1NFTUksMCwsLFJGLFVTR","CkpQEZGX1NBTEVTKEFOTiwwLCwsUkYsVVNEKSk=&amp;WINDOW=FIRST_POPUP&amp;HEIGHT=450&amp;WIDTH=450&amp;START_MAXIMIZED=FALSE&amp;VAR:CALENDAR=US&amp;VAR:SYMBOL=316988&amp;VAR:INDEX=0"}</definedName>
    <definedName name="_531__FDSAUDITLINK__" hidden="1">{"fdsup://directions/FAT Viewer?action=UPDATE&amp;creator=factset&amp;DYN_ARGS=TRUE&amp;DOC_NAME=FAT:FQL_AUDITING_CLIENT_TEMPLATE.FAT&amp;display_string=Audit&amp;VAR:KEY=RQBAXEZYBI&amp;VAR:QUERY=KChGRl9HUk9TU19JTkMoTFRNLDAsLCxSRixVU0QpQEZGX0dST1NTX0lOQyhMVE1TX1NFTUksMCwsLFJGLFVTR","CkpQEZGX1NBTEVTKEFOTiwwLCwsUkYsVVNEKSk=&amp;WINDOW=FIRST_POPUP&amp;HEIGHT=450&amp;WIDTH=450&amp;START_MAXIMIZED=FALSE&amp;VAR:CALENDAR=US&amp;VAR:SYMBOL=316988&amp;VAR:INDEX=0"}</definedName>
    <definedName name="_532__FDSAUDITLINK__" localSheetId="16" hidden="1">{"fdsup://directions/FAT Viewer?action=UPDATE&amp;creator=factset&amp;DYN_ARGS=TRUE&amp;DOC_NAME=FAT:FQL_AUDITING_CLIENT_TEMPLATE.FAT&amp;display_string=Audit&amp;VAR:KEY=XKFSLSPARM&amp;VAR:QUERY=KChGRl9FQklUREEoTFRNLDAsLCxSRixVU0QpQEZGX0VCSVREQShMVE1TX1NFTUksMCwsLFJGLFVTRCkpQEZGX","0VCSVREQShBTk4sMCwsLFJGLFVTRCkp&amp;WINDOW=FIRST_POPUP&amp;HEIGHT=450&amp;WIDTH=450&amp;START_MAXIMIZED=FALSE&amp;VAR:CALENDAR=US&amp;VAR:SYMBOL=BYD&amp;VAR:INDEX=0"}</definedName>
    <definedName name="_532__FDSAUDITLINK__" localSheetId="20" hidden="1">{"fdsup://directions/FAT Viewer?action=UPDATE&amp;creator=factset&amp;DYN_ARGS=TRUE&amp;DOC_NAME=FAT:FQL_AUDITING_CLIENT_TEMPLATE.FAT&amp;display_string=Audit&amp;VAR:KEY=XKFSLSPARM&amp;VAR:QUERY=KChGRl9FQklUREEoTFRNLDAsLCxSRixVU0QpQEZGX0VCSVREQShMVE1TX1NFTUksMCwsLFJGLFVTRCkpQEZGX","0VCSVREQShBTk4sMCwsLFJGLFVTRCkp&amp;WINDOW=FIRST_POPUP&amp;HEIGHT=450&amp;WIDTH=450&amp;START_MAXIMIZED=FALSE&amp;VAR:CALENDAR=US&amp;VAR:SYMBOL=BYD&amp;VAR:INDEX=0"}</definedName>
    <definedName name="_532__FDSAUDITLINK__" localSheetId="12" hidden="1">{"fdsup://directions/FAT Viewer?action=UPDATE&amp;creator=factset&amp;DYN_ARGS=TRUE&amp;DOC_NAME=FAT:FQL_AUDITING_CLIENT_TEMPLATE.FAT&amp;display_string=Audit&amp;VAR:KEY=XKFSLSPARM&amp;VAR:QUERY=KChGRl9FQklUREEoTFRNLDAsLCxSRixVU0QpQEZGX0VCSVREQShMVE1TX1NFTUksMCwsLFJGLFVTRCkpQEZGX","0VCSVREQShBTk4sMCwsLFJGLFVTRCkp&amp;WINDOW=FIRST_POPUP&amp;HEIGHT=450&amp;WIDTH=450&amp;START_MAXIMIZED=FALSE&amp;VAR:CALENDAR=US&amp;VAR:SYMBOL=BYD&amp;VAR:INDEX=0"}</definedName>
    <definedName name="_532__FDSAUDITLINK__" localSheetId="15" hidden="1">{"fdsup://directions/FAT Viewer?action=UPDATE&amp;creator=factset&amp;DYN_ARGS=TRUE&amp;DOC_NAME=FAT:FQL_AUDITING_CLIENT_TEMPLATE.FAT&amp;display_string=Audit&amp;VAR:KEY=XKFSLSPARM&amp;VAR:QUERY=KChGRl9FQklUREEoTFRNLDAsLCxSRixVU0QpQEZGX0VCSVREQShMVE1TX1NFTUksMCwsLFJGLFVTRCkpQEZGX","0VCSVREQShBTk4sMCwsLFJGLFVTRCkp&amp;WINDOW=FIRST_POPUP&amp;HEIGHT=450&amp;WIDTH=450&amp;START_MAXIMIZED=FALSE&amp;VAR:CALENDAR=US&amp;VAR:SYMBOL=BYD&amp;VAR:INDEX=0"}</definedName>
    <definedName name="_532__FDSAUDITLINK__" hidden="1">{"fdsup://directions/FAT Viewer?action=UPDATE&amp;creator=factset&amp;DYN_ARGS=TRUE&amp;DOC_NAME=FAT:FQL_AUDITING_CLIENT_TEMPLATE.FAT&amp;display_string=Audit&amp;VAR:KEY=XKFSLSPARM&amp;VAR:QUERY=KChGRl9FQklUREEoTFRNLDAsLCxSRixVU0QpQEZGX0VCSVREQShMVE1TX1NFTUksMCwsLFJGLFVTRCkpQEZGX","0VCSVREQShBTk4sMCwsLFJGLFVTRCkp&amp;WINDOW=FIRST_POPUP&amp;HEIGHT=450&amp;WIDTH=450&amp;START_MAXIMIZED=FALSE&amp;VAR:CALENDAR=US&amp;VAR:SYMBOL=BYD&amp;VAR:INDEX=0"}</definedName>
    <definedName name="_533__FDSAUDITLINK__" localSheetId="16" hidden="1">{"fdsup://directions/FAT Viewer?action=UPDATE&amp;creator=factset&amp;DYN_ARGS=TRUE&amp;DOC_NAME=FAT:FQL_AUDITING_CLIENT_TEMPLATE.FAT&amp;display_string=Audit&amp;VAR:KEY=ZQPKFOLAXO&amp;VAR:QUERY=KChGRl9HUk9TU19JTkMoTFRNLDAsLCxSRixVU0QpQEZGX0dST1NTX0lOQyhMVE1TX1NFTUksMCwsLFJGLFVTR","CkpQEZGX1NBTEVTKEFOTiwwLCwsUkYsVVNEKSk=&amp;WINDOW=FIRST_POPUP&amp;HEIGHT=450&amp;WIDTH=450&amp;START_MAXIMIZED=FALSE&amp;VAR:CALENDAR=US&amp;VAR:SYMBOL=BYD&amp;VAR:INDEX=0"}</definedName>
    <definedName name="_533__FDSAUDITLINK__" localSheetId="20" hidden="1">{"fdsup://directions/FAT Viewer?action=UPDATE&amp;creator=factset&amp;DYN_ARGS=TRUE&amp;DOC_NAME=FAT:FQL_AUDITING_CLIENT_TEMPLATE.FAT&amp;display_string=Audit&amp;VAR:KEY=ZQPKFOLAXO&amp;VAR:QUERY=KChGRl9HUk9TU19JTkMoTFRNLDAsLCxSRixVU0QpQEZGX0dST1NTX0lOQyhMVE1TX1NFTUksMCwsLFJGLFVTR","CkpQEZGX1NBTEVTKEFOTiwwLCwsUkYsVVNEKSk=&amp;WINDOW=FIRST_POPUP&amp;HEIGHT=450&amp;WIDTH=450&amp;START_MAXIMIZED=FALSE&amp;VAR:CALENDAR=US&amp;VAR:SYMBOL=BYD&amp;VAR:INDEX=0"}</definedName>
    <definedName name="_533__FDSAUDITLINK__" localSheetId="12" hidden="1">{"fdsup://directions/FAT Viewer?action=UPDATE&amp;creator=factset&amp;DYN_ARGS=TRUE&amp;DOC_NAME=FAT:FQL_AUDITING_CLIENT_TEMPLATE.FAT&amp;display_string=Audit&amp;VAR:KEY=ZQPKFOLAXO&amp;VAR:QUERY=KChGRl9HUk9TU19JTkMoTFRNLDAsLCxSRixVU0QpQEZGX0dST1NTX0lOQyhMVE1TX1NFTUksMCwsLFJGLFVTR","CkpQEZGX1NBTEVTKEFOTiwwLCwsUkYsVVNEKSk=&amp;WINDOW=FIRST_POPUP&amp;HEIGHT=450&amp;WIDTH=450&amp;START_MAXIMIZED=FALSE&amp;VAR:CALENDAR=US&amp;VAR:SYMBOL=BYD&amp;VAR:INDEX=0"}</definedName>
    <definedName name="_533__FDSAUDITLINK__" localSheetId="15" hidden="1">{"fdsup://directions/FAT Viewer?action=UPDATE&amp;creator=factset&amp;DYN_ARGS=TRUE&amp;DOC_NAME=FAT:FQL_AUDITING_CLIENT_TEMPLATE.FAT&amp;display_string=Audit&amp;VAR:KEY=ZQPKFOLAXO&amp;VAR:QUERY=KChGRl9HUk9TU19JTkMoTFRNLDAsLCxSRixVU0QpQEZGX0dST1NTX0lOQyhMVE1TX1NFTUksMCwsLFJGLFVTR","CkpQEZGX1NBTEVTKEFOTiwwLCwsUkYsVVNEKSk=&amp;WINDOW=FIRST_POPUP&amp;HEIGHT=450&amp;WIDTH=450&amp;START_MAXIMIZED=FALSE&amp;VAR:CALENDAR=US&amp;VAR:SYMBOL=BYD&amp;VAR:INDEX=0"}</definedName>
    <definedName name="_533__FDSAUDITLINK__" hidden="1">{"fdsup://directions/FAT Viewer?action=UPDATE&amp;creator=factset&amp;DYN_ARGS=TRUE&amp;DOC_NAME=FAT:FQL_AUDITING_CLIENT_TEMPLATE.FAT&amp;display_string=Audit&amp;VAR:KEY=ZQPKFOLAXO&amp;VAR:QUERY=KChGRl9HUk9TU19JTkMoTFRNLDAsLCxSRixVU0QpQEZGX0dST1NTX0lOQyhMVE1TX1NFTUksMCwsLFJGLFVTR","CkpQEZGX1NBTEVTKEFOTiwwLCwsUkYsVVNEKSk=&amp;WINDOW=FIRST_POPUP&amp;HEIGHT=450&amp;WIDTH=450&amp;START_MAXIMIZED=FALSE&amp;VAR:CALENDAR=US&amp;VAR:SYMBOL=BYD&amp;VAR:INDEX=0"}</definedName>
    <definedName name="_534__FDSAUDITLINK__" localSheetId="16" hidden="1">{"fdsup://Directions/FactSet Auditing Viewer?action=AUDIT_VALUE&amp;DB=129&amp;ID1=B1YBFQ&amp;VALUEID=02001&amp;SDATE=201102&amp;PERIODTYPE=QTR_STD&amp;SCFT=3&amp;window=popup_no_bar&amp;width=385&amp;height=120&amp;START_MAXIMIZED=FALSE&amp;creator=factset&amp;display_string=Audit"}</definedName>
    <definedName name="_534__FDSAUDITLINK__" localSheetId="20" hidden="1">{"fdsup://Directions/FactSet Auditing Viewer?action=AUDIT_VALUE&amp;DB=129&amp;ID1=B1YBFQ&amp;VALUEID=02001&amp;SDATE=201102&amp;PERIODTYPE=QTR_STD&amp;SCFT=3&amp;window=popup_no_bar&amp;width=385&amp;height=120&amp;START_MAXIMIZED=FALSE&amp;creator=factset&amp;display_string=Audit"}</definedName>
    <definedName name="_534__FDSAUDITLINK__" localSheetId="12" hidden="1">{"fdsup://Directions/FactSet Auditing Viewer?action=AUDIT_VALUE&amp;DB=129&amp;ID1=B1YBFQ&amp;VALUEID=02001&amp;SDATE=201102&amp;PERIODTYPE=QTR_STD&amp;SCFT=3&amp;window=popup_no_bar&amp;width=385&amp;height=120&amp;START_MAXIMIZED=FALSE&amp;creator=factset&amp;display_string=Audit"}</definedName>
    <definedName name="_534__FDSAUDITLINK__" localSheetId="15" hidden="1">{"fdsup://Directions/FactSet Auditing Viewer?action=AUDIT_VALUE&amp;DB=129&amp;ID1=B1YBFQ&amp;VALUEID=02001&amp;SDATE=201102&amp;PERIODTYPE=QTR_STD&amp;SCFT=3&amp;window=popup_no_bar&amp;width=385&amp;height=120&amp;START_MAXIMIZED=FALSE&amp;creator=factset&amp;display_string=Audit"}</definedName>
    <definedName name="_534__FDSAUDITLINK__" hidden="1">{"fdsup://Directions/FactSet Auditing Viewer?action=AUDIT_VALUE&amp;DB=129&amp;ID1=B1YBFQ&amp;VALUEID=02001&amp;SDATE=201102&amp;PERIODTYPE=QTR_STD&amp;SCFT=3&amp;window=popup_no_bar&amp;width=385&amp;height=120&amp;START_MAXIMIZED=FALSE&amp;creator=factset&amp;display_string=Audit"}</definedName>
    <definedName name="_535__FDSAUDITLINK__" localSheetId="16" hidden="1">{"fdsup://Directions/FactSet Auditing Viewer?action=AUDIT_VALUE&amp;DB=129&amp;ID1=B0L4LM&amp;VALUEID=07011&amp;SDATE=2010&amp;PERIODTYPE=ANN_STD&amp;SCFT=3&amp;window=popup_no_bar&amp;width=385&amp;height=120&amp;START_MAXIMIZED=FALSE&amp;creator=factset&amp;display_string=Audit"}</definedName>
    <definedName name="_535__FDSAUDITLINK__" localSheetId="20" hidden="1">{"fdsup://Directions/FactSet Auditing Viewer?action=AUDIT_VALUE&amp;DB=129&amp;ID1=B0L4LM&amp;VALUEID=07011&amp;SDATE=2010&amp;PERIODTYPE=ANN_STD&amp;SCFT=3&amp;window=popup_no_bar&amp;width=385&amp;height=120&amp;START_MAXIMIZED=FALSE&amp;creator=factset&amp;display_string=Audit"}</definedName>
    <definedName name="_535__FDSAUDITLINK__" localSheetId="12" hidden="1">{"fdsup://Directions/FactSet Auditing Viewer?action=AUDIT_VALUE&amp;DB=129&amp;ID1=B0L4LM&amp;VALUEID=07011&amp;SDATE=2010&amp;PERIODTYPE=ANN_STD&amp;SCFT=3&amp;window=popup_no_bar&amp;width=385&amp;height=120&amp;START_MAXIMIZED=FALSE&amp;creator=factset&amp;display_string=Audit"}</definedName>
    <definedName name="_535__FDSAUDITLINK__" localSheetId="15" hidden="1">{"fdsup://Directions/FactSet Auditing Viewer?action=AUDIT_VALUE&amp;DB=129&amp;ID1=B0L4LM&amp;VALUEID=07011&amp;SDATE=2010&amp;PERIODTYPE=ANN_STD&amp;SCFT=3&amp;window=popup_no_bar&amp;width=385&amp;height=120&amp;START_MAXIMIZED=FALSE&amp;creator=factset&amp;display_string=Audit"}</definedName>
    <definedName name="_535__FDSAUDITLINK__" hidden="1">{"fdsup://Directions/FactSet Auditing Viewer?action=AUDIT_VALUE&amp;DB=129&amp;ID1=B0L4LM&amp;VALUEID=07011&amp;SDATE=2010&amp;PERIODTYPE=ANN_STD&amp;SCFT=3&amp;window=popup_no_bar&amp;width=385&amp;height=120&amp;START_MAXIMIZED=FALSE&amp;creator=factset&amp;display_string=Audit"}</definedName>
    <definedName name="_536__FDSAUDITLINK__" localSheetId="16" hidden="1">{"fdsup://Directions/FactSet Auditing Viewer?action=AUDIT_VALUE&amp;DB=129&amp;ID1=B0L4LM&amp;VALUEID=02001&amp;SDATE=201101&amp;PERIODTYPE=SEMI_STD&amp;SCFT=3&amp;window=popup_no_bar&amp;width=385&amp;height=120&amp;START_MAXIMIZED=FALSE&amp;creator=factset&amp;display_string=Audit"}</definedName>
    <definedName name="_536__FDSAUDITLINK__" localSheetId="20" hidden="1">{"fdsup://Directions/FactSet Auditing Viewer?action=AUDIT_VALUE&amp;DB=129&amp;ID1=B0L4LM&amp;VALUEID=02001&amp;SDATE=201101&amp;PERIODTYPE=SEMI_STD&amp;SCFT=3&amp;window=popup_no_bar&amp;width=385&amp;height=120&amp;START_MAXIMIZED=FALSE&amp;creator=factset&amp;display_string=Audit"}</definedName>
    <definedName name="_536__FDSAUDITLINK__" localSheetId="12" hidden="1">{"fdsup://Directions/FactSet Auditing Viewer?action=AUDIT_VALUE&amp;DB=129&amp;ID1=B0L4LM&amp;VALUEID=02001&amp;SDATE=201101&amp;PERIODTYPE=SEMI_STD&amp;SCFT=3&amp;window=popup_no_bar&amp;width=385&amp;height=120&amp;START_MAXIMIZED=FALSE&amp;creator=factset&amp;display_string=Audit"}</definedName>
    <definedName name="_536__FDSAUDITLINK__" localSheetId="15" hidden="1">{"fdsup://Directions/FactSet Auditing Viewer?action=AUDIT_VALUE&amp;DB=129&amp;ID1=B0L4LM&amp;VALUEID=02001&amp;SDATE=201101&amp;PERIODTYPE=SEMI_STD&amp;SCFT=3&amp;window=popup_no_bar&amp;width=385&amp;height=120&amp;START_MAXIMIZED=FALSE&amp;creator=factset&amp;display_string=Audit"}</definedName>
    <definedName name="_536__FDSAUDITLINK__" hidden="1">{"fdsup://Directions/FactSet Auditing Viewer?action=AUDIT_VALUE&amp;DB=129&amp;ID1=B0L4LM&amp;VALUEID=02001&amp;SDATE=201101&amp;PERIODTYPE=SEMI_STD&amp;SCFT=3&amp;window=popup_no_bar&amp;width=385&amp;height=120&amp;START_MAXIMIZED=FALSE&amp;creator=factset&amp;display_string=Audit"}</definedName>
    <definedName name="_537__FDSAUDITLINK__" localSheetId="16" hidden="1">{"fdsup://directions/FAT Viewer?action=UPDATE&amp;creator=factset&amp;DYN_ARGS=TRUE&amp;DOC_NAME=FAT:FQL_AUDITING_CLIENT_TEMPLATE.FAT&amp;display_string=Audit&amp;VAR:KEY=PKZGVQFKBQ&amp;VAR:QUERY=KChGRl9FQklUKExUTSwwLCwsUkYsVVNEKUBGRl9FQklUKExUTVNfU0VNSSwwLCwsUkYsVVNEKSlARkZfRUJJV","ChBTk4sMCwsLFJGLFVTRCkp&amp;WINDOW=FIRST_POPUP&amp;HEIGHT=450&amp;WIDTH=450&amp;START_MAXIMIZED=FALSE&amp;VAR:CALENDAR=US&amp;VAR:SYMBOL=WYNN&amp;VAR:INDEX=0"}</definedName>
    <definedName name="_537__FDSAUDITLINK__" localSheetId="20" hidden="1">{"fdsup://directions/FAT Viewer?action=UPDATE&amp;creator=factset&amp;DYN_ARGS=TRUE&amp;DOC_NAME=FAT:FQL_AUDITING_CLIENT_TEMPLATE.FAT&amp;display_string=Audit&amp;VAR:KEY=PKZGVQFKBQ&amp;VAR:QUERY=KChGRl9FQklUKExUTSwwLCwsUkYsVVNEKUBGRl9FQklUKExUTVNfU0VNSSwwLCwsUkYsVVNEKSlARkZfRUJJV","ChBTk4sMCwsLFJGLFVTRCkp&amp;WINDOW=FIRST_POPUP&amp;HEIGHT=450&amp;WIDTH=450&amp;START_MAXIMIZED=FALSE&amp;VAR:CALENDAR=US&amp;VAR:SYMBOL=WYNN&amp;VAR:INDEX=0"}</definedName>
    <definedName name="_537__FDSAUDITLINK__" localSheetId="12" hidden="1">{"fdsup://directions/FAT Viewer?action=UPDATE&amp;creator=factset&amp;DYN_ARGS=TRUE&amp;DOC_NAME=FAT:FQL_AUDITING_CLIENT_TEMPLATE.FAT&amp;display_string=Audit&amp;VAR:KEY=PKZGVQFKBQ&amp;VAR:QUERY=KChGRl9FQklUKExUTSwwLCwsUkYsVVNEKUBGRl9FQklUKExUTVNfU0VNSSwwLCwsUkYsVVNEKSlARkZfRUJJV","ChBTk4sMCwsLFJGLFVTRCkp&amp;WINDOW=FIRST_POPUP&amp;HEIGHT=450&amp;WIDTH=450&amp;START_MAXIMIZED=FALSE&amp;VAR:CALENDAR=US&amp;VAR:SYMBOL=WYNN&amp;VAR:INDEX=0"}</definedName>
    <definedName name="_537__FDSAUDITLINK__" localSheetId="15" hidden="1">{"fdsup://directions/FAT Viewer?action=UPDATE&amp;creator=factset&amp;DYN_ARGS=TRUE&amp;DOC_NAME=FAT:FQL_AUDITING_CLIENT_TEMPLATE.FAT&amp;display_string=Audit&amp;VAR:KEY=PKZGVQFKBQ&amp;VAR:QUERY=KChGRl9FQklUKExUTSwwLCwsUkYsVVNEKUBGRl9FQklUKExUTVNfU0VNSSwwLCwsUkYsVVNEKSlARkZfRUJJV","ChBTk4sMCwsLFJGLFVTRCkp&amp;WINDOW=FIRST_POPUP&amp;HEIGHT=450&amp;WIDTH=450&amp;START_MAXIMIZED=FALSE&amp;VAR:CALENDAR=US&amp;VAR:SYMBOL=WYNN&amp;VAR:INDEX=0"}</definedName>
    <definedName name="_537__FDSAUDITLINK__" hidden="1">{"fdsup://directions/FAT Viewer?action=UPDATE&amp;creator=factset&amp;DYN_ARGS=TRUE&amp;DOC_NAME=FAT:FQL_AUDITING_CLIENT_TEMPLATE.FAT&amp;display_string=Audit&amp;VAR:KEY=PKZGVQFKBQ&amp;VAR:QUERY=KChGRl9FQklUKExUTSwwLCwsUkYsVVNEKUBGRl9FQklUKExUTVNfU0VNSSwwLCwsUkYsVVNEKSlARkZfRUJJV","ChBTk4sMCwsLFJGLFVTRCkp&amp;WINDOW=FIRST_POPUP&amp;HEIGHT=450&amp;WIDTH=450&amp;START_MAXIMIZED=FALSE&amp;VAR:CALENDAR=US&amp;VAR:SYMBOL=WYNN&amp;VAR:INDEX=0"}</definedName>
    <definedName name="_538__FDSAUDITLINK__" localSheetId="16" hidden="1">{"fdsup://directions/FAT Viewer?action=UPDATE&amp;creator=factset&amp;DYN_ARGS=TRUE&amp;DOC_NAME=FAT:FQL_AUDITING_CLIENT_TEMPLATE.FAT&amp;display_string=Audit&amp;VAR:KEY=FEFIZUZMVY&amp;VAR:QUERY=KChGRl9FQklUREEoTFRNLDAsLCxSRixVU0QpQEZGX0VCSVREQShMVE1TX1NFTUksMCwsLFJGLFVTRCkpQEZGX","0VCSVREQShBTk4sMCwsLFJGLFVTRCkp&amp;WINDOW=FIRST_POPUP&amp;HEIGHT=450&amp;WIDTH=450&amp;START_MAXIMIZED=FALSE&amp;VAR:CALENDAR=US&amp;VAR:SYMBOL=WYNN&amp;VAR:INDEX=0"}</definedName>
    <definedName name="_538__FDSAUDITLINK__" localSheetId="20" hidden="1">{"fdsup://directions/FAT Viewer?action=UPDATE&amp;creator=factset&amp;DYN_ARGS=TRUE&amp;DOC_NAME=FAT:FQL_AUDITING_CLIENT_TEMPLATE.FAT&amp;display_string=Audit&amp;VAR:KEY=FEFIZUZMVY&amp;VAR:QUERY=KChGRl9FQklUREEoTFRNLDAsLCxSRixVU0QpQEZGX0VCSVREQShMVE1TX1NFTUksMCwsLFJGLFVTRCkpQEZGX","0VCSVREQShBTk4sMCwsLFJGLFVTRCkp&amp;WINDOW=FIRST_POPUP&amp;HEIGHT=450&amp;WIDTH=450&amp;START_MAXIMIZED=FALSE&amp;VAR:CALENDAR=US&amp;VAR:SYMBOL=WYNN&amp;VAR:INDEX=0"}</definedName>
    <definedName name="_538__FDSAUDITLINK__" localSheetId="12" hidden="1">{"fdsup://directions/FAT Viewer?action=UPDATE&amp;creator=factset&amp;DYN_ARGS=TRUE&amp;DOC_NAME=FAT:FQL_AUDITING_CLIENT_TEMPLATE.FAT&amp;display_string=Audit&amp;VAR:KEY=FEFIZUZMVY&amp;VAR:QUERY=KChGRl9FQklUREEoTFRNLDAsLCxSRixVU0QpQEZGX0VCSVREQShMVE1TX1NFTUksMCwsLFJGLFVTRCkpQEZGX","0VCSVREQShBTk4sMCwsLFJGLFVTRCkp&amp;WINDOW=FIRST_POPUP&amp;HEIGHT=450&amp;WIDTH=450&amp;START_MAXIMIZED=FALSE&amp;VAR:CALENDAR=US&amp;VAR:SYMBOL=WYNN&amp;VAR:INDEX=0"}</definedName>
    <definedName name="_538__FDSAUDITLINK__" localSheetId="15" hidden="1">{"fdsup://directions/FAT Viewer?action=UPDATE&amp;creator=factset&amp;DYN_ARGS=TRUE&amp;DOC_NAME=FAT:FQL_AUDITING_CLIENT_TEMPLATE.FAT&amp;display_string=Audit&amp;VAR:KEY=FEFIZUZMVY&amp;VAR:QUERY=KChGRl9FQklUREEoTFRNLDAsLCxSRixVU0QpQEZGX0VCSVREQShMVE1TX1NFTUksMCwsLFJGLFVTRCkpQEZGX","0VCSVREQShBTk4sMCwsLFJGLFVTRCkp&amp;WINDOW=FIRST_POPUP&amp;HEIGHT=450&amp;WIDTH=450&amp;START_MAXIMIZED=FALSE&amp;VAR:CALENDAR=US&amp;VAR:SYMBOL=WYNN&amp;VAR:INDEX=0"}</definedName>
    <definedName name="_538__FDSAUDITLINK__" hidden="1">{"fdsup://directions/FAT Viewer?action=UPDATE&amp;creator=factset&amp;DYN_ARGS=TRUE&amp;DOC_NAME=FAT:FQL_AUDITING_CLIENT_TEMPLATE.FAT&amp;display_string=Audit&amp;VAR:KEY=FEFIZUZMVY&amp;VAR:QUERY=KChGRl9FQklUREEoTFRNLDAsLCxSRixVU0QpQEZGX0VCSVREQShMVE1TX1NFTUksMCwsLFJGLFVTRCkpQEZGX","0VCSVREQShBTk4sMCwsLFJGLFVTRCkp&amp;WINDOW=FIRST_POPUP&amp;HEIGHT=450&amp;WIDTH=450&amp;START_MAXIMIZED=FALSE&amp;VAR:CALENDAR=US&amp;VAR:SYMBOL=WYNN&amp;VAR:INDEX=0"}</definedName>
    <definedName name="_539__FDSAUDITLINK__" localSheetId="16" hidden="1">{"fdsup://directions/FAT Viewer?action=UPDATE&amp;creator=factset&amp;DYN_ARGS=TRUE&amp;DOC_NAME=FAT:FQL_AUDITING_CLIENT_TEMPLATE.FAT&amp;display_string=Audit&amp;VAR:KEY=PILQFKVOVI&amp;VAR:QUERY=KChGRl9HUk9TU19JTkMoTFRNLDAsLCxSRixVU0QpQEZGX0dST1NTX0lOQyhMVE1TX1NFTUksMCwsLFJGLFVTR","CkpQEZGX1NBTEVTKEFOTiwwLCwsUkYsVVNEKSk=&amp;WINDOW=FIRST_POPUP&amp;HEIGHT=450&amp;WIDTH=450&amp;START_MAXIMIZED=FALSE&amp;VAR:CALENDAR=US&amp;VAR:SYMBOL=WYNN&amp;VAR:INDEX=0"}</definedName>
    <definedName name="_539__FDSAUDITLINK__" localSheetId="20" hidden="1">{"fdsup://directions/FAT Viewer?action=UPDATE&amp;creator=factset&amp;DYN_ARGS=TRUE&amp;DOC_NAME=FAT:FQL_AUDITING_CLIENT_TEMPLATE.FAT&amp;display_string=Audit&amp;VAR:KEY=PILQFKVOVI&amp;VAR:QUERY=KChGRl9HUk9TU19JTkMoTFRNLDAsLCxSRixVU0QpQEZGX0dST1NTX0lOQyhMVE1TX1NFTUksMCwsLFJGLFVTR","CkpQEZGX1NBTEVTKEFOTiwwLCwsUkYsVVNEKSk=&amp;WINDOW=FIRST_POPUP&amp;HEIGHT=450&amp;WIDTH=450&amp;START_MAXIMIZED=FALSE&amp;VAR:CALENDAR=US&amp;VAR:SYMBOL=WYNN&amp;VAR:INDEX=0"}</definedName>
    <definedName name="_539__FDSAUDITLINK__" localSheetId="12" hidden="1">{"fdsup://directions/FAT Viewer?action=UPDATE&amp;creator=factset&amp;DYN_ARGS=TRUE&amp;DOC_NAME=FAT:FQL_AUDITING_CLIENT_TEMPLATE.FAT&amp;display_string=Audit&amp;VAR:KEY=PILQFKVOVI&amp;VAR:QUERY=KChGRl9HUk9TU19JTkMoTFRNLDAsLCxSRixVU0QpQEZGX0dST1NTX0lOQyhMVE1TX1NFTUksMCwsLFJGLFVTR","CkpQEZGX1NBTEVTKEFOTiwwLCwsUkYsVVNEKSk=&amp;WINDOW=FIRST_POPUP&amp;HEIGHT=450&amp;WIDTH=450&amp;START_MAXIMIZED=FALSE&amp;VAR:CALENDAR=US&amp;VAR:SYMBOL=WYNN&amp;VAR:INDEX=0"}</definedName>
    <definedName name="_539__FDSAUDITLINK__" localSheetId="15" hidden="1">{"fdsup://directions/FAT Viewer?action=UPDATE&amp;creator=factset&amp;DYN_ARGS=TRUE&amp;DOC_NAME=FAT:FQL_AUDITING_CLIENT_TEMPLATE.FAT&amp;display_string=Audit&amp;VAR:KEY=PILQFKVOVI&amp;VAR:QUERY=KChGRl9HUk9TU19JTkMoTFRNLDAsLCxSRixVU0QpQEZGX0dST1NTX0lOQyhMVE1TX1NFTUksMCwsLFJGLFVTR","CkpQEZGX1NBTEVTKEFOTiwwLCwsUkYsVVNEKSk=&amp;WINDOW=FIRST_POPUP&amp;HEIGHT=450&amp;WIDTH=450&amp;START_MAXIMIZED=FALSE&amp;VAR:CALENDAR=US&amp;VAR:SYMBOL=WYNN&amp;VAR:INDEX=0"}</definedName>
    <definedName name="_539__FDSAUDITLINK__" hidden="1">{"fdsup://directions/FAT Viewer?action=UPDATE&amp;creator=factset&amp;DYN_ARGS=TRUE&amp;DOC_NAME=FAT:FQL_AUDITING_CLIENT_TEMPLATE.FAT&amp;display_string=Audit&amp;VAR:KEY=PILQFKVOVI&amp;VAR:QUERY=KChGRl9HUk9TU19JTkMoTFRNLDAsLCxSRixVU0QpQEZGX0dST1NTX0lOQyhMVE1TX1NFTUksMCwsLFJGLFVTR","CkpQEZGX1NBTEVTKEFOTiwwLCwsUkYsVVNEKSk=&amp;WINDOW=FIRST_POPUP&amp;HEIGHT=450&amp;WIDTH=450&amp;START_MAXIMIZED=FALSE&amp;VAR:CALENDAR=US&amp;VAR:SYMBOL=WYNN&amp;VAR:INDEX=0"}</definedName>
    <definedName name="_54__FDSAUDITLINK__" localSheetId="16" hidden="1">{"fdsup://Directions/FactSet Auditing Viewer?action=AUDIT_VALUE&amp;DB=129&amp;ID1=46629U10&amp;VALUEID=07011&amp;SDATE=2009&amp;PERIODTYPE=ANN_STD&amp;window=popup_no_bar&amp;width=385&amp;height=120&amp;START_MAXIMIZED=FALSE&amp;creator=factset&amp;display_string=Audit"}</definedName>
    <definedName name="_54__FDSAUDITLINK__" localSheetId="20" hidden="1">{"fdsup://Directions/FactSet Auditing Viewer?action=AUDIT_VALUE&amp;DB=129&amp;ID1=46629U10&amp;VALUEID=07011&amp;SDATE=2009&amp;PERIODTYPE=ANN_STD&amp;window=popup_no_bar&amp;width=385&amp;height=120&amp;START_MAXIMIZED=FALSE&amp;creator=factset&amp;display_string=Audit"}</definedName>
    <definedName name="_54__FDSAUDITLINK__" localSheetId="12" hidden="1">{"fdsup://Directions/FactSet Auditing Viewer?action=AUDIT_VALUE&amp;DB=129&amp;ID1=46629U10&amp;VALUEID=07011&amp;SDATE=2009&amp;PERIODTYPE=ANN_STD&amp;window=popup_no_bar&amp;width=385&amp;height=120&amp;START_MAXIMIZED=FALSE&amp;creator=factset&amp;display_string=Audit"}</definedName>
    <definedName name="_54__FDSAUDITLINK__" localSheetId="15" hidden="1">{"fdsup://Directions/FactSet Auditing Viewer?action=AUDIT_VALUE&amp;DB=129&amp;ID1=46629U10&amp;VALUEID=07011&amp;SDATE=2009&amp;PERIODTYPE=ANN_STD&amp;window=popup_no_bar&amp;width=385&amp;height=120&amp;START_MAXIMIZED=FALSE&amp;creator=factset&amp;display_string=Audit"}</definedName>
    <definedName name="_54__FDSAUDITLINK__" hidden="1">{"fdsup://Directions/FactSet Auditing Viewer?action=AUDIT_VALUE&amp;DB=129&amp;ID1=46629U10&amp;VALUEID=07011&amp;SDATE=2009&amp;PERIODTYPE=ANN_STD&amp;window=popup_no_bar&amp;width=385&amp;height=120&amp;START_MAXIMIZED=FALSE&amp;creator=factset&amp;display_string=Audit"}</definedName>
    <definedName name="_540__FDSAUDITLINK__" localSheetId="16" hidden="1">{"fdsup://directions/FAT Viewer?action=UPDATE&amp;creator=factset&amp;DYN_ARGS=TRUE&amp;DOC_NAME=FAT:FQL_AUDITING_CLIENT_TEMPLATE.FAT&amp;display_string=Audit&amp;VAR:KEY=REPAZITERS&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MGM&amp;VAR:INDEX=0"}</definedName>
    <definedName name="_540__FDSAUDITLINK__" localSheetId="20" hidden="1">{"fdsup://directions/FAT Viewer?action=UPDATE&amp;creator=factset&amp;DYN_ARGS=TRUE&amp;DOC_NAME=FAT:FQL_AUDITING_CLIENT_TEMPLATE.FAT&amp;display_string=Audit&amp;VAR:KEY=REPAZITERS&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MGM&amp;VAR:INDEX=0"}</definedName>
    <definedName name="_540__FDSAUDITLINK__" localSheetId="12" hidden="1">{"fdsup://directions/FAT Viewer?action=UPDATE&amp;creator=factset&amp;DYN_ARGS=TRUE&amp;DOC_NAME=FAT:FQL_AUDITING_CLIENT_TEMPLATE.FAT&amp;display_string=Audit&amp;VAR:KEY=REPAZITERS&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MGM&amp;VAR:INDEX=0"}</definedName>
    <definedName name="_540__FDSAUDITLINK__" localSheetId="15" hidden="1">{"fdsup://directions/FAT Viewer?action=UPDATE&amp;creator=factset&amp;DYN_ARGS=TRUE&amp;DOC_NAME=FAT:FQL_AUDITING_CLIENT_TEMPLATE.FAT&amp;display_string=Audit&amp;VAR:KEY=REPAZITERS&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MGM&amp;VAR:INDEX=0"}</definedName>
    <definedName name="_540__FDSAUDITLINK__" hidden="1">{"fdsup://directions/FAT Viewer?action=UPDATE&amp;creator=factset&amp;DYN_ARGS=TRUE&amp;DOC_NAME=FAT:FQL_AUDITING_CLIENT_TEMPLATE.FAT&amp;display_string=Audit&amp;VAR:KEY=REPAZITERS&amp;VAR:QUERY=KCgoKChGRl9JTlRfRVhQX0RFQlQoTFRNLDAsLCxSRixVU0QpQEZGX0lOVF9FWFBfVE9UKExUTSwwLCwsUkYsV","VNEKSlARkZfSU5UX0VYUF9ERUJUKExUTVNfU0VNSSwwLCwsUkYsVVNEKSlARkZfSU5UX0VYUF9UT1QoTFRNU19TRU1JLDAsLCxSRixVU0QpKUBGRl9JTlRfRVhQX0RFQlQoQU5OLDAsLCxSRixVU0QpKUBGRl9JTlRfRVhQX1RPVChBTk4sMCwsLFJGLFVTRCkp&amp;WINDOW=FIRST_POPUP&amp;HEIGHT=450&amp;WIDTH=450&amp;START_MAXIMIZED=FAL","SE&amp;VAR:CALENDAR=US&amp;VAR:SYMBOL=MGM&amp;VAR:INDEX=0"}</definedName>
    <definedName name="_541__FDSAUDITLINK__" localSheetId="16" hidden="1">{"fdsup://directions/FAT Viewer?action=UPDATE&amp;creator=factset&amp;DYN_ARGS=TRUE&amp;DOC_NAME=FAT:FQL_AUDITING_CLIENT_TEMPLATE.FAT&amp;display_string=Audit&amp;VAR:KEY=HKRGNUXMVG&amp;VAR:QUERY=KChGRl9FUFMoTFRNLDAsLCxSRixVU0QpQEZGX0VQUyhMVE1TX1NFTUksMCwsLFJGLFVTRCkpQEZGX0VQUyhBT","k4sMCwsLFJGLFVTRCkp&amp;WINDOW=FIRST_POPUP&amp;HEIGHT=450&amp;WIDTH=450&amp;START_MAXIMIZED=FALSE&amp;VAR:CALENDAR=US&amp;VAR:SYMBOL=MGM&amp;VAR:INDEX=0"}</definedName>
    <definedName name="_541__FDSAUDITLINK__" localSheetId="20" hidden="1">{"fdsup://directions/FAT Viewer?action=UPDATE&amp;creator=factset&amp;DYN_ARGS=TRUE&amp;DOC_NAME=FAT:FQL_AUDITING_CLIENT_TEMPLATE.FAT&amp;display_string=Audit&amp;VAR:KEY=HKRGNUXMVG&amp;VAR:QUERY=KChGRl9FUFMoTFRNLDAsLCxSRixVU0QpQEZGX0VQUyhMVE1TX1NFTUksMCwsLFJGLFVTRCkpQEZGX0VQUyhBT","k4sMCwsLFJGLFVTRCkp&amp;WINDOW=FIRST_POPUP&amp;HEIGHT=450&amp;WIDTH=450&amp;START_MAXIMIZED=FALSE&amp;VAR:CALENDAR=US&amp;VAR:SYMBOL=MGM&amp;VAR:INDEX=0"}</definedName>
    <definedName name="_541__FDSAUDITLINK__" localSheetId="12" hidden="1">{"fdsup://directions/FAT Viewer?action=UPDATE&amp;creator=factset&amp;DYN_ARGS=TRUE&amp;DOC_NAME=FAT:FQL_AUDITING_CLIENT_TEMPLATE.FAT&amp;display_string=Audit&amp;VAR:KEY=HKRGNUXMVG&amp;VAR:QUERY=KChGRl9FUFMoTFRNLDAsLCxSRixVU0QpQEZGX0VQUyhMVE1TX1NFTUksMCwsLFJGLFVTRCkpQEZGX0VQUyhBT","k4sMCwsLFJGLFVTRCkp&amp;WINDOW=FIRST_POPUP&amp;HEIGHT=450&amp;WIDTH=450&amp;START_MAXIMIZED=FALSE&amp;VAR:CALENDAR=US&amp;VAR:SYMBOL=MGM&amp;VAR:INDEX=0"}</definedName>
    <definedName name="_541__FDSAUDITLINK__" localSheetId="15" hidden="1">{"fdsup://directions/FAT Viewer?action=UPDATE&amp;creator=factset&amp;DYN_ARGS=TRUE&amp;DOC_NAME=FAT:FQL_AUDITING_CLIENT_TEMPLATE.FAT&amp;display_string=Audit&amp;VAR:KEY=HKRGNUXMVG&amp;VAR:QUERY=KChGRl9FUFMoTFRNLDAsLCxSRixVU0QpQEZGX0VQUyhMVE1TX1NFTUksMCwsLFJGLFVTRCkpQEZGX0VQUyhBT","k4sMCwsLFJGLFVTRCkp&amp;WINDOW=FIRST_POPUP&amp;HEIGHT=450&amp;WIDTH=450&amp;START_MAXIMIZED=FALSE&amp;VAR:CALENDAR=US&amp;VAR:SYMBOL=MGM&amp;VAR:INDEX=0"}</definedName>
    <definedName name="_541__FDSAUDITLINK__" hidden="1">{"fdsup://directions/FAT Viewer?action=UPDATE&amp;creator=factset&amp;DYN_ARGS=TRUE&amp;DOC_NAME=FAT:FQL_AUDITING_CLIENT_TEMPLATE.FAT&amp;display_string=Audit&amp;VAR:KEY=HKRGNUXMVG&amp;VAR:QUERY=KChGRl9FUFMoTFRNLDAsLCxSRixVU0QpQEZGX0VQUyhMVE1TX1NFTUksMCwsLFJGLFVTRCkpQEZGX0VQUyhBT","k4sMCwsLFJGLFVTRCkp&amp;WINDOW=FIRST_POPUP&amp;HEIGHT=450&amp;WIDTH=450&amp;START_MAXIMIZED=FALSE&amp;VAR:CALENDAR=US&amp;VAR:SYMBOL=MGM&amp;VAR:INDEX=0"}</definedName>
    <definedName name="_542__FDSAUDITLINK__" localSheetId="16" hidden="1">{"fdsup://directions/FAT Viewer?action=UPDATE&amp;creator=factset&amp;DYN_ARGS=TRUE&amp;DOC_NAME=FAT:FQL_AUDITING_CLIENT_TEMPLATE.FAT&amp;display_string=Audit&amp;VAR:KEY=TQLYDOZUFY&amp;VAR:QUERY=KChGRl9ORVRfSU5DKExUTSwwLCwsUkYsVVNEKUBGRl9ORVRfSU5DKExUTVNfU0VNSSwwLCwsUkYsVVNEKSlAR","kZfTkVUX0lOQyhBTk4sMCwsLFJGLFVTRCkp&amp;WINDOW=FIRST_POPUP&amp;HEIGHT=450&amp;WIDTH=450&amp;START_MAXIMIZED=FALSE&amp;VAR:CALENDAR=US&amp;VAR:SYMBOL=MGM&amp;VAR:INDEX=0"}</definedName>
    <definedName name="_542__FDSAUDITLINK__" localSheetId="20" hidden="1">{"fdsup://directions/FAT Viewer?action=UPDATE&amp;creator=factset&amp;DYN_ARGS=TRUE&amp;DOC_NAME=FAT:FQL_AUDITING_CLIENT_TEMPLATE.FAT&amp;display_string=Audit&amp;VAR:KEY=TQLYDOZUFY&amp;VAR:QUERY=KChGRl9ORVRfSU5DKExUTSwwLCwsUkYsVVNEKUBGRl9ORVRfSU5DKExUTVNfU0VNSSwwLCwsUkYsVVNEKSlAR","kZfTkVUX0lOQyhBTk4sMCwsLFJGLFVTRCkp&amp;WINDOW=FIRST_POPUP&amp;HEIGHT=450&amp;WIDTH=450&amp;START_MAXIMIZED=FALSE&amp;VAR:CALENDAR=US&amp;VAR:SYMBOL=MGM&amp;VAR:INDEX=0"}</definedName>
    <definedName name="_542__FDSAUDITLINK__" localSheetId="12" hidden="1">{"fdsup://directions/FAT Viewer?action=UPDATE&amp;creator=factset&amp;DYN_ARGS=TRUE&amp;DOC_NAME=FAT:FQL_AUDITING_CLIENT_TEMPLATE.FAT&amp;display_string=Audit&amp;VAR:KEY=TQLYDOZUFY&amp;VAR:QUERY=KChGRl9ORVRfSU5DKExUTSwwLCwsUkYsVVNEKUBGRl9ORVRfSU5DKExUTVNfU0VNSSwwLCwsUkYsVVNEKSlAR","kZfTkVUX0lOQyhBTk4sMCwsLFJGLFVTRCkp&amp;WINDOW=FIRST_POPUP&amp;HEIGHT=450&amp;WIDTH=450&amp;START_MAXIMIZED=FALSE&amp;VAR:CALENDAR=US&amp;VAR:SYMBOL=MGM&amp;VAR:INDEX=0"}</definedName>
    <definedName name="_542__FDSAUDITLINK__" localSheetId="15" hidden="1">{"fdsup://directions/FAT Viewer?action=UPDATE&amp;creator=factset&amp;DYN_ARGS=TRUE&amp;DOC_NAME=FAT:FQL_AUDITING_CLIENT_TEMPLATE.FAT&amp;display_string=Audit&amp;VAR:KEY=TQLYDOZUFY&amp;VAR:QUERY=KChGRl9ORVRfSU5DKExUTSwwLCwsUkYsVVNEKUBGRl9ORVRfSU5DKExUTVNfU0VNSSwwLCwsUkYsVVNEKSlAR","kZfTkVUX0lOQyhBTk4sMCwsLFJGLFVTRCkp&amp;WINDOW=FIRST_POPUP&amp;HEIGHT=450&amp;WIDTH=450&amp;START_MAXIMIZED=FALSE&amp;VAR:CALENDAR=US&amp;VAR:SYMBOL=MGM&amp;VAR:INDEX=0"}</definedName>
    <definedName name="_542__FDSAUDITLINK__" hidden="1">{"fdsup://directions/FAT Viewer?action=UPDATE&amp;creator=factset&amp;DYN_ARGS=TRUE&amp;DOC_NAME=FAT:FQL_AUDITING_CLIENT_TEMPLATE.FAT&amp;display_string=Audit&amp;VAR:KEY=TQLYDOZUFY&amp;VAR:QUERY=KChGRl9ORVRfSU5DKExUTSwwLCwsUkYsVVNEKUBGRl9ORVRfSU5DKExUTVNfU0VNSSwwLCwsUkYsVVNEKSlAR","kZfTkVUX0lOQyhBTk4sMCwsLFJGLFVTRCkp&amp;WINDOW=FIRST_POPUP&amp;HEIGHT=450&amp;WIDTH=450&amp;START_MAXIMIZED=FALSE&amp;VAR:CALENDAR=US&amp;VAR:SYMBOL=MGM&amp;VAR:INDEX=0"}</definedName>
    <definedName name="_543__FDSAUDITLINK__" localSheetId="16" hidden="1">{"fdsup://directions/FAT Viewer?action=UPDATE&amp;creator=factset&amp;DYN_ARGS=TRUE&amp;DOC_NAME=FAT:FQL_AUDITING_CLIENT_TEMPLATE.FAT&amp;display_string=Audit&amp;VAR:KEY=NKNAZSPMLO&amp;VAR:QUERY=KChGRl9FQklUKExUTSwwLCwsUkYsVVNEKUBGRl9FQklUKExUTVNfU0VNSSwwLCwsUkYsVVNEKSlARkZfRUJJV","ChBTk4sMCwsLFJGLFVTRCkp&amp;WINDOW=FIRST_POPUP&amp;HEIGHT=450&amp;WIDTH=450&amp;START_MAXIMIZED=FALSE&amp;VAR:CALENDAR=US&amp;VAR:SYMBOL=MGM&amp;VAR:INDEX=0"}</definedName>
    <definedName name="_543__FDSAUDITLINK__" localSheetId="20" hidden="1">{"fdsup://directions/FAT Viewer?action=UPDATE&amp;creator=factset&amp;DYN_ARGS=TRUE&amp;DOC_NAME=FAT:FQL_AUDITING_CLIENT_TEMPLATE.FAT&amp;display_string=Audit&amp;VAR:KEY=NKNAZSPMLO&amp;VAR:QUERY=KChGRl9FQklUKExUTSwwLCwsUkYsVVNEKUBGRl9FQklUKExUTVNfU0VNSSwwLCwsUkYsVVNEKSlARkZfRUJJV","ChBTk4sMCwsLFJGLFVTRCkp&amp;WINDOW=FIRST_POPUP&amp;HEIGHT=450&amp;WIDTH=450&amp;START_MAXIMIZED=FALSE&amp;VAR:CALENDAR=US&amp;VAR:SYMBOL=MGM&amp;VAR:INDEX=0"}</definedName>
    <definedName name="_543__FDSAUDITLINK__" localSheetId="12" hidden="1">{"fdsup://directions/FAT Viewer?action=UPDATE&amp;creator=factset&amp;DYN_ARGS=TRUE&amp;DOC_NAME=FAT:FQL_AUDITING_CLIENT_TEMPLATE.FAT&amp;display_string=Audit&amp;VAR:KEY=NKNAZSPMLO&amp;VAR:QUERY=KChGRl9FQklUKExUTSwwLCwsUkYsVVNEKUBGRl9FQklUKExUTVNfU0VNSSwwLCwsUkYsVVNEKSlARkZfRUJJV","ChBTk4sMCwsLFJGLFVTRCkp&amp;WINDOW=FIRST_POPUP&amp;HEIGHT=450&amp;WIDTH=450&amp;START_MAXIMIZED=FALSE&amp;VAR:CALENDAR=US&amp;VAR:SYMBOL=MGM&amp;VAR:INDEX=0"}</definedName>
    <definedName name="_543__FDSAUDITLINK__" localSheetId="15" hidden="1">{"fdsup://directions/FAT Viewer?action=UPDATE&amp;creator=factset&amp;DYN_ARGS=TRUE&amp;DOC_NAME=FAT:FQL_AUDITING_CLIENT_TEMPLATE.FAT&amp;display_string=Audit&amp;VAR:KEY=NKNAZSPMLO&amp;VAR:QUERY=KChGRl9FQklUKExUTSwwLCwsUkYsVVNEKUBGRl9FQklUKExUTVNfU0VNSSwwLCwsUkYsVVNEKSlARkZfRUJJV","ChBTk4sMCwsLFJGLFVTRCkp&amp;WINDOW=FIRST_POPUP&amp;HEIGHT=450&amp;WIDTH=450&amp;START_MAXIMIZED=FALSE&amp;VAR:CALENDAR=US&amp;VAR:SYMBOL=MGM&amp;VAR:INDEX=0"}</definedName>
    <definedName name="_543__FDSAUDITLINK__" hidden="1">{"fdsup://directions/FAT Viewer?action=UPDATE&amp;creator=factset&amp;DYN_ARGS=TRUE&amp;DOC_NAME=FAT:FQL_AUDITING_CLIENT_TEMPLATE.FAT&amp;display_string=Audit&amp;VAR:KEY=NKNAZSPMLO&amp;VAR:QUERY=KChGRl9FQklUKExUTSwwLCwsUkYsVVNEKUBGRl9FQklUKExUTVNfU0VNSSwwLCwsUkYsVVNEKSlARkZfRUJJV","ChBTk4sMCwsLFJGLFVTRCkp&amp;WINDOW=FIRST_POPUP&amp;HEIGHT=450&amp;WIDTH=450&amp;START_MAXIMIZED=FALSE&amp;VAR:CALENDAR=US&amp;VAR:SYMBOL=MGM&amp;VAR:INDEX=0"}</definedName>
    <definedName name="_544__FDSAUDITLINK__" localSheetId="16" hidden="1">{"fdsup://directions/FAT Viewer?action=UPDATE&amp;creator=factset&amp;DYN_ARGS=TRUE&amp;DOC_NAME=FAT:FQL_AUDITING_CLIENT_TEMPLATE.FAT&amp;display_string=Audit&amp;VAR:KEY=RKDYHKZUZE&amp;VAR:QUERY=KChGRl9ERUJUKFFUUiwwLCwsUkYsVVNEKUBGRl9ERUJUKFNFTUksMCwsLFJGLFVTRCkpQEZGX0RFQlQoQU5OL","DAsLCxSRixVU0QpKQ==&amp;WINDOW=FIRST_POPUP&amp;HEIGHT=450&amp;WIDTH=450&amp;START_MAXIMIZED=FALSE&amp;VAR:CALENDAR=US&amp;VAR:SYMBOL=MGM&amp;VAR:INDEX=0"}</definedName>
    <definedName name="_544__FDSAUDITLINK__" localSheetId="20" hidden="1">{"fdsup://directions/FAT Viewer?action=UPDATE&amp;creator=factset&amp;DYN_ARGS=TRUE&amp;DOC_NAME=FAT:FQL_AUDITING_CLIENT_TEMPLATE.FAT&amp;display_string=Audit&amp;VAR:KEY=RKDYHKZUZE&amp;VAR:QUERY=KChGRl9ERUJUKFFUUiwwLCwsUkYsVVNEKUBGRl9ERUJUKFNFTUksMCwsLFJGLFVTRCkpQEZGX0RFQlQoQU5OL","DAsLCxSRixVU0QpKQ==&amp;WINDOW=FIRST_POPUP&amp;HEIGHT=450&amp;WIDTH=450&amp;START_MAXIMIZED=FALSE&amp;VAR:CALENDAR=US&amp;VAR:SYMBOL=MGM&amp;VAR:INDEX=0"}</definedName>
    <definedName name="_544__FDSAUDITLINK__" localSheetId="12" hidden="1">{"fdsup://directions/FAT Viewer?action=UPDATE&amp;creator=factset&amp;DYN_ARGS=TRUE&amp;DOC_NAME=FAT:FQL_AUDITING_CLIENT_TEMPLATE.FAT&amp;display_string=Audit&amp;VAR:KEY=RKDYHKZUZE&amp;VAR:QUERY=KChGRl9ERUJUKFFUUiwwLCwsUkYsVVNEKUBGRl9ERUJUKFNFTUksMCwsLFJGLFVTRCkpQEZGX0RFQlQoQU5OL","DAsLCxSRixVU0QpKQ==&amp;WINDOW=FIRST_POPUP&amp;HEIGHT=450&amp;WIDTH=450&amp;START_MAXIMIZED=FALSE&amp;VAR:CALENDAR=US&amp;VAR:SYMBOL=MGM&amp;VAR:INDEX=0"}</definedName>
    <definedName name="_544__FDSAUDITLINK__" localSheetId="15" hidden="1">{"fdsup://directions/FAT Viewer?action=UPDATE&amp;creator=factset&amp;DYN_ARGS=TRUE&amp;DOC_NAME=FAT:FQL_AUDITING_CLIENT_TEMPLATE.FAT&amp;display_string=Audit&amp;VAR:KEY=RKDYHKZUZE&amp;VAR:QUERY=KChGRl9ERUJUKFFUUiwwLCwsUkYsVVNEKUBGRl9ERUJUKFNFTUksMCwsLFJGLFVTRCkpQEZGX0RFQlQoQU5OL","DAsLCxSRixVU0QpKQ==&amp;WINDOW=FIRST_POPUP&amp;HEIGHT=450&amp;WIDTH=450&amp;START_MAXIMIZED=FALSE&amp;VAR:CALENDAR=US&amp;VAR:SYMBOL=MGM&amp;VAR:INDEX=0"}</definedName>
    <definedName name="_544__FDSAUDITLINK__" hidden="1">{"fdsup://directions/FAT Viewer?action=UPDATE&amp;creator=factset&amp;DYN_ARGS=TRUE&amp;DOC_NAME=FAT:FQL_AUDITING_CLIENT_TEMPLATE.FAT&amp;display_string=Audit&amp;VAR:KEY=RKDYHKZUZE&amp;VAR:QUERY=KChGRl9ERUJUKFFUUiwwLCwsUkYsVVNEKUBGRl9ERUJUKFNFTUksMCwsLFJGLFVTRCkpQEZGX0RFQlQoQU5OL","DAsLCxSRixVU0QpKQ==&amp;WINDOW=FIRST_POPUP&amp;HEIGHT=450&amp;WIDTH=450&amp;START_MAXIMIZED=FALSE&amp;VAR:CALENDAR=US&amp;VAR:SYMBOL=MGM&amp;VAR:INDEX=0"}</definedName>
    <definedName name="_545__FDSAUDITLINK__" localSheetId="16" hidden="1">{"fdsup://Directions/FactSet Auditing Viewer?action=AUDIT_VALUE&amp;DB=129&amp;ID1=51783410&amp;VALUEID=02001&amp;SDATE=201103&amp;PERIODTYPE=QTR_STD&amp;SCFT=3&amp;window=popup_no_bar&amp;width=385&amp;height=120&amp;START_MAXIMIZED=FALSE&amp;creator=factset&amp;display_string=Audit"}</definedName>
    <definedName name="_545__FDSAUDITLINK__" localSheetId="20" hidden="1">{"fdsup://Directions/FactSet Auditing Viewer?action=AUDIT_VALUE&amp;DB=129&amp;ID1=51783410&amp;VALUEID=02001&amp;SDATE=201103&amp;PERIODTYPE=QTR_STD&amp;SCFT=3&amp;window=popup_no_bar&amp;width=385&amp;height=120&amp;START_MAXIMIZED=FALSE&amp;creator=factset&amp;display_string=Audit"}</definedName>
    <definedName name="_545__FDSAUDITLINK__" localSheetId="12" hidden="1">{"fdsup://Directions/FactSet Auditing Viewer?action=AUDIT_VALUE&amp;DB=129&amp;ID1=51783410&amp;VALUEID=02001&amp;SDATE=201103&amp;PERIODTYPE=QTR_STD&amp;SCFT=3&amp;window=popup_no_bar&amp;width=385&amp;height=120&amp;START_MAXIMIZED=FALSE&amp;creator=factset&amp;display_string=Audit"}</definedName>
    <definedName name="_545__FDSAUDITLINK__" localSheetId="15" hidden="1">{"fdsup://Directions/FactSet Auditing Viewer?action=AUDIT_VALUE&amp;DB=129&amp;ID1=51783410&amp;VALUEID=02001&amp;SDATE=201103&amp;PERIODTYPE=QTR_STD&amp;SCFT=3&amp;window=popup_no_bar&amp;width=385&amp;height=120&amp;START_MAXIMIZED=FALSE&amp;creator=factset&amp;display_string=Audit"}</definedName>
    <definedName name="_545__FDSAUDITLINK__" hidden="1">{"fdsup://Directions/FactSet Auditing Viewer?action=AUDIT_VALUE&amp;DB=129&amp;ID1=51783410&amp;VALUEID=02001&amp;SDATE=201103&amp;PERIODTYPE=QTR_STD&amp;SCFT=3&amp;window=popup_no_bar&amp;width=385&amp;height=120&amp;START_MAXIMIZED=FALSE&amp;creator=factset&amp;display_string=Audit"}</definedName>
    <definedName name="_546__FDSAUDITLINK__" localSheetId="16" hidden="1">{"fdsup://Directions/FactSet Auditing Viewer?action=AUDIT_VALUE&amp;DB=129&amp;ID1=710725&amp;VALUEID=01001&amp;SDATE=201002&amp;PERIODTYPE=QTR_STD&amp;SCFT=3&amp;window=popup_no_bar&amp;width=385&amp;height=120&amp;START_MAXIMIZED=FALSE&amp;creator=factset&amp;display_string=Audit"}</definedName>
    <definedName name="_546__FDSAUDITLINK__" localSheetId="20" hidden="1">{"fdsup://Directions/FactSet Auditing Viewer?action=AUDIT_VALUE&amp;DB=129&amp;ID1=710725&amp;VALUEID=01001&amp;SDATE=201002&amp;PERIODTYPE=QTR_STD&amp;SCFT=3&amp;window=popup_no_bar&amp;width=385&amp;height=120&amp;START_MAXIMIZED=FALSE&amp;creator=factset&amp;display_string=Audit"}</definedName>
    <definedName name="_546__FDSAUDITLINK__" localSheetId="12" hidden="1">{"fdsup://Directions/FactSet Auditing Viewer?action=AUDIT_VALUE&amp;DB=129&amp;ID1=710725&amp;VALUEID=01001&amp;SDATE=201002&amp;PERIODTYPE=QTR_STD&amp;SCFT=3&amp;window=popup_no_bar&amp;width=385&amp;height=120&amp;START_MAXIMIZED=FALSE&amp;creator=factset&amp;display_string=Audit"}</definedName>
    <definedName name="_546__FDSAUDITLINK__" localSheetId="15" hidden="1">{"fdsup://Directions/FactSet Auditing Viewer?action=AUDIT_VALUE&amp;DB=129&amp;ID1=710725&amp;VALUEID=01001&amp;SDATE=201002&amp;PERIODTYPE=QTR_STD&amp;SCFT=3&amp;window=popup_no_bar&amp;width=385&amp;height=120&amp;START_MAXIMIZED=FALSE&amp;creator=factset&amp;display_string=Audit"}</definedName>
    <definedName name="_546__FDSAUDITLINK__" hidden="1">{"fdsup://Directions/FactSet Auditing Viewer?action=AUDIT_VALUE&amp;DB=129&amp;ID1=710725&amp;VALUEID=01001&amp;SDATE=201002&amp;PERIODTYPE=QTR_STD&amp;SCFT=3&amp;window=popup_no_bar&amp;width=385&amp;height=120&amp;START_MAXIMIZED=FALSE&amp;creator=factset&amp;display_string=Audit"}</definedName>
    <definedName name="_547__FDSAUDITLINK__" localSheetId="16" hidden="1">{"fdsup://Directions/FactSet Auditing Viewer?action=AUDIT_VALUE&amp;DB=129&amp;ID1=B0V3WR&amp;VALUEID=01001&amp;SDATE=201102&amp;PERIODTYPE=QTR_STD&amp;SCFT=3&amp;window=popup_no_bar&amp;width=385&amp;height=120&amp;START_MAXIMIZED=FALSE&amp;creator=factset&amp;display_string=Audit"}</definedName>
    <definedName name="_547__FDSAUDITLINK__" localSheetId="20" hidden="1">{"fdsup://Directions/FactSet Auditing Viewer?action=AUDIT_VALUE&amp;DB=129&amp;ID1=B0V3WR&amp;VALUEID=01001&amp;SDATE=201102&amp;PERIODTYPE=QTR_STD&amp;SCFT=3&amp;window=popup_no_bar&amp;width=385&amp;height=120&amp;START_MAXIMIZED=FALSE&amp;creator=factset&amp;display_string=Audit"}</definedName>
    <definedName name="_547__FDSAUDITLINK__" localSheetId="12" hidden="1">{"fdsup://Directions/FactSet Auditing Viewer?action=AUDIT_VALUE&amp;DB=129&amp;ID1=B0V3WR&amp;VALUEID=01001&amp;SDATE=201102&amp;PERIODTYPE=QTR_STD&amp;SCFT=3&amp;window=popup_no_bar&amp;width=385&amp;height=120&amp;START_MAXIMIZED=FALSE&amp;creator=factset&amp;display_string=Audit"}</definedName>
    <definedName name="_547__FDSAUDITLINK__" localSheetId="15" hidden="1">{"fdsup://Directions/FactSet Auditing Viewer?action=AUDIT_VALUE&amp;DB=129&amp;ID1=B0V3WR&amp;VALUEID=01001&amp;SDATE=201102&amp;PERIODTYPE=QTR_STD&amp;SCFT=3&amp;window=popup_no_bar&amp;width=385&amp;height=120&amp;START_MAXIMIZED=FALSE&amp;creator=factset&amp;display_string=Audit"}</definedName>
    <definedName name="_547__FDSAUDITLINK__" hidden="1">{"fdsup://Directions/FactSet Auditing Viewer?action=AUDIT_VALUE&amp;DB=129&amp;ID1=B0V3WR&amp;VALUEID=01001&amp;SDATE=201102&amp;PERIODTYPE=QTR_STD&amp;SCFT=3&amp;window=popup_no_bar&amp;width=385&amp;height=120&amp;START_MAXIMIZED=FALSE&amp;creator=factset&amp;display_string=Audit"}</definedName>
    <definedName name="_548__FDSAUDITLINK__" localSheetId="16" hidden="1">{"fdsup://Directions/FactSet Auditing Viewer?action=AUDIT_VALUE&amp;DB=129&amp;ID1=B0V3WR&amp;VALUEID=01001&amp;SDATE=201003&amp;PERIODTYPE=QTR_STD&amp;SCFT=3&amp;window=popup_no_bar&amp;width=385&amp;height=120&amp;START_MAXIMIZED=FALSE&amp;creator=factset&amp;display_string=Audit"}</definedName>
    <definedName name="_548__FDSAUDITLINK__" localSheetId="20" hidden="1">{"fdsup://Directions/FactSet Auditing Viewer?action=AUDIT_VALUE&amp;DB=129&amp;ID1=B0V3WR&amp;VALUEID=01001&amp;SDATE=201003&amp;PERIODTYPE=QTR_STD&amp;SCFT=3&amp;window=popup_no_bar&amp;width=385&amp;height=120&amp;START_MAXIMIZED=FALSE&amp;creator=factset&amp;display_string=Audit"}</definedName>
    <definedName name="_548__FDSAUDITLINK__" localSheetId="12" hidden="1">{"fdsup://Directions/FactSet Auditing Viewer?action=AUDIT_VALUE&amp;DB=129&amp;ID1=B0V3WR&amp;VALUEID=01001&amp;SDATE=201003&amp;PERIODTYPE=QTR_STD&amp;SCFT=3&amp;window=popup_no_bar&amp;width=385&amp;height=120&amp;START_MAXIMIZED=FALSE&amp;creator=factset&amp;display_string=Audit"}</definedName>
    <definedName name="_548__FDSAUDITLINK__" localSheetId="15" hidden="1">{"fdsup://Directions/FactSet Auditing Viewer?action=AUDIT_VALUE&amp;DB=129&amp;ID1=B0V3WR&amp;VALUEID=01001&amp;SDATE=201003&amp;PERIODTYPE=QTR_STD&amp;SCFT=3&amp;window=popup_no_bar&amp;width=385&amp;height=120&amp;START_MAXIMIZED=FALSE&amp;creator=factset&amp;display_string=Audit"}</definedName>
    <definedName name="_548__FDSAUDITLINK__" hidden="1">{"fdsup://Directions/FactSet Auditing Viewer?action=AUDIT_VALUE&amp;DB=129&amp;ID1=B0V3WR&amp;VALUEID=01001&amp;SDATE=201003&amp;PERIODTYPE=QTR_STD&amp;SCFT=3&amp;window=popup_no_bar&amp;width=385&amp;height=120&amp;START_MAXIMIZED=FALSE&amp;creator=factset&amp;display_string=Audit"}</definedName>
    <definedName name="_549__FDSAUDITLINK__" localSheetId="16" hidden="1">{"fdsup://Directions/FactSet Auditing Viewer?action=AUDIT_VALUE&amp;DB=129&amp;ID1=Y2711Y10&amp;VALUEID=03451&amp;SDATE=201102&amp;PERIODTYPE=QTR_STD&amp;SCFT=3&amp;window=popup_no_bar&amp;width=385&amp;height=120&amp;START_MAXIMIZED=FALSE&amp;creator=factset&amp;display_string=Audit"}</definedName>
    <definedName name="_549__FDSAUDITLINK__" localSheetId="20" hidden="1">{"fdsup://Directions/FactSet Auditing Viewer?action=AUDIT_VALUE&amp;DB=129&amp;ID1=Y2711Y10&amp;VALUEID=03451&amp;SDATE=201102&amp;PERIODTYPE=QTR_STD&amp;SCFT=3&amp;window=popup_no_bar&amp;width=385&amp;height=120&amp;START_MAXIMIZED=FALSE&amp;creator=factset&amp;display_string=Audit"}</definedName>
    <definedName name="_549__FDSAUDITLINK__" localSheetId="12" hidden="1">{"fdsup://Directions/FactSet Auditing Viewer?action=AUDIT_VALUE&amp;DB=129&amp;ID1=Y2711Y10&amp;VALUEID=03451&amp;SDATE=201102&amp;PERIODTYPE=QTR_STD&amp;SCFT=3&amp;window=popup_no_bar&amp;width=385&amp;height=120&amp;START_MAXIMIZED=FALSE&amp;creator=factset&amp;display_string=Audit"}</definedName>
    <definedName name="_549__FDSAUDITLINK__" localSheetId="15" hidden="1">{"fdsup://Directions/FactSet Auditing Viewer?action=AUDIT_VALUE&amp;DB=129&amp;ID1=Y2711Y10&amp;VALUEID=03451&amp;SDATE=201102&amp;PERIODTYPE=QTR_STD&amp;SCFT=3&amp;window=popup_no_bar&amp;width=385&amp;height=120&amp;START_MAXIMIZED=FALSE&amp;creator=factset&amp;display_string=Audit"}</definedName>
    <definedName name="_549__FDSAUDITLINK__" hidden="1">{"fdsup://Directions/FactSet Auditing Viewer?action=AUDIT_VALUE&amp;DB=129&amp;ID1=Y2711Y10&amp;VALUEID=03451&amp;SDATE=201102&amp;PERIODTYPE=QTR_STD&amp;SCFT=3&amp;window=popup_no_bar&amp;width=385&amp;height=120&amp;START_MAXIMIZED=FALSE&amp;creator=factset&amp;display_string=Audit"}</definedName>
    <definedName name="_55__FDSAUDITLINK__" localSheetId="16" hidden="1">{"fdsup://directions/FAT Viewer?action=UPDATE&amp;creator=factset&amp;DYN_ARGS=TRUE&amp;DOC_NAME=FAT:FQL_AUDITING_CLIENT_TEMPLATE.FAT&amp;display_string=Audit&amp;VAR:KEY=YVORGXIRG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MP&amp;VAR:INDEX=0"}</definedName>
    <definedName name="_55__FDSAUDITLINK__" localSheetId="20" hidden="1">{"fdsup://directions/FAT Viewer?action=UPDATE&amp;creator=factset&amp;DYN_ARGS=TRUE&amp;DOC_NAME=FAT:FQL_AUDITING_CLIENT_TEMPLATE.FAT&amp;display_string=Audit&amp;VAR:KEY=YVORGXIRG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MP&amp;VAR:INDEX=0"}</definedName>
    <definedName name="_55__FDSAUDITLINK__" localSheetId="12" hidden="1">{"fdsup://directions/FAT Viewer?action=UPDATE&amp;creator=factset&amp;DYN_ARGS=TRUE&amp;DOC_NAME=FAT:FQL_AUDITING_CLIENT_TEMPLATE.FAT&amp;display_string=Audit&amp;VAR:KEY=YVORGXIRG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MP&amp;VAR:INDEX=0"}</definedName>
    <definedName name="_55__FDSAUDITLINK__" localSheetId="15" hidden="1">{"fdsup://directions/FAT Viewer?action=UPDATE&amp;creator=factset&amp;DYN_ARGS=TRUE&amp;DOC_NAME=FAT:FQL_AUDITING_CLIENT_TEMPLATE.FAT&amp;display_string=Audit&amp;VAR:KEY=YVORGXIRG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MP&amp;VAR:INDEX=0"}</definedName>
    <definedName name="_55__FDSAUDITLINK__" hidden="1">{"fdsup://directions/FAT Viewer?action=UPDATE&amp;creator=factset&amp;DYN_ARGS=TRUE&amp;DOC_NAME=FAT:FQL_AUDITING_CLIENT_TEMPLATE.FAT&amp;display_string=Audit&amp;VAR:KEY=YVORGXIRG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MP&amp;VAR:INDEX=0"}</definedName>
    <definedName name="_550__FDSAUDITLINK__" localSheetId="16"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550__FDSAUDITLINK__" localSheetId="20"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550__FDSAUDITLINK__" localSheetId="12"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550__FDSAUDITLINK__" localSheetId="15"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550__FDSAUDITLINK__"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551__FDSAUDITLINK__" localSheetId="16"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551__FDSAUDITLINK__" localSheetId="20"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551__FDSAUDITLINK__" localSheetId="12"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551__FDSAUDITLINK__" localSheetId="15"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551__FDSAUDITLINK__"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552__FDSAUDITLINK__" localSheetId="16"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552__FDSAUDITLINK__" localSheetId="20"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552__FDSAUDITLINK__" localSheetId="12"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552__FDSAUDITLINK__" localSheetId="15"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552__FDSAUDITLINK__"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553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53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53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53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53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54__FDSAUDITLINK__" localSheetId="16"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54__FDSAUDITLINK__" localSheetId="20"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54__FDSAUDITLINK__" localSheetId="12"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54__FDSAUDITLINK__" localSheetId="15"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54__FDSAUDITLINK__"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55__FDSAUDITLINK__" localSheetId="16"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55__FDSAUDITLINK__" localSheetId="20"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55__FDSAUDITLINK__" localSheetId="12"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55__FDSAUDITLINK__" localSheetId="15"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55__FDSAUDITLINK__"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56__FDSAUDITLINK__" localSheetId="16"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56__FDSAUDITLINK__" localSheetId="20"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56__FDSAUDITLINK__" localSheetId="12"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56__FDSAUDITLINK__" localSheetId="15"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56__FDSAUDITLINK__"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57__FDSAUDITLINK__" localSheetId="16"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557__FDSAUDITLINK__" localSheetId="20"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557__FDSAUDITLINK__" localSheetId="12"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557__FDSAUDITLINK__" localSheetId="15"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557__FDSAUDITLINK__"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558__FDSAUDITLINK__" localSheetId="16"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558__FDSAUDITLINK__" localSheetId="20"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558__FDSAUDITLINK__" localSheetId="12"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558__FDSAUDITLINK__" localSheetId="15"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558__FDSAUDITLINK__"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559__FDSAUDITLINK__" localSheetId="16"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559__FDSAUDITLINK__" localSheetId="20"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559__FDSAUDITLINK__" localSheetId="12"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559__FDSAUDITLINK__" localSheetId="15"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559__FDSAUDITLINK__"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56__FDSAUDITLINK__" localSheetId="16" hidden="1">{"fdsup://directions/FAT Viewer?action=UPDATE&amp;creator=factset&amp;DYN_ARGS=TRUE&amp;DOC_NAME=FAT:FQL_AUDITING_CLIENT_TEMPLATE.FAT&amp;display_string=Audit&amp;VAR:KEY=AHWVYDSZKF&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56__FDSAUDITLINK__" localSheetId="20" hidden="1">{"fdsup://directions/FAT Viewer?action=UPDATE&amp;creator=factset&amp;DYN_ARGS=TRUE&amp;DOC_NAME=FAT:FQL_AUDITING_CLIENT_TEMPLATE.FAT&amp;display_string=Audit&amp;VAR:KEY=AHWVYDSZKF&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56__FDSAUDITLINK__" localSheetId="12" hidden="1">{"fdsup://directions/FAT Viewer?action=UPDATE&amp;creator=factset&amp;DYN_ARGS=TRUE&amp;DOC_NAME=FAT:FQL_AUDITING_CLIENT_TEMPLATE.FAT&amp;display_string=Audit&amp;VAR:KEY=AHWVYDSZKF&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56__FDSAUDITLINK__" localSheetId="15" hidden="1">{"fdsup://directions/FAT Viewer?action=UPDATE&amp;creator=factset&amp;DYN_ARGS=TRUE&amp;DOC_NAME=FAT:FQL_AUDITING_CLIENT_TEMPLATE.FAT&amp;display_string=Audit&amp;VAR:KEY=AHWVYDSZKF&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56__FDSAUDITLINK__" hidden="1">{"fdsup://directions/FAT Viewer?action=UPDATE&amp;creator=factset&amp;DYN_ARGS=TRUE&amp;DOC_NAME=FAT:FQL_AUDITING_CLIENT_TEMPLATE.FAT&amp;display_string=Audit&amp;VAR:KEY=AHWVYDSZKF&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2174&amp;VAR:INDEX=0"}</definedName>
    <definedName name="_560__FDSAUDITLINK__" localSheetId="16"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560__FDSAUDITLINK__" localSheetId="20"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560__FDSAUDITLINK__" localSheetId="12"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560__FDSAUDITLINK__" localSheetId="15"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560__FDSAUDITLINK__"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561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61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61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61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61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62__FDSAUDITLINK__" localSheetId="16"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62__FDSAUDITLINK__" localSheetId="20"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62__FDSAUDITLINK__" localSheetId="12"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62__FDSAUDITLINK__" localSheetId="15"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62__FDSAUDITLINK__"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63__FDSAUDITLINK__" localSheetId="16"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63__FDSAUDITLINK__" localSheetId="20"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63__FDSAUDITLINK__" localSheetId="12"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63__FDSAUDITLINK__" localSheetId="15"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63__FDSAUDITLINK__"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64__FDSAUDITLINK__" localSheetId="16"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64__FDSAUDITLINK__" localSheetId="20"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64__FDSAUDITLINK__" localSheetId="12"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64__FDSAUDITLINK__" localSheetId="15"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64__FDSAUDITLINK__"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65__FDSAUDITLINK__" localSheetId="16"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565__FDSAUDITLINK__" localSheetId="20"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565__FDSAUDITLINK__" localSheetId="12"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565__FDSAUDITLINK__" localSheetId="15"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565__FDSAUDITLINK__"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566__FDSAUDITLINK__" localSheetId="16"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566__FDSAUDITLINK__" localSheetId="20"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566__FDSAUDITLINK__" localSheetId="12"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566__FDSAUDITLINK__" localSheetId="15"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566__FDSAUDITLINK__"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567__FDSAUDITLINK__" localSheetId="16"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567__FDSAUDITLINK__" localSheetId="20"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567__FDSAUDITLINK__" localSheetId="12"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567__FDSAUDITLINK__" localSheetId="15"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567__FDSAUDITLINK__"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568__FDSAUDITLINK__" localSheetId="16"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568__FDSAUDITLINK__" localSheetId="20"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568__FDSAUDITLINK__" localSheetId="12"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568__FDSAUDITLINK__" localSheetId="15"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568__FDSAUDITLINK__"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569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69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69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69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69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7__FDSAUDITLINK__" localSheetId="16" hidden="1">{"fdsup://Directions/FactSet Auditing Viewer?action=AUDIT_VALUE&amp;DB=129&amp;ID1=22362210&amp;VALUEID=07011&amp;SDATE=2009&amp;PERIODTYPE=ANN_STD&amp;window=popup_no_bar&amp;width=385&amp;height=120&amp;START_MAXIMIZED=FALSE&amp;creator=factset&amp;display_string=Audit"}</definedName>
    <definedName name="_57__FDSAUDITLINK__" localSheetId="20" hidden="1">{"fdsup://Directions/FactSet Auditing Viewer?action=AUDIT_VALUE&amp;DB=129&amp;ID1=22362210&amp;VALUEID=07011&amp;SDATE=2009&amp;PERIODTYPE=ANN_STD&amp;window=popup_no_bar&amp;width=385&amp;height=120&amp;START_MAXIMIZED=FALSE&amp;creator=factset&amp;display_string=Audit"}</definedName>
    <definedName name="_57__FDSAUDITLINK__" localSheetId="12" hidden="1">{"fdsup://Directions/FactSet Auditing Viewer?action=AUDIT_VALUE&amp;DB=129&amp;ID1=22362210&amp;VALUEID=07011&amp;SDATE=2009&amp;PERIODTYPE=ANN_STD&amp;window=popup_no_bar&amp;width=385&amp;height=120&amp;START_MAXIMIZED=FALSE&amp;creator=factset&amp;display_string=Audit"}</definedName>
    <definedName name="_57__FDSAUDITLINK__" localSheetId="15" hidden="1">{"fdsup://Directions/FactSet Auditing Viewer?action=AUDIT_VALUE&amp;DB=129&amp;ID1=22362210&amp;VALUEID=07011&amp;SDATE=2009&amp;PERIODTYPE=ANN_STD&amp;window=popup_no_bar&amp;width=385&amp;height=120&amp;START_MAXIMIZED=FALSE&amp;creator=factset&amp;display_string=Audit"}</definedName>
    <definedName name="_57__FDSAUDITLINK__" hidden="1">{"fdsup://Directions/FactSet Auditing Viewer?action=AUDIT_VALUE&amp;DB=129&amp;ID1=22362210&amp;VALUEID=07011&amp;SDATE=2009&amp;PERIODTYPE=ANN_STD&amp;window=popup_no_bar&amp;width=385&amp;height=120&amp;START_MAXIMIZED=FALSE&amp;creator=factset&amp;display_string=Audit"}</definedName>
    <definedName name="_570__FDSAUDITLINK__" localSheetId="16"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70__FDSAUDITLINK__" localSheetId="20"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70__FDSAUDITLINK__" localSheetId="12"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70__FDSAUDITLINK__" localSheetId="15"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70__FDSAUDITLINK__"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71__FDSAUDITLINK__" localSheetId="16"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71__FDSAUDITLINK__" localSheetId="20"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71__FDSAUDITLINK__" localSheetId="12"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71__FDSAUDITLINK__" localSheetId="15"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71__FDSAUDITLINK__"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72__FDSAUDITLINK__" localSheetId="16"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72__FDSAUDITLINK__" localSheetId="20"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72__FDSAUDITLINK__" localSheetId="12"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72__FDSAUDITLINK__" localSheetId="15"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72__FDSAUDITLINK__"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8__FDSAUDITLINK__" localSheetId="16" hidden="1">{"fdsup://Directions/FactSet Auditing Viewer?action=AUDIT_VALUE&amp;DB=129&amp;ID1=22362210&amp;VALUEID=07011&amp;SDATE=2009&amp;PERIODTYPE=ANN_STD&amp;window=popup_no_bar&amp;width=385&amp;height=120&amp;START_MAXIMIZED=FALSE&amp;creator=factset&amp;display_string=Audit"}</definedName>
    <definedName name="_58__FDSAUDITLINK__" localSheetId="20" hidden="1">{"fdsup://Directions/FactSet Auditing Viewer?action=AUDIT_VALUE&amp;DB=129&amp;ID1=22362210&amp;VALUEID=07011&amp;SDATE=2009&amp;PERIODTYPE=ANN_STD&amp;window=popup_no_bar&amp;width=385&amp;height=120&amp;START_MAXIMIZED=FALSE&amp;creator=factset&amp;display_string=Audit"}</definedName>
    <definedName name="_58__FDSAUDITLINK__" localSheetId="12" hidden="1">{"fdsup://Directions/FactSet Auditing Viewer?action=AUDIT_VALUE&amp;DB=129&amp;ID1=22362210&amp;VALUEID=07011&amp;SDATE=2009&amp;PERIODTYPE=ANN_STD&amp;window=popup_no_bar&amp;width=385&amp;height=120&amp;START_MAXIMIZED=FALSE&amp;creator=factset&amp;display_string=Audit"}</definedName>
    <definedName name="_58__FDSAUDITLINK__" localSheetId="15" hidden="1">{"fdsup://Directions/FactSet Auditing Viewer?action=AUDIT_VALUE&amp;DB=129&amp;ID1=22362210&amp;VALUEID=07011&amp;SDATE=2009&amp;PERIODTYPE=ANN_STD&amp;window=popup_no_bar&amp;width=385&amp;height=120&amp;START_MAXIMIZED=FALSE&amp;creator=factset&amp;display_string=Audit"}</definedName>
    <definedName name="_58__FDSAUDITLINK__" hidden="1">{"fdsup://Directions/FactSet Auditing Viewer?action=AUDIT_VALUE&amp;DB=129&amp;ID1=22362210&amp;VALUEID=07011&amp;SDATE=2009&amp;PERIODTYPE=ANN_STD&amp;window=popup_no_bar&amp;width=385&amp;height=120&amp;START_MAXIMIZED=FALSE&amp;creator=factset&amp;display_string=Audit"}</definedName>
    <definedName name="_587__FDSAUDITLINK__" localSheetId="16"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587__FDSAUDITLINK__" localSheetId="20"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587__FDSAUDITLINK__" localSheetId="12"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587__FDSAUDITLINK__" localSheetId="15"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587__FDSAUDITLINK__"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59__FDSAUDITLINK__" localSheetId="16" hidden="1">{"fdsup://directions/FAT Viewer?action=UPDATE&amp;creator=factset&amp;DYN_ARGS=TRUE&amp;DOC_NAME=FAT:FQL_AUDITING_CLIENT_TEMPLATE.FAT&amp;display_string=Audit&amp;VAR:KEY=SVQZSZQFOR&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59__FDSAUDITLINK__" localSheetId="20" hidden="1">{"fdsup://directions/FAT Viewer?action=UPDATE&amp;creator=factset&amp;DYN_ARGS=TRUE&amp;DOC_NAME=FAT:FQL_AUDITING_CLIENT_TEMPLATE.FAT&amp;display_string=Audit&amp;VAR:KEY=SVQZSZQFOR&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59__FDSAUDITLINK__" localSheetId="12" hidden="1">{"fdsup://directions/FAT Viewer?action=UPDATE&amp;creator=factset&amp;DYN_ARGS=TRUE&amp;DOC_NAME=FAT:FQL_AUDITING_CLIENT_TEMPLATE.FAT&amp;display_string=Audit&amp;VAR:KEY=SVQZSZQFOR&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59__FDSAUDITLINK__" localSheetId="15" hidden="1">{"fdsup://directions/FAT Viewer?action=UPDATE&amp;creator=factset&amp;DYN_ARGS=TRUE&amp;DOC_NAME=FAT:FQL_AUDITING_CLIENT_TEMPLATE.FAT&amp;display_string=Audit&amp;VAR:KEY=SVQZSZQFOR&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59__FDSAUDITLINK__" hidden="1">{"fdsup://directions/FAT Viewer?action=UPDATE&amp;creator=factset&amp;DYN_ARGS=TRUE&amp;DOC_NAME=FAT:FQL_AUDITING_CLIENT_TEMPLATE.FAT&amp;display_string=Audit&amp;VAR:KEY=SVQZSZQFOR&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COWN&amp;VAR:INDEX=0"}</definedName>
    <definedName name="_593__FDSAUDITLINK__" localSheetId="16"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593__FDSAUDITLINK__" localSheetId="20"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593__FDSAUDITLINK__" localSheetId="12"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593__FDSAUDITLINK__" localSheetId="15"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593__FDSAUDITLINK__"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594__FDSAUDITLINK__" localSheetId="16"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94__FDSAUDITLINK__" localSheetId="20"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94__FDSAUDITLINK__" localSheetId="12"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94__FDSAUDITLINK__" localSheetId="15"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94__FDSAUDITLINK__"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596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96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96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96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96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597__FDSAUDITLINK__" localSheetId="16"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97__FDSAUDITLINK__" localSheetId="20"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97__FDSAUDITLINK__" localSheetId="12"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97__FDSAUDITLINK__" localSheetId="15"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97__FDSAUDITLINK__"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598__FDSAUDITLINK__" localSheetId="16"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98__FDSAUDITLINK__" localSheetId="20"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98__FDSAUDITLINK__" localSheetId="12"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98__FDSAUDITLINK__" localSheetId="15"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98__FDSAUDITLINK__"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599__FDSAUDITLINK__" localSheetId="16"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599__FDSAUDITLINK__" localSheetId="20"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599__FDSAUDITLINK__" localSheetId="12"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599__FDSAUDITLINK__" localSheetId="15"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599__FDSAUDITLINK__"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__FDSAUDITLINK__" localSheetId="16" hidden="1">{"fdsup://directions/FAT Viewer?action=UPDATE&amp;creator=factset&amp;DYN_ARGS=TRUE&amp;DOC_NAME=FAT:FQL_AUDITING_CLIENT_TEMPLATE.FAT&amp;display_string=Audit&amp;VAR:KEY=JQXSDWPQJS&amp;VAR:QUERY=KChGRl9FQklUREEoTFRNLDAsLCxSRixVU0QpQEZGX0VCSVREQShMVE1TX1NFTUksMCwsLFJGLFVTRCkpQEZGX","0VCSVREQShBTk4sMCwsLFJGLFVTRCkp&amp;WINDOW=FIRST_POPUP&amp;HEIGHT=450&amp;WIDTH=450&amp;START_MAXIMIZED=FALSE&amp;VAR:CALENDAR=US&amp;VAR:SYMBOL=TSRA&amp;VAR:INDEX=0"}</definedName>
    <definedName name="_6__FDSAUDITLINK__" localSheetId="20" hidden="1">{"fdsup://directions/FAT Viewer?action=UPDATE&amp;creator=factset&amp;DYN_ARGS=TRUE&amp;DOC_NAME=FAT:FQL_AUDITING_CLIENT_TEMPLATE.FAT&amp;display_string=Audit&amp;VAR:KEY=JQXSDWPQJS&amp;VAR:QUERY=KChGRl9FQklUREEoTFRNLDAsLCxSRixVU0QpQEZGX0VCSVREQShMVE1TX1NFTUksMCwsLFJGLFVTRCkpQEZGX","0VCSVREQShBTk4sMCwsLFJGLFVTRCkp&amp;WINDOW=FIRST_POPUP&amp;HEIGHT=450&amp;WIDTH=450&amp;START_MAXIMIZED=FALSE&amp;VAR:CALENDAR=US&amp;VAR:SYMBOL=TSRA&amp;VAR:INDEX=0"}</definedName>
    <definedName name="_6__FDSAUDITLINK__" localSheetId="12" hidden="1">{"fdsup://directions/FAT Viewer?action=UPDATE&amp;creator=factset&amp;DYN_ARGS=TRUE&amp;DOC_NAME=FAT:FQL_AUDITING_CLIENT_TEMPLATE.FAT&amp;display_string=Audit&amp;VAR:KEY=JQXSDWPQJS&amp;VAR:QUERY=KChGRl9FQklUREEoTFRNLDAsLCxSRixVU0QpQEZGX0VCSVREQShMVE1TX1NFTUksMCwsLFJGLFVTRCkpQEZGX","0VCSVREQShBTk4sMCwsLFJGLFVTRCkp&amp;WINDOW=FIRST_POPUP&amp;HEIGHT=450&amp;WIDTH=450&amp;START_MAXIMIZED=FALSE&amp;VAR:CALENDAR=US&amp;VAR:SYMBOL=TSRA&amp;VAR:INDEX=0"}</definedName>
    <definedName name="_6__FDSAUDITLINK__" localSheetId="15" hidden="1">{"fdsup://directions/FAT Viewer?action=UPDATE&amp;creator=factset&amp;DYN_ARGS=TRUE&amp;DOC_NAME=FAT:FQL_AUDITING_CLIENT_TEMPLATE.FAT&amp;display_string=Audit&amp;VAR:KEY=JQXSDWPQJS&amp;VAR:QUERY=KChGRl9FQklUREEoTFRNLDAsLCxSRixVU0QpQEZGX0VCSVREQShMVE1TX1NFTUksMCwsLFJGLFVTRCkpQEZGX","0VCSVREQShBTk4sMCwsLFJGLFVTRCkp&amp;WINDOW=FIRST_POPUP&amp;HEIGHT=450&amp;WIDTH=450&amp;START_MAXIMIZED=FALSE&amp;VAR:CALENDAR=US&amp;VAR:SYMBOL=TSRA&amp;VAR:INDEX=0"}</definedName>
    <definedName name="_6__FDSAUDITLINK__" hidden="1">{"fdsup://directions/FAT Viewer?action=UPDATE&amp;creator=factset&amp;DYN_ARGS=TRUE&amp;DOC_NAME=FAT:FQL_AUDITING_CLIENT_TEMPLATE.FAT&amp;display_string=Audit&amp;VAR:KEY=JQXSDWPQJS&amp;VAR:QUERY=KChGRl9FQklUREEoTFRNLDAsLCxSRixVU0QpQEZGX0VCSVREQShMVE1TX1NFTUksMCwsLFJGLFVTRCkpQEZGX","0VCSVREQShBTk4sMCwsLFJGLFVTRCkp&amp;WINDOW=FIRST_POPUP&amp;HEIGHT=450&amp;WIDTH=450&amp;START_MAXIMIZED=FALSE&amp;VAR:CALENDAR=US&amp;VAR:SYMBOL=TSRA&amp;VAR:INDEX=0"}</definedName>
    <definedName name="_60__FDSAUDITLINK__" localSheetId="16" hidden="1">{"fdsup://Directions/FactSet Auditing Viewer?action=AUDIT_VALUE&amp;DB=129&amp;ID1=11134A10&amp;VALUEID=07011&amp;SDATE=2009&amp;PERIODTYPE=ANN_STD&amp;window=popup_no_bar&amp;width=385&amp;height=120&amp;START_MAXIMIZED=FALSE&amp;creator=factset&amp;display_string=Audit"}</definedName>
    <definedName name="_60__FDSAUDITLINK__" localSheetId="20" hidden="1">{"fdsup://Directions/FactSet Auditing Viewer?action=AUDIT_VALUE&amp;DB=129&amp;ID1=11134A10&amp;VALUEID=07011&amp;SDATE=2009&amp;PERIODTYPE=ANN_STD&amp;window=popup_no_bar&amp;width=385&amp;height=120&amp;START_MAXIMIZED=FALSE&amp;creator=factset&amp;display_string=Audit"}</definedName>
    <definedName name="_60__FDSAUDITLINK__" localSheetId="12" hidden="1">{"fdsup://Directions/FactSet Auditing Viewer?action=AUDIT_VALUE&amp;DB=129&amp;ID1=11134A10&amp;VALUEID=07011&amp;SDATE=2009&amp;PERIODTYPE=ANN_STD&amp;window=popup_no_bar&amp;width=385&amp;height=120&amp;START_MAXIMIZED=FALSE&amp;creator=factset&amp;display_string=Audit"}</definedName>
    <definedName name="_60__FDSAUDITLINK__" localSheetId="15" hidden="1">{"fdsup://Directions/FactSet Auditing Viewer?action=AUDIT_VALUE&amp;DB=129&amp;ID1=11134A10&amp;VALUEID=07011&amp;SDATE=2009&amp;PERIODTYPE=ANN_STD&amp;window=popup_no_bar&amp;width=385&amp;height=120&amp;START_MAXIMIZED=FALSE&amp;creator=factset&amp;display_string=Audit"}</definedName>
    <definedName name="_60__FDSAUDITLINK__" hidden="1">{"fdsup://Directions/FactSet Auditing Viewer?action=AUDIT_VALUE&amp;DB=129&amp;ID1=11134A10&amp;VALUEID=07011&amp;SDATE=2009&amp;PERIODTYPE=ANN_STD&amp;window=popup_no_bar&amp;width=385&amp;height=120&amp;START_MAXIMIZED=FALSE&amp;creator=factset&amp;display_string=Audit"}</definedName>
    <definedName name="_600__FDSAUDITLINK__" localSheetId="16"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00__FDSAUDITLINK__" localSheetId="20"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00__FDSAUDITLINK__" localSheetId="12"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00__FDSAUDITLINK__" localSheetId="15"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00__FDSAUDITLINK__"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01__FDSAUDITLINK__" localSheetId="16"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01__FDSAUDITLINK__" localSheetId="20"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01__FDSAUDITLINK__" localSheetId="12"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01__FDSAUDITLINK__" localSheetId="15"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01__FDSAUDITLINK__"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02__FDSAUDITLINK__" localSheetId="16"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02__FDSAUDITLINK__" localSheetId="20"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02__FDSAUDITLINK__" localSheetId="12"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02__FDSAUDITLINK__" localSheetId="15"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02__FDSAUDITLINK__"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03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03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03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03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03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04__FDSAUDITLINK__" localSheetId="16"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604__FDSAUDITLINK__" localSheetId="20"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604__FDSAUDITLINK__" localSheetId="12"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604__FDSAUDITLINK__" localSheetId="15"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604__FDSAUDITLINK__"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605__FDSAUDITLINK__" localSheetId="16"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605__FDSAUDITLINK__" localSheetId="20"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605__FDSAUDITLINK__" localSheetId="12"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605__FDSAUDITLINK__" localSheetId="15"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605__FDSAUDITLINK__"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606__FDSAUDITLINK__" localSheetId="16"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606__FDSAUDITLINK__" localSheetId="20"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606__FDSAUDITLINK__" localSheetId="12"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606__FDSAUDITLINK__" localSheetId="15"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606__FDSAUDITLINK__"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607__FDSAUDITLINK__" localSheetId="16"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07__FDSAUDITLINK__" localSheetId="20"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07__FDSAUDITLINK__" localSheetId="12"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07__FDSAUDITLINK__" localSheetId="15"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07__FDSAUDITLINK__"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09__FDSAUDITLINK__" localSheetId="16"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09__FDSAUDITLINK__" localSheetId="20"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09__FDSAUDITLINK__" localSheetId="12"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09__FDSAUDITLINK__" localSheetId="15"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09__FDSAUDITLINK__"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1__FDSAUDITLINK__" localSheetId="16" hidden="1">{"fdsup://Directions/FactSet Auditing Viewer?action=AUDIT_VALUE&amp;DB=129&amp;ID1=11134A10&amp;VALUEID=07011&amp;SDATE=2009&amp;PERIODTYPE=ANN_STD&amp;window=popup_no_bar&amp;width=385&amp;height=120&amp;START_MAXIMIZED=FALSE&amp;creator=factset&amp;display_string=Audit"}</definedName>
    <definedName name="_61__FDSAUDITLINK__" localSheetId="20" hidden="1">{"fdsup://Directions/FactSet Auditing Viewer?action=AUDIT_VALUE&amp;DB=129&amp;ID1=11134A10&amp;VALUEID=07011&amp;SDATE=2009&amp;PERIODTYPE=ANN_STD&amp;window=popup_no_bar&amp;width=385&amp;height=120&amp;START_MAXIMIZED=FALSE&amp;creator=factset&amp;display_string=Audit"}</definedName>
    <definedName name="_61__FDSAUDITLINK__" localSheetId="12" hidden="1">{"fdsup://Directions/FactSet Auditing Viewer?action=AUDIT_VALUE&amp;DB=129&amp;ID1=11134A10&amp;VALUEID=07011&amp;SDATE=2009&amp;PERIODTYPE=ANN_STD&amp;window=popup_no_bar&amp;width=385&amp;height=120&amp;START_MAXIMIZED=FALSE&amp;creator=factset&amp;display_string=Audit"}</definedName>
    <definedName name="_61__FDSAUDITLINK__" localSheetId="15" hidden="1">{"fdsup://Directions/FactSet Auditing Viewer?action=AUDIT_VALUE&amp;DB=129&amp;ID1=11134A10&amp;VALUEID=07011&amp;SDATE=2009&amp;PERIODTYPE=ANN_STD&amp;window=popup_no_bar&amp;width=385&amp;height=120&amp;START_MAXIMIZED=FALSE&amp;creator=factset&amp;display_string=Audit"}</definedName>
    <definedName name="_61__FDSAUDITLINK__" hidden="1">{"fdsup://Directions/FactSet Auditing Viewer?action=AUDIT_VALUE&amp;DB=129&amp;ID1=11134A10&amp;VALUEID=07011&amp;SDATE=2009&amp;PERIODTYPE=ANN_STD&amp;window=popup_no_bar&amp;width=385&amp;height=120&amp;START_MAXIMIZED=FALSE&amp;creator=factset&amp;display_string=Audit"}</definedName>
    <definedName name="_610__FDSAUDITLINK__" localSheetId="16"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10__FDSAUDITLINK__" localSheetId="20"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10__FDSAUDITLINK__" localSheetId="12"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10__FDSAUDITLINK__" localSheetId="15"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10__FDSAUDITLINK__"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11__FDSAUDITLINK__" localSheetId="16"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11__FDSAUDITLINK__" localSheetId="20"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11__FDSAUDITLINK__" localSheetId="12"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11__FDSAUDITLINK__" localSheetId="15"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11__FDSAUDITLINK__"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12__FDSAUDITLINK__" localSheetId="16"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12__FDSAUDITLINK__" localSheetId="20"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12__FDSAUDITLINK__" localSheetId="12"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12__FDSAUDITLINK__" localSheetId="15"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12__FDSAUDITLINK__"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13__FDSAUDITLINK__" localSheetId="16"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13__FDSAUDITLINK__" localSheetId="20"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13__FDSAUDITLINK__" localSheetId="12"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13__FDSAUDITLINK__" localSheetId="15"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13__FDSAUDITLINK__"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14__FDSAUDITLINK__" localSheetId="16"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14__FDSAUDITLINK__" localSheetId="20"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14__FDSAUDITLINK__" localSheetId="12"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14__FDSAUDITLINK__" localSheetId="15"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14__FDSAUDITLINK__"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15__FDSAUDITLINK__" localSheetId="16"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15__FDSAUDITLINK__" localSheetId="20"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15__FDSAUDITLINK__" localSheetId="12"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15__FDSAUDITLINK__" localSheetId="15"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15__FDSAUDITLINK__"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16__FDSAUDITLINK__" localSheetId="16"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16__FDSAUDITLINK__" localSheetId="20"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16__FDSAUDITLINK__" localSheetId="12"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16__FDSAUDITLINK__" localSheetId="15"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16__FDSAUDITLINK__"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17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17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17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17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17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18__FDSAUDITLINK__" localSheetId="16" hidden="1">{"fdsup://directions/FAT Viewer?action=UPDATE&amp;creator=factset&amp;DYN_ARGS=TRUE&amp;DOC_NAME=FAT:FQL_AUDITING_CLIENT_TEMPLATE.FAT&amp;display_string=Audit&amp;VAR:KEY=UFCFQZIZUP&amp;VAR:QUERY=RkZfRU5UUlBSX1ZBTF9EQUlMWSgwLCwsLFVTRCwnRElMJykgLyBGRV9FU1RJTUFURShFQklUREEsTUVBTixBT","k5VQUxfUk9MTCwrMiwwLCwsJyxDVVJSRU5DWT1VU0QsRklYRURSQVRFPU5PLCcp&amp;WINDOW=FIRST_POPUP&amp;HEIGHT=450&amp;WIDTH=450&amp;START_MAXIMIZED=FALSE&amp;VAR:CALENDAR=FIVEDAY&amp;VAR:SYMBOL=2174&amp;VAR:INDEX=0"}</definedName>
    <definedName name="_618__FDSAUDITLINK__" localSheetId="20" hidden="1">{"fdsup://directions/FAT Viewer?action=UPDATE&amp;creator=factset&amp;DYN_ARGS=TRUE&amp;DOC_NAME=FAT:FQL_AUDITING_CLIENT_TEMPLATE.FAT&amp;display_string=Audit&amp;VAR:KEY=UFCFQZIZUP&amp;VAR:QUERY=RkZfRU5UUlBSX1ZBTF9EQUlMWSgwLCwsLFVTRCwnRElMJykgLyBGRV9FU1RJTUFURShFQklUREEsTUVBTixBT","k5VQUxfUk9MTCwrMiwwLCwsJyxDVVJSRU5DWT1VU0QsRklYRURSQVRFPU5PLCcp&amp;WINDOW=FIRST_POPUP&amp;HEIGHT=450&amp;WIDTH=450&amp;START_MAXIMIZED=FALSE&amp;VAR:CALENDAR=FIVEDAY&amp;VAR:SYMBOL=2174&amp;VAR:INDEX=0"}</definedName>
    <definedName name="_618__FDSAUDITLINK__" localSheetId="12" hidden="1">{"fdsup://directions/FAT Viewer?action=UPDATE&amp;creator=factset&amp;DYN_ARGS=TRUE&amp;DOC_NAME=FAT:FQL_AUDITING_CLIENT_TEMPLATE.FAT&amp;display_string=Audit&amp;VAR:KEY=UFCFQZIZUP&amp;VAR:QUERY=RkZfRU5UUlBSX1ZBTF9EQUlMWSgwLCwsLFVTRCwnRElMJykgLyBGRV9FU1RJTUFURShFQklUREEsTUVBTixBT","k5VQUxfUk9MTCwrMiwwLCwsJyxDVVJSRU5DWT1VU0QsRklYRURSQVRFPU5PLCcp&amp;WINDOW=FIRST_POPUP&amp;HEIGHT=450&amp;WIDTH=450&amp;START_MAXIMIZED=FALSE&amp;VAR:CALENDAR=FIVEDAY&amp;VAR:SYMBOL=2174&amp;VAR:INDEX=0"}</definedName>
    <definedName name="_618__FDSAUDITLINK__" localSheetId="15" hidden="1">{"fdsup://directions/FAT Viewer?action=UPDATE&amp;creator=factset&amp;DYN_ARGS=TRUE&amp;DOC_NAME=FAT:FQL_AUDITING_CLIENT_TEMPLATE.FAT&amp;display_string=Audit&amp;VAR:KEY=UFCFQZIZUP&amp;VAR:QUERY=RkZfRU5UUlBSX1ZBTF9EQUlMWSgwLCwsLFVTRCwnRElMJykgLyBGRV9FU1RJTUFURShFQklUREEsTUVBTixBT","k5VQUxfUk9MTCwrMiwwLCwsJyxDVVJSRU5DWT1VU0QsRklYRURSQVRFPU5PLCcp&amp;WINDOW=FIRST_POPUP&amp;HEIGHT=450&amp;WIDTH=450&amp;START_MAXIMIZED=FALSE&amp;VAR:CALENDAR=FIVEDAY&amp;VAR:SYMBOL=2174&amp;VAR:INDEX=0"}</definedName>
    <definedName name="_618__FDSAUDITLINK__" hidden="1">{"fdsup://directions/FAT Viewer?action=UPDATE&amp;creator=factset&amp;DYN_ARGS=TRUE&amp;DOC_NAME=FAT:FQL_AUDITING_CLIENT_TEMPLATE.FAT&amp;display_string=Audit&amp;VAR:KEY=UFCFQZIZUP&amp;VAR:QUERY=RkZfRU5UUlBSX1ZBTF9EQUlMWSgwLCwsLFVTRCwnRElMJykgLyBGRV9FU1RJTUFURShFQklUREEsTUVBTixBT","k5VQUxfUk9MTCwrMiwwLCwsJyxDVVJSRU5DWT1VU0QsRklYRURSQVRFPU5PLCcp&amp;WINDOW=FIRST_POPUP&amp;HEIGHT=450&amp;WIDTH=450&amp;START_MAXIMIZED=FALSE&amp;VAR:CALENDAR=FIVEDAY&amp;VAR:SYMBOL=2174&amp;VAR:INDEX=0"}</definedName>
    <definedName name="_619__FDSAUDITLINK__" localSheetId="16"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619__FDSAUDITLINK__" localSheetId="20"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619__FDSAUDITLINK__" localSheetId="12"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619__FDSAUDITLINK__" localSheetId="15"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619__FDSAUDITLINK__"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62__FDSAUDITLINK__" localSheetId="16" hidden="1">{"fdsup://directions/FAT Viewer?action=UPDATE&amp;creator=factset&amp;DYN_ARGS=TRUE&amp;DOC_NAME=FAT:FQL_AUDITING_CLIENT_TEMPLATE.FAT&amp;display_string=Audit&amp;VAR:KEY=KZIDOPCPIV&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BPSG&amp;VAR:INDEX=0"}</definedName>
    <definedName name="_62__FDSAUDITLINK__" localSheetId="20" hidden="1">{"fdsup://directions/FAT Viewer?action=UPDATE&amp;creator=factset&amp;DYN_ARGS=TRUE&amp;DOC_NAME=FAT:FQL_AUDITING_CLIENT_TEMPLATE.FAT&amp;display_string=Audit&amp;VAR:KEY=KZIDOPCPIV&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BPSG&amp;VAR:INDEX=0"}</definedName>
    <definedName name="_62__FDSAUDITLINK__" localSheetId="12" hidden="1">{"fdsup://directions/FAT Viewer?action=UPDATE&amp;creator=factset&amp;DYN_ARGS=TRUE&amp;DOC_NAME=FAT:FQL_AUDITING_CLIENT_TEMPLATE.FAT&amp;display_string=Audit&amp;VAR:KEY=KZIDOPCPIV&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BPSG&amp;VAR:INDEX=0"}</definedName>
    <definedName name="_62__FDSAUDITLINK__" localSheetId="15" hidden="1">{"fdsup://directions/FAT Viewer?action=UPDATE&amp;creator=factset&amp;DYN_ARGS=TRUE&amp;DOC_NAME=FAT:FQL_AUDITING_CLIENT_TEMPLATE.FAT&amp;display_string=Audit&amp;VAR:KEY=KZIDOPCPIV&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BPSG&amp;VAR:INDEX=0"}</definedName>
    <definedName name="_62__FDSAUDITLINK__" hidden="1">{"fdsup://directions/FAT Viewer?action=UPDATE&amp;creator=factset&amp;DYN_ARGS=TRUE&amp;DOC_NAME=FAT:FQL_AUDITING_CLIENT_TEMPLATE.FAT&amp;display_string=Audit&amp;VAR:KEY=KZIDOPCPIV&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BPSG&amp;VAR:INDEX=0"}</definedName>
    <definedName name="_620__FDSAUDITLINK__" localSheetId="16"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20__FDSAUDITLINK__" localSheetId="20"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20__FDSAUDITLINK__" localSheetId="12"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20__FDSAUDITLINK__" localSheetId="15"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20__FDSAUDITLINK__"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22__FDSAUDITLINK__" localSheetId="16"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22__FDSAUDITLINK__" localSheetId="20"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22__FDSAUDITLINK__" localSheetId="12"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22__FDSAUDITLINK__" localSheetId="15"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22__FDSAUDITLINK__"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23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23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23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23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23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24__FDSAUDITLINK__" localSheetId="16"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24__FDSAUDITLINK__" localSheetId="20"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24__FDSAUDITLINK__" localSheetId="12"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24__FDSAUDITLINK__" localSheetId="15"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24__FDSAUDITLINK__"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25__FDSAUDITLINK__" localSheetId="16"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25__FDSAUDITLINK__" localSheetId="20"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25__FDSAUDITLINK__" localSheetId="12"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25__FDSAUDITLINK__" localSheetId="15"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25__FDSAUDITLINK__"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26__FDSAUDITLINK__" localSheetId="16"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26__FDSAUDITLINK__" localSheetId="20"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26__FDSAUDITLINK__" localSheetId="12"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26__FDSAUDITLINK__" localSheetId="15"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26__FDSAUDITLINK__"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27__FDSAUDITLINK__" localSheetId="16"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27__FDSAUDITLINK__" localSheetId="20"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27__FDSAUDITLINK__" localSheetId="12"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27__FDSAUDITLINK__" localSheetId="15"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27__FDSAUDITLINK__"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28__FDSAUDITLINK__" localSheetId="16"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28__FDSAUDITLINK__" localSheetId="20"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28__FDSAUDITLINK__" localSheetId="12"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28__FDSAUDITLINK__" localSheetId="15"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28__FDSAUDITLINK__"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29__FDSAUDITLINK__" localSheetId="16"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29__FDSAUDITLINK__" localSheetId="20"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29__FDSAUDITLINK__" localSheetId="12"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29__FDSAUDITLINK__" localSheetId="15"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29__FDSAUDITLINK__"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3__FDSAUDITLINK__" localSheetId="16" hidden="1">{"fdsup://Directions/FactSet Auditing Viewer?action=AUDIT_VALUE&amp;DB=129&amp;ID1=29977A10&amp;VALUEID=07011&amp;SDATE=2009&amp;PERIODTYPE=ANN_STD&amp;window=popup_no_bar&amp;width=385&amp;height=120&amp;START_MAXIMIZED=FALSE&amp;creator=factset&amp;display_string=Audit"}</definedName>
    <definedName name="_63__FDSAUDITLINK__" localSheetId="20" hidden="1">{"fdsup://Directions/FactSet Auditing Viewer?action=AUDIT_VALUE&amp;DB=129&amp;ID1=29977A10&amp;VALUEID=07011&amp;SDATE=2009&amp;PERIODTYPE=ANN_STD&amp;window=popup_no_bar&amp;width=385&amp;height=120&amp;START_MAXIMIZED=FALSE&amp;creator=factset&amp;display_string=Audit"}</definedName>
    <definedName name="_63__FDSAUDITLINK__" localSheetId="12" hidden="1">{"fdsup://Directions/FactSet Auditing Viewer?action=AUDIT_VALUE&amp;DB=129&amp;ID1=29977A10&amp;VALUEID=07011&amp;SDATE=2009&amp;PERIODTYPE=ANN_STD&amp;window=popup_no_bar&amp;width=385&amp;height=120&amp;START_MAXIMIZED=FALSE&amp;creator=factset&amp;display_string=Audit"}</definedName>
    <definedName name="_63__FDSAUDITLINK__" localSheetId="15" hidden="1">{"fdsup://Directions/FactSet Auditing Viewer?action=AUDIT_VALUE&amp;DB=129&amp;ID1=29977A10&amp;VALUEID=07011&amp;SDATE=2009&amp;PERIODTYPE=ANN_STD&amp;window=popup_no_bar&amp;width=385&amp;height=120&amp;START_MAXIMIZED=FALSE&amp;creator=factset&amp;display_string=Audit"}</definedName>
    <definedName name="_63__FDSAUDITLINK__" hidden="1">{"fdsup://Directions/FactSet Auditing Viewer?action=AUDIT_VALUE&amp;DB=129&amp;ID1=29977A10&amp;VALUEID=07011&amp;SDATE=2009&amp;PERIODTYPE=ANN_STD&amp;window=popup_no_bar&amp;width=385&amp;height=120&amp;START_MAXIMIZED=FALSE&amp;creator=factset&amp;display_string=Audit"}</definedName>
    <definedName name="_630__FDSAUDITLINK__" localSheetId="16" hidden="1">{"fdsup://directions/FAT Viewer?action=UPDATE&amp;creator=factset&amp;DYN_ARGS=TRUE&amp;DOC_NAME=FAT:FQL_AUDITING_CLIENT_TEMPLATE.FAT&amp;display_string=Audit&amp;VAR:KEY=MHWFUNGPGT&amp;VAR:QUERY=RkZfRU5UUlBSX1ZBTF9EQUlMWSgwLCwsLFVTRCwnRElMJykgLyBGRV9FU1RJTUFURShFQklUKCksTUVBTixBT","k5VQUxfUk9MTCwrMiwwLCwsJyxDVVJSRU5DWT1VU0QsRklYRURSQVRFPU5PLCcp&amp;WINDOW=FIRST_POPUP&amp;HEIGHT=450&amp;WIDTH=450&amp;START_MAXIMIZED=FALSE&amp;VAR:CALENDAR=FIVEDAY&amp;VAR:SYMBOL=2174&amp;VAR:INDEX=0"}</definedName>
    <definedName name="_630__FDSAUDITLINK__" localSheetId="20" hidden="1">{"fdsup://directions/FAT Viewer?action=UPDATE&amp;creator=factset&amp;DYN_ARGS=TRUE&amp;DOC_NAME=FAT:FQL_AUDITING_CLIENT_TEMPLATE.FAT&amp;display_string=Audit&amp;VAR:KEY=MHWFUNGPGT&amp;VAR:QUERY=RkZfRU5UUlBSX1ZBTF9EQUlMWSgwLCwsLFVTRCwnRElMJykgLyBGRV9FU1RJTUFURShFQklUKCksTUVBTixBT","k5VQUxfUk9MTCwrMiwwLCwsJyxDVVJSRU5DWT1VU0QsRklYRURSQVRFPU5PLCcp&amp;WINDOW=FIRST_POPUP&amp;HEIGHT=450&amp;WIDTH=450&amp;START_MAXIMIZED=FALSE&amp;VAR:CALENDAR=FIVEDAY&amp;VAR:SYMBOL=2174&amp;VAR:INDEX=0"}</definedName>
    <definedName name="_630__FDSAUDITLINK__" localSheetId="12" hidden="1">{"fdsup://directions/FAT Viewer?action=UPDATE&amp;creator=factset&amp;DYN_ARGS=TRUE&amp;DOC_NAME=FAT:FQL_AUDITING_CLIENT_TEMPLATE.FAT&amp;display_string=Audit&amp;VAR:KEY=MHWFUNGPGT&amp;VAR:QUERY=RkZfRU5UUlBSX1ZBTF9EQUlMWSgwLCwsLFVTRCwnRElMJykgLyBGRV9FU1RJTUFURShFQklUKCksTUVBTixBT","k5VQUxfUk9MTCwrMiwwLCwsJyxDVVJSRU5DWT1VU0QsRklYRURSQVRFPU5PLCcp&amp;WINDOW=FIRST_POPUP&amp;HEIGHT=450&amp;WIDTH=450&amp;START_MAXIMIZED=FALSE&amp;VAR:CALENDAR=FIVEDAY&amp;VAR:SYMBOL=2174&amp;VAR:INDEX=0"}</definedName>
    <definedName name="_630__FDSAUDITLINK__" localSheetId="15" hidden="1">{"fdsup://directions/FAT Viewer?action=UPDATE&amp;creator=factset&amp;DYN_ARGS=TRUE&amp;DOC_NAME=FAT:FQL_AUDITING_CLIENT_TEMPLATE.FAT&amp;display_string=Audit&amp;VAR:KEY=MHWFUNGPGT&amp;VAR:QUERY=RkZfRU5UUlBSX1ZBTF9EQUlMWSgwLCwsLFVTRCwnRElMJykgLyBGRV9FU1RJTUFURShFQklUKCksTUVBTixBT","k5VQUxfUk9MTCwrMiwwLCwsJyxDVVJSRU5DWT1VU0QsRklYRURSQVRFPU5PLCcp&amp;WINDOW=FIRST_POPUP&amp;HEIGHT=450&amp;WIDTH=450&amp;START_MAXIMIZED=FALSE&amp;VAR:CALENDAR=FIVEDAY&amp;VAR:SYMBOL=2174&amp;VAR:INDEX=0"}</definedName>
    <definedName name="_630__FDSAUDITLINK__" hidden="1">{"fdsup://directions/FAT Viewer?action=UPDATE&amp;creator=factset&amp;DYN_ARGS=TRUE&amp;DOC_NAME=FAT:FQL_AUDITING_CLIENT_TEMPLATE.FAT&amp;display_string=Audit&amp;VAR:KEY=MHWFUNGPGT&amp;VAR:QUERY=RkZfRU5UUlBSX1ZBTF9EQUlMWSgwLCwsLFVTRCwnRElMJykgLyBGRV9FU1RJTUFURShFQklUKCksTUVBTixBT","k5VQUxfUk9MTCwrMiwwLCwsJyxDVVJSRU5DWT1VU0QsRklYRURSQVRFPU5PLCcp&amp;WINDOW=FIRST_POPUP&amp;HEIGHT=450&amp;WIDTH=450&amp;START_MAXIMIZED=FALSE&amp;VAR:CALENDAR=FIVEDAY&amp;VAR:SYMBOL=2174&amp;VAR:INDEX=0"}</definedName>
    <definedName name="_631__FDSAUDITLINK__" localSheetId="16" hidden="1">{"fdsup://directions/FAT Viewer?action=UPDATE&amp;creator=factset&amp;DYN_ARGS=TRUE&amp;DOC_NAME=FAT:FQL_AUDITING_CLIENT_TEMPLATE.FAT&amp;display_string=Audit&amp;VAR:KEY=CNINOFSVIX&amp;VAR:QUERY=RkZfRU5UUlBSX1ZBTF9EQUlMWSgwLCwsLFVTRCwnRElMJykgLyBGRl9FQklUX09QRVIoTU9OLDAsLCwsVVNEK","Q==&amp;WINDOW=FIRST_POPUP&amp;HEIGHT=450&amp;WIDTH=450&amp;START_MAXIMIZED=FALSE&amp;VAR:CALENDAR=FIVEDAY&amp;VAR:SYMBOL=2174&amp;VAR:INDEX=0"}</definedName>
    <definedName name="_631__FDSAUDITLINK__" localSheetId="20" hidden="1">{"fdsup://directions/FAT Viewer?action=UPDATE&amp;creator=factset&amp;DYN_ARGS=TRUE&amp;DOC_NAME=FAT:FQL_AUDITING_CLIENT_TEMPLATE.FAT&amp;display_string=Audit&amp;VAR:KEY=CNINOFSVIX&amp;VAR:QUERY=RkZfRU5UUlBSX1ZBTF9EQUlMWSgwLCwsLFVTRCwnRElMJykgLyBGRl9FQklUX09QRVIoTU9OLDAsLCwsVVNEK","Q==&amp;WINDOW=FIRST_POPUP&amp;HEIGHT=450&amp;WIDTH=450&amp;START_MAXIMIZED=FALSE&amp;VAR:CALENDAR=FIVEDAY&amp;VAR:SYMBOL=2174&amp;VAR:INDEX=0"}</definedName>
    <definedName name="_631__FDSAUDITLINK__" localSheetId="12" hidden="1">{"fdsup://directions/FAT Viewer?action=UPDATE&amp;creator=factset&amp;DYN_ARGS=TRUE&amp;DOC_NAME=FAT:FQL_AUDITING_CLIENT_TEMPLATE.FAT&amp;display_string=Audit&amp;VAR:KEY=CNINOFSVIX&amp;VAR:QUERY=RkZfRU5UUlBSX1ZBTF9EQUlMWSgwLCwsLFVTRCwnRElMJykgLyBGRl9FQklUX09QRVIoTU9OLDAsLCwsVVNEK","Q==&amp;WINDOW=FIRST_POPUP&amp;HEIGHT=450&amp;WIDTH=450&amp;START_MAXIMIZED=FALSE&amp;VAR:CALENDAR=FIVEDAY&amp;VAR:SYMBOL=2174&amp;VAR:INDEX=0"}</definedName>
    <definedName name="_631__FDSAUDITLINK__" localSheetId="15" hidden="1">{"fdsup://directions/FAT Viewer?action=UPDATE&amp;creator=factset&amp;DYN_ARGS=TRUE&amp;DOC_NAME=FAT:FQL_AUDITING_CLIENT_TEMPLATE.FAT&amp;display_string=Audit&amp;VAR:KEY=CNINOFSVIX&amp;VAR:QUERY=RkZfRU5UUlBSX1ZBTF9EQUlMWSgwLCwsLFVTRCwnRElMJykgLyBGRl9FQklUX09QRVIoTU9OLDAsLCwsVVNEK","Q==&amp;WINDOW=FIRST_POPUP&amp;HEIGHT=450&amp;WIDTH=450&amp;START_MAXIMIZED=FALSE&amp;VAR:CALENDAR=FIVEDAY&amp;VAR:SYMBOL=2174&amp;VAR:INDEX=0"}</definedName>
    <definedName name="_631__FDSAUDITLINK__" hidden="1">{"fdsup://directions/FAT Viewer?action=UPDATE&amp;creator=factset&amp;DYN_ARGS=TRUE&amp;DOC_NAME=FAT:FQL_AUDITING_CLIENT_TEMPLATE.FAT&amp;display_string=Audit&amp;VAR:KEY=CNINOFSVIX&amp;VAR:QUERY=RkZfRU5UUlBSX1ZBTF9EQUlMWSgwLCwsLFVTRCwnRElMJykgLyBGRl9FQklUX09QRVIoTU9OLDAsLCwsVVNEK","Q==&amp;WINDOW=FIRST_POPUP&amp;HEIGHT=450&amp;WIDTH=450&amp;START_MAXIMIZED=FALSE&amp;VAR:CALENDAR=FIVEDAY&amp;VAR:SYMBOL=2174&amp;VAR:INDEX=0"}</definedName>
    <definedName name="_632__FDSAUDITLINK__" localSheetId="16" hidden="1">{"fdsup://directions/FAT Viewer?action=UPDATE&amp;creator=factset&amp;DYN_ARGS=TRUE&amp;DOC_NAME=FAT:FQL_AUDITING_CLIENT_TEMPLATE.FAT&amp;display_string=Audit&amp;VAR:KEY=EFUNIVYXMT&amp;VAR:QUERY=RkZfRU5UUlBSX1ZBTF9EQUlMWSgwLCwsLFVTRCwnRElMJykgLyBGRV9FU1RJTUFURShTQUxFUygpLE1FQU4sQ","U5OVUFMX1JPTEwsKzIsMCwsLCcsQ1VSUkVOQ1k9VVNELEZJWEVEUkFURT1OTywnKQ==&amp;WINDOW=FIRST_POPUP&amp;HEIGHT=450&amp;WIDTH=450&amp;START_MAXIMIZED=FALSE&amp;VAR:CALENDAR=FIVEDAY&amp;VAR:SYMBOL=2174&amp;VAR:INDEX=0"}</definedName>
    <definedName name="_632__FDSAUDITLINK__" localSheetId="20" hidden="1">{"fdsup://directions/FAT Viewer?action=UPDATE&amp;creator=factset&amp;DYN_ARGS=TRUE&amp;DOC_NAME=FAT:FQL_AUDITING_CLIENT_TEMPLATE.FAT&amp;display_string=Audit&amp;VAR:KEY=EFUNIVYXMT&amp;VAR:QUERY=RkZfRU5UUlBSX1ZBTF9EQUlMWSgwLCwsLFVTRCwnRElMJykgLyBGRV9FU1RJTUFURShTQUxFUygpLE1FQU4sQ","U5OVUFMX1JPTEwsKzIsMCwsLCcsQ1VSUkVOQ1k9VVNELEZJWEVEUkFURT1OTywnKQ==&amp;WINDOW=FIRST_POPUP&amp;HEIGHT=450&amp;WIDTH=450&amp;START_MAXIMIZED=FALSE&amp;VAR:CALENDAR=FIVEDAY&amp;VAR:SYMBOL=2174&amp;VAR:INDEX=0"}</definedName>
    <definedName name="_632__FDSAUDITLINK__" localSheetId="12" hidden="1">{"fdsup://directions/FAT Viewer?action=UPDATE&amp;creator=factset&amp;DYN_ARGS=TRUE&amp;DOC_NAME=FAT:FQL_AUDITING_CLIENT_TEMPLATE.FAT&amp;display_string=Audit&amp;VAR:KEY=EFUNIVYXMT&amp;VAR:QUERY=RkZfRU5UUlBSX1ZBTF9EQUlMWSgwLCwsLFVTRCwnRElMJykgLyBGRV9FU1RJTUFURShTQUxFUygpLE1FQU4sQ","U5OVUFMX1JPTEwsKzIsMCwsLCcsQ1VSUkVOQ1k9VVNELEZJWEVEUkFURT1OTywnKQ==&amp;WINDOW=FIRST_POPUP&amp;HEIGHT=450&amp;WIDTH=450&amp;START_MAXIMIZED=FALSE&amp;VAR:CALENDAR=FIVEDAY&amp;VAR:SYMBOL=2174&amp;VAR:INDEX=0"}</definedName>
    <definedName name="_632__FDSAUDITLINK__" localSheetId="15" hidden="1">{"fdsup://directions/FAT Viewer?action=UPDATE&amp;creator=factset&amp;DYN_ARGS=TRUE&amp;DOC_NAME=FAT:FQL_AUDITING_CLIENT_TEMPLATE.FAT&amp;display_string=Audit&amp;VAR:KEY=EFUNIVYXMT&amp;VAR:QUERY=RkZfRU5UUlBSX1ZBTF9EQUlMWSgwLCwsLFVTRCwnRElMJykgLyBGRV9FU1RJTUFURShTQUxFUygpLE1FQU4sQ","U5OVUFMX1JPTEwsKzIsMCwsLCcsQ1VSUkVOQ1k9VVNELEZJWEVEUkFURT1OTywnKQ==&amp;WINDOW=FIRST_POPUP&amp;HEIGHT=450&amp;WIDTH=450&amp;START_MAXIMIZED=FALSE&amp;VAR:CALENDAR=FIVEDAY&amp;VAR:SYMBOL=2174&amp;VAR:INDEX=0"}</definedName>
    <definedName name="_632__FDSAUDITLINK__" hidden="1">{"fdsup://directions/FAT Viewer?action=UPDATE&amp;creator=factset&amp;DYN_ARGS=TRUE&amp;DOC_NAME=FAT:FQL_AUDITING_CLIENT_TEMPLATE.FAT&amp;display_string=Audit&amp;VAR:KEY=EFUNIVYXMT&amp;VAR:QUERY=RkZfRU5UUlBSX1ZBTF9EQUlMWSgwLCwsLFVTRCwnRElMJykgLyBGRV9FU1RJTUFURShTQUxFUygpLE1FQU4sQ","U5OVUFMX1JPTEwsKzIsMCwsLCcsQ1VSUkVOQ1k9VVNELEZJWEVEUkFURT1OTywnKQ==&amp;WINDOW=FIRST_POPUP&amp;HEIGHT=450&amp;WIDTH=450&amp;START_MAXIMIZED=FALSE&amp;VAR:CALENDAR=FIVEDAY&amp;VAR:SYMBOL=2174&amp;VAR:INDEX=0"}</definedName>
    <definedName name="_635__FDSAUDITLINK__" localSheetId="16" hidden="1">{"fdsup://directions/FAT Viewer?action=UPDATE&amp;creator=factset&amp;DYN_ARGS=TRUE&amp;DOC_NAME=FAT:FQL_AUDITING_CLIENT_TEMPLATE.FAT&amp;display_string=Audit&amp;VAR:KEY=ERAZOLINWR&amp;VAR:QUERY=RkZfRU5UUlBSX1ZBTF9EQUlMWSgwLCwsLFVTRCwnRElMJykgLyBGRV9FU1RJTUFURShFQklUKCksTUVBTixBT","k5VQUxfUk9MTCwrMSwwLCwsJyxDVVJSRU5DWT1VU0QsRklYRURSQVRFPU5PLCcp&amp;WINDOW=FIRST_POPUP&amp;HEIGHT=450&amp;WIDTH=450&amp;START_MAXIMIZED=FALSE&amp;VAR:CALENDAR=FIVEDAY&amp;VAR:SYMBOL=2174&amp;VAR:INDEX=0"}</definedName>
    <definedName name="_635__FDSAUDITLINK__" localSheetId="20" hidden="1">{"fdsup://directions/FAT Viewer?action=UPDATE&amp;creator=factset&amp;DYN_ARGS=TRUE&amp;DOC_NAME=FAT:FQL_AUDITING_CLIENT_TEMPLATE.FAT&amp;display_string=Audit&amp;VAR:KEY=ERAZOLINWR&amp;VAR:QUERY=RkZfRU5UUlBSX1ZBTF9EQUlMWSgwLCwsLFVTRCwnRElMJykgLyBGRV9FU1RJTUFURShFQklUKCksTUVBTixBT","k5VQUxfUk9MTCwrMSwwLCwsJyxDVVJSRU5DWT1VU0QsRklYRURSQVRFPU5PLCcp&amp;WINDOW=FIRST_POPUP&amp;HEIGHT=450&amp;WIDTH=450&amp;START_MAXIMIZED=FALSE&amp;VAR:CALENDAR=FIVEDAY&amp;VAR:SYMBOL=2174&amp;VAR:INDEX=0"}</definedName>
    <definedName name="_635__FDSAUDITLINK__" localSheetId="12" hidden="1">{"fdsup://directions/FAT Viewer?action=UPDATE&amp;creator=factset&amp;DYN_ARGS=TRUE&amp;DOC_NAME=FAT:FQL_AUDITING_CLIENT_TEMPLATE.FAT&amp;display_string=Audit&amp;VAR:KEY=ERAZOLINWR&amp;VAR:QUERY=RkZfRU5UUlBSX1ZBTF9EQUlMWSgwLCwsLFVTRCwnRElMJykgLyBGRV9FU1RJTUFURShFQklUKCksTUVBTixBT","k5VQUxfUk9MTCwrMSwwLCwsJyxDVVJSRU5DWT1VU0QsRklYRURSQVRFPU5PLCcp&amp;WINDOW=FIRST_POPUP&amp;HEIGHT=450&amp;WIDTH=450&amp;START_MAXIMIZED=FALSE&amp;VAR:CALENDAR=FIVEDAY&amp;VAR:SYMBOL=2174&amp;VAR:INDEX=0"}</definedName>
    <definedName name="_635__FDSAUDITLINK__" localSheetId="15" hidden="1">{"fdsup://directions/FAT Viewer?action=UPDATE&amp;creator=factset&amp;DYN_ARGS=TRUE&amp;DOC_NAME=FAT:FQL_AUDITING_CLIENT_TEMPLATE.FAT&amp;display_string=Audit&amp;VAR:KEY=ERAZOLINWR&amp;VAR:QUERY=RkZfRU5UUlBSX1ZBTF9EQUlMWSgwLCwsLFVTRCwnRElMJykgLyBGRV9FU1RJTUFURShFQklUKCksTUVBTixBT","k5VQUxfUk9MTCwrMSwwLCwsJyxDVVJSRU5DWT1VU0QsRklYRURSQVRFPU5PLCcp&amp;WINDOW=FIRST_POPUP&amp;HEIGHT=450&amp;WIDTH=450&amp;START_MAXIMIZED=FALSE&amp;VAR:CALENDAR=FIVEDAY&amp;VAR:SYMBOL=2174&amp;VAR:INDEX=0"}</definedName>
    <definedName name="_635__FDSAUDITLINK__" hidden="1">{"fdsup://directions/FAT Viewer?action=UPDATE&amp;creator=factset&amp;DYN_ARGS=TRUE&amp;DOC_NAME=FAT:FQL_AUDITING_CLIENT_TEMPLATE.FAT&amp;display_string=Audit&amp;VAR:KEY=ERAZOLINWR&amp;VAR:QUERY=RkZfRU5UUlBSX1ZBTF9EQUlMWSgwLCwsLFVTRCwnRElMJykgLyBGRV9FU1RJTUFURShFQklUKCksTUVBTixBT","k5VQUxfUk9MTCwrMSwwLCwsJyxDVVJSRU5DWT1VU0QsRklYRURSQVRFPU5PLCcp&amp;WINDOW=FIRST_POPUP&amp;HEIGHT=450&amp;WIDTH=450&amp;START_MAXIMIZED=FALSE&amp;VAR:CALENDAR=FIVEDAY&amp;VAR:SYMBOL=2174&amp;VAR:INDEX=0"}</definedName>
    <definedName name="_636__FDSAUDITLINK__" localSheetId="16"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36__FDSAUDITLINK__" localSheetId="20"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36__FDSAUDITLINK__" localSheetId="12"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36__FDSAUDITLINK__" localSheetId="15"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36__FDSAUDITLINK__"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37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37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37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37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37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38__FDSAUDITLINK__" localSheetId="16"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38__FDSAUDITLINK__" localSheetId="20"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38__FDSAUDITLINK__" localSheetId="12"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38__FDSAUDITLINK__" localSheetId="15"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38__FDSAUDITLINK__"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39__FDSAUDITLINK__" localSheetId="16"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39__FDSAUDITLINK__" localSheetId="20"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39__FDSAUDITLINK__" localSheetId="12"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39__FDSAUDITLINK__" localSheetId="15"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39__FDSAUDITLINK__"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4__FDSAUDITLINK__" localSheetId="16" hidden="1">{"fdsup://Directions/FactSet Auditing Viewer?action=AUDIT_VALUE&amp;DB=129&amp;ID1=29977A10&amp;VALUEID=07011&amp;SDATE=2009&amp;PERIODTYPE=ANN_STD&amp;window=popup_no_bar&amp;width=385&amp;height=120&amp;START_MAXIMIZED=FALSE&amp;creator=factset&amp;display_string=Audit"}</definedName>
    <definedName name="_64__FDSAUDITLINK__" localSheetId="20" hidden="1">{"fdsup://Directions/FactSet Auditing Viewer?action=AUDIT_VALUE&amp;DB=129&amp;ID1=29977A10&amp;VALUEID=07011&amp;SDATE=2009&amp;PERIODTYPE=ANN_STD&amp;window=popup_no_bar&amp;width=385&amp;height=120&amp;START_MAXIMIZED=FALSE&amp;creator=factset&amp;display_string=Audit"}</definedName>
    <definedName name="_64__FDSAUDITLINK__" localSheetId="12" hidden="1">{"fdsup://Directions/FactSet Auditing Viewer?action=AUDIT_VALUE&amp;DB=129&amp;ID1=29977A10&amp;VALUEID=07011&amp;SDATE=2009&amp;PERIODTYPE=ANN_STD&amp;window=popup_no_bar&amp;width=385&amp;height=120&amp;START_MAXIMIZED=FALSE&amp;creator=factset&amp;display_string=Audit"}</definedName>
    <definedName name="_64__FDSAUDITLINK__" localSheetId="15" hidden="1">{"fdsup://Directions/FactSet Auditing Viewer?action=AUDIT_VALUE&amp;DB=129&amp;ID1=29977A10&amp;VALUEID=07011&amp;SDATE=2009&amp;PERIODTYPE=ANN_STD&amp;window=popup_no_bar&amp;width=385&amp;height=120&amp;START_MAXIMIZED=FALSE&amp;creator=factset&amp;display_string=Audit"}</definedName>
    <definedName name="_64__FDSAUDITLINK__" hidden="1">{"fdsup://Directions/FactSet Auditing Viewer?action=AUDIT_VALUE&amp;DB=129&amp;ID1=29977A10&amp;VALUEID=07011&amp;SDATE=2009&amp;PERIODTYPE=ANN_STD&amp;window=popup_no_bar&amp;width=385&amp;height=120&amp;START_MAXIMIZED=FALSE&amp;creator=factset&amp;display_string=Audit"}</definedName>
    <definedName name="_640__FDSAUDITLINK__" localSheetId="16"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40__FDSAUDITLINK__" localSheetId="20"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40__FDSAUDITLINK__" localSheetId="12"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40__FDSAUDITLINK__" localSheetId="15"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40__FDSAUDITLINK__"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41__FDSAUDITLINK__" localSheetId="16"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41__FDSAUDITLINK__" localSheetId="20"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41__FDSAUDITLINK__" localSheetId="12"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41__FDSAUDITLINK__" localSheetId="15"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41__FDSAUDITLINK__"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42__FDSAUDITLINK__" localSheetId="16"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42__FDSAUDITLINK__" localSheetId="20"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42__FDSAUDITLINK__" localSheetId="12"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42__FDSAUDITLINK__" localSheetId="15"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42__FDSAUDITLINK__"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43__FDSAUDITLINK__" localSheetId="16"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643__FDSAUDITLINK__" localSheetId="20"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643__FDSAUDITLINK__" localSheetId="12"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643__FDSAUDITLINK__" localSheetId="15"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643__FDSAUDITLINK__"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644__FDSAUDITLINK__" localSheetId="16"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644__FDSAUDITLINK__" localSheetId="20"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644__FDSAUDITLINK__" localSheetId="12"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644__FDSAUDITLINK__" localSheetId="15"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644__FDSAUDITLINK__"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645__FDSAUDITLINK__" localSheetId="16"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645__FDSAUDITLINK__" localSheetId="20"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645__FDSAUDITLINK__" localSheetId="12"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645__FDSAUDITLINK__" localSheetId="15"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645__FDSAUDITLINK__"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647__FDSAUDITLINK__" localSheetId="16"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647__FDSAUDITLINK__" localSheetId="20"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647__FDSAUDITLINK__" localSheetId="12"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647__FDSAUDITLINK__" localSheetId="15"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647__FDSAUDITLINK__"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648__FDSAUDITLINK__" localSheetId="16"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48__FDSAUDITLINK__" localSheetId="20"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48__FDSAUDITLINK__" localSheetId="12"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48__FDSAUDITLINK__" localSheetId="15"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48__FDSAUDITLINK__"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49__FDSAUDITLINK__" localSheetId="16"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49__FDSAUDITLINK__" localSheetId="20"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49__FDSAUDITLINK__" localSheetId="12"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49__FDSAUDITLINK__" localSheetId="15"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49__FDSAUDITLINK__"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5__FDSAUDITLINK__" localSheetId="16" hidden="1">{"fdsup://directions/FAT Viewer?action=UPDATE&amp;creator=factset&amp;DYN_ARGS=TRUE&amp;DOC_NAME=FAT:FQL_AUDITING_CLIENT_TEMPLATE.FAT&amp;display_string=Audit&amp;VAR:KEY=AVAZGTKDUN&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EVR&amp;VAR:INDEX=0"}</definedName>
    <definedName name="_65__FDSAUDITLINK__" localSheetId="20" hidden="1">{"fdsup://directions/FAT Viewer?action=UPDATE&amp;creator=factset&amp;DYN_ARGS=TRUE&amp;DOC_NAME=FAT:FQL_AUDITING_CLIENT_TEMPLATE.FAT&amp;display_string=Audit&amp;VAR:KEY=AVAZGTKDUN&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EVR&amp;VAR:INDEX=0"}</definedName>
    <definedName name="_65__FDSAUDITLINK__" localSheetId="12" hidden="1">{"fdsup://directions/FAT Viewer?action=UPDATE&amp;creator=factset&amp;DYN_ARGS=TRUE&amp;DOC_NAME=FAT:FQL_AUDITING_CLIENT_TEMPLATE.FAT&amp;display_string=Audit&amp;VAR:KEY=AVAZGTKDUN&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EVR&amp;VAR:INDEX=0"}</definedName>
    <definedName name="_65__FDSAUDITLINK__" localSheetId="15" hidden="1">{"fdsup://directions/FAT Viewer?action=UPDATE&amp;creator=factset&amp;DYN_ARGS=TRUE&amp;DOC_NAME=FAT:FQL_AUDITING_CLIENT_TEMPLATE.FAT&amp;display_string=Audit&amp;VAR:KEY=AVAZGTKDUN&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EVR&amp;VAR:INDEX=0"}</definedName>
    <definedName name="_65__FDSAUDITLINK__" hidden="1">{"fdsup://directions/FAT Viewer?action=UPDATE&amp;creator=factset&amp;DYN_ARGS=TRUE&amp;DOC_NAME=FAT:FQL_AUDITING_CLIENT_TEMPLATE.FAT&amp;display_string=Audit&amp;VAR:KEY=AVAZGTKDUN&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EVR&amp;VAR:INDEX=0"}</definedName>
    <definedName name="_650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50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50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50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50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51__FDSAUDITLINK__" localSheetId="16"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51__FDSAUDITLINK__" localSheetId="20"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51__FDSAUDITLINK__" localSheetId="12"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51__FDSAUDITLINK__" localSheetId="15"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51__FDSAUDITLINK__"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52__FDSAUDITLINK__" localSheetId="16"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52__FDSAUDITLINK__" localSheetId="20"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52__FDSAUDITLINK__" localSheetId="12"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52__FDSAUDITLINK__" localSheetId="15"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52__FDSAUDITLINK__"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53__FDSAUDITLINK__" localSheetId="16"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53__FDSAUDITLINK__" localSheetId="20"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53__FDSAUDITLINK__" localSheetId="12"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53__FDSAUDITLINK__" localSheetId="15"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53__FDSAUDITLINK__"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54__FDSAUDITLINK__" localSheetId="16"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54__FDSAUDITLINK__" localSheetId="20"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54__FDSAUDITLINK__" localSheetId="12"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54__FDSAUDITLINK__" localSheetId="15"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54__FDSAUDITLINK__"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58__FDSAUDITLINK__" localSheetId="16"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658__FDSAUDITLINK__" localSheetId="20"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658__FDSAUDITLINK__" localSheetId="12"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658__FDSAUDITLINK__" localSheetId="15"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658__FDSAUDITLINK__"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66__FDSAUDITLINK__" localSheetId="16" hidden="1">{"fdsup://Directions/FactSet Auditing Viewer?action=AUDIT_VALUE&amp;DB=129&amp;ID1=72407810&amp;VALUEID=07011&amp;SDATE=2009&amp;PERIODTYPE=ANN_STD&amp;window=popup_no_bar&amp;width=385&amp;height=120&amp;START_MAXIMIZED=FALSE&amp;creator=factset&amp;display_string=Audit"}</definedName>
    <definedName name="_66__FDSAUDITLINK__" localSheetId="20" hidden="1">{"fdsup://Directions/FactSet Auditing Viewer?action=AUDIT_VALUE&amp;DB=129&amp;ID1=72407810&amp;VALUEID=07011&amp;SDATE=2009&amp;PERIODTYPE=ANN_STD&amp;window=popup_no_bar&amp;width=385&amp;height=120&amp;START_MAXIMIZED=FALSE&amp;creator=factset&amp;display_string=Audit"}</definedName>
    <definedName name="_66__FDSAUDITLINK__" localSheetId="12" hidden="1">{"fdsup://Directions/FactSet Auditing Viewer?action=AUDIT_VALUE&amp;DB=129&amp;ID1=72407810&amp;VALUEID=07011&amp;SDATE=2009&amp;PERIODTYPE=ANN_STD&amp;window=popup_no_bar&amp;width=385&amp;height=120&amp;START_MAXIMIZED=FALSE&amp;creator=factset&amp;display_string=Audit"}</definedName>
    <definedName name="_66__FDSAUDITLINK__" localSheetId="15" hidden="1">{"fdsup://Directions/FactSet Auditing Viewer?action=AUDIT_VALUE&amp;DB=129&amp;ID1=72407810&amp;VALUEID=07011&amp;SDATE=2009&amp;PERIODTYPE=ANN_STD&amp;window=popup_no_bar&amp;width=385&amp;height=120&amp;START_MAXIMIZED=FALSE&amp;creator=factset&amp;display_string=Audit"}</definedName>
    <definedName name="_66__FDSAUDITLINK__" hidden="1">{"fdsup://Directions/FactSet Auditing Viewer?action=AUDIT_VALUE&amp;DB=129&amp;ID1=72407810&amp;VALUEID=07011&amp;SDATE=2009&amp;PERIODTYPE=ANN_STD&amp;window=popup_no_bar&amp;width=385&amp;height=120&amp;START_MAXIMIZED=FALSE&amp;creator=factset&amp;display_string=Audit"}</definedName>
    <definedName name="_660__FDSAUDITLINK__" localSheetId="16"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660__FDSAUDITLINK__" localSheetId="20"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660__FDSAUDITLINK__" localSheetId="12"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660__FDSAUDITLINK__" localSheetId="15"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660__FDSAUDITLINK__"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661__FDSAUDITLINK__" localSheetId="16"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61__FDSAUDITLINK__" localSheetId="20"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61__FDSAUDITLINK__" localSheetId="12"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61__FDSAUDITLINK__" localSheetId="15"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61__FDSAUDITLINK__"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62__FDSAUDITLINK__" localSheetId="16"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62__FDSAUDITLINK__" localSheetId="20"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62__FDSAUDITLINK__" localSheetId="12"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62__FDSAUDITLINK__" localSheetId="15"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62__FDSAUDITLINK__"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63__FDSAUDITLINK__" localSheetId="16"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63__FDSAUDITLINK__" localSheetId="20"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63__FDSAUDITLINK__" localSheetId="12"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63__FDSAUDITLINK__" localSheetId="15"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63__FDSAUDITLINK__"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64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64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64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64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64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65__FDSAUDITLINK__" localSheetId="16"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65__FDSAUDITLINK__" localSheetId="20"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65__FDSAUDITLINK__" localSheetId="12"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65__FDSAUDITLINK__" localSheetId="15"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65__FDSAUDITLINK__"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66__FDSAUDITLINK__" localSheetId="16"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66__FDSAUDITLINK__" localSheetId="20"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66__FDSAUDITLINK__" localSheetId="12"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66__FDSAUDITLINK__" localSheetId="15"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66__FDSAUDITLINK__"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67__FDSAUDITLINK__" localSheetId="16"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67__FDSAUDITLINK__" localSheetId="20"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67__FDSAUDITLINK__" localSheetId="12"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67__FDSAUDITLINK__" localSheetId="15"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67__FDSAUDITLINK__"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7__FDSAUDITLINK__" localSheetId="16" hidden="1">{"fdsup://Directions/FactSet Auditing Viewer?action=AUDIT_VALUE&amp;DB=129&amp;ID1=72407810&amp;VALUEID=07011&amp;SDATE=2009&amp;PERIODTYPE=ANN_STD&amp;window=popup_no_bar&amp;width=385&amp;height=120&amp;START_MAXIMIZED=FALSE&amp;creator=factset&amp;display_string=Audit"}</definedName>
    <definedName name="_67__FDSAUDITLINK__" localSheetId="20" hidden="1">{"fdsup://Directions/FactSet Auditing Viewer?action=AUDIT_VALUE&amp;DB=129&amp;ID1=72407810&amp;VALUEID=07011&amp;SDATE=2009&amp;PERIODTYPE=ANN_STD&amp;window=popup_no_bar&amp;width=385&amp;height=120&amp;START_MAXIMIZED=FALSE&amp;creator=factset&amp;display_string=Audit"}</definedName>
    <definedName name="_67__FDSAUDITLINK__" localSheetId="12" hidden="1">{"fdsup://Directions/FactSet Auditing Viewer?action=AUDIT_VALUE&amp;DB=129&amp;ID1=72407810&amp;VALUEID=07011&amp;SDATE=2009&amp;PERIODTYPE=ANN_STD&amp;window=popup_no_bar&amp;width=385&amp;height=120&amp;START_MAXIMIZED=FALSE&amp;creator=factset&amp;display_string=Audit"}</definedName>
    <definedName name="_67__FDSAUDITLINK__" localSheetId="15" hidden="1">{"fdsup://Directions/FactSet Auditing Viewer?action=AUDIT_VALUE&amp;DB=129&amp;ID1=72407810&amp;VALUEID=07011&amp;SDATE=2009&amp;PERIODTYPE=ANN_STD&amp;window=popup_no_bar&amp;width=385&amp;height=120&amp;START_MAXIMIZED=FALSE&amp;creator=factset&amp;display_string=Audit"}</definedName>
    <definedName name="_67__FDSAUDITLINK__" hidden="1">{"fdsup://Directions/FactSet Auditing Viewer?action=AUDIT_VALUE&amp;DB=129&amp;ID1=72407810&amp;VALUEID=07011&amp;SDATE=2009&amp;PERIODTYPE=ANN_STD&amp;window=popup_no_bar&amp;width=385&amp;height=120&amp;START_MAXIMIZED=FALSE&amp;creator=factset&amp;display_string=Audit"}</definedName>
    <definedName name="_671__FDSAUDITLINK__" localSheetId="16"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671__FDSAUDITLINK__" localSheetId="20"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671__FDSAUDITLINK__" localSheetId="12"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671__FDSAUDITLINK__" localSheetId="15"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671__FDSAUDITLINK__"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673__FDSAUDITLINK__" localSheetId="16"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673__FDSAUDITLINK__" localSheetId="20"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673__FDSAUDITLINK__" localSheetId="12"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673__FDSAUDITLINK__" localSheetId="15"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673__FDSAUDITLINK__"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674__FDSAUDITLINK__" localSheetId="16"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74__FDSAUDITLINK__" localSheetId="20"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74__FDSAUDITLINK__" localSheetId="12"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74__FDSAUDITLINK__" localSheetId="15"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74__FDSAUDITLINK__"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75__FDSAUDITLINK__" localSheetId="16"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75__FDSAUDITLINK__" localSheetId="20"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75__FDSAUDITLINK__" localSheetId="12"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75__FDSAUDITLINK__" localSheetId="15"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75__FDSAUDITLINK__"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76__FDSAUDITLINK__" localSheetId="16"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76__FDSAUDITLINK__" localSheetId="20"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76__FDSAUDITLINK__" localSheetId="12"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76__FDSAUDITLINK__" localSheetId="15"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76__FDSAUDITLINK__"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77__FDSAUDITLINK__" localSheetId="16"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77__FDSAUDITLINK__" localSheetId="20"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77__FDSAUDITLINK__" localSheetId="12"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77__FDSAUDITLINK__" localSheetId="15"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77__FDSAUDITLINK__"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78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78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78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78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78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79__FDSAUDITLINK__" localSheetId="16"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79__FDSAUDITLINK__" localSheetId="20"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79__FDSAUDITLINK__" localSheetId="12"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79__FDSAUDITLINK__" localSheetId="15"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79__FDSAUDITLINK__"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8__FDSAUDITLINK__" localSheetId="16" hidden="1">{"fdsup://directions/FAT Viewer?action=UPDATE&amp;creator=factset&amp;DYN_ARGS=TRUE&amp;DOC_NAME=FAT:FQL_AUDITING_CLIENT_TEMPLATE.FAT&amp;display_string=Audit&amp;VAR:KEY=ERYXCVKHI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PJC&amp;VAR:INDEX=0"}</definedName>
    <definedName name="_68__FDSAUDITLINK__" localSheetId="20" hidden="1">{"fdsup://directions/FAT Viewer?action=UPDATE&amp;creator=factset&amp;DYN_ARGS=TRUE&amp;DOC_NAME=FAT:FQL_AUDITING_CLIENT_TEMPLATE.FAT&amp;display_string=Audit&amp;VAR:KEY=ERYXCVKHI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PJC&amp;VAR:INDEX=0"}</definedName>
    <definedName name="_68__FDSAUDITLINK__" localSheetId="12" hidden="1">{"fdsup://directions/FAT Viewer?action=UPDATE&amp;creator=factset&amp;DYN_ARGS=TRUE&amp;DOC_NAME=FAT:FQL_AUDITING_CLIENT_TEMPLATE.FAT&amp;display_string=Audit&amp;VAR:KEY=ERYXCVKHI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PJC&amp;VAR:INDEX=0"}</definedName>
    <definedName name="_68__FDSAUDITLINK__" localSheetId="15" hidden="1">{"fdsup://directions/FAT Viewer?action=UPDATE&amp;creator=factset&amp;DYN_ARGS=TRUE&amp;DOC_NAME=FAT:FQL_AUDITING_CLIENT_TEMPLATE.FAT&amp;display_string=Audit&amp;VAR:KEY=ERYXCVKHI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PJC&amp;VAR:INDEX=0"}</definedName>
    <definedName name="_68__FDSAUDITLINK__" hidden="1">{"fdsup://directions/FAT Viewer?action=UPDATE&amp;creator=factset&amp;DYN_ARGS=TRUE&amp;DOC_NAME=FAT:FQL_AUDITING_CLIENT_TEMPLATE.FAT&amp;display_string=Audit&amp;VAR:KEY=ERYXCVKHI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PJC&amp;VAR:INDEX=0"}</definedName>
    <definedName name="_680__FDSAUDITLINK__" localSheetId="16"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80__FDSAUDITLINK__" localSheetId="20"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80__FDSAUDITLINK__" localSheetId="12"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80__FDSAUDITLINK__" localSheetId="15"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80__FDSAUDITLINK__"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683__FDSAUDITLINK__" localSheetId="16"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683__FDSAUDITLINK__" localSheetId="20"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683__FDSAUDITLINK__" localSheetId="12"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683__FDSAUDITLINK__" localSheetId="15"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683__FDSAUDITLINK__"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685__FDSAUDITLINK__" localSheetId="16" hidden="1">{"fdsup://directions/FAT Viewer?action=UPDATE&amp;creator=factset&amp;DYN_ARGS=TRUE&amp;DOC_NAME=FAT:FQL_AUDITING_CLIENT_TEMPLATE.FAT&amp;display_string=Audit&amp;VAR:KEY=EVABOBQJEJ&amp;VAR:QUERY=RkZfRU5UUlBSX1ZBTF9EQUlMWSgwLCwsLFVTRCwnRElMJykgLyBGRl9FQklUREFfT1BFUihNT04sMCwsLCxVU","0Qp&amp;WINDOW=FIRST_POPUP&amp;HEIGHT=450&amp;WIDTH=450&amp;START_MAXIMIZED=FALSE&amp;VAR:CALENDAR=FIVEDAY&amp;VAR:SYMBOL=2174&amp;VAR:INDEX=0"}</definedName>
    <definedName name="_685__FDSAUDITLINK__" localSheetId="20" hidden="1">{"fdsup://directions/FAT Viewer?action=UPDATE&amp;creator=factset&amp;DYN_ARGS=TRUE&amp;DOC_NAME=FAT:FQL_AUDITING_CLIENT_TEMPLATE.FAT&amp;display_string=Audit&amp;VAR:KEY=EVABOBQJEJ&amp;VAR:QUERY=RkZfRU5UUlBSX1ZBTF9EQUlMWSgwLCwsLFVTRCwnRElMJykgLyBGRl9FQklUREFfT1BFUihNT04sMCwsLCxVU","0Qp&amp;WINDOW=FIRST_POPUP&amp;HEIGHT=450&amp;WIDTH=450&amp;START_MAXIMIZED=FALSE&amp;VAR:CALENDAR=FIVEDAY&amp;VAR:SYMBOL=2174&amp;VAR:INDEX=0"}</definedName>
    <definedName name="_685__FDSAUDITLINK__" localSheetId="12" hidden="1">{"fdsup://directions/FAT Viewer?action=UPDATE&amp;creator=factset&amp;DYN_ARGS=TRUE&amp;DOC_NAME=FAT:FQL_AUDITING_CLIENT_TEMPLATE.FAT&amp;display_string=Audit&amp;VAR:KEY=EVABOBQJEJ&amp;VAR:QUERY=RkZfRU5UUlBSX1ZBTF9EQUlMWSgwLCwsLFVTRCwnRElMJykgLyBGRl9FQklUREFfT1BFUihNT04sMCwsLCxVU","0Qp&amp;WINDOW=FIRST_POPUP&amp;HEIGHT=450&amp;WIDTH=450&amp;START_MAXIMIZED=FALSE&amp;VAR:CALENDAR=FIVEDAY&amp;VAR:SYMBOL=2174&amp;VAR:INDEX=0"}</definedName>
    <definedName name="_685__FDSAUDITLINK__" localSheetId="15" hidden="1">{"fdsup://directions/FAT Viewer?action=UPDATE&amp;creator=factset&amp;DYN_ARGS=TRUE&amp;DOC_NAME=FAT:FQL_AUDITING_CLIENT_TEMPLATE.FAT&amp;display_string=Audit&amp;VAR:KEY=EVABOBQJEJ&amp;VAR:QUERY=RkZfRU5UUlBSX1ZBTF9EQUlMWSgwLCwsLFVTRCwnRElMJykgLyBGRl9FQklUREFfT1BFUihNT04sMCwsLCxVU","0Qp&amp;WINDOW=FIRST_POPUP&amp;HEIGHT=450&amp;WIDTH=450&amp;START_MAXIMIZED=FALSE&amp;VAR:CALENDAR=FIVEDAY&amp;VAR:SYMBOL=2174&amp;VAR:INDEX=0"}</definedName>
    <definedName name="_685__FDSAUDITLINK__" hidden="1">{"fdsup://directions/FAT Viewer?action=UPDATE&amp;creator=factset&amp;DYN_ARGS=TRUE&amp;DOC_NAME=FAT:FQL_AUDITING_CLIENT_TEMPLATE.FAT&amp;display_string=Audit&amp;VAR:KEY=EVABOBQJEJ&amp;VAR:QUERY=RkZfRU5UUlBSX1ZBTF9EQUlMWSgwLCwsLFVTRCwnRElMJykgLyBGRl9FQklUREFfT1BFUihNT04sMCwsLCxVU","0Qp&amp;WINDOW=FIRST_POPUP&amp;HEIGHT=450&amp;WIDTH=450&amp;START_MAXIMIZED=FALSE&amp;VAR:CALENDAR=FIVEDAY&amp;VAR:SYMBOL=2174&amp;VAR:INDEX=0"}</definedName>
    <definedName name="_686__FDSAUDITLINK__" localSheetId="16"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86__FDSAUDITLINK__" localSheetId="20"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86__FDSAUDITLINK__" localSheetId="12"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86__FDSAUDITLINK__" localSheetId="15"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86__FDSAUDITLINK__"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687__FDSAUDITLINK__" localSheetId="16"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87__FDSAUDITLINK__" localSheetId="20"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87__FDSAUDITLINK__" localSheetId="12"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87__FDSAUDITLINK__" localSheetId="15"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87__FDSAUDITLINK__"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689__FDSAUDITLINK__" localSheetId="16"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89__FDSAUDITLINK__" localSheetId="20"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89__FDSAUDITLINK__" localSheetId="12"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89__FDSAUDITLINK__" localSheetId="15"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89__FDSAUDITLINK__"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69__FDSAUDITLINK__" localSheetId="16" hidden="1">{"fdsup://directions/FAT Viewer?action=UPDATE&amp;creator=factset&amp;DYN_ARGS=TRUE&amp;DOC_NAME=FAT:FQL_AUDITING_CLIENT_TEMPLATE.FAT&amp;display_string=Audit&amp;VAR:KEY=UBSVUFUDYN&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GHL&amp;VAR:INDEX=0"}</definedName>
    <definedName name="_69__FDSAUDITLINK__" localSheetId="20" hidden="1">{"fdsup://directions/FAT Viewer?action=UPDATE&amp;creator=factset&amp;DYN_ARGS=TRUE&amp;DOC_NAME=FAT:FQL_AUDITING_CLIENT_TEMPLATE.FAT&amp;display_string=Audit&amp;VAR:KEY=UBSVUFUDYN&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GHL&amp;VAR:INDEX=0"}</definedName>
    <definedName name="_69__FDSAUDITLINK__" localSheetId="12" hidden="1">{"fdsup://directions/FAT Viewer?action=UPDATE&amp;creator=factset&amp;DYN_ARGS=TRUE&amp;DOC_NAME=FAT:FQL_AUDITING_CLIENT_TEMPLATE.FAT&amp;display_string=Audit&amp;VAR:KEY=UBSVUFUDYN&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GHL&amp;VAR:INDEX=0"}</definedName>
    <definedName name="_69__FDSAUDITLINK__" localSheetId="15" hidden="1">{"fdsup://directions/FAT Viewer?action=UPDATE&amp;creator=factset&amp;DYN_ARGS=TRUE&amp;DOC_NAME=FAT:FQL_AUDITING_CLIENT_TEMPLATE.FAT&amp;display_string=Audit&amp;VAR:KEY=UBSVUFUDYN&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GHL&amp;VAR:INDEX=0"}</definedName>
    <definedName name="_69__FDSAUDITLINK__" hidden="1">{"fdsup://directions/FAT Viewer?action=UPDATE&amp;creator=factset&amp;DYN_ARGS=TRUE&amp;DOC_NAME=FAT:FQL_AUDITING_CLIENT_TEMPLATE.FAT&amp;display_string=Audit&amp;VAR:KEY=UBSVUFUDYN&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GHL&amp;VAR:INDEX=0"}</definedName>
    <definedName name="_690__FDSAUDITLINK__" localSheetId="16"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90__FDSAUDITLINK__" localSheetId="20"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90__FDSAUDITLINK__" localSheetId="12"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90__FDSAUDITLINK__" localSheetId="15"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90__FDSAUDITLINK__"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691__FDSAUDITLINK__" localSheetId="16"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91__FDSAUDITLINK__" localSheetId="20"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91__FDSAUDITLINK__" localSheetId="12"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91__FDSAUDITLINK__" localSheetId="15"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91__FDSAUDITLINK__"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692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92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92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92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92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696__FDSAUDITLINK__" localSheetId="16"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696__FDSAUDITLINK__" localSheetId="20"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696__FDSAUDITLINK__" localSheetId="12"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696__FDSAUDITLINK__" localSheetId="15"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696__FDSAUDITLINK__"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699__FDSAUDITLINK__" localSheetId="16"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99__FDSAUDITLINK__" localSheetId="20"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99__FDSAUDITLINK__" localSheetId="12"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99__FDSAUDITLINK__" localSheetId="15"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699__FDSAUDITLINK__"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7__FDSAUDITLINK__" localSheetId="16" hidden="1">{"fdsup://Directions/FactSet Auditing Viewer?action=AUDIT_VALUE&amp;DB=129&amp;ID1=03783310&amp;VALUEID=07011&amp;SDATE=2010&amp;PERIODTYPE=ANN_STD&amp;window=popup_no_bar&amp;width=385&amp;height=120&amp;START_MAXIMIZED=FALSE&amp;creator=factset&amp;display_string=Audit"}</definedName>
    <definedName name="_7__FDSAUDITLINK__" localSheetId="20" hidden="1">{"fdsup://Directions/FactSet Auditing Viewer?action=AUDIT_VALUE&amp;DB=129&amp;ID1=03783310&amp;VALUEID=07011&amp;SDATE=2010&amp;PERIODTYPE=ANN_STD&amp;window=popup_no_bar&amp;width=385&amp;height=120&amp;START_MAXIMIZED=FALSE&amp;creator=factset&amp;display_string=Audit"}</definedName>
    <definedName name="_7__FDSAUDITLINK__" localSheetId="12" hidden="1">{"fdsup://Directions/FactSet Auditing Viewer?action=AUDIT_VALUE&amp;DB=129&amp;ID1=03783310&amp;VALUEID=07011&amp;SDATE=2010&amp;PERIODTYPE=ANN_STD&amp;window=popup_no_bar&amp;width=385&amp;height=120&amp;START_MAXIMIZED=FALSE&amp;creator=factset&amp;display_string=Audit"}</definedName>
    <definedName name="_7__FDSAUDITLINK__" localSheetId="15" hidden="1">{"fdsup://Directions/FactSet Auditing Viewer?action=AUDIT_VALUE&amp;DB=129&amp;ID1=03783310&amp;VALUEID=07011&amp;SDATE=2010&amp;PERIODTYPE=ANN_STD&amp;window=popup_no_bar&amp;width=385&amp;height=120&amp;START_MAXIMIZED=FALSE&amp;creator=factset&amp;display_string=Audit"}</definedName>
    <definedName name="_7__FDSAUDITLINK__" hidden="1">{"fdsup://Directions/FactSet Auditing Viewer?action=AUDIT_VALUE&amp;DB=129&amp;ID1=03783310&amp;VALUEID=07011&amp;SDATE=2010&amp;PERIODTYPE=ANN_STD&amp;window=popup_no_bar&amp;width=385&amp;height=120&amp;START_MAXIMIZED=FALSE&amp;creator=factset&amp;display_string=Audit"}</definedName>
    <definedName name="_70__FDSAUDITLINK__" localSheetId="16" hidden="1">{"fdsup://directions/FAT Viewer?action=UPDATE&amp;creator=factset&amp;DYN_ARGS=TRUE&amp;DOC_NAME=FAT:FQL_AUDITING_CLIENT_TEMPLATE.FAT&amp;display_string=Audit&amp;VAR:KEY=YDUTQHKZM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LAZ&amp;VAR:INDEX=0"}</definedName>
    <definedName name="_70__FDSAUDITLINK__" localSheetId="20" hidden="1">{"fdsup://directions/FAT Viewer?action=UPDATE&amp;creator=factset&amp;DYN_ARGS=TRUE&amp;DOC_NAME=FAT:FQL_AUDITING_CLIENT_TEMPLATE.FAT&amp;display_string=Audit&amp;VAR:KEY=YDUTQHKZM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LAZ&amp;VAR:INDEX=0"}</definedName>
    <definedName name="_70__FDSAUDITLINK__" localSheetId="12" hidden="1">{"fdsup://directions/FAT Viewer?action=UPDATE&amp;creator=factset&amp;DYN_ARGS=TRUE&amp;DOC_NAME=FAT:FQL_AUDITING_CLIENT_TEMPLATE.FAT&amp;display_string=Audit&amp;VAR:KEY=YDUTQHKZM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LAZ&amp;VAR:INDEX=0"}</definedName>
    <definedName name="_70__FDSAUDITLINK__" localSheetId="15" hidden="1">{"fdsup://directions/FAT Viewer?action=UPDATE&amp;creator=factset&amp;DYN_ARGS=TRUE&amp;DOC_NAME=FAT:FQL_AUDITING_CLIENT_TEMPLATE.FAT&amp;display_string=Audit&amp;VAR:KEY=YDUTQHKZM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LAZ&amp;VAR:INDEX=0"}</definedName>
    <definedName name="_70__FDSAUDITLINK__" hidden="1">{"fdsup://directions/FAT Viewer?action=UPDATE&amp;creator=factset&amp;DYN_ARGS=TRUE&amp;DOC_NAME=FAT:FQL_AUDITING_CLIENT_TEMPLATE.FAT&amp;display_string=Audit&amp;VAR:KEY=YDUTQHKZMH&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LAZ&amp;VAR:INDEX=0"}</definedName>
    <definedName name="_700__FDSAUDITLINK__" localSheetId="16"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700__FDSAUDITLINK__" localSheetId="20"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700__FDSAUDITLINK__" localSheetId="12"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700__FDSAUDITLINK__" localSheetId="15"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700__FDSAUDITLINK__"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702__FDSAUDITLINK__" localSheetId="16"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702__FDSAUDITLINK__" localSheetId="20"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702__FDSAUDITLINK__" localSheetId="12"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702__FDSAUDITLINK__" localSheetId="15"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702__FDSAUDITLINK__"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703__FDSAUDITLINK__" localSheetId="16"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703__FDSAUDITLINK__" localSheetId="20"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703__FDSAUDITLINK__" localSheetId="12"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703__FDSAUDITLINK__" localSheetId="15"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703__FDSAUDITLINK__"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704__FDSAUDITLINK__" localSheetId="16"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704__FDSAUDITLINK__" localSheetId="20"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704__FDSAUDITLINK__" localSheetId="12"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704__FDSAUDITLINK__" localSheetId="15"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704__FDSAUDITLINK__"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705__FDSAUDITLINK__" localSheetId="16"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705__FDSAUDITLINK__" localSheetId="20"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705__FDSAUDITLINK__" localSheetId="12"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705__FDSAUDITLINK__" localSheetId="15"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705__FDSAUDITLINK__"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71__FDSAUDITLINK__" localSheetId="16" hidden="1">{"fdsup://Directions/FactSet Auditing Viewer?action=AUDIT_VALUE&amp;DB=129&amp;ID1=47231910&amp;VALUEID=07011&amp;SDATE=2009&amp;PERIODTYPE=ANN_STD&amp;window=popup_no_bar&amp;width=385&amp;height=120&amp;START_MAXIMIZED=FALSE&amp;creator=factset&amp;display_string=Audit"}</definedName>
    <definedName name="_71__FDSAUDITLINK__" localSheetId="20" hidden="1">{"fdsup://Directions/FactSet Auditing Viewer?action=AUDIT_VALUE&amp;DB=129&amp;ID1=47231910&amp;VALUEID=07011&amp;SDATE=2009&amp;PERIODTYPE=ANN_STD&amp;window=popup_no_bar&amp;width=385&amp;height=120&amp;START_MAXIMIZED=FALSE&amp;creator=factset&amp;display_string=Audit"}</definedName>
    <definedName name="_71__FDSAUDITLINK__" localSheetId="12" hidden="1">{"fdsup://Directions/FactSet Auditing Viewer?action=AUDIT_VALUE&amp;DB=129&amp;ID1=47231910&amp;VALUEID=07011&amp;SDATE=2009&amp;PERIODTYPE=ANN_STD&amp;window=popup_no_bar&amp;width=385&amp;height=120&amp;START_MAXIMIZED=FALSE&amp;creator=factset&amp;display_string=Audit"}</definedName>
    <definedName name="_71__FDSAUDITLINK__" localSheetId="15" hidden="1">{"fdsup://Directions/FactSet Auditing Viewer?action=AUDIT_VALUE&amp;DB=129&amp;ID1=47231910&amp;VALUEID=07011&amp;SDATE=2009&amp;PERIODTYPE=ANN_STD&amp;window=popup_no_bar&amp;width=385&amp;height=120&amp;START_MAXIMIZED=FALSE&amp;creator=factset&amp;display_string=Audit"}</definedName>
    <definedName name="_71__FDSAUDITLINK__" hidden="1">{"fdsup://Directions/FactSet Auditing Viewer?action=AUDIT_VALUE&amp;DB=129&amp;ID1=47231910&amp;VALUEID=07011&amp;SDATE=2009&amp;PERIODTYPE=ANN_STD&amp;window=popup_no_bar&amp;width=385&amp;height=120&amp;START_MAXIMIZED=FALSE&amp;creator=factset&amp;display_string=Audit"}</definedName>
    <definedName name="_711__FDSAUDITLINK__" localSheetId="16" hidden="1">{"fdsup://directions/FAT Viewer?action=UPDATE&amp;creator=factset&amp;DYN_ARGS=TRUE&amp;DOC_NAME=FAT:FQL_AUDITING_CLIENT_TEMPLATE.FAT&amp;display_string=Audit&amp;VAR:KEY=FGRGROBALC&amp;VAR:QUERY=RkZfREVCVChBTk4sMCwsLCxVU0Qp&amp;WINDOW=FIRST_POPUP&amp;HEIGHT=450&amp;WIDTH=450&amp;START_MAXIMIZED=","FALSE&amp;VAR:CALENDAR=FIVEDAY&amp;VAR:INDEX=0"}</definedName>
    <definedName name="_711__FDSAUDITLINK__" localSheetId="20" hidden="1">{"fdsup://directions/FAT Viewer?action=UPDATE&amp;creator=factset&amp;DYN_ARGS=TRUE&amp;DOC_NAME=FAT:FQL_AUDITING_CLIENT_TEMPLATE.FAT&amp;display_string=Audit&amp;VAR:KEY=FGRGROBALC&amp;VAR:QUERY=RkZfREVCVChBTk4sMCwsLCxVU0Qp&amp;WINDOW=FIRST_POPUP&amp;HEIGHT=450&amp;WIDTH=450&amp;START_MAXIMIZED=","FALSE&amp;VAR:CALENDAR=FIVEDAY&amp;VAR:INDEX=0"}</definedName>
    <definedName name="_711__FDSAUDITLINK__" localSheetId="12" hidden="1">{"fdsup://directions/FAT Viewer?action=UPDATE&amp;creator=factset&amp;DYN_ARGS=TRUE&amp;DOC_NAME=FAT:FQL_AUDITING_CLIENT_TEMPLATE.FAT&amp;display_string=Audit&amp;VAR:KEY=FGRGROBALC&amp;VAR:QUERY=RkZfREVCVChBTk4sMCwsLCxVU0Qp&amp;WINDOW=FIRST_POPUP&amp;HEIGHT=450&amp;WIDTH=450&amp;START_MAXIMIZED=","FALSE&amp;VAR:CALENDAR=FIVEDAY&amp;VAR:INDEX=0"}</definedName>
    <definedName name="_711__FDSAUDITLINK__" localSheetId="15" hidden="1">{"fdsup://directions/FAT Viewer?action=UPDATE&amp;creator=factset&amp;DYN_ARGS=TRUE&amp;DOC_NAME=FAT:FQL_AUDITING_CLIENT_TEMPLATE.FAT&amp;display_string=Audit&amp;VAR:KEY=FGRGROBALC&amp;VAR:QUERY=RkZfREVCVChBTk4sMCwsLCxVU0Qp&amp;WINDOW=FIRST_POPUP&amp;HEIGHT=450&amp;WIDTH=450&amp;START_MAXIMIZED=","FALSE&amp;VAR:CALENDAR=FIVEDAY&amp;VAR:INDEX=0"}</definedName>
    <definedName name="_711__FDSAUDITLINK__" hidden="1">{"fdsup://directions/FAT Viewer?action=UPDATE&amp;creator=factset&amp;DYN_ARGS=TRUE&amp;DOC_NAME=FAT:FQL_AUDITING_CLIENT_TEMPLATE.FAT&amp;display_string=Audit&amp;VAR:KEY=FGRGROBALC&amp;VAR:QUERY=RkZfREVCVChBTk4sMCwsLCxVU0Qp&amp;WINDOW=FIRST_POPUP&amp;HEIGHT=450&amp;WIDTH=450&amp;START_MAXIMIZED=","FALSE&amp;VAR:CALENDAR=FIVEDAY&amp;VAR:INDEX=0"}</definedName>
    <definedName name="_712__FDSAUDITLINK__" localSheetId="16"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712__FDSAUDITLINK__" localSheetId="20"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712__FDSAUDITLINK__" localSheetId="12"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712__FDSAUDITLINK__" localSheetId="15"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712__FDSAUDITLINK__"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713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13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13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13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13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14__FDSAUDITLINK__" localSheetId="16"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714__FDSAUDITLINK__" localSheetId="20"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714__FDSAUDITLINK__" localSheetId="12"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714__FDSAUDITLINK__" localSheetId="15"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714__FDSAUDITLINK__"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715__FDSAUDITLINK__" localSheetId="16"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715__FDSAUDITLINK__" localSheetId="20"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715__FDSAUDITLINK__" localSheetId="12"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715__FDSAUDITLINK__" localSheetId="15"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715__FDSAUDITLINK__"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716__FDSAUDITLINK__" localSheetId="16"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716__FDSAUDITLINK__" localSheetId="20"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716__FDSAUDITLINK__" localSheetId="12"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716__FDSAUDITLINK__" localSheetId="15"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716__FDSAUDITLINK__"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718__FDSAUDITLINK__" localSheetId="16"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718__FDSAUDITLINK__" localSheetId="20"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718__FDSAUDITLINK__" localSheetId="12"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718__FDSAUDITLINK__" localSheetId="15"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718__FDSAUDITLINK__"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72__FDSAUDITLINK__" localSheetId="16" hidden="1">{"fdsup://directions/FAT Viewer?action=UPDATE&amp;creator=factset&amp;DYN_ARGS=TRUE&amp;DOC_NAME=FAT:FQL_AUDITING_CLIENT_TEMPLATE.FAT&amp;display_string=Audit&amp;VAR:KEY=KHYFUZWBKT&amp;VAR:QUERY=KChGRl9ORVRfSU5DKExUTSwwLCwsUkYsVVNEKUBGRl9ORVRfSU5DKExUTVNfU0VNSSwwLCwsUkYsVVNEKSlAR","kZfTkVUX0lOQyhBTk4sMCwsLFJGLFVTRCkp&amp;WINDOW=FIRST_POPUP&amp;HEIGHT=450&amp;WIDTH=450&amp;START_MAXIMIZED=FALSE&amp;VAR:CALENDAR=US&amp;VAR:SYMBOL=B0ZSH6&amp;VAR:INDEX=0"}</definedName>
    <definedName name="_72__FDSAUDITLINK__" localSheetId="20" hidden="1">{"fdsup://directions/FAT Viewer?action=UPDATE&amp;creator=factset&amp;DYN_ARGS=TRUE&amp;DOC_NAME=FAT:FQL_AUDITING_CLIENT_TEMPLATE.FAT&amp;display_string=Audit&amp;VAR:KEY=KHYFUZWBKT&amp;VAR:QUERY=KChGRl9ORVRfSU5DKExUTSwwLCwsUkYsVVNEKUBGRl9ORVRfSU5DKExUTVNfU0VNSSwwLCwsUkYsVVNEKSlAR","kZfTkVUX0lOQyhBTk4sMCwsLFJGLFVTRCkp&amp;WINDOW=FIRST_POPUP&amp;HEIGHT=450&amp;WIDTH=450&amp;START_MAXIMIZED=FALSE&amp;VAR:CALENDAR=US&amp;VAR:SYMBOL=B0ZSH6&amp;VAR:INDEX=0"}</definedName>
    <definedName name="_72__FDSAUDITLINK__" localSheetId="12" hidden="1">{"fdsup://directions/FAT Viewer?action=UPDATE&amp;creator=factset&amp;DYN_ARGS=TRUE&amp;DOC_NAME=FAT:FQL_AUDITING_CLIENT_TEMPLATE.FAT&amp;display_string=Audit&amp;VAR:KEY=KHYFUZWBKT&amp;VAR:QUERY=KChGRl9ORVRfSU5DKExUTSwwLCwsUkYsVVNEKUBGRl9ORVRfSU5DKExUTVNfU0VNSSwwLCwsUkYsVVNEKSlAR","kZfTkVUX0lOQyhBTk4sMCwsLFJGLFVTRCkp&amp;WINDOW=FIRST_POPUP&amp;HEIGHT=450&amp;WIDTH=450&amp;START_MAXIMIZED=FALSE&amp;VAR:CALENDAR=US&amp;VAR:SYMBOL=B0ZSH6&amp;VAR:INDEX=0"}</definedName>
    <definedName name="_72__FDSAUDITLINK__" localSheetId="15" hidden="1">{"fdsup://directions/FAT Viewer?action=UPDATE&amp;creator=factset&amp;DYN_ARGS=TRUE&amp;DOC_NAME=FAT:FQL_AUDITING_CLIENT_TEMPLATE.FAT&amp;display_string=Audit&amp;VAR:KEY=KHYFUZWBKT&amp;VAR:QUERY=KChGRl9ORVRfSU5DKExUTSwwLCwsUkYsVVNEKUBGRl9ORVRfSU5DKExUTVNfU0VNSSwwLCwsUkYsVVNEKSlAR","kZfTkVUX0lOQyhBTk4sMCwsLFJGLFVTRCkp&amp;WINDOW=FIRST_POPUP&amp;HEIGHT=450&amp;WIDTH=450&amp;START_MAXIMIZED=FALSE&amp;VAR:CALENDAR=US&amp;VAR:SYMBOL=B0ZSH6&amp;VAR:INDEX=0"}</definedName>
    <definedName name="_72__FDSAUDITLINK__" hidden="1">{"fdsup://directions/FAT Viewer?action=UPDATE&amp;creator=factset&amp;DYN_ARGS=TRUE&amp;DOC_NAME=FAT:FQL_AUDITING_CLIENT_TEMPLATE.FAT&amp;display_string=Audit&amp;VAR:KEY=KHYFUZWBKT&amp;VAR:QUERY=KChGRl9ORVRfSU5DKExUTSwwLCwsUkYsVVNEKUBGRl9ORVRfSU5DKExUTVNfU0VNSSwwLCwsUkYsVVNEKSlAR","kZfTkVUX0lOQyhBTk4sMCwsLFJGLFVTRCkp&amp;WINDOW=FIRST_POPUP&amp;HEIGHT=450&amp;WIDTH=450&amp;START_MAXIMIZED=FALSE&amp;VAR:CALENDAR=US&amp;VAR:SYMBOL=B0ZSH6&amp;VAR:INDEX=0"}</definedName>
    <definedName name="_722__FDSAUDITLINK__" localSheetId="16" hidden="1">{"fdsup://directions/FAT Viewer?action=UPDATE&amp;creator=factset&amp;DYN_ARGS=TRUE&amp;DOC_NAME=FAT:FQL_AUDITING_CLIENT_TEMPLATE.FAT&amp;display_string=Audit&amp;VAR:KEY=VMROBMFQHS&amp;VAR:QUERY=RkZfRUJJVERBX09QRVIoQU5OLDAsLCwsVVNEKQ==&amp;WINDOW=FIRST_POPUP&amp;HEIGHT=450&amp;WIDTH=450&amp;STAR","T_MAXIMIZED=FALSE&amp;VAR:CALENDAR=FIVEDAY&amp;VAR:INDEX=0"}</definedName>
    <definedName name="_722__FDSAUDITLINK__" localSheetId="20" hidden="1">{"fdsup://directions/FAT Viewer?action=UPDATE&amp;creator=factset&amp;DYN_ARGS=TRUE&amp;DOC_NAME=FAT:FQL_AUDITING_CLIENT_TEMPLATE.FAT&amp;display_string=Audit&amp;VAR:KEY=VMROBMFQHS&amp;VAR:QUERY=RkZfRUJJVERBX09QRVIoQU5OLDAsLCwsVVNEKQ==&amp;WINDOW=FIRST_POPUP&amp;HEIGHT=450&amp;WIDTH=450&amp;STAR","T_MAXIMIZED=FALSE&amp;VAR:CALENDAR=FIVEDAY&amp;VAR:INDEX=0"}</definedName>
    <definedName name="_722__FDSAUDITLINK__" localSheetId="12" hidden="1">{"fdsup://directions/FAT Viewer?action=UPDATE&amp;creator=factset&amp;DYN_ARGS=TRUE&amp;DOC_NAME=FAT:FQL_AUDITING_CLIENT_TEMPLATE.FAT&amp;display_string=Audit&amp;VAR:KEY=VMROBMFQHS&amp;VAR:QUERY=RkZfRUJJVERBX09QRVIoQU5OLDAsLCwsVVNEKQ==&amp;WINDOW=FIRST_POPUP&amp;HEIGHT=450&amp;WIDTH=450&amp;STAR","T_MAXIMIZED=FALSE&amp;VAR:CALENDAR=FIVEDAY&amp;VAR:INDEX=0"}</definedName>
    <definedName name="_722__FDSAUDITLINK__" localSheetId="15" hidden="1">{"fdsup://directions/FAT Viewer?action=UPDATE&amp;creator=factset&amp;DYN_ARGS=TRUE&amp;DOC_NAME=FAT:FQL_AUDITING_CLIENT_TEMPLATE.FAT&amp;display_string=Audit&amp;VAR:KEY=VMROBMFQHS&amp;VAR:QUERY=RkZfRUJJVERBX09QRVIoQU5OLDAsLCwsVVNEKQ==&amp;WINDOW=FIRST_POPUP&amp;HEIGHT=450&amp;WIDTH=450&amp;STAR","T_MAXIMIZED=FALSE&amp;VAR:CALENDAR=FIVEDAY&amp;VAR:INDEX=0"}</definedName>
    <definedName name="_722__FDSAUDITLINK__" hidden="1">{"fdsup://directions/FAT Viewer?action=UPDATE&amp;creator=factset&amp;DYN_ARGS=TRUE&amp;DOC_NAME=FAT:FQL_AUDITING_CLIENT_TEMPLATE.FAT&amp;display_string=Audit&amp;VAR:KEY=VMROBMFQHS&amp;VAR:QUERY=RkZfRUJJVERBX09QRVIoQU5OLDAsLCwsVVNEKQ==&amp;WINDOW=FIRST_POPUP&amp;HEIGHT=450&amp;WIDTH=450&amp;STAR","T_MAXIMIZED=FALSE&amp;VAR:CALENDAR=FIVEDAY&amp;VAR:INDEX=0"}</definedName>
    <definedName name="_724__FDSAUDITLINK__" localSheetId="16" hidden="1">{"fdsup://directions/FAT Viewer?action=UPDATE&amp;creator=factset&amp;DYN_ARGS=TRUE&amp;DOC_NAME=FAT:FQL_AUDITING_CLIENT_TEMPLATE.FAT&amp;display_string=Audit&amp;VAR:KEY=FCLWRIZAVK&amp;VAR:QUERY=RkZfRUJJVERBX09QRVIoQU5OLC0xRlksLCwsVVNEKQ==&amp;WINDOW=FIRST_POPUP&amp;HEIGHT=450&amp;WIDTH=450&amp;","START_MAXIMIZED=FALSE&amp;VAR:CALENDAR=FIVEDAY&amp;VAR:INDEX=0"}</definedName>
    <definedName name="_724__FDSAUDITLINK__" localSheetId="20" hidden="1">{"fdsup://directions/FAT Viewer?action=UPDATE&amp;creator=factset&amp;DYN_ARGS=TRUE&amp;DOC_NAME=FAT:FQL_AUDITING_CLIENT_TEMPLATE.FAT&amp;display_string=Audit&amp;VAR:KEY=FCLWRIZAVK&amp;VAR:QUERY=RkZfRUJJVERBX09QRVIoQU5OLC0xRlksLCwsVVNEKQ==&amp;WINDOW=FIRST_POPUP&amp;HEIGHT=450&amp;WIDTH=450&amp;","START_MAXIMIZED=FALSE&amp;VAR:CALENDAR=FIVEDAY&amp;VAR:INDEX=0"}</definedName>
    <definedName name="_724__FDSAUDITLINK__" localSheetId="12" hidden="1">{"fdsup://directions/FAT Viewer?action=UPDATE&amp;creator=factset&amp;DYN_ARGS=TRUE&amp;DOC_NAME=FAT:FQL_AUDITING_CLIENT_TEMPLATE.FAT&amp;display_string=Audit&amp;VAR:KEY=FCLWRIZAVK&amp;VAR:QUERY=RkZfRUJJVERBX09QRVIoQU5OLC0xRlksLCwsVVNEKQ==&amp;WINDOW=FIRST_POPUP&amp;HEIGHT=450&amp;WIDTH=450&amp;","START_MAXIMIZED=FALSE&amp;VAR:CALENDAR=FIVEDAY&amp;VAR:INDEX=0"}</definedName>
    <definedName name="_724__FDSAUDITLINK__" localSheetId="15" hidden="1">{"fdsup://directions/FAT Viewer?action=UPDATE&amp;creator=factset&amp;DYN_ARGS=TRUE&amp;DOC_NAME=FAT:FQL_AUDITING_CLIENT_TEMPLATE.FAT&amp;display_string=Audit&amp;VAR:KEY=FCLWRIZAVK&amp;VAR:QUERY=RkZfRUJJVERBX09QRVIoQU5OLC0xRlksLCwsVVNEKQ==&amp;WINDOW=FIRST_POPUP&amp;HEIGHT=450&amp;WIDTH=450&amp;","START_MAXIMIZED=FALSE&amp;VAR:CALENDAR=FIVEDAY&amp;VAR:INDEX=0"}</definedName>
    <definedName name="_724__FDSAUDITLINK__" hidden="1">{"fdsup://directions/FAT Viewer?action=UPDATE&amp;creator=factset&amp;DYN_ARGS=TRUE&amp;DOC_NAME=FAT:FQL_AUDITING_CLIENT_TEMPLATE.FAT&amp;display_string=Audit&amp;VAR:KEY=FCLWRIZAVK&amp;VAR:QUERY=RkZfRUJJVERBX09QRVIoQU5OLC0xRlksLCwsVVNEKQ==&amp;WINDOW=FIRST_POPUP&amp;HEIGHT=450&amp;WIDTH=450&amp;","START_MAXIMIZED=FALSE&amp;VAR:CALENDAR=FIVEDAY&amp;VAR:INDEX=0"}</definedName>
    <definedName name="_725__FDSAUDITLINK__" localSheetId="16"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725__FDSAUDITLINK__" localSheetId="20"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725__FDSAUDITLINK__" localSheetId="12"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725__FDSAUDITLINK__" localSheetId="15"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725__FDSAUDITLINK__"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726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26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26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26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26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27__FDSAUDITLINK__" localSheetId="16"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727__FDSAUDITLINK__" localSheetId="20"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727__FDSAUDITLINK__" localSheetId="12"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727__FDSAUDITLINK__" localSheetId="15"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727__FDSAUDITLINK__"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73__FDSAUDITLINK__" localSheetId="16" hidden="1">{"fdsup://directions/FAT Viewer?action=UPDATE&amp;creator=factset&amp;DYN_ARGS=TRUE&amp;DOC_NAME=FAT:FQL_AUDITING_CLIENT_TEMPLATE.FAT&amp;display_string=Audit&amp;VAR:KEY=KJWJQPURWT&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EF&amp;VAR:INDEX=0"}</definedName>
    <definedName name="_73__FDSAUDITLINK__" localSheetId="20" hidden="1">{"fdsup://directions/FAT Viewer?action=UPDATE&amp;creator=factset&amp;DYN_ARGS=TRUE&amp;DOC_NAME=FAT:FQL_AUDITING_CLIENT_TEMPLATE.FAT&amp;display_string=Audit&amp;VAR:KEY=KJWJQPURWT&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EF&amp;VAR:INDEX=0"}</definedName>
    <definedName name="_73__FDSAUDITLINK__" localSheetId="12" hidden="1">{"fdsup://directions/FAT Viewer?action=UPDATE&amp;creator=factset&amp;DYN_ARGS=TRUE&amp;DOC_NAME=FAT:FQL_AUDITING_CLIENT_TEMPLATE.FAT&amp;display_string=Audit&amp;VAR:KEY=KJWJQPURWT&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EF&amp;VAR:INDEX=0"}</definedName>
    <definedName name="_73__FDSAUDITLINK__" localSheetId="15" hidden="1">{"fdsup://directions/FAT Viewer?action=UPDATE&amp;creator=factset&amp;DYN_ARGS=TRUE&amp;DOC_NAME=FAT:FQL_AUDITING_CLIENT_TEMPLATE.FAT&amp;display_string=Audit&amp;VAR:KEY=KJWJQPURWT&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EF&amp;VAR:INDEX=0"}</definedName>
    <definedName name="_73__FDSAUDITLINK__" hidden="1">{"fdsup://directions/FAT Viewer?action=UPDATE&amp;creator=factset&amp;DYN_ARGS=TRUE&amp;DOC_NAME=FAT:FQL_AUDITING_CLIENT_TEMPLATE.FAT&amp;display_string=Audit&amp;VAR:KEY=KJWJQPURWT&amp;VAR:QUERY=KCgoKEZGX1NITERSU19FUShRVFIsMCwsLFJTLFVTRClAKEZGX0xJQUJTX1NITERSU19FUShRVFIsMCwsLFJTL","FVTRCktRkZfTElBQlMoUVRSLDAsLCxSUyxVU0QpKSkpQCgoRkZfU0hMRFJTX0VRKFNFTUksMCwsLFJTLFVTRClAKEZGX0xJQUJTX1NITERSU19FUShTRU1JLDAsLCxSUyxVU0QpLUZGX0xJQUJTKFNFTUksMCwsLFJTLFVTRCkpKSkpQEZGX1NITERSU19FUShBTk4sMCwsLFJTLFVTRCkp&amp;WINDOW=FIRST_POPUP&amp;HEIGHT=450&amp;WIDTH=450","&amp;START_MAXIMIZED=FALSE&amp;VAR:CALENDAR=US&amp;VAR:SYMBOL=JEF&amp;VAR:INDEX=0"}</definedName>
    <definedName name="_730__FDSAUDITLINK__" localSheetId="16"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730__FDSAUDITLINK__" localSheetId="20"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730__FDSAUDITLINK__" localSheetId="12"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730__FDSAUDITLINK__" localSheetId="15"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730__FDSAUDITLINK__"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735__FDSAUDITLINK__" localSheetId="16" hidden="1">{"fdsup://directions/FAT Viewer?action=UPDATE&amp;creator=factset&amp;DYN_ARGS=TRUE&amp;DOC_NAME=FAT:FQL_AUDITING_CLIENT_TEMPLATE.FAT&amp;display_string=Audit&amp;VAR:KEY=NALOPQFQHA&amp;VAR:QUERY=RkZfRUJJVERBX09QRVIoQU5OLC0yRlksLCwsVVNEKQ==&amp;WINDOW=FIRST_POPUP&amp;HEIGHT=450&amp;WIDTH=450&amp;","START_MAXIMIZED=FALSE&amp;VAR:CALENDAR=FIVEDAY&amp;VAR:INDEX=0"}</definedName>
    <definedName name="_735__FDSAUDITLINK__" localSheetId="20" hidden="1">{"fdsup://directions/FAT Viewer?action=UPDATE&amp;creator=factset&amp;DYN_ARGS=TRUE&amp;DOC_NAME=FAT:FQL_AUDITING_CLIENT_TEMPLATE.FAT&amp;display_string=Audit&amp;VAR:KEY=NALOPQFQHA&amp;VAR:QUERY=RkZfRUJJVERBX09QRVIoQU5OLC0yRlksLCwsVVNEKQ==&amp;WINDOW=FIRST_POPUP&amp;HEIGHT=450&amp;WIDTH=450&amp;","START_MAXIMIZED=FALSE&amp;VAR:CALENDAR=FIVEDAY&amp;VAR:INDEX=0"}</definedName>
    <definedName name="_735__FDSAUDITLINK__" localSheetId="12" hidden="1">{"fdsup://directions/FAT Viewer?action=UPDATE&amp;creator=factset&amp;DYN_ARGS=TRUE&amp;DOC_NAME=FAT:FQL_AUDITING_CLIENT_TEMPLATE.FAT&amp;display_string=Audit&amp;VAR:KEY=NALOPQFQHA&amp;VAR:QUERY=RkZfRUJJVERBX09QRVIoQU5OLC0yRlksLCwsVVNEKQ==&amp;WINDOW=FIRST_POPUP&amp;HEIGHT=450&amp;WIDTH=450&amp;","START_MAXIMIZED=FALSE&amp;VAR:CALENDAR=FIVEDAY&amp;VAR:INDEX=0"}</definedName>
    <definedName name="_735__FDSAUDITLINK__" localSheetId="15" hidden="1">{"fdsup://directions/FAT Viewer?action=UPDATE&amp;creator=factset&amp;DYN_ARGS=TRUE&amp;DOC_NAME=FAT:FQL_AUDITING_CLIENT_TEMPLATE.FAT&amp;display_string=Audit&amp;VAR:KEY=NALOPQFQHA&amp;VAR:QUERY=RkZfRUJJVERBX09QRVIoQU5OLC0yRlksLCwsVVNEKQ==&amp;WINDOW=FIRST_POPUP&amp;HEIGHT=450&amp;WIDTH=450&amp;","START_MAXIMIZED=FALSE&amp;VAR:CALENDAR=FIVEDAY&amp;VAR:INDEX=0"}</definedName>
    <definedName name="_735__FDSAUDITLINK__" hidden="1">{"fdsup://directions/FAT Viewer?action=UPDATE&amp;creator=factset&amp;DYN_ARGS=TRUE&amp;DOC_NAME=FAT:FQL_AUDITING_CLIENT_TEMPLATE.FAT&amp;display_string=Audit&amp;VAR:KEY=NALOPQFQHA&amp;VAR:QUERY=RkZfRUJJVERBX09QRVIoQU5OLC0yRlksLCwsVVNEKQ==&amp;WINDOW=FIRST_POPUP&amp;HEIGHT=450&amp;WIDTH=450&amp;","START_MAXIMIZED=FALSE&amp;VAR:CALENDAR=FIVEDAY&amp;VAR:INDEX=0"}</definedName>
    <definedName name="_737__FDSAUDITLINK__" localSheetId="16" hidden="1">{"fdsup://directions/FAT Viewer?action=UPDATE&amp;creator=factset&amp;DYN_ARGS=TRUE&amp;DOC_NAME=FAT:FQL_AUDITING_CLIENT_TEMPLATE.FAT&amp;display_string=Audit&amp;VAR:KEY=FYHKLYZQFU&amp;VAR:QUERY=RkZfTkVUX0lOQyhBTk4sMCwsLCxVU0Qp&amp;WINDOW=FIRST_POPUP&amp;HEIGHT=450&amp;WIDTH=450&amp;START_MAXIMI","ZED=FALSE&amp;VAR:CALENDAR=FIVEDAY&amp;VAR:INDEX=0"}</definedName>
    <definedName name="_737__FDSAUDITLINK__" localSheetId="20" hidden="1">{"fdsup://directions/FAT Viewer?action=UPDATE&amp;creator=factset&amp;DYN_ARGS=TRUE&amp;DOC_NAME=FAT:FQL_AUDITING_CLIENT_TEMPLATE.FAT&amp;display_string=Audit&amp;VAR:KEY=FYHKLYZQFU&amp;VAR:QUERY=RkZfTkVUX0lOQyhBTk4sMCwsLCxVU0Qp&amp;WINDOW=FIRST_POPUP&amp;HEIGHT=450&amp;WIDTH=450&amp;START_MAXIMI","ZED=FALSE&amp;VAR:CALENDAR=FIVEDAY&amp;VAR:INDEX=0"}</definedName>
    <definedName name="_737__FDSAUDITLINK__" localSheetId="12" hidden="1">{"fdsup://directions/FAT Viewer?action=UPDATE&amp;creator=factset&amp;DYN_ARGS=TRUE&amp;DOC_NAME=FAT:FQL_AUDITING_CLIENT_TEMPLATE.FAT&amp;display_string=Audit&amp;VAR:KEY=FYHKLYZQFU&amp;VAR:QUERY=RkZfTkVUX0lOQyhBTk4sMCwsLCxVU0Qp&amp;WINDOW=FIRST_POPUP&amp;HEIGHT=450&amp;WIDTH=450&amp;START_MAXIMI","ZED=FALSE&amp;VAR:CALENDAR=FIVEDAY&amp;VAR:INDEX=0"}</definedName>
    <definedName name="_737__FDSAUDITLINK__" localSheetId="15" hidden="1">{"fdsup://directions/FAT Viewer?action=UPDATE&amp;creator=factset&amp;DYN_ARGS=TRUE&amp;DOC_NAME=FAT:FQL_AUDITING_CLIENT_TEMPLATE.FAT&amp;display_string=Audit&amp;VAR:KEY=FYHKLYZQFU&amp;VAR:QUERY=RkZfTkVUX0lOQyhBTk4sMCwsLCxVU0Qp&amp;WINDOW=FIRST_POPUP&amp;HEIGHT=450&amp;WIDTH=450&amp;START_MAXIMI","ZED=FALSE&amp;VAR:CALENDAR=FIVEDAY&amp;VAR:INDEX=0"}</definedName>
    <definedName name="_737__FDSAUDITLINK__" hidden="1">{"fdsup://directions/FAT Viewer?action=UPDATE&amp;creator=factset&amp;DYN_ARGS=TRUE&amp;DOC_NAME=FAT:FQL_AUDITING_CLIENT_TEMPLATE.FAT&amp;display_string=Audit&amp;VAR:KEY=FYHKLYZQFU&amp;VAR:QUERY=RkZfTkVUX0lOQyhBTk4sMCwsLCxVU0Qp&amp;WINDOW=FIRST_POPUP&amp;HEIGHT=450&amp;WIDTH=450&amp;START_MAXIMI","ZED=FALSE&amp;VAR:CALENDAR=FIVEDAY&amp;VAR:INDEX=0"}</definedName>
    <definedName name="_74__FDSAUDITLINK__" localSheetId="16" hidden="1">{"fdsup://directions/FAT Viewer?action=UPDATE&amp;creator=factset&amp;DYN_ARGS=TRUE&amp;DOC_NAME=FAT:FQL_AUDITING_CLIENT_TEMPLATE.FAT&amp;display_string=Audit&amp;VAR:KEY=GNUDEFAXMF&amp;VAR:QUERY=KChGRl9ORVRfSU5DKExUTSwwLCwsUkYsVVNEKUBGRl9ORVRfSU5DKExUTVNfU0VNSSwwLCwsUkYsVVNEKSlAR","kZfTkVUX0lOQyhBTk4sMCwsLFJGLFVTRCkp&amp;WINDOW=FIRST_POPUP&amp;HEIGHT=450&amp;WIDTH=450&amp;START_MAXIMIZED=FALSE&amp;VAR:CALENDAR=US&amp;VAR:SYMBOL=TWPG&amp;VAR:INDEX=0"}</definedName>
    <definedName name="_74__FDSAUDITLINK__" localSheetId="20" hidden="1">{"fdsup://directions/FAT Viewer?action=UPDATE&amp;creator=factset&amp;DYN_ARGS=TRUE&amp;DOC_NAME=FAT:FQL_AUDITING_CLIENT_TEMPLATE.FAT&amp;display_string=Audit&amp;VAR:KEY=GNUDEFAXMF&amp;VAR:QUERY=KChGRl9ORVRfSU5DKExUTSwwLCwsUkYsVVNEKUBGRl9ORVRfSU5DKExUTVNfU0VNSSwwLCwsUkYsVVNEKSlAR","kZfTkVUX0lOQyhBTk4sMCwsLFJGLFVTRCkp&amp;WINDOW=FIRST_POPUP&amp;HEIGHT=450&amp;WIDTH=450&amp;START_MAXIMIZED=FALSE&amp;VAR:CALENDAR=US&amp;VAR:SYMBOL=TWPG&amp;VAR:INDEX=0"}</definedName>
    <definedName name="_74__FDSAUDITLINK__" localSheetId="12" hidden="1">{"fdsup://directions/FAT Viewer?action=UPDATE&amp;creator=factset&amp;DYN_ARGS=TRUE&amp;DOC_NAME=FAT:FQL_AUDITING_CLIENT_TEMPLATE.FAT&amp;display_string=Audit&amp;VAR:KEY=GNUDEFAXMF&amp;VAR:QUERY=KChGRl9ORVRfSU5DKExUTSwwLCwsUkYsVVNEKUBGRl9ORVRfSU5DKExUTVNfU0VNSSwwLCwsUkYsVVNEKSlAR","kZfTkVUX0lOQyhBTk4sMCwsLFJGLFVTRCkp&amp;WINDOW=FIRST_POPUP&amp;HEIGHT=450&amp;WIDTH=450&amp;START_MAXIMIZED=FALSE&amp;VAR:CALENDAR=US&amp;VAR:SYMBOL=TWPG&amp;VAR:INDEX=0"}</definedName>
    <definedName name="_74__FDSAUDITLINK__" localSheetId="15" hidden="1">{"fdsup://directions/FAT Viewer?action=UPDATE&amp;creator=factset&amp;DYN_ARGS=TRUE&amp;DOC_NAME=FAT:FQL_AUDITING_CLIENT_TEMPLATE.FAT&amp;display_string=Audit&amp;VAR:KEY=GNUDEFAXMF&amp;VAR:QUERY=KChGRl9ORVRfSU5DKExUTSwwLCwsUkYsVVNEKUBGRl9ORVRfSU5DKExUTVNfU0VNSSwwLCwsUkYsVVNEKSlAR","kZfTkVUX0lOQyhBTk4sMCwsLFJGLFVTRCkp&amp;WINDOW=FIRST_POPUP&amp;HEIGHT=450&amp;WIDTH=450&amp;START_MAXIMIZED=FALSE&amp;VAR:CALENDAR=US&amp;VAR:SYMBOL=TWPG&amp;VAR:INDEX=0"}</definedName>
    <definedName name="_74__FDSAUDITLINK__" hidden="1">{"fdsup://directions/FAT Viewer?action=UPDATE&amp;creator=factset&amp;DYN_ARGS=TRUE&amp;DOC_NAME=FAT:FQL_AUDITING_CLIENT_TEMPLATE.FAT&amp;display_string=Audit&amp;VAR:KEY=GNUDEFAXMF&amp;VAR:QUERY=KChGRl9ORVRfSU5DKExUTSwwLCwsUkYsVVNEKUBGRl9ORVRfSU5DKExUTVNfU0VNSSwwLCwsUkYsVVNEKSlAR","kZfTkVUX0lOQyhBTk4sMCwsLFJGLFVTRCkp&amp;WINDOW=FIRST_POPUP&amp;HEIGHT=450&amp;WIDTH=450&amp;START_MAXIMIZED=FALSE&amp;VAR:CALENDAR=US&amp;VAR:SYMBOL=TWPG&amp;VAR:INDEX=0"}</definedName>
    <definedName name="_745__FDSAUDITLINK__" localSheetId="16" hidden="1">{"fdsup://directions/FAT Viewer?action=UPDATE&amp;creator=factset&amp;DYN_ARGS=TRUE&amp;DOC_NAME=FAT:FQL_AUDITING_CLIENT_TEMPLATE.FAT&amp;display_string=Audit&amp;VAR:KEY=LODYLSFITO&amp;VAR:QUERY=RkZfRU5UUlBSX1ZBTF9EQUlMWSgwLCwsLFVTRCwnRElMJyk=&amp;WINDOW=FIRST_POPUP&amp;HEIGHT=450&amp;WIDTH=","450&amp;START_MAXIMIZED=FALSE&amp;VAR:CALENDAR=FIVEDAY&amp;VAR:INDEX=0"}</definedName>
    <definedName name="_745__FDSAUDITLINK__" localSheetId="20" hidden="1">{"fdsup://directions/FAT Viewer?action=UPDATE&amp;creator=factset&amp;DYN_ARGS=TRUE&amp;DOC_NAME=FAT:FQL_AUDITING_CLIENT_TEMPLATE.FAT&amp;display_string=Audit&amp;VAR:KEY=LODYLSFITO&amp;VAR:QUERY=RkZfRU5UUlBSX1ZBTF9EQUlMWSgwLCwsLFVTRCwnRElMJyk=&amp;WINDOW=FIRST_POPUP&amp;HEIGHT=450&amp;WIDTH=","450&amp;START_MAXIMIZED=FALSE&amp;VAR:CALENDAR=FIVEDAY&amp;VAR:INDEX=0"}</definedName>
    <definedName name="_745__FDSAUDITLINK__" localSheetId="12" hidden="1">{"fdsup://directions/FAT Viewer?action=UPDATE&amp;creator=factset&amp;DYN_ARGS=TRUE&amp;DOC_NAME=FAT:FQL_AUDITING_CLIENT_TEMPLATE.FAT&amp;display_string=Audit&amp;VAR:KEY=LODYLSFITO&amp;VAR:QUERY=RkZfRU5UUlBSX1ZBTF9EQUlMWSgwLCwsLFVTRCwnRElMJyk=&amp;WINDOW=FIRST_POPUP&amp;HEIGHT=450&amp;WIDTH=","450&amp;START_MAXIMIZED=FALSE&amp;VAR:CALENDAR=FIVEDAY&amp;VAR:INDEX=0"}</definedName>
    <definedName name="_745__FDSAUDITLINK__" localSheetId="15" hidden="1">{"fdsup://directions/FAT Viewer?action=UPDATE&amp;creator=factset&amp;DYN_ARGS=TRUE&amp;DOC_NAME=FAT:FQL_AUDITING_CLIENT_TEMPLATE.FAT&amp;display_string=Audit&amp;VAR:KEY=LODYLSFITO&amp;VAR:QUERY=RkZfRU5UUlBSX1ZBTF9EQUlMWSgwLCwsLFVTRCwnRElMJyk=&amp;WINDOW=FIRST_POPUP&amp;HEIGHT=450&amp;WIDTH=","450&amp;START_MAXIMIZED=FALSE&amp;VAR:CALENDAR=FIVEDAY&amp;VAR:INDEX=0"}</definedName>
    <definedName name="_745__FDSAUDITLINK__" hidden="1">{"fdsup://directions/FAT Viewer?action=UPDATE&amp;creator=factset&amp;DYN_ARGS=TRUE&amp;DOC_NAME=FAT:FQL_AUDITING_CLIENT_TEMPLATE.FAT&amp;display_string=Audit&amp;VAR:KEY=LODYLSFITO&amp;VAR:QUERY=RkZfRU5UUlBSX1ZBTF9EQUlMWSgwLCwsLFVTRCwnRElMJyk=&amp;WINDOW=FIRST_POPUP&amp;HEIGHT=450&amp;WIDTH=","450&amp;START_MAXIMIZED=FALSE&amp;VAR:CALENDAR=FIVEDAY&amp;VAR:INDEX=0"}</definedName>
    <definedName name="_746__FDSAUDITLINK__" localSheetId="16" hidden="1">{"fdsup://directions/FAT Viewer?action=UPDATE&amp;creator=factset&amp;DYN_ARGS=TRUE&amp;DOC_NAME=FAT:FQL_AUDITING_CLIENT_TEMPLATE.FAT&amp;display_string=Audit&amp;VAR:KEY=NUFAFUPWRM&amp;VAR:QUERY=RkZfTkVUX0lOQyhBTk4sLTJGWSwsLCxVU0Qp&amp;WINDOW=FIRST_POPUP&amp;HEIGHT=450&amp;WIDTH=450&amp;START_MA","XIMIZED=FALSE&amp;VAR:CALENDAR=FIVEDAY&amp;VAR:INDEX=0"}</definedName>
    <definedName name="_746__FDSAUDITLINK__" localSheetId="20" hidden="1">{"fdsup://directions/FAT Viewer?action=UPDATE&amp;creator=factset&amp;DYN_ARGS=TRUE&amp;DOC_NAME=FAT:FQL_AUDITING_CLIENT_TEMPLATE.FAT&amp;display_string=Audit&amp;VAR:KEY=NUFAFUPWRM&amp;VAR:QUERY=RkZfTkVUX0lOQyhBTk4sLTJGWSwsLCxVU0Qp&amp;WINDOW=FIRST_POPUP&amp;HEIGHT=450&amp;WIDTH=450&amp;START_MA","XIMIZED=FALSE&amp;VAR:CALENDAR=FIVEDAY&amp;VAR:INDEX=0"}</definedName>
    <definedName name="_746__FDSAUDITLINK__" localSheetId="12" hidden="1">{"fdsup://directions/FAT Viewer?action=UPDATE&amp;creator=factset&amp;DYN_ARGS=TRUE&amp;DOC_NAME=FAT:FQL_AUDITING_CLIENT_TEMPLATE.FAT&amp;display_string=Audit&amp;VAR:KEY=NUFAFUPWRM&amp;VAR:QUERY=RkZfTkVUX0lOQyhBTk4sLTJGWSwsLCxVU0Qp&amp;WINDOW=FIRST_POPUP&amp;HEIGHT=450&amp;WIDTH=450&amp;START_MA","XIMIZED=FALSE&amp;VAR:CALENDAR=FIVEDAY&amp;VAR:INDEX=0"}</definedName>
    <definedName name="_746__FDSAUDITLINK__" localSheetId="15" hidden="1">{"fdsup://directions/FAT Viewer?action=UPDATE&amp;creator=factset&amp;DYN_ARGS=TRUE&amp;DOC_NAME=FAT:FQL_AUDITING_CLIENT_TEMPLATE.FAT&amp;display_string=Audit&amp;VAR:KEY=NUFAFUPWRM&amp;VAR:QUERY=RkZfTkVUX0lOQyhBTk4sLTJGWSwsLCxVU0Qp&amp;WINDOW=FIRST_POPUP&amp;HEIGHT=450&amp;WIDTH=450&amp;START_MA","XIMIZED=FALSE&amp;VAR:CALENDAR=FIVEDAY&amp;VAR:INDEX=0"}</definedName>
    <definedName name="_746__FDSAUDITLINK__" hidden="1">{"fdsup://directions/FAT Viewer?action=UPDATE&amp;creator=factset&amp;DYN_ARGS=TRUE&amp;DOC_NAME=FAT:FQL_AUDITING_CLIENT_TEMPLATE.FAT&amp;display_string=Audit&amp;VAR:KEY=NUFAFUPWRM&amp;VAR:QUERY=RkZfTkVUX0lOQyhBTk4sLTJGWSwsLCxVU0Qp&amp;WINDOW=FIRST_POPUP&amp;HEIGHT=450&amp;WIDTH=450&amp;START_MA","XIMIZED=FALSE&amp;VAR:CALENDAR=FIVEDAY&amp;VAR:INDEX=0"}</definedName>
    <definedName name="_747__FDSAUDITLINK__" localSheetId="16" hidden="1">{"fdsup://directions/FAT Viewer?action=UPDATE&amp;creator=factset&amp;DYN_ARGS=TRUE&amp;DOC_NAME=FAT:FQL_AUDITING_CLIENT_TEMPLATE.FAT&amp;display_string=Audit&amp;VAR:KEY=ZQLYXCHMBO&amp;VAR:QUERY=RkZfTkVUX0lOQyhBTk4sLTFGWSwsLCxVU0Qp&amp;WINDOW=FIRST_POPUP&amp;HEIGHT=450&amp;WIDTH=450&amp;START_MA","XIMIZED=FALSE&amp;VAR:CALENDAR=FIVEDAY&amp;VAR:INDEX=0"}</definedName>
    <definedName name="_747__FDSAUDITLINK__" localSheetId="20" hidden="1">{"fdsup://directions/FAT Viewer?action=UPDATE&amp;creator=factset&amp;DYN_ARGS=TRUE&amp;DOC_NAME=FAT:FQL_AUDITING_CLIENT_TEMPLATE.FAT&amp;display_string=Audit&amp;VAR:KEY=ZQLYXCHMBO&amp;VAR:QUERY=RkZfTkVUX0lOQyhBTk4sLTFGWSwsLCxVU0Qp&amp;WINDOW=FIRST_POPUP&amp;HEIGHT=450&amp;WIDTH=450&amp;START_MA","XIMIZED=FALSE&amp;VAR:CALENDAR=FIVEDAY&amp;VAR:INDEX=0"}</definedName>
    <definedName name="_747__FDSAUDITLINK__" localSheetId="12" hidden="1">{"fdsup://directions/FAT Viewer?action=UPDATE&amp;creator=factset&amp;DYN_ARGS=TRUE&amp;DOC_NAME=FAT:FQL_AUDITING_CLIENT_TEMPLATE.FAT&amp;display_string=Audit&amp;VAR:KEY=ZQLYXCHMBO&amp;VAR:QUERY=RkZfTkVUX0lOQyhBTk4sLTFGWSwsLCxVU0Qp&amp;WINDOW=FIRST_POPUP&amp;HEIGHT=450&amp;WIDTH=450&amp;START_MA","XIMIZED=FALSE&amp;VAR:CALENDAR=FIVEDAY&amp;VAR:INDEX=0"}</definedName>
    <definedName name="_747__FDSAUDITLINK__" localSheetId="15" hidden="1">{"fdsup://directions/FAT Viewer?action=UPDATE&amp;creator=factset&amp;DYN_ARGS=TRUE&amp;DOC_NAME=FAT:FQL_AUDITING_CLIENT_TEMPLATE.FAT&amp;display_string=Audit&amp;VAR:KEY=ZQLYXCHMBO&amp;VAR:QUERY=RkZfTkVUX0lOQyhBTk4sLTFGWSwsLCxVU0Qp&amp;WINDOW=FIRST_POPUP&amp;HEIGHT=450&amp;WIDTH=450&amp;START_MA","XIMIZED=FALSE&amp;VAR:CALENDAR=FIVEDAY&amp;VAR:INDEX=0"}</definedName>
    <definedName name="_747__FDSAUDITLINK__" hidden="1">{"fdsup://directions/FAT Viewer?action=UPDATE&amp;creator=factset&amp;DYN_ARGS=TRUE&amp;DOC_NAME=FAT:FQL_AUDITING_CLIENT_TEMPLATE.FAT&amp;display_string=Audit&amp;VAR:KEY=ZQLYXCHMBO&amp;VAR:QUERY=RkZfTkVUX0lOQyhBTk4sLTFGWSwsLCxVU0Qp&amp;WINDOW=FIRST_POPUP&amp;HEIGHT=450&amp;WIDTH=450&amp;START_MA","XIMIZED=FALSE&amp;VAR:CALENDAR=FIVEDAY&amp;VAR:INDEX=0"}</definedName>
    <definedName name="_748__FDSAUDITLINK__" localSheetId="16"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748__FDSAUDITLINK__" localSheetId="20"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748__FDSAUDITLINK__" localSheetId="12"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748__FDSAUDITLINK__" localSheetId="15"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748__FDSAUDITLINK__"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749__FDSAUDITLINK__" localSheetId="16"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749__FDSAUDITLINK__" localSheetId="20"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749__FDSAUDITLINK__" localSheetId="12"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749__FDSAUDITLINK__" localSheetId="15"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749__FDSAUDITLINK__"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75__FDSAUDITLINK__" localSheetId="16" hidden="1">{"fdsup://directions/FAT Viewer?action=UPDATE&amp;creator=factset&amp;DYN_ARGS=TRUE&amp;DOC_NAME=FAT:FQL_AUDITING_CLIENT_TEMPLATE.FAT&amp;display_string=Audit&amp;VAR:KEY=URYXUZQROR&amp;VAR:QUERY=KChGRl9FQklUKExUTSwwLCwsUkYsVVNEKUBGRl9FQklUKExUTVNfU0VNSSwwLCwsUkYsVVNEKSlARkZfRUJJV","ChBTk4sMCwsLFJGLFVTRCkp&amp;WINDOW=FIRST_POPUP&amp;HEIGHT=450&amp;WIDTH=450&amp;START_MAXIMIZED=FALSE&amp;VAR:CALENDAR=US&amp;VAR:SYMBOL=TWPG&amp;VAR:INDEX=0"}</definedName>
    <definedName name="_75__FDSAUDITLINK__" localSheetId="20" hidden="1">{"fdsup://directions/FAT Viewer?action=UPDATE&amp;creator=factset&amp;DYN_ARGS=TRUE&amp;DOC_NAME=FAT:FQL_AUDITING_CLIENT_TEMPLATE.FAT&amp;display_string=Audit&amp;VAR:KEY=URYXUZQROR&amp;VAR:QUERY=KChGRl9FQklUKExUTSwwLCwsUkYsVVNEKUBGRl9FQklUKExUTVNfU0VNSSwwLCwsUkYsVVNEKSlARkZfRUJJV","ChBTk4sMCwsLFJGLFVTRCkp&amp;WINDOW=FIRST_POPUP&amp;HEIGHT=450&amp;WIDTH=450&amp;START_MAXIMIZED=FALSE&amp;VAR:CALENDAR=US&amp;VAR:SYMBOL=TWPG&amp;VAR:INDEX=0"}</definedName>
    <definedName name="_75__FDSAUDITLINK__" localSheetId="12" hidden="1">{"fdsup://directions/FAT Viewer?action=UPDATE&amp;creator=factset&amp;DYN_ARGS=TRUE&amp;DOC_NAME=FAT:FQL_AUDITING_CLIENT_TEMPLATE.FAT&amp;display_string=Audit&amp;VAR:KEY=URYXUZQROR&amp;VAR:QUERY=KChGRl9FQklUKExUTSwwLCwsUkYsVVNEKUBGRl9FQklUKExUTVNfU0VNSSwwLCwsUkYsVVNEKSlARkZfRUJJV","ChBTk4sMCwsLFJGLFVTRCkp&amp;WINDOW=FIRST_POPUP&amp;HEIGHT=450&amp;WIDTH=450&amp;START_MAXIMIZED=FALSE&amp;VAR:CALENDAR=US&amp;VAR:SYMBOL=TWPG&amp;VAR:INDEX=0"}</definedName>
    <definedName name="_75__FDSAUDITLINK__" localSheetId="15" hidden="1">{"fdsup://directions/FAT Viewer?action=UPDATE&amp;creator=factset&amp;DYN_ARGS=TRUE&amp;DOC_NAME=FAT:FQL_AUDITING_CLIENT_TEMPLATE.FAT&amp;display_string=Audit&amp;VAR:KEY=URYXUZQROR&amp;VAR:QUERY=KChGRl9FQklUKExUTSwwLCwsUkYsVVNEKUBGRl9FQklUKExUTVNfU0VNSSwwLCwsUkYsVVNEKSlARkZfRUJJV","ChBTk4sMCwsLFJGLFVTRCkp&amp;WINDOW=FIRST_POPUP&amp;HEIGHT=450&amp;WIDTH=450&amp;START_MAXIMIZED=FALSE&amp;VAR:CALENDAR=US&amp;VAR:SYMBOL=TWPG&amp;VAR:INDEX=0"}</definedName>
    <definedName name="_75__FDSAUDITLINK__" hidden="1">{"fdsup://directions/FAT Viewer?action=UPDATE&amp;creator=factset&amp;DYN_ARGS=TRUE&amp;DOC_NAME=FAT:FQL_AUDITING_CLIENT_TEMPLATE.FAT&amp;display_string=Audit&amp;VAR:KEY=URYXUZQROR&amp;VAR:QUERY=KChGRl9FQklUKExUTSwwLCwsUkYsVVNEKUBGRl9FQklUKExUTVNfU0VNSSwwLCwsUkYsVVNEKSlARkZfRUJJV","ChBTk4sMCwsLFJGLFVTRCkp&amp;WINDOW=FIRST_POPUP&amp;HEIGHT=450&amp;WIDTH=450&amp;START_MAXIMIZED=FALSE&amp;VAR:CALENDAR=US&amp;VAR:SYMBOL=TWPG&amp;VAR:INDEX=0"}</definedName>
    <definedName name="_750__FDSAUDITLINK__" localSheetId="16"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750__FDSAUDITLINK__" localSheetId="20"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750__FDSAUDITLINK__" localSheetId="12"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750__FDSAUDITLINK__" localSheetId="15"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750__FDSAUDITLINK__"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751__FDSAUDITLINK__" localSheetId="16"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751__FDSAUDITLINK__" localSheetId="20"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751__FDSAUDITLINK__" localSheetId="12"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751__FDSAUDITLINK__" localSheetId="15"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751__FDSAUDITLINK__"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752__FDSAUDITLINK__" localSheetId="16"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752__FDSAUDITLINK__" localSheetId="20"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752__FDSAUDITLINK__" localSheetId="12"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752__FDSAUDITLINK__" localSheetId="15"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752__FDSAUDITLINK__"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753__FDSAUDITLINK__" localSheetId="16"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753__FDSAUDITLINK__" localSheetId="20"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753__FDSAUDITLINK__" localSheetId="12"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753__FDSAUDITLINK__" localSheetId="15"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753__FDSAUDITLINK__"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754__FDSAUDITLINK__" localSheetId="16"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754__FDSAUDITLINK__" localSheetId="20"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754__FDSAUDITLINK__" localSheetId="12"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754__FDSAUDITLINK__" localSheetId="15"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754__FDSAUDITLINK__"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755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55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55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55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55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56__FDSAUDITLINK__" localSheetId="16"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756__FDSAUDITLINK__" localSheetId="20"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756__FDSAUDITLINK__" localSheetId="12"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756__FDSAUDITLINK__" localSheetId="15"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756__FDSAUDITLINK__"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757__FDSAUDITLINK__" localSheetId="16"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757__FDSAUDITLINK__" localSheetId="20"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757__FDSAUDITLINK__" localSheetId="12"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757__FDSAUDITLINK__" localSheetId="15"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757__FDSAUDITLINK__"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758__FDSAUDITLINK__" localSheetId="16"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758__FDSAUDITLINK__" localSheetId="20"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758__FDSAUDITLINK__" localSheetId="12"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758__FDSAUDITLINK__" localSheetId="15"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758__FDSAUDITLINK__"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759__FDSAUDITLINK__" localSheetId="16"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759__FDSAUDITLINK__" localSheetId="20"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759__FDSAUDITLINK__" localSheetId="12"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759__FDSAUDITLINK__" localSheetId="15"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759__FDSAUDITLINK__"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76__FDSAUDITLINK__" localSheetId="16" hidden="1">{"fdsup://directions/FAT Viewer?action=UPDATE&amp;creator=factset&amp;DYN_ARGS=TRUE&amp;DOC_NAME=FAT:FQL_AUDITING_CLIENT_TEMPLATE.FAT&amp;display_string=Audit&amp;VAR:KEY=UZQJGDMNEZ&amp;VAR:QUERY=KChGRl9FQklUREEoTFRNLDAsLCxSRixVU0QpQEZGX0VCSVREQShMVE1TX1NFTUksMCwsLFJGLFVTRCkpQEZGX","0VCSVREQShBTk4sMCwsLFJGLFVTRCkp&amp;WINDOW=FIRST_POPUP&amp;HEIGHT=450&amp;WIDTH=450&amp;START_MAXIMIZED=FALSE&amp;VAR:CALENDAR=US&amp;VAR:SYMBOL=TWPG&amp;VAR:INDEX=0"}</definedName>
    <definedName name="_76__FDSAUDITLINK__" localSheetId="20" hidden="1">{"fdsup://directions/FAT Viewer?action=UPDATE&amp;creator=factset&amp;DYN_ARGS=TRUE&amp;DOC_NAME=FAT:FQL_AUDITING_CLIENT_TEMPLATE.FAT&amp;display_string=Audit&amp;VAR:KEY=UZQJGDMNEZ&amp;VAR:QUERY=KChGRl9FQklUREEoTFRNLDAsLCxSRixVU0QpQEZGX0VCSVREQShMVE1TX1NFTUksMCwsLFJGLFVTRCkpQEZGX","0VCSVREQShBTk4sMCwsLFJGLFVTRCkp&amp;WINDOW=FIRST_POPUP&amp;HEIGHT=450&amp;WIDTH=450&amp;START_MAXIMIZED=FALSE&amp;VAR:CALENDAR=US&amp;VAR:SYMBOL=TWPG&amp;VAR:INDEX=0"}</definedName>
    <definedName name="_76__FDSAUDITLINK__" localSheetId="12" hidden="1">{"fdsup://directions/FAT Viewer?action=UPDATE&amp;creator=factset&amp;DYN_ARGS=TRUE&amp;DOC_NAME=FAT:FQL_AUDITING_CLIENT_TEMPLATE.FAT&amp;display_string=Audit&amp;VAR:KEY=UZQJGDMNEZ&amp;VAR:QUERY=KChGRl9FQklUREEoTFRNLDAsLCxSRixVU0QpQEZGX0VCSVREQShMVE1TX1NFTUksMCwsLFJGLFVTRCkpQEZGX","0VCSVREQShBTk4sMCwsLFJGLFVTRCkp&amp;WINDOW=FIRST_POPUP&amp;HEIGHT=450&amp;WIDTH=450&amp;START_MAXIMIZED=FALSE&amp;VAR:CALENDAR=US&amp;VAR:SYMBOL=TWPG&amp;VAR:INDEX=0"}</definedName>
    <definedName name="_76__FDSAUDITLINK__" localSheetId="15" hidden="1">{"fdsup://directions/FAT Viewer?action=UPDATE&amp;creator=factset&amp;DYN_ARGS=TRUE&amp;DOC_NAME=FAT:FQL_AUDITING_CLIENT_TEMPLATE.FAT&amp;display_string=Audit&amp;VAR:KEY=UZQJGDMNEZ&amp;VAR:QUERY=KChGRl9FQklUREEoTFRNLDAsLCxSRixVU0QpQEZGX0VCSVREQShMVE1TX1NFTUksMCwsLFJGLFVTRCkpQEZGX","0VCSVREQShBTk4sMCwsLFJGLFVTRCkp&amp;WINDOW=FIRST_POPUP&amp;HEIGHT=450&amp;WIDTH=450&amp;START_MAXIMIZED=FALSE&amp;VAR:CALENDAR=US&amp;VAR:SYMBOL=TWPG&amp;VAR:INDEX=0"}</definedName>
    <definedName name="_76__FDSAUDITLINK__" hidden="1">{"fdsup://directions/FAT Viewer?action=UPDATE&amp;creator=factset&amp;DYN_ARGS=TRUE&amp;DOC_NAME=FAT:FQL_AUDITING_CLIENT_TEMPLATE.FAT&amp;display_string=Audit&amp;VAR:KEY=UZQJGDMNEZ&amp;VAR:QUERY=KChGRl9FQklUREEoTFRNLDAsLCxSRixVU0QpQEZGX0VCSVREQShMVE1TX1NFTUksMCwsLFJGLFVTRCkpQEZGX","0VCSVREQShBTk4sMCwsLFJGLFVTRCkp&amp;WINDOW=FIRST_POPUP&amp;HEIGHT=450&amp;WIDTH=450&amp;START_MAXIMIZED=FALSE&amp;VAR:CALENDAR=US&amp;VAR:SYMBOL=TWPG&amp;VAR:INDEX=0"}</definedName>
    <definedName name="_760__FDSAUDITLINK__" localSheetId="16"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760__FDSAUDITLINK__" localSheetId="20"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760__FDSAUDITLINK__" localSheetId="12"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760__FDSAUDITLINK__" localSheetId="15"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760__FDSAUDITLINK__"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761__FDSAUDITLINK__" localSheetId="16"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761__FDSAUDITLINK__" localSheetId="20"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761__FDSAUDITLINK__" localSheetId="12"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761__FDSAUDITLINK__" localSheetId="15"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761__FDSAUDITLINK__"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762__FDSAUDITLINK__" localSheetId="16"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762__FDSAUDITLINK__" localSheetId="20"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762__FDSAUDITLINK__" localSheetId="12"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762__FDSAUDITLINK__" localSheetId="15"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762__FDSAUDITLINK__"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763__FDSAUDITLINK__" localSheetId="16"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763__FDSAUDITLINK__" localSheetId="20"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763__FDSAUDITLINK__" localSheetId="12"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763__FDSAUDITLINK__" localSheetId="15"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763__FDSAUDITLINK__"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764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64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64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64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64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765__FDSAUDITLINK__" localSheetId="16"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765__FDSAUDITLINK__" localSheetId="20"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765__FDSAUDITLINK__" localSheetId="12"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765__FDSAUDITLINK__" localSheetId="15"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765__FDSAUDITLINK__"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766__FDSAUDITLINK__" localSheetId="16"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766__FDSAUDITLINK__" localSheetId="20"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766__FDSAUDITLINK__" localSheetId="12"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766__FDSAUDITLINK__" localSheetId="15"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766__FDSAUDITLINK__"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767__FDSAUDITLINK__" localSheetId="16"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767__FDSAUDITLINK__" localSheetId="20"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767__FDSAUDITLINK__" localSheetId="12"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767__FDSAUDITLINK__" localSheetId="15"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767__FDSAUDITLINK__"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768__FDSAUDITLINK__" localSheetId="16" hidden="1">{"fdsup://directions/FAT Viewer?action=UPDATE&amp;creator=factset&amp;DYN_ARGS=TRUE&amp;DOC_NAME=FAT:FQL_AUDITING_CLIENT_TEMPLATE.FAT&amp;display_string=Audit&amp;VAR:KEY=YDSVEFGVIL&amp;VAR:QUERY=RkZfRU5UUlBSX1ZBTF9EQUlMWSgwLCwsLFVTRCwnRElMJykgLyBGRV9FU1RJTUFURShFQklUREEsTUVBTixBT","k5VQUxfUk9MTCwrMSwwLCwsJyxDVVJSRU5DWT1VU0QsRklYRURSQVRFPU5PLCcp&amp;WINDOW=FIRST_POPUP&amp;HEIGHT=450&amp;WIDTH=450&amp;START_MAXIMIZED=FALSE&amp;VAR:CALENDAR=FIVEDAY&amp;VAR:SYMBOL=2174&amp;VAR:INDEX=0"}</definedName>
    <definedName name="_768__FDSAUDITLINK__" localSheetId="20" hidden="1">{"fdsup://directions/FAT Viewer?action=UPDATE&amp;creator=factset&amp;DYN_ARGS=TRUE&amp;DOC_NAME=FAT:FQL_AUDITING_CLIENT_TEMPLATE.FAT&amp;display_string=Audit&amp;VAR:KEY=YDSVEFGVIL&amp;VAR:QUERY=RkZfRU5UUlBSX1ZBTF9EQUlMWSgwLCwsLFVTRCwnRElMJykgLyBGRV9FU1RJTUFURShFQklUREEsTUVBTixBT","k5VQUxfUk9MTCwrMSwwLCwsJyxDVVJSRU5DWT1VU0QsRklYRURSQVRFPU5PLCcp&amp;WINDOW=FIRST_POPUP&amp;HEIGHT=450&amp;WIDTH=450&amp;START_MAXIMIZED=FALSE&amp;VAR:CALENDAR=FIVEDAY&amp;VAR:SYMBOL=2174&amp;VAR:INDEX=0"}</definedName>
    <definedName name="_768__FDSAUDITLINK__" localSheetId="12" hidden="1">{"fdsup://directions/FAT Viewer?action=UPDATE&amp;creator=factset&amp;DYN_ARGS=TRUE&amp;DOC_NAME=FAT:FQL_AUDITING_CLIENT_TEMPLATE.FAT&amp;display_string=Audit&amp;VAR:KEY=YDSVEFGVIL&amp;VAR:QUERY=RkZfRU5UUlBSX1ZBTF9EQUlMWSgwLCwsLFVTRCwnRElMJykgLyBGRV9FU1RJTUFURShFQklUREEsTUVBTixBT","k5VQUxfUk9MTCwrMSwwLCwsJyxDVVJSRU5DWT1VU0QsRklYRURSQVRFPU5PLCcp&amp;WINDOW=FIRST_POPUP&amp;HEIGHT=450&amp;WIDTH=450&amp;START_MAXIMIZED=FALSE&amp;VAR:CALENDAR=FIVEDAY&amp;VAR:SYMBOL=2174&amp;VAR:INDEX=0"}</definedName>
    <definedName name="_768__FDSAUDITLINK__" localSheetId="15" hidden="1">{"fdsup://directions/FAT Viewer?action=UPDATE&amp;creator=factset&amp;DYN_ARGS=TRUE&amp;DOC_NAME=FAT:FQL_AUDITING_CLIENT_TEMPLATE.FAT&amp;display_string=Audit&amp;VAR:KEY=YDSVEFGVIL&amp;VAR:QUERY=RkZfRU5UUlBSX1ZBTF9EQUlMWSgwLCwsLFVTRCwnRElMJykgLyBGRV9FU1RJTUFURShFQklUREEsTUVBTixBT","k5VQUxfUk9MTCwrMSwwLCwsJyxDVVJSRU5DWT1VU0QsRklYRURSQVRFPU5PLCcp&amp;WINDOW=FIRST_POPUP&amp;HEIGHT=450&amp;WIDTH=450&amp;START_MAXIMIZED=FALSE&amp;VAR:CALENDAR=FIVEDAY&amp;VAR:SYMBOL=2174&amp;VAR:INDEX=0"}</definedName>
    <definedName name="_768__FDSAUDITLINK__" hidden="1">{"fdsup://directions/FAT Viewer?action=UPDATE&amp;creator=factset&amp;DYN_ARGS=TRUE&amp;DOC_NAME=FAT:FQL_AUDITING_CLIENT_TEMPLATE.FAT&amp;display_string=Audit&amp;VAR:KEY=YDSVEFGVIL&amp;VAR:QUERY=RkZfRU5UUlBSX1ZBTF9EQUlMWSgwLCwsLFVTRCwnRElMJykgLyBGRV9FU1RJTUFURShFQklUREEsTUVBTixBT","k5VQUxfUk9MTCwrMSwwLCwsJyxDVVJSRU5DWT1VU0QsRklYRURSQVRFPU5PLCcp&amp;WINDOW=FIRST_POPUP&amp;HEIGHT=450&amp;WIDTH=450&amp;START_MAXIMIZED=FALSE&amp;VAR:CALENDAR=FIVEDAY&amp;VAR:SYMBOL=2174&amp;VAR:INDEX=0"}</definedName>
    <definedName name="_769__FDSAUDITLINK__" localSheetId="16"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769__FDSAUDITLINK__" localSheetId="20"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769__FDSAUDITLINK__" localSheetId="12"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769__FDSAUDITLINK__" localSheetId="15"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769__FDSAUDITLINK__"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77__FDSAUDITLINK__" localSheetId="16" hidden="1">{"fdsup://directions/FAT Viewer?action=UPDATE&amp;creator=factset&amp;DYN_ARGS=TRUE&amp;DOC_NAME=FAT:FQL_AUDITING_CLIENT_TEMPLATE.FAT&amp;display_string=Audit&amp;VAR:KEY=IFGLEBSLWL&amp;VAR:QUERY=KChGRl9ORVRfSU5DKExUTSwwLCwsUkYsVVNEKUBGRl9ORVRfSU5DKExUTVNfU0VNSSwwLCwsUkYsVVNEKSlAR","kZfTkVUX0lOQyhBTk4sMCwsLFJGLFVTRCkp&amp;WINDOW=FIRST_POPUP&amp;HEIGHT=450&amp;WIDTH=450&amp;START_MAXIMIZED=FALSE&amp;VAR:CALENDAR=US&amp;VAR:SYMBOL=JMP&amp;VAR:INDEX=0"}</definedName>
    <definedName name="_77__FDSAUDITLINK__" localSheetId="20" hidden="1">{"fdsup://directions/FAT Viewer?action=UPDATE&amp;creator=factset&amp;DYN_ARGS=TRUE&amp;DOC_NAME=FAT:FQL_AUDITING_CLIENT_TEMPLATE.FAT&amp;display_string=Audit&amp;VAR:KEY=IFGLEBSLWL&amp;VAR:QUERY=KChGRl9ORVRfSU5DKExUTSwwLCwsUkYsVVNEKUBGRl9ORVRfSU5DKExUTVNfU0VNSSwwLCwsUkYsVVNEKSlAR","kZfTkVUX0lOQyhBTk4sMCwsLFJGLFVTRCkp&amp;WINDOW=FIRST_POPUP&amp;HEIGHT=450&amp;WIDTH=450&amp;START_MAXIMIZED=FALSE&amp;VAR:CALENDAR=US&amp;VAR:SYMBOL=JMP&amp;VAR:INDEX=0"}</definedName>
    <definedName name="_77__FDSAUDITLINK__" localSheetId="12" hidden="1">{"fdsup://directions/FAT Viewer?action=UPDATE&amp;creator=factset&amp;DYN_ARGS=TRUE&amp;DOC_NAME=FAT:FQL_AUDITING_CLIENT_TEMPLATE.FAT&amp;display_string=Audit&amp;VAR:KEY=IFGLEBSLWL&amp;VAR:QUERY=KChGRl9ORVRfSU5DKExUTSwwLCwsUkYsVVNEKUBGRl9ORVRfSU5DKExUTVNfU0VNSSwwLCwsUkYsVVNEKSlAR","kZfTkVUX0lOQyhBTk4sMCwsLFJGLFVTRCkp&amp;WINDOW=FIRST_POPUP&amp;HEIGHT=450&amp;WIDTH=450&amp;START_MAXIMIZED=FALSE&amp;VAR:CALENDAR=US&amp;VAR:SYMBOL=JMP&amp;VAR:INDEX=0"}</definedName>
    <definedName name="_77__FDSAUDITLINK__" localSheetId="15" hidden="1">{"fdsup://directions/FAT Viewer?action=UPDATE&amp;creator=factset&amp;DYN_ARGS=TRUE&amp;DOC_NAME=FAT:FQL_AUDITING_CLIENT_TEMPLATE.FAT&amp;display_string=Audit&amp;VAR:KEY=IFGLEBSLWL&amp;VAR:QUERY=KChGRl9ORVRfSU5DKExUTSwwLCwsUkYsVVNEKUBGRl9ORVRfSU5DKExUTVNfU0VNSSwwLCwsUkYsVVNEKSlAR","kZfTkVUX0lOQyhBTk4sMCwsLFJGLFVTRCkp&amp;WINDOW=FIRST_POPUP&amp;HEIGHT=450&amp;WIDTH=450&amp;START_MAXIMIZED=FALSE&amp;VAR:CALENDAR=US&amp;VAR:SYMBOL=JMP&amp;VAR:INDEX=0"}</definedName>
    <definedName name="_77__FDSAUDITLINK__" hidden="1">{"fdsup://directions/FAT Viewer?action=UPDATE&amp;creator=factset&amp;DYN_ARGS=TRUE&amp;DOC_NAME=FAT:FQL_AUDITING_CLIENT_TEMPLATE.FAT&amp;display_string=Audit&amp;VAR:KEY=IFGLEBSLWL&amp;VAR:QUERY=KChGRl9ORVRfSU5DKExUTSwwLCwsUkYsVVNEKUBGRl9ORVRfSU5DKExUTVNfU0VNSSwwLCwsUkYsVVNEKSlAR","kZfTkVUX0lOQyhBTk4sMCwsLFJGLFVTRCkp&amp;WINDOW=FIRST_POPUP&amp;HEIGHT=450&amp;WIDTH=450&amp;START_MAXIMIZED=FALSE&amp;VAR:CALENDAR=US&amp;VAR:SYMBOL=JMP&amp;VAR:INDEX=0"}</definedName>
    <definedName name="_770__FDSAUDITLINK__" localSheetId="16" hidden="1">{"fdsup://Directions/FactSet Auditing Viewer?action=AUDIT_VALUE&amp;DB=129&amp;ID1=610483&amp;VALUEID=01001&amp;SDATE=2010&amp;PERIODTYPE=ANN_STD&amp;SCFT=3&amp;window=popup_no_bar&amp;width=385&amp;height=120&amp;START_MAXIMIZED=FALSE&amp;creator=factset&amp;display_string=Audit"}</definedName>
    <definedName name="_770__FDSAUDITLINK__" localSheetId="20" hidden="1">{"fdsup://Directions/FactSet Auditing Viewer?action=AUDIT_VALUE&amp;DB=129&amp;ID1=610483&amp;VALUEID=01001&amp;SDATE=2010&amp;PERIODTYPE=ANN_STD&amp;SCFT=3&amp;window=popup_no_bar&amp;width=385&amp;height=120&amp;START_MAXIMIZED=FALSE&amp;creator=factset&amp;display_string=Audit"}</definedName>
    <definedName name="_770__FDSAUDITLINK__" localSheetId="12" hidden="1">{"fdsup://Directions/FactSet Auditing Viewer?action=AUDIT_VALUE&amp;DB=129&amp;ID1=610483&amp;VALUEID=01001&amp;SDATE=2010&amp;PERIODTYPE=ANN_STD&amp;SCFT=3&amp;window=popup_no_bar&amp;width=385&amp;height=120&amp;START_MAXIMIZED=FALSE&amp;creator=factset&amp;display_string=Audit"}</definedName>
    <definedName name="_770__FDSAUDITLINK__" localSheetId="15" hidden="1">{"fdsup://Directions/FactSet Auditing Viewer?action=AUDIT_VALUE&amp;DB=129&amp;ID1=610483&amp;VALUEID=01001&amp;SDATE=2010&amp;PERIODTYPE=ANN_STD&amp;SCFT=3&amp;window=popup_no_bar&amp;width=385&amp;height=120&amp;START_MAXIMIZED=FALSE&amp;creator=factset&amp;display_string=Audit"}</definedName>
    <definedName name="_770__FDSAUDITLINK__" hidden="1">{"fdsup://Directions/FactSet Auditing Viewer?action=AUDIT_VALUE&amp;DB=129&amp;ID1=610483&amp;VALUEID=01001&amp;SDATE=2010&amp;PERIODTYPE=ANN_STD&amp;SCFT=3&amp;window=popup_no_bar&amp;width=385&amp;height=120&amp;START_MAXIMIZED=FALSE&amp;creator=factset&amp;display_string=Audit"}</definedName>
    <definedName name="_771__FDSAUDITLINK__" localSheetId="16" hidden="1">{"fdsup://Directions/FactSet Auditing Viewer?action=AUDIT_VALUE&amp;DB=129&amp;ID1=B03GD6&amp;VALUEID=01001&amp;SDATE=2010&amp;PERIODTYPE=ANN_STD&amp;SCFT=3&amp;window=popup_no_bar&amp;width=385&amp;height=120&amp;START_MAXIMIZED=FALSE&amp;creator=factset&amp;display_string=Audit"}</definedName>
    <definedName name="_771__FDSAUDITLINK__" localSheetId="20" hidden="1">{"fdsup://Directions/FactSet Auditing Viewer?action=AUDIT_VALUE&amp;DB=129&amp;ID1=B03GD6&amp;VALUEID=01001&amp;SDATE=2010&amp;PERIODTYPE=ANN_STD&amp;SCFT=3&amp;window=popup_no_bar&amp;width=385&amp;height=120&amp;START_MAXIMIZED=FALSE&amp;creator=factset&amp;display_string=Audit"}</definedName>
    <definedName name="_771__FDSAUDITLINK__" localSheetId="12" hidden="1">{"fdsup://Directions/FactSet Auditing Viewer?action=AUDIT_VALUE&amp;DB=129&amp;ID1=B03GD6&amp;VALUEID=01001&amp;SDATE=2010&amp;PERIODTYPE=ANN_STD&amp;SCFT=3&amp;window=popup_no_bar&amp;width=385&amp;height=120&amp;START_MAXIMIZED=FALSE&amp;creator=factset&amp;display_string=Audit"}</definedName>
    <definedName name="_771__FDSAUDITLINK__" localSheetId="15" hidden="1">{"fdsup://Directions/FactSet Auditing Viewer?action=AUDIT_VALUE&amp;DB=129&amp;ID1=B03GD6&amp;VALUEID=01001&amp;SDATE=2010&amp;PERIODTYPE=ANN_STD&amp;SCFT=3&amp;window=popup_no_bar&amp;width=385&amp;height=120&amp;START_MAXIMIZED=FALSE&amp;creator=factset&amp;display_string=Audit"}</definedName>
    <definedName name="_771__FDSAUDITLINK__" hidden="1">{"fdsup://Directions/FactSet Auditing Viewer?action=AUDIT_VALUE&amp;DB=129&amp;ID1=B03GD6&amp;VALUEID=01001&amp;SDATE=2010&amp;PERIODTYPE=ANN_STD&amp;SCFT=3&amp;window=popup_no_bar&amp;width=385&amp;height=120&amp;START_MAXIMIZED=FALSE&amp;creator=factset&amp;display_string=Audit"}</definedName>
    <definedName name="_772__FDSAUDITLINK__" localSheetId="16" hidden="1">{"fdsup://Directions/FactSet Auditing Viewer?action=AUDIT_VALUE&amp;DB=129&amp;ID1=B05JSD&amp;VALUEID=01001&amp;SDATE=2011&amp;PERIODTYPE=ANN_STD&amp;SCFT=3&amp;window=popup_no_bar&amp;width=385&amp;height=120&amp;START_MAXIMIZED=FALSE&amp;creator=factset&amp;display_string=Audit"}</definedName>
    <definedName name="_772__FDSAUDITLINK__" localSheetId="20" hidden="1">{"fdsup://Directions/FactSet Auditing Viewer?action=AUDIT_VALUE&amp;DB=129&amp;ID1=B05JSD&amp;VALUEID=01001&amp;SDATE=2011&amp;PERIODTYPE=ANN_STD&amp;SCFT=3&amp;window=popup_no_bar&amp;width=385&amp;height=120&amp;START_MAXIMIZED=FALSE&amp;creator=factset&amp;display_string=Audit"}</definedName>
    <definedName name="_772__FDSAUDITLINK__" localSheetId="12" hidden="1">{"fdsup://Directions/FactSet Auditing Viewer?action=AUDIT_VALUE&amp;DB=129&amp;ID1=B05JSD&amp;VALUEID=01001&amp;SDATE=2011&amp;PERIODTYPE=ANN_STD&amp;SCFT=3&amp;window=popup_no_bar&amp;width=385&amp;height=120&amp;START_MAXIMIZED=FALSE&amp;creator=factset&amp;display_string=Audit"}</definedName>
    <definedName name="_772__FDSAUDITLINK__" localSheetId="15" hidden="1">{"fdsup://Directions/FactSet Auditing Viewer?action=AUDIT_VALUE&amp;DB=129&amp;ID1=B05JSD&amp;VALUEID=01001&amp;SDATE=2011&amp;PERIODTYPE=ANN_STD&amp;SCFT=3&amp;window=popup_no_bar&amp;width=385&amp;height=120&amp;START_MAXIMIZED=FALSE&amp;creator=factset&amp;display_string=Audit"}</definedName>
    <definedName name="_772__FDSAUDITLINK__" hidden="1">{"fdsup://Directions/FactSet Auditing Viewer?action=AUDIT_VALUE&amp;DB=129&amp;ID1=B05JSD&amp;VALUEID=01001&amp;SDATE=2011&amp;PERIODTYPE=ANN_STD&amp;SCFT=3&amp;window=popup_no_bar&amp;width=385&amp;height=120&amp;START_MAXIMIZED=FALSE&amp;creator=factset&amp;display_string=Audit"}</definedName>
    <definedName name="_773__FDSAUDITLINK__" localSheetId="16" hidden="1">{"fdsup://Directions/FactSet Auditing Viewer?action=AUDIT_VALUE&amp;DB=129&amp;ID1=B0BVB9&amp;VALUEID=01001&amp;SDATE=2010&amp;PERIODTYPE=ANN_STD&amp;SCFT=3&amp;window=popup_no_bar&amp;width=385&amp;height=120&amp;START_MAXIMIZED=FALSE&amp;creator=factset&amp;display_string=Audit"}</definedName>
    <definedName name="_773__FDSAUDITLINK__" localSheetId="20" hidden="1">{"fdsup://Directions/FactSet Auditing Viewer?action=AUDIT_VALUE&amp;DB=129&amp;ID1=B0BVB9&amp;VALUEID=01001&amp;SDATE=2010&amp;PERIODTYPE=ANN_STD&amp;SCFT=3&amp;window=popup_no_bar&amp;width=385&amp;height=120&amp;START_MAXIMIZED=FALSE&amp;creator=factset&amp;display_string=Audit"}</definedName>
    <definedName name="_773__FDSAUDITLINK__" localSheetId="12" hidden="1">{"fdsup://Directions/FactSet Auditing Viewer?action=AUDIT_VALUE&amp;DB=129&amp;ID1=B0BVB9&amp;VALUEID=01001&amp;SDATE=2010&amp;PERIODTYPE=ANN_STD&amp;SCFT=3&amp;window=popup_no_bar&amp;width=385&amp;height=120&amp;START_MAXIMIZED=FALSE&amp;creator=factset&amp;display_string=Audit"}</definedName>
    <definedName name="_773__FDSAUDITLINK__" localSheetId="15" hidden="1">{"fdsup://Directions/FactSet Auditing Viewer?action=AUDIT_VALUE&amp;DB=129&amp;ID1=B0BVB9&amp;VALUEID=01001&amp;SDATE=2010&amp;PERIODTYPE=ANN_STD&amp;SCFT=3&amp;window=popup_no_bar&amp;width=385&amp;height=120&amp;START_MAXIMIZED=FALSE&amp;creator=factset&amp;display_string=Audit"}</definedName>
    <definedName name="_773__FDSAUDITLINK__" hidden="1">{"fdsup://Directions/FactSet Auditing Viewer?action=AUDIT_VALUE&amp;DB=129&amp;ID1=B0BVB9&amp;VALUEID=01001&amp;SDATE=2010&amp;PERIODTYPE=ANN_STD&amp;SCFT=3&amp;window=popup_no_bar&amp;width=385&amp;height=120&amp;START_MAXIMIZED=FALSE&amp;creator=factset&amp;display_string=Audit"}</definedName>
    <definedName name="_774__FDSAUDITLINK__" localSheetId="16" hidden="1">{"fdsup://Directions/FactSet Auditing Viewer?action=AUDIT_VALUE&amp;DB=129&amp;ID1=630898&amp;VALUEID=01001&amp;SDATE=2010&amp;PERIODTYPE=ANN_STD&amp;SCFT=3&amp;window=popup_no_bar&amp;width=385&amp;height=120&amp;START_MAXIMIZED=FALSE&amp;creator=factset&amp;display_string=Audit"}</definedName>
    <definedName name="_774__FDSAUDITLINK__" localSheetId="20" hidden="1">{"fdsup://Directions/FactSet Auditing Viewer?action=AUDIT_VALUE&amp;DB=129&amp;ID1=630898&amp;VALUEID=01001&amp;SDATE=2010&amp;PERIODTYPE=ANN_STD&amp;SCFT=3&amp;window=popup_no_bar&amp;width=385&amp;height=120&amp;START_MAXIMIZED=FALSE&amp;creator=factset&amp;display_string=Audit"}</definedName>
    <definedName name="_774__FDSAUDITLINK__" localSheetId="12" hidden="1">{"fdsup://Directions/FactSet Auditing Viewer?action=AUDIT_VALUE&amp;DB=129&amp;ID1=630898&amp;VALUEID=01001&amp;SDATE=2010&amp;PERIODTYPE=ANN_STD&amp;SCFT=3&amp;window=popup_no_bar&amp;width=385&amp;height=120&amp;START_MAXIMIZED=FALSE&amp;creator=factset&amp;display_string=Audit"}</definedName>
    <definedName name="_774__FDSAUDITLINK__" localSheetId="15" hidden="1">{"fdsup://Directions/FactSet Auditing Viewer?action=AUDIT_VALUE&amp;DB=129&amp;ID1=630898&amp;VALUEID=01001&amp;SDATE=2010&amp;PERIODTYPE=ANN_STD&amp;SCFT=3&amp;window=popup_no_bar&amp;width=385&amp;height=120&amp;START_MAXIMIZED=FALSE&amp;creator=factset&amp;display_string=Audit"}</definedName>
    <definedName name="_774__FDSAUDITLINK__" hidden="1">{"fdsup://Directions/FactSet Auditing Viewer?action=AUDIT_VALUE&amp;DB=129&amp;ID1=630898&amp;VALUEID=01001&amp;SDATE=2010&amp;PERIODTYPE=ANN_STD&amp;SCFT=3&amp;window=popup_no_bar&amp;width=385&amp;height=120&amp;START_MAXIMIZED=FALSE&amp;creator=factset&amp;display_string=Audit"}</definedName>
    <definedName name="_775__FDSAUDITLINK__" localSheetId="16" hidden="1">{"fdsup://Directions/FactSet Auditing Viewer?action=AUDIT_VALUE&amp;DB=129&amp;ID1=B1VJ4Z&amp;VALUEID=01001&amp;SDATE=2011&amp;PERIODTYPE=ANN_STD&amp;SCFT=3&amp;window=popup_no_bar&amp;width=385&amp;height=120&amp;START_MAXIMIZED=FALSE&amp;creator=factset&amp;display_string=Audit"}</definedName>
    <definedName name="_775__FDSAUDITLINK__" localSheetId="20" hidden="1">{"fdsup://Directions/FactSet Auditing Viewer?action=AUDIT_VALUE&amp;DB=129&amp;ID1=B1VJ4Z&amp;VALUEID=01001&amp;SDATE=2011&amp;PERIODTYPE=ANN_STD&amp;SCFT=3&amp;window=popup_no_bar&amp;width=385&amp;height=120&amp;START_MAXIMIZED=FALSE&amp;creator=factset&amp;display_string=Audit"}</definedName>
    <definedName name="_775__FDSAUDITLINK__" localSheetId="12" hidden="1">{"fdsup://Directions/FactSet Auditing Viewer?action=AUDIT_VALUE&amp;DB=129&amp;ID1=B1VJ4Z&amp;VALUEID=01001&amp;SDATE=2011&amp;PERIODTYPE=ANN_STD&amp;SCFT=3&amp;window=popup_no_bar&amp;width=385&amp;height=120&amp;START_MAXIMIZED=FALSE&amp;creator=factset&amp;display_string=Audit"}</definedName>
    <definedName name="_775__FDSAUDITLINK__" localSheetId="15" hidden="1">{"fdsup://Directions/FactSet Auditing Viewer?action=AUDIT_VALUE&amp;DB=129&amp;ID1=B1VJ4Z&amp;VALUEID=01001&amp;SDATE=2011&amp;PERIODTYPE=ANN_STD&amp;SCFT=3&amp;window=popup_no_bar&amp;width=385&amp;height=120&amp;START_MAXIMIZED=FALSE&amp;creator=factset&amp;display_string=Audit"}</definedName>
    <definedName name="_775__FDSAUDITLINK__" hidden="1">{"fdsup://Directions/FactSet Auditing Viewer?action=AUDIT_VALUE&amp;DB=129&amp;ID1=B1VJ4Z&amp;VALUEID=01001&amp;SDATE=2011&amp;PERIODTYPE=ANN_STD&amp;SCFT=3&amp;window=popup_no_bar&amp;width=385&amp;height=120&amp;START_MAXIMIZED=FALSE&amp;creator=factset&amp;display_string=Audit"}</definedName>
    <definedName name="_776__FDSAUDITLINK__" localSheetId="16" hidden="1">{"fdsup://Directions/FactSet Auditing Viewer?action=AUDIT_VALUE&amp;DB=129&amp;ID1=614261&amp;VALUEID=01001&amp;SDATE=2011&amp;PERIODTYPE=ANN_STD&amp;SCFT=3&amp;window=popup_no_bar&amp;width=385&amp;height=120&amp;START_MAXIMIZED=FALSE&amp;creator=factset&amp;display_string=Audit"}</definedName>
    <definedName name="_776__FDSAUDITLINK__" localSheetId="20" hidden="1">{"fdsup://Directions/FactSet Auditing Viewer?action=AUDIT_VALUE&amp;DB=129&amp;ID1=614261&amp;VALUEID=01001&amp;SDATE=2011&amp;PERIODTYPE=ANN_STD&amp;SCFT=3&amp;window=popup_no_bar&amp;width=385&amp;height=120&amp;START_MAXIMIZED=FALSE&amp;creator=factset&amp;display_string=Audit"}</definedName>
    <definedName name="_776__FDSAUDITLINK__" localSheetId="12" hidden="1">{"fdsup://Directions/FactSet Auditing Viewer?action=AUDIT_VALUE&amp;DB=129&amp;ID1=614261&amp;VALUEID=01001&amp;SDATE=2011&amp;PERIODTYPE=ANN_STD&amp;SCFT=3&amp;window=popup_no_bar&amp;width=385&amp;height=120&amp;START_MAXIMIZED=FALSE&amp;creator=factset&amp;display_string=Audit"}</definedName>
    <definedName name="_776__FDSAUDITLINK__" localSheetId="15" hidden="1">{"fdsup://Directions/FactSet Auditing Viewer?action=AUDIT_VALUE&amp;DB=129&amp;ID1=614261&amp;VALUEID=01001&amp;SDATE=2011&amp;PERIODTYPE=ANN_STD&amp;SCFT=3&amp;window=popup_no_bar&amp;width=385&amp;height=120&amp;START_MAXIMIZED=FALSE&amp;creator=factset&amp;display_string=Audit"}</definedName>
    <definedName name="_776__FDSAUDITLINK__" hidden="1">{"fdsup://Directions/FactSet Auditing Viewer?action=AUDIT_VALUE&amp;DB=129&amp;ID1=614261&amp;VALUEID=01001&amp;SDATE=2011&amp;PERIODTYPE=ANN_STD&amp;SCFT=3&amp;window=popup_no_bar&amp;width=385&amp;height=120&amp;START_MAXIMIZED=FALSE&amp;creator=factset&amp;display_string=Audit"}</definedName>
    <definedName name="_777__FDSAUDITLINK__" localSheetId="16" hidden="1">{"fdsup://Directions/FactSet Auditing Viewer?action=AUDIT_VALUE&amp;DB=129&amp;ID1=B0BQQX&amp;VALUEID=01001&amp;SDATE=2010&amp;PERIODTYPE=ANN_STD&amp;SCFT=3&amp;window=popup_no_bar&amp;width=385&amp;height=120&amp;START_MAXIMIZED=FALSE&amp;creator=factset&amp;display_string=Audit"}</definedName>
    <definedName name="_777__FDSAUDITLINK__" localSheetId="20" hidden="1">{"fdsup://Directions/FactSet Auditing Viewer?action=AUDIT_VALUE&amp;DB=129&amp;ID1=B0BQQX&amp;VALUEID=01001&amp;SDATE=2010&amp;PERIODTYPE=ANN_STD&amp;SCFT=3&amp;window=popup_no_bar&amp;width=385&amp;height=120&amp;START_MAXIMIZED=FALSE&amp;creator=factset&amp;display_string=Audit"}</definedName>
    <definedName name="_777__FDSAUDITLINK__" localSheetId="12" hidden="1">{"fdsup://Directions/FactSet Auditing Viewer?action=AUDIT_VALUE&amp;DB=129&amp;ID1=B0BQQX&amp;VALUEID=01001&amp;SDATE=2010&amp;PERIODTYPE=ANN_STD&amp;SCFT=3&amp;window=popup_no_bar&amp;width=385&amp;height=120&amp;START_MAXIMIZED=FALSE&amp;creator=factset&amp;display_string=Audit"}</definedName>
    <definedName name="_777__FDSAUDITLINK__" localSheetId="15" hidden="1">{"fdsup://Directions/FactSet Auditing Viewer?action=AUDIT_VALUE&amp;DB=129&amp;ID1=B0BQQX&amp;VALUEID=01001&amp;SDATE=2010&amp;PERIODTYPE=ANN_STD&amp;SCFT=3&amp;window=popup_no_bar&amp;width=385&amp;height=120&amp;START_MAXIMIZED=FALSE&amp;creator=factset&amp;display_string=Audit"}</definedName>
    <definedName name="_777__FDSAUDITLINK__" hidden="1">{"fdsup://Directions/FactSet Auditing Viewer?action=AUDIT_VALUE&amp;DB=129&amp;ID1=B0BQQX&amp;VALUEID=01001&amp;SDATE=2010&amp;PERIODTYPE=ANN_STD&amp;SCFT=3&amp;window=popup_no_bar&amp;width=385&amp;height=120&amp;START_MAXIMIZED=FALSE&amp;creator=factset&amp;display_string=Audit"}</definedName>
    <definedName name="_778__FDSAUDITLINK__" localSheetId="16" hidden="1">{"fdsup://Directions/FactSet Auditing Viewer?action=AUDIT_VALUE&amp;DB=129&amp;ID1=B3XNKM&amp;VALUEID=01001&amp;SDATE=2010&amp;PERIODTYPE=ANN_STD&amp;SCFT=3&amp;window=popup_no_bar&amp;width=385&amp;height=120&amp;START_MAXIMIZED=FALSE&amp;creator=factset&amp;display_string=Audit"}</definedName>
    <definedName name="_778__FDSAUDITLINK__" localSheetId="20" hidden="1">{"fdsup://Directions/FactSet Auditing Viewer?action=AUDIT_VALUE&amp;DB=129&amp;ID1=B3XNKM&amp;VALUEID=01001&amp;SDATE=2010&amp;PERIODTYPE=ANN_STD&amp;SCFT=3&amp;window=popup_no_bar&amp;width=385&amp;height=120&amp;START_MAXIMIZED=FALSE&amp;creator=factset&amp;display_string=Audit"}</definedName>
    <definedName name="_778__FDSAUDITLINK__" localSheetId="12" hidden="1">{"fdsup://Directions/FactSet Auditing Viewer?action=AUDIT_VALUE&amp;DB=129&amp;ID1=B3XNKM&amp;VALUEID=01001&amp;SDATE=2010&amp;PERIODTYPE=ANN_STD&amp;SCFT=3&amp;window=popup_no_bar&amp;width=385&amp;height=120&amp;START_MAXIMIZED=FALSE&amp;creator=factset&amp;display_string=Audit"}</definedName>
    <definedName name="_778__FDSAUDITLINK__" localSheetId="15" hidden="1">{"fdsup://Directions/FactSet Auditing Viewer?action=AUDIT_VALUE&amp;DB=129&amp;ID1=B3XNKM&amp;VALUEID=01001&amp;SDATE=2010&amp;PERIODTYPE=ANN_STD&amp;SCFT=3&amp;window=popup_no_bar&amp;width=385&amp;height=120&amp;START_MAXIMIZED=FALSE&amp;creator=factset&amp;display_string=Audit"}</definedName>
    <definedName name="_778__FDSAUDITLINK__" hidden="1">{"fdsup://Directions/FactSet Auditing Viewer?action=AUDIT_VALUE&amp;DB=129&amp;ID1=B3XNKM&amp;VALUEID=01001&amp;SDATE=2010&amp;PERIODTYPE=ANN_STD&amp;SCFT=3&amp;window=popup_no_bar&amp;width=385&amp;height=120&amp;START_MAXIMIZED=FALSE&amp;creator=factset&amp;display_string=Audit"}</definedName>
    <definedName name="_779__FDSAUDITLINK__" localSheetId="16" hidden="1">{"fdsup://Directions/FactSet Auditing Viewer?action=AUDIT_VALUE&amp;DB=129&amp;ID1=641903&amp;VALUEID=01001&amp;SDATE=2010&amp;PERIODTYPE=ANN_STD&amp;SCFT=3&amp;window=popup_no_bar&amp;width=385&amp;height=120&amp;START_MAXIMIZED=FALSE&amp;creator=factset&amp;display_string=Audit"}</definedName>
    <definedName name="_779__FDSAUDITLINK__" localSheetId="20" hidden="1">{"fdsup://Directions/FactSet Auditing Viewer?action=AUDIT_VALUE&amp;DB=129&amp;ID1=641903&amp;VALUEID=01001&amp;SDATE=2010&amp;PERIODTYPE=ANN_STD&amp;SCFT=3&amp;window=popup_no_bar&amp;width=385&amp;height=120&amp;START_MAXIMIZED=FALSE&amp;creator=factset&amp;display_string=Audit"}</definedName>
    <definedName name="_779__FDSAUDITLINK__" localSheetId="12" hidden="1">{"fdsup://Directions/FactSet Auditing Viewer?action=AUDIT_VALUE&amp;DB=129&amp;ID1=641903&amp;VALUEID=01001&amp;SDATE=2010&amp;PERIODTYPE=ANN_STD&amp;SCFT=3&amp;window=popup_no_bar&amp;width=385&amp;height=120&amp;START_MAXIMIZED=FALSE&amp;creator=factset&amp;display_string=Audit"}</definedName>
    <definedName name="_779__FDSAUDITLINK__" localSheetId="15" hidden="1">{"fdsup://Directions/FactSet Auditing Viewer?action=AUDIT_VALUE&amp;DB=129&amp;ID1=641903&amp;VALUEID=01001&amp;SDATE=2010&amp;PERIODTYPE=ANN_STD&amp;SCFT=3&amp;window=popup_no_bar&amp;width=385&amp;height=120&amp;START_MAXIMIZED=FALSE&amp;creator=factset&amp;display_string=Audit"}</definedName>
    <definedName name="_779__FDSAUDITLINK__" hidden="1">{"fdsup://Directions/FactSet Auditing Viewer?action=AUDIT_VALUE&amp;DB=129&amp;ID1=641903&amp;VALUEID=01001&amp;SDATE=2010&amp;PERIODTYPE=ANN_STD&amp;SCFT=3&amp;window=popup_no_bar&amp;width=385&amp;height=120&amp;START_MAXIMIZED=FALSE&amp;creator=factset&amp;display_string=Audit"}</definedName>
    <definedName name="_78__FDSAUDITLINK__" localSheetId="16" hidden="1">{"fdsup://directions/FAT Viewer?action=UPDATE&amp;creator=factset&amp;DYN_ARGS=TRUE&amp;DOC_NAME=FAT:FQL_AUDITING_CLIENT_TEMPLATE.FAT&amp;display_string=Audit&amp;VAR:KEY=SZUPOFCRSL&amp;VAR:QUERY=KChGRl9FQklUKExUTSwwLCwsUkYsVVNEKUBGRl9FQklUKExUTVNfU0VNSSwwLCwsUkYsVVNEKSlARkZfRUJJV","ChBTk4sMCwsLFJGLFVTRCkp&amp;WINDOW=FIRST_POPUP&amp;HEIGHT=450&amp;WIDTH=450&amp;START_MAXIMIZED=FALSE&amp;VAR:CALENDAR=US&amp;VAR:SYMBOL=JMP&amp;VAR:INDEX=0"}</definedName>
    <definedName name="_78__FDSAUDITLINK__" localSheetId="20" hidden="1">{"fdsup://directions/FAT Viewer?action=UPDATE&amp;creator=factset&amp;DYN_ARGS=TRUE&amp;DOC_NAME=FAT:FQL_AUDITING_CLIENT_TEMPLATE.FAT&amp;display_string=Audit&amp;VAR:KEY=SZUPOFCRSL&amp;VAR:QUERY=KChGRl9FQklUKExUTSwwLCwsUkYsVVNEKUBGRl9FQklUKExUTVNfU0VNSSwwLCwsUkYsVVNEKSlARkZfRUJJV","ChBTk4sMCwsLFJGLFVTRCkp&amp;WINDOW=FIRST_POPUP&amp;HEIGHT=450&amp;WIDTH=450&amp;START_MAXIMIZED=FALSE&amp;VAR:CALENDAR=US&amp;VAR:SYMBOL=JMP&amp;VAR:INDEX=0"}</definedName>
    <definedName name="_78__FDSAUDITLINK__" localSheetId="12" hidden="1">{"fdsup://directions/FAT Viewer?action=UPDATE&amp;creator=factset&amp;DYN_ARGS=TRUE&amp;DOC_NAME=FAT:FQL_AUDITING_CLIENT_TEMPLATE.FAT&amp;display_string=Audit&amp;VAR:KEY=SZUPOFCRSL&amp;VAR:QUERY=KChGRl9FQklUKExUTSwwLCwsUkYsVVNEKUBGRl9FQklUKExUTVNfU0VNSSwwLCwsUkYsVVNEKSlARkZfRUJJV","ChBTk4sMCwsLFJGLFVTRCkp&amp;WINDOW=FIRST_POPUP&amp;HEIGHT=450&amp;WIDTH=450&amp;START_MAXIMIZED=FALSE&amp;VAR:CALENDAR=US&amp;VAR:SYMBOL=JMP&amp;VAR:INDEX=0"}</definedName>
    <definedName name="_78__FDSAUDITLINK__" localSheetId="15" hidden="1">{"fdsup://directions/FAT Viewer?action=UPDATE&amp;creator=factset&amp;DYN_ARGS=TRUE&amp;DOC_NAME=FAT:FQL_AUDITING_CLIENT_TEMPLATE.FAT&amp;display_string=Audit&amp;VAR:KEY=SZUPOFCRSL&amp;VAR:QUERY=KChGRl9FQklUKExUTSwwLCwsUkYsVVNEKUBGRl9FQklUKExUTVNfU0VNSSwwLCwsUkYsVVNEKSlARkZfRUJJV","ChBTk4sMCwsLFJGLFVTRCkp&amp;WINDOW=FIRST_POPUP&amp;HEIGHT=450&amp;WIDTH=450&amp;START_MAXIMIZED=FALSE&amp;VAR:CALENDAR=US&amp;VAR:SYMBOL=JMP&amp;VAR:INDEX=0"}</definedName>
    <definedName name="_78__FDSAUDITLINK__" hidden="1">{"fdsup://directions/FAT Viewer?action=UPDATE&amp;creator=factset&amp;DYN_ARGS=TRUE&amp;DOC_NAME=FAT:FQL_AUDITING_CLIENT_TEMPLATE.FAT&amp;display_string=Audit&amp;VAR:KEY=SZUPOFCRSL&amp;VAR:QUERY=KChGRl9FQklUKExUTSwwLCwsUkYsVVNEKUBGRl9FQklUKExUTVNfU0VNSSwwLCwsUkYsVVNEKSlARkZfRUJJV","ChBTk4sMCwsLFJGLFVTRCkp&amp;WINDOW=FIRST_POPUP&amp;HEIGHT=450&amp;WIDTH=450&amp;START_MAXIMIZED=FALSE&amp;VAR:CALENDAR=US&amp;VAR:SYMBOL=JMP&amp;VAR:INDEX=0"}</definedName>
    <definedName name="_780__FDSAUDITLINK__" localSheetId="16" hidden="1">{"fdsup://Directions/FactSet Auditing Viewer?action=AUDIT_VALUE&amp;DB=129&amp;ID1=B43G3B&amp;VALUEID=01001&amp;SDATE=2010&amp;PERIODTYPE=ANN_STD&amp;SCFT=3&amp;window=popup_no_bar&amp;width=385&amp;height=120&amp;START_MAXIMIZED=FALSE&amp;creator=factset&amp;display_string=Audit"}</definedName>
    <definedName name="_780__FDSAUDITLINK__" localSheetId="20" hidden="1">{"fdsup://Directions/FactSet Auditing Viewer?action=AUDIT_VALUE&amp;DB=129&amp;ID1=B43G3B&amp;VALUEID=01001&amp;SDATE=2010&amp;PERIODTYPE=ANN_STD&amp;SCFT=3&amp;window=popup_no_bar&amp;width=385&amp;height=120&amp;START_MAXIMIZED=FALSE&amp;creator=factset&amp;display_string=Audit"}</definedName>
    <definedName name="_780__FDSAUDITLINK__" localSheetId="12" hidden="1">{"fdsup://Directions/FactSet Auditing Viewer?action=AUDIT_VALUE&amp;DB=129&amp;ID1=B43G3B&amp;VALUEID=01001&amp;SDATE=2010&amp;PERIODTYPE=ANN_STD&amp;SCFT=3&amp;window=popup_no_bar&amp;width=385&amp;height=120&amp;START_MAXIMIZED=FALSE&amp;creator=factset&amp;display_string=Audit"}</definedName>
    <definedName name="_780__FDSAUDITLINK__" localSheetId="15" hidden="1">{"fdsup://Directions/FactSet Auditing Viewer?action=AUDIT_VALUE&amp;DB=129&amp;ID1=B43G3B&amp;VALUEID=01001&amp;SDATE=2010&amp;PERIODTYPE=ANN_STD&amp;SCFT=3&amp;window=popup_no_bar&amp;width=385&amp;height=120&amp;START_MAXIMIZED=FALSE&amp;creator=factset&amp;display_string=Audit"}</definedName>
    <definedName name="_780__FDSAUDITLINK__" hidden="1">{"fdsup://Directions/FactSet Auditing Viewer?action=AUDIT_VALUE&amp;DB=129&amp;ID1=B43G3B&amp;VALUEID=01001&amp;SDATE=2010&amp;PERIODTYPE=ANN_STD&amp;SCFT=3&amp;window=popup_no_bar&amp;width=385&amp;height=120&amp;START_MAXIMIZED=FALSE&amp;creator=factset&amp;display_string=Audit"}</definedName>
    <definedName name="_781__FDSAUDITLINK__" localSheetId="16" hidden="1">{"fdsup://Directions/FactSet Auditing Viewer?action=AUDIT_VALUE&amp;DB=129&amp;ID1=680084&amp;VALUEID=01001&amp;SDATE=2010&amp;PERIODTYPE=ANN_STD&amp;SCFT=3&amp;window=popup_no_bar&amp;width=385&amp;height=120&amp;START_MAXIMIZED=FALSE&amp;creator=factset&amp;display_string=Audit"}</definedName>
    <definedName name="_781__FDSAUDITLINK__" localSheetId="20" hidden="1">{"fdsup://Directions/FactSet Auditing Viewer?action=AUDIT_VALUE&amp;DB=129&amp;ID1=680084&amp;VALUEID=01001&amp;SDATE=2010&amp;PERIODTYPE=ANN_STD&amp;SCFT=3&amp;window=popup_no_bar&amp;width=385&amp;height=120&amp;START_MAXIMIZED=FALSE&amp;creator=factset&amp;display_string=Audit"}</definedName>
    <definedName name="_781__FDSAUDITLINK__" localSheetId="12" hidden="1">{"fdsup://Directions/FactSet Auditing Viewer?action=AUDIT_VALUE&amp;DB=129&amp;ID1=680084&amp;VALUEID=01001&amp;SDATE=2010&amp;PERIODTYPE=ANN_STD&amp;SCFT=3&amp;window=popup_no_bar&amp;width=385&amp;height=120&amp;START_MAXIMIZED=FALSE&amp;creator=factset&amp;display_string=Audit"}</definedName>
    <definedName name="_781__FDSAUDITLINK__" localSheetId="15" hidden="1">{"fdsup://Directions/FactSet Auditing Viewer?action=AUDIT_VALUE&amp;DB=129&amp;ID1=680084&amp;VALUEID=01001&amp;SDATE=2010&amp;PERIODTYPE=ANN_STD&amp;SCFT=3&amp;window=popup_no_bar&amp;width=385&amp;height=120&amp;START_MAXIMIZED=FALSE&amp;creator=factset&amp;display_string=Audit"}</definedName>
    <definedName name="_781__FDSAUDITLINK__" hidden="1">{"fdsup://Directions/FactSet Auditing Viewer?action=AUDIT_VALUE&amp;DB=129&amp;ID1=680084&amp;VALUEID=01001&amp;SDATE=2010&amp;PERIODTYPE=ANN_STD&amp;SCFT=3&amp;window=popup_no_bar&amp;width=385&amp;height=120&amp;START_MAXIMIZED=FALSE&amp;creator=factset&amp;display_string=Audit"}</definedName>
    <definedName name="_782__FDSAUDITLINK__" localSheetId="16" hidden="1">{"fdsup://Directions/FactSet Auditing Viewer?action=AUDIT_VALUE&amp;DB=129&amp;ID1=B0LLBY&amp;VALUEID=01001&amp;SDATE=2010&amp;PERIODTYPE=ANN_STD&amp;SCFT=3&amp;window=popup_no_bar&amp;width=385&amp;height=120&amp;START_MAXIMIZED=FALSE&amp;creator=factset&amp;display_string=Audit"}</definedName>
    <definedName name="_782__FDSAUDITLINK__" localSheetId="20" hidden="1">{"fdsup://Directions/FactSet Auditing Viewer?action=AUDIT_VALUE&amp;DB=129&amp;ID1=B0LLBY&amp;VALUEID=01001&amp;SDATE=2010&amp;PERIODTYPE=ANN_STD&amp;SCFT=3&amp;window=popup_no_bar&amp;width=385&amp;height=120&amp;START_MAXIMIZED=FALSE&amp;creator=factset&amp;display_string=Audit"}</definedName>
    <definedName name="_782__FDSAUDITLINK__" localSheetId="12" hidden="1">{"fdsup://Directions/FactSet Auditing Viewer?action=AUDIT_VALUE&amp;DB=129&amp;ID1=B0LLBY&amp;VALUEID=01001&amp;SDATE=2010&amp;PERIODTYPE=ANN_STD&amp;SCFT=3&amp;window=popup_no_bar&amp;width=385&amp;height=120&amp;START_MAXIMIZED=FALSE&amp;creator=factset&amp;display_string=Audit"}</definedName>
    <definedName name="_782__FDSAUDITLINK__" localSheetId="15" hidden="1">{"fdsup://Directions/FactSet Auditing Viewer?action=AUDIT_VALUE&amp;DB=129&amp;ID1=B0LLBY&amp;VALUEID=01001&amp;SDATE=2010&amp;PERIODTYPE=ANN_STD&amp;SCFT=3&amp;window=popup_no_bar&amp;width=385&amp;height=120&amp;START_MAXIMIZED=FALSE&amp;creator=factset&amp;display_string=Audit"}</definedName>
    <definedName name="_782__FDSAUDITLINK__" hidden="1">{"fdsup://Directions/FactSet Auditing Viewer?action=AUDIT_VALUE&amp;DB=129&amp;ID1=B0LLBY&amp;VALUEID=01001&amp;SDATE=2010&amp;PERIODTYPE=ANN_STD&amp;SCFT=3&amp;window=popup_no_bar&amp;width=385&amp;height=120&amp;START_MAXIMIZED=FALSE&amp;creator=factset&amp;display_string=Audit"}</definedName>
    <definedName name="_783__FDSAUDITLINK__" localSheetId="16" hidden="1">{"fdsup://Directions/FactSet Auditing Viewer?action=AUDIT_VALUE&amp;DB=129&amp;ID1=642439&amp;VALUEID=01001&amp;SDATE=2010&amp;PERIODTYPE=ANN_STD&amp;SCFT=3&amp;window=popup_no_bar&amp;width=385&amp;height=120&amp;START_MAXIMIZED=FALSE&amp;creator=factset&amp;display_string=Audit"}</definedName>
    <definedName name="_783__FDSAUDITLINK__" localSheetId="20" hidden="1">{"fdsup://Directions/FactSet Auditing Viewer?action=AUDIT_VALUE&amp;DB=129&amp;ID1=642439&amp;VALUEID=01001&amp;SDATE=2010&amp;PERIODTYPE=ANN_STD&amp;SCFT=3&amp;window=popup_no_bar&amp;width=385&amp;height=120&amp;START_MAXIMIZED=FALSE&amp;creator=factset&amp;display_string=Audit"}</definedName>
    <definedName name="_783__FDSAUDITLINK__" localSheetId="12" hidden="1">{"fdsup://Directions/FactSet Auditing Viewer?action=AUDIT_VALUE&amp;DB=129&amp;ID1=642439&amp;VALUEID=01001&amp;SDATE=2010&amp;PERIODTYPE=ANN_STD&amp;SCFT=3&amp;window=popup_no_bar&amp;width=385&amp;height=120&amp;START_MAXIMIZED=FALSE&amp;creator=factset&amp;display_string=Audit"}</definedName>
    <definedName name="_783__FDSAUDITLINK__" localSheetId="15" hidden="1">{"fdsup://Directions/FactSet Auditing Viewer?action=AUDIT_VALUE&amp;DB=129&amp;ID1=642439&amp;VALUEID=01001&amp;SDATE=2010&amp;PERIODTYPE=ANN_STD&amp;SCFT=3&amp;window=popup_no_bar&amp;width=385&amp;height=120&amp;START_MAXIMIZED=FALSE&amp;creator=factset&amp;display_string=Audit"}</definedName>
    <definedName name="_783__FDSAUDITLINK__" hidden="1">{"fdsup://Directions/FactSet Auditing Viewer?action=AUDIT_VALUE&amp;DB=129&amp;ID1=642439&amp;VALUEID=01001&amp;SDATE=2010&amp;PERIODTYPE=ANN_STD&amp;SCFT=3&amp;window=popup_no_bar&amp;width=385&amp;height=120&amp;START_MAXIMIZED=FALSE&amp;creator=factset&amp;display_string=Audit"}</definedName>
    <definedName name="_784__FDSAUDITLINK__" localSheetId="16" hidden="1">{"fdsup://Directions/FactSet Auditing Viewer?action=AUDIT_VALUE&amp;DB=129&amp;ID1=B0G7FW&amp;VALUEID=01001&amp;SDATE=2010&amp;PERIODTYPE=ANN_STD&amp;SCFT=3&amp;window=popup_no_bar&amp;width=385&amp;height=120&amp;START_MAXIMIZED=FALSE&amp;creator=factset&amp;display_string=Audit"}</definedName>
    <definedName name="_784__FDSAUDITLINK__" localSheetId="20" hidden="1">{"fdsup://Directions/FactSet Auditing Viewer?action=AUDIT_VALUE&amp;DB=129&amp;ID1=B0G7FW&amp;VALUEID=01001&amp;SDATE=2010&amp;PERIODTYPE=ANN_STD&amp;SCFT=3&amp;window=popup_no_bar&amp;width=385&amp;height=120&amp;START_MAXIMIZED=FALSE&amp;creator=factset&amp;display_string=Audit"}</definedName>
    <definedName name="_784__FDSAUDITLINK__" localSheetId="12" hidden="1">{"fdsup://Directions/FactSet Auditing Viewer?action=AUDIT_VALUE&amp;DB=129&amp;ID1=B0G7FW&amp;VALUEID=01001&amp;SDATE=2010&amp;PERIODTYPE=ANN_STD&amp;SCFT=3&amp;window=popup_no_bar&amp;width=385&amp;height=120&amp;START_MAXIMIZED=FALSE&amp;creator=factset&amp;display_string=Audit"}</definedName>
    <definedName name="_784__FDSAUDITLINK__" localSheetId="15" hidden="1">{"fdsup://Directions/FactSet Auditing Viewer?action=AUDIT_VALUE&amp;DB=129&amp;ID1=B0G7FW&amp;VALUEID=01001&amp;SDATE=2010&amp;PERIODTYPE=ANN_STD&amp;SCFT=3&amp;window=popup_no_bar&amp;width=385&amp;height=120&amp;START_MAXIMIZED=FALSE&amp;creator=factset&amp;display_string=Audit"}</definedName>
    <definedName name="_784__FDSAUDITLINK__" hidden="1">{"fdsup://Directions/FactSet Auditing Viewer?action=AUDIT_VALUE&amp;DB=129&amp;ID1=B0G7FW&amp;VALUEID=01001&amp;SDATE=2010&amp;PERIODTYPE=ANN_STD&amp;SCFT=3&amp;window=popup_no_bar&amp;width=385&amp;height=120&amp;START_MAXIMIZED=FALSE&amp;creator=factset&amp;display_string=Audit"}</definedName>
    <definedName name="_785__FDSAUDITLINK__" localSheetId="16" hidden="1">{"fdsup://Directions/FactSet Auditing Viewer?action=AUDIT_VALUE&amp;DB=129&amp;ID1=B6VLQS&amp;VALUEID=01001&amp;SDATE=2010&amp;PERIODTYPE=ANN_STD&amp;SCFT=3&amp;window=popup_no_bar&amp;width=385&amp;height=120&amp;START_MAXIMIZED=FALSE&amp;creator=factset&amp;display_string=Audit"}</definedName>
    <definedName name="_785__FDSAUDITLINK__" localSheetId="20" hidden="1">{"fdsup://Directions/FactSet Auditing Viewer?action=AUDIT_VALUE&amp;DB=129&amp;ID1=B6VLQS&amp;VALUEID=01001&amp;SDATE=2010&amp;PERIODTYPE=ANN_STD&amp;SCFT=3&amp;window=popup_no_bar&amp;width=385&amp;height=120&amp;START_MAXIMIZED=FALSE&amp;creator=factset&amp;display_string=Audit"}</definedName>
    <definedName name="_785__FDSAUDITLINK__" localSheetId="12" hidden="1">{"fdsup://Directions/FactSet Auditing Viewer?action=AUDIT_VALUE&amp;DB=129&amp;ID1=B6VLQS&amp;VALUEID=01001&amp;SDATE=2010&amp;PERIODTYPE=ANN_STD&amp;SCFT=3&amp;window=popup_no_bar&amp;width=385&amp;height=120&amp;START_MAXIMIZED=FALSE&amp;creator=factset&amp;display_string=Audit"}</definedName>
    <definedName name="_785__FDSAUDITLINK__" localSheetId="15" hidden="1">{"fdsup://Directions/FactSet Auditing Viewer?action=AUDIT_VALUE&amp;DB=129&amp;ID1=B6VLQS&amp;VALUEID=01001&amp;SDATE=2010&amp;PERIODTYPE=ANN_STD&amp;SCFT=3&amp;window=popup_no_bar&amp;width=385&amp;height=120&amp;START_MAXIMIZED=FALSE&amp;creator=factset&amp;display_string=Audit"}</definedName>
    <definedName name="_785__FDSAUDITLINK__" hidden="1">{"fdsup://Directions/FactSet Auditing Viewer?action=AUDIT_VALUE&amp;DB=129&amp;ID1=B6VLQS&amp;VALUEID=01001&amp;SDATE=2010&amp;PERIODTYPE=ANN_STD&amp;SCFT=3&amp;window=popup_no_bar&amp;width=385&amp;height=120&amp;START_MAXIMIZED=FALSE&amp;creator=factset&amp;display_string=Audit"}</definedName>
    <definedName name="_786__FDSAUDITLINK__" localSheetId="16" hidden="1">{"fdsup://Directions/FactSet Auditing Viewer?action=AUDIT_VALUE&amp;DB=129&amp;ID1=673525&amp;VALUEID=01001&amp;SDATE=2010&amp;PERIODTYPE=ANN_STD&amp;SCFT=3&amp;window=popup_no_bar&amp;width=385&amp;height=120&amp;START_MAXIMIZED=FALSE&amp;creator=factset&amp;display_string=Audit"}</definedName>
    <definedName name="_786__FDSAUDITLINK__" localSheetId="20" hidden="1">{"fdsup://Directions/FactSet Auditing Viewer?action=AUDIT_VALUE&amp;DB=129&amp;ID1=673525&amp;VALUEID=01001&amp;SDATE=2010&amp;PERIODTYPE=ANN_STD&amp;SCFT=3&amp;window=popup_no_bar&amp;width=385&amp;height=120&amp;START_MAXIMIZED=FALSE&amp;creator=factset&amp;display_string=Audit"}</definedName>
    <definedName name="_786__FDSAUDITLINK__" localSheetId="12" hidden="1">{"fdsup://Directions/FactSet Auditing Viewer?action=AUDIT_VALUE&amp;DB=129&amp;ID1=673525&amp;VALUEID=01001&amp;SDATE=2010&amp;PERIODTYPE=ANN_STD&amp;SCFT=3&amp;window=popup_no_bar&amp;width=385&amp;height=120&amp;START_MAXIMIZED=FALSE&amp;creator=factset&amp;display_string=Audit"}</definedName>
    <definedName name="_786__FDSAUDITLINK__" localSheetId="15" hidden="1">{"fdsup://Directions/FactSet Auditing Viewer?action=AUDIT_VALUE&amp;DB=129&amp;ID1=673525&amp;VALUEID=01001&amp;SDATE=2010&amp;PERIODTYPE=ANN_STD&amp;SCFT=3&amp;window=popup_no_bar&amp;width=385&amp;height=120&amp;START_MAXIMIZED=FALSE&amp;creator=factset&amp;display_string=Audit"}</definedName>
    <definedName name="_786__FDSAUDITLINK__" hidden="1">{"fdsup://Directions/FactSet Auditing Viewer?action=AUDIT_VALUE&amp;DB=129&amp;ID1=673525&amp;VALUEID=01001&amp;SDATE=2010&amp;PERIODTYPE=ANN_STD&amp;SCFT=3&amp;window=popup_no_bar&amp;width=385&amp;height=120&amp;START_MAXIMIZED=FALSE&amp;creator=factset&amp;display_string=Audit"}</definedName>
    <definedName name="_787__FDSAUDITLINK__" localSheetId="16" hidden="1">{"fdsup://Directions/FactSet Auditing Viewer?action=AUDIT_VALUE&amp;DB=129&amp;ID1=B058J5&amp;VALUEID=01001&amp;SDATE=2011&amp;PERIODTYPE=ANN_STD&amp;SCFT=3&amp;window=popup_no_bar&amp;width=385&amp;height=120&amp;START_MAXIMIZED=FALSE&amp;creator=factset&amp;display_string=Audit"}</definedName>
    <definedName name="_787__FDSAUDITLINK__" localSheetId="20" hidden="1">{"fdsup://Directions/FactSet Auditing Viewer?action=AUDIT_VALUE&amp;DB=129&amp;ID1=B058J5&amp;VALUEID=01001&amp;SDATE=2011&amp;PERIODTYPE=ANN_STD&amp;SCFT=3&amp;window=popup_no_bar&amp;width=385&amp;height=120&amp;START_MAXIMIZED=FALSE&amp;creator=factset&amp;display_string=Audit"}</definedName>
    <definedName name="_787__FDSAUDITLINK__" localSheetId="12" hidden="1">{"fdsup://Directions/FactSet Auditing Viewer?action=AUDIT_VALUE&amp;DB=129&amp;ID1=B058J5&amp;VALUEID=01001&amp;SDATE=2011&amp;PERIODTYPE=ANN_STD&amp;SCFT=3&amp;window=popup_no_bar&amp;width=385&amp;height=120&amp;START_MAXIMIZED=FALSE&amp;creator=factset&amp;display_string=Audit"}</definedName>
    <definedName name="_787__FDSAUDITLINK__" localSheetId="15" hidden="1">{"fdsup://Directions/FactSet Auditing Viewer?action=AUDIT_VALUE&amp;DB=129&amp;ID1=B058J5&amp;VALUEID=01001&amp;SDATE=2011&amp;PERIODTYPE=ANN_STD&amp;SCFT=3&amp;window=popup_no_bar&amp;width=385&amp;height=120&amp;START_MAXIMIZED=FALSE&amp;creator=factset&amp;display_string=Audit"}</definedName>
    <definedName name="_787__FDSAUDITLINK__" hidden="1">{"fdsup://Directions/FactSet Auditing Viewer?action=AUDIT_VALUE&amp;DB=129&amp;ID1=B058J5&amp;VALUEID=01001&amp;SDATE=2011&amp;PERIODTYPE=ANN_STD&amp;SCFT=3&amp;window=popup_no_bar&amp;width=385&amp;height=120&amp;START_MAXIMIZED=FALSE&amp;creator=factset&amp;display_string=Audit"}</definedName>
    <definedName name="_788__FDSAUDITLINK__" localSheetId="16" hidden="1">{"fdsup://Directions/FactSet Auditing Viewer?action=AUDIT_VALUE&amp;DB=129&amp;ID1=637227&amp;VALUEID=01001&amp;SDATE=2010&amp;PERIODTYPE=ANN_STD&amp;SCFT=3&amp;window=popup_no_bar&amp;width=385&amp;height=120&amp;START_MAXIMIZED=FALSE&amp;creator=factset&amp;display_string=Audit"}</definedName>
    <definedName name="_788__FDSAUDITLINK__" localSheetId="20" hidden="1">{"fdsup://Directions/FactSet Auditing Viewer?action=AUDIT_VALUE&amp;DB=129&amp;ID1=637227&amp;VALUEID=01001&amp;SDATE=2010&amp;PERIODTYPE=ANN_STD&amp;SCFT=3&amp;window=popup_no_bar&amp;width=385&amp;height=120&amp;START_MAXIMIZED=FALSE&amp;creator=factset&amp;display_string=Audit"}</definedName>
    <definedName name="_788__FDSAUDITLINK__" localSheetId="12" hidden="1">{"fdsup://Directions/FactSet Auditing Viewer?action=AUDIT_VALUE&amp;DB=129&amp;ID1=637227&amp;VALUEID=01001&amp;SDATE=2010&amp;PERIODTYPE=ANN_STD&amp;SCFT=3&amp;window=popup_no_bar&amp;width=385&amp;height=120&amp;START_MAXIMIZED=FALSE&amp;creator=factset&amp;display_string=Audit"}</definedName>
    <definedName name="_788__FDSAUDITLINK__" localSheetId="15" hidden="1">{"fdsup://Directions/FactSet Auditing Viewer?action=AUDIT_VALUE&amp;DB=129&amp;ID1=637227&amp;VALUEID=01001&amp;SDATE=2010&amp;PERIODTYPE=ANN_STD&amp;SCFT=3&amp;window=popup_no_bar&amp;width=385&amp;height=120&amp;START_MAXIMIZED=FALSE&amp;creator=factset&amp;display_string=Audit"}</definedName>
    <definedName name="_788__FDSAUDITLINK__" hidden="1">{"fdsup://Directions/FactSet Auditing Viewer?action=AUDIT_VALUE&amp;DB=129&amp;ID1=637227&amp;VALUEID=01001&amp;SDATE=2010&amp;PERIODTYPE=ANN_STD&amp;SCFT=3&amp;window=popup_no_bar&amp;width=385&amp;height=120&amp;START_MAXIMIZED=FALSE&amp;creator=factset&amp;display_string=Audit"}</definedName>
    <definedName name="_789__FDSAUDITLINK__" localSheetId="16" hidden="1">{"fdsup://Directions/FactSet Auditing Viewer?action=AUDIT_VALUE&amp;DB=129&amp;ID1=637494&amp;VALUEID=01001&amp;SDATE=2011&amp;PERIODTYPE=ANN_STD&amp;SCFT=3&amp;window=popup_no_bar&amp;width=385&amp;height=120&amp;START_MAXIMIZED=FALSE&amp;creator=factset&amp;display_string=Audit"}</definedName>
    <definedName name="_789__FDSAUDITLINK__" localSheetId="20" hidden="1">{"fdsup://Directions/FactSet Auditing Viewer?action=AUDIT_VALUE&amp;DB=129&amp;ID1=637494&amp;VALUEID=01001&amp;SDATE=2011&amp;PERIODTYPE=ANN_STD&amp;SCFT=3&amp;window=popup_no_bar&amp;width=385&amp;height=120&amp;START_MAXIMIZED=FALSE&amp;creator=factset&amp;display_string=Audit"}</definedName>
    <definedName name="_789__FDSAUDITLINK__" localSheetId="12" hidden="1">{"fdsup://Directions/FactSet Auditing Viewer?action=AUDIT_VALUE&amp;DB=129&amp;ID1=637494&amp;VALUEID=01001&amp;SDATE=2011&amp;PERIODTYPE=ANN_STD&amp;SCFT=3&amp;window=popup_no_bar&amp;width=385&amp;height=120&amp;START_MAXIMIZED=FALSE&amp;creator=factset&amp;display_string=Audit"}</definedName>
    <definedName name="_789__FDSAUDITLINK__" localSheetId="15" hidden="1">{"fdsup://Directions/FactSet Auditing Viewer?action=AUDIT_VALUE&amp;DB=129&amp;ID1=637494&amp;VALUEID=01001&amp;SDATE=2011&amp;PERIODTYPE=ANN_STD&amp;SCFT=3&amp;window=popup_no_bar&amp;width=385&amp;height=120&amp;START_MAXIMIZED=FALSE&amp;creator=factset&amp;display_string=Audit"}</definedName>
    <definedName name="_789__FDSAUDITLINK__" hidden="1">{"fdsup://Directions/FactSet Auditing Viewer?action=AUDIT_VALUE&amp;DB=129&amp;ID1=637494&amp;VALUEID=01001&amp;SDATE=2011&amp;PERIODTYPE=ANN_STD&amp;SCFT=3&amp;window=popup_no_bar&amp;width=385&amp;height=120&amp;START_MAXIMIZED=FALSE&amp;creator=factset&amp;display_string=Audit"}</definedName>
    <definedName name="_79__FDSAUDITLINK__" localSheetId="16" hidden="1">{"fdsup://directions/FAT Viewer?action=UPDATE&amp;creator=factset&amp;DYN_ARGS=TRUE&amp;DOC_NAME=FAT:FQL_AUDITING_CLIENT_TEMPLATE.FAT&amp;display_string=Audit&amp;VAR:KEY=MVYNGXYRYJ&amp;VAR:QUERY=KChGRl9FQklUREEoTFRNLDAsLCxSRixVU0QpQEZGX0VCSVREQShMVE1TX1NFTUksMCwsLFJGLFVTRCkpQEZGX","0VCSVREQShBTk4sMCwsLFJGLFVTRCkp&amp;WINDOW=FIRST_POPUP&amp;HEIGHT=450&amp;WIDTH=450&amp;START_MAXIMIZED=FALSE&amp;VAR:CALENDAR=US&amp;VAR:SYMBOL=JMP&amp;VAR:INDEX=0"}</definedName>
    <definedName name="_79__FDSAUDITLINK__" localSheetId="20" hidden="1">{"fdsup://directions/FAT Viewer?action=UPDATE&amp;creator=factset&amp;DYN_ARGS=TRUE&amp;DOC_NAME=FAT:FQL_AUDITING_CLIENT_TEMPLATE.FAT&amp;display_string=Audit&amp;VAR:KEY=MVYNGXYRYJ&amp;VAR:QUERY=KChGRl9FQklUREEoTFRNLDAsLCxSRixVU0QpQEZGX0VCSVREQShMVE1TX1NFTUksMCwsLFJGLFVTRCkpQEZGX","0VCSVREQShBTk4sMCwsLFJGLFVTRCkp&amp;WINDOW=FIRST_POPUP&amp;HEIGHT=450&amp;WIDTH=450&amp;START_MAXIMIZED=FALSE&amp;VAR:CALENDAR=US&amp;VAR:SYMBOL=JMP&amp;VAR:INDEX=0"}</definedName>
    <definedName name="_79__FDSAUDITLINK__" localSheetId="12" hidden="1">{"fdsup://directions/FAT Viewer?action=UPDATE&amp;creator=factset&amp;DYN_ARGS=TRUE&amp;DOC_NAME=FAT:FQL_AUDITING_CLIENT_TEMPLATE.FAT&amp;display_string=Audit&amp;VAR:KEY=MVYNGXYRYJ&amp;VAR:QUERY=KChGRl9FQklUREEoTFRNLDAsLCxSRixVU0QpQEZGX0VCSVREQShMVE1TX1NFTUksMCwsLFJGLFVTRCkpQEZGX","0VCSVREQShBTk4sMCwsLFJGLFVTRCkp&amp;WINDOW=FIRST_POPUP&amp;HEIGHT=450&amp;WIDTH=450&amp;START_MAXIMIZED=FALSE&amp;VAR:CALENDAR=US&amp;VAR:SYMBOL=JMP&amp;VAR:INDEX=0"}</definedName>
    <definedName name="_79__FDSAUDITLINK__" localSheetId="15" hidden="1">{"fdsup://directions/FAT Viewer?action=UPDATE&amp;creator=factset&amp;DYN_ARGS=TRUE&amp;DOC_NAME=FAT:FQL_AUDITING_CLIENT_TEMPLATE.FAT&amp;display_string=Audit&amp;VAR:KEY=MVYNGXYRYJ&amp;VAR:QUERY=KChGRl9FQklUREEoTFRNLDAsLCxSRixVU0QpQEZGX0VCSVREQShMVE1TX1NFTUksMCwsLFJGLFVTRCkpQEZGX","0VCSVREQShBTk4sMCwsLFJGLFVTRCkp&amp;WINDOW=FIRST_POPUP&amp;HEIGHT=450&amp;WIDTH=450&amp;START_MAXIMIZED=FALSE&amp;VAR:CALENDAR=US&amp;VAR:SYMBOL=JMP&amp;VAR:INDEX=0"}</definedName>
    <definedName name="_79__FDSAUDITLINK__" hidden="1">{"fdsup://directions/FAT Viewer?action=UPDATE&amp;creator=factset&amp;DYN_ARGS=TRUE&amp;DOC_NAME=FAT:FQL_AUDITING_CLIENT_TEMPLATE.FAT&amp;display_string=Audit&amp;VAR:KEY=MVYNGXYRYJ&amp;VAR:QUERY=KChGRl9FQklUREEoTFRNLDAsLCxSRixVU0QpQEZGX0VCSVREQShMVE1TX1NFTUksMCwsLFJGLFVTRCkpQEZGX","0VCSVREQShBTk4sMCwsLFJGLFVTRCkp&amp;WINDOW=FIRST_POPUP&amp;HEIGHT=450&amp;WIDTH=450&amp;START_MAXIMIZED=FALSE&amp;VAR:CALENDAR=US&amp;VAR:SYMBOL=JMP&amp;VAR:INDEX=0"}</definedName>
    <definedName name="_790__FDSAUDITLINK__" localSheetId="16" hidden="1">{"fdsup://Directions/FactSet Auditing Viewer?action=AUDIT_VALUE&amp;DB=129&amp;ID1=B0LWM4&amp;VALUEID=01001&amp;SDATE=2010&amp;PERIODTYPE=ANN_STD&amp;SCFT=3&amp;window=popup_no_bar&amp;width=385&amp;height=120&amp;START_MAXIMIZED=FALSE&amp;creator=factset&amp;display_string=Audit"}</definedName>
    <definedName name="_790__FDSAUDITLINK__" localSheetId="20" hidden="1">{"fdsup://Directions/FactSet Auditing Viewer?action=AUDIT_VALUE&amp;DB=129&amp;ID1=B0LWM4&amp;VALUEID=01001&amp;SDATE=2010&amp;PERIODTYPE=ANN_STD&amp;SCFT=3&amp;window=popup_no_bar&amp;width=385&amp;height=120&amp;START_MAXIMIZED=FALSE&amp;creator=factset&amp;display_string=Audit"}</definedName>
    <definedName name="_790__FDSAUDITLINK__" localSheetId="12" hidden="1">{"fdsup://Directions/FactSet Auditing Viewer?action=AUDIT_VALUE&amp;DB=129&amp;ID1=B0LWM4&amp;VALUEID=01001&amp;SDATE=2010&amp;PERIODTYPE=ANN_STD&amp;SCFT=3&amp;window=popup_no_bar&amp;width=385&amp;height=120&amp;START_MAXIMIZED=FALSE&amp;creator=factset&amp;display_string=Audit"}</definedName>
    <definedName name="_790__FDSAUDITLINK__" localSheetId="15" hidden="1">{"fdsup://Directions/FactSet Auditing Viewer?action=AUDIT_VALUE&amp;DB=129&amp;ID1=B0LWM4&amp;VALUEID=01001&amp;SDATE=2010&amp;PERIODTYPE=ANN_STD&amp;SCFT=3&amp;window=popup_no_bar&amp;width=385&amp;height=120&amp;START_MAXIMIZED=FALSE&amp;creator=factset&amp;display_string=Audit"}</definedName>
    <definedName name="_790__FDSAUDITLINK__" hidden="1">{"fdsup://Directions/FactSet Auditing Viewer?action=AUDIT_VALUE&amp;DB=129&amp;ID1=B0LWM4&amp;VALUEID=01001&amp;SDATE=2010&amp;PERIODTYPE=ANN_STD&amp;SCFT=3&amp;window=popup_no_bar&amp;width=385&amp;height=120&amp;START_MAXIMIZED=FALSE&amp;creator=factset&amp;display_string=Audit"}</definedName>
    <definedName name="_791__FDSAUDITLINK__" localSheetId="16" hidden="1">{"fdsup://Directions/FactSet Auditing Viewer?action=AUDIT_VALUE&amp;DB=129&amp;ID1=669811&amp;VALUEID=01001&amp;SDATE=2011&amp;PERIODTYPE=ANN_STD&amp;SCFT=3&amp;window=popup_no_bar&amp;width=385&amp;height=120&amp;START_MAXIMIZED=FALSE&amp;creator=factset&amp;display_string=Audit"}</definedName>
    <definedName name="_791__FDSAUDITLINK__" localSheetId="20" hidden="1">{"fdsup://Directions/FactSet Auditing Viewer?action=AUDIT_VALUE&amp;DB=129&amp;ID1=669811&amp;VALUEID=01001&amp;SDATE=2011&amp;PERIODTYPE=ANN_STD&amp;SCFT=3&amp;window=popup_no_bar&amp;width=385&amp;height=120&amp;START_MAXIMIZED=FALSE&amp;creator=factset&amp;display_string=Audit"}</definedName>
    <definedName name="_791__FDSAUDITLINK__" localSheetId="12" hidden="1">{"fdsup://Directions/FactSet Auditing Viewer?action=AUDIT_VALUE&amp;DB=129&amp;ID1=669811&amp;VALUEID=01001&amp;SDATE=2011&amp;PERIODTYPE=ANN_STD&amp;SCFT=3&amp;window=popup_no_bar&amp;width=385&amp;height=120&amp;START_MAXIMIZED=FALSE&amp;creator=factset&amp;display_string=Audit"}</definedName>
    <definedName name="_791__FDSAUDITLINK__" localSheetId="15" hidden="1">{"fdsup://Directions/FactSet Auditing Viewer?action=AUDIT_VALUE&amp;DB=129&amp;ID1=669811&amp;VALUEID=01001&amp;SDATE=2011&amp;PERIODTYPE=ANN_STD&amp;SCFT=3&amp;window=popup_no_bar&amp;width=385&amp;height=120&amp;START_MAXIMIZED=FALSE&amp;creator=factset&amp;display_string=Audit"}</definedName>
    <definedName name="_791__FDSAUDITLINK__" hidden="1">{"fdsup://Directions/FactSet Auditing Viewer?action=AUDIT_VALUE&amp;DB=129&amp;ID1=669811&amp;VALUEID=01001&amp;SDATE=2011&amp;PERIODTYPE=ANN_STD&amp;SCFT=3&amp;window=popup_no_bar&amp;width=385&amp;height=120&amp;START_MAXIMIZED=FALSE&amp;creator=factset&amp;display_string=Audit"}</definedName>
    <definedName name="_792__FDSAUDITLINK__" localSheetId="16" hidden="1">{"fdsup://Directions/FactSet Auditing Viewer?action=AUDIT_VALUE&amp;DB=129&amp;ID1=669811&amp;VALUEID=01001&amp;SDATE=2011&amp;PERIODTYPE=ANN_STD&amp;SCFT=3&amp;window=popup_no_bar&amp;width=385&amp;height=120&amp;START_MAXIMIZED=FALSE&amp;creator=factset&amp;display_string=Audit"}</definedName>
    <definedName name="_792__FDSAUDITLINK__" localSheetId="20" hidden="1">{"fdsup://Directions/FactSet Auditing Viewer?action=AUDIT_VALUE&amp;DB=129&amp;ID1=669811&amp;VALUEID=01001&amp;SDATE=2011&amp;PERIODTYPE=ANN_STD&amp;SCFT=3&amp;window=popup_no_bar&amp;width=385&amp;height=120&amp;START_MAXIMIZED=FALSE&amp;creator=factset&amp;display_string=Audit"}</definedName>
    <definedName name="_792__FDSAUDITLINK__" localSheetId="12" hidden="1">{"fdsup://Directions/FactSet Auditing Viewer?action=AUDIT_VALUE&amp;DB=129&amp;ID1=669811&amp;VALUEID=01001&amp;SDATE=2011&amp;PERIODTYPE=ANN_STD&amp;SCFT=3&amp;window=popup_no_bar&amp;width=385&amp;height=120&amp;START_MAXIMIZED=FALSE&amp;creator=factset&amp;display_string=Audit"}</definedName>
    <definedName name="_792__FDSAUDITLINK__" localSheetId="15" hidden="1">{"fdsup://Directions/FactSet Auditing Viewer?action=AUDIT_VALUE&amp;DB=129&amp;ID1=669811&amp;VALUEID=01001&amp;SDATE=2011&amp;PERIODTYPE=ANN_STD&amp;SCFT=3&amp;window=popup_no_bar&amp;width=385&amp;height=120&amp;START_MAXIMIZED=FALSE&amp;creator=factset&amp;display_string=Audit"}</definedName>
    <definedName name="_792__FDSAUDITLINK__" hidden="1">{"fdsup://Directions/FactSet Auditing Viewer?action=AUDIT_VALUE&amp;DB=129&amp;ID1=669811&amp;VALUEID=01001&amp;SDATE=2011&amp;PERIODTYPE=ANN_STD&amp;SCFT=3&amp;window=popup_no_bar&amp;width=385&amp;height=120&amp;START_MAXIMIZED=FALSE&amp;creator=factset&amp;display_string=Audit"}</definedName>
    <definedName name="_793__FDSAUDITLINK__" localSheetId="16" hidden="1">{"fdsup://Directions/FactSet Auditing Viewer?action=AUDIT_VALUE&amp;DB=129&amp;ID1=B0LWM4&amp;VALUEID=01001&amp;SDATE=2010&amp;PERIODTYPE=ANN_STD&amp;SCFT=3&amp;window=popup_no_bar&amp;width=385&amp;height=120&amp;START_MAXIMIZED=FALSE&amp;creator=factset&amp;display_string=Audit"}</definedName>
    <definedName name="_793__FDSAUDITLINK__" localSheetId="20" hidden="1">{"fdsup://Directions/FactSet Auditing Viewer?action=AUDIT_VALUE&amp;DB=129&amp;ID1=B0LWM4&amp;VALUEID=01001&amp;SDATE=2010&amp;PERIODTYPE=ANN_STD&amp;SCFT=3&amp;window=popup_no_bar&amp;width=385&amp;height=120&amp;START_MAXIMIZED=FALSE&amp;creator=factset&amp;display_string=Audit"}</definedName>
    <definedName name="_793__FDSAUDITLINK__" localSheetId="12" hidden="1">{"fdsup://Directions/FactSet Auditing Viewer?action=AUDIT_VALUE&amp;DB=129&amp;ID1=B0LWM4&amp;VALUEID=01001&amp;SDATE=2010&amp;PERIODTYPE=ANN_STD&amp;SCFT=3&amp;window=popup_no_bar&amp;width=385&amp;height=120&amp;START_MAXIMIZED=FALSE&amp;creator=factset&amp;display_string=Audit"}</definedName>
    <definedName name="_793__FDSAUDITLINK__" localSheetId="15" hidden="1">{"fdsup://Directions/FactSet Auditing Viewer?action=AUDIT_VALUE&amp;DB=129&amp;ID1=B0LWM4&amp;VALUEID=01001&amp;SDATE=2010&amp;PERIODTYPE=ANN_STD&amp;SCFT=3&amp;window=popup_no_bar&amp;width=385&amp;height=120&amp;START_MAXIMIZED=FALSE&amp;creator=factset&amp;display_string=Audit"}</definedName>
    <definedName name="_793__FDSAUDITLINK__" hidden="1">{"fdsup://Directions/FactSet Auditing Viewer?action=AUDIT_VALUE&amp;DB=129&amp;ID1=B0LWM4&amp;VALUEID=01001&amp;SDATE=2010&amp;PERIODTYPE=ANN_STD&amp;SCFT=3&amp;window=popup_no_bar&amp;width=385&amp;height=120&amp;START_MAXIMIZED=FALSE&amp;creator=factset&amp;display_string=Audit"}</definedName>
    <definedName name="_794__FDSAUDITLINK__" localSheetId="16" hidden="1">{"fdsup://Directions/FactSet Auditing Viewer?action=AUDIT_VALUE&amp;DB=129&amp;ID1=637494&amp;VALUEID=01001&amp;SDATE=2011&amp;PERIODTYPE=ANN_STD&amp;SCFT=3&amp;window=popup_no_bar&amp;width=385&amp;height=120&amp;START_MAXIMIZED=FALSE&amp;creator=factset&amp;display_string=Audit"}</definedName>
    <definedName name="_794__FDSAUDITLINK__" localSheetId="20" hidden="1">{"fdsup://Directions/FactSet Auditing Viewer?action=AUDIT_VALUE&amp;DB=129&amp;ID1=637494&amp;VALUEID=01001&amp;SDATE=2011&amp;PERIODTYPE=ANN_STD&amp;SCFT=3&amp;window=popup_no_bar&amp;width=385&amp;height=120&amp;START_MAXIMIZED=FALSE&amp;creator=factset&amp;display_string=Audit"}</definedName>
    <definedName name="_794__FDSAUDITLINK__" localSheetId="12" hidden="1">{"fdsup://Directions/FactSet Auditing Viewer?action=AUDIT_VALUE&amp;DB=129&amp;ID1=637494&amp;VALUEID=01001&amp;SDATE=2011&amp;PERIODTYPE=ANN_STD&amp;SCFT=3&amp;window=popup_no_bar&amp;width=385&amp;height=120&amp;START_MAXIMIZED=FALSE&amp;creator=factset&amp;display_string=Audit"}</definedName>
    <definedName name="_794__FDSAUDITLINK__" localSheetId="15" hidden="1">{"fdsup://Directions/FactSet Auditing Viewer?action=AUDIT_VALUE&amp;DB=129&amp;ID1=637494&amp;VALUEID=01001&amp;SDATE=2011&amp;PERIODTYPE=ANN_STD&amp;SCFT=3&amp;window=popup_no_bar&amp;width=385&amp;height=120&amp;START_MAXIMIZED=FALSE&amp;creator=factset&amp;display_string=Audit"}</definedName>
    <definedName name="_794__FDSAUDITLINK__" hidden="1">{"fdsup://Directions/FactSet Auditing Viewer?action=AUDIT_VALUE&amp;DB=129&amp;ID1=637494&amp;VALUEID=01001&amp;SDATE=2011&amp;PERIODTYPE=ANN_STD&amp;SCFT=3&amp;window=popup_no_bar&amp;width=385&amp;height=120&amp;START_MAXIMIZED=FALSE&amp;creator=factset&amp;display_string=Audit"}</definedName>
    <definedName name="_795__FDSAUDITLINK__" localSheetId="16" hidden="1">{"fdsup://Directions/FactSet Auditing Viewer?action=AUDIT_VALUE&amp;DB=129&amp;ID1=637227&amp;VALUEID=01001&amp;SDATE=2010&amp;PERIODTYPE=ANN_STD&amp;SCFT=3&amp;window=popup_no_bar&amp;width=385&amp;height=120&amp;START_MAXIMIZED=FALSE&amp;creator=factset&amp;display_string=Audit"}</definedName>
    <definedName name="_795__FDSAUDITLINK__" localSheetId="20" hidden="1">{"fdsup://Directions/FactSet Auditing Viewer?action=AUDIT_VALUE&amp;DB=129&amp;ID1=637227&amp;VALUEID=01001&amp;SDATE=2010&amp;PERIODTYPE=ANN_STD&amp;SCFT=3&amp;window=popup_no_bar&amp;width=385&amp;height=120&amp;START_MAXIMIZED=FALSE&amp;creator=factset&amp;display_string=Audit"}</definedName>
    <definedName name="_795__FDSAUDITLINK__" localSheetId="12" hidden="1">{"fdsup://Directions/FactSet Auditing Viewer?action=AUDIT_VALUE&amp;DB=129&amp;ID1=637227&amp;VALUEID=01001&amp;SDATE=2010&amp;PERIODTYPE=ANN_STD&amp;SCFT=3&amp;window=popup_no_bar&amp;width=385&amp;height=120&amp;START_MAXIMIZED=FALSE&amp;creator=factset&amp;display_string=Audit"}</definedName>
    <definedName name="_795__FDSAUDITLINK__" localSheetId="15" hidden="1">{"fdsup://Directions/FactSet Auditing Viewer?action=AUDIT_VALUE&amp;DB=129&amp;ID1=637227&amp;VALUEID=01001&amp;SDATE=2010&amp;PERIODTYPE=ANN_STD&amp;SCFT=3&amp;window=popup_no_bar&amp;width=385&amp;height=120&amp;START_MAXIMIZED=FALSE&amp;creator=factset&amp;display_string=Audit"}</definedName>
    <definedName name="_795__FDSAUDITLINK__" hidden="1">{"fdsup://Directions/FactSet Auditing Viewer?action=AUDIT_VALUE&amp;DB=129&amp;ID1=637227&amp;VALUEID=01001&amp;SDATE=2010&amp;PERIODTYPE=ANN_STD&amp;SCFT=3&amp;window=popup_no_bar&amp;width=385&amp;height=120&amp;START_MAXIMIZED=FALSE&amp;creator=factset&amp;display_string=Audit"}</definedName>
    <definedName name="_796__FDSAUDITLINK__" localSheetId="16" hidden="1">{"fdsup://Directions/FactSet Auditing Viewer?action=AUDIT_VALUE&amp;DB=129&amp;ID1=B058J5&amp;VALUEID=01001&amp;SDATE=2011&amp;PERIODTYPE=ANN_STD&amp;SCFT=3&amp;window=popup_no_bar&amp;width=385&amp;height=120&amp;START_MAXIMIZED=FALSE&amp;creator=factset&amp;display_string=Audit"}</definedName>
    <definedName name="_796__FDSAUDITLINK__" localSheetId="20" hidden="1">{"fdsup://Directions/FactSet Auditing Viewer?action=AUDIT_VALUE&amp;DB=129&amp;ID1=B058J5&amp;VALUEID=01001&amp;SDATE=2011&amp;PERIODTYPE=ANN_STD&amp;SCFT=3&amp;window=popup_no_bar&amp;width=385&amp;height=120&amp;START_MAXIMIZED=FALSE&amp;creator=factset&amp;display_string=Audit"}</definedName>
    <definedName name="_796__FDSAUDITLINK__" localSheetId="12" hidden="1">{"fdsup://Directions/FactSet Auditing Viewer?action=AUDIT_VALUE&amp;DB=129&amp;ID1=B058J5&amp;VALUEID=01001&amp;SDATE=2011&amp;PERIODTYPE=ANN_STD&amp;SCFT=3&amp;window=popup_no_bar&amp;width=385&amp;height=120&amp;START_MAXIMIZED=FALSE&amp;creator=factset&amp;display_string=Audit"}</definedName>
    <definedName name="_796__FDSAUDITLINK__" localSheetId="15" hidden="1">{"fdsup://Directions/FactSet Auditing Viewer?action=AUDIT_VALUE&amp;DB=129&amp;ID1=B058J5&amp;VALUEID=01001&amp;SDATE=2011&amp;PERIODTYPE=ANN_STD&amp;SCFT=3&amp;window=popup_no_bar&amp;width=385&amp;height=120&amp;START_MAXIMIZED=FALSE&amp;creator=factset&amp;display_string=Audit"}</definedName>
    <definedName name="_796__FDSAUDITLINK__" hidden="1">{"fdsup://Directions/FactSet Auditing Viewer?action=AUDIT_VALUE&amp;DB=129&amp;ID1=B058J5&amp;VALUEID=01001&amp;SDATE=2011&amp;PERIODTYPE=ANN_STD&amp;SCFT=3&amp;window=popup_no_bar&amp;width=385&amp;height=120&amp;START_MAXIMIZED=FALSE&amp;creator=factset&amp;display_string=Audit"}</definedName>
    <definedName name="_797__FDSAUDITLINK__" localSheetId="16" hidden="1">{"fdsup://Directions/FactSet Auditing Viewer?action=AUDIT_VALUE&amp;DB=129&amp;ID1=673525&amp;VALUEID=01001&amp;SDATE=2010&amp;PERIODTYPE=ANN_STD&amp;SCFT=3&amp;window=popup_no_bar&amp;width=385&amp;height=120&amp;START_MAXIMIZED=FALSE&amp;creator=factset&amp;display_string=Audit"}</definedName>
    <definedName name="_797__FDSAUDITLINK__" localSheetId="20" hidden="1">{"fdsup://Directions/FactSet Auditing Viewer?action=AUDIT_VALUE&amp;DB=129&amp;ID1=673525&amp;VALUEID=01001&amp;SDATE=2010&amp;PERIODTYPE=ANN_STD&amp;SCFT=3&amp;window=popup_no_bar&amp;width=385&amp;height=120&amp;START_MAXIMIZED=FALSE&amp;creator=factset&amp;display_string=Audit"}</definedName>
    <definedName name="_797__FDSAUDITLINK__" localSheetId="12" hidden="1">{"fdsup://Directions/FactSet Auditing Viewer?action=AUDIT_VALUE&amp;DB=129&amp;ID1=673525&amp;VALUEID=01001&amp;SDATE=2010&amp;PERIODTYPE=ANN_STD&amp;SCFT=3&amp;window=popup_no_bar&amp;width=385&amp;height=120&amp;START_MAXIMIZED=FALSE&amp;creator=factset&amp;display_string=Audit"}</definedName>
    <definedName name="_797__FDSAUDITLINK__" localSheetId="15" hidden="1">{"fdsup://Directions/FactSet Auditing Viewer?action=AUDIT_VALUE&amp;DB=129&amp;ID1=673525&amp;VALUEID=01001&amp;SDATE=2010&amp;PERIODTYPE=ANN_STD&amp;SCFT=3&amp;window=popup_no_bar&amp;width=385&amp;height=120&amp;START_MAXIMIZED=FALSE&amp;creator=factset&amp;display_string=Audit"}</definedName>
    <definedName name="_797__FDSAUDITLINK__" hidden="1">{"fdsup://Directions/FactSet Auditing Viewer?action=AUDIT_VALUE&amp;DB=129&amp;ID1=673525&amp;VALUEID=01001&amp;SDATE=2010&amp;PERIODTYPE=ANN_STD&amp;SCFT=3&amp;window=popup_no_bar&amp;width=385&amp;height=120&amp;START_MAXIMIZED=FALSE&amp;creator=factset&amp;display_string=Audit"}</definedName>
    <definedName name="_798__FDSAUDITLINK__" localSheetId="16" hidden="1">{"fdsup://Directions/FactSet Auditing Viewer?action=AUDIT_VALUE&amp;DB=129&amp;ID1=B6VLQS&amp;VALUEID=01001&amp;SDATE=2010&amp;PERIODTYPE=ANN_STD&amp;SCFT=3&amp;window=popup_no_bar&amp;width=385&amp;height=120&amp;START_MAXIMIZED=FALSE&amp;creator=factset&amp;display_string=Audit"}</definedName>
    <definedName name="_798__FDSAUDITLINK__" localSheetId="20" hidden="1">{"fdsup://Directions/FactSet Auditing Viewer?action=AUDIT_VALUE&amp;DB=129&amp;ID1=B6VLQS&amp;VALUEID=01001&amp;SDATE=2010&amp;PERIODTYPE=ANN_STD&amp;SCFT=3&amp;window=popup_no_bar&amp;width=385&amp;height=120&amp;START_MAXIMIZED=FALSE&amp;creator=factset&amp;display_string=Audit"}</definedName>
    <definedName name="_798__FDSAUDITLINK__" localSheetId="12" hidden="1">{"fdsup://Directions/FactSet Auditing Viewer?action=AUDIT_VALUE&amp;DB=129&amp;ID1=B6VLQS&amp;VALUEID=01001&amp;SDATE=2010&amp;PERIODTYPE=ANN_STD&amp;SCFT=3&amp;window=popup_no_bar&amp;width=385&amp;height=120&amp;START_MAXIMIZED=FALSE&amp;creator=factset&amp;display_string=Audit"}</definedName>
    <definedName name="_798__FDSAUDITLINK__" localSheetId="15" hidden="1">{"fdsup://Directions/FactSet Auditing Viewer?action=AUDIT_VALUE&amp;DB=129&amp;ID1=B6VLQS&amp;VALUEID=01001&amp;SDATE=2010&amp;PERIODTYPE=ANN_STD&amp;SCFT=3&amp;window=popup_no_bar&amp;width=385&amp;height=120&amp;START_MAXIMIZED=FALSE&amp;creator=factset&amp;display_string=Audit"}</definedName>
    <definedName name="_798__FDSAUDITLINK__" hidden="1">{"fdsup://Directions/FactSet Auditing Viewer?action=AUDIT_VALUE&amp;DB=129&amp;ID1=B6VLQS&amp;VALUEID=01001&amp;SDATE=2010&amp;PERIODTYPE=ANN_STD&amp;SCFT=3&amp;window=popup_no_bar&amp;width=385&amp;height=120&amp;START_MAXIMIZED=FALSE&amp;creator=factset&amp;display_string=Audit"}</definedName>
    <definedName name="_799__FDSAUDITLINK__" localSheetId="16" hidden="1">{"fdsup://Directions/FactSet Auditing Viewer?action=AUDIT_VALUE&amp;DB=129&amp;ID1=B0G7FW&amp;VALUEID=01001&amp;SDATE=2010&amp;PERIODTYPE=ANN_STD&amp;SCFT=3&amp;window=popup_no_bar&amp;width=385&amp;height=120&amp;START_MAXIMIZED=FALSE&amp;creator=factset&amp;display_string=Audit"}</definedName>
    <definedName name="_799__FDSAUDITLINK__" localSheetId="20" hidden="1">{"fdsup://Directions/FactSet Auditing Viewer?action=AUDIT_VALUE&amp;DB=129&amp;ID1=B0G7FW&amp;VALUEID=01001&amp;SDATE=2010&amp;PERIODTYPE=ANN_STD&amp;SCFT=3&amp;window=popup_no_bar&amp;width=385&amp;height=120&amp;START_MAXIMIZED=FALSE&amp;creator=factset&amp;display_string=Audit"}</definedName>
    <definedName name="_799__FDSAUDITLINK__" localSheetId="12" hidden="1">{"fdsup://Directions/FactSet Auditing Viewer?action=AUDIT_VALUE&amp;DB=129&amp;ID1=B0G7FW&amp;VALUEID=01001&amp;SDATE=2010&amp;PERIODTYPE=ANN_STD&amp;SCFT=3&amp;window=popup_no_bar&amp;width=385&amp;height=120&amp;START_MAXIMIZED=FALSE&amp;creator=factset&amp;display_string=Audit"}</definedName>
    <definedName name="_799__FDSAUDITLINK__" localSheetId="15" hidden="1">{"fdsup://Directions/FactSet Auditing Viewer?action=AUDIT_VALUE&amp;DB=129&amp;ID1=B0G7FW&amp;VALUEID=01001&amp;SDATE=2010&amp;PERIODTYPE=ANN_STD&amp;SCFT=3&amp;window=popup_no_bar&amp;width=385&amp;height=120&amp;START_MAXIMIZED=FALSE&amp;creator=factset&amp;display_string=Audit"}</definedName>
    <definedName name="_799__FDSAUDITLINK__" hidden="1">{"fdsup://Directions/FactSet Auditing Viewer?action=AUDIT_VALUE&amp;DB=129&amp;ID1=B0G7FW&amp;VALUEID=01001&amp;SDATE=2010&amp;PERIODTYPE=ANN_STD&amp;SCFT=3&amp;window=popup_no_bar&amp;width=385&amp;height=120&amp;START_MAXIMIZED=FALSE&amp;creator=factset&amp;display_string=Audit"}</definedName>
    <definedName name="_8__FDSAUDITLINK__" localSheetId="16" hidden="1">{"fdsup://directions/FAT Viewer?action=UPDATE&amp;creator=factset&amp;DYN_ARGS=TRUE&amp;DOC_NAME=FAT:FQL_AUDITING_CLIENT_TEMPLATE.FAT&amp;display_string=Audit&amp;VAR:KEY=SLMNKJIRGJ&amp;VAR:QUERY=KEZGX0VCSVREQShMVE0sMTIvMzEvMjAwOSwsLFJGLFVTRClARkZfRUJJVERBX0lCKExUTSwxMi8zMS8yMDA5L","CwsUkYsVVNEKSk=&amp;WINDOW=FIRST_POPUP&amp;HEIGHT=450&amp;WIDTH=450&amp;START_MAXIMIZED=FALSE&amp;VAR:CALENDAR=US&amp;VAR:SYMBOL=MIPS&amp;VAR:INDEX=0"}</definedName>
    <definedName name="_8__FDSAUDITLINK__" localSheetId="20" hidden="1">{"fdsup://directions/FAT Viewer?action=UPDATE&amp;creator=factset&amp;DYN_ARGS=TRUE&amp;DOC_NAME=FAT:FQL_AUDITING_CLIENT_TEMPLATE.FAT&amp;display_string=Audit&amp;VAR:KEY=SLMNKJIRGJ&amp;VAR:QUERY=KEZGX0VCSVREQShMVE0sMTIvMzEvMjAwOSwsLFJGLFVTRClARkZfRUJJVERBX0lCKExUTSwxMi8zMS8yMDA5L","CwsUkYsVVNEKSk=&amp;WINDOW=FIRST_POPUP&amp;HEIGHT=450&amp;WIDTH=450&amp;START_MAXIMIZED=FALSE&amp;VAR:CALENDAR=US&amp;VAR:SYMBOL=MIPS&amp;VAR:INDEX=0"}</definedName>
    <definedName name="_8__FDSAUDITLINK__" localSheetId="12" hidden="1">{"fdsup://directions/FAT Viewer?action=UPDATE&amp;creator=factset&amp;DYN_ARGS=TRUE&amp;DOC_NAME=FAT:FQL_AUDITING_CLIENT_TEMPLATE.FAT&amp;display_string=Audit&amp;VAR:KEY=SLMNKJIRGJ&amp;VAR:QUERY=KEZGX0VCSVREQShMVE0sMTIvMzEvMjAwOSwsLFJGLFVTRClARkZfRUJJVERBX0lCKExUTSwxMi8zMS8yMDA5L","CwsUkYsVVNEKSk=&amp;WINDOW=FIRST_POPUP&amp;HEIGHT=450&amp;WIDTH=450&amp;START_MAXIMIZED=FALSE&amp;VAR:CALENDAR=US&amp;VAR:SYMBOL=MIPS&amp;VAR:INDEX=0"}</definedName>
    <definedName name="_8__FDSAUDITLINK__" localSheetId="15" hidden="1">{"fdsup://directions/FAT Viewer?action=UPDATE&amp;creator=factset&amp;DYN_ARGS=TRUE&amp;DOC_NAME=FAT:FQL_AUDITING_CLIENT_TEMPLATE.FAT&amp;display_string=Audit&amp;VAR:KEY=SLMNKJIRGJ&amp;VAR:QUERY=KEZGX0VCSVREQShMVE0sMTIvMzEvMjAwOSwsLFJGLFVTRClARkZfRUJJVERBX0lCKExUTSwxMi8zMS8yMDA5L","CwsUkYsVVNEKSk=&amp;WINDOW=FIRST_POPUP&amp;HEIGHT=450&amp;WIDTH=450&amp;START_MAXIMIZED=FALSE&amp;VAR:CALENDAR=US&amp;VAR:SYMBOL=MIPS&amp;VAR:INDEX=0"}</definedName>
    <definedName name="_8__FDSAUDITLINK__" hidden="1">{"fdsup://directions/FAT Viewer?action=UPDATE&amp;creator=factset&amp;DYN_ARGS=TRUE&amp;DOC_NAME=FAT:FQL_AUDITING_CLIENT_TEMPLATE.FAT&amp;display_string=Audit&amp;VAR:KEY=SLMNKJIRGJ&amp;VAR:QUERY=KEZGX0VCSVREQShMVE0sMTIvMzEvMjAwOSwsLFJGLFVTRClARkZfRUJJVERBX0lCKExUTSwxMi8zMS8yMDA5L","CwsUkYsVVNEKSk=&amp;WINDOW=FIRST_POPUP&amp;HEIGHT=450&amp;WIDTH=450&amp;START_MAXIMIZED=FALSE&amp;VAR:CALENDAR=US&amp;VAR:SYMBOL=MIPS&amp;VAR:INDEX=0"}</definedName>
    <definedName name="_80__FDSAUDITLINK__" localSheetId="16" hidden="1">{"fdsup://Directions/FactSet Auditing Viewer?action=AUDIT_VALUE&amp;DB=129&amp;ID1=Y9369110&amp;VALUEID=07011&amp;SDATE=2009&amp;PERIODTYPE=ANN_STD&amp;window=popup_no_bar&amp;width=385&amp;height=120&amp;START_MAXIMIZED=FALSE&amp;creator=factset&amp;display_string=Audit"}</definedName>
    <definedName name="_80__FDSAUDITLINK__" localSheetId="20" hidden="1">{"fdsup://Directions/FactSet Auditing Viewer?action=AUDIT_VALUE&amp;DB=129&amp;ID1=Y9369110&amp;VALUEID=07011&amp;SDATE=2009&amp;PERIODTYPE=ANN_STD&amp;window=popup_no_bar&amp;width=385&amp;height=120&amp;START_MAXIMIZED=FALSE&amp;creator=factset&amp;display_string=Audit"}</definedName>
    <definedName name="_80__FDSAUDITLINK__" localSheetId="12" hidden="1">{"fdsup://Directions/FactSet Auditing Viewer?action=AUDIT_VALUE&amp;DB=129&amp;ID1=Y9369110&amp;VALUEID=07011&amp;SDATE=2009&amp;PERIODTYPE=ANN_STD&amp;window=popup_no_bar&amp;width=385&amp;height=120&amp;START_MAXIMIZED=FALSE&amp;creator=factset&amp;display_string=Audit"}</definedName>
    <definedName name="_80__FDSAUDITLINK__" localSheetId="15" hidden="1">{"fdsup://Directions/FactSet Auditing Viewer?action=AUDIT_VALUE&amp;DB=129&amp;ID1=Y9369110&amp;VALUEID=07011&amp;SDATE=2009&amp;PERIODTYPE=ANN_STD&amp;window=popup_no_bar&amp;width=385&amp;height=120&amp;START_MAXIMIZED=FALSE&amp;creator=factset&amp;display_string=Audit"}</definedName>
    <definedName name="_80__FDSAUDITLINK__" hidden="1">{"fdsup://Directions/FactSet Auditing Viewer?action=AUDIT_VALUE&amp;DB=129&amp;ID1=Y9369110&amp;VALUEID=07011&amp;SDATE=2009&amp;PERIODTYPE=ANN_STD&amp;window=popup_no_bar&amp;width=385&amp;height=120&amp;START_MAXIMIZED=FALSE&amp;creator=factset&amp;display_string=Audit"}</definedName>
    <definedName name="_800__FDSAUDITLINK__" localSheetId="16" hidden="1">{"fdsup://Directions/FactSet Auditing Viewer?action=AUDIT_VALUE&amp;DB=129&amp;ID1=642439&amp;VALUEID=01001&amp;SDATE=2010&amp;PERIODTYPE=ANN_STD&amp;SCFT=3&amp;window=popup_no_bar&amp;width=385&amp;height=120&amp;START_MAXIMIZED=FALSE&amp;creator=factset&amp;display_string=Audit"}</definedName>
    <definedName name="_800__FDSAUDITLINK__" localSheetId="20" hidden="1">{"fdsup://Directions/FactSet Auditing Viewer?action=AUDIT_VALUE&amp;DB=129&amp;ID1=642439&amp;VALUEID=01001&amp;SDATE=2010&amp;PERIODTYPE=ANN_STD&amp;SCFT=3&amp;window=popup_no_bar&amp;width=385&amp;height=120&amp;START_MAXIMIZED=FALSE&amp;creator=factset&amp;display_string=Audit"}</definedName>
    <definedName name="_800__FDSAUDITLINK__" localSheetId="12" hidden="1">{"fdsup://Directions/FactSet Auditing Viewer?action=AUDIT_VALUE&amp;DB=129&amp;ID1=642439&amp;VALUEID=01001&amp;SDATE=2010&amp;PERIODTYPE=ANN_STD&amp;SCFT=3&amp;window=popup_no_bar&amp;width=385&amp;height=120&amp;START_MAXIMIZED=FALSE&amp;creator=factset&amp;display_string=Audit"}</definedName>
    <definedName name="_800__FDSAUDITLINK__" localSheetId="15" hidden="1">{"fdsup://Directions/FactSet Auditing Viewer?action=AUDIT_VALUE&amp;DB=129&amp;ID1=642439&amp;VALUEID=01001&amp;SDATE=2010&amp;PERIODTYPE=ANN_STD&amp;SCFT=3&amp;window=popup_no_bar&amp;width=385&amp;height=120&amp;START_MAXIMIZED=FALSE&amp;creator=factset&amp;display_string=Audit"}</definedName>
    <definedName name="_800__FDSAUDITLINK__" hidden="1">{"fdsup://Directions/FactSet Auditing Viewer?action=AUDIT_VALUE&amp;DB=129&amp;ID1=642439&amp;VALUEID=01001&amp;SDATE=2010&amp;PERIODTYPE=ANN_STD&amp;SCFT=3&amp;window=popup_no_bar&amp;width=385&amp;height=120&amp;START_MAXIMIZED=FALSE&amp;creator=factset&amp;display_string=Audit"}</definedName>
    <definedName name="_801__FDSAUDITLINK__" localSheetId="16" hidden="1">{"fdsup://Directions/FactSet Auditing Viewer?action=AUDIT_VALUE&amp;DB=129&amp;ID1=B0LLBY&amp;VALUEID=01001&amp;SDATE=2010&amp;PERIODTYPE=ANN_STD&amp;SCFT=3&amp;window=popup_no_bar&amp;width=385&amp;height=120&amp;START_MAXIMIZED=FALSE&amp;creator=factset&amp;display_string=Audit"}</definedName>
    <definedName name="_801__FDSAUDITLINK__" localSheetId="20" hidden="1">{"fdsup://Directions/FactSet Auditing Viewer?action=AUDIT_VALUE&amp;DB=129&amp;ID1=B0LLBY&amp;VALUEID=01001&amp;SDATE=2010&amp;PERIODTYPE=ANN_STD&amp;SCFT=3&amp;window=popup_no_bar&amp;width=385&amp;height=120&amp;START_MAXIMIZED=FALSE&amp;creator=factset&amp;display_string=Audit"}</definedName>
    <definedName name="_801__FDSAUDITLINK__" localSheetId="12" hidden="1">{"fdsup://Directions/FactSet Auditing Viewer?action=AUDIT_VALUE&amp;DB=129&amp;ID1=B0LLBY&amp;VALUEID=01001&amp;SDATE=2010&amp;PERIODTYPE=ANN_STD&amp;SCFT=3&amp;window=popup_no_bar&amp;width=385&amp;height=120&amp;START_MAXIMIZED=FALSE&amp;creator=factset&amp;display_string=Audit"}</definedName>
    <definedName name="_801__FDSAUDITLINK__" localSheetId="15" hidden="1">{"fdsup://Directions/FactSet Auditing Viewer?action=AUDIT_VALUE&amp;DB=129&amp;ID1=B0LLBY&amp;VALUEID=01001&amp;SDATE=2010&amp;PERIODTYPE=ANN_STD&amp;SCFT=3&amp;window=popup_no_bar&amp;width=385&amp;height=120&amp;START_MAXIMIZED=FALSE&amp;creator=factset&amp;display_string=Audit"}</definedName>
    <definedName name="_801__FDSAUDITLINK__" hidden="1">{"fdsup://Directions/FactSet Auditing Viewer?action=AUDIT_VALUE&amp;DB=129&amp;ID1=B0LLBY&amp;VALUEID=01001&amp;SDATE=2010&amp;PERIODTYPE=ANN_STD&amp;SCFT=3&amp;window=popup_no_bar&amp;width=385&amp;height=120&amp;START_MAXIMIZED=FALSE&amp;creator=factset&amp;display_string=Audit"}</definedName>
    <definedName name="_802__FDSAUDITLINK__" localSheetId="16" hidden="1">{"fdsup://Directions/FactSet Auditing Viewer?action=AUDIT_VALUE&amp;DB=129&amp;ID1=680084&amp;VALUEID=01001&amp;SDATE=2010&amp;PERIODTYPE=ANN_STD&amp;SCFT=3&amp;window=popup_no_bar&amp;width=385&amp;height=120&amp;START_MAXIMIZED=FALSE&amp;creator=factset&amp;display_string=Audit"}</definedName>
    <definedName name="_802__FDSAUDITLINK__" localSheetId="20" hidden="1">{"fdsup://Directions/FactSet Auditing Viewer?action=AUDIT_VALUE&amp;DB=129&amp;ID1=680084&amp;VALUEID=01001&amp;SDATE=2010&amp;PERIODTYPE=ANN_STD&amp;SCFT=3&amp;window=popup_no_bar&amp;width=385&amp;height=120&amp;START_MAXIMIZED=FALSE&amp;creator=factset&amp;display_string=Audit"}</definedName>
    <definedName name="_802__FDSAUDITLINK__" localSheetId="12" hidden="1">{"fdsup://Directions/FactSet Auditing Viewer?action=AUDIT_VALUE&amp;DB=129&amp;ID1=680084&amp;VALUEID=01001&amp;SDATE=2010&amp;PERIODTYPE=ANN_STD&amp;SCFT=3&amp;window=popup_no_bar&amp;width=385&amp;height=120&amp;START_MAXIMIZED=FALSE&amp;creator=factset&amp;display_string=Audit"}</definedName>
    <definedName name="_802__FDSAUDITLINK__" localSheetId="15" hidden="1">{"fdsup://Directions/FactSet Auditing Viewer?action=AUDIT_VALUE&amp;DB=129&amp;ID1=680084&amp;VALUEID=01001&amp;SDATE=2010&amp;PERIODTYPE=ANN_STD&amp;SCFT=3&amp;window=popup_no_bar&amp;width=385&amp;height=120&amp;START_MAXIMIZED=FALSE&amp;creator=factset&amp;display_string=Audit"}</definedName>
    <definedName name="_802__FDSAUDITLINK__" hidden="1">{"fdsup://Directions/FactSet Auditing Viewer?action=AUDIT_VALUE&amp;DB=129&amp;ID1=680084&amp;VALUEID=01001&amp;SDATE=2010&amp;PERIODTYPE=ANN_STD&amp;SCFT=3&amp;window=popup_no_bar&amp;width=385&amp;height=120&amp;START_MAXIMIZED=FALSE&amp;creator=factset&amp;display_string=Audit"}</definedName>
    <definedName name="_803__FDSAUDITLINK__" localSheetId="16" hidden="1">{"fdsup://Directions/FactSet Auditing Viewer?action=AUDIT_VALUE&amp;DB=129&amp;ID1=B43G3B&amp;VALUEID=01001&amp;SDATE=2010&amp;PERIODTYPE=ANN_STD&amp;SCFT=3&amp;window=popup_no_bar&amp;width=385&amp;height=120&amp;START_MAXIMIZED=FALSE&amp;creator=factset&amp;display_string=Audit"}</definedName>
    <definedName name="_803__FDSAUDITLINK__" localSheetId="20" hidden="1">{"fdsup://Directions/FactSet Auditing Viewer?action=AUDIT_VALUE&amp;DB=129&amp;ID1=B43G3B&amp;VALUEID=01001&amp;SDATE=2010&amp;PERIODTYPE=ANN_STD&amp;SCFT=3&amp;window=popup_no_bar&amp;width=385&amp;height=120&amp;START_MAXIMIZED=FALSE&amp;creator=factset&amp;display_string=Audit"}</definedName>
    <definedName name="_803__FDSAUDITLINK__" localSheetId="12" hidden="1">{"fdsup://Directions/FactSet Auditing Viewer?action=AUDIT_VALUE&amp;DB=129&amp;ID1=B43G3B&amp;VALUEID=01001&amp;SDATE=2010&amp;PERIODTYPE=ANN_STD&amp;SCFT=3&amp;window=popup_no_bar&amp;width=385&amp;height=120&amp;START_MAXIMIZED=FALSE&amp;creator=factset&amp;display_string=Audit"}</definedName>
    <definedName name="_803__FDSAUDITLINK__" localSheetId="15" hidden="1">{"fdsup://Directions/FactSet Auditing Viewer?action=AUDIT_VALUE&amp;DB=129&amp;ID1=B43G3B&amp;VALUEID=01001&amp;SDATE=2010&amp;PERIODTYPE=ANN_STD&amp;SCFT=3&amp;window=popup_no_bar&amp;width=385&amp;height=120&amp;START_MAXIMIZED=FALSE&amp;creator=factset&amp;display_string=Audit"}</definedName>
    <definedName name="_803__FDSAUDITLINK__" hidden="1">{"fdsup://Directions/FactSet Auditing Viewer?action=AUDIT_VALUE&amp;DB=129&amp;ID1=B43G3B&amp;VALUEID=01001&amp;SDATE=2010&amp;PERIODTYPE=ANN_STD&amp;SCFT=3&amp;window=popup_no_bar&amp;width=385&amp;height=120&amp;START_MAXIMIZED=FALSE&amp;creator=factset&amp;display_string=Audit"}</definedName>
    <definedName name="_804__FDSAUDITLINK__" localSheetId="16" hidden="1">{"fdsup://Directions/FactSet Auditing Viewer?action=AUDIT_VALUE&amp;DB=129&amp;ID1=641903&amp;VALUEID=01001&amp;SDATE=2010&amp;PERIODTYPE=ANN_STD&amp;SCFT=3&amp;window=popup_no_bar&amp;width=385&amp;height=120&amp;START_MAXIMIZED=FALSE&amp;creator=factset&amp;display_string=Audit"}</definedName>
    <definedName name="_804__FDSAUDITLINK__" localSheetId="20" hidden="1">{"fdsup://Directions/FactSet Auditing Viewer?action=AUDIT_VALUE&amp;DB=129&amp;ID1=641903&amp;VALUEID=01001&amp;SDATE=2010&amp;PERIODTYPE=ANN_STD&amp;SCFT=3&amp;window=popup_no_bar&amp;width=385&amp;height=120&amp;START_MAXIMIZED=FALSE&amp;creator=factset&amp;display_string=Audit"}</definedName>
    <definedName name="_804__FDSAUDITLINK__" localSheetId="12" hidden="1">{"fdsup://Directions/FactSet Auditing Viewer?action=AUDIT_VALUE&amp;DB=129&amp;ID1=641903&amp;VALUEID=01001&amp;SDATE=2010&amp;PERIODTYPE=ANN_STD&amp;SCFT=3&amp;window=popup_no_bar&amp;width=385&amp;height=120&amp;START_MAXIMIZED=FALSE&amp;creator=factset&amp;display_string=Audit"}</definedName>
    <definedName name="_804__FDSAUDITLINK__" localSheetId="15" hidden="1">{"fdsup://Directions/FactSet Auditing Viewer?action=AUDIT_VALUE&amp;DB=129&amp;ID1=641903&amp;VALUEID=01001&amp;SDATE=2010&amp;PERIODTYPE=ANN_STD&amp;SCFT=3&amp;window=popup_no_bar&amp;width=385&amp;height=120&amp;START_MAXIMIZED=FALSE&amp;creator=factset&amp;display_string=Audit"}</definedName>
    <definedName name="_804__FDSAUDITLINK__" hidden="1">{"fdsup://Directions/FactSet Auditing Viewer?action=AUDIT_VALUE&amp;DB=129&amp;ID1=641903&amp;VALUEID=01001&amp;SDATE=2010&amp;PERIODTYPE=ANN_STD&amp;SCFT=3&amp;window=popup_no_bar&amp;width=385&amp;height=120&amp;START_MAXIMIZED=FALSE&amp;creator=factset&amp;display_string=Audit"}</definedName>
    <definedName name="_805__FDSAUDITLINK__" localSheetId="16" hidden="1">{"fdsup://Directions/FactSet Auditing Viewer?action=AUDIT_VALUE&amp;DB=129&amp;ID1=B3XNKM&amp;VALUEID=01001&amp;SDATE=2010&amp;PERIODTYPE=ANN_STD&amp;SCFT=3&amp;window=popup_no_bar&amp;width=385&amp;height=120&amp;START_MAXIMIZED=FALSE&amp;creator=factset&amp;display_string=Audit"}</definedName>
    <definedName name="_805__FDSAUDITLINK__" localSheetId="20" hidden="1">{"fdsup://Directions/FactSet Auditing Viewer?action=AUDIT_VALUE&amp;DB=129&amp;ID1=B3XNKM&amp;VALUEID=01001&amp;SDATE=2010&amp;PERIODTYPE=ANN_STD&amp;SCFT=3&amp;window=popup_no_bar&amp;width=385&amp;height=120&amp;START_MAXIMIZED=FALSE&amp;creator=factset&amp;display_string=Audit"}</definedName>
    <definedName name="_805__FDSAUDITLINK__" localSheetId="12" hidden="1">{"fdsup://Directions/FactSet Auditing Viewer?action=AUDIT_VALUE&amp;DB=129&amp;ID1=B3XNKM&amp;VALUEID=01001&amp;SDATE=2010&amp;PERIODTYPE=ANN_STD&amp;SCFT=3&amp;window=popup_no_bar&amp;width=385&amp;height=120&amp;START_MAXIMIZED=FALSE&amp;creator=factset&amp;display_string=Audit"}</definedName>
    <definedName name="_805__FDSAUDITLINK__" localSheetId="15" hidden="1">{"fdsup://Directions/FactSet Auditing Viewer?action=AUDIT_VALUE&amp;DB=129&amp;ID1=B3XNKM&amp;VALUEID=01001&amp;SDATE=2010&amp;PERIODTYPE=ANN_STD&amp;SCFT=3&amp;window=popup_no_bar&amp;width=385&amp;height=120&amp;START_MAXIMIZED=FALSE&amp;creator=factset&amp;display_string=Audit"}</definedName>
    <definedName name="_805__FDSAUDITLINK__" hidden="1">{"fdsup://Directions/FactSet Auditing Viewer?action=AUDIT_VALUE&amp;DB=129&amp;ID1=B3XNKM&amp;VALUEID=01001&amp;SDATE=2010&amp;PERIODTYPE=ANN_STD&amp;SCFT=3&amp;window=popup_no_bar&amp;width=385&amp;height=120&amp;START_MAXIMIZED=FALSE&amp;creator=factset&amp;display_string=Audit"}</definedName>
    <definedName name="_806__FDSAUDITLINK__" localSheetId="16" hidden="1">{"fdsup://Directions/FactSet Auditing Viewer?action=AUDIT_VALUE&amp;DB=129&amp;ID1=B0BQQX&amp;VALUEID=01001&amp;SDATE=2010&amp;PERIODTYPE=ANN_STD&amp;SCFT=3&amp;window=popup_no_bar&amp;width=385&amp;height=120&amp;START_MAXIMIZED=FALSE&amp;creator=factset&amp;display_string=Audit"}</definedName>
    <definedName name="_806__FDSAUDITLINK__" localSheetId="20" hidden="1">{"fdsup://Directions/FactSet Auditing Viewer?action=AUDIT_VALUE&amp;DB=129&amp;ID1=B0BQQX&amp;VALUEID=01001&amp;SDATE=2010&amp;PERIODTYPE=ANN_STD&amp;SCFT=3&amp;window=popup_no_bar&amp;width=385&amp;height=120&amp;START_MAXIMIZED=FALSE&amp;creator=factset&amp;display_string=Audit"}</definedName>
    <definedName name="_806__FDSAUDITLINK__" localSheetId="12" hidden="1">{"fdsup://Directions/FactSet Auditing Viewer?action=AUDIT_VALUE&amp;DB=129&amp;ID1=B0BQQX&amp;VALUEID=01001&amp;SDATE=2010&amp;PERIODTYPE=ANN_STD&amp;SCFT=3&amp;window=popup_no_bar&amp;width=385&amp;height=120&amp;START_MAXIMIZED=FALSE&amp;creator=factset&amp;display_string=Audit"}</definedName>
    <definedName name="_806__FDSAUDITLINK__" localSheetId="15" hidden="1">{"fdsup://Directions/FactSet Auditing Viewer?action=AUDIT_VALUE&amp;DB=129&amp;ID1=B0BQQX&amp;VALUEID=01001&amp;SDATE=2010&amp;PERIODTYPE=ANN_STD&amp;SCFT=3&amp;window=popup_no_bar&amp;width=385&amp;height=120&amp;START_MAXIMIZED=FALSE&amp;creator=factset&amp;display_string=Audit"}</definedName>
    <definedName name="_806__FDSAUDITLINK__" hidden="1">{"fdsup://Directions/FactSet Auditing Viewer?action=AUDIT_VALUE&amp;DB=129&amp;ID1=B0BQQX&amp;VALUEID=01001&amp;SDATE=2010&amp;PERIODTYPE=ANN_STD&amp;SCFT=3&amp;window=popup_no_bar&amp;width=385&amp;height=120&amp;START_MAXIMIZED=FALSE&amp;creator=factset&amp;display_string=Audit"}</definedName>
    <definedName name="_807__FDSAUDITLINK__" localSheetId="16" hidden="1">{"fdsup://Directions/FactSet Auditing Viewer?action=AUDIT_VALUE&amp;DB=129&amp;ID1=614261&amp;VALUEID=01001&amp;SDATE=2011&amp;PERIODTYPE=ANN_STD&amp;SCFT=3&amp;window=popup_no_bar&amp;width=385&amp;height=120&amp;START_MAXIMIZED=FALSE&amp;creator=factset&amp;display_string=Audit"}</definedName>
    <definedName name="_807__FDSAUDITLINK__" localSheetId="20" hidden="1">{"fdsup://Directions/FactSet Auditing Viewer?action=AUDIT_VALUE&amp;DB=129&amp;ID1=614261&amp;VALUEID=01001&amp;SDATE=2011&amp;PERIODTYPE=ANN_STD&amp;SCFT=3&amp;window=popup_no_bar&amp;width=385&amp;height=120&amp;START_MAXIMIZED=FALSE&amp;creator=factset&amp;display_string=Audit"}</definedName>
    <definedName name="_807__FDSAUDITLINK__" localSheetId="12" hidden="1">{"fdsup://Directions/FactSet Auditing Viewer?action=AUDIT_VALUE&amp;DB=129&amp;ID1=614261&amp;VALUEID=01001&amp;SDATE=2011&amp;PERIODTYPE=ANN_STD&amp;SCFT=3&amp;window=popup_no_bar&amp;width=385&amp;height=120&amp;START_MAXIMIZED=FALSE&amp;creator=factset&amp;display_string=Audit"}</definedName>
    <definedName name="_807__FDSAUDITLINK__" localSheetId="15" hidden="1">{"fdsup://Directions/FactSet Auditing Viewer?action=AUDIT_VALUE&amp;DB=129&amp;ID1=614261&amp;VALUEID=01001&amp;SDATE=2011&amp;PERIODTYPE=ANN_STD&amp;SCFT=3&amp;window=popup_no_bar&amp;width=385&amp;height=120&amp;START_MAXIMIZED=FALSE&amp;creator=factset&amp;display_string=Audit"}</definedName>
    <definedName name="_807__FDSAUDITLINK__" hidden="1">{"fdsup://Directions/FactSet Auditing Viewer?action=AUDIT_VALUE&amp;DB=129&amp;ID1=614261&amp;VALUEID=01001&amp;SDATE=2011&amp;PERIODTYPE=ANN_STD&amp;SCFT=3&amp;window=popup_no_bar&amp;width=385&amp;height=120&amp;START_MAXIMIZED=FALSE&amp;creator=factset&amp;display_string=Audit"}</definedName>
    <definedName name="_808__FDSAUDITLINK__" localSheetId="16" hidden="1">{"fdsup://Directions/FactSet Auditing Viewer?action=AUDIT_VALUE&amp;DB=129&amp;ID1=B1VJ4Z&amp;VALUEID=01001&amp;SDATE=2011&amp;PERIODTYPE=ANN_STD&amp;SCFT=3&amp;window=popup_no_bar&amp;width=385&amp;height=120&amp;START_MAXIMIZED=FALSE&amp;creator=factset&amp;display_string=Audit"}</definedName>
    <definedName name="_808__FDSAUDITLINK__" localSheetId="20" hidden="1">{"fdsup://Directions/FactSet Auditing Viewer?action=AUDIT_VALUE&amp;DB=129&amp;ID1=B1VJ4Z&amp;VALUEID=01001&amp;SDATE=2011&amp;PERIODTYPE=ANN_STD&amp;SCFT=3&amp;window=popup_no_bar&amp;width=385&amp;height=120&amp;START_MAXIMIZED=FALSE&amp;creator=factset&amp;display_string=Audit"}</definedName>
    <definedName name="_808__FDSAUDITLINK__" localSheetId="12" hidden="1">{"fdsup://Directions/FactSet Auditing Viewer?action=AUDIT_VALUE&amp;DB=129&amp;ID1=B1VJ4Z&amp;VALUEID=01001&amp;SDATE=2011&amp;PERIODTYPE=ANN_STD&amp;SCFT=3&amp;window=popup_no_bar&amp;width=385&amp;height=120&amp;START_MAXIMIZED=FALSE&amp;creator=factset&amp;display_string=Audit"}</definedName>
    <definedName name="_808__FDSAUDITLINK__" localSheetId="15" hidden="1">{"fdsup://Directions/FactSet Auditing Viewer?action=AUDIT_VALUE&amp;DB=129&amp;ID1=B1VJ4Z&amp;VALUEID=01001&amp;SDATE=2011&amp;PERIODTYPE=ANN_STD&amp;SCFT=3&amp;window=popup_no_bar&amp;width=385&amp;height=120&amp;START_MAXIMIZED=FALSE&amp;creator=factset&amp;display_string=Audit"}</definedName>
    <definedName name="_808__FDSAUDITLINK__" hidden="1">{"fdsup://Directions/FactSet Auditing Viewer?action=AUDIT_VALUE&amp;DB=129&amp;ID1=B1VJ4Z&amp;VALUEID=01001&amp;SDATE=2011&amp;PERIODTYPE=ANN_STD&amp;SCFT=3&amp;window=popup_no_bar&amp;width=385&amp;height=120&amp;START_MAXIMIZED=FALSE&amp;creator=factset&amp;display_string=Audit"}</definedName>
    <definedName name="_809__FDSAUDITLINK__" localSheetId="16" hidden="1">{"fdsup://Directions/FactSet Auditing Viewer?action=AUDIT_VALUE&amp;DB=129&amp;ID1=630898&amp;VALUEID=01001&amp;SDATE=2010&amp;PERIODTYPE=ANN_STD&amp;SCFT=3&amp;window=popup_no_bar&amp;width=385&amp;height=120&amp;START_MAXIMIZED=FALSE&amp;creator=factset&amp;display_string=Audit"}</definedName>
    <definedName name="_809__FDSAUDITLINK__" localSheetId="20" hidden="1">{"fdsup://Directions/FactSet Auditing Viewer?action=AUDIT_VALUE&amp;DB=129&amp;ID1=630898&amp;VALUEID=01001&amp;SDATE=2010&amp;PERIODTYPE=ANN_STD&amp;SCFT=3&amp;window=popup_no_bar&amp;width=385&amp;height=120&amp;START_MAXIMIZED=FALSE&amp;creator=factset&amp;display_string=Audit"}</definedName>
    <definedName name="_809__FDSAUDITLINK__" localSheetId="12" hidden="1">{"fdsup://Directions/FactSet Auditing Viewer?action=AUDIT_VALUE&amp;DB=129&amp;ID1=630898&amp;VALUEID=01001&amp;SDATE=2010&amp;PERIODTYPE=ANN_STD&amp;SCFT=3&amp;window=popup_no_bar&amp;width=385&amp;height=120&amp;START_MAXIMIZED=FALSE&amp;creator=factset&amp;display_string=Audit"}</definedName>
    <definedName name="_809__FDSAUDITLINK__" localSheetId="15" hidden="1">{"fdsup://Directions/FactSet Auditing Viewer?action=AUDIT_VALUE&amp;DB=129&amp;ID1=630898&amp;VALUEID=01001&amp;SDATE=2010&amp;PERIODTYPE=ANN_STD&amp;SCFT=3&amp;window=popup_no_bar&amp;width=385&amp;height=120&amp;START_MAXIMIZED=FALSE&amp;creator=factset&amp;display_string=Audit"}</definedName>
    <definedName name="_809__FDSAUDITLINK__" hidden="1">{"fdsup://Directions/FactSet Auditing Viewer?action=AUDIT_VALUE&amp;DB=129&amp;ID1=630898&amp;VALUEID=01001&amp;SDATE=2010&amp;PERIODTYPE=ANN_STD&amp;SCFT=3&amp;window=popup_no_bar&amp;width=385&amp;height=120&amp;START_MAXIMIZED=FALSE&amp;creator=factset&amp;display_string=Audit"}</definedName>
    <definedName name="_81__FDSAUDITLINK__" localSheetId="16" hidden="1">{"fdsup://Directions/FactSet Auditing Viewer?action=AUDIT_VALUE&amp;DB=129&amp;ID1=46629U10&amp;VALUEID=01001&amp;SDATE=200904&amp;PERIODTYPE=QTR_STD&amp;window=popup_no_bar&amp;width=385&amp;height=120&amp;START_MAXIMIZED=FALSE&amp;creator=factset&amp;display_string=Audit"}</definedName>
    <definedName name="_81__FDSAUDITLINK__" localSheetId="20" hidden="1">{"fdsup://Directions/FactSet Auditing Viewer?action=AUDIT_VALUE&amp;DB=129&amp;ID1=46629U10&amp;VALUEID=01001&amp;SDATE=200904&amp;PERIODTYPE=QTR_STD&amp;window=popup_no_bar&amp;width=385&amp;height=120&amp;START_MAXIMIZED=FALSE&amp;creator=factset&amp;display_string=Audit"}</definedName>
    <definedName name="_81__FDSAUDITLINK__" localSheetId="12" hidden="1">{"fdsup://Directions/FactSet Auditing Viewer?action=AUDIT_VALUE&amp;DB=129&amp;ID1=46629U10&amp;VALUEID=01001&amp;SDATE=200904&amp;PERIODTYPE=QTR_STD&amp;window=popup_no_bar&amp;width=385&amp;height=120&amp;START_MAXIMIZED=FALSE&amp;creator=factset&amp;display_string=Audit"}</definedName>
    <definedName name="_81__FDSAUDITLINK__" localSheetId="15" hidden="1">{"fdsup://Directions/FactSet Auditing Viewer?action=AUDIT_VALUE&amp;DB=129&amp;ID1=46629U10&amp;VALUEID=01001&amp;SDATE=200904&amp;PERIODTYPE=QTR_STD&amp;window=popup_no_bar&amp;width=385&amp;height=120&amp;START_MAXIMIZED=FALSE&amp;creator=factset&amp;display_string=Audit"}</definedName>
    <definedName name="_81__FDSAUDITLINK__" hidden="1">{"fdsup://Directions/FactSet Auditing Viewer?action=AUDIT_VALUE&amp;DB=129&amp;ID1=46629U10&amp;VALUEID=01001&amp;SDATE=200904&amp;PERIODTYPE=QTR_STD&amp;window=popup_no_bar&amp;width=385&amp;height=120&amp;START_MAXIMIZED=FALSE&amp;creator=factset&amp;display_string=Audit"}</definedName>
    <definedName name="_810__FDSAUDITLINK__" localSheetId="16" hidden="1">{"fdsup://Directions/FactSet Auditing Viewer?action=AUDIT_VALUE&amp;DB=129&amp;ID1=B0BVB9&amp;VALUEID=01001&amp;SDATE=2010&amp;PERIODTYPE=ANN_STD&amp;SCFT=3&amp;window=popup_no_bar&amp;width=385&amp;height=120&amp;START_MAXIMIZED=FALSE&amp;creator=factset&amp;display_string=Audit"}</definedName>
    <definedName name="_810__FDSAUDITLINK__" localSheetId="20" hidden="1">{"fdsup://Directions/FactSet Auditing Viewer?action=AUDIT_VALUE&amp;DB=129&amp;ID1=B0BVB9&amp;VALUEID=01001&amp;SDATE=2010&amp;PERIODTYPE=ANN_STD&amp;SCFT=3&amp;window=popup_no_bar&amp;width=385&amp;height=120&amp;START_MAXIMIZED=FALSE&amp;creator=factset&amp;display_string=Audit"}</definedName>
    <definedName name="_810__FDSAUDITLINK__" localSheetId="12" hidden="1">{"fdsup://Directions/FactSet Auditing Viewer?action=AUDIT_VALUE&amp;DB=129&amp;ID1=B0BVB9&amp;VALUEID=01001&amp;SDATE=2010&amp;PERIODTYPE=ANN_STD&amp;SCFT=3&amp;window=popup_no_bar&amp;width=385&amp;height=120&amp;START_MAXIMIZED=FALSE&amp;creator=factset&amp;display_string=Audit"}</definedName>
    <definedName name="_810__FDSAUDITLINK__" localSheetId="15" hidden="1">{"fdsup://Directions/FactSet Auditing Viewer?action=AUDIT_VALUE&amp;DB=129&amp;ID1=B0BVB9&amp;VALUEID=01001&amp;SDATE=2010&amp;PERIODTYPE=ANN_STD&amp;SCFT=3&amp;window=popup_no_bar&amp;width=385&amp;height=120&amp;START_MAXIMIZED=FALSE&amp;creator=factset&amp;display_string=Audit"}</definedName>
    <definedName name="_810__FDSAUDITLINK__" hidden="1">{"fdsup://Directions/FactSet Auditing Viewer?action=AUDIT_VALUE&amp;DB=129&amp;ID1=B0BVB9&amp;VALUEID=01001&amp;SDATE=2010&amp;PERIODTYPE=ANN_STD&amp;SCFT=3&amp;window=popup_no_bar&amp;width=385&amp;height=120&amp;START_MAXIMIZED=FALSE&amp;creator=factset&amp;display_string=Audit"}</definedName>
    <definedName name="_811__FDSAUDITLINK__" localSheetId="16" hidden="1">{"fdsup://Directions/FactSet Auditing Viewer?action=AUDIT_VALUE&amp;DB=129&amp;ID1=B05JSD&amp;VALUEID=01001&amp;SDATE=2011&amp;PERIODTYPE=ANN_STD&amp;SCFT=3&amp;window=popup_no_bar&amp;width=385&amp;height=120&amp;START_MAXIMIZED=FALSE&amp;creator=factset&amp;display_string=Audit"}</definedName>
    <definedName name="_811__FDSAUDITLINK__" localSheetId="20" hidden="1">{"fdsup://Directions/FactSet Auditing Viewer?action=AUDIT_VALUE&amp;DB=129&amp;ID1=B05JSD&amp;VALUEID=01001&amp;SDATE=2011&amp;PERIODTYPE=ANN_STD&amp;SCFT=3&amp;window=popup_no_bar&amp;width=385&amp;height=120&amp;START_MAXIMIZED=FALSE&amp;creator=factset&amp;display_string=Audit"}</definedName>
    <definedName name="_811__FDSAUDITLINK__" localSheetId="12" hidden="1">{"fdsup://Directions/FactSet Auditing Viewer?action=AUDIT_VALUE&amp;DB=129&amp;ID1=B05JSD&amp;VALUEID=01001&amp;SDATE=2011&amp;PERIODTYPE=ANN_STD&amp;SCFT=3&amp;window=popup_no_bar&amp;width=385&amp;height=120&amp;START_MAXIMIZED=FALSE&amp;creator=factset&amp;display_string=Audit"}</definedName>
    <definedName name="_811__FDSAUDITLINK__" localSheetId="15" hidden="1">{"fdsup://Directions/FactSet Auditing Viewer?action=AUDIT_VALUE&amp;DB=129&amp;ID1=B05JSD&amp;VALUEID=01001&amp;SDATE=2011&amp;PERIODTYPE=ANN_STD&amp;SCFT=3&amp;window=popup_no_bar&amp;width=385&amp;height=120&amp;START_MAXIMIZED=FALSE&amp;creator=factset&amp;display_string=Audit"}</definedName>
    <definedName name="_811__FDSAUDITLINK__" hidden="1">{"fdsup://Directions/FactSet Auditing Viewer?action=AUDIT_VALUE&amp;DB=129&amp;ID1=B05JSD&amp;VALUEID=01001&amp;SDATE=2011&amp;PERIODTYPE=ANN_STD&amp;SCFT=3&amp;window=popup_no_bar&amp;width=385&amp;height=120&amp;START_MAXIMIZED=FALSE&amp;creator=factset&amp;display_string=Audit"}</definedName>
    <definedName name="_812__FDSAUDITLINK__" localSheetId="16" hidden="1">{"fdsup://Directions/FactSet Auditing Viewer?action=AUDIT_VALUE&amp;DB=129&amp;ID1=B03GD6&amp;VALUEID=01001&amp;SDATE=2010&amp;PERIODTYPE=ANN_STD&amp;SCFT=3&amp;window=popup_no_bar&amp;width=385&amp;height=120&amp;START_MAXIMIZED=FALSE&amp;creator=factset&amp;display_string=Audit"}</definedName>
    <definedName name="_812__FDSAUDITLINK__" localSheetId="20" hidden="1">{"fdsup://Directions/FactSet Auditing Viewer?action=AUDIT_VALUE&amp;DB=129&amp;ID1=B03GD6&amp;VALUEID=01001&amp;SDATE=2010&amp;PERIODTYPE=ANN_STD&amp;SCFT=3&amp;window=popup_no_bar&amp;width=385&amp;height=120&amp;START_MAXIMIZED=FALSE&amp;creator=factset&amp;display_string=Audit"}</definedName>
    <definedName name="_812__FDSAUDITLINK__" localSheetId="12" hidden="1">{"fdsup://Directions/FactSet Auditing Viewer?action=AUDIT_VALUE&amp;DB=129&amp;ID1=B03GD6&amp;VALUEID=01001&amp;SDATE=2010&amp;PERIODTYPE=ANN_STD&amp;SCFT=3&amp;window=popup_no_bar&amp;width=385&amp;height=120&amp;START_MAXIMIZED=FALSE&amp;creator=factset&amp;display_string=Audit"}</definedName>
    <definedName name="_812__FDSAUDITLINK__" localSheetId="15" hidden="1">{"fdsup://Directions/FactSet Auditing Viewer?action=AUDIT_VALUE&amp;DB=129&amp;ID1=B03GD6&amp;VALUEID=01001&amp;SDATE=2010&amp;PERIODTYPE=ANN_STD&amp;SCFT=3&amp;window=popup_no_bar&amp;width=385&amp;height=120&amp;START_MAXIMIZED=FALSE&amp;creator=factset&amp;display_string=Audit"}</definedName>
    <definedName name="_812__FDSAUDITLINK__" hidden="1">{"fdsup://Directions/FactSet Auditing Viewer?action=AUDIT_VALUE&amp;DB=129&amp;ID1=B03GD6&amp;VALUEID=01001&amp;SDATE=2010&amp;PERIODTYPE=ANN_STD&amp;SCFT=3&amp;window=popup_no_bar&amp;width=385&amp;height=120&amp;START_MAXIMIZED=FALSE&amp;creator=factset&amp;display_string=Audit"}</definedName>
    <definedName name="_813__FDSAUDITLINK__" localSheetId="16" hidden="1">{"fdsup://Directions/FactSet Auditing Viewer?action=AUDIT_VALUE&amp;DB=129&amp;ID1=610483&amp;VALUEID=01001&amp;SDATE=2010&amp;PERIODTYPE=ANN_STD&amp;SCFT=3&amp;window=popup_no_bar&amp;width=385&amp;height=120&amp;START_MAXIMIZED=FALSE&amp;creator=factset&amp;display_string=Audit"}</definedName>
    <definedName name="_813__FDSAUDITLINK__" localSheetId="20" hidden="1">{"fdsup://Directions/FactSet Auditing Viewer?action=AUDIT_VALUE&amp;DB=129&amp;ID1=610483&amp;VALUEID=01001&amp;SDATE=2010&amp;PERIODTYPE=ANN_STD&amp;SCFT=3&amp;window=popup_no_bar&amp;width=385&amp;height=120&amp;START_MAXIMIZED=FALSE&amp;creator=factset&amp;display_string=Audit"}</definedName>
    <definedName name="_813__FDSAUDITLINK__" localSheetId="12" hidden="1">{"fdsup://Directions/FactSet Auditing Viewer?action=AUDIT_VALUE&amp;DB=129&amp;ID1=610483&amp;VALUEID=01001&amp;SDATE=2010&amp;PERIODTYPE=ANN_STD&amp;SCFT=3&amp;window=popup_no_bar&amp;width=385&amp;height=120&amp;START_MAXIMIZED=FALSE&amp;creator=factset&amp;display_string=Audit"}</definedName>
    <definedName name="_813__FDSAUDITLINK__" localSheetId="15" hidden="1">{"fdsup://Directions/FactSet Auditing Viewer?action=AUDIT_VALUE&amp;DB=129&amp;ID1=610483&amp;VALUEID=01001&amp;SDATE=2010&amp;PERIODTYPE=ANN_STD&amp;SCFT=3&amp;window=popup_no_bar&amp;width=385&amp;height=120&amp;START_MAXIMIZED=FALSE&amp;creator=factset&amp;display_string=Audit"}</definedName>
    <definedName name="_813__FDSAUDITLINK__" hidden="1">{"fdsup://Directions/FactSet Auditing Viewer?action=AUDIT_VALUE&amp;DB=129&amp;ID1=610483&amp;VALUEID=01001&amp;SDATE=2010&amp;PERIODTYPE=ANN_STD&amp;SCFT=3&amp;window=popup_no_bar&amp;width=385&amp;height=120&amp;START_MAXIMIZED=FALSE&amp;creator=factset&amp;display_string=Audit"}</definedName>
    <definedName name="_814__FDSAUDITLINK__" localSheetId="16"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14__FDSAUDITLINK__" localSheetId="20"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14__FDSAUDITLINK__" localSheetId="12"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14__FDSAUDITLINK__" localSheetId="15"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14__FDSAUDITLINK__"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15__FDSAUDITLINK__" localSheetId="16"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15__FDSAUDITLINK__" localSheetId="20"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15__FDSAUDITLINK__" localSheetId="12"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15__FDSAUDITLINK__" localSheetId="15"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15__FDSAUDITLINK__"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16__FDSAUDITLINK__" localSheetId="16"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16__FDSAUDITLINK__" localSheetId="20"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16__FDSAUDITLINK__" localSheetId="12"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16__FDSAUDITLINK__" localSheetId="15"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16__FDSAUDITLINK__"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17__FDSAUDITLINK__" localSheetId="16"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17__FDSAUDITLINK__" localSheetId="20"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17__FDSAUDITLINK__" localSheetId="12"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17__FDSAUDITLINK__" localSheetId="15"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17__FDSAUDITLINK__"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18__FDSAUDITLINK__" localSheetId="16"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18__FDSAUDITLINK__" localSheetId="20"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18__FDSAUDITLINK__" localSheetId="12"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18__FDSAUDITLINK__" localSheetId="15"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18__FDSAUDITLINK__"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19__FDSAUDITLINK__" localSheetId="16"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19__FDSAUDITLINK__" localSheetId="20"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19__FDSAUDITLINK__" localSheetId="12"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19__FDSAUDITLINK__" localSheetId="15"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19__FDSAUDITLINK__"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2__FDSAUDITLINK__" localSheetId="16" hidden="1">{"fdsup://Directions/FactSet Auditing Viewer?action=AUDIT_VALUE&amp;DB=129&amp;ID1=46629U10&amp;VALUEID=01001&amp;SDATE=200901&amp;PERIODTYPE=QTR_STD&amp;window=popup_no_bar&amp;width=385&amp;height=120&amp;START_MAXIMIZED=FALSE&amp;creator=factset&amp;display_string=Audit"}</definedName>
    <definedName name="_82__FDSAUDITLINK__" localSheetId="20" hidden="1">{"fdsup://Directions/FactSet Auditing Viewer?action=AUDIT_VALUE&amp;DB=129&amp;ID1=46629U10&amp;VALUEID=01001&amp;SDATE=200901&amp;PERIODTYPE=QTR_STD&amp;window=popup_no_bar&amp;width=385&amp;height=120&amp;START_MAXIMIZED=FALSE&amp;creator=factset&amp;display_string=Audit"}</definedName>
    <definedName name="_82__FDSAUDITLINK__" localSheetId="12" hidden="1">{"fdsup://Directions/FactSet Auditing Viewer?action=AUDIT_VALUE&amp;DB=129&amp;ID1=46629U10&amp;VALUEID=01001&amp;SDATE=200901&amp;PERIODTYPE=QTR_STD&amp;window=popup_no_bar&amp;width=385&amp;height=120&amp;START_MAXIMIZED=FALSE&amp;creator=factset&amp;display_string=Audit"}</definedName>
    <definedName name="_82__FDSAUDITLINK__" localSheetId="15" hidden="1">{"fdsup://Directions/FactSet Auditing Viewer?action=AUDIT_VALUE&amp;DB=129&amp;ID1=46629U10&amp;VALUEID=01001&amp;SDATE=200901&amp;PERIODTYPE=QTR_STD&amp;window=popup_no_bar&amp;width=385&amp;height=120&amp;START_MAXIMIZED=FALSE&amp;creator=factset&amp;display_string=Audit"}</definedName>
    <definedName name="_82__FDSAUDITLINK__" hidden="1">{"fdsup://Directions/FactSet Auditing Viewer?action=AUDIT_VALUE&amp;DB=129&amp;ID1=46629U10&amp;VALUEID=01001&amp;SDATE=200901&amp;PERIODTYPE=QTR_STD&amp;window=popup_no_bar&amp;width=385&amp;height=120&amp;START_MAXIMIZED=FALSE&amp;creator=factset&amp;display_string=Audit"}</definedName>
    <definedName name="_820__FDSAUDITLINK__" localSheetId="16"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20__FDSAUDITLINK__" localSheetId="20"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20__FDSAUDITLINK__" localSheetId="12"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20__FDSAUDITLINK__" localSheetId="15"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20__FDSAUDITLINK__"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21__FDSAUDITLINK__" localSheetId="16"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21__FDSAUDITLINK__" localSheetId="20"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21__FDSAUDITLINK__" localSheetId="12"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21__FDSAUDITLINK__" localSheetId="15"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21__FDSAUDITLINK__"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22__FDSAUDITLINK__" localSheetId="16"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22__FDSAUDITLINK__" localSheetId="20"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22__FDSAUDITLINK__" localSheetId="12"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22__FDSAUDITLINK__" localSheetId="15"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22__FDSAUDITLINK__"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23__FDSAUDITLINK__" localSheetId="16"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23__FDSAUDITLINK__" localSheetId="20"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23__FDSAUDITLINK__" localSheetId="12"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23__FDSAUDITLINK__" localSheetId="15"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23__FDSAUDITLINK__"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24__FDSAUDITLINK__" localSheetId="16"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824__FDSAUDITLINK__" localSheetId="20"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824__FDSAUDITLINK__" localSheetId="12"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824__FDSAUDITLINK__" localSheetId="15"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824__FDSAUDITLINK__"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825__FDSAUDITLINK__" localSheetId="16"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825__FDSAUDITLINK__" localSheetId="20"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825__FDSAUDITLINK__" localSheetId="12"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825__FDSAUDITLINK__" localSheetId="15"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825__FDSAUDITLINK__"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826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826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826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826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826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827__FDSAUDITLINK__" localSheetId="16"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827__FDSAUDITLINK__" localSheetId="20"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827__FDSAUDITLINK__" localSheetId="12"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827__FDSAUDITLINK__" localSheetId="15"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827__FDSAUDITLINK__" hidden="1">{"fdsup://directions/FAT Viewer?action=UPDATE&amp;creator=factset&amp;DYN_ARGS=TRUE&amp;DOC_NAME=FAT:FQL_AUDITING_CLIENT_TEMPLATE.FAT&amp;display_string=Audit&amp;VAR:KEY=GBUPMNAHKV&amp;VAR:QUERY=RkZfRU5UUlBSX1ZBTF9EQUlMWSgwLCwsLFVTRCwnRElMJykgLyBGRV9FU1RJTUFURShFQklUREEsTUVBTixBT","k5VQUxfUk9MTCwrMiwwLCwsJyxDVVJSRU5DWT1VU0QsRklYRURSQVRFPU5PLCcp&amp;WINDOW=FIRST_POPUP&amp;HEIGHT=450&amp;WIDTH=450&amp;START_MAXIMIZED=FALSE&amp;VAR:CALENDAR=FIVEDAY&amp;VAR:SYMBOL=0&amp;VAR:INDEX=0"}</definedName>
    <definedName name="_828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828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828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828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828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829__FDSAUDITLINK__" localSheetId="16"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29__FDSAUDITLINK__" localSheetId="20"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29__FDSAUDITLINK__" localSheetId="12"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29__FDSAUDITLINK__" localSheetId="15"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29__FDSAUDITLINK__"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3__FDSAUDITLINK__" localSheetId="16" hidden="1">{"fdsup://directions/FAT Viewer?action=UPDATE&amp;creator=factset&amp;DYN_ARGS=TRUE&amp;DOC_NAME=FAT:FQL_AUDITING_CLIENT_TEMPLATE.FAT&amp;display_string=Audit&amp;VAR:KEY=ONOJEJCLGB&amp;VAR:QUERY=KChGRl9ORVRfSU5DKExUTSwwLCwsUkYsVVNEKUBGRl9ORVRfSU5DKExUTVNfU0VNSSwwLCwsUkYsVVNEKSlAR","kZfTkVUX0lOQyhBTk4sMCwsLFJGLFVTRCkp&amp;WINDOW=FIRST_POPUP&amp;HEIGHT=450&amp;WIDTH=450&amp;START_MAXIMIZED=FALSE&amp;VAR:CALENDAR=US&amp;VAR:SYMBOL=2174&amp;VAR:INDEX=0"}</definedName>
    <definedName name="_83__FDSAUDITLINK__" localSheetId="20" hidden="1">{"fdsup://directions/FAT Viewer?action=UPDATE&amp;creator=factset&amp;DYN_ARGS=TRUE&amp;DOC_NAME=FAT:FQL_AUDITING_CLIENT_TEMPLATE.FAT&amp;display_string=Audit&amp;VAR:KEY=ONOJEJCLGB&amp;VAR:QUERY=KChGRl9ORVRfSU5DKExUTSwwLCwsUkYsVVNEKUBGRl9ORVRfSU5DKExUTVNfU0VNSSwwLCwsUkYsVVNEKSlAR","kZfTkVUX0lOQyhBTk4sMCwsLFJGLFVTRCkp&amp;WINDOW=FIRST_POPUP&amp;HEIGHT=450&amp;WIDTH=450&amp;START_MAXIMIZED=FALSE&amp;VAR:CALENDAR=US&amp;VAR:SYMBOL=2174&amp;VAR:INDEX=0"}</definedName>
    <definedName name="_83__FDSAUDITLINK__" localSheetId="12" hidden="1">{"fdsup://directions/FAT Viewer?action=UPDATE&amp;creator=factset&amp;DYN_ARGS=TRUE&amp;DOC_NAME=FAT:FQL_AUDITING_CLIENT_TEMPLATE.FAT&amp;display_string=Audit&amp;VAR:KEY=ONOJEJCLGB&amp;VAR:QUERY=KChGRl9ORVRfSU5DKExUTSwwLCwsUkYsVVNEKUBGRl9ORVRfSU5DKExUTVNfU0VNSSwwLCwsUkYsVVNEKSlAR","kZfTkVUX0lOQyhBTk4sMCwsLFJGLFVTRCkp&amp;WINDOW=FIRST_POPUP&amp;HEIGHT=450&amp;WIDTH=450&amp;START_MAXIMIZED=FALSE&amp;VAR:CALENDAR=US&amp;VAR:SYMBOL=2174&amp;VAR:INDEX=0"}</definedName>
    <definedName name="_83__FDSAUDITLINK__" localSheetId="15" hidden="1">{"fdsup://directions/FAT Viewer?action=UPDATE&amp;creator=factset&amp;DYN_ARGS=TRUE&amp;DOC_NAME=FAT:FQL_AUDITING_CLIENT_TEMPLATE.FAT&amp;display_string=Audit&amp;VAR:KEY=ONOJEJCLGB&amp;VAR:QUERY=KChGRl9ORVRfSU5DKExUTSwwLCwsUkYsVVNEKUBGRl9ORVRfSU5DKExUTVNfU0VNSSwwLCwsUkYsVVNEKSlAR","kZfTkVUX0lOQyhBTk4sMCwsLFJGLFVTRCkp&amp;WINDOW=FIRST_POPUP&amp;HEIGHT=450&amp;WIDTH=450&amp;START_MAXIMIZED=FALSE&amp;VAR:CALENDAR=US&amp;VAR:SYMBOL=2174&amp;VAR:INDEX=0"}</definedName>
    <definedName name="_83__FDSAUDITLINK__" hidden="1">{"fdsup://directions/FAT Viewer?action=UPDATE&amp;creator=factset&amp;DYN_ARGS=TRUE&amp;DOC_NAME=FAT:FQL_AUDITING_CLIENT_TEMPLATE.FAT&amp;display_string=Audit&amp;VAR:KEY=ONOJEJCLGB&amp;VAR:QUERY=KChGRl9ORVRfSU5DKExUTSwwLCwsUkYsVVNEKUBGRl9ORVRfSU5DKExUTVNfU0VNSSwwLCwsUkYsVVNEKSlAR","kZfTkVUX0lOQyhBTk4sMCwsLFJGLFVTRCkp&amp;WINDOW=FIRST_POPUP&amp;HEIGHT=450&amp;WIDTH=450&amp;START_MAXIMIZED=FALSE&amp;VAR:CALENDAR=US&amp;VAR:SYMBOL=2174&amp;VAR:INDEX=0"}</definedName>
    <definedName name="_830__FDSAUDITLINK__" localSheetId="16"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30__FDSAUDITLINK__" localSheetId="20"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30__FDSAUDITLINK__" localSheetId="12"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30__FDSAUDITLINK__" localSheetId="15"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30__FDSAUDITLINK__"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31__FDSAUDITLINK__" localSheetId="16"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31__FDSAUDITLINK__" localSheetId="20"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31__FDSAUDITLINK__" localSheetId="12"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31__FDSAUDITLINK__" localSheetId="15"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31__FDSAUDITLINK__"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32__FDSAUDITLINK__" localSheetId="16"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32__FDSAUDITLINK__" localSheetId="20"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32__FDSAUDITLINK__" localSheetId="12"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32__FDSAUDITLINK__" localSheetId="15"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32__FDSAUDITLINK__"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33__FDSAUDITLINK__" localSheetId="16"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833__FDSAUDITLINK__" localSheetId="20"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833__FDSAUDITLINK__" localSheetId="12"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833__FDSAUDITLINK__" localSheetId="15"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833__FDSAUDITLINK__"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834__FDSAUDITLINK__" localSheetId="16"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834__FDSAUDITLINK__" localSheetId="20"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834__FDSAUDITLINK__" localSheetId="12"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834__FDSAUDITLINK__" localSheetId="15"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834__FDSAUDITLINK__" hidden="1">{"fdsup://directions/FAT Viewer?action=UPDATE&amp;creator=factset&amp;DYN_ARGS=TRUE&amp;DOC_NAME=FAT:FQL_AUDITING_CLIENT_TEMPLATE.FAT&amp;display_string=Audit&amp;VAR:KEY=SFGVQZWTCJ&amp;VAR:QUERY=RkZfRU5UUlBSX1ZBTF9EQUlMWSgwLCwsLFVTRCwnRElMJykgLyBGRl9TQUxFUyhNT04sMCwsLCxVU0Qp&amp;WIND","OW=FIRST_POPUP&amp;HEIGHT=450&amp;WIDTH=450&amp;START_MAXIMIZED=FALSE&amp;VAR:CALENDAR=FIVEDAY&amp;VAR:SYMBOL=0&amp;VAR:INDEX=0"}</definedName>
    <definedName name="_835__FDSAUDITLINK__" localSheetId="16"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835__FDSAUDITLINK__" localSheetId="20"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835__FDSAUDITLINK__" localSheetId="12"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835__FDSAUDITLINK__" localSheetId="15"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835__FDSAUDITLINK__" hidden="1">{"fdsup://directions/FAT Viewer?action=UPDATE&amp;creator=factset&amp;DYN_ARGS=TRUE&amp;DOC_NAME=FAT:FQL_AUDITING_CLIENT_TEMPLATE.FAT&amp;display_string=Audit&amp;VAR:KEY=GHKFCHAXAP&amp;VAR:QUERY=RkZfRU5UUlBSX1ZBTF9EQUlMWSgwLCwsLFVTRCwnRElMJykgLyBGRV9FU1RJTUFURShTQUxFUygpLE1FQU4sQ","U5OVUFMX1JPTEwsKzEsMCwsLCcsQ1VSUkVOQ1k9VVNELEZJWEVEUkFURT1OTywnKQ==&amp;WINDOW=FIRST_POPUP&amp;HEIGHT=450&amp;WIDTH=450&amp;START_MAXIMIZED=FALSE&amp;VAR:CALENDAR=FIVEDAY&amp;VAR:SYMBOL=0&amp;VAR:INDEX=0"}</definedName>
    <definedName name="_836__FDSAUDITLINK__" localSheetId="16"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36__FDSAUDITLINK__" localSheetId="20"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36__FDSAUDITLINK__" localSheetId="12"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36__FDSAUDITLINK__" localSheetId="15"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36__FDSAUDITLINK__"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37__FDSAUDITLINK__" localSheetId="16"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37__FDSAUDITLINK__" localSheetId="20"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37__FDSAUDITLINK__" localSheetId="12"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37__FDSAUDITLINK__" localSheetId="15"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37__FDSAUDITLINK__"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38__FDSAUDITLINK__" localSheetId="16"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38__FDSAUDITLINK__" localSheetId="20"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38__FDSAUDITLINK__" localSheetId="12"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38__FDSAUDITLINK__" localSheetId="15"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38__FDSAUDITLINK__"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39__FDSAUDITLINK__" localSheetId="16"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39__FDSAUDITLINK__" localSheetId="20"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39__FDSAUDITLINK__" localSheetId="12"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39__FDSAUDITLINK__" localSheetId="15"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39__FDSAUDITLINK__"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4__FDSAUDITLINK__" localSheetId="16" hidden="1">{"fdsup://directions/FAT Viewer?action=UPDATE&amp;creator=factset&amp;DYN_ARGS=TRUE&amp;DOC_NAME=FAT:FQL_AUDITING_CLIENT_TEMPLATE.FAT&amp;display_string=Audit&amp;VAR:KEY=MZKDKNKHEP&amp;VAR:QUERY=KChGRl9FQklUKExUTSwwLCwsUkYsVVNEKUBGRl9FQklUKExUTVNfU0VNSSwwLCwsUkYsVVNEKSlARkZfRUJJV","ChBTk4sMCwsLFJGLFVTRCkp&amp;WINDOW=FIRST_POPUP&amp;HEIGHT=450&amp;WIDTH=450&amp;START_MAXIMIZED=FALSE&amp;VAR:CALENDAR=US&amp;VAR:SYMBOL=2174&amp;VAR:INDEX=0"}</definedName>
    <definedName name="_84__FDSAUDITLINK__" localSheetId="20" hidden="1">{"fdsup://directions/FAT Viewer?action=UPDATE&amp;creator=factset&amp;DYN_ARGS=TRUE&amp;DOC_NAME=FAT:FQL_AUDITING_CLIENT_TEMPLATE.FAT&amp;display_string=Audit&amp;VAR:KEY=MZKDKNKHEP&amp;VAR:QUERY=KChGRl9FQklUKExUTSwwLCwsUkYsVVNEKUBGRl9FQklUKExUTVNfU0VNSSwwLCwsUkYsVVNEKSlARkZfRUJJV","ChBTk4sMCwsLFJGLFVTRCkp&amp;WINDOW=FIRST_POPUP&amp;HEIGHT=450&amp;WIDTH=450&amp;START_MAXIMIZED=FALSE&amp;VAR:CALENDAR=US&amp;VAR:SYMBOL=2174&amp;VAR:INDEX=0"}</definedName>
    <definedName name="_84__FDSAUDITLINK__" localSheetId="12" hidden="1">{"fdsup://directions/FAT Viewer?action=UPDATE&amp;creator=factset&amp;DYN_ARGS=TRUE&amp;DOC_NAME=FAT:FQL_AUDITING_CLIENT_TEMPLATE.FAT&amp;display_string=Audit&amp;VAR:KEY=MZKDKNKHEP&amp;VAR:QUERY=KChGRl9FQklUKExUTSwwLCwsUkYsVVNEKUBGRl9FQklUKExUTVNfU0VNSSwwLCwsUkYsVVNEKSlARkZfRUJJV","ChBTk4sMCwsLFJGLFVTRCkp&amp;WINDOW=FIRST_POPUP&amp;HEIGHT=450&amp;WIDTH=450&amp;START_MAXIMIZED=FALSE&amp;VAR:CALENDAR=US&amp;VAR:SYMBOL=2174&amp;VAR:INDEX=0"}</definedName>
    <definedName name="_84__FDSAUDITLINK__" localSheetId="15" hidden="1">{"fdsup://directions/FAT Viewer?action=UPDATE&amp;creator=factset&amp;DYN_ARGS=TRUE&amp;DOC_NAME=FAT:FQL_AUDITING_CLIENT_TEMPLATE.FAT&amp;display_string=Audit&amp;VAR:KEY=MZKDKNKHEP&amp;VAR:QUERY=KChGRl9FQklUKExUTSwwLCwsUkYsVVNEKUBGRl9FQklUKExUTVNfU0VNSSwwLCwsUkYsVVNEKSlARkZfRUJJV","ChBTk4sMCwsLFJGLFVTRCkp&amp;WINDOW=FIRST_POPUP&amp;HEIGHT=450&amp;WIDTH=450&amp;START_MAXIMIZED=FALSE&amp;VAR:CALENDAR=US&amp;VAR:SYMBOL=2174&amp;VAR:INDEX=0"}</definedName>
    <definedName name="_84__FDSAUDITLINK__" hidden="1">{"fdsup://directions/FAT Viewer?action=UPDATE&amp;creator=factset&amp;DYN_ARGS=TRUE&amp;DOC_NAME=FAT:FQL_AUDITING_CLIENT_TEMPLATE.FAT&amp;display_string=Audit&amp;VAR:KEY=MZKDKNKHEP&amp;VAR:QUERY=KChGRl9FQklUKExUTSwwLCwsUkYsVVNEKUBGRl9FQklUKExUTVNfU0VNSSwwLCwsUkYsVVNEKSlARkZfRUJJV","ChBTk4sMCwsLFJGLFVTRCkp&amp;WINDOW=FIRST_POPUP&amp;HEIGHT=450&amp;WIDTH=450&amp;START_MAXIMIZED=FALSE&amp;VAR:CALENDAR=US&amp;VAR:SYMBOL=2174&amp;VAR:INDEX=0"}</definedName>
    <definedName name="_840__FDSAUDITLINK__" localSheetId="16"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40__FDSAUDITLINK__" localSheetId="20"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40__FDSAUDITLINK__" localSheetId="12"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40__FDSAUDITLINK__" localSheetId="15"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40__FDSAUDITLINK__"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41__FDSAUDITLINK__" localSheetId="16"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41__FDSAUDITLINK__" localSheetId="20"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41__FDSAUDITLINK__" localSheetId="12"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41__FDSAUDITLINK__" localSheetId="15"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41__FDSAUDITLINK__"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42__FDSAUDITLINK__" localSheetId="16"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42__FDSAUDITLINK__" localSheetId="20"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42__FDSAUDITLINK__" localSheetId="12"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42__FDSAUDITLINK__" localSheetId="15"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42__FDSAUDITLINK__"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43__FDSAUDITLINK__" localSheetId="16"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43__FDSAUDITLINK__" localSheetId="20"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43__FDSAUDITLINK__" localSheetId="12"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43__FDSAUDITLINK__" localSheetId="15"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43__FDSAUDITLINK__"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44__FDSAUDITLINK__" localSheetId="16"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44__FDSAUDITLINK__" localSheetId="20"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44__FDSAUDITLINK__" localSheetId="12"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44__FDSAUDITLINK__" localSheetId="15"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44__FDSAUDITLINK__"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45__FDSAUDITLINK__" localSheetId="16"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45__FDSAUDITLINK__" localSheetId="20"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45__FDSAUDITLINK__" localSheetId="12"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45__FDSAUDITLINK__" localSheetId="15"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45__FDSAUDITLINK__"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46__FDSAUDITLINK__" localSheetId="16"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46__FDSAUDITLINK__" localSheetId="20"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46__FDSAUDITLINK__" localSheetId="12"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46__FDSAUDITLINK__" localSheetId="15"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46__FDSAUDITLINK__"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47__FDSAUDITLINK__" localSheetId="16"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47__FDSAUDITLINK__" localSheetId="20"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47__FDSAUDITLINK__" localSheetId="12"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47__FDSAUDITLINK__" localSheetId="15"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47__FDSAUDITLINK__"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48__FDSAUDITLINK__" localSheetId="16"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48__FDSAUDITLINK__" localSheetId="20"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48__FDSAUDITLINK__" localSheetId="12"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48__FDSAUDITLINK__" localSheetId="15"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48__FDSAUDITLINK__"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49__FDSAUDITLINK__" localSheetId="16"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49__FDSAUDITLINK__" localSheetId="20"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49__FDSAUDITLINK__" localSheetId="12"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49__FDSAUDITLINK__" localSheetId="15"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49__FDSAUDITLINK__"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5__FDSAUDITLINK__" localSheetId="16" hidden="1">{"fdsup://directions/FAT Viewer?action=UPDATE&amp;creator=factset&amp;DYN_ARGS=TRUE&amp;DOC_NAME=FAT:FQL_AUDITING_CLIENT_TEMPLATE.FAT&amp;display_string=Audit&amp;VAR:KEY=QHANKRAVAB&amp;VAR:QUERY=KChGRl9FQklUREEoTFRNLDAsLCxSRixVU0QpQEZGX0VCSVREQShMVE1TX1NFTUksMCwsLFJGLFVTRCkpQEZGX","0VCSVREQShBTk4sMCwsLFJGLFVTRCkp&amp;WINDOW=FIRST_POPUP&amp;HEIGHT=450&amp;WIDTH=450&amp;START_MAXIMIZED=FALSE&amp;VAR:CALENDAR=US&amp;VAR:SYMBOL=2174&amp;VAR:INDEX=0"}</definedName>
    <definedName name="_85__FDSAUDITLINK__" localSheetId="20" hidden="1">{"fdsup://directions/FAT Viewer?action=UPDATE&amp;creator=factset&amp;DYN_ARGS=TRUE&amp;DOC_NAME=FAT:FQL_AUDITING_CLIENT_TEMPLATE.FAT&amp;display_string=Audit&amp;VAR:KEY=QHANKRAVAB&amp;VAR:QUERY=KChGRl9FQklUREEoTFRNLDAsLCxSRixVU0QpQEZGX0VCSVREQShMVE1TX1NFTUksMCwsLFJGLFVTRCkpQEZGX","0VCSVREQShBTk4sMCwsLFJGLFVTRCkp&amp;WINDOW=FIRST_POPUP&amp;HEIGHT=450&amp;WIDTH=450&amp;START_MAXIMIZED=FALSE&amp;VAR:CALENDAR=US&amp;VAR:SYMBOL=2174&amp;VAR:INDEX=0"}</definedName>
    <definedName name="_85__FDSAUDITLINK__" localSheetId="12" hidden="1">{"fdsup://directions/FAT Viewer?action=UPDATE&amp;creator=factset&amp;DYN_ARGS=TRUE&amp;DOC_NAME=FAT:FQL_AUDITING_CLIENT_TEMPLATE.FAT&amp;display_string=Audit&amp;VAR:KEY=QHANKRAVAB&amp;VAR:QUERY=KChGRl9FQklUREEoTFRNLDAsLCxSRixVU0QpQEZGX0VCSVREQShMVE1TX1NFTUksMCwsLFJGLFVTRCkpQEZGX","0VCSVREQShBTk4sMCwsLFJGLFVTRCkp&amp;WINDOW=FIRST_POPUP&amp;HEIGHT=450&amp;WIDTH=450&amp;START_MAXIMIZED=FALSE&amp;VAR:CALENDAR=US&amp;VAR:SYMBOL=2174&amp;VAR:INDEX=0"}</definedName>
    <definedName name="_85__FDSAUDITLINK__" localSheetId="15" hidden="1">{"fdsup://directions/FAT Viewer?action=UPDATE&amp;creator=factset&amp;DYN_ARGS=TRUE&amp;DOC_NAME=FAT:FQL_AUDITING_CLIENT_TEMPLATE.FAT&amp;display_string=Audit&amp;VAR:KEY=QHANKRAVAB&amp;VAR:QUERY=KChGRl9FQklUREEoTFRNLDAsLCxSRixVU0QpQEZGX0VCSVREQShMVE1TX1NFTUksMCwsLFJGLFVTRCkpQEZGX","0VCSVREQShBTk4sMCwsLFJGLFVTRCkp&amp;WINDOW=FIRST_POPUP&amp;HEIGHT=450&amp;WIDTH=450&amp;START_MAXIMIZED=FALSE&amp;VAR:CALENDAR=US&amp;VAR:SYMBOL=2174&amp;VAR:INDEX=0"}</definedName>
    <definedName name="_85__FDSAUDITLINK__" hidden="1">{"fdsup://directions/FAT Viewer?action=UPDATE&amp;creator=factset&amp;DYN_ARGS=TRUE&amp;DOC_NAME=FAT:FQL_AUDITING_CLIENT_TEMPLATE.FAT&amp;display_string=Audit&amp;VAR:KEY=QHANKRAVAB&amp;VAR:QUERY=KChGRl9FQklUREEoTFRNLDAsLCxSRixVU0QpQEZGX0VCSVREQShMVE1TX1NFTUksMCwsLFJGLFVTRCkpQEZGX","0VCSVREQShBTk4sMCwsLFJGLFVTRCkp&amp;WINDOW=FIRST_POPUP&amp;HEIGHT=450&amp;WIDTH=450&amp;START_MAXIMIZED=FALSE&amp;VAR:CALENDAR=US&amp;VAR:SYMBOL=2174&amp;VAR:INDEX=0"}</definedName>
    <definedName name="_850__FDSAUDITLINK__" localSheetId="16"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50__FDSAUDITLINK__" localSheetId="20"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50__FDSAUDITLINK__" localSheetId="12"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50__FDSAUDITLINK__" localSheetId="15"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50__FDSAUDITLINK__"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51__FDSAUDITLINK__" localSheetId="16"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51__FDSAUDITLINK__" localSheetId="20"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51__FDSAUDITLINK__" localSheetId="12"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51__FDSAUDITLINK__" localSheetId="15"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51__FDSAUDITLINK__"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52__FDSAUDITLINK__" localSheetId="16"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52__FDSAUDITLINK__" localSheetId="20"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52__FDSAUDITLINK__" localSheetId="12"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52__FDSAUDITLINK__" localSheetId="15"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52__FDSAUDITLINK__"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53__FDSAUDITLINK__" localSheetId="16"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53__FDSAUDITLINK__" localSheetId="20"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53__FDSAUDITLINK__" localSheetId="12"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53__FDSAUDITLINK__" localSheetId="15"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53__FDSAUDITLINK__"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54__FDSAUDITLINK__" localSheetId="16"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54__FDSAUDITLINK__" localSheetId="20"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54__FDSAUDITLINK__" localSheetId="12"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54__FDSAUDITLINK__" localSheetId="15"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54__FDSAUDITLINK__"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55__FDSAUDITLINK__" localSheetId="16"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55__FDSAUDITLINK__" localSheetId="20"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55__FDSAUDITLINK__" localSheetId="12"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55__FDSAUDITLINK__" localSheetId="15"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55__FDSAUDITLINK__"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56__FDSAUDITLINK__" localSheetId="16"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56__FDSAUDITLINK__" localSheetId="20"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56__FDSAUDITLINK__" localSheetId="12"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56__FDSAUDITLINK__" localSheetId="15"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56__FDSAUDITLINK__"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57__FDSAUDITLINK__" localSheetId="16"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57__FDSAUDITLINK__" localSheetId="20"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57__FDSAUDITLINK__" localSheetId="12"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57__FDSAUDITLINK__" localSheetId="15"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57__FDSAUDITLINK__"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58__FDSAUDITLINK__" localSheetId="16"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58__FDSAUDITLINK__" localSheetId="20"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58__FDSAUDITLINK__" localSheetId="12"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58__FDSAUDITLINK__" localSheetId="15"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58__FDSAUDITLINK__"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59__FDSAUDITLINK__" localSheetId="16"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59__FDSAUDITLINK__" localSheetId="20"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59__FDSAUDITLINK__" localSheetId="12"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59__FDSAUDITLINK__" localSheetId="15"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59__FDSAUDITLINK__"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6__FDSAUDITLINK__" localSheetId="16" hidden="1">{"fdsup://Directions/FactSet Auditing Viewer?action=AUDIT_VALUE&amp;DB=129&amp;ID1=22362210&amp;VALUEID=01251&amp;SDATE=2009&amp;PERIODTYPE=ANN_STD&amp;window=popup_no_bar&amp;width=385&amp;height=120&amp;START_MAXIMIZED=FALSE&amp;creator=factset&amp;display_string=Audit"}</definedName>
    <definedName name="_86__FDSAUDITLINK__" localSheetId="20" hidden="1">{"fdsup://Directions/FactSet Auditing Viewer?action=AUDIT_VALUE&amp;DB=129&amp;ID1=22362210&amp;VALUEID=01251&amp;SDATE=2009&amp;PERIODTYPE=ANN_STD&amp;window=popup_no_bar&amp;width=385&amp;height=120&amp;START_MAXIMIZED=FALSE&amp;creator=factset&amp;display_string=Audit"}</definedName>
    <definedName name="_86__FDSAUDITLINK__" localSheetId="12" hidden="1">{"fdsup://Directions/FactSet Auditing Viewer?action=AUDIT_VALUE&amp;DB=129&amp;ID1=22362210&amp;VALUEID=01251&amp;SDATE=2009&amp;PERIODTYPE=ANN_STD&amp;window=popup_no_bar&amp;width=385&amp;height=120&amp;START_MAXIMIZED=FALSE&amp;creator=factset&amp;display_string=Audit"}</definedName>
    <definedName name="_86__FDSAUDITLINK__" localSheetId="15" hidden="1">{"fdsup://Directions/FactSet Auditing Viewer?action=AUDIT_VALUE&amp;DB=129&amp;ID1=22362210&amp;VALUEID=01251&amp;SDATE=2009&amp;PERIODTYPE=ANN_STD&amp;window=popup_no_bar&amp;width=385&amp;height=120&amp;START_MAXIMIZED=FALSE&amp;creator=factset&amp;display_string=Audit"}</definedName>
    <definedName name="_86__FDSAUDITLINK__" hidden="1">{"fdsup://Directions/FactSet Auditing Viewer?action=AUDIT_VALUE&amp;DB=129&amp;ID1=22362210&amp;VALUEID=01251&amp;SDATE=2009&amp;PERIODTYPE=ANN_STD&amp;window=popup_no_bar&amp;width=385&amp;height=120&amp;START_MAXIMIZED=FALSE&amp;creator=factset&amp;display_string=Audit"}</definedName>
    <definedName name="_860__FDSAUDITLINK__" localSheetId="16"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60__FDSAUDITLINK__" localSheetId="20"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60__FDSAUDITLINK__" localSheetId="12"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60__FDSAUDITLINK__" localSheetId="15"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60__FDSAUDITLINK__"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61__FDSAUDITLINK__" localSheetId="16"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61__FDSAUDITLINK__" localSheetId="20"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61__FDSAUDITLINK__" localSheetId="12"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61__FDSAUDITLINK__" localSheetId="15"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61__FDSAUDITLINK__"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62__FDSAUDITLINK__" localSheetId="16"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62__FDSAUDITLINK__" localSheetId="20"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62__FDSAUDITLINK__" localSheetId="12"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62__FDSAUDITLINK__" localSheetId="15"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62__FDSAUDITLINK__"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63__FDSAUDITLINK__" localSheetId="16"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63__FDSAUDITLINK__" localSheetId="20"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63__FDSAUDITLINK__" localSheetId="12"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63__FDSAUDITLINK__" localSheetId="15"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63__FDSAUDITLINK__"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64__FDSAUDITLINK__" localSheetId="16"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64__FDSAUDITLINK__" localSheetId="20"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64__FDSAUDITLINK__" localSheetId="12"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64__FDSAUDITLINK__" localSheetId="15"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64__FDSAUDITLINK__"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65__FDSAUDITLINK__" localSheetId="16"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65__FDSAUDITLINK__" localSheetId="20"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65__FDSAUDITLINK__" localSheetId="12"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65__FDSAUDITLINK__" localSheetId="15"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65__FDSAUDITLINK__"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66__FDSAUDITLINK__" localSheetId="16"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66__FDSAUDITLINK__" localSheetId="20"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66__FDSAUDITLINK__" localSheetId="12"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66__FDSAUDITLINK__" localSheetId="15"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66__FDSAUDITLINK__" hidden="1">{"fdsup://directions/FAT Viewer?action=UPDATE&amp;creator=factset&amp;DYN_ARGS=TRUE&amp;DOC_NAME=FAT:FQL_AUDITING_CLIENT_TEMPLATE.FAT&amp;display_string=Audit&amp;VAR:KEY=MPCDMRIZAZ&amp;VAR:QUERY=RkZfRU5UUlBSX1ZBTF9EQUlMWSgwLCwsLFVTRCwnRElMJykgLyBGRV9FU1RJTUFURShFQklUKCksTUVBTixBT","k5VQUxfUk9MTCwrMiwwLCwsJyxDVVJSRU5DWT1VU0QsRklYRURSQVRFPU5PLCcp&amp;WINDOW=FIRST_POPUP&amp;HEIGHT=450&amp;WIDTH=450&amp;START_MAXIMIZED=FALSE&amp;VAR:CALENDAR=FIVEDAY&amp;VAR:SYMBOL=0&amp;VAR:INDEX=0"}</definedName>
    <definedName name="_867__FDSAUDITLINK__" localSheetId="16"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67__FDSAUDITLINK__" localSheetId="20"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67__FDSAUDITLINK__" localSheetId="12"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67__FDSAUDITLINK__" localSheetId="15"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67__FDSAUDITLINK__" hidden="1">{"fdsup://directions/FAT Viewer?action=UPDATE&amp;creator=factset&amp;DYN_ARGS=TRUE&amp;DOC_NAME=FAT:FQL_AUDITING_CLIENT_TEMPLATE.FAT&amp;display_string=Audit&amp;VAR:KEY=IFUFUZONSD&amp;VAR:QUERY=RkZfRU5UUlBSX1ZBTF9EQUlMWSgwLCwsLFVTRCwnRElMJykgLyBGRV9FU1RJTUFURShFQklUKCksTUVBTixBT","k5VQUxfUk9MTCwrMSwwLCwsJyxDVVJSRU5DWT1VU0QsRklYRURSQVRFPU5PLCcp&amp;WINDOW=FIRST_POPUP&amp;HEIGHT=450&amp;WIDTH=450&amp;START_MAXIMIZED=FALSE&amp;VAR:CALENDAR=FIVEDAY&amp;VAR:SYMBOL=0&amp;VAR:INDEX=0"}</definedName>
    <definedName name="_868__FDSAUDITLINK__" localSheetId="16"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68__FDSAUDITLINK__" localSheetId="20"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68__FDSAUDITLINK__" localSheetId="12"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68__FDSAUDITLINK__" localSheetId="15"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68__FDSAUDITLINK__" hidden="1">{"fdsup://directions/FAT Viewer?action=UPDATE&amp;creator=factset&amp;DYN_ARGS=TRUE&amp;DOC_NAME=FAT:FQL_AUDITING_CLIENT_TEMPLATE.FAT&amp;display_string=Audit&amp;VAR:KEY=CVOVGPSROZ&amp;VAR:QUERY=RkZfRU5UUlBSX1ZBTF9EQUlMWSgwLCwsLFVTRCwnRElMJykgLyBGRl9FQklUX09QRVIoTU9OLDAsLCwsVVNEK","Q==&amp;WINDOW=FIRST_POPUP&amp;HEIGHT=450&amp;WIDTH=450&amp;START_MAXIMIZED=FALSE&amp;VAR:CALENDAR=FIVEDAY&amp;VAR:SYMBOL=0&amp;VAR:INDEX=0"}</definedName>
    <definedName name="_869__FDSAUDITLINK__" localSheetId="16"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69__FDSAUDITLINK__" localSheetId="20"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69__FDSAUDITLINK__" localSheetId="12"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69__FDSAUDITLINK__" localSheetId="15"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69__FDSAUDITLINK__" hidden="1">{"fdsup://directions/FAT Viewer?action=UPDATE&amp;creator=factset&amp;DYN_ARGS=TRUE&amp;DOC_NAME=FAT:FQL_AUDITING_CLIENT_TEMPLATE.FAT&amp;display_string=Audit&amp;VAR:KEY=APIXWVSNML&amp;VAR:QUERY=RkZfRU5UUlBSX1ZBTF9EQUlMWSgwLCwsLFVTRCwnRElMJykgLyBGRV9FU1RJTUFURShTQUxFUygpLE1FQU4sQ","U5OVUFMX1JPTEwsKzIsMCwsLCcsQ1VSUkVOQ1k9VVNELEZJWEVEUkFURT1OTywnKQ==&amp;WINDOW=FIRST_POPUP&amp;HEIGHT=450&amp;WIDTH=450&amp;START_MAXIMIZED=FALSE&amp;VAR:CALENDAR=FIVEDAY&amp;VAR:SYMBOL=0&amp;VAR:INDEX=0"}</definedName>
    <definedName name="_87__FDSAUDITLINK__" localSheetId="16" hidden="1">{"fdsup://directions/FAT Viewer?action=UPDATE&amp;creator=factset&amp;DYN_ARGS=TRUE&amp;DOC_NAME=FAT:FQL_AUDITING_CLIENT_TEMPLATE.FAT&amp;display_string=Audit&amp;VAR:KEY=ULOPQJWPAF&amp;VAR:QUERY=KChGRl9ORVRfSU5DKExUTSwwLCwsUkYsVVNEKUBGRl9ORVRfSU5DKExUTVNfU0VNSSwwLCwsUkYsVVNEKSlAR","kZfTkVUX0lOQyhBTk4sMCwsLFJGLFVTRCkp&amp;WINDOW=FIRST_POPUP&amp;HEIGHT=450&amp;WIDTH=450&amp;START_MAXIMIZED=FALSE&amp;VAR:CALENDAR=US&amp;VAR:SYMBOL=COWN&amp;VAR:INDEX=0"}</definedName>
    <definedName name="_87__FDSAUDITLINK__" localSheetId="20" hidden="1">{"fdsup://directions/FAT Viewer?action=UPDATE&amp;creator=factset&amp;DYN_ARGS=TRUE&amp;DOC_NAME=FAT:FQL_AUDITING_CLIENT_TEMPLATE.FAT&amp;display_string=Audit&amp;VAR:KEY=ULOPQJWPAF&amp;VAR:QUERY=KChGRl9ORVRfSU5DKExUTSwwLCwsUkYsVVNEKUBGRl9ORVRfSU5DKExUTVNfU0VNSSwwLCwsUkYsVVNEKSlAR","kZfTkVUX0lOQyhBTk4sMCwsLFJGLFVTRCkp&amp;WINDOW=FIRST_POPUP&amp;HEIGHT=450&amp;WIDTH=450&amp;START_MAXIMIZED=FALSE&amp;VAR:CALENDAR=US&amp;VAR:SYMBOL=COWN&amp;VAR:INDEX=0"}</definedName>
    <definedName name="_87__FDSAUDITLINK__" localSheetId="12" hidden="1">{"fdsup://directions/FAT Viewer?action=UPDATE&amp;creator=factset&amp;DYN_ARGS=TRUE&amp;DOC_NAME=FAT:FQL_AUDITING_CLIENT_TEMPLATE.FAT&amp;display_string=Audit&amp;VAR:KEY=ULOPQJWPAF&amp;VAR:QUERY=KChGRl9ORVRfSU5DKExUTSwwLCwsUkYsVVNEKUBGRl9ORVRfSU5DKExUTVNfU0VNSSwwLCwsUkYsVVNEKSlAR","kZfTkVUX0lOQyhBTk4sMCwsLFJGLFVTRCkp&amp;WINDOW=FIRST_POPUP&amp;HEIGHT=450&amp;WIDTH=450&amp;START_MAXIMIZED=FALSE&amp;VAR:CALENDAR=US&amp;VAR:SYMBOL=COWN&amp;VAR:INDEX=0"}</definedName>
    <definedName name="_87__FDSAUDITLINK__" localSheetId="15" hidden="1">{"fdsup://directions/FAT Viewer?action=UPDATE&amp;creator=factset&amp;DYN_ARGS=TRUE&amp;DOC_NAME=FAT:FQL_AUDITING_CLIENT_TEMPLATE.FAT&amp;display_string=Audit&amp;VAR:KEY=ULOPQJWPAF&amp;VAR:QUERY=KChGRl9ORVRfSU5DKExUTSwwLCwsUkYsVVNEKUBGRl9ORVRfSU5DKExUTVNfU0VNSSwwLCwsUkYsVVNEKSlAR","kZfTkVUX0lOQyhBTk4sMCwsLFJGLFVTRCkp&amp;WINDOW=FIRST_POPUP&amp;HEIGHT=450&amp;WIDTH=450&amp;START_MAXIMIZED=FALSE&amp;VAR:CALENDAR=US&amp;VAR:SYMBOL=COWN&amp;VAR:INDEX=0"}</definedName>
    <definedName name="_87__FDSAUDITLINK__" hidden="1">{"fdsup://directions/FAT Viewer?action=UPDATE&amp;creator=factset&amp;DYN_ARGS=TRUE&amp;DOC_NAME=FAT:FQL_AUDITING_CLIENT_TEMPLATE.FAT&amp;display_string=Audit&amp;VAR:KEY=ULOPQJWPAF&amp;VAR:QUERY=KChGRl9ORVRfSU5DKExUTSwwLCwsUkYsVVNEKUBGRl9ORVRfSU5DKExUTVNfU0VNSSwwLCwsUkYsVVNEKSlAR","kZfTkVUX0lOQyhBTk4sMCwsLFJGLFVTRCkp&amp;WINDOW=FIRST_POPUP&amp;HEIGHT=450&amp;WIDTH=450&amp;START_MAXIMIZED=FALSE&amp;VAR:CALENDAR=US&amp;VAR:SYMBOL=COWN&amp;VAR:INDEX=0"}</definedName>
    <definedName name="_870__FDSAUDITLINK__" localSheetId="16"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70__FDSAUDITLINK__" localSheetId="20"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70__FDSAUDITLINK__" localSheetId="12"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70__FDSAUDITLINK__" localSheetId="15"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70__FDSAUDITLINK__" hidden="1">{"fdsup://directions/FAT Viewer?action=UPDATE&amp;creator=factset&amp;DYN_ARGS=TRUE&amp;DOC_NAME=FAT:FQL_AUDITING_CLIENT_TEMPLATE.FAT&amp;display_string=Audit&amp;VAR:KEY=EDMXENALUD&amp;VAR:QUERY=RkZfRU5UUlBSX1ZBTF9EQUlMWSgwLCwsLFVTRCwnRElMJykgLyBGRV9FU1RJTUFURShFQklUREEsTUVBTixBT","k5VQUxfUk9MTCwrMSwwLCwsJyxDVVJSRU5DWT1VU0QsRklYRURSQVRFPU5PLCcp&amp;WINDOW=FIRST_POPUP&amp;HEIGHT=450&amp;WIDTH=450&amp;START_MAXIMIZED=FALSE&amp;VAR:CALENDAR=FIVEDAY&amp;VAR:SYMBOL=0&amp;VAR:INDEX=0"}</definedName>
    <definedName name="_871__FDSAUDITLINK__" localSheetId="16"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71__FDSAUDITLINK__" localSheetId="20"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71__FDSAUDITLINK__" localSheetId="12"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71__FDSAUDITLINK__" localSheetId="15"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71__FDSAUDITLINK__" hidden="1">{"fdsup://directions/FAT Viewer?action=UPDATE&amp;creator=factset&amp;DYN_ARGS=TRUE&amp;DOC_NAME=FAT:FQL_AUDITING_CLIENT_TEMPLATE.FAT&amp;display_string=Audit&amp;VAR:KEY=KREFMRYLKH&amp;VAR:QUERY=RkZfRU5UUlBSX1ZBTF9EQUlMWSgwLCwsLFVTRCwnRElMJykgLyBGRl9FQklUREFfT1BFUihNT04sMCwsLCxVU","0Qp&amp;WINDOW=FIRST_POPUP&amp;HEIGHT=450&amp;WIDTH=450&amp;START_MAXIMIZED=FALSE&amp;VAR:CALENDAR=FIVEDAY&amp;VAR:SYMBOL=0&amp;VAR:INDEX=0"}</definedName>
    <definedName name="_872__FDSAUDITLINK__" localSheetId="16"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72__FDSAUDITLINK__" localSheetId="20"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72__FDSAUDITLINK__" localSheetId="12"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72__FDSAUDITLINK__" localSheetId="15"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72__FDSAUDITLINK__"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73__FDSAUDITLINK__" localSheetId="16"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873__FDSAUDITLINK__" localSheetId="20"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873__FDSAUDITLINK__" localSheetId="12"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873__FDSAUDITLINK__" localSheetId="15"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873__FDSAUDITLINK__"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874__FDSAUDITLINK__" localSheetId="16"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874__FDSAUDITLINK__" localSheetId="20"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874__FDSAUDITLINK__" localSheetId="12"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874__FDSAUDITLINK__" localSheetId="15"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874__FDSAUDITLINK__"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875__FDSAUDITLINK__" localSheetId="16"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75__FDSAUDITLINK__" localSheetId="20"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75__FDSAUDITLINK__" localSheetId="12"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75__FDSAUDITLINK__" localSheetId="15"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75__FDSAUDITLINK__"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76__FDSAUDITLINK__" localSheetId="16"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76__FDSAUDITLINK__" localSheetId="20"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76__FDSAUDITLINK__" localSheetId="12"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76__FDSAUDITLINK__" localSheetId="15"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76__FDSAUDITLINK__"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77__FDSAUDITLINK__" localSheetId="16"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877__FDSAUDITLINK__" localSheetId="20"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877__FDSAUDITLINK__" localSheetId="12"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877__FDSAUDITLINK__" localSheetId="15"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877__FDSAUDITLINK__"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878__FDSAUDITLINK__" localSheetId="16"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878__FDSAUDITLINK__" localSheetId="20"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878__FDSAUDITLINK__" localSheetId="12"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878__FDSAUDITLINK__" localSheetId="15"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878__FDSAUDITLINK__"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879__FDSAUDITLINK__" localSheetId="16"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79__FDSAUDITLINK__" localSheetId="20"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79__FDSAUDITLINK__" localSheetId="12"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79__FDSAUDITLINK__" localSheetId="15"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79__FDSAUDITLINK__"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8__FDSAUDITLINK__" localSheetId="16" hidden="1">{"fdsup://directions/FAT Viewer?action=UPDATE&amp;creator=factset&amp;DYN_ARGS=TRUE&amp;DOC_NAME=FAT:FQL_AUDITING_CLIENT_TEMPLATE.FAT&amp;display_string=Audit&amp;VAR:KEY=UXELWXUDQH&amp;VAR:QUERY=KChGRl9FQklUKExUTSwwLCwsUkYsVVNEKUBGRl9FQklUKExUTVNfU0VNSSwwLCwsUkYsVVNEKSlARkZfRUJJV","ChBTk4sMCwsLFJGLFVTRCkp&amp;WINDOW=FIRST_POPUP&amp;HEIGHT=450&amp;WIDTH=450&amp;START_MAXIMIZED=FALSE&amp;VAR:CALENDAR=US&amp;VAR:SYMBOL=COWN&amp;VAR:INDEX=0"}</definedName>
    <definedName name="_88__FDSAUDITLINK__" localSheetId="20" hidden="1">{"fdsup://directions/FAT Viewer?action=UPDATE&amp;creator=factset&amp;DYN_ARGS=TRUE&amp;DOC_NAME=FAT:FQL_AUDITING_CLIENT_TEMPLATE.FAT&amp;display_string=Audit&amp;VAR:KEY=UXELWXUDQH&amp;VAR:QUERY=KChGRl9FQklUKExUTSwwLCwsUkYsVVNEKUBGRl9FQklUKExUTVNfU0VNSSwwLCwsUkYsVVNEKSlARkZfRUJJV","ChBTk4sMCwsLFJGLFVTRCkp&amp;WINDOW=FIRST_POPUP&amp;HEIGHT=450&amp;WIDTH=450&amp;START_MAXIMIZED=FALSE&amp;VAR:CALENDAR=US&amp;VAR:SYMBOL=COWN&amp;VAR:INDEX=0"}</definedName>
    <definedName name="_88__FDSAUDITLINK__" localSheetId="12" hidden="1">{"fdsup://directions/FAT Viewer?action=UPDATE&amp;creator=factset&amp;DYN_ARGS=TRUE&amp;DOC_NAME=FAT:FQL_AUDITING_CLIENT_TEMPLATE.FAT&amp;display_string=Audit&amp;VAR:KEY=UXELWXUDQH&amp;VAR:QUERY=KChGRl9FQklUKExUTSwwLCwsUkYsVVNEKUBGRl9FQklUKExUTVNfU0VNSSwwLCwsUkYsVVNEKSlARkZfRUJJV","ChBTk4sMCwsLFJGLFVTRCkp&amp;WINDOW=FIRST_POPUP&amp;HEIGHT=450&amp;WIDTH=450&amp;START_MAXIMIZED=FALSE&amp;VAR:CALENDAR=US&amp;VAR:SYMBOL=COWN&amp;VAR:INDEX=0"}</definedName>
    <definedName name="_88__FDSAUDITLINK__" localSheetId="15" hidden="1">{"fdsup://directions/FAT Viewer?action=UPDATE&amp;creator=factset&amp;DYN_ARGS=TRUE&amp;DOC_NAME=FAT:FQL_AUDITING_CLIENT_TEMPLATE.FAT&amp;display_string=Audit&amp;VAR:KEY=UXELWXUDQH&amp;VAR:QUERY=KChGRl9FQklUKExUTSwwLCwsUkYsVVNEKUBGRl9FQklUKExUTVNfU0VNSSwwLCwsUkYsVVNEKSlARkZfRUJJV","ChBTk4sMCwsLFJGLFVTRCkp&amp;WINDOW=FIRST_POPUP&amp;HEIGHT=450&amp;WIDTH=450&amp;START_MAXIMIZED=FALSE&amp;VAR:CALENDAR=US&amp;VAR:SYMBOL=COWN&amp;VAR:INDEX=0"}</definedName>
    <definedName name="_88__FDSAUDITLINK__" hidden="1">{"fdsup://directions/FAT Viewer?action=UPDATE&amp;creator=factset&amp;DYN_ARGS=TRUE&amp;DOC_NAME=FAT:FQL_AUDITING_CLIENT_TEMPLATE.FAT&amp;display_string=Audit&amp;VAR:KEY=UXELWXUDQH&amp;VAR:QUERY=KChGRl9FQklUKExUTSwwLCwsUkYsVVNEKUBGRl9FQklUKExUTVNfU0VNSSwwLCwsUkYsVVNEKSlARkZfRUJJV","ChBTk4sMCwsLFJGLFVTRCkp&amp;WINDOW=FIRST_POPUP&amp;HEIGHT=450&amp;WIDTH=450&amp;START_MAXIMIZED=FALSE&amp;VAR:CALENDAR=US&amp;VAR:SYMBOL=COWN&amp;VAR:INDEX=0"}</definedName>
    <definedName name="_880__FDSAUDITLINK__" localSheetId="16"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80__FDSAUDITLINK__" localSheetId="20"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80__FDSAUDITLINK__" localSheetId="12"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80__FDSAUDITLINK__" localSheetId="15"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80__FDSAUDITLINK__"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81__FDSAUDITLINK__" localSheetId="16"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81__FDSAUDITLINK__" localSheetId="20"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81__FDSAUDITLINK__" localSheetId="12"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81__FDSAUDITLINK__" localSheetId="15"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81__FDSAUDITLINK__"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82__FDSAUDITLINK__" localSheetId="16"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882__FDSAUDITLINK__" localSheetId="20"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882__FDSAUDITLINK__" localSheetId="12"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882__FDSAUDITLINK__" localSheetId="15"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882__FDSAUDITLINK__"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883__FDSAUDITLINK__" localSheetId="16"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83__FDSAUDITLINK__" localSheetId="20"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83__FDSAUDITLINK__" localSheetId="12"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83__FDSAUDITLINK__" localSheetId="15"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83__FDSAUDITLINK__"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84__FDSAUDITLINK__" localSheetId="16"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84__FDSAUDITLINK__" localSheetId="20"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84__FDSAUDITLINK__" localSheetId="12"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84__FDSAUDITLINK__" localSheetId="15"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84__FDSAUDITLINK__"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85__FDSAUDITLINK__" localSheetId="16"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85__FDSAUDITLINK__" localSheetId="20"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85__FDSAUDITLINK__" localSheetId="12"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85__FDSAUDITLINK__" localSheetId="15"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85__FDSAUDITLINK__"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86__FDSAUDITLINK__" localSheetId="16"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86__FDSAUDITLINK__" localSheetId="20"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86__FDSAUDITLINK__" localSheetId="12"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86__FDSAUDITLINK__" localSheetId="15"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86__FDSAUDITLINK__"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87__FDSAUDITLINK__" localSheetId="16"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887__FDSAUDITLINK__" localSheetId="20"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887__FDSAUDITLINK__" localSheetId="12"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887__FDSAUDITLINK__" localSheetId="15"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887__FDSAUDITLINK__"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888__FDSAUDITLINK__" localSheetId="16" hidden="1">{"fdsup://Directions/FactSet Auditing Viewer?action=AUDIT_VALUE&amp;DB=129&amp;ID1=B2PG34&amp;VALUEID=01001&amp;SDATE=2011&amp;PERIODTYPE=ANN_STD&amp;SCFT=3&amp;window=popup_no_bar&amp;width=385&amp;height=120&amp;START_MAXIMIZED=FALSE&amp;creator=factset&amp;display_string=Audit"}</definedName>
    <definedName name="_888__FDSAUDITLINK__" localSheetId="20" hidden="1">{"fdsup://Directions/FactSet Auditing Viewer?action=AUDIT_VALUE&amp;DB=129&amp;ID1=B2PG34&amp;VALUEID=01001&amp;SDATE=2011&amp;PERIODTYPE=ANN_STD&amp;SCFT=3&amp;window=popup_no_bar&amp;width=385&amp;height=120&amp;START_MAXIMIZED=FALSE&amp;creator=factset&amp;display_string=Audit"}</definedName>
    <definedName name="_888__FDSAUDITLINK__" localSheetId="12" hidden="1">{"fdsup://Directions/FactSet Auditing Viewer?action=AUDIT_VALUE&amp;DB=129&amp;ID1=B2PG34&amp;VALUEID=01001&amp;SDATE=2011&amp;PERIODTYPE=ANN_STD&amp;SCFT=3&amp;window=popup_no_bar&amp;width=385&amp;height=120&amp;START_MAXIMIZED=FALSE&amp;creator=factset&amp;display_string=Audit"}</definedName>
    <definedName name="_888__FDSAUDITLINK__" localSheetId="15" hidden="1">{"fdsup://Directions/FactSet Auditing Viewer?action=AUDIT_VALUE&amp;DB=129&amp;ID1=B2PG34&amp;VALUEID=01001&amp;SDATE=2011&amp;PERIODTYPE=ANN_STD&amp;SCFT=3&amp;window=popup_no_bar&amp;width=385&amp;height=120&amp;START_MAXIMIZED=FALSE&amp;creator=factset&amp;display_string=Audit"}</definedName>
    <definedName name="_888__FDSAUDITLINK__" hidden="1">{"fdsup://Directions/FactSet Auditing Viewer?action=AUDIT_VALUE&amp;DB=129&amp;ID1=B2PG34&amp;VALUEID=01001&amp;SDATE=2011&amp;PERIODTYPE=ANN_STD&amp;SCFT=3&amp;window=popup_no_bar&amp;width=385&amp;height=120&amp;START_MAXIMIZED=FALSE&amp;creator=factset&amp;display_string=Audit"}</definedName>
    <definedName name="_889__FDSAUDITLINK__" localSheetId="16"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89__FDSAUDITLINK__" localSheetId="20"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89__FDSAUDITLINK__" localSheetId="12"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89__FDSAUDITLINK__" localSheetId="15"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89__FDSAUDITLINK__"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9__FDSAUDITLINK__" localSheetId="16" hidden="1">{"fdsup://directions/FAT Viewer?action=UPDATE&amp;creator=factset&amp;DYN_ARGS=TRUE&amp;DOC_NAME=FAT:FQL_AUDITING_CLIENT_TEMPLATE.FAT&amp;display_string=Audit&amp;VAR:KEY=ADITWPGNED&amp;VAR:QUERY=KChGRl9FQklUREEoTFRNLDAsLCxSRixVU0QpQEZGX0VCSVREQShMVE1TX1NFTUksMCwsLFJGLFVTRCkpQEZGX","0VCSVREQShBTk4sMCwsLFJGLFVTRCkp&amp;WINDOW=FIRST_POPUP&amp;HEIGHT=450&amp;WIDTH=450&amp;START_MAXIMIZED=FALSE&amp;VAR:CALENDAR=US&amp;VAR:SYMBOL=COWN&amp;VAR:INDEX=0"}</definedName>
    <definedName name="_89__FDSAUDITLINK__" localSheetId="20" hidden="1">{"fdsup://directions/FAT Viewer?action=UPDATE&amp;creator=factset&amp;DYN_ARGS=TRUE&amp;DOC_NAME=FAT:FQL_AUDITING_CLIENT_TEMPLATE.FAT&amp;display_string=Audit&amp;VAR:KEY=ADITWPGNED&amp;VAR:QUERY=KChGRl9FQklUREEoTFRNLDAsLCxSRixVU0QpQEZGX0VCSVREQShMVE1TX1NFTUksMCwsLFJGLFVTRCkpQEZGX","0VCSVREQShBTk4sMCwsLFJGLFVTRCkp&amp;WINDOW=FIRST_POPUP&amp;HEIGHT=450&amp;WIDTH=450&amp;START_MAXIMIZED=FALSE&amp;VAR:CALENDAR=US&amp;VAR:SYMBOL=COWN&amp;VAR:INDEX=0"}</definedName>
    <definedName name="_89__FDSAUDITLINK__" localSheetId="12" hidden="1">{"fdsup://directions/FAT Viewer?action=UPDATE&amp;creator=factset&amp;DYN_ARGS=TRUE&amp;DOC_NAME=FAT:FQL_AUDITING_CLIENT_TEMPLATE.FAT&amp;display_string=Audit&amp;VAR:KEY=ADITWPGNED&amp;VAR:QUERY=KChGRl9FQklUREEoTFRNLDAsLCxSRixVU0QpQEZGX0VCSVREQShMVE1TX1NFTUksMCwsLFJGLFVTRCkpQEZGX","0VCSVREQShBTk4sMCwsLFJGLFVTRCkp&amp;WINDOW=FIRST_POPUP&amp;HEIGHT=450&amp;WIDTH=450&amp;START_MAXIMIZED=FALSE&amp;VAR:CALENDAR=US&amp;VAR:SYMBOL=COWN&amp;VAR:INDEX=0"}</definedName>
    <definedName name="_89__FDSAUDITLINK__" localSheetId="15" hidden="1">{"fdsup://directions/FAT Viewer?action=UPDATE&amp;creator=factset&amp;DYN_ARGS=TRUE&amp;DOC_NAME=FAT:FQL_AUDITING_CLIENT_TEMPLATE.FAT&amp;display_string=Audit&amp;VAR:KEY=ADITWPGNED&amp;VAR:QUERY=KChGRl9FQklUREEoTFRNLDAsLCxSRixVU0QpQEZGX0VCSVREQShMVE1TX1NFTUksMCwsLFJGLFVTRCkpQEZGX","0VCSVREQShBTk4sMCwsLFJGLFVTRCkp&amp;WINDOW=FIRST_POPUP&amp;HEIGHT=450&amp;WIDTH=450&amp;START_MAXIMIZED=FALSE&amp;VAR:CALENDAR=US&amp;VAR:SYMBOL=COWN&amp;VAR:INDEX=0"}</definedName>
    <definedName name="_89__FDSAUDITLINK__" hidden="1">{"fdsup://directions/FAT Viewer?action=UPDATE&amp;creator=factset&amp;DYN_ARGS=TRUE&amp;DOC_NAME=FAT:FQL_AUDITING_CLIENT_TEMPLATE.FAT&amp;display_string=Audit&amp;VAR:KEY=ADITWPGNED&amp;VAR:QUERY=KChGRl9FQklUREEoTFRNLDAsLCxSRixVU0QpQEZGX0VCSVREQShMVE1TX1NFTUksMCwsLFJGLFVTRCkpQEZGX","0VCSVREQShBTk4sMCwsLFJGLFVTRCkp&amp;WINDOW=FIRST_POPUP&amp;HEIGHT=450&amp;WIDTH=450&amp;START_MAXIMIZED=FALSE&amp;VAR:CALENDAR=US&amp;VAR:SYMBOL=COWN&amp;VAR:INDEX=0"}</definedName>
    <definedName name="_890__FDSAUDITLINK__" localSheetId="16"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90__FDSAUDITLINK__" localSheetId="20"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90__FDSAUDITLINK__" localSheetId="12"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90__FDSAUDITLINK__" localSheetId="15"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90__FDSAUDITLINK__"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91__FDSAUDITLINK__" localSheetId="16"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91__FDSAUDITLINK__" localSheetId="20"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91__FDSAUDITLINK__" localSheetId="12"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91__FDSAUDITLINK__" localSheetId="15"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91__FDSAUDITLINK__"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92__FDSAUDITLINK__" localSheetId="16"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92__FDSAUDITLINK__" localSheetId="20"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92__FDSAUDITLINK__" localSheetId="12"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92__FDSAUDITLINK__" localSheetId="15"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92__FDSAUDITLINK__"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93__FDSAUDITLINK__" localSheetId="16"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893__FDSAUDITLINK__" localSheetId="20"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893__FDSAUDITLINK__" localSheetId="12"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893__FDSAUDITLINK__" localSheetId="15"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893__FDSAUDITLINK__"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894__FDSAUDITLINK__" localSheetId="16"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94__FDSAUDITLINK__" localSheetId="20"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94__FDSAUDITLINK__" localSheetId="12"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94__FDSAUDITLINK__" localSheetId="15"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94__FDSAUDITLINK__"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895__FDSAUDITLINK__" localSheetId="16"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895__FDSAUDITLINK__" localSheetId="20"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895__FDSAUDITLINK__" localSheetId="12"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895__FDSAUDITLINK__" localSheetId="15"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895__FDSAUDITLINK__"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896__FDSAUDITLINK__" localSheetId="16"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96__FDSAUDITLINK__" localSheetId="20"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96__FDSAUDITLINK__" localSheetId="12"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96__FDSAUDITLINK__" localSheetId="15"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96__FDSAUDITLINK__"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897__FDSAUDITLINK__" localSheetId="16"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97__FDSAUDITLINK__" localSheetId="20"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97__FDSAUDITLINK__" localSheetId="12"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97__FDSAUDITLINK__" localSheetId="15"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97__FDSAUDITLINK__"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898__FDSAUDITLINK__" localSheetId="16"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98__FDSAUDITLINK__" localSheetId="20"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98__FDSAUDITLINK__" localSheetId="12"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98__FDSAUDITLINK__" localSheetId="15"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98__FDSAUDITLINK__"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899__FDSAUDITLINK__" localSheetId="16"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99__FDSAUDITLINK__" localSheetId="20"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99__FDSAUDITLINK__" localSheetId="12"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99__FDSAUDITLINK__" localSheetId="15"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899__FDSAUDITLINK__"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__FDSAUDITLINK__" localSheetId="16" hidden="1">{"fdsup://Directions/FactSet Auditing Viewer?action=AUDIT_VALUE&amp;DB=129&amp;ID1=60456710&amp;VALUEID=07011&amp;SDATE=2011&amp;PERIODTYPE=ANN_STD&amp;SCFT=3&amp;window=popup_no_bar&amp;width=385&amp;height=120&amp;START_MAXIMIZED=FALSE&amp;creator=factset&amp;display_string=Audit"}</definedName>
    <definedName name="_9__FDSAUDITLINK__" localSheetId="20" hidden="1">{"fdsup://Directions/FactSet Auditing Viewer?action=AUDIT_VALUE&amp;DB=129&amp;ID1=60456710&amp;VALUEID=07011&amp;SDATE=2011&amp;PERIODTYPE=ANN_STD&amp;SCFT=3&amp;window=popup_no_bar&amp;width=385&amp;height=120&amp;START_MAXIMIZED=FALSE&amp;creator=factset&amp;display_string=Audit"}</definedName>
    <definedName name="_9__FDSAUDITLINK__" localSheetId="12" hidden="1">{"fdsup://Directions/FactSet Auditing Viewer?action=AUDIT_VALUE&amp;DB=129&amp;ID1=60456710&amp;VALUEID=07011&amp;SDATE=2011&amp;PERIODTYPE=ANN_STD&amp;SCFT=3&amp;window=popup_no_bar&amp;width=385&amp;height=120&amp;START_MAXIMIZED=FALSE&amp;creator=factset&amp;display_string=Audit"}</definedName>
    <definedName name="_9__FDSAUDITLINK__" localSheetId="15" hidden="1">{"fdsup://Directions/FactSet Auditing Viewer?action=AUDIT_VALUE&amp;DB=129&amp;ID1=60456710&amp;VALUEID=07011&amp;SDATE=2011&amp;PERIODTYPE=ANN_STD&amp;SCFT=3&amp;window=popup_no_bar&amp;width=385&amp;height=120&amp;START_MAXIMIZED=FALSE&amp;creator=factset&amp;display_string=Audit"}</definedName>
    <definedName name="_9__FDSAUDITLINK__" hidden="1">{"fdsup://Directions/FactSet Auditing Viewer?action=AUDIT_VALUE&amp;DB=129&amp;ID1=60456710&amp;VALUEID=07011&amp;SDATE=2011&amp;PERIODTYPE=ANN_STD&amp;SCFT=3&amp;window=popup_no_bar&amp;width=385&amp;height=120&amp;START_MAXIMIZED=FALSE&amp;creator=factset&amp;display_string=Audit"}</definedName>
    <definedName name="_90__FDSAUDITLINK__" localSheetId="16" hidden="1">{"fdsup://Directions/FactSet Auditing Viewer?action=AUDIT_VALUE&amp;DB=129&amp;ID1=22362210&amp;VALUEID=01001&amp;SDATE=2009&amp;PERIODTYPE=ANN_STD&amp;window=popup_no_bar&amp;width=385&amp;height=120&amp;START_MAXIMIZED=FALSE&amp;creator=factset&amp;display_string=Audit"}</definedName>
    <definedName name="_90__FDSAUDITLINK__" localSheetId="20" hidden="1">{"fdsup://Directions/FactSet Auditing Viewer?action=AUDIT_VALUE&amp;DB=129&amp;ID1=22362210&amp;VALUEID=01001&amp;SDATE=2009&amp;PERIODTYPE=ANN_STD&amp;window=popup_no_bar&amp;width=385&amp;height=120&amp;START_MAXIMIZED=FALSE&amp;creator=factset&amp;display_string=Audit"}</definedName>
    <definedName name="_90__FDSAUDITLINK__" localSheetId="12" hidden="1">{"fdsup://Directions/FactSet Auditing Viewer?action=AUDIT_VALUE&amp;DB=129&amp;ID1=22362210&amp;VALUEID=01001&amp;SDATE=2009&amp;PERIODTYPE=ANN_STD&amp;window=popup_no_bar&amp;width=385&amp;height=120&amp;START_MAXIMIZED=FALSE&amp;creator=factset&amp;display_string=Audit"}</definedName>
    <definedName name="_90__FDSAUDITLINK__" localSheetId="15" hidden="1">{"fdsup://Directions/FactSet Auditing Viewer?action=AUDIT_VALUE&amp;DB=129&amp;ID1=22362210&amp;VALUEID=01001&amp;SDATE=2009&amp;PERIODTYPE=ANN_STD&amp;window=popup_no_bar&amp;width=385&amp;height=120&amp;START_MAXIMIZED=FALSE&amp;creator=factset&amp;display_string=Audit"}</definedName>
    <definedName name="_90__FDSAUDITLINK__" hidden="1">{"fdsup://Directions/FactSet Auditing Viewer?action=AUDIT_VALUE&amp;DB=129&amp;ID1=22362210&amp;VALUEID=01001&amp;SDATE=2009&amp;PERIODTYPE=ANN_STD&amp;window=popup_no_bar&amp;width=385&amp;height=120&amp;START_MAXIMIZED=FALSE&amp;creator=factset&amp;display_string=Audit"}</definedName>
    <definedName name="_900__FDSAUDITLINK__" localSheetId="16"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00__FDSAUDITLINK__" localSheetId="20"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00__FDSAUDITLINK__" localSheetId="12"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00__FDSAUDITLINK__" localSheetId="15"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00__FDSAUDITLINK__"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01__FDSAUDITLINK__" localSheetId="16"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01__FDSAUDITLINK__" localSheetId="20"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01__FDSAUDITLINK__" localSheetId="12"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01__FDSAUDITLINK__" localSheetId="15"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01__FDSAUDITLINK__"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02__FDSAUDITLINK__" localSheetId="16"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02__FDSAUDITLINK__" localSheetId="20"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02__FDSAUDITLINK__" localSheetId="12"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02__FDSAUDITLINK__" localSheetId="15"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02__FDSAUDITLINK__"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03__FDSAUDITLINK__" localSheetId="16"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03__FDSAUDITLINK__" localSheetId="20"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03__FDSAUDITLINK__" localSheetId="12"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03__FDSAUDITLINK__" localSheetId="15"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03__FDSAUDITLINK__"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04__FDSAUDITLINK__" localSheetId="16"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04__FDSAUDITLINK__" localSheetId="20"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04__FDSAUDITLINK__" localSheetId="12"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04__FDSAUDITLINK__" localSheetId="15"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04__FDSAUDITLINK__"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05__FDSAUDITLINK__" localSheetId="16"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05__FDSAUDITLINK__" localSheetId="20"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05__FDSAUDITLINK__" localSheetId="12"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05__FDSAUDITLINK__" localSheetId="15"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05__FDSAUDITLINK__"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06__FDSAUDITLINK__" localSheetId="16"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06__FDSAUDITLINK__" localSheetId="20"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06__FDSAUDITLINK__" localSheetId="12"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06__FDSAUDITLINK__" localSheetId="15"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06__FDSAUDITLINK__"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07__FDSAUDITLINK__" localSheetId="16"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07__FDSAUDITLINK__" localSheetId="20"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07__FDSAUDITLINK__" localSheetId="12"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07__FDSAUDITLINK__" localSheetId="15"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07__FDSAUDITLINK__"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08__FDSAUDITLINK__" localSheetId="16"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08__FDSAUDITLINK__" localSheetId="20"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08__FDSAUDITLINK__" localSheetId="12"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08__FDSAUDITLINK__" localSheetId="15"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08__FDSAUDITLINK__"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09__FDSAUDITLINK__" localSheetId="16"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09__FDSAUDITLINK__" localSheetId="20"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09__FDSAUDITLINK__" localSheetId="12"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09__FDSAUDITLINK__" localSheetId="15"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09__FDSAUDITLINK__"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1__FDSAUDITLINK__" localSheetId="16" hidden="1">{"fdsup://Directions/FactSet Auditing Viewer?action=AUDIT_VALUE&amp;DB=129&amp;ID1=22362210&amp;VALUEID=01001&amp;SDATE=2009&amp;PERIODTYPE=ANN_STD&amp;window=popup_no_bar&amp;width=385&amp;height=120&amp;START_MAXIMIZED=FALSE&amp;creator=factset&amp;display_string=Audit"}</definedName>
    <definedName name="_91__FDSAUDITLINK__" localSheetId="20" hidden="1">{"fdsup://Directions/FactSet Auditing Viewer?action=AUDIT_VALUE&amp;DB=129&amp;ID1=22362210&amp;VALUEID=01001&amp;SDATE=2009&amp;PERIODTYPE=ANN_STD&amp;window=popup_no_bar&amp;width=385&amp;height=120&amp;START_MAXIMIZED=FALSE&amp;creator=factset&amp;display_string=Audit"}</definedName>
    <definedName name="_91__FDSAUDITLINK__" localSheetId="12" hidden="1">{"fdsup://Directions/FactSet Auditing Viewer?action=AUDIT_VALUE&amp;DB=129&amp;ID1=22362210&amp;VALUEID=01001&amp;SDATE=2009&amp;PERIODTYPE=ANN_STD&amp;window=popup_no_bar&amp;width=385&amp;height=120&amp;START_MAXIMIZED=FALSE&amp;creator=factset&amp;display_string=Audit"}</definedName>
    <definedName name="_91__FDSAUDITLINK__" localSheetId="15" hidden="1">{"fdsup://Directions/FactSet Auditing Viewer?action=AUDIT_VALUE&amp;DB=129&amp;ID1=22362210&amp;VALUEID=01001&amp;SDATE=2009&amp;PERIODTYPE=ANN_STD&amp;window=popup_no_bar&amp;width=385&amp;height=120&amp;START_MAXIMIZED=FALSE&amp;creator=factset&amp;display_string=Audit"}</definedName>
    <definedName name="_91__FDSAUDITLINK__" hidden="1">{"fdsup://Directions/FactSet Auditing Viewer?action=AUDIT_VALUE&amp;DB=129&amp;ID1=22362210&amp;VALUEID=01001&amp;SDATE=2009&amp;PERIODTYPE=ANN_STD&amp;window=popup_no_bar&amp;width=385&amp;height=120&amp;START_MAXIMIZED=FALSE&amp;creator=factset&amp;display_string=Audit"}</definedName>
    <definedName name="_910__FDSAUDITLINK__" localSheetId="16"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10__FDSAUDITLINK__" localSheetId="20"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10__FDSAUDITLINK__" localSheetId="12"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10__FDSAUDITLINK__" localSheetId="15"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10__FDSAUDITLINK__"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11__FDSAUDITLINK__" localSheetId="16"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11__FDSAUDITLINK__" localSheetId="20"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11__FDSAUDITLINK__" localSheetId="12"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11__FDSAUDITLINK__" localSheetId="15"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11__FDSAUDITLINK__"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12__FDSAUDITLINK__" localSheetId="16"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12__FDSAUDITLINK__" localSheetId="20"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12__FDSAUDITLINK__" localSheetId="12"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12__FDSAUDITLINK__" localSheetId="15"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12__FDSAUDITLINK__"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13__FDSAUDITLINK__" localSheetId="16"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13__FDSAUDITLINK__" localSheetId="20"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13__FDSAUDITLINK__" localSheetId="12"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13__FDSAUDITLINK__" localSheetId="15"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13__FDSAUDITLINK__"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14__FDSAUDITLINK__" localSheetId="16"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14__FDSAUDITLINK__" localSheetId="20"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14__FDSAUDITLINK__" localSheetId="12"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14__FDSAUDITLINK__" localSheetId="15"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14__FDSAUDITLINK__"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15__FDSAUDITLINK__" localSheetId="16"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15__FDSAUDITLINK__" localSheetId="20"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15__FDSAUDITLINK__" localSheetId="12"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15__FDSAUDITLINK__" localSheetId="15"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15__FDSAUDITLINK__"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16__FDSAUDITLINK__" localSheetId="16"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16__FDSAUDITLINK__" localSheetId="20"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16__FDSAUDITLINK__" localSheetId="12"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16__FDSAUDITLINK__" localSheetId="15"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16__FDSAUDITLINK__"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17__FDSAUDITLINK__" localSheetId="16"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17__FDSAUDITLINK__" localSheetId="20"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17__FDSAUDITLINK__" localSheetId="12"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17__FDSAUDITLINK__" localSheetId="15"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17__FDSAUDITLINK__"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18__FDSAUDITLINK__" localSheetId="16"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18__FDSAUDITLINK__" localSheetId="20"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18__FDSAUDITLINK__" localSheetId="12"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18__FDSAUDITLINK__" localSheetId="15"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18__FDSAUDITLINK__"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19__FDSAUDITLINK__" localSheetId="16"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19__FDSAUDITLINK__" localSheetId="20"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19__FDSAUDITLINK__" localSheetId="12"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19__FDSAUDITLINK__" localSheetId="15"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19__FDSAUDITLINK__"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2__FDSAUDITLINK__" localSheetId="16" hidden="1">{"fdsup://Directions/FactSet Auditing Viewer?action=AUDIT_VALUE&amp;DB=129&amp;ID1=22362210&amp;VALUEID=01001&amp;SDATE=200904&amp;PERIODTYPE=QTR_STD&amp;window=popup_no_bar&amp;width=385&amp;height=120&amp;START_MAXIMIZED=FALSE&amp;creator=factset&amp;display_string=Audit"}</definedName>
    <definedName name="_92__FDSAUDITLINK__" localSheetId="20" hidden="1">{"fdsup://Directions/FactSet Auditing Viewer?action=AUDIT_VALUE&amp;DB=129&amp;ID1=22362210&amp;VALUEID=01001&amp;SDATE=200904&amp;PERIODTYPE=QTR_STD&amp;window=popup_no_bar&amp;width=385&amp;height=120&amp;START_MAXIMIZED=FALSE&amp;creator=factset&amp;display_string=Audit"}</definedName>
    <definedName name="_92__FDSAUDITLINK__" localSheetId="12" hidden="1">{"fdsup://Directions/FactSet Auditing Viewer?action=AUDIT_VALUE&amp;DB=129&amp;ID1=22362210&amp;VALUEID=01001&amp;SDATE=200904&amp;PERIODTYPE=QTR_STD&amp;window=popup_no_bar&amp;width=385&amp;height=120&amp;START_MAXIMIZED=FALSE&amp;creator=factset&amp;display_string=Audit"}</definedName>
    <definedName name="_92__FDSAUDITLINK__" localSheetId="15" hidden="1">{"fdsup://Directions/FactSet Auditing Viewer?action=AUDIT_VALUE&amp;DB=129&amp;ID1=22362210&amp;VALUEID=01001&amp;SDATE=200904&amp;PERIODTYPE=QTR_STD&amp;window=popup_no_bar&amp;width=385&amp;height=120&amp;START_MAXIMIZED=FALSE&amp;creator=factset&amp;display_string=Audit"}</definedName>
    <definedName name="_92__FDSAUDITLINK__" hidden="1">{"fdsup://Directions/FactSet Auditing Viewer?action=AUDIT_VALUE&amp;DB=129&amp;ID1=22362210&amp;VALUEID=01001&amp;SDATE=200904&amp;PERIODTYPE=QTR_STD&amp;window=popup_no_bar&amp;width=385&amp;height=120&amp;START_MAXIMIZED=FALSE&amp;creator=factset&amp;display_string=Audit"}</definedName>
    <definedName name="_920__FDSAUDITLINK__" localSheetId="16"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20__FDSAUDITLINK__" localSheetId="20"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20__FDSAUDITLINK__" localSheetId="12"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20__FDSAUDITLINK__" localSheetId="15"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20__FDSAUDITLINK__"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21__FDSAUDITLINK__" localSheetId="16"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21__FDSAUDITLINK__" localSheetId="20"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21__FDSAUDITLINK__" localSheetId="12"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21__FDSAUDITLINK__" localSheetId="15"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21__FDSAUDITLINK__"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22__FDSAUDITLINK__" localSheetId="16"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22__FDSAUDITLINK__" localSheetId="20"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22__FDSAUDITLINK__" localSheetId="12"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22__FDSAUDITLINK__" localSheetId="15"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22__FDSAUDITLINK__"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23__FDSAUDITLINK__" localSheetId="16"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23__FDSAUDITLINK__" localSheetId="20"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23__FDSAUDITLINK__" localSheetId="12"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23__FDSAUDITLINK__" localSheetId="15"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23__FDSAUDITLINK__"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24__FDSAUDITLINK__" localSheetId="16"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24__FDSAUDITLINK__" localSheetId="20"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24__FDSAUDITLINK__" localSheetId="12"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24__FDSAUDITLINK__" localSheetId="15"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24__FDSAUDITLINK__"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25__FDSAUDITLINK__" localSheetId="16"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25__FDSAUDITLINK__" localSheetId="20"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25__FDSAUDITLINK__" localSheetId="12"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25__FDSAUDITLINK__" localSheetId="15"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25__FDSAUDITLINK__"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26__FDSAUDITLINK__" localSheetId="16"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26__FDSAUDITLINK__" localSheetId="20"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26__FDSAUDITLINK__" localSheetId="12"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26__FDSAUDITLINK__" localSheetId="15"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26__FDSAUDITLINK__"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27__FDSAUDITLINK__" localSheetId="16"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27__FDSAUDITLINK__" localSheetId="20"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27__FDSAUDITLINK__" localSheetId="12"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27__FDSAUDITLINK__" localSheetId="15"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27__FDSAUDITLINK__"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28__FDSAUDITLINK__" localSheetId="16"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28__FDSAUDITLINK__" localSheetId="20"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28__FDSAUDITLINK__" localSheetId="12"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28__FDSAUDITLINK__" localSheetId="15"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28__FDSAUDITLINK__"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29__FDSAUDITLINK__" localSheetId="16"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29__FDSAUDITLINK__" localSheetId="20"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29__FDSAUDITLINK__" localSheetId="12"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29__FDSAUDITLINK__" localSheetId="15"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29__FDSAUDITLINK__"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3__FDSAUDITLINK__" localSheetId="16" hidden="1">{"fdsup://directions/FAT Viewer?action=UPDATE&amp;creator=factset&amp;DYN_ARGS=TRUE&amp;DOC_NAME=FAT:FQL_AUDITING_CLIENT_TEMPLATE.FAT&amp;display_string=Audit&amp;VAR:KEY=WJABELWZQR&amp;VAR:QUERY=KChGRl9ORVRfSU5DKExUTSwwLCwsUkYsVVNEKUBGRl9ORVRfSU5DKExUTVNfU0VNSSwwLCwsUkYsVVNEKSlAR","kZfTkVUX0lOQyhBTk4sMCwsLFJGLFVTRCkp&amp;WINDOW=FIRST_POPUP&amp;HEIGHT=450&amp;WIDTH=450&amp;START_MAXIMIZED=FALSE&amp;VAR:CALENDAR=US&amp;VAR:SYMBOL=EVR&amp;VAR:INDEX=0"}</definedName>
    <definedName name="_93__FDSAUDITLINK__" localSheetId="20" hidden="1">{"fdsup://directions/FAT Viewer?action=UPDATE&amp;creator=factset&amp;DYN_ARGS=TRUE&amp;DOC_NAME=FAT:FQL_AUDITING_CLIENT_TEMPLATE.FAT&amp;display_string=Audit&amp;VAR:KEY=WJABELWZQR&amp;VAR:QUERY=KChGRl9ORVRfSU5DKExUTSwwLCwsUkYsVVNEKUBGRl9ORVRfSU5DKExUTVNfU0VNSSwwLCwsUkYsVVNEKSlAR","kZfTkVUX0lOQyhBTk4sMCwsLFJGLFVTRCkp&amp;WINDOW=FIRST_POPUP&amp;HEIGHT=450&amp;WIDTH=450&amp;START_MAXIMIZED=FALSE&amp;VAR:CALENDAR=US&amp;VAR:SYMBOL=EVR&amp;VAR:INDEX=0"}</definedName>
    <definedName name="_93__FDSAUDITLINK__" localSheetId="12" hidden="1">{"fdsup://directions/FAT Viewer?action=UPDATE&amp;creator=factset&amp;DYN_ARGS=TRUE&amp;DOC_NAME=FAT:FQL_AUDITING_CLIENT_TEMPLATE.FAT&amp;display_string=Audit&amp;VAR:KEY=WJABELWZQR&amp;VAR:QUERY=KChGRl9ORVRfSU5DKExUTSwwLCwsUkYsVVNEKUBGRl9ORVRfSU5DKExUTVNfU0VNSSwwLCwsUkYsVVNEKSlAR","kZfTkVUX0lOQyhBTk4sMCwsLFJGLFVTRCkp&amp;WINDOW=FIRST_POPUP&amp;HEIGHT=450&amp;WIDTH=450&amp;START_MAXIMIZED=FALSE&amp;VAR:CALENDAR=US&amp;VAR:SYMBOL=EVR&amp;VAR:INDEX=0"}</definedName>
    <definedName name="_93__FDSAUDITLINK__" localSheetId="15" hidden="1">{"fdsup://directions/FAT Viewer?action=UPDATE&amp;creator=factset&amp;DYN_ARGS=TRUE&amp;DOC_NAME=FAT:FQL_AUDITING_CLIENT_TEMPLATE.FAT&amp;display_string=Audit&amp;VAR:KEY=WJABELWZQR&amp;VAR:QUERY=KChGRl9ORVRfSU5DKExUTSwwLCwsUkYsVVNEKUBGRl9ORVRfSU5DKExUTVNfU0VNSSwwLCwsUkYsVVNEKSlAR","kZfTkVUX0lOQyhBTk4sMCwsLFJGLFVTRCkp&amp;WINDOW=FIRST_POPUP&amp;HEIGHT=450&amp;WIDTH=450&amp;START_MAXIMIZED=FALSE&amp;VAR:CALENDAR=US&amp;VAR:SYMBOL=EVR&amp;VAR:INDEX=0"}</definedName>
    <definedName name="_93__FDSAUDITLINK__" hidden="1">{"fdsup://directions/FAT Viewer?action=UPDATE&amp;creator=factset&amp;DYN_ARGS=TRUE&amp;DOC_NAME=FAT:FQL_AUDITING_CLIENT_TEMPLATE.FAT&amp;display_string=Audit&amp;VAR:KEY=WJABELWZQR&amp;VAR:QUERY=KChGRl9ORVRfSU5DKExUTSwwLCwsUkYsVVNEKUBGRl9ORVRfSU5DKExUTVNfU0VNSSwwLCwsUkYsVVNEKSlAR","kZfTkVUX0lOQyhBTk4sMCwsLFJGLFVTRCkp&amp;WINDOW=FIRST_POPUP&amp;HEIGHT=450&amp;WIDTH=450&amp;START_MAXIMIZED=FALSE&amp;VAR:CALENDAR=US&amp;VAR:SYMBOL=EVR&amp;VAR:INDEX=0"}</definedName>
    <definedName name="_930__FDSAUDITLINK__" localSheetId="16"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30__FDSAUDITLINK__" localSheetId="20"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30__FDSAUDITLINK__" localSheetId="12"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30__FDSAUDITLINK__" localSheetId="15"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30__FDSAUDITLINK__"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31__FDSAUDITLINK__" localSheetId="16"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31__FDSAUDITLINK__" localSheetId="20"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31__FDSAUDITLINK__" localSheetId="12"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31__FDSAUDITLINK__" localSheetId="15"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31__FDSAUDITLINK__"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32__FDSAUDITLINK__" localSheetId="16"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32__FDSAUDITLINK__" localSheetId="20"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32__FDSAUDITLINK__" localSheetId="12"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32__FDSAUDITLINK__" localSheetId="15"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32__FDSAUDITLINK__"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33__FDSAUDITLINK__" localSheetId="16"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33__FDSAUDITLINK__" localSheetId="20"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33__FDSAUDITLINK__" localSheetId="12"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33__FDSAUDITLINK__" localSheetId="15"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33__FDSAUDITLINK__"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34__FDSAUDITLINK__" localSheetId="16"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34__FDSAUDITLINK__" localSheetId="20"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34__FDSAUDITLINK__" localSheetId="12"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34__FDSAUDITLINK__" localSheetId="15"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34__FDSAUDITLINK__"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35__FDSAUDITLINK__" localSheetId="16"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35__FDSAUDITLINK__" localSheetId="20"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35__FDSAUDITLINK__" localSheetId="12"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35__FDSAUDITLINK__" localSheetId="15"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35__FDSAUDITLINK__"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36__FDSAUDITLINK__" localSheetId="16"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36__FDSAUDITLINK__" localSheetId="20"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36__FDSAUDITLINK__" localSheetId="12"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36__FDSAUDITLINK__" localSheetId="15"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36__FDSAUDITLINK__"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37__FDSAUDITLINK__" localSheetId="16"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37__FDSAUDITLINK__" localSheetId="20"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37__FDSAUDITLINK__" localSheetId="12"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37__FDSAUDITLINK__" localSheetId="15"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37__FDSAUDITLINK__"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38__FDSAUDITLINK__" localSheetId="16"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38__FDSAUDITLINK__" localSheetId="20"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38__FDSAUDITLINK__" localSheetId="12"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38__FDSAUDITLINK__" localSheetId="15"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38__FDSAUDITLINK__"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39__FDSAUDITLINK__" localSheetId="16"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39__FDSAUDITLINK__" localSheetId="20"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39__FDSAUDITLINK__" localSheetId="12"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39__FDSAUDITLINK__" localSheetId="15"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39__FDSAUDITLINK__"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4__FDSAUDITLINK__" localSheetId="16" hidden="1">{"fdsup://directions/FAT Viewer?action=UPDATE&amp;creator=factset&amp;DYN_ARGS=TRUE&amp;DOC_NAME=FAT:FQL_AUDITING_CLIENT_TEMPLATE.FAT&amp;display_string=Audit&amp;VAR:KEY=GLEHSPOFWT&amp;VAR:QUERY=KChGRl9FQklUKExUTSwwLCwsUkYsVVNEKUBGRl9FQklUKExUTVNfU0VNSSwwLCwsUkYsVVNEKSlARkZfRUJJV","ChBTk4sMCwsLFJGLFVTRCkp&amp;WINDOW=FIRST_POPUP&amp;HEIGHT=450&amp;WIDTH=450&amp;START_MAXIMIZED=FALSE&amp;VAR:CALENDAR=US&amp;VAR:SYMBOL=EVR&amp;VAR:INDEX=0"}</definedName>
    <definedName name="_94__FDSAUDITLINK__" localSheetId="20" hidden="1">{"fdsup://directions/FAT Viewer?action=UPDATE&amp;creator=factset&amp;DYN_ARGS=TRUE&amp;DOC_NAME=FAT:FQL_AUDITING_CLIENT_TEMPLATE.FAT&amp;display_string=Audit&amp;VAR:KEY=GLEHSPOFWT&amp;VAR:QUERY=KChGRl9FQklUKExUTSwwLCwsUkYsVVNEKUBGRl9FQklUKExUTVNfU0VNSSwwLCwsUkYsVVNEKSlARkZfRUJJV","ChBTk4sMCwsLFJGLFVTRCkp&amp;WINDOW=FIRST_POPUP&amp;HEIGHT=450&amp;WIDTH=450&amp;START_MAXIMIZED=FALSE&amp;VAR:CALENDAR=US&amp;VAR:SYMBOL=EVR&amp;VAR:INDEX=0"}</definedName>
    <definedName name="_94__FDSAUDITLINK__" localSheetId="12" hidden="1">{"fdsup://directions/FAT Viewer?action=UPDATE&amp;creator=factset&amp;DYN_ARGS=TRUE&amp;DOC_NAME=FAT:FQL_AUDITING_CLIENT_TEMPLATE.FAT&amp;display_string=Audit&amp;VAR:KEY=GLEHSPOFWT&amp;VAR:QUERY=KChGRl9FQklUKExUTSwwLCwsUkYsVVNEKUBGRl9FQklUKExUTVNfU0VNSSwwLCwsUkYsVVNEKSlARkZfRUJJV","ChBTk4sMCwsLFJGLFVTRCkp&amp;WINDOW=FIRST_POPUP&amp;HEIGHT=450&amp;WIDTH=450&amp;START_MAXIMIZED=FALSE&amp;VAR:CALENDAR=US&amp;VAR:SYMBOL=EVR&amp;VAR:INDEX=0"}</definedName>
    <definedName name="_94__FDSAUDITLINK__" localSheetId="15" hidden="1">{"fdsup://directions/FAT Viewer?action=UPDATE&amp;creator=factset&amp;DYN_ARGS=TRUE&amp;DOC_NAME=FAT:FQL_AUDITING_CLIENT_TEMPLATE.FAT&amp;display_string=Audit&amp;VAR:KEY=GLEHSPOFWT&amp;VAR:QUERY=KChGRl9FQklUKExUTSwwLCwsUkYsVVNEKUBGRl9FQklUKExUTVNfU0VNSSwwLCwsUkYsVVNEKSlARkZfRUJJV","ChBTk4sMCwsLFJGLFVTRCkp&amp;WINDOW=FIRST_POPUP&amp;HEIGHT=450&amp;WIDTH=450&amp;START_MAXIMIZED=FALSE&amp;VAR:CALENDAR=US&amp;VAR:SYMBOL=EVR&amp;VAR:INDEX=0"}</definedName>
    <definedName name="_94__FDSAUDITLINK__" hidden="1">{"fdsup://directions/FAT Viewer?action=UPDATE&amp;creator=factset&amp;DYN_ARGS=TRUE&amp;DOC_NAME=FAT:FQL_AUDITING_CLIENT_TEMPLATE.FAT&amp;display_string=Audit&amp;VAR:KEY=GLEHSPOFWT&amp;VAR:QUERY=KChGRl9FQklUKExUTSwwLCwsUkYsVVNEKUBGRl9FQklUKExUTVNfU0VNSSwwLCwsUkYsVVNEKSlARkZfRUJJV","ChBTk4sMCwsLFJGLFVTRCkp&amp;WINDOW=FIRST_POPUP&amp;HEIGHT=450&amp;WIDTH=450&amp;START_MAXIMIZED=FALSE&amp;VAR:CALENDAR=US&amp;VAR:SYMBOL=EVR&amp;VAR:INDEX=0"}</definedName>
    <definedName name="_940__FDSAUDITLINK__" localSheetId="16"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40__FDSAUDITLINK__" localSheetId="20"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40__FDSAUDITLINK__" localSheetId="12"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40__FDSAUDITLINK__" localSheetId="15"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40__FDSAUDITLINK__"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41__FDSAUDITLINK__" localSheetId="16"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41__FDSAUDITLINK__" localSheetId="20"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41__FDSAUDITLINK__" localSheetId="12"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41__FDSAUDITLINK__" localSheetId="15"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41__FDSAUDITLINK__"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42__FDSAUDITLINK__" localSheetId="16"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42__FDSAUDITLINK__" localSheetId="20"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42__FDSAUDITLINK__" localSheetId="12"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42__FDSAUDITLINK__" localSheetId="15"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42__FDSAUDITLINK__"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43__FDSAUDITLINK__" localSheetId="16"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43__FDSAUDITLINK__" localSheetId="20"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43__FDSAUDITLINK__" localSheetId="12"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43__FDSAUDITLINK__" localSheetId="15"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43__FDSAUDITLINK__" hidden="1">{"fdsup://directions/FAT Viewer?action=UPDATE&amp;creator=factset&amp;DYN_ARGS=TRUE&amp;DOC_NAME=FAT:FQL_AUDITING_CLIENT_TEMPLATE.FAT&amp;display_string=Audit&amp;VAR:KEY=CNGBSXYLAB&amp;VAR:QUERY=RkZfRUJJVERBX09QRVIoQU5OLC0yRlksLCwsVVNEKQ==&amp;WINDOW=FIRST_POPUP&amp;HEIGHT=450&amp;WIDTH=450&amp;","START_MAXIMIZED=FALSE&amp;VAR:CALENDAR=FIVEDAY&amp;VAR:INDEX=0"}</definedName>
    <definedName name="_944__FDSAUDITLINK__" localSheetId="16"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44__FDSAUDITLINK__" localSheetId="20"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44__FDSAUDITLINK__" localSheetId="12"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44__FDSAUDITLINK__" localSheetId="15"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44__FDSAUDITLINK__" hidden="1">{"fdsup://directions/FAT Viewer?action=UPDATE&amp;creator=factset&amp;DYN_ARGS=TRUE&amp;DOC_NAME=FAT:FQL_AUDITING_CLIENT_TEMPLATE.FAT&amp;display_string=Audit&amp;VAR:KEY=YFONKDIRKH&amp;VAR:QUERY=RkZfRUJJVERBX09QRVIoQU5OLC0xRlksLCwsVVNEKQ==&amp;WINDOW=FIRST_POPUP&amp;HEIGHT=450&amp;WIDTH=450&amp;","START_MAXIMIZED=FALSE&amp;VAR:CALENDAR=FIVEDAY&amp;VAR:INDEX=0"}</definedName>
    <definedName name="_945__FDSAUDITLINK__" localSheetId="16"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45__FDSAUDITLINK__" localSheetId="20"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45__FDSAUDITLINK__" localSheetId="12"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45__FDSAUDITLINK__" localSheetId="15"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45__FDSAUDITLINK__" hidden="1">{"fdsup://directions/FAT Viewer?action=UPDATE&amp;creator=factset&amp;DYN_ARGS=TRUE&amp;DOC_NAME=FAT:FQL_AUDITING_CLIENT_TEMPLATE.FAT&amp;display_string=Audit&amp;VAR:KEY=UXYLQJWZGR&amp;VAR:QUERY=RkZfRUJJVERBX09QRVIoQU5OLDAsLCwsVVNEKQ==&amp;WINDOW=FIRST_POPUP&amp;HEIGHT=450&amp;WIDTH=450&amp;STAR","T_MAXIMIZED=FALSE&amp;VAR:CALENDAR=FIVEDAY&amp;VAR:INDEX=0"}</definedName>
    <definedName name="_946__FDSAUDITLINK__" localSheetId="16"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46__FDSAUDITLINK__" localSheetId="20"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46__FDSAUDITLINK__" localSheetId="12"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46__FDSAUDITLINK__" localSheetId="15"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46__FDSAUDITLINK__" hidden="1">{"fdsup://directions/FAT Viewer?action=UPDATE&amp;creator=factset&amp;DYN_ARGS=TRUE&amp;DOC_NAME=FAT:FQL_AUDITING_CLIENT_TEMPLATE.FAT&amp;display_string=Audit&amp;VAR:KEY=QLMRCPQLQB&amp;VAR:QUERY=RkZfRU5UUlBSX1ZBTF9EQUlMWSgwLCwsLFVTRCwnRElMJyk=&amp;WINDOW=FIRST_POPUP&amp;HEIGHT=450&amp;WIDTH=","450&amp;START_MAXIMIZED=FALSE&amp;VAR:CALENDAR=FIVEDAY&amp;VAR:INDEX=0"}</definedName>
    <definedName name="_947__FDSAUDITLINK__" localSheetId="16"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47__FDSAUDITLINK__" localSheetId="20"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47__FDSAUDITLINK__" localSheetId="12"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47__FDSAUDITLINK__" localSheetId="15"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47__FDSAUDITLINK__" hidden="1">{"fdsup://directions/FAT Viewer?action=UPDATE&amp;creator=factset&amp;DYN_ARGS=TRUE&amp;DOC_NAME=FAT:FQL_AUDITING_CLIENT_TEMPLATE.FAT&amp;display_string=Audit&amp;VAR:KEY=MNMXCDKLSH&amp;VAR:QUERY=RkZfREVCVChBTk4sMCwsLCxVU0Qp&amp;WINDOW=FIRST_POPUP&amp;HEIGHT=450&amp;WIDTH=450&amp;START_MAXIMIZED=","FALSE&amp;VAR:CALENDAR=FIVEDAY&amp;VAR:INDEX=0"}</definedName>
    <definedName name="_948__FDSAUDITLINK__" localSheetId="16"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48__FDSAUDITLINK__" localSheetId="20"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48__FDSAUDITLINK__" localSheetId="12"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48__FDSAUDITLINK__" localSheetId="15"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48__FDSAUDITLINK__" hidden="1">{"fdsup://directions/FAT Viewer?action=UPDATE&amp;creator=factset&amp;DYN_ARGS=TRUE&amp;DOC_NAME=FAT:FQL_AUDITING_CLIENT_TEMPLATE.FAT&amp;display_string=Audit&amp;VAR:KEY=QZWHUBMDQN&amp;VAR:QUERY=RkZfTkVUX0lOQyhBTk4sLTJGWSwsLCxVU0Qp&amp;WINDOW=FIRST_POPUP&amp;HEIGHT=450&amp;WIDTH=450&amp;START_MA","XIMIZED=FALSE&amp;VAR:CALENDAR=FIVEDAY&amp;VAR:INDEX=0"}</definedName>
    <definedName name="_949__FDSAUDITLINK__" localSheetId="16"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49__FDSAUDITLINK__" localSheetId="20"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49__FDSAUDITLINK__" localSheetId="12"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49__FDSAUDITLINK__" localSheetId="15"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49__FDSAUDITLINK__" hidden="1">{"fdsup://directions/FAT Viewer?action=UPDATE&amp;creator=factset&amp;DYN_ARGS=TRUE&amp;DOC_NAME=FAT:FQL_AUDITING_CLIENT_TEMPLATE.FAT&amp;display_string=Audit&amp;VAR:KEY=QPGJQRMVKT&amp;VAR:QUERY=RkZfTkVUX0lOQyhBTk4sLTFGWSwsLCxVU0Qp&amp;WINDOW=FIRST_POPUP&amp;HEIGHT=450&amp;WIDTH=450&amp;START_MA","XIMIZED=FALSE&amp;VAR:CALENDAR=FIVEDAY&amp;VAR:INDEX=0"}</definedName>
    <definedName name="_95__FDSAUDITLINK__" localSheetId="16" hidden="1">{"fdsup://directions/FAT Viewer?action=UPDATE&amp;creator=factset&amp;DYN_ARGS=TRUE&amp;DOC_NAME=FAT:FQL_AUDITING_CLIENT_TEMPLATE.FAT&amp;display_string=Audit&amp;VAR:KEY=YLADYZWDAZ&amp;VAR:QUERY=KChGRl9FQklUREEoTFRNLDAsLCxSRixVU0QpQEZGX0VCSVREQShMVE1TX1NFTUksMCwsLFJGLFVTRCkpQEZGX","0VCSVREQShBTk4sMCwsLFJGLFVTRCkp&amp;WINDOW=FIRST_POPUP&amp;HEIGHT=450&amp;WIDTH=450&amp;START_MAXIMIZED=FALSE&amp;VAR:CALENDAR=US&amp;VAR:SYMBOL=EVR&amp;VAR:INDEX=0"}</definedName>
    <definedName name="_95__FDSAUDITLINK__" localSheetId="20" hidden="1">{"fdsup://directions/FAT Viewer?action=UPDATE&amp;creator=factset&amp;DYN_ARGS=TRUE&amp;DOC_NAME=FAT:FQL_AUDITING_CLIENT_TEMPLATE.FAT&amp;display_string=Audit&amp;VAR:KEY=YLADYZWDAZ&amp;VAR:QUERY=KChGRl9FQklUREEoTFRNLDAsLCxSRixVU0QpQEZGX0VCSVREQShMVE1TX1NFTUksMCwsLFJGLFVTRCkpQEZGX","0VCSVREQShBTk4sMCwsLFJGLFVTRCkp&amp;WINDOW=FIRST_POPUP&amp;HEIGHT=450&amp;WIDTH=450&amp;START_MAXIMIZED=FALSE&amp;VAR:CALENDAR=US&amp;VAR:SYMBOL=EVR&amp;VAR:INDEX=0"}</definedName>
    <definedName name="_95__FDSAUDITLINK__" localSheetId="12" hidden="1">{"fdsup://directions/FAT Viewer?action=UPDATE&amp;creator=factset&amp;DYN_ARGS=TRUE&amp;DOC_NAME=FAT:FQL_AUDITING_CLIENT_TEMPLATE.FAT&amp;display_string=Audit&amp;VAR:KEY=YLADYZWDAZ&amp;VAR:QUERY=KChGRl9FQklUREEoTFRNLDAsLCxSRixVU0QpQEZGX0VCSVREQShMVE1TX1NFTUksMCwsLFJGLFVTRCkpQEZGX","0VCSVREQShBTk4sMCwsLFJGLFVTRCkp&amp;WINDOW=FIRST_POPUP&amp;HEIGHT=450&amp;WIDTH=450&amp;START_MAXIMIZED=FALSE&amp;VAR:CALENDAR=US&amp;VAR:SYMBOL=EVR&amp;VAR:INDEX=0"}</definedName>
    <definedName name="_95__FDSAUDITLINK__" localSheetId="15" hidden="1">{"fdsup://directions/FAT Viewer?action=UPDATE&amp;creator=factset&amp;DYN_ARGS=TRUE&amp;DOC_NAME=FAT:FQL_AUDITING_CLIENT_TEMPLATE.FAT&amp;display_string=Audit&amp;VAR:KEY=YLADYZWDAZ&amp;VAR:QUERY=KChGRl9FQklUREEoTFRNLDAsLCxSRixVU0QpQEZGX0VCSVREQShMVE1TX1NFTUksMCwsLFJGLFVTRCkpQEZGX","0VCSVREQShBTk4sMCwsLFJGLFVTRCkp&amp;WINDOW=FIRST_POPUP&amp;HEIGHT=450&amp;WIDTH=450&amp;START_MAXIMIZED=FALSE&amp;VAR:CALENDAR=US&amp;VAR:SYMBOL=EVR&amp;VAR:INDEX=0"}</definedName>
    <definedName name="_95__FDSAUDITLINK__" hidden="1">{"fdsup://directions/FAT Viewer?action=UPDATE&amp;creator=factset&amp;DYN_ARGS=TRUE&amp;DOC_NAME=FAT:FQL_AUDITING_CLIENT_TEMPLATE.FAT&amp;display_string=Audit&amp;VAR:KEY=YLADYZWDAZ&amp;VAR:QUERY=KChGRl9FQklUREEoTFRNLDAsLCxSRixVU0QpQEZGX0VCSVREQShMVE1TX1NFTUksMCwsLFJGLFVTRCkpQEZGX","0VCSVREQShBTk4sMCwsLFJGLFVTRCkp&amp;WINDOW=FIRST_POPUP&amp;HEIGHT=450&amp;WIDTH=450&amp;START_MAXIMIZED=FALSE&amp;VAR:CALENDAR=US&amp;VAR:SYMBOL=EVR&amp;VAR:INDEX=0"}</definedName>
    <definedName name="_950__FDSAUDITLINK__" localSheetId="16"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50__FDSAUDITLINK__" localSheetId="20"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50__FDSAUDITLINK__" localSheetId="12"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50__FDSAUDITLINK__" localSheetId="15"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50__FDSAUDITLINK__" hidden="1">{"fdsup://directions/FAT Viewer?action=UPDATE&amp;creator=factset&amp;DYN_ARGS=TRUE&amp;DOC_NAME=FAT:FQL_AUDITING_CLIENT_TEMPLATE.FAT&amp;display_string=Audit&amp;VAR:KEY=SFUTQRMBOD&amp;VAR:QUERY=RkZfTkVUX0lOQyhBTk4sMCwsLCxVU0Qp&amp;WINDOW=FIRST_POPUP&amp;HEIGHT=450&amp;WIDTH=450&amp;START_MAXIMI","ZED=FALSE&amp;VAR:CALENDAR=FIVEDAY&amp;VAR:INDEX=0"}</definedName>
    <definedName name="_951__FDSAUDITLINK__" localSheetId="16"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51__FDSAUDITLINK__" localSheetId="20"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51__FDSAUDITLINK__" localSheetId="12"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51__FDSAUDITLINK__" localSheetId="15"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51__FDSAUDITLINK__"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52__FDSAUDITLINK__" localSheetId="16"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52__FDSAUDITLINK__" localSheetId="20"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52__FDSAUDITLINK__" localSheetId="12"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52__FDSAUDITLINK__" localSheetId="15"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52__FDSAUDITLINK__"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53__FDSAUDITLINK__" localSheetId="16"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53__FDSAUDITLINK__" localSheetId="20"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53__FDSAUDITLINK__" localSheetId="12"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53__FDSAUDITLINK__" localSheetId="15"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53__FDSAUDITLINK__"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54__FDSAUDITLINK__" localSheetId="16"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54__FDSAUDITLINK__" localSheetId="20"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54__FDSAUDITLINK__" localSheetId="12"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54__FDSAUDITLINK__" localSheetId="15"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54__FDSAUDITLINK__"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55__FDSAUDITLINK__" localSheetId="16"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55__FDSAUDITLINK__" localSheetId="20"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55__FDSAUDITLINK__" localSheetId="12"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55__FDSAUDITLINK__" localSheetId="15"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55__FDSAUDITLINK__"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56__FDSAUDITLINK__" localSheetId="16"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56__FDSAUDITLINK__" localSheetId="20"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56__FDSAUDITLINK__" localSheetId="12"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56__FDSAUDITLINK__" localSheetId="15"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56__FDSAUDITLINK__"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57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57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57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57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57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58__FDSAUDITLINK__" localSheetId="16"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958__FDSAUDITLINK__" localSheetId="20"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958__FDSAUDITLINK__" localSheetId="12"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958__FDSAUDITLINK__" localSheetId="15"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958__FDSAUDITLINK__"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959__FDSAUDITLINK__" localSheetId="16"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59__FDSAUDITLINK__" localSheetId="20"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59__FDSAUDITLINK__" localSheetId="12"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59__FDSAUDITLINK__" localSheetId="15"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59__FDSAUDITLINK__"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6__FDSAUDITLINK__" localSheetId="16" hidden="1">{"fdsup://Directions/FactSet Auditing Viewer?action=AUDIT_VALUE&amp;DB=129&amp;ID1=29977A10&amp;VALUEID=01001&amp;SDATE=200904&amp;PERIODTYPE=QTR_STD&amp;window=popup_no_bar&amp;width=385&amp;height=120&amp;START_MAXIMIZED=FALSE&amp;creator=factset&amp;display_string=Audit"}</definedName>
    <definedName name="_96__FDSAUDITLINK__" localSheetId="20" hidden="1">{"fdsup://Directions/FactSet Auditing Viewer?action=AUDIT_VALUE&amp;DB=129&amp;ID1=29977A10&amp;VALUEID=01001&amp;SDATE=200904&amp;PERIODTYPE=QTR_STD&amp;window=popup_no_bar&amp;width=385&amp;height=120&amp;START_MAXIMIZED=FALSE&amp;creator=factset&amp;display_string=Audit"}</definedName>
    <definedName name="_96__FDSAUDITLINK__" localSheetId="12" hidden="1">{"fdsup://Directions/FactSet Auditing Viewer?action=AUDIT_VALUE&amp;DB=129&amp;ID1=29977A10&amp;VALUEID=01001&amp;SDATE=200904&amp;PERIODTYPE=QTR_STD&amp;window=popup_no_bar&amp;width=385&amp;height=120&amp;START_MAXIMIZED=FALSE&amp;creator=factset&amp;display_string=Audit"}</definedName>
    <definedName name="_96__FDSAUDITLINK__" localSheetId="15" hidden="1">{"fdsup://Directions/FactSet Auditing Viewer?action=AUDIT_VALUE&amp;DB=129&amp;ID1=29977A10&amp;VALUEID=01001&amp;SDATE=200904&amp;PERIODTYPE=QTR_STD&amp;window=popup_no_bar&amp;width=385&amp;height=120&amp;START_MAXIMIZED=FALSE&amp;creator=factset&amp;display_string=Audit"}</definedName>
    <definedName name="_96__FDSAUDITLINK__" hidden="1">{"fdsup://Directions/FactSet Auditing Viewer?action=AUDIT_VALUE&amp;DB=129&amp;ID1=29977A10&amp;VALUEID=01001&amp;SDATE=200904&amp;PERIODTYPE=QTR_STD&amp;window=popup_no_bar&amp;width=385&amp;height=120&amp;START_MAXIMIZED=FALSE&amp;creator=factset&amp;display_string=Audit"}</definedName>
    <definedName name="_960__FDSAUDITLINK__" localSheetId="16"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60__FDSAUDITLINK__" localSheetId="20"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60__FDSAUDITLINK__" localSheetId="12"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60__FDSAUDITLINK__" localSheetId="15"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60__FDSAUDITLINK__"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61__FDSAUDITLINK__" localSheetId="16"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61__FDSAUDITLINK__" localSheetId="20"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61__FDSAUDITLINK__" localSheetId="12"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61__FDSAUDITLINK__" localSheetId="15"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61__FDSAUDITLINK__"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62__FDSAUDITLINK__" localSheetId="16"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62__FDSAUDITLINK__" localSheetId="20"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62__FDSAUDITLINK__" localSheetId="12"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62__FDSAUDITLINK__" localSheetId="15"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62__FDSAUDITLINK__"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63__FDSAUDITLINK__" localSheetId="16"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63__FDSAUDITLINK__" localSheetId="20"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63__FDSAUDITLINK__" localSheetId="12"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63__FDSAUDITLINK__" localSheetId="15"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63__FDSAUDITLINK__"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64__FDSAUDITLINK__" localSheetId="16"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64__FDSAUDITLINK__" localSheetId="20"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64__FDSAUDITLINK__" localSheetId="12"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64__FDSAUDITLINK__" localSheetId="15"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64__FDSAUDITLINK__"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65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65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65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65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65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66__FDSAUDITLINK__" localSheetId="16"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966__FDSAUDITLINK__" localSheetId="20"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966__FDSAUDITLINK__" localSheetId="12"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966__FDSAUDITLINK__" localSheetId="15"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966__FDSAUDITLINK__"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967__FDSAUDITLINK__" localSheetId="16"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67__FDSAUDITLINK__" localSheetId="20"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67__FDSAUDITLINK__" localSheetId="12"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67__FDSAUDITLINK__" localSheetId="15"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67__FDSAUDITLINK__"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68__FDSAUDITLINK__" localSheetId="16"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68__FDSAUDITLINK__" localSheetId="20"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68__FDSAUDITLINK__" localSheetId="12"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68__FDSAUDITLINK__" localSheetId="15"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68__FDSAUDITLINK__"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69__FDSAUDITLINK__" localSheetId="16"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69__FDSAUDITLINK__" localSheetId="20"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69__FDSAUDITLINK__" localSheetId="12"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69__FDSAUDITLINK__" localSheetId="15"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69__FDSAUDITLINK__"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7__FDSAUDITLINK__" localSheetId="16" hidden="1">{"fdsup://Directions/FactSet Auditing Viewer?action=AUDIT_VALUE&amp;DB=129&amp;ID1=29977A10&amp;VALUEID=01001&amp;SDATE=200901&amp;PERIODTYPE=QTR_STD&amp;window=popup_no_bar&amp;width=385&amp;height=120&amp;START_MAXIMIZED=FALSE&amp;creator=factset&amp;display_string=Audit"}</definedName>
    <definedName name="_97__FDSAUDITLINK__" localSheetId="20" hidden="1">{"fdsup://Directions/FactSet Auditing Viewer?action=AUDIT_VALUE&amp;DB=129&amp;ID1=29977A10&amp;VALUEID=01001&amp;SDATE=200901&amp;PERIODTYPE=QTR_STD&amp;window=popup_no_bar&amp;width=385&amp;height=120&amp;START_MAXIMIZED=FALSE&amp;creator=factset&amp;display_string=Audit"}</definedName>
    <definedName name="_97__FDSAUDITLINK__" localSheetId="12" hidden="1">{"fdsup://Directions/FactSet Auditing Viewer?action=AUDIT_VALUE&amp;DB=129&amp;ID1=29977A10&amp;VALUEID=01001&amp;SDATE=200901&amp;PERIODTYPE=QTR_STD&amp;window=popup_no_bar&amp;width=385&amp;height=120&amp;START_MAXIMIZED=FALSE&amp;creator=factset&amp;display_string=Audit"}</definedName>
    <definedName name="_97__FDSAUDITLINK__" localSheetId="15" hidden="1">{"fdsup://Directions/FactSet Auditing Viewer?action=AUDIT_VALUE&amp;DB=129&amp;ID1=29977A10&amp;VALUEID=01001&amp;SDATE=200901&amp;PERIODTYPE=QTR_STD&amp;window=popup_no_bar&amp;width=385&amp;height=120&amp;START_MAXIMIZED=FALSE&amp;creator=factset&amp;display_string=Audit"}</definedName>
    <definedName name="_97__FDSAUDITLINK__" hidden="1">{"fdsup://Directions/FactSet Auditing Viewer?action=AUDIT_VALUE&amp;DB=129&amp;ID1=29977A10&amp;VALUEID=01001&amp;SDATE=200901&amp;PERIODTYPE=QTR_STD&amp;window=popup_no_bar&amp;width=385&amp;height=120&amp;START_MAXIMIZED=FALSE&amp;creator=factset&amp;display_string=Audit"}</definedName>
    <definedName name="_970__FDSAUDITLINK__" localSheetId="16"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70__FDSAUDITLINK__" localSheetId="20"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70__FDSAUDITLINK__" localSheetId="12"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70__FDSAUDITLINK__" localSheetId="15"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70__FDSAUDITLINK__"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71__FDSAUDITLINK__" localSheetId="16"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71__FDSAUDITLINK__" localSheetId="20"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71__FDSAUDITLINK__" localSheetId="12"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71__FDSAUDITLINK__" localSheetId="15"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71__FDSAUDITLINK__"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72__FDSAUDITLINK__" localSheetId="16"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72__FDSAUDITLINK__" localSheetId="20"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72__FDSAUDITLINK__" localSheetId="12"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72__FDSAUDITLINK__" localSheetId="15"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72__FDSAUDITLINK__"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73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73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73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73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73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74__FDSAUDITLINK__" localSheetId="16"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974__FDSAUDITLINK__" localSheetId="20"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974__FDSAUDITLINK__" localSheetId="12"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974__FDSAUDITLINK__" localSheetId="15"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974__FDSAUDITLINK__" hidden="1">{"fdsup://directions/FAT Viewer?action=UPDATE&amp;creator=factset&amp;DYN_ARGS=TRUE&amp;DOC_NAME=FAT:FQL_AUDITING_CLIENT_TEMPLATE.FAT&amp;display_string=Audit&amp;VAR:KEY=GNOBODELOR&amp;VAR:QUERY=RkZfREVCVChBTk4sMCwsLCxVU0Qp&amp;WINDOW=FIRST_POPUP&amp;HEIGHT=450&amp;WIDTH=450&amp;START_MAXIMIZED=","FALSE&amp;VAR:CALENDAR=FIVEDAY&amp;VAR:SYMBOL=0&amp;VAR:INDEX=0"}</definedName>
    <definedName name="_975__FDSAUDITLINK__" localSheetId="16"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75__FDSAUDITLINK__" localSheetId="20"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75__FDSAUDITLINK__" localSheetId="12"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75__FDSAUDITLINK__" localSheetId="15"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75__FDSAUDITLINK__" hidden="1">{"fdsup://directions/FAT Viewer?action=UPDATE&amp;creator=factset&amp;DYN_ARGS=TRUE&amp;DOC_NAME=FAT:FQL_AUDITING_CLIENT_TEMPLATE.FAT&amp;display_string=Audit&amp;VAR:KEY=GJSHCHCLOR&amp;VAR:QUERY=RkZfTkVUX0lOQyhBTk4sLTJGWSwsLCxVU0Qp&amp;WINDOW=FIRST_POPUP&amp;HEIGHT=450&amp;WIDTH=450&amp;START_MA","XIMIZED=FALSE&amp;VAR:CALENDAR=FIVEDAY&amp;VAR:SYMBOL=0&amp;VAR:INDEX=0"}</definedName>
    <definedName name="_976__FDSAUDITLINK__" localSheetId="16"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76__FDSAUDITLINK__" localSheetId="20"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76__FDSAUDITLINK__" localSheetId="12"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76__FDSAUDITLINK__" localSheetId="15"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76__FDSAUDITLINK__" hidden="1">{"fdsup://directions/FAT Viewer?action=UPDATE&amp;creator=factset&amp;DYN_ARGS=TRUE&amp;DOC_NAME=FAT:FQL_AUDITING_CLIENT_TEMPLATE.FAT&amp;display_string=Audit&amp;VAR:KEY=WFWFGNKPCB&amp;VAR:QUERY=RkZfTkVUX0lOQyhBTk4sLTFGWSwsLCxVU0Qp&amp;WINDOW=FIRST_POPUP&amp;HEIGHT=450&amp;WIDTH=450&amp;START_MA","XIMIZED=FALSE&amp;VAR:CALENDAR=FIVEDAY&amp;VAR:SYMBOL=0&amp;VAR:INDEX=0"}</definedName>
    <definedName name="_977__FDSAUDITLINK__" localSheetId="16"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77__FDSAUDITLINK__" localSheetId="20"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77__FDSAUDITLINK__" localSheetId="12"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77__FDSAUDITLINK__" localSheetId="15"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77__FDSAUDITLINK__" hidden="1">{"fdsup://directions/FAT Viewer?action=UPDATE&amp;creator=factset&amp;DYN_ARGS=TRUE&amp;DOC_NAME=FAT:FQL_AUDITING_CLIENT_TEMPLATE.FAT&amp;display_string=Audit&amp;VAR:KEY=ANAHARYFUF&amp;VAR:QUERY=RkZfTkVUX0lOQyhBTk4sMCwsLCxVU0Qp&amp;WINDOW=FIRST_POPUP&amp;HEIGHT=450&amp;WIDTH=450&amp;START_MAXIMI","ZED=FALSE&amp;VAR:CALENDAR=FIVEDAY&amp;VAR:SYMBOL=0&amp;VAR:INDEX=0"}</definedName>
    <definedName name="_978__FDSAUDITLINK__" localSheetId="16"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78__FDSAUDITLINK__" localSheetId="20"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78__FDSAUDITLINK__" localSheetId="12"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78__FDSAUDITLINK__" localSheetId="15"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78__FDSAUDITLINK__" hidden="1">{"fdsup://directions/FAT Viewer?action=UPDATE&amp;creator=factset&amp;DYN_ARGS=TRUE&amp;DOC_NAME=FAT:FQL_AUDITING_CLIENT_TEMPLATE.FAT&amp;display_string=Audit&amp;VAR:KEY=ALKVKPOVUH&amp;VAR:QUERY=RkZfRUJJVERBX09QRVIoQU5OLC0yRlksLCwsVVNEKQ==&amp;WINDOW=FIRST_POPUP&amp;HEIGHT=450&amp;WIDTH=450&amp;","START_MAXIMIZED=FALSE&amp;VAR:CALENDAR=FIVEDAY&amp;VAR:SYMBOL=0&amp;VAR:INDEX=0"}</definedName>
    <definedName name="_979__FDSAUDITLINK__" localSheetId="16"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79__FDSAUDITLINK__" localSheetId="20"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79__FDSAUDITLINK__" localSheetId="12"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79__FDSAUDITLINK__" localSheetId="15"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79__FDSAUDITLINK__" hidden="1">{"fdsup://directions/FAT Viewer?action=UPDATE&amp;creator=factset&amp;DYN_ARGS=TRUE&amp;DOC_NAME=FAT:FQL_AUDITING_CLIENT_TEMPLATE.FAT&amp;display_string=Audit&amp;VAR:KEY=GXSLWPUHQR&amp;VAR:QUERY=RkZfRUJJVERBX09QRVIoQU5OLC0xRlksLCwsVVNEKQ==&amp;WINDOW=FIRST_POPUP&amp;HEIGHT=450&amp;WIDTH=450&amp;","START_MAXIMIZED=FALSE&amp;VAR:CALENDAR=FIVEDAY&amp;VAR:SYMBOL=0&amp;VAR:INDEX=0"}</definedName>
    <definedName name="_98__FDSAUDITLINK__" localSheetId="16" hidden="1">{"fdsup://directions/FAT Viewer?action=UPDATE&amp;creator=factset&amp;DYN_ARGS=TRUE&amp;DOC_NAME=FAT:FQL_AUDITING_CLIENT_TEMPLATE.FAT&amp;display_string=Audit&amp;VAR:KEY=SVOZWLATYF&amp;VAR:QUERY=KChGRl9ORVRfSU5DKExUTSwwLCwsUkYsVVNEKUBGRl9ORVRfSU5DKExUTVNfU0VNSSwwLCwsUkYsVVNEKSlAR","kZfTkVUX0lOQyhBTk4sMCwsLFJGLFVTRCkp&amp;WINDOW=FIRST_POPUP&amp;HEIGHT=450&amp;WIDTH=450&amp;START_MAXIMIZED=FALSE&amp;VAR:CALENDAR=US&amp;VAR:SYMBOL=PJC&amp;VAR:INDEX=0"}</definedName>
    <definedName name="_98__FDSAUDITLINK__" localSheetId="20" hidden="1">{"fdsup://directions/FAT Viewer?action=UPDATE&amp;creator=factset&amp;DYN_ARGS=TRUE&amp;DOC_NAME=FAT:FQL_AUDITING_CLIENT_TEMPLATE.FAT&amp;display_string=Audit&amp;VAR:KEY=SVOZWLATYF&amp;VAR:QUERY=KChGRl9ORVRfSU5DKExUTSwwLCwsUkYsVVNEKUBGRl9ORVRfSU5DKExUTVNfU0VNSSwwLCwsUkYsVVNEKSlAR","kZfTkVUX0lOQyhBTk4sMCwsLFJGLFVTRCkp&amp;WINDOW=FIRST_POPUP&amp;HEIGHT=450&amp;WIDTH=450&amp;START_MAXIMIZED=FALSE&amp;VAR:CALENDAR=US&amp;VAR:SYMBOL=PJC&amp;VAR:INDEX=0"}</definedName>
    <definedName name="_98__FDSAUDITLINK__" localSheetId="12" hidden="1">{"fdsup://directions/FAT Viewer?action=UPDATE&amp;creator=factset&amp;DYN_ARGS=TRUE&amp;DOC_NAME=FAT:FQL_AUDITING_CLIENT_TEMPLATE.FAT&amp;display_string=Audit&amp;VAR:KEY=SVOZWLATYF&amp;VAR:QUERY=KChGRl9ORVRfSU5DKExUTSwwLCwsUkYsVVNEKUBGRl9ORVRfSU5DKExUTVNfU0VNSSwwLCwsUkYsVVNEKSlAR","kZfTkVUX0lOQyhBTk4sMCwsLFJGLFVTRCkp&amp;WINDOW=FIRST_POPUP&amp;HEIGHT=450&amp;WIDTH=450&amp;START_MAXIMIZED=FALSE&amp;VAR:CALENDAR=US&amp;VAR:SYMBOL=PJC&amp;VAR:INDEX=0"}</definedName>
    <definedName name="_98__FDSAUDITLINK__" localSheetId="15" hidden="1">{"fdsup://directions/FAT Viewer?action=UPDATE&amp;creator=factset&amp;DYN_ARGS=TRUE&amp;DOC_NAME=FAT:FQL_AUDITING_CLIENT_TEMPLATE.FAT&amp;display_string=Audit&amp;VAR:KEY=SVOZWLATYF&amp;VAR:QUERY=KChGRl9ORVRfSU5DKExUTSwwLCwsUkYsVVNEKUBGRl9ORVRfSU5DKExUTVNfU0VNSSwwLCwsUkYsVVNEKSlAR","kZfTkVUX0lOQyhBTk4sMCwsLFJGLFVTRCkp&amp;WINDOW=FIRST_POPUP&amp;HEIGHT=450&amp;WIDTH=450&amp;START_MAXIMIZED=FALSE&amp;VAR:CALENDAR=US&amp;VAR:SYMBOL=PJC&amp;VAR:INDEX=0"}</definedName>
    <definedName name="_98__FDSAUDITLINK__" hidden="1">{"fdsup://directions/FAT Viewer?action=UPDATE&amp;creator=factset&amp;DYN_ARGS=TRUE&amp;DOC_NAME=FAT:FQL_AUDITING_CLIENT_TEMPLATE.FAT&amp;display_string=Audit&amp;VAR:KEY=SVOZWLATYF&amp;VAR:QUERY=KChGRl9ORVRfSU5DKExUTSwwLCwsUkYsVVNEKUBGRl9ORVRfSU5DKExUTVNfU0VNSSwwLCwsUkYsVVNEKSlAR","kZfTkVUX0lOQyhBTk4sMCwsLFJGLFVTRCkp&amp;WINDOW=FIRST_POPUP&amp;HEIGHT=450&amp;WIDTH=450&amp;START_MAXIMIZED=FALSE&amp;VAR:CALENDAR=US&amp;VAR:SYMBOL=PJC&amp;VAR:INDEX=0"}</definedName>
    <definedName name="_980__FDSAUDITLINK__" localSheetId="16"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80__FDSAUDITLINK__" localSheetId="20"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80__FDSAUDITLINK__" localSheetId="12"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80__FDSAUDITLINK__" localSheetId="15"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80__FDSAUDITLINK__" hidden="1">{"fdsup://directions/FAT Viewer?action=UPDATE&amp;creator=factset&amp;DYN_ARGS=TRUE&amp;DOC_NAME=FAT:FQL_AUDITING_CLIENT_TEMPLATE.FAT&amp;display_string=Audit&amp;VAR:KEY=CRCZEPYNYT&amp;VAR:QUERY=RkZfRUJJVERBX09QRVIoQU5OLDAsLCwsVVNEKQ==&amp;WINDOW=FIRST_POPUP&amp;HEIGHT=450&amp;WIDTH=450&amp;STAR","T_MAXIMIZED=FALSE&amp;VAR:CALENDAR=FIVEDAY&amp;VAR:SYMBOL=0&amp;VAR:INDEX=0"}</definedName>
    <definedName name="_981__FDSAUDITLINK__" localSheetId="16"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81__FDSAUDITLINK__" localSheetId="20"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81__FDSAUDITLINK__" localSheetId="12"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81__FDSAUDITLINK__" localSheetId="15"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81__FDSAUDITLINK__" hidden="1">{"fdsup://directions/FAT Viewer?action=UPDATE&amp;creator=factset&amp;DYN_ARGS=TRUE&amp;DOC_NAME=FAT:FQL_AUDITING_CLIENT_TEMPLATE.FAT&amp;display_string=Audit&amp;VAR:KEY=MTKXUDOXEH&amp;VAR:QUERY=RkZfRU5UUlBSX1ZBTF9EQUlMWSgwLCwsLFVTRCwnRElMJyk=&amp;WINDOW=FIRST_POPUP&amp;HEIGHT=450&amp;WIDTH=","450&amp;START_MAXIMIZED=FALSE&amp;VAR:CALENDAR=FIVEDAY&amp;VAR:SYMBOL=0&amp;VAR:INDEX=0"}</definedName>
    <definedName name="_982__FDSAUDITLINK__" localSheetId="16" hidden="1">{"fdsup://Directions/FactSet Auditing Viewer?action=AUDIT_VALUE&amp;DB=129&amp;ID1=B2PG34&amp;VALUEID=02999&amp;SDATE=2011&amp;PERIODTYPE=ANN_STD&amp;SCFT=3&amp;window=popup_no_bar&amp;width=385&amp;height=120&amp;START_MAXIMIZED=FALSE&amp;creator=factset&amp;display_string=Audit"}</definedName>
    <definedName name="_982__FDSAUDITLINK__" localSheetId="20" hidden="1">{"fdsup://Directions/FactSet Auditing Viewer?action=AUDIT_VALUE&amp;DB=129&amp;ID1=B2PG34&amp;VALUEID=02999&amp;SDATE=2011&amp;PERIODTYPE=ANN_STD&amp;SCFT=3&amp;window=popup_no_bar&amp;width=385&amp;height=120&amp;START_MAXIMIZED=FALSE&amp;creator=factset&amp;display_string=Audit"}</definedName>
    <definedName name="_982__FDSAUDITLINK__" localSheetId="12" hidden="1">{"fdsup://Directions/FactSet Auditing Viewer?action=AUDIT_VALUE&amp;DB=129&amp;ID1=B2PG34&amp;VALUEID=02999&amp;SDATE=2011&amp;PERIODTYPE=ANN_STD&amp;SCFT=3&amp;window=popup_no_bar&amp;width=385&amp;height=120&amp;START_MAXIMIZED=FALSE&amp;creator=factset&amp;display_string=Audit"}</definedName>
    <definedName name="_982__FDSAUDITLINK__" localSheetId="15" hidden="1">{"fdsup://Directions/FactSet Auditing Viewer?action=AUDIT_VALUE&amp;DB=129&amp;ID1=B2PG34&amp;VALUEID=02999&amp;SDATE=2011&amp;PERIODTYPE=ANN_STD&amp;SCFT=3&amp;window=popup_no_bar&amp;width=385&amp;height=120&amp;START_MAXIMIZED=FALSE&amp;creator=factset&amp;display_string=Audit"}</definedName>
    <definedName name="_982__FDSAUDITLINK__" hidden="1">{"fdsup://Directions/FactSet Auditing Viewer?action=AUDIT_VALUE&amp;DB=129&amp;ID1=B2PG34&amp;VALUEID=02999&amp;SDATE=2011&amp;PERIODTYPE=ANN_STD&amp;SCFT=3&amp;window=popup_no_bar&amp;width=385&amp;height=120&amp;START_MAXIMIZED=FALSE&amp;creator=factset&amp;display_string=Audit"}</definedName>
    <definedName name="_983__FDSAUDITLINK__" localSheetId="16" hidden="1">{"fdsup://directions/FAT Viewer?action=UPDATE&amp;creator=factset&amp;DYN_ARGS=TRUE&amp;DOC_NAME=FAT:FQL_AUDITING_CLIENT_TEMPLATE.FAT&amp;display_string=Audit&amp;VAR:KEY=SZIPSDMHIZ&amp;VAR:QUERY=RkZfREVCVChBTk4sMCwsLCxVU0Qp&amp;WINDOW=FIRST_POPUP&amp;HEIGHT=450&amp;WIDTH=450&amp;START_MAXIMIZED=","FALSE&amp;VAR:CALENDAR=FIVEDAY&amp;VAR:SYMBOL=2174&amp;VAR:INDEX=0"}</definedName>
    <definedName name="_983__FDSAUDITLINK__" localSheetId="20" hidden="1">{"fdsup://directions/FAT Viewer?action=UPDATE&amp;creator=factset&amp;DYN_ARGS=TRUE&amp;DOC_NAME=FAT:FQL_AUDITING_CLIENT_TEMPLATE.FAT&amp;display_string=Audit&amp;VAR:KEY=SZIPSDMHIZ&amp;VAR:QUERY=RkZfREVCVChBTk4sMCwsLCxVU0Qp&amp;WINDOW=FIRST_POPUP&amp;HEIGHT=450&amp;WIDTH=450&amp;START_MAXIMIZED=","FALSE&amp;VAR:CALENDAR=FIVEDAY&amp;VAR:SYMBOL=2174&amp;VAR:INDEX=0"}</definedName>
    <definedName name="_983__FDSAUDITLINK__" localSheetId="12" hidden="1">{"fdsup://directions/FAT Viewer?action=UPDATE&amp;creator=factset&amp;DYN_ARGS=TRUE&amp;DOC_NAME=FAT:FQL_AUDITING_CLIENT_TEMPLATE.FAT&amp;display_string=Audit&amp;VAR:KEY=SZIPSDMHIZ&amp;VAR:QUERY=RkZfREVCVChBTk4sMCwsLCxVU0Qp&amp;WINDOW=FIRST_POPUP&amp;HEIGHT=450&amp;WIDTH=450&amp;START_MAXIMIZED=","FALSE&amp;VAR:CALENDAR=FIVEDAY&amp;VAR:SYMBOL=2174&amp;VAR:INDEX=0"}</definedName>
    <definedName name="_983__FDSAUDITLINK__" localSheetId="15" hidden="1">{"fdsup://directions/FAT Viewer?action=UPDATE&amp;creator=factset&amp;DYN_ARGS=TRUE&amp;DOC_NAME=FAT:FQL_AUDITING_CLIENT_TEMPLATE.FAT&amp;display_string=Audit&amp;VAR:KEY=SZIPSDMHIZ&amp;VAR:QUERY=RkZfREVCVChBTk4sMCwsLCxVU0Qp&amp;WINDOW=FIRST_POPUP&amp;HEIGHT=450&amp;WIDTH=450&amp;START_MAXIMIZED=","FALSE&amp;VAR:CALENDAR=FIVEDAY&amp;VAR:SYMBOL=2174&amp;VAR:INDEX=0"}</definedName>
    <definedName name="_983__FDSAUDITLINK__" hidden="1">{"fdsup://directions/FAT Viewer?action=UPDATE&amp;creator=factset&amp;DYN_ARGS=TRUE&amp;DOC_NAME=FAT:FQL_AUDITING_CLIENT_TEMPLATE.FAT&amp;display_string=Audit&amp;VAR:KEY=SZIPSDMHIZ&amp;VAR:QUERY=RkZfREVCVChBTk4sMCwsLCxVU0Qp&amp;WINDOW=FIRST_POPUP&amp;HEIGHT=450&amp;WIDTH=450&amp;START_MAXIMIZED=","FALSE&amp;VAR:CALENDAR=FIVEDAY&amp;VAR:SYMBOL=2174&amp;VAR:INDEX=0"}</definedName>
    <definedName name="_984__FDSAUDITLINK__" localSheetId="16" hidden="1">{"fdsup://Directions/FactSet Auditing Viewer?action=AUDIT_VALUE&amp;DB=129&amp;ID1=B2PG34&amp;VALUEID=02001&amp;SDATE=2011&amp;PERIODTYPE=ANN_STD&amp;SCFT=3&amp;window=popup_no_bar&amp;width=385&amp;height=120&amp;START_MAXIMIZED=FALSE&amp;creator=factset&amp;display_string=Audit"}</definedName>
    <definedName name="_984__FDSAUDITLINK__" localSheetId="20" hidden="1">{"fdsup://Directions/FactSet Auditing Viewer?action=AUDIT_VALUE&amp;DB=129&amp;ID1=B2PG34&amp;VALUEID=02001&amp;SDATE=2011&amp;PERIODTYPE=ANN_STD&amp;SCFT=3&amp;window=popup_no_bar&amp;width=385&amp;height=120&amp;START_MAXIMIZED=FALSE&amp;creator=factset&amp;display_string=Audit"}</definedName>
    <definedName name="_984__FDSAUDITLINK__" localSheetId="12" hidden="1">{"fdsup://Directions/FactSet Auditing Viewer?action=AUDIT_VALUE&amp;DB=129&amp;ID1=B2PG34&amp;VALUEID=02001&amp;SDATE=2011&amp;PERIODTYPE=ANN_STD&amp;SCFT=3&amp;window=popup_no_bar&amp;width=385&amp;height=120&amp;START_MAXIMIZED=FALSE&amp;creator=factset&amp;display_string=Audit"}</definedName>
    <definedName name="_984__FDSAUDITLINK__" localSheetId="15" hidden="1">{"fdsup://Directions/FactSet Auditing Viewer?action=AUDIT_VALUE&amp;DB=129&amp;ID1=B2PG34&amp;VALUEID=02001&amp;SDATE=2011&amp;PERIODTYPE=ANN_STD&amp;SCFT=3&amp;window=popup_no_bar&amp;width=385&amp;height=120&amp;START_MAXIMIZED=FALSE&amp;creator=factset&amp;display_string=Audit"}</definedName>
    <definedName name="_984__FDSAUDITLINK__" hidden="1">{"fdsup://Directions/FactSet Auditing Viewer?action=AUDIT_VALUE&amp;DB=129&amp;ID1=B2PG34&amp;VALUEID=02001&amp;SDATE=2011&amp;PERIODTYPE=ANN_STD&amp;SCFT=3&amp;window=popup_no_bar&amp;width=385&amp;height=120&amp;START_MAXIMIZED=FALSE&amp;creator=factset&amp;display_string=Audit"}</definedName>
    <definedName name="_985__FDSAUDITLINK__" localSheetId="16" hidden="1">{"fdsup://directions/FAT Viewer?action=UPDATE&amp;creator=factset&amp;DYN_ARGS=TRUE&amp;DOC_NAME=FAT:FQL_AUDITING_CLIENT_TEMPLATE.FAT&amp;display_string=Audit&amp;VAR:KEY=ADKFAVKFAZ&amp;VAR:QUERY=RkZfTkVUX0lOQyhBTk4sLTJGWSwsLCxVU0Qp&amp;WINDOW=FIRST_POPUP&amp;HEIGHT=450&amp;WIDTH=450&amp;START_MA","XIMIZED=FALSE&amp;VAR:CALENDAR=FIVEDAY&amp;VAR:SYMBOL=2174&amp;VAR:INDEX=0"}</definedName>
    <definedName name="_985__FDSAUDITLINK__" localSheetId="20" hidden="1">{"fdsup://directions/FAT Viewer?action=UPDATE&amp;creator=factset&amp;DYN_ARGS=TRUE&amp;DOC_NAME=FAT:FQL_AUDITING_CLIENT_TEMPLATE.FAT&amp;display_string=Audit&amp;VAR:KEY=ADKFAVKFAZ&amp;VAR:QUERY=RkZfTkVUX0lOQyhBTk4sLTJGWSwsLCxVU0Qp&amp;WINDOW=FIRST_POPUP&amp;HEIGHT=450&amp;WIDTH=450&amp;START_MA","XIMIZED=FALSE&amp;VAR:CALENDAR=FIVEDAY&amp;VAR:SYMBOL=2174&amp;VAR:INDEX=0"}</definedName>
    <definedName name="_985__FDSAUDITLINK__" localSheetId="12" hidden="1">{"fdsup://directions/FAT Viewer?action=UPDATE&amp;creator=factset&amp;DYN_ARGS=TRUE&amp;DOC_NAME=FAT:FQL_AUDITING_CLIENT_TEMPLATE.FAT&amp;display_string=Audit&amp;VAR:KEY=ADKFAVKFAZ&amp;VAR:QUERY=RkZfTkVUX0lOQyhBTk4sLTJGWSwsLCxVU0Qp&amp;WINDOW=FIRST_POPUP&amp;HEIGHT=450&amp;WIDTH=450&amp;START_MA","XIMIZED=FALSE&amp;VAR:CALENDAR=FIVEDAY&amp;VAR:SYMBOL=2174&amp;VAR:INDEX=0"}</definedName>
    <definedName name="_985__FDSAUDITLINK__" localSheetId="15" hidden="1">{"fdsup://directions/FAT Viewer?action=UPDATE&amp;creator=factset&amp;DYN_ARGS=TRUE&amp;DOC_NAME=FAT:FQL_AUDITING_CLIENT_TEMPLATE.FAT&amp;display_string=Audit&amp;VAR:KEY=ADKFAVKFAZ&amp;VAR:QUERY=RkZfTkVUX0lOQyhBTk4sLTJGWSwsLCxVU0Qp&amp;WINDOW=FIRST_POPUP&amp;HEIGHT=450&amp;WIDTH=450&amp;START_MA","XIMIZED=FALSE&amp;VAR:CALENDAR=FIVEDAY&amp;VAR:SYMBOL=2174&amp;VAR:INDEX=0"}</definedName>
    <definedName name="_985__FDSAUDITLINK__" hidden="1">{"fdsup://directions/FAT Viewer?action=UPDATE&amp;creator=factset&amp;DYN_ARGS=TRUE&amp;DOC_NAME=FAT:FQL_AUDITING_CLIENT_TEMPLATE.FAT&amp;display_string=Audit&amp;VAR:KEY=ADKFAVKFAZ&amp;VAR:QUERY=RkZfTkVUX0lOQyhBTk4sLTJGWSwsLCxVU0Qp&amp;WINDOW=FIRST_POPUP&amp;HEIGHT=450&amp;WIDTH=450&amp;START_MA","XIMIZED=FALSE&amp;VAR:CALENDAR=FIVEDAY&amp;VAR:SYMBOL=2174&amp;VAR:INDEX=0"}</definedName>
    <definedName name="_986__FDSAUDITLINK__" localSheetId="16" hidden="1">{"fdsup://directions/FAT Viewer?action=UPDATE&amp;creator=factset&amp;DYN_ARGS=TRUE&amp;DOC_NAME=FAT:FQL_AUDITING_CLIENT_TEMPLATE.FAT&amp;display_string=Audit&amp;VAR:KEY=QZCDQXIVOZ&amp;VAR:QUERY=RkZfTkVUX0lOQyhBTk4sLTFGWSwsLCxVU0Qp&amp;WINDOW=FIRST_POPUP&amp;HEIGHT=450&amp;WIDTH=450&amp;START_MA","XIMIZED=FALSE&amp;VAR:CALENDAR=FIVEDAY&amp;VAR:SYMBOL=2174&amp;VAR:INDEX=0"}</definedName>
    <definedName name="_986__FDSAUDITLINK__" localSheetId="20" hidden="1">{"fdsup://directions/FAT Viewer?action=UPDATE&amp;creator=factset&amp;DYN_ARGS=TRUE&amp;DOC_NAME=FAT:FQL_AUDITING_CLIENT_TEMPLATE.FAT&amp;display_string=Audit&amp;VAR:KEY=QZCDQXIVOZ&amp;VAR:QUERY=RkZfTkVUX0lOQyhBTk4sLTFGWSwsLCxVU0Qp&amp;WINDOW=FIRST_POPUP&amp;HEIGHT=450&amp;WIDTH=450&amp;START_MA","XIMIZED=FALSE&amp;VAR:CALENDAR=FIVEDAY&amp;VAR:SYMBOL=2174&amp;VAR:INDEX=0"}</definedName>
    <definedName name="_986__FDSAUDITLINK__" localSheetId="12" hidden="1">{"fdsup://directions/FAT Viewer?action=UPDATE&amp;creator=factset&amp;DYN_ARGS=TRUE&amp;DOC_NAME=FAT:FQL_AUDITING_CLIENT_TEMPLATE.FAT&amp;display_string=Audit&amp;VAR:KEY=QZCDQXIVOZ&amp;VAR:QUERY=RkZfTkVUX0lOQyhBTk4sLTFGWSwsLCxVU0Qp&amp;WINDOW=FIRST_POPUP&amp;HEIGHT=450&amp;WIDTH=450&amp;START_MA","XIMIZED=FALSE&amp;VAR:CALENDAR=FIVEDAY&amp;VAR:SYMBOL=2174&amp;VAR:INDEX=0"}</definedName>
    <definedName name="_986__FDSAUDITLINK__" localSheetId="15" hidden="1">{"fdsup://directions/FAT Viewer?action=UPDATE&amp;creator=factset&amp;DYN_ARGS=TRUE&amp;DOC_NAME=FAT:FQL_AUDITING_CLIENT_TEMPLATE.FAT&amp;display_string=Audit&amp;VAR:KEY=QZCDQXIVOZ&amp;VAR:QUERY=RkZfTkVUX0lOQyhBTk4sLTFGWSwsLCxVU0Qp&amp;WINDOW=FIRST_POPUP&amp;HEIGHT=450&amp;WIDTH=450&amp;START_MA","XIMIZED=FALSE&amp;VAR:CALENDAR=FIVEDAY&amp;VAR:SYMBOL=2174&amp;VAR:INDEX=0"}</definedName>
    <definedName name="_986__FDSAUDITLINK__" hidden="1">{"fdsup://directions/FAT Viewer?action=UPDATE&amp;creator=factset&amp;DYN_ARGS=TRUE&amp;DOC_NAME=FAT:FQL_AUDITING_CLIENT_TEMPLATE.FAT&amp;display_string=Audit&amp;VAR:KEY=QZCDQXIVOZ&amp;VAR:QUERY=RkZfTkVUX0lOQyhBTk4sLTFGWSwsLCxVU0Qp&amp;WINDOW=FIRST_POPUP&amp;HEIGHT=450&amp;WIDTH=450&amp;START_MA","XIMIZED=FALSE&amp;VAR:CALENDAR=FIVEDAY&amp;VAR:SYMBOL=2174&amp;VAR:INDEX=0"}</definedName>
    <definedName name="_987__FDSAUDITLINK__" localSheetId="16" hidden="1">{"fdsup://directions/FAT Viewer?action=UPDATE&amp;creator=factset&amp;DYN_ARGS=TRUE&amp;DOC_NAME=FAT:FQL_AUDITING_CLIENT_TEMPLATE.FAT&amp;display_string=Audit&amp;VAR:KEY=CVEBMDSRGF&amp;VAR:QUERY=RkZfTkVUX0lOQyhBTk4sMCwsLCxVU0Qp&amp;WINDOW=FIRST_POPUP&amp;HEIGHT=450&amp;WIDTH=450&amp;START_MAXIMI","ZED=FALSE&amp;VAR:CALENDAR=FIVEDAY&amp;VAR:SYMBOL=2174&amp;VAR:INDEX=0"}</definedName>
    <definedName name="_987__FDSAUDITLINK__" localSheetId="20" hidden="1">{"fdsup://directions/FAT Viewer?action=UPDATE&amp;creator=factset&amp;DYN_ARGS=TRUE&amp;DOC_NAME=FAT:FQL_AUDITING_CLIENT_TEMPLATE.FAT&amp;display_string=Audit&amp;VAR:KEY=CVEBMDSRGF&amp;VAR:QUERY=RkZfTkVUX0lOQyhBTk4sMCwsLCxVU0Qp&amp;WINDOW=FIRST_POPUP&amp;HEIGHT=450&amp;WIDTH=450&amp;START_MAXIMI","ZED=FALSE&amp;VAR:CALENDAR=FIVEDAY&amp;VAR:SYMBOL=2174&amp;VAR:INDEX=0"}</definedName>
    <definedName name="_987__FDSAUDITLINK__" localSheetId="12" hidden="1">{"fdsup://directions/FAT Viewer?action=UPDATE&amp;creator=factset&amp;DYN_ARGS=TRUE&amp;DOC_NAME=FAT:FQL_AUDITING_CLIENT_TEMPLATE.FAT&amp;display_string=Audit&amp;VAR:KEY=CVEBMDSRGF&amp;VAR:QUERY=RkZfTkVUX0lOQyhBTk4sMCwsLCxVU0Qp&amp;WINDOW=FIRST_POPUP&amp;HEIGHT=450&amp;WIDTH=450&amp;START_MAXIMI","ZED=FALSE&amp;VAR:CALENDAR=FIVEDAY&amp;VAR:SYMBOL=2174&amp;VAR:INDEX=0"}</definedName>
    <definedName name="_987__FDSAUDITLINK__" localSheetId="15" hidden="1">{"fdsup://directions/FAT Viewer?action=UPDATE&amp;creator=factset&amp;DYN_ARGS=TRUE&amp;DOC_NAME=FAT:FQL_AUDITING_CLIENT_TEMPLATE.FAT&amp;display_string=Audit&amp;VAR:KEY=CVEBMDSRGF&amp;VAR:QUERY=RkZfTkVUX0lOQyhBTk4sMCwsLCxVU0Qp&amp;WINDOW=FIRST_POPUP&amp;HEIGHT=450&amp;WIDTH=450&amp;START_MAXIMI","ZED=FALSE&amp;VAR:CALENDAR=FIVEDAY&amp;VAR:SYMBOL=2174&amp;VAR:INDEX=0"}</definedName>
    <definedName name="_987__FDSAUDITLINK__" hidden="1">{"fdsup://directions/FAT Viewer?action=UPDATE&amp;creator=factset&amp;DYN_ARGS=TRUE&amp;DOC_NAME=FAT:FQL_AUDITING_CLIENT_TEMPLATE.FAT&amp;display_string=Audit&amp;VAR:KEY=CVEBMDSRGF&amp;VAR:QUERY=RkZfTkVUX0lOQyhBTk4sMCwsLCxVU0Qp&amp;WINDOW=FIRST_POPUP&amp;HEIGHT=450&amp;WIDTH=450&amp;START_MAXIMI","ZED=FALSE&amp;VAR:CALENDAR=FIVEDAY&amp;VAR:SYMBOL=2174&amp;VAR:INDEX=0"}</definedName>
    <definedName name="_988__FDSAUDITLINK__" localSheetId="16" hidden="1">{"fdsup://directions/FAT Viewer?action=UPDATE&amp;creator=factset&amp;DYN_ARGS=TRUE&amp;DOC_NAME=FAT:FQL_AUDITING_CLIENT_TEMPLATE.FAT&amp;display_string=Audit&amp;VAR:KEY=AZUNEPIBGV&amp;VAR:QUERY=RkZfRUJJVERBX09QRVIoQU5OLC0yRlksLCwsVVNEKQ==&amp;WINDOW=FIRST_POPUP&amp;HEIGHT=450&amp;WIDTH=450&amp;","START_MAXIMIZED=FALSE&amp;VAR:CALENDAR=FIVEDAY&amp;VAR:SYMBOL=2174&amp;VAR:INDEX=0"}</definedName>
    <definedName name="_988__FDSAUDITLINK__" localSheetId="20" hidden="1">{"fdsup://directions/FAT Viewer?action=UPDATE&amp;creator=factset&amp;DYN_ARGS=TRUE&amp;DOC_NAME=FAT:FQL_AUDITING_CLIENT_TEMPLATE.FAT&amp;display_string=Audit&amp;VAR:KEY=AZUNEPIBGV&amp;VAR:QUERY=RkZfRUJJVERBX09QRVIoQU5OLC0yRlksLCwsVVNEKQ==&amp;WINDOW=FIRST_POPUP&amp;HEIGHT=450&amp;WIDTH=450&amp;","START_MAXIMIZED=FALSE&amp;VAR:CALENDAR=FIVEDAY&amp;VAR:SYMBOL=2174&amp;VAR:INDEX=0"}</definedName>
    <definedName name="_988__FDSAUDITLINK__" localSheetId="12" hidden="1">{"fdsup://directions/FAT Viewer?action=UPDATE&amp;creator=factset&amp;DYN_ARGS=TRUE&amp;DOC_NAME=FAT:FQL_AUDITING_CLIENT_TEMPLATE.FAT&amp;display_string=Audit&amp;VAR:KEY=AZUNEPIBGV&amp;VAR:QUERY=RkZfRUJJVERBX09QRVIoQU5OLC0yRlksLCwsVVNEKQ==&amp;WINDOW=FIRST_POPUP&amp;HEIGHT=450&amp;WIDTH=450&amp;","START_MAXIMIZED=FALSE&amp;VAR:CALENDAR=FIVEDAY&amp;VAR:SYMBOL=2174&amp;VAR:INDEX=0"}</definedName>
    <definedName name="_988__FDSAUDITLINK__" localSheetId="15" hidden="1">{"fdsup://directions/FAT Viewer?action=UPDATE&amp;creator=factset&amp;DYN_ARGS=TRUE&amp;DOC_NAME=FAT:FQL_AUDITING_CLIENT_TEMPLATE.FAT&amp;display_string=Audit&amp;VAR:KEY=AZUNEPIBGV&amp;VAR:QUERY=RkZfRUJJVERBX09QRVIoQU5OLC0yRlksLCwsVVNEKQ==&amp;WINDOW=FIRST_POPUP&amp;HEIGHT=450&amp;WIDTH=450&amp;","START_MAXIMIZED=FALSE&amp;VAR:CALENDAR=FIVEDAY&amp;VAR:SYMBOL=2174&amp;VAR:INDEX=0"}</definedName>
    <definedName name="_988__FDSAUDITLINK__" hidden="1">{"fdsup://directions/FAT Viewer?action=UPDATE&amp;creator=factset&amp;DYN_ARGS=TRUE&amp;DOC_NAME=FAT:FQL_AUDITING_CLIENT_TEMPLATE.FAT&amp;display_string=Audit&amp;VAR:KEY=AZUNEPIBGV&amp;VAR:QUERY=RkZfRUJJVERBX09QRVIoQU5OLC0yRlksLCwsVVNEKQ==&amp;WINDOW=FIRST_POPUP&amp;HEIGHT=450&amp;WIDTH=450&amp;","START_MAXIMIZED=FALSE&amp;VAR:CALENDAR=FIVEDAY&amp;VAR:SYMBOL=2174&amp;VAR:INDEX=0"}</definedName>
    <definedName name="_989__FDSAUDITLINK__" localSheetId="16" hidden="1">{"fdsup://directions/FAT Viewer?action=UPDATE&amp;creator=factset&amp;DYN_ARGS=TRUE&amp;DOC_NAME=FAT:FQL_AUDITING_CLIENT_TEMPLATE.FAT&amp;display_string=Audit&amp;VAR:KEY=WNSNGZQFIR&amp;VAR:QUERY=RkZfRUJJVERBX09QRVIoQU5OLC0xRlksLCwsVVNEKQ==&amp;WINDOW=FIRST_POPUP&amp;HEIGHT=450&amp;WIDTH=450&amp;","START_MAXIMIZED=FALSE&amp;VAR:CALENDAR=FIVEDAY&amp;VAR:SYMBOL=2174&amp;VAR:INDEX=0"}</definedName>
    <definedName name="_989__FDSAUDITLINK__" localSheetId="20" hidden="1">{"fdsup://directions/FAT Viewer?action=UPDATE&amp;creator=factset&amp;DYN_ARGS=TRUE&amp;DOC_NAME=FAT:FQL_AUDITING_CLIENT_TEMPLATE.FAT&amp;display_string=Audit&amp;VAR:KEY=WNSNGZQFIR&amp;VAR:QUERY=RkZfRUJJVERBX09QRVIoQU5OLC0xRlksLCwsVVNEKQ==&amp;WINDOW=FIRST_POPUP&amp;HEIGHT=450&amp;WIDTH=450&amp;","START_MAXIMIZED=FALSE&amp;VAR:CALENDAR=FIVEDAY&amp;VAR:SYMBOL=2174&amp;VAR:INDEX=0"}</definedName>
    <definedName name="_989__FDSAUDITLINK__" localSheetId="12" hidden="1">{"fdsup://directions/FAT Viewer?action=UPDATE&amp;creator=factset&amp;DYN_ARGS=TRUE&amp;DOC_NAME=FAT:FQL_AUDITING_CLIENT_TEMPLATE.FAT&amp;display_string=Audit&amp;VAR:KEY=WNSNGZQFIR&amp;VAR:QUERY=RkZfRUJJVERBX09QRVIoQU5OLC0xRlksLCwsVVNEKQ==&amp;WINDOW=FIRST_POPUP&amp;HEIGHT=450&amp;WIDTH=450&amp;","START_MAXIMIZED=FALSE&amp;VAR:CALENDAR=FIVEDAY&amp;VAR:SYMBOL=2174&amp;VAR:INDEX=0"}</definedName>
    <definedName name="_989__FDSAUDITLINK__" localSheetId="15" hidden="1">{"fdsup://directions/FAT Viewer?action=UPDATE&amp;creator=factset&amp;DYN_ARGS=TRUE&amp;DOC_NAME=FAT:FQL_AUDITING_CLIENT_TEMPLATE.FAT&amp;display_string=Audit&amp;VAR:KEY=WNSNGZQFIR&amp;VAR:QUERY=RkZfRUJJVERBX09QRVIoQU5OLC0xRlksLCwsVVNEKQ==&amp;WINDOW=FIRST_POPUP&amp;HEIGHT=450&amp;WIDTH=450&amp;","START_MAXIMIZED=FALSE&amp;VAR:CALENDAR=FIVEDAY&amp;VAR:SYMBOL=2174&amp;VAR:INDEX=0"}</definedName>
    <definedName name="_989__FDSAUDITLINK__" hidden="1">{"fdsup://directions/FAT Viewer?action=UPDATE&amp;creator=factset&amp;DYN_ARGS=TRUE&amp;DOC_NAME=FAT:FQL_AUDITING_CLIENT_TEMPLATE.FAT&amp;display_string=Audit&amp;VAR:KEY=WNSNGZQFIR&amp;VAR:QUERY=RkZfRUJJVERBX09QRVIoQU5OLC0xRlksLCwsVVNEKQ==&amp;WINDOW=FIRST_POPUP&amp;HEIGHT=450&amp;WIDTH=450&amp;","START_MAXIMIZED=FALSE&amp;VAR:CALENDAR=FIVEDAY&amp;VAR:SYMBOL=2174&amp;VAR:INDEX=0"}</definedName>
    <definedName name="_99__FDSAUDITLINK__" localSheetId="16" hidden="1">{"fdsup://directions/FAT Viewer?action=UPDATE&amp;creator=factset&amp;DYN_ARGS=TRUE&amp;DOC_NAME=FAT:FQL_AUDITING_CLIENT_TEMPLATE.FAT&amp;display_string=Audit&amp;VAR:KEY=ODMJIXAJEB&amp;VAR:QUERY=KChGRl9FQklUKExUTSwwLCwsUkYsVVNEKUBGRl9FQklUKExUTVNfU0VNSSwwLCwsUkYsVVNEKSlARkZfRUJJV","ChBTk4sMCwsLFJGLFVTRCkp&amp;WINDOW=FIRST_POPUP&amp;HEIGHT=450&amp;WIDTH=450&amp;START_MAXIMIZED=FALSE&amp;VAR:CALENDAR=US&amp;VAR:SYMBOL=PJC&amp;VAR:INDEX=0"}</definedName>
    <definedName name="_99__FDSAUDITLINK__" localSheetId="20" hidden="1">{"fdsup://directions/FAT Viewer?action=UPDATE&amp;creator=factset&amp;DYN_ARGS=TRUE&amp;DOC_NAME=FAT:FQL_AUDITING_CLIENT_TEMPLATE.FAT&amp;display_string=Audit&amp;VAR:KEY=ODMJIXAJEB&amp;VAR:QUERY=KChGRl9FQklUKExUTSwwLCwsUkYsVVNEKUBGRl9FQklUKExUTVNfU0VNSSwwLCwsUkYsVVNEKSlARkZfRUJJV","ChBTk4sMCwsLFJGLFVTRCkp&amp;WINDOW=FIRST_POPUP&amp;HEIGHT=450&amp;WIDTH=450&amp;START_MAXIMIZED=FALSE&amp;VAR:CALENDAR=US&amp;VAR:SYMBOL=PJC&amp;VAR:INDEX=0"}</definedName>
    <definedName name="_99__FDSAUDITLINK__" localSheetId="12" hidden="1">{"fdsup://directions/FAT Viewer?action=UPDATE&amp;creator=factset&amp;DYN_ARGS=TRUE&amp;DOC_NAME=FAT:FQL_AUDITING_CLIENT_TEMPLATE.FAT&amp;display_string=Audit&amp;VAR:KEY=ODMJIXAJEB&amp;VAR:QUERY=KChGRl9FQklUKExUTSwwLCwsUkYsVVNEKUBGRl9FQklUKExUTVNfU0VNSSwwLCwsUkYsVVNEKSlARkZfRUJJV","ChBTk4sMCwsLFJGLFVTRCkp&amp;WINDOW=FIRST_POPUP&amp;HEIGHT=450&amp;WIDTH=450&amp;START_MAXIMIZED=FALSE&amp;VAR:CALENDAR=US&amp;VAR:SYMBOL=PJC&amp;VAR:INDEX=0"}</definedName>
    <definedName name="_99__FDSAUDITLINK__" localSheetId="15" hidden="1">{"fdsup://directions/FAT Viewer?action=UPDATE&amp;creator=factset&amp;DYN_ARGS=TRUE&amp;DOC_NAME=FAT:FQL_AUDITING_CLIENT_TEMPLATE.FAT&amp;display_string=Audit&amp;VAR:KEY=ODMJIXAJEB&amp;VAR:QUERY=KChGRl9FQklUKExUTSwwLCwsUkYsVVNEKUBGRl9FQklUKExUTVNfU0VNSSwwLCwsUkYsVVNEKSlARkZfRUJJV","ChBTk4sMCwsLFJGLFVTRCkp&amp;WINDOW=FIRST_POPUP&amp;HEIGHT=450&amp;WIDTH=450&amp;START_MAXIMIZED=FALSE&amp;VAR:CALENDAR=US&amp;VAR:SYMBOL=PJC&amp;VAR:INDEX=0"}</definedName>
    <definedName name="_99__FDSAUDITLINK__" hidden="1">{"fdsup://directions/FAT Viewer?action=UPDATE&amp;creator=factset&amp;DYN_ARGS=TRUE&amp;DOC_NAME=FAT:FQL_AUDITING_CLIENT_TEMPLATE.FAT&amp;display_string=Audit&amp;VAR:KEY=ODMJIXAJEB&amp;VAR:QUERY=KChGRl9FQklUKExUTSwwLCwsUkYsVVNEKUBGRl9FQklUKExUTVNfU0VNSSwwLCwsUkYsVVNEKSlARkZfRUJJV","ChBTk4sMCwsLFJGLFVTRCkp&amp;WINDOW=FIRST_POPUP&amp;HEIGHT=450&amp;WIDTH=450&amp;START_MAXIMIZED=FALSE&amp;VAR:CALENDAR=US&amp;VAR:SYMBOL=PJC&amp;VAR:INDEX=0"}</definedName>
    <definedName name="_990__FDSAUDITLINK__" localSheetId="16" hidden="1">{"fdsup://directions/FAT Viewer?action=UPDATE&amp;creator=factset&amp;DYN_ARGS=TRUE&amp;DOC_NAME=FAT:FQL_AUDITING_CLIENT_TEMPLATE.FAT&amp;display_string=Audit&amp;VAR:KEY=IHQBSLSBSP&amp;VAR:QUERY=RkZfRUJJVERBX09QRVIoQU5OLDAsLCwsVVNEKQ==&amp;WINDOW=FIRST_POPUP&amp;HEIGHT=450&amp;WIDTH=450&amp;STAR","T_MAXIMIZED=FALSE&amp;VAR:CALENDAR=FIVEDAY&amp;VAR:SYMBOL=2174&amp;VAR:INDEX=0"}</definedName>
    <definedName name="_990__FDSAUDITLINK__" localSheetId="20" hidden="1">{"fdsup://directions/FAT Viewer?action=UPDATE&amp;creator=factset&amp;DYN_ARGS=TRUE&amp;DOC_NAME=FAT:FQL_AUDITING_CLIENT_TEMPLATE.FAT&amp;display_string=Audit&amp;VAR:KEY=IHQBSLSBSP&amp;VAR:QUERY=RkZfRUJJVERBX09QRVIoQU5OLDAsLCwsVVNEKQ==&amp;WINDOW=FIRST_POPUP&amp;HEIGHT=450&amp;WIDTH=450&amp;STAR","T_MAXIMIZED=FALSE&amp;VAR:CALENDAR=FIVEDAY&amp;VAR:SYMBOL=2174&amp;VAR:INDEX=0"}</definedName>
    <definedName name="_990__FDSAUDITLINK__" localSheetId="12" hidden="1">{"fdsup://directions/FAT Viewer?action=UPDATE&amp;creator=factset&amp;DYN_ARGS=TRUE&amp;DOC_NAME=FAT:FQL_AUDITING_CLIENT_TEMPLATE.FAT&amp;display_string=Audit&amp;VAR:KEY=IHQBSLSBSP&amp;VAR:QUERY=RkZfRUJJVERBX09QRVIoQU5OLDAsLCwsVVNEKQ==&amp;WINDOW=FIRST_POPUP&amp;HEIGHT=450&amp;WIDTH=450&amp;STAR","T_MAXIMIZED=FALSE&amp;VAR:CALENDAR=FIVEDAY&amp;VAR:SYMBOL=2174&amp;VAR:INDEX=0"}</definedName>
    <definedName name="_990__FDSAUDITLINK__" localSheetId="15" hidden="1">{"fdsup://directions/FAT Viewer?action=UPDATE&amp;creator=factset&amp;DYN_ARGS=TRUE&amp;DOC_NAME=FAT:FQL_AUDITING_CLIENT_TEMPLATE.FAT&amp;display_string=Audit&amp;VAR:KEY=IHQBSLSBSP&amp;VAR:QUERY=RkZfRUJJVERBX09QRVIoQU5OLDAsLCwsVVNEKQ==&amp;WINDOW=FIRST_POPUP&amp;HEIGHT=450&amp;WIDTH=450&amp;STAR","T_MAXIMIZED=FALSE&amp;VAR:CALENDAR=FIVEDAY&amp;VAR:SYMBOL=2174&amp;VAR:INDEX=0"}</definedName>
    <definedName name="_990__FDSAUDITLINK__" hidden="1">{"fdsup://directions/FAT Viewer?action=UPDATE&amp;creator=factset&amp;DYN_ARGS=TRUE&amp;DOC_NAME=FAT:FQL_AUDITING_CLIENT_TEMPLATE.FAT&amp;display_string=Audit&amp;VAR:KEY=IHQBSLSBSP&amp;VAR:QUERY=RkZfRUJJVERBX09QRVIoQU5OLDAsLCwsVVNEKQ==&amp;WINDOW=FIRST_POPUP&amp;HEIGHT=450&amp;WIDTH=450&amp;STAR","T_MAXIMIZED=FALSE&amp;VAR:CALENDAR=FIVEDAY&amp;VAR:SYMBOL=2174&amp;VAR:INDEX=0"}</definedName>
    <definedName name="_991__FDSAUDITLINK__" localSheetId="16" hidden="1">{"fdsup://Directions/FactSet Auditing Viewer?action=AUDIT_VALUE&amp;DB=129&amp;ID1=B2PG34&amp;VALUEID=01001&amp;SDATE=2009&amp;PERIODTYPE=ANN_STD&amp;SCFT=3&amp;window=popup_no_bar&amp;width=385&amp;height=120&amp;START_MAXIMIZED=FALSE&amp;creator=factset&amp;display_string=Audit"}</definedName>
    <definedName name="_991__FDSAUDITLINK__" localSheetId="20" hidden="1">{"fdsup://Directions/FactSet Auditing Viewer?action=AUDIT_VALUE&amp;DB=129&amp;ID1=B2PG34&amp;VALUEID=01001&amp;SDATE=2009&amp;PERIODTYPE=ANN_STD&amp;SCFT=3&amp;window=popup_no_bar&amp;width=385&amp;height=120&amp;START_MAXIMIZED=FALSE&amp;creator=factset&amp;display_string=Audit"}</definedName>
    <definedName name="_991__FDSAUDITLINK__" localSheetId="12" hidden="1">{"fdsup://Directions/FactSet Auditing Viewer?action=AUDIT_VALUE&amp;DB=129&amp;ID1=B2PG34&amp;VALUEID=01001&amp;SDATE=2009&amp;PERIODTYPE=ANN_STD&amp;SCFT=3&amp;window=popup_no_bar&amp;width=385&amp;height=120&amp;START_MAXIMIZED=FALSE&amp;creator=factset&amp;display_string=Audit"}</definedName>
    <definedName name="_991__FDSAUDITLINK__" localSheetId="15" hidden="1">{"fdsup://Directions/FactSet Auditing Viewer?action=AUDIT_VALUE&amp;DB=129&amp;ID1=B2PG34&amp;VALUEID=01001&amp;SDATE=2009&amp;PERIODTYPE=ANN_STD&amp;SCFT=3&amp;window=popup_no_bar&amp;width=385&amp;height=120&amp;START_MAXIMIZED=FALSE&amp;creator=factset&amp;display_string=Audit"}</definedName>
    <definedName name="_991__FDSAUDITLINK__" hidden="1">{"fdsup://Directions/FactSet Auditing Viewer?action=AUDIT_VALUE&amp;DB=129&amp;ID1=B2PG34&amp;VALUEID=01001&amp;SDATE=2009&amp;PERIODTYPE=ANN_STD&amp;SCFT=3&amp;window=popup_no_bar&amp;width=385&amp;height=120&amp;START_MAXIMIZED=FALSE&amp;creator=factset&amp;display_string=Audit"}</definedName>
    <definedName name="_993__FDSAUDITLINK__" localSheetId="16" hidden="1">{"fdsup://Directions/FactSet Auditing Viewer?action=AUDIT_VALUE&amp;DB=129&amp;ID1=B2PG34&amp;VALUEID=01001&amp;SDATE=2010&amp;PERIODTYPE=ANN_STD&amp;SCFT=3&amp;window=popup_no_bar&amp;width=385&amp;height=120&amp;START_MAXIMIZED=FALSE&amp;creator=factset&amp;display_string=Audit"}</definedName>
    <definedName name="_993__FDSAUDITLINK__" localSheetId="20" hidden="1">{"fdsup://Directions/FactSet Auditing Viewer?action=AUDIT_VALUE&amp;DB=129&amp;ID1=B2PG34&amp;VALUEID=01001&amp;SDATE=2010&amp;PERIODTYPE=ANN_STD&amp;SCFT=3&amp;window=popup_no_bar&amp;width=385&amp;height=120&amp;START_MAXIMIZED=FALSE&amp;creator=factset&amp;display_string=Audit"}</definedName>
    <definedName name="_993__FDSAUDITLINK__" localSheetId="12" hidden="1">{"fdsup://Directions/FactSet Auditing Viewer?action=AUDIT_VALUE&amp;DB=129&amp;ID1=B2PG34&amp;VALUEID=01001&amp;SDATE=2010&amp;PERIODTYPE=ANN_STD&amp;SCFT=3&amp;window=popup_no_bar&amp;width=385&amp;height=120&amp;START_MAXIMIZED=FALSE&amp;creator=factset&amp;display_string=Audit"}</definedName>
    <definedName name="_993__FDSAUDITLINK__" localSheetId="15" hidden="1">{"fdsup://Directions/FactSet Auditing Viewer?action=AUDIT_VALUE&amp;DB=129&amp;ID1=B2PG34&amp;VALUEID=01001&amp;SDATE=2010&amp;PERIODTYPE=ANN_STD&amp;SCFT=3&amp;window=popup_no_bar&amp;width=385&amp;height=120&amp;START_MAXIMIZED=FALSE&amp;creator=factset&amp;display_string=Audit"}</definedName>
    <definedName name="_993__FDSAUDITLINK__" hidden="1">{"fdsup://Directions/FactSet Auditing Viewer?action=AUDIT_VALUE&amp;DB=129&amp;ID1=B2PG34&amp;VALUEID=01001&amp;SDATE=2010&amp;PERIODTYPE=ANN_STD&amp;SCFT=3&amp;window=popup_no_bar&amp;width=385&amp;height=120&amp;START_MAXIMIZED=FALSE&amp;creator=factset&amp;display_string=Audit"}</definedName>
    <definedName name="_bdm.000EB8A6D93C413992A5B12EB87DD958.edm" hidden="1" xml:space="preserve">                                                 '[3]P2 2011 Charts'!$A$1:$IV$65536</definedName>
    <definedName name="_bdm.001AF53F2E7741A19120274B8F1121CF.edm" hidden="1" xml:space="preserve">            '[4]PF Overview'!$1:$1048576</definedName>
    <definedName name="_bdm.003747B3A6F2452A9A17EE3841D6925D.edm" hidden="1" xml:space="preserve">                     '[4]Combined Market Cap'!$1:$1048576</definedName>
    <definedName name="_bdm.006ED034A1E84C349E2BF0C9122BCE91.edm" hidden="1" xml:space="preserve">                   '[4]PF Overview'!$1:$1048576</definedName>
    <definedName name="_bdm.008864E27FC645EC9C1D49192538ABF2.edm" hidden="1" xml:space="preserve">            '[4]Rome P&amp;L'!$1:$1048576</definedName>
    <definedName name="_bdm.011B25FD58584BE49FAA9104A27FA026.edm" hidden="1" xml:space="preserve">                     '[5]Sources &amp; Uses'!$1:$1048576</definedName>
    <definedName name="_bdm.0135F38942EA415ABA1242F8D19BB820.edm" hidden="1" xml:space="preserve">                        '[5]Sources &amp; Uses'!$1:$1048576</definedName>
    <definedName name="_bdm.013D9AB206134AF984FD35E16971DB10.edm" hidden="1" xml:space="preserve">            '[4]Implied Renesas SH Consid'!$1:$1048576</definedName>
    <definedName name="_bdm.013E29D54A5C4663BD09DCEEE90F9C63.edm" hidden="1" xml:space="preserve">                                                                                                                                                             '[4]PF EPS'!$1:$1048576</definedName>
    <definedName name="_bdm.01708757A0FF42108D15A53E93D08A8C.edm" hidden="1" xml:space="preserve">                        '[5]Sources &amp; Uses'!$1:$1048576</definedName>
    <definedName name="_bdm.01842824C2CD4995876376D33DC15FC8.edm" hidden="1" xml:space="preserve">                     [5]Synergies!$1:$1048576</definedName>
    <definedName name="_bdm.0197487E6BAE4012A2DB58A15F11BFDA.edm" hidden="1" xml:space="preserve">            '[6]Comps Charts'!$1:$1048576</definedName>
    <definedName name="_bdm.01A48356CA614AA2A018EF00080BE07C.edm" hidden="1" xml:space="preserve">               '[4]Combined Market Cap'!$1:$1048576</definedName>
    <definedName name="_bdm.01C4E48B12144E81AFE723339F66CEE6.edm" localSheetId="19" hidden="1">#REF!</definedName>
    <definedName name="_bdm.01C4E48B12144E81AFE723339F66CEE6.edm" localSheetId="17" hidden="1">#REF!</definedName>
    <definedName name="_bdm.01C4E48B12144E81AFE723339F66CEE6.edm" localSheetId="2" hidden="1">#REF!</definedName>
    <definedName name="_bdm.01C4E48B12144E81AFE723339F66CEE6.edm" hidden="1">#REF!</definedName>
    <definedName name="_bdm.022CF86BF987483BB10AAFB5B1C91F77.edm" hidden="1" xml:space="preserve">                                         '[5]Sources &amp; Uses'!$1:$1048576</definedName>
    <definedName name="_bdm.028FCD3144FB491CB0F8D104ABDA8359.edm" hidden="1" xml:space="preserve">                                         '[5]Sources &amp; Uses'!$1:$1048576</definedName>
    <definedName name="_bdm.02dbe91adec246f19994e3c64f55d121.edm" localSheetId="19" hidden="1">#REF!</definedName>
    <definedName name="_bdm.02dbe91adec246f19994e3c64f55d121.edm" localSheetId="17" hidden="1">#REF!</definedName>
    <definedName name="_bdm.02dbe91adec246f19994e3c64f55d121.edm" localSheetId="2" hidden="1">#REF!</definedName>
    <definedName name="_bdm.02dbe91adec246f19994e3c64f55d121.edm" hidden="1">#REF!</definedName>
    <definedName name="_bdm.02FBCE4E66684356B566C1E93F04980A.edm" hidden="1" xml:space="preserve">            '[4]PF BS'!$1:$1048576</definedName>
    <definedName name="_bdm.039319CF694C4C5584D048AE4C04DDB6.edm" hidden="1" xml:space="preserve">            '[4]PF EPS'!$1:$1048576</definedName>
    <definedName name="_bdm.03B85F4EE48C47768F05B07356E641ED.edm" hidden="1" xml:space="preserve">                                   '[4]Renesas Metrics'!$1:$1048576</definedName>
    <definedName name="_bdm.041EF8E06C6C43299CFE6274C0DC24E8.edm" hidden="1" xml:space="preserve">                                                             '[4]PF EPS'!$1:$1048576</definedName>
    <definedName name="_bdm.0433F916AB6E45968DAD6DBD16813C8D.edm" localSheetId="19" hidden="1">#REF!</definedName>
    <definedName name="_bdm.0433F916AB6E45968DAD6DBD16813C8D.edm" localSheetId="17" hidden="1">#REF!</definedName>
    <definedName name="_bdm.0433F916AB6E45968DAD6DBD16813C8D.edm" localSheetId="2" hidden="1">#REF!</definedName>
    <definedName name="_bdm.0433F916AB6E45968DAD6DBD16813C8D.edm" hidden="1">#REF!</definedName>
    <definedName name="_bdm.0437DC906FA14A30B2AE847EFAB08E1D.edm" hidden="1" xml:space="preserve">                        '[5]Sources &amp; Uses'!$1:$1048576</definedName>
    <definedName name="_bdm.058CA692969840C6B39FD589C8EC69F8.edm" hidden="1" xml:space="preserve">                   '[4]Avago FDSO'!$1:$1048576</definedName>
    <definedName name="_bdm.065831D98AF74CAB8829D9C0F2B2668C.edm" localSheetId="19" hidden="1">#REF!</definedName>
    <definedName name="_bdm.065831D98AF74CAB8829D9C0F2B2668C.edm" localSheetId="17" hidden="1">#REF!</definedName>
    <definedName name="_bdm.065831D98AF74CAB8829D9C0F2B2668C.edm" localSheetId="2" hidden="1">#REF!</definedName>
    <definedName name="_bdm.065831D98AF74CAB8829D9C0F2B2668C.edm" hidden="1">#REF!</definedName>
    <definedName name="_bdm.0678489278AD43B5891B56F5BC2BD612.edm" hidden="1" xml:space="preserve">                        '[5]Sources &amp; Uses'!$1:$1048576</definedName>
    <definedName name="_bdm.06B3C8551A534DBD93C454DEF0ED0D51.edm" hidden="1" xml:space="preserve">                        '[5]Sources &amp; Uses'!$1:$1048576</definedName>
    <definedName name="_bdm.06E875BD8DED42C6A982E0DF01444CB4.edm" hidden="1" xml:space="preserve">                        '[5]Sources &amp; Uses'!$1:$1048576</definedName>
    <definedName name="_bdm.0709937E180F4D929D03BD378E15836C.edm" hidden="1" xml:space="preserve">                   '[4]PF Overview'!$1:$1048576</definedName>
    <definedName name="_bdm.07372F83DCFB4F69958B8EA64C8056B6.edm" hidden="1" xml:space="preserve">                        '[5]Sources &amp; Uses'!$1:$1048576</definedName>
    <definedName name="_bdm.0790C24348414BF1A79950F6A42EC814.edm" hidden="1" xml:space="preserve">                     '[5]Sources &amp; Uses'!$1:$1048576</definedName>
    <definedName name="_bdm.07A525EC1B204C5F981D196664998D39.edm" hidden="1" xml:space="preserve">                                         '[5]Sources &amp; Uses'!$1:$1048576</definedName>
    <definedName name="_bdm.07C6157034BF4310B391D979A3F43018.edm" hidden="1" xml:space="preserve">                                         '[5]Sources &amp; Uses'!$1:$1048576</definedName>
    <definedName name="_bdm.0856444A9BB54767BA2B5B0042696B59.edm" hidden="1" xml:space="preserve">                        '[5]Sources &amp; Uses'!$1:$1048576</definedName>
    <definedName name="_bdm.08A21430E19247319541FB48B7F96B3B.edm" hidden="1" xml:space="preserve">                        '[5]Sources &amp; Uses'!$1:$1048576</definedName>
    <definedName name="_bdm.08e6cfbcec224a1ebd4746541cfa3cac.edm" localSheetId="19" hidden="1">#REF!</definedName>
    <definedName name="_bdm.08e6cfbcec224a1ebd4746541cfa3cac.edm" localSheetId="17" hidden="1">#REF!</definedName>
    <definedName name="_bdm.08e6cfbcec224a1ebd4746541cfa3cac.edm" localSheetId="2" hidden="1">#REF!</definedName>
    <definedName name="_bdm.08e6cfbcec224a1ebd4746541cfa3cac.edm" hidden="1">#REF!</definedName>
    <definedName name="_bdm.08E8494C642149E2BAA440AC4598F75C.edm" localSheetId="19" hidden="1">#REF!</definedName>
    <definedName name="_bdm.08E8494C642149E2BAA440AC4598F75C.edm" localSheetId="17" hidden="1">#REF!</definedName>
    <definedName name="_bdm.08E8494C642149E2BAA440AC4598F75C.edm" localSheetId="2" hidden="1">#REF!</definedName>
    <definedName name="_bdm.08E8494C642149E2BAA440AC4598F75C.edm" hidden="1">#REF!</definedName>
    <definedName name="_bdm.0912BFB2E1F947198DD0A3C49AD33809.edm" hidden="1" xml:space="preserve">                                         '[5]Sources &amp; Uses'!$1:$1048576</definedName>
    <definedName name="_bdm.092CEBFB196B4EF4B15692A7302FE797.edm" localSheetId="19" hidden="1">#REF!</definedName>
    <definedName name="_bdm.092CEBFB196B4EF4B15692A7302FE797.edm" localSheetId="17" hidden="1">#REF!</definedName>
    <definedName name="_bdm.092CEBFB196B4EF4B15692A7302FE797.edm" localSheetId="2" hidden="1">#REF!</definedName>
    <definedName name="_bdm.092CEBFB196B4EF4B15692A7302FE797.edm" hidden="1">#REF!</definedName>
    <definedName name="_bdm.09AFAB3DD45C40259D0D661C70D88F63.edm" localSheetId="19" hidden="1">#REF!</definedName>
    <definedName name="_bdm.09AFAB3DD45C40259D0D661C70D88F63.edm" localSheetId="17" hidden="1">#REF!</definedName>
    <definedName name="_bdm.09AFAB3DD45C40259D0D661C70D88F63.edm" localSheetId="2" hidden="1">#REF!</definedName>
    <definedName name="_bdm.09AFAB3DD45C40259D0D661C70D88F63.edm" hidden="1">#REF!</definedName>
    <definedName name="_bdm.09C3225684E349BEB89F2E58043DB05E.edm" hidden="1" xml:space="preserve">            '[6]FSL 3 Statements'!$1:$1048576</definedName>
    <definedName name="_bdm.09D6CDB831CF4F4A9FA7FA3F64E57896.edm" hidden="1" xml:space="preserve">            '[4]PF EPS'!$1:$1048576</definedName>
    <definedName name="_bdm.0A04109F4DE642828211F8E5FFD2E8BC.edm" hidden="1" xml:space="preserve">                        '[5]Sources &amp; Uses'!$1:$1048576</definedName>
    <definedName name="_bdm.0A2F43ABE2D04B9F9FD289DB08A58AD3.edm" hidden="1" xml:space="preserve">                     '[5]Sources &amp; Uses'!$1:$1048576</definedName>
    <definedName name="_bdm.0A7798EECA3D4C6F924BC65BF9B248C5.edm" hidden="1" xml:space="preserve">            '[4]Implied Renesas SH Consid'!$1:$1048576</definedName>
    <definedName name="_bdm.0AC199B2BFCB425890520B873A3C5640.edm" hidden="1" xml:space="preserve">                     '[5]Sources &amp; Uses'!$1:$1048576</definedName>
    <definedName name="_bdm.0B76EE16113A4227B46300A4E53E823A.edm" hidden="1" xml:space="preserve">            '[4]A(D) Standalone'!$1:$1048576</definedName>
    <definedName name="_bdm.0b9b8a24f3a5432ba0d34c62d7daa2ca.edm" localSheetId="19" hidden="1">#REF!</definedName>
    <definedName name="_bdm.0b9b8a24f3a5432ba0d34c62d7daa2ca.edm" localSheetId="17" hidden="1">#REF!</definedName>
    <definedName name="_bdm.0b9b8a24f3a5432ba0d34c62d7daa2ca.edm" localSheetId="2" hidden="1">#REF!</definedName>
    <definedName name="_bdm.0b9b8a24f3a5432ba0d34c62d7daa2ca.edm" hidden="1">#REF!</definedName>
    <definedName name="_bdm.0C3E5CF43C2D474FA7BDC729CF976626.edm" hidden="1" xml:space="preserve">                        '[5]Sources &amp; Uses'!$1:$1048576</definedName>
    <definedName name="_bdm.0C69F422CAD94383AE899860DA775AE7.edm" hidden="1" xml:space="preserve">                                         '[5]Sources &amp; Uses'!$1:$1048576</definedName>
    <definedName name="_bdm.0CCF402554B047B89758A622C678946A.edm" hidden="1" xml:space="preserve">                        '[5]Sources &amp; Uses'!$1:$1048576</definedName>
    <definedName name="_bdm.0D25F30EA56E41E79E9E0990DF106014.edm" hidden="1" xml:space="preserve">               '[4]PF EPS'!$1:$1048576</definedName>
    <definedName name="_bdm.0D4CEDC083BA43AC9CBE3B19BB267CC8.edm" hidden="1" xml:space="preserve">                                         '[5]Sources &amp; Uses'!$1:$1048576</definedName>
    <definedName name="_bdm.0D66F2102DA9453796575F3EF733FD97.edm" hidden="1" xml:space="preserve">                        '[5]Sources &amp; Uses'!$1:$1048576</definedName>
    <definedName name="_bdm.0D71F6FDA79149FA8C2D2979B25A5B47.edm" hidden="1" xml:space="preserve">               '[4]Avago FDSO'!$1:$1048576</definedName>
    <definedName name="_bdm.0D7D0A2FF0C84D239C7EA05F0A554C60.edm" hidden="1" xml:space="preserve">                                         '[5]Sources &amp; Uses'!$1:$1048576</definedName>
    <definedName name="_bdm.0D85BEC366274B1098DE770C99D18955.edm" hidden="1" xml:space="preserve">            '[4]Implied Renesas SH Consid'!$1:$1048576</definedName>
    <definedName name="_bdm.0DCDCCC1E4A34B12855B401E53BD857C.edm" hidden="1" xml:space="preserve">                                         '[5]Sources &amp; Uses'!$1:$1048576</definedName>
    <definedName name="_bdm.0E2265CB85284910B3F24AA4CFF74CE8.edm" hidden="1" xml:space="preserve">                       '[4]Avago FDSO'!$1:$1048576</definedName>
    <definedName name="_bdm.0E57AFED54194B4AB10554B9FD6F997C.edm" hidden="1" xml:space="preserve">            '[4]Combined Market Cap'!$1:$1048576</definedName>
    <definedName name="_bdm.0E57DDE48F394EB2B947D10612C8E4C3.edm" hidden="1" xml:space="preserve">             '[4]PF Overview'!$1:$1048576</definedName>
    <definedName name="_bdm.0E619AD851C544279B34512FAE41A17E.edm" hidden="1" xml:space="preserve">                                         '[5]Sources &amp; Uses'!$1:$1048576</definedName>
    <definedName name="_bdm.0ED7044BEB924B1FAB3CDF9911304ADE.edm" hidden="1" xml:space="preserve">            '[4]PF Debt Paydown (Synergies)'!$1:$1048576</definedName>
    <definedName name="_bdm.0F362917160D47D9A41FA3818D32F960.edm" hidden="1" xml:space="preserve">                   [5]Assumptions!$1:$1048576</definedName>
    <definedName name="_bdm.0F64D64A02C448C48F32AAE2E66C5ACD.edm" hidden="1" xml:space="preserve">            '[6]FSL 3 Statements'!$1:$1048576</definedName>
    <definedName name="_bdm.0F9E4A75A8084A4EAC9D233E819CA240.edm" hidden="1" xml:space="preserve">            '[4]Avago FDSO'!$1:$1048576</definedName>
    <definedName name="_bdm.0FA0190C04FD4CC38DF90FD3F44F85BF.edm" hidden="1" xml:space="preserve">                     '[5]Igloo Standalone'!$1:$1048576</definedName>
    <definedName name="_bdm.10A16FCF34A04B028F591584679F9F8F.edm" hidden="1" xml:space="preserve">                                         '[5]Sources &amp; Uses'!$1:$1048576</definedName>
    <definedName name="_bdm.1158CBDD464747C4BE48E55469ADAB34.edm" hidden="1" xml:space="preserve">                        '[5]Sources &amp; Uses'!$1:$1048576</definedName>
    <definedName name="_bdm.11719CF8A9514B50A87E4CC2323DE06F.edm" hidden="1" xml:space="preserve">                          [6]Legend!$1:$1048576</definedName>
    <definedName name="_bdm.11F0CB25C5EB436487D4840A44CDDCFA.edm" localSheetId="19" hidden="1">#REF!</definedName>
    <definedName name="_bdm.11F0CB25C5EB436487D4840A44CDDCFA.edm" localSheetId="17" hidden="1">#REF!</definedName>
    <definedName name="_bdm.11F0CB25C5EB436487D4840A44CDDCFA.edm" localSheetId="2" hidden="1">#REF!</definedName>
    <definedName name="_bdm.11F0CB25C5EB436487D4840A44CDDCFA.edm" hidden="1">#REF!</definedName>
    <definedName name="_bdm.1207F06A4CAE4314B21AC3610F28A8A7.edm" hidden="1" xml:space="preserve">                                         '[5]Sources &amp; Uses'!$1:$1048576</definedName>
    <definedName name="_bdm.125357CAB9954C50A5BD65384B3014C7.edm" hidden="1" xml:space="preserve">                   [5]Assumptions!$1:$1048576</definedName>
    <definedName name="_bdm.126DB9BBC03144B79056BB8BE2CECCDF.edm" hidden="1" xml:space="preserve">                                         '[5]Sources &amp; Uses'!$1:$1048576</definedName>
    <definedName name="_bdm.12949C6AD7164DEA9E2FD3E74D86A366.edm" hidden="1" xml:space="preserve">                                   '[4]PF EPS'!$1:$1048576</definedName>
    <definedName name="_bdm.130517D5DFA3488882A6990A36700E2F.edm" hidden="1" xml:space="preserve">            '[4]Implied Renesas SH Consid'!$1:$1048576</definedName>
    <definedName name="_bdm.1338F8100D5E4355B0159C839D447E11.edm" localSheetId="19" hidden="1">#REF!</definedName>
    <definedName name="_bdm.1338F8100D5E4355B0159C839D447E11.edm" localSheetId="17" hidden="1">#REF!</definedName>
    <definedName name="_bdm.1338F8100D5E4355B0159C839D447E11.edm" localSheetId="2" hidden="1">#REF!</definedName>
    <definedName name="_bdm.1338F8100D5E4355B0159C839D447E11.edm" hidden="1">#REF!</definedName>
    <definedName name="_bdm.13D95984D0CF4647A0CC3A50460D6D6A.edm" hidden="1" xml:space="preserve">                        '[5]Sources &amp; Uses'!$1:$1048576</definedName>
    <definedName name="_bdm.13F072D832924B0C92666390467079A3.edm" hidden="1" xml:space="preserve">                        '[5]Sources &amp; Uses'!$1:$1048576</definedName>
    <definedName name="_bdm.142211909C59468685464AE535817CCC.edm" hidden="1" xml:space="preserve">                                         '[5]Sources &amp; Uses'!$1:$1048576</definedName>
    <definedName name="_bdm.14242E807BA2453F9DBDEA6DF4858FE8.edm" hidden="1" xml:space="preserve">                        '[5]Sources &amp; Uses'!$1:$1048576</definedName>
    <definedName name="_bdm.145263BE62B047C0BA8DAAEB322DF029.edm" hidden="1" xml:space="preserve">                                         '[5]Sources &amp; Uses'!$1:$1048576</definedName>
    <definedName name="_bdm.145E335457CF49589ADFD6587FCEEB0C.edm" hidden="1" xml:space="preserve">                                         '[5]Sources &amp; Uses'!$1:$1048576</definedName>
    <definedName name="_bdm.1531FBC4C1A0444D9B850D503047D493.edm" hidden="1" xml:space="preserve">                     '[5]Sources &amp; Uses'!$1:$1048576</definedName>
    <definedName name="_bdm.1537b45e435b44c9ac2e67217bd8b611.edm" hidden="1" xml:space="preserve">                                         '[5]Sources &amp; Uses'!$1:$1048576</definedName>
    <definedName name="_bdm.154A0EEDC2C1429CAB787754D44BC151.edm" hidden="1" xml:space="preserve">                   [5]Assumptions!$1:$1048576</definedName>
    <definedName name="_bdm.155c66bd8ec242f68e70e027a4270924.edm" hidden="1" xml:space="preserve">                                 '[5]Pro Forma Financials'!$1:$1048576</definedName>
    <definedName name="_bdm.15A1AF27FB224EB893236CB9E053131E.edm" hidden="1" xml:space="preserve">                                         '[5]Sources &amp; Uses'!$1:$1048576</definedName>
    <definedName name="_bdm.15E83807182E469E9DFA0964047E9888.edm" hidden="1" xml:space="preserve">                                         '[5]Sources &amp; Uses'!$1:$1048576</definedName>
    <definedName name="_bdm.15EA24CEEF264530945DC97086B11C80.edm" hidden="1" xml:space="preserve">                        '[5]Sources &amp; Uses'!$1:$1048576</definedName>
    <definedName name="_bdm.162A900B45F64BF7822CAE79CB10BA5E.edm" hidden="1" xml:space="preserve">                        '[5]Sources &amp; Uses'!$1:$1048576</definedName>
    <definedName name="_bdm.16811257DCDE44DDB81A76A61F6B7F7E.edm" localSheetId="19" hidden="1">#REF!</definedName>
    <definedName name="_bdm.16811257DCDE44DDB81A76A61F6B7F7E.edm" localSheetId="17" hidden="1">#REF!</definedName>
    <definedName name="_bdm.16811257DCDE44DDB81A76A61F6B7F7E.edm" localSheetId="2" hidden="1">#REF!</definedName>
    <definedName name="_bdm.16811257DCDE44DDB81A76A61F6B7F7E.edm" hidden="1">#REF!</definedName>
    <definedName name="_bdm.1695E429EEF54FE1BAF2E4011702C2CA.edm" hidden="1" xml:space="preserve">             '[4]PF Debt Paydown (Synergies)'!$1:$1048576</definedName>
    <definedName name="_bdm.16D55D9972914991B64D39AEB296CB0C.edm" hidden="1" xml:space="preserve">                    '[4]Avago FDSO'!$1:$1048576</definedName>
    <definedName name="_bdm.17A0F3974A5A43768101F4374AE1B16D.edm" hidden="1" xml:space="preserve">                                         '[5]Sources &amp; Uses'!$1:$1048576</definedName>
    <definedName name="_bdm.17BE326EA6EB4DB091110CF05D75516B.edm" hidden="1" xml:space="preserve">            '[4]Rome P&amp;L'!$1:$1048576</definedName>
    <definedName name="_bdm.182A9FBA83B8432D9BDB413817C02B72.edm" localSheetId="19" hidden="1">#REF!</definedName>
    <definedName name="_bdm.182A9FBA83B8432D9BDB413817C02B72.edm" localSheetId="17" hidden="1">#REF!</definedName>
    <definedName name="_bdm.182A9FBA83B8432D9BDB413817C02B72.edm" localSheetId="2" hidden="1">#REF!</definedName>
    <definedName name="_bdm.182A9FBA83B8432D9BDB413817C02B72.edm" hidden="1">#REF!</definedName>
    <definedName name="_bdm.1887192C25D1488D8AAB32CF3883BFF9.edm" hidden="1" xml:space="preserve">                        '[5]Sources &amp; Uses'!$1:$1048576</definedName>
    <definedName name="_bdm.192BE9AC5AF24C509A211230C2240CA9.edm" hidden="1" xml:space="preserve">                                         '[5]Sources &amp; Uses'!$1:$1048576</definedName>
    <definedName name="_bdm.1955A69578F44A839B502BCC8124577D.edm" hidden="1" xml:space="preserve">                                         '[5]Sources &amp; Uses'!$1:$1048576</definedName>
    <definedName name="_bdm.195E47E570BE45F8A2EB7AF40512102C.edm" hidden="1" xml:space="preserve">                     [5]Synergies!$1:$1048576</definedName>
    <definedName name="_bdm.1979A3BD57A74BA2A0DBA381D942F7A1.edm" hidden="1" xml:space="preserve">              '[4]PF Overview'!$1:$1048576</definedName>
    <definedName name="_bdm.199EC7D8A8DC4405B9B299CC3C65C379.edm" hidden="1" xml:space="preserve">                       '[4]PF Debt Paydown (Synergies)'!$1:$1048576</definedName>
    <definedName name="_bdm.19AD5D6414E749F79A80465322737660.edm" hidden="1" xml:space="preserve">                        '[5]Sources &amp; Uses'!$1:$1048576</definedName>
    <definedName name="_bdm.1A14860B82AD489986628B131292500F.edm" hidden="1" xml:space="preserve">                        '[5]Sources &amp; Uses'!$1:$1048576</definedName>
    <definedName name="_bdm.1ACC49982289490CB47D76BD3C6B2696.edm" hidden="1" xml:space="preserve">                                         '[5]Sources &amp; Uses'!$1:$1048576</definedName>
    <definedName name="_bdm.1AE501503E404302AB7FFDA533A1BA2B.edm" hidden="1" xml:space="preserve">                                         '[5]Sources &amp; Uses'!$1:$1048576</definedName>
    <definedName name="_bdm.1B0E323094674DB9ABED807C5644A4DC.edm" hidden="1" xml:space="preserve">                        '[4]Rome P&amp;L'!$1:$1048576</definedName>
    <definedName name="_bdm.1B9ED7B7CF634121AC757081B0DD7D5E.edm" hidden="1" xml:space="preserve">            '[6]FSL 3 Statements'!$1:$1048576</definedName>
    <definedName name="_bdm.1BA9313F7F7B4EF1A70633AC07832EE6.edm" hidden="1" xml:space="preserve">                   '[4]PF Overview'!$1:$1048576</definedName>
    <definedName name="_bdm.1bc2ff79d23844259e7a826f4f5fbe6e.edm" localSheetId="19" hidden="1">#REF!</definedName>
    <definedName name="_bdm.1bc2ff79d23844259e7a826f4f5fbe6e.edm" localSheetId="17" hidden="1">#REF!</definedName>
    <definedName name="_bdm.1bc2ff79d23844259e7a826f4f5fbe6e.edm" localSheetId="2" hidden="1">#REF!</definedName>
    <definedName name="_bdm.1bc2ff79d23844259e7a826f4f5fbe6e.edm" hidden="1">#REF!</definedName>
    <definedName name="_bdm.1BCAC811DDCB47EAA6BF9A137C1C416D.edm" hidden="1" xml:space="preserve">                        '[5]Sources &amp; Uses'!$1:$1048576</definedName>
    <definedName name="_bdm.1BF7A9DEA97342338735D8879A4A34CF.edm" hidden="1" xml:space="preserve">                                         '[5]Sources &amp; Uses'!$1:$1048576</definedName>
    <definedName name="_bdm.1C18C33FEA9E4275A82D5BBD43F81EDE.edm" hidden="1" xml:space="preserve">                                         '[5]Sources &amp; Uses'!$1:$1048576</definedName>
    <definedName name="_bdm.1C1E3A23B50046EC8F9EED91DF3CD787.edm" hidden="1" xml:space="preserve">                        '[5]Sources &amp; Uses'!$1:$1048576</definedName>
    <definedName name="_bdm.1c9401d0e92643738847071ccf5086ee.edm" localSheetId="19" hidden="1">#REF!</definedName>
    <definedName name="_bdm.1c9401d0e92643738847071ccf5086ee.edm" localSheetId="17" hidden="1">#REF!</definedName>
    <definedName name="_bdm.1c9401d0e92643738847071ccf5086ee.edm" localSheetId="2" hidden="1">#REF!</definedName>
    <definedName name="_bdm.1c9401d0e92643738847071ccf5086ee.edm" hidden="1">#REF!</definedName>
    <definedName name="_bdm.1cb7e6dc996b4b998459c51f3fe60121.edm" localSheetId="19" hidden="1">#REF!</definedName>
    <definedName name="_bdm.1cb7e6dc996b4b998459c51f3fe60121.edm" localSheetId="17" hidden="1">#REF!</definedName>
    <definedName name="_bdm.1cb7e6dc996b4b998459c51f3fe60121.edm" localSheetId="2" hidden="1">#REF!</definedName>
    <definedName name="_bdm.1cb7e6dc996b4b998459c51f3fe60121.edm" hidden="1">#REF!</definedName>
    <definedName name="_bdm.1CDC573934724E70B2A5C1F7CF45E60E.edm" hidden="1" xml:space="preserve">                   '[4]PF Overview'!$1:$1048576</definedName>
    <definedName name="_bdm.1CECFA91417F4009B2FDA72450A5F8C3.edm" hidden="1" xml:space="preserve">                     [5]Synergies!$1:$1048576</definedName>
    <definedName name="_bdm.1D12670863CD4A9EAA7BB07D1DC279EA.edm" hidden="1" xml:space="preserve">                        '[5]Sources &amp; Uses'!$1:$1048576</definedName>
    <definedName name="_bdm.1D52F36C41324EF4B068BE9A17809F46.edm" hidden="1" xml:space="preserve">            '[4]PF EPS'!$1:$1048576</definedName>
    <definedName name="_bdm.1D568C423E98429BA50CE4A5BAE58185.edm" hidden="1" xml:space="preserve">                                         '[5]Sources &amp; Uses'!$1:$1048576</definedName>
    <definedName name="_bdm.1DB0ADB97D0742ABAEA2D7376DC21402.edm" hidden="1" xml:space="preserve">             '[4]PF EPS'!$1:$1048576</definedName>
    <definedName name="_bdm.1DB35B0ACFD44B3FB77F2F83EEA498E0.edm" hidden="1" xml:space="preserve">                                         '[5]Sources &amp; Uses'!$1:$1048576</definedName>
    <definedName name="_bdm.1DD18287B58D428BA7FE8D45A5E25034.edm" hidden="1" xml:space="preserve">                                         '[5]Sources &amp; Uses'!$1:$1048576</definedName>
    <definedName name="_bdm.1E250A9BBD0C4AD693576C2B2FF4F068.edm" hidden="1" xml:space="preserve">                       '[4]Avago FDSO'!$1:$1048576</definedName>
    <definedName name="_bdm.1EA526B8C5E34CB28AA8EA1D2F45E8B8.edm" localSheetId="19" hidden="1">#REF!</definedName>
    <definedName name="_bdm.1EA526B8C5E34CB28AA8EA1D2F45E8B8.edm" localSheetId="17" hidden="1">#REF!</definedName>
    <definedName name="_bdm.1EA526B8C5E34CB28AA8EA1D2F45E8B8.edm" localSheetId="2" hidden="1">#REF!</definedName>
    <definedName name="_bdm.1EA526B8C5E34CB28AA8EA1D2F45E8B8.edm" hidden="1">#REF!</definedName>
    <definedName name="_bdm.1F5003A0871A40B2BA29C920FD199116.edm" localSheetId="19" hidden="1">#REF!</definedName>
    <definedName name="_bdm.1F5003A0871A40B2BA29C920FD199116.edm" localSheetId="17" hidden="1">#REF!</definedName>
    <definedName name="_bdm.1F5003A0871A40B2BA29C920FD199116.edm" localSheetId="2" hidden="1">#REF!</definedName>
    <definedName name="_bdm.1F5003A0871A40B2BA29C920FD199116.edm" hidden="1">#REF!</definedName>
    <definedName name="_bdm.1F8BC3D6609C4B51B2A5DEAC429FC129.edm" localSheetId="19" hidden="1">#REF!</definedName>
    <definedName name="_bdm.1F8BC3D6609C4B51B2A5DEAC429FC129.edm" localSheetId="17" hidden="1">#REF!</definedName>
    <definedName name="_bdm.1F8BC3D6609C4B51B2A5DEAC429FC129.edm" localSheetId="2" hidden="1">#REF!</definedName>
    <definedName name="_bdm.1F8BC3D6609C4B51B2A5DEAC429FC129.edm" hidden="1">#REF!</definedName>
    <definedName name="_bdm.1F9C91E94CE14B24B0069000F5CDCBF8.edm" hidden="1" xml:space="preserve">               [5]Assumptions!$1:$1048576</definedName>
    <definedName name="_bdm.1FA54639BEE54EB59134EE16B377A8E4.edm" hidden="1" xml:space="preserve">            '[4]Implied Renesas SH Consid'!$1:$1048576</definedName>
    <definedName name="_bdm.20311D687E1A431B9FAC57B210E2C282.edm" hidden="1" xml:space="preserve">                        '[5]Sources &amp; Uses'!$1:$1048576</definedName>
    <definedName name="_bdm.2042429E53AA4C08AC9E617404CB7153.edm" hidden="1" xml:space="preserve">                     '[5]Sources &amp; Uses'!$1:$1048576</definedName>
    <definedName name="_bdm.20D1717E1E1E47928AB731E30DB9947C.edm" localSheetId="19" hidden="1">#REF!</definedName>
    <definedName name="_bdm.20D1717E1E1E47928AB731E30DB9947C.edm" localSheetId="17" hidden="1">#REF!</definedName>
    <definedName name="_bdm.20D1717E1E1E47928AB731E30DB9947C.edm" localSheetId="2" hidden="1">#REF!</definedName>
    <definedName name="_bdm.20D1717E1E1E47928AB731E30DB9947C.edm" hidden="1">#REF!</definedName>
    <definedName name="_bdm.20FCD0CCBF15413696E662EF72288202.edm" hidden="1" xml:space="preserve">                        '[5]Sources &amp; Uses'!$1:$1048576</definedName>
    <definedName name="_bdm.2146F47469374C119AAD2030C068F203.edm" hidden="1" xml:space="preserve">                                         '[5]Sources &amp; Uses'!$1:$1048576</definedName>
    <definedName name="_bdm.216732AF4C6F4D62986B44EFA0222B3E.edm" hidden="1" xml:space="preserve">            '[4]Rome P&amp;L'!$1:$1048576</definedName>
    <definedName name="_bdm.2241BA10D26F4C11ACE5C55EE1145E07.edm" hidden="1" xml:space="preserve">                   '[4]Comps Sheet'!$1:$1048576</definedName>
    <definedName name="_bdm.22580D505BB142AE89184E80A3C603F1.edm" localSheetId="19" hidden="1">#REF!</definedName>
    <definedName name="_bdm.22580D505BB142AE89184E80A3C603F1.edm" localSheetId="17" hidden="1">#REF!</definedName>
    <definedName name="_bdm.22580D505BB142AE89184E80A3C603F1.edm" localSheetId="2" hidden="1">#REF!</definedName>
    <definedName name="_bdm.22580D505BB142AE89184E80A3C603F1.edm" hidden="1">#REF!</definedName>
    <definedName name="_bdm.22D130A03AB9421CA1FCB40CD2D46030.edm" hidden="1" xml:space="preserve">            '[4]Avago FDSO'!$1:$1048576</definedName>
    <definedName name="_bdm.23056F044CE54F1EAE02244737BEB950.edm" hidden="1" xml:space="preserve">                  '[4]PF EPS'!$1:$1048576</definedName>
    <definedName name="_bdm.2354D5B7850B47EAB812611EF94F3CBD.edm" hidden="1" xml:space="preserve">                                    [5]Assumptions!$1:$1048576</definedName>
    <definedName name="_bdm.2369D5E6E96E4F578EDFD21B3D32D27A.edm" hidden="1" xml:space="preserve">                                         '[5]Sources &amp; Uses'!$1:$1048576</definedName>
    <definedName name="_bdm.236C22246BBA4C3EA017A5454CFE263C.edm" hidden="1" xml:space="preserve">            '[6]Comps Charts'!$1:$1048576</definedName>
    <definedName name="_bdm.23E6040EB1D940BDAC5668A82F403360.edm" hidden="1" xml:space="preserve">             '[4]PF Debt Paydown (Synergies)'!$1:$1048576</definedName>
    <definedName name="_bdm.243033C870B1496C99352D2CA046D777.edm" hidden="1" xml:space="preserve">                        '[5]Sources &amp; Uses'!$1:$1048576</definedName>
    <definedName name="_bdm.24439DF47D0E407FB0E10FB0C97E3593.edm" hidden="1" xml:space="preserve">                                         '[5]Sources &amp; Uses'!$1:$1048576</definedName>
    <definedName name="_bdm.244A633BE51C4BE6B52308EE3028EE18.edm" hidden="1" xml:space="preserve">                        '[5]Sources &amp; Uses'!$1:$1048576</definedName>
    <definedName name="_bdm.24653E169C004075BC082966F7F64907.edm" hidden="1" xml:space="preserve">                                         '[5]Sources &amp; Uses'!$1:$1048576</definedName>
    <definedName name="_bdm.24B1F2DA7EB7430AACEDDDC204D78793.edm" hidden="1" xml:space="preserve">                                         '[5]Sources &amp; Uses'!$1:$1048576</definedName>
    <definedName name="_bdm.255680A2BE3648E1B7BD7122DD345919.edm" hidden="1" xml:space="preserve">            '[6]8. Accretion (Dilution) Syn.'!$1:$1048576</definedName>
    <definedName name="_bdm.27D8EF2E9E6F414DA976AD0C5088E800.edm" hidden="1" xml:space="preserve">                                             '[3]P2 2011 Charts'!$A$1:$IV$65536</definedName>
    <definedName name="_bdm.283E599F1CAC49599565AB148FCCFEC2.edm" hidden="1" xml:space="preserve">                                         '[5]Sources &amp; Uses'!$1:$1048576</definedName>
    <definedName name="_bdm.2888b3eab89a43ad8eefb1052df74095.edm" localSheetId="19" hidden="1">#REF!</definedName>
    <definedName name="_bdm.2888b3eab89a43ad8eefb1052df74095.edm" localSheetId="17" hidden="1">#REF!</definedName>
    <definedName name="_bdm.2888b3eab89a43ad8eefb1052df74095.edm" localSheetId="2" hidden="1">#REF!</definedName>
    <definedName name="_bdm.2888b3eab89a43ad8eefb1052df74095.edm" hidden="1">#REF!</definedName>
    <definedName name="_bdm.28CA7875302E480899C83C4C746AC2F9.edm" hidden="1" xml:space="preserve">            '[4]Avago FDSO'!$1:$1048576</definedName>
    <definedName name="_bdm.28CC8624E0B34500BA82B7F28B86AA75.edm" hidden="1" xml:space="preserve">                                         '[5]Sources &amp; Uses'!$1:$1048576</definedName>
    <definedName name="_bdm.28EE8743507B426FA4B33569964B820D.edm" hidden="1" xml:space="preserve">                                         '[5]Sources &amp; Uses'!$1:$1048576</definedName>
    <definedName name="_bdm.290BD3F17F46471DBEB7F26906C89E5B.edm" hidden="1" xml:space="preserve">              '[4]Avago FDSO'!$1:$1048576</definedName>
    <definedName name="_bdm.2931D0A87E59489D8A3D02CDFF8B24A1.edm" hidden="1" xml:space="preserve">                        '[5]Sources &amp; Uses'!$1:$1048576</definedName>
    <definedName name="_bdm.297F424C2D004837B7123A2638F14DFC.edm" hidden="1" xml:space="preserve">                         '[4]PF EPS'!$1:$1048576</definedName>
    <definedName name="_bdm.297FC9D4E51A4B0E8E20DB007AD1E0E9.edm" hidden="1" xml:space="preserve">                   '[4]PF Overview'!$1:$1048576</definedName>
    <definedName name="_bdm.29A8DCA729B0480692191BBA1ECB364B.edm" localSheetId="19" hidden="1">#REF!</definedName>
    <definedName name="_bdm.29A8DCA729B0480692191BBA1ECB364B.edm" localSheetId="17" hidden="1">#REF!</definedName>
    <definedName name="_bdm.29A8DCA729B0480692191BBA1ECB364B.edm" localSheetId="2" hidden="1">#REF!</definedName>
    <definedName name="_bdm.29A8DCA729B0480692191BBA1ECB364B.edm" hidden="1">#REF!</definedName>
    <definedName name="_bdm.29D2BFE68E4B4D4FB1F4DF43010F7A1D.edm" hidden="1" xml:space="preserve">                       '[4]PF BS'!$1:$1048576</definedName>
    <definedName name="_bdm.2A4E451E80F6415691B1E1070ED5601D.edm" hidden="1" xml:space="preserve">             '[4]PF EPS'!$1:$1048576</definedName>
    <definedName name="_bdm.2A6BF6DD8E584605BFD2E8ED1A2EE461.edm" localSheetId="19" hidden="1">#REF!</definedName>
    <definedName name="_bdm.2A6BF6DD8E584605BFD2E8ED1A2EE461.edm" localSheetId="17" hidden="1">#REF!</definedName>
    <definedName name="_bdm.2A6BF6DD8E584605BFD2E8ED1A2EE461.edm" localSheetId="2" hidden="1">#REF!</definedName>
    <definedName name="_bdm.2A6BF6DD8E584605BFD2E8ED1A2EE461.edm" hidden="1">#REF!</definedName>
    <definedName name="_bdm.2AD9591EB5324E1881983F904BB8556B.edm" hidden="1" xml:space="preserve">                   '[4]PF Overview'!$1:$1048576</definedName>
    <definedName name="_bdm.2AF2C812D99445A3BE058A5036406E7C.edm" hidden="1" xml:space="preserve">                       '[4]PF BS'!$1:$1048576</definedName>
    <definedName name="_bdm.2B53328A111A4766BFF6B3964F856064.edm" hidden="1" xml:space="preserve">            '[4]PF EPS'!$1:$1048576</definedName>
    <definedName name="_bdm.2B8B33E735974D8BA19CDDBFDA10BED0.edm" hidden="1" xml:space="preserve">                   [5]Assumptions!$1:$1048576</definedName>
    <definedName name="_bdm.2C129A74F01D4339AE5BBFA3E6C802F2.edm" hidden="1" xml:space="preserve">                                                                                                                                                                                                '[4]PF EPS'!$1:$1048576</definedName>
    <definedName name="_bdm.2C962C94BB624EE49E36D5F241F8F320.edm" hidden="1" xml:space="preserve">            '[4]Transaction Matrix (Ex. Ratio)'!$1:$1048576</definedName>
    <definedName name="_bdm.2CDB4FAF449542D697F9D6D12C2EC8F7.edm" hidden="1" xml:space="preserve">                                                '[4]Implied Renesas SH Consid'!$1:$1048576</definedName>
    <definedName name="_bdm.2D5A6F2FF9894B1799FB50C94E31CCD0.edm" hidden="1" xml:space="preserve">                                                               '[4]Renesas Metrics'!$1:$1048576</definedName>
    <definedName name="_bdm.2D5DF318909F47B480C5E9C85BF924A8.edm" localSheetId="19" hidden="1">#REF!</definedName>
    <definedName name="_bdm.2D5DF318909F47B480C5E9C85BF924A8.edm" localSheetId="17" hidden="1">#REF!</definedName>
    <definedName name="_bdm.2D5DF318909F47B480C5E9C85BF924A8.edm" localSheetId="2" hidden="1">#REF!</definedName>
    <definedName name="_bdm.2D5DF318909F47B480C5E9C85BF924A8.edm" hidden="1">#REF!</definedName>
    <definedName name="_bdm.2D7A91730F9842D98F6308186687B43B.edm" hidden="1" xml:space="preserve">                                         '[5]Sources &amp; Uses'!$1:$1048576</definedName>
    <definedName name="_bdm.2E1C7F0C1962444AA8095EC6F2E1E2FF.edm" localSheetId="19" hidden="1">#REF!</definedName>
    <definedName name="_bdm.2E1C7F0C1962444AA8095EC6F2E1E2FF.edm" localSheetId="17" hidden="1">#REF!</definedName>
    <definedName name="_bdm.2E1C7F0C1962444AA8095EC6F2E1E2FF.edm" localSheetId="2" hidden="1">#REF!</definedName>
    <definedName name="_bdm.2E1C7F0C1962444AA8095EC6F2E1E2FF.edm" hidden="1">#REF!</definedName>
    <definedName name="_bdm.2F3014E1336748ACBFF127711BF518B2.edm" localSheetId="19" hidden="1">#REF!</definedName>
    <definedName name="_bdm.2F3014E1336748ACBFF127711BF518B2.edm" localSheetId="17" hidden="1">#REF!</definedName>
    <definedName name="_bdm.2F3014E1336748ACBFF127711BF518B2.edm" localSheetId="2" hidden="1">#REF!</definedName>
    <definedName name="_bdm.2F3014E1336748ACBFF127711BF518B2.edm" hidden="1">#REF!</definedName>
    <definedName name="_bdm.2FB3830FED5E424F8026724EF15EEF7F.edm" hidden="1" xml:space="preserve">                        '[5]Sources &amp; Uses'!$1:$1048576</definedName>
    <definedName name="_bdm.2FCA1F3D04DA47F398AB6557BE3FF8EB.edm" hidden="1" xml:space="preserve">            '[4]PF EPS'!$1:$1048576</definedName>
    <definedName name="_bdm.3013634DB3174C49BABD6DF26D10BA26.edm" hidden="1" xml:space="preserve">                                    [5]Assumptions!$1:$1048576</definedName>
    <definedName name="_bdm.30A52CDB53DF446BAFD2608C82CBBFBB.edm" hidden="1" xml:space="preserve">                        '[5]Sources &amp; Uses'!$1:$1048576</definedName>
    <definedName name="_bdm.314C85E17B5E42D6A4C2682712442560.edm" hidden="1" xml:space="preserve">                        '[5]Sources &amp; Uses'!$1:$1048576</definedName>
    <definedName name="_bdm.31B6306E8C7A4EAF81733B5AA24BFCBF.edm" hidden="1" xml:space="preserve">            [5]Assumptions!$1:$1048576</definedName>
    <definedName name="_bdm.31C8B970845647EDB873D792EF7B5E79.edm" hidden="1" xml:space="preserve">                    [5]Assumptions!$1:$1048576</definedName>
    <definedName name="_bdm.31CB3BA853174858A4C4025B64B4F379.edm" localSheetId="19" hidden="1">#REF!</definedName>
    <definedName name="_bdm.31CB3BA853174858A4C4025B64B4F379.edm" localSheetId="17" hidden="1">#REF!</definedName>
    <definedName name="_bdm.31CB3BA853174858A4C4025B64B4F379.edm" localSheetId="2" hidden="1">#REF!</definedName>
    <definedName name="_bdm.31CB3BA853174858A4C4025B64B4F379.edm" hidden="1">#REF!</definedName>
    <definedName name="_bdm.31e6e666f01d491d9e6a48d724eeaa43.edm" localSheetId="19" hidden="1">#REF!</definedName>
    <definedName name="_bdm.31e6e666f01d491d9e6a48d724eeaa43.edm" localSheetId="17" hidden="1">#REF!</definedName>
    <definedName name="_bdm.31e6e666f01d491d9e6a48d724eeaa43.edm" localSheetId="2" hidden="1">#REF!</definedName>
    <definedName name="_bdm.31e6e666f01d491d9e6a48d724eeaa43.edm" hidden="1">#REF!</definedName>
    <definedName name="_bdm.32BCB63BF3684EFC95D579D4E9F5942A.edm" hidden="1" xml:space="preserve">             '[4]PF Debt Paydown (Synergies)'!$1:$1048576</definedName>
    <definedName name="_bdm.32F194AB526A44D9A8C9B1AC67B969D8.edm" hidden="1" xml:space="preserve">                     '[5]Sources &amp; Uses'!$1:$1048576</definedName>
    <definedName name="_bdm.337AD6D1572C4F9F85EBEA75803B9C15.edm" hidden="1" xml:space="preserve">            '[4]Rome P&amp;L'!$1:$1048576</definedName>
    <definedName name="_bdm.3398062E473B4B32AFF075C67EE2C160.edm" hidden="1" xml:space="preserve">            '[4]PF EPS'!$1:$1048576</definedName>
    <definedName name="_bdm.33986131B98D4251964CED25651EB644.edm" hidden="1" xml:space="preserve">            [6]Sheet1!$1:$1048576</definedName>
    <definedName name="_bdm.33DE38A7759D4118B521D651D0CFFC66.edm" localSheetId="19" hidden="1">#REF!</definedName>
    <definedName name="_bdm.33DE38A7759D4118B521D651D0CFFC66.edm" localSheetId="17" hidden="1">#REF!</definedName>
    <definedName name="_bdm.33DE38A7759D4118B521D651D0CFFC66.edm" localSheetId="2" hidden="1">#REF!</definedName>
    <definedName name="_bdm.33DE38A7759D4118B521D651D0CFFC66.edm" hidden="1">#REF!</definedName>
    <definedName name="_bdm.34435927B8D14248B0C154993B72DEB3.edm" hidden="1" xml:space="preserve">                                         '[5]Sources &amp; Uses'!$1:$1048576</definedName>
    <definedName name="_bdm.34CBC8E3193247218D22E454CC03207C.edm" hidden="1" xml:space="preserve">             '[4]PF Overview'!$1:$1048576</definedName>
    <definedName name="_bdm.35407A2B587E4D00AC28E15112A7D1EF.edm" hidden="1" xml:space="preserve">            '[4]Avago FDSO'!$1:$1048576</definedName>
    <definedName name="_bdm.35AECC5D2E9F4E508DDE563733B25B07.edm" hidden="1" xml:space="preserve">             '[4]PF Debt Paydown (Synergies)'!$1:$1048576</definedName>
    <definedName name="_bdm.35B7F02BF059416ABF74CE2648BCC59C.edm" hidden="1" xml:space="preserve">                                 [5]Assumptions!$1:$1048576</definedName>
    <definedName name="_bdm.35E62A4D6D1742CDBE37807FC20D0FB9.edm" hidden="1" xml:space="preserve">                 '[4]Rome P&amp;L'!$1:$1048576</definedName>
    <definedName name="_bdm.36567611414E4F8FAA2D0AFB6001D1ED.edm" hidden="1" xml:space="preserve">             '[4]PF Debt Paydown (Synergies)'!$1:$1048576</definedName>
    <definedName name="_bdm.36C0086C3BD4411FB5AE346B62201E00.edm" hidden="1" xml:space="preserve">            [6]Sheet2!$1:$1048576</definedName>
    <definedName name="_bdm.36CBBEFFDC2848E1A8129A5BD9AEA2E9.edm" hidden="1" xml:space="preserve">                                         '[5]Sources &amp; Uses'!$1:$1048576</definedName>
    <definedName name="_bdm.36CBE75C6D9745BFB4392A73393E2875.edm" hidden="1" xml:space="preserve">                                         '[5]Sources &amp; Uses'!$1:$1048576</definedName>
    <definedName name="_bdm.36EED78BCF6A4F329A6F03710E956449.edm" hidden="1" xml:space="preserve">                        '[5]Sources &amp; Uses'!$1:$1048576</definedName>
    <definedName name="_bdm.37185768DF3E4C10AB9A458860AA499E.edm" hidden="1" xml:space="preserve">            '[4]Implied Renesas SH Consid'!$1:$1048576</definedName>
    <definedName name="_bdm.376319E5335E41348647B98BBBF61682.edm" hidden="1" xml:space="preserve">                   [5]Assumptions!$1:$1048576</definedName>
    <definedName name="_bdm.3799E9FB8BEF4A6893F43F27EC95C8AA.edm" hidden="1" xml:space="preserve">             '[4]Avago FDSO'!$1:$1048576</definedName>
    <definedName name="_bdm.37F4C6C134A044238455E969E28AD670.edm" hidden="1" xml:space="preserve">            '[6]PF BS'!$1:$1048576</definedName>
    <definedName name="_bdm.380420F5EFE0498488EF5E95BA68D1CA.edm" hidden="1" xml:space="preserve">                        '[5]Sources &amp; Uses'!$1:$1048576</definedName>
    <definedName name="_bdm.381FD6B3BF33438385FE6CCE4608869C.edm" hidden="1" xml:space="preserve">                        '[5]Sources &amp; Uses'!$1:$1048576</definedName>
    <definedName name="_bdm.38B7258F5EFB4986A43819115B206DB2.edm" hidden="1" xml:space="preserve">                                 '[6]Comps Charts'!$1:$1048576</definedName>
    <definedName name="_bdm.38F9B1050E204BAA8E4CC25AB0668D64.edm" hidden="1" xml:space="preserve">                  '[4]PF BS'!$1:$1048576</definedName>
    <definedName name="_bdm.390076B2B1724DC282FEE00A112E92A1.edm" hidden="1" xml:space="preserve">                        '[5]Sources &amp; Uses'!$1:$1048576</definedName>
    <definedName name="_bdm.398E21BD26974E99B0C3E226AAC64DAC.edm" localSheetId="19" hidden="1">#REF!</definedName>
    <definedName name="_bdm.398E21BD26974E99B0C3E226AAC64DAC.edm" localSheetId="17" hidden="1">#REF!</definedName>
    <definedName name="_bdm.398E21BD26974E99B0C3E226AAC64DAC.edm" localSheetId="2" hidden="1">#REF!</definedName>
    <definedName name="_bdm.398E21BD26974E99B0C3E226AAC64DAC.edm" hidden="1">#REF!</definedName>
    <definedName name="_bdm.399A38FA5E494B158020B00731123182.edm" hidden="1" xml:space="preserve">                                         '[5]Sources &amp; Uses'!$1:$1048576</definedName>
    <definedName name="_bdm.39BC9C346A6F4E11BB0CE8B8F8392C19.edm" hidden="1" xml:space="preserve">                                         '[5]Sources &amp; Uses'!$1:$1048576</definedName>
    <definedName name="_bdm.39C46D7FA8694EF0AC24C6E14F02EE2D.edm" hidden="1" xml:space="preserve">                                                                                                                                                       '[4]PF EPS'!$1:$1048576</definedName>
    <definedName name="_bdm.3B8522F3ED7A4BCCB773D1FE69842F9E.edm" hidden="1" xml:space="preserve">                  '[4]PF EPS'!$1:$1048576</definedName>
    <definedName name="_bdm.3B97C2AD00364D37BCD479E7216675C2.edm" hidden="1" xml:space="preserve">                                         '[5]Sources &amp; Uses'!$1:$1048576</definedName>
    <definedName name="_bdm.3BB95F4C655048B89B8364D7B960F54B.edm" localSheetId="19" hidden="1">#REF!</definedName>
    <definedName name="_bdm.3BB95F4C655048B89B8364D7B960F54B.edm" localSheetId="17" hidden="1">#REF!</definedName>
    <definedName name="_bdm.3BB95F4C655048B89B8364D7B960F54B.edm" localSheetId="2" hidden="1">#REF!</definedName>
    <definedName name="_bdm.3BB95F4C655048B89B8364D7B960F54B.edm" hidden="1">#REF!</definedName>
    <definedName name="_bdm.3BD8C7410460442D94800BA334361DD4.edm" hidden="1" xml:space="preserve">                       '[5]A(D) Synergies'!$1:$1048576</definedName>
    <definedName name="_bdm.3C0E1C95B7A243FA991988B5F87495BA.edm" hidden="1" xml:space="preserve">                        '[5]Sources &amp; Uses'!$1:$1048576</definedName>
    <definedName name="_bdm.3C31C06D23424B0F9BBDD31A60FAFE51.edm" hidden="1" xml:space="preserve">                                         '[5]Sources &amp; Uses'!$1:$1048576</definedName>
    <definedName name="_bdm.3C79A173CCCA4761A6BA250D471EF165.edm" hidden="1" xml:space="preserve">                                         '[5]Sources &amp; Uses'!$1:$1048576</definedName>
    <definedName name="_bdm.3D67E5DD898C480593F246A4FB5AC379.edm" hidden="1" xml:space="preserve">                   [5]Assumptions!$1:$1048576</definedName>
    <definedName name="_bdm.3DBA5000F1F44B01A8013D8A2776F93B.edm" hidden="1" xml:space="preserve">            '[4]PF Debt Paydown (Synergies)'!$1:$1048576</definedName>
    <definedName name="_bdm.3DCDA2F122984E918C3632823ABDEE7E.edm" hidden="1" xml:space="preserve">            '[4]Rome P&amp;L'!$1:$1048576</definedName>
    <definedName name="_bdm.3E1FAD2C99594B8BB40F6E5DF68A9C8D.edm" hidden="1" xml:space="preserve">            '[4]Implied Renesas SH Consid'!$1:$1048576</definedName>
    <definedName name="_bdm.3E254AD5EF174F4BBF2A52E6DC592586.edm" hidden="1" xml:space="preserve">                        '[5]Sources &amp; Uses'!$1:$1048576</definedName>
    <definedName name="_bdm.3E4995F3DEB84497B30812B36492435D.edm" localSheetId="19" hidden="1">#REF!</definedName>
    <definedName name="_bdm.3E4995F3DEB84497B30812B36492435D.edm" localSheetId="17" hidden="1">#REF!</definedName>
    <definedName name="_bdm.3E4995F3DEB84497B30812B36492435D.edm" localSheetId="2" hidden="1">#REF!</definedName>
    <definedName name="_bdm.3E4995F3DEB84497B30812B36492435D.edm" hidden="1">#REF!</definedName>
    <definedName name="_bdm.3E57427E33094E3C860DC6DE6540CD25.edm" hidden="1" xml:space="preserve">            '[4]PF EPS'!$1:$1048576</definedName>
    <definedName name="_bdm.3E8EC4CECED840DCB546D616AFBF28DB.edm" hidden="1" xml:space="preserve">            '[4]Avago FDSO'!$1:$1048576</definedName>
    <definedName name="_bdm.3F406A1BAFBA406884390E04219232B2.edm" hidden="1" xml:space="preserve">                                         '[5]Sources &amp; Uses'!$1:$1048576</definedName>
    <definedName name="_bdm.3FA0034DC994420E9AF906A97C0E681E.edm" hidden="1" xml:space="preserve">                        '[5]Sources &amp; Uses'!$1:$1048576</definedName>
    <definedName name="_bdm.3FF64950CD6C47A7A397499F026F3C39.edm" hidden="1" xml:space="preserve">                        '[5]Sources &amp; Uses'!$1:$1048576</definedName>
    <definedName name="_bdm.40112559D5E4466E884D3B1F8FCDDD12.edm" hidden="1" xml:space="preserve">            '[6]ACTG Ownership'!$1:$1048576</definedName>
    <definedName name="_bdm.405AFCC67CCF49BF97536EC8B68EFBC7.edm" hidden="1" xml:space="preserve">             '[4]Avago FDSO'!$1:$1048576</definedName>
    <definedName name="_bdm.40A391CBA1DF473DA629EA7DF58FFA62.edm" hidden="1" xml:space="preserve">                        '[5]Sources &amp; Uses'!$1:$1048576</definedName>
    <definedName name="_bdm.40EBF2FE6C974EB8935CFA36A4C326D4.edm" hidden="1" xml:space="preserve">                        '[5]Sources &amp; Uses'!$1:$1048576</definedName>
    <definedName name="_bdm.40F8836405664838BFF062ACDB223116.edm" localSheetId="19" hidden="1">#REF!</definedName>
    <definedName name="_bdm.40F8836405664838BFF062ACDB223116.edm" localSheetId="17" hidden="1">#REF!</definedName>
    <definedName name="_bdm.40F8836405664838BFF062ACDB223116.edm" localSheetId="2" hidden="1">#REF!</definedName>
    <definedName name="_bdm.40F8836405664838BFF062ACDB223116.edm" hidden="1">#REF!</definedName>
    <definedName name="_bdm.417FF8FC3C0D41B198142AB1F592CA8C.edm" hidden="1" xml:space="preserve">                     '[5]Sources &amp; Uses'!$1:$1048576</definedName>
    <definedName name="_bdm.41DC81018F2F407CA5527E0CB57460F2.edm" hidden="1" xml:space="preserve">                        '[5]Sources &amp; Uses'!$1:$1048576</definedName>
    <definedName name="_bdm.41E65365630F492CB20D46D6918D1F18.edm" hidden="1" xml:space="preserve">                                         '[5]Sources &amp; Uses'!$1:$1048576</definedName>
    <definedName name="_bdm.41F33DEBB3734931A66992C1AAB6A031.edm" hidden="1" xml:space="preserve">                        '[5]Sources &amp; Uses'!$1:$1048576</definedName>
    <definedName name="_bdm.42076A77A6D742958F98CD63B1A53089.edm" hidden="1" xml:space="preserve">                                         '[5]Sources &amp; Uses'!$1:$1048576</definedName>
    <definedName name="_bdm.421BA818E9094C49B7FFE188E59680DB.edm" hidden="1" xml:space="preserve">                                               '[3]P2 2011 Charts'!$A$1:$IV$65536</definedName>
    <definedName name="_bdm.42796A2C5BC143D8BD1787A88E3A655D.edm" hidden="1" xml:space="preserve">            '[4]Avago FDSO'!$1:$1048576</definedName>
    <definedName name="_bdm.42812B22AD0A41A2923066B8C187E9EE.edm" hidden="1" xml:space="preserve">                        '[5]Sources &amp; Uses'!$1:$1048576</definedName>
    <definedName name="_bdm.4345BC61883A467DAD689B143D4E7C97.edm" localSheetId="19" hidden="1">#REF!</definedName>
    <definedName name="_bdm.4345BC61883A467DAD689B143D4E7C97.edm" localSheetId="17" hidden="1">#REF!</definedName>
    <definedName name="_bdm.4345BC61883A467DAD689B143D4E7C97.edm" localSheetId="2" hidden="1">#REF!</definedName>
    <definedName name="_bdm.4345BC61883A467DAD689B143D4E7C97.edm" hidden="1">#REF!</definedName>
    <definedName name="_bdm.436A5B2A89364957861D771BE99A9506.edm" hidden="1" xml:space="preserve">         '[7]Stock Pricing'!$1:$1048576</definedName>
    <definedName name="_bdm.4403443089104777A1B4ABBD4F0ACFAB.edm" hidden="1" xml:space="preserve">                   '[4]Avago FDSO'!$1:$1048576</definedName>
    <definedName name="_bdm.4475071FF37F4A048AAEEC13BD8E4700.edm" hidden="1" xml:space="preserve">                                         '[5]Sources &amp; Uses'!$1:$1048576</definedName>
    <definedName name="_bdm.449E70B7B28C49D39D798E9B25B13B75.edm" hidden="1" xml:space="preserve">                        '[5]Sources &amp; Uses'!$1:$1048576</definedName>
    <definedName name="_bdm.44B860AABB0841F99DC42A7A4CECFB43.edm" localSheetId="19" hidden="1">'[5]Sources &amp; Uses'!#REF!</definedName>
    <definedName name="_bdm.44B860AABB0841F99DC42A7A4CECFB43.edm" localSheetId="17" hidden="1">'[5]Sources &amp; Uses'!#REF!</definedName>
    <definedName name="_bdm.44B860AABB0841F99DC42A7A4CECFB43.edm" localSheetId="2" hidden="1">'[5]Sources &amp; Uses'!#REF!</definedName>
    <definedName name="_bdm.44B860AABB0841F99DC42A7A4CECFB43.edm" hidden="1">'[5]Sources &amp; Uses'!#REF!</definedName>
    <definedName name="_bdm.44CEB15CC0D04D63AE9B575CD8B5E892.edm" hidden="1" xml:space="preserve">         '[7]Stock Pricing'!$1:$1048576</definedName>
    <definedName name="_bdm.44DA4D25D50C4DF2A22F7E9F1E64C82A.edm" hidden="1" xml:space="preserve">                        '[5]Sources &amp; Uses'!$1:$1048576</definedName>
    <definedName name="_bdm.45096BB25DB244BBB3D1C693DF142CC0.edm" hidden="1" xml:space="preserve">            '[4]Restructuring Scenarios'!$1:$1048576</definedName>
    <definedName name="_bdm.4525BDD717B545F7B28B2C7BA7720B2A.edm" hidden="1" xml:space="preserve">                        '[5]Sources &amp; Uses'!$1:$1048576</definedName>
    <definedName name="_bdm.4532287E2BF345DE96143190B56A981D.edm" hidden="1" xml:space="preserve">                       '[8]FY14 Acc Dil'!$1:$1048576</definedName>
    <definedName name="_bdm.45AEAF6B19414AD4BEF6F29E647A87CA.edm" hidden="1" xml:space="preserve">            '[6]3. Contribution Analysis'!$1:$1048576</definedName>
    <definedName name="_bdm.45C1B34078194882A5A60EAAC24A0223.edm" hidden="1" xml:space="preserve">                        '[5]Sources &amp; Uses'!$1:$1048576</definedName>
    <definedName name="_bdm.4603CDE236824AAC8FC9AD5FF4C418D2.edm" hidden="1" xml:space="preserve">                                    [5]Assumptions!$1:$1048576</definedName>
    <definedName name="_bdm.469A7F3F71F04EC497598BFA373B0209.edm" hidden="1" xml:space="preserve">                                         '[5]Sources &amp; Uses'!$1:$1048576</definedName>
    <definedName name="_bdm.46BC919F4EC44D91B7266304BFFC61A4.edm" hidden="1" xml:space="preserve">            '[4]Avago FDSO'!$1:$1048576</definedName>
    <definedName name="_bdm.46CA101F12174A36A8CCE14751A20B7D.edm" localSheetId="19" hidden="1">#REF!</definedName>
    <definedName name="_bdm.46CA101F12174A36A8CCE14751A20B7D.edm" localSheetId="17" hidden="1">#REF!</definedName>
    <definedName name="_bdm.46CA101F12174A36A8CCE14751A20B7D.edm" localSheetId="2" hidden="1">#REF!</definedName>
    <definedName name="_bdm.46CA101F12174A36A8CCE14751A20B7D.edm" hidden="1">#REF!</definedName>
    <definedName name="_bdm.470206EF5F7844478D4BCDDE32346CC0.edm" hidden="1" xml:space="preserve">                        '[5]Sources &amp; Uses'!$1:$1048576</definedName>
    <definedName name="_bdm.4745397FA48C4A34B881ED85BB504E5A.edm" hidden="1" xml:space="preserve">            '[4]PF EPS'!$1:$1048576</definedName>
    <definedName name="_bdm.4745FD3F262747C2BD5A42CC2A8544A6.edm" localSheetId="19" hidden="1">#REF!</definedName>
    <definedName name="_bdm.4745FD3F262747C2BD5A42CC2A8544A6.edm" localSheetId="17" hidden="1">#REF!</definedName>
    <definedName name="_bdm.4745FD3F262747C2BD5A42CC2A8544A6.edm" localSheetId="2" hidden="1">#REF!</definedName>
    <definedName name="_bdm.4745FD3F262747C2BD5A42CC2A8544A6.edm" hidden="1">#REF!</definedName>
    <definedName name="_bdm.47532CA1B0964B6BA65DD3B6D8AF607D.edm" hidden="1" xml:space="preserve">                        '[5]Sources &amp; Uses'!$1:$1048576</definedName>
    <definedName name="_bdm.47A7B870E4C649B5ACD2C11BB8045AD8.edm" hidden="1" xml:space="preserve">                                         '[5]Sources &amp; Uses'!$1:$1048576</definedName>
    <definedName name="_bdm.47CEDC8A53E74E568210DBBAB6265D2E.edm" hidden="1" xml:space="preserve">                        '[5]Sources &amp; Uses'!$1:$1048576</definedName>
    <definedName name="_bdm.4859319D4AC945D884100E3027944EEF.edm" hidden="1" xml:space="preserve">                                         '[5]Sources &amp; Uses'!$1:$1048576</definedName>
    <definedName name="_bdm.48682481CC204A2F8C4C77978F03C19B.edm" hidden="1" xml:space="preserve">                                         '[5]Sources &amp; Uses'!$1:$1048576</definedName>
    <definedName name="_bdm.488DBA8CF2BB42D2B34411D4D056C112.edm" hidden="1" xml:space="preserve">                        '[5]Sources &amp; Uses'!$1:$1048576</definedName>
    <definedName name="_bdm.488E237133064EFDBAAAB5617C1FB2F7.edm" hidden="1" xml:space="preserve">                                         '[5]Sources &amp; Uses'!$1:$1048576</definedName>
    <definedName name="_bdm.48BAD1CB1A254419A166CF08AF09B145.edm" hidden="1" xml:space="preserve">                                         '[5]Sources &amp; Uses'!$1:$1048576</definedName>
    <definedName name="_bdm.490301242B7149EEBCA315C7E022E293.edm" hidden="1" xml:space="preserve">            '[4]Rome P&amp;L'!$1:$1048576</definedName>
    <definedName name="_bdm.4916C99812684171BD1277B70572E4DE.edm" hidden="1" xml:space="preserve">              '[4]PF Overview'!$1:$1048576</definedName>
    <definedName name="_bdm.492D8A5184EB4813849156403900D6EA.edm" localSheetId="19" hidden="1">#REF!</definedName>
    <definedName name="_bdm.492D8A5184EB4813849156403900D6EA.edm" localSheetId="17" hidden="1">#REF!</definedName>
    <definedName name="_bdm.492D8A5184EB4813849156403900D6EA.edm" localSheetId="2" hidden="1">#REF!</definedName>
    <definedName name="_bdm.492D8A5184EB4813849156403900D6EA.edm" hidden="1">#REF!</definedName>
    <definedName name="_bdm.4932211FBF85435C95A64195D96775FD.edm" hidden="1" xml:space="preserve">            '[4]Avago FDSO'!$1:$1048576</definedName>
    <definedName name="_bdm.496EC2F381D5411992B05B40C46838E1.edm" hidden="1" xml:space="preserve">                        '[5]Sources &amp; Uses'!$1:$1048576</definedName>
    <definedName name="_bdm.4A606C0EC578442084D602B1DD3B0DF8.edm" hidden="1" xml:space="preserve">                                                                                                                                                            '[6]PF BS'!$1:$1048576</definedName>
    <definedName name="_bdm.4A72692E881F47FC8DF63BE843DCCE99.edm" hidden="1" xml:space="preserve">                   '[4]PF Overview'!$1:$1048576</definedName>
    <definedName name="_bdm.4A783F7B38A041C398FB4289780089BB.edm" localSheetId="19" hidden="1">#REF!</definedName>
    <definedName name="_bdm.4A783F7B38A041C398FB4289780089BB.edm" localSheetId="17" hidden="1">#REF!</definedName>
    <definedName name="_bdm.4A783F7B38A041C398FB4289780089BB.edm" localSheetId="2" hidden="1">#REF!</definedName>
    <definedName name="_bdm.4A783F7B38A041C398FB4289780089BB.edm" hidden="1">#REF!</definedName>
    <definedName name="_bdm.4A8087F5E768429C9C2D6188D3DE2F92.edm" hidden="1" xml:space="preserve">                     '[5]Sources &amp; Uses'!$1:$1048576</definedName>
    <definedName name="_bdm.4ADFE6E8E29D4F799D5F784A962DE0B4.edm" localSheetId="19" hidden="1">#REF!</definedName>
    <definedName name="_bdm.4ADFE6E8E29D4F799D5F784A962DE0B4.edm" localSheetId="17" hidden="1">#REF!</definedName>
    <definedName name="_bdm.4ADFE6E8E29D4F799D5F784A962DE0B4.edm" localSheetId="2" hidden="1">#REF!</definedName>
    <definedName name="_bdm.4ADFE6E8E29D4F799D5F784A962DE0B4.edm" hidden="1">#REF!</definedName>
    <definedName name="_bdm.4B00E8BB533D4516AE51D9D3ABF57AAD.edm" hidden="1" xml:space="preserve">            '[6]6. Accretion (Dilution)'!$1:$1048576</definedName>
    <definedName name="_bdm.4B076FF6777C48058DB9E99021E44192.edm" hidden="1" xml:space="preserve">                           '[6]Comps Charts'!$1:$1048576</definedName>
    <definedName name="_bdm.4B533623101E4741AB0D037BFE985F4B.edm" localSheetId="19" hidden="1">#REF!</definedName>
    <definedName name="_bdm.4B533623101E4741AB0D037BFE985F4B.edm" localSheetId="17" hidden="1">#REF!</definedName>
    <definedName name="_bdm.4B533623101E4741AB0D037BFE985F4B.edm" localSheetId="2" hidden="1">#REF!</definedName>
    <definedName name="_bdm.4B533623101E4741AB0D037BFE985F4B.edm" hidden="1">#REF!</definedName>
    <definedName name="_bdm.4B612965AA2C4F409D48BD9E97026198.edm" localSheetId="19" hidden="1">#REF!</definedName>
    <definedName name="_bdm.4B612965AA2C4F409D48BD9E97026198.edm" localSheetId="17" hidden="1">#REF!</definedName>
    <definedName name="_bdm.4B612965AA2C4F409D48BD9E97026198.edm" localSheetId="2" hidden="1">#REF!</definedName>
    <definedName name="_bdm.4B612965AA2C4F409D48BD9E97026198.edm" hidden="1">#REF!</definedName>
    <definedName name="_bdm.4B6B2ADC3C344C2883A5BF9646E357EA.edm" hidden="1" xml:space="preserve">                       '[4]PF Debt Paydown (Synergies)'!$1:$1048576</definedName>
    <definedName name="_bdm.4B6C46E59B454A699514A08F9C129618.edm" localSheetId="19" hidden="1">#REF!</definedName>
    <definedName name="_bdm.4B6C46E59B454A699514A08F9C129618.edm" localSheetId="17" hidden="1">#REF!</definedName>
    <definedName name="_bdm.4B6C46E59B454A699514A08F9C129618.edm" localSheetId="2" hidden="1">#REF!</definedName>
    <definedName name="_bdm.4B6C46E59B454A699514A08F9C129618.edm" hidden="1">#REF!</definedName>
    <definedName name="_bdm.4BC2715A04894F539C9A840AD7C6E1F3.edm" hidden="1" xml:space="preserve">                        '[5]Sources &amp; Uses'!$1:$1048576</definedName>
    <definedName name="_bdm.4C1A311D94D54388BC346092426EBC85.edm" hidden="1" xml:space="preserve">                 '[4]Avago FDSO'!$1:$1048576</definedName>
    <definedName name="_bdm.4C2081DDA1A44BB899E804A8F87F6BE6.edm" localSheetId="19" hidden="1">#REF!</definedName>
    <definedName name="_bdm.4C2081DDA1A44BB899E804A8F87F6BE6.edm" localSheetId="17" hidden="1">#REF!</definedName>
    <definedName name="_bdm.4C2081DDA1A44BB899E804A8F87F6BE6.edm" localSheetId="2" hidden="1">#REF!</definedName>
    <definedName name="_bdm.4C2081DDA1A44BB899E804A8F87F6BE6.edm" hidden="1">#REF!</definedName>
    <definedName name="_bdm.4C4CA548823941D0979C9AD4CADB1483.edm" hidden="1" xml:space="preserve">            [6]Sheet2!$1:$1048576</definedName>
    <definedName name="_bdm.4C8543E50909469B854A222A74EC0920.edm" hidden="1" xml:space="preserve">                                         '[5]Sources &amp; Uses'!$1:$1048576</definedName>
    <definedName name="_bdm.4CDA3DE0CF3B4F0A9D29A0950667235B.edm" hidden="1" xml:space="preserve">                                         '[5]Sources &amp; Uses'!$1:$1048576</definedName>
    <definedName name="_bdm.4CFB2746B53D488A91399EB4B0CB849C.edm" hidden="1" xml:space="preserve">            '[4]PF EPS'!$1:$1048576</definedName>
    <definedName name="_bdm.4D647EB3DEC74F4784C742F079ED2D1E.edm" hidden="1" xml:space="preserve">                                         '[5]Sources &amp; Uses'!$1:$1048576</definedName>
    <definedName name="_bdm.4D77F958FD5C4724AEC7A4633ABA40D0.edm" hidden="1" xml:space="preserve">                                         '[5]Sources &amp; Uses'!$1:$1048576</definedName>
    <definedName name="_bdm.4D8A60806CD0446E82655AD6EB899F07.edm" hidden="1" xml:space="preserve">     '[8]FY14 Acc Dil'!$1:$1048576</definedName>
    <definedName name="_bdm.4DD714AD356144A3A44876024E769B9E.edm" hidden="1" xml:space="preserve">               '[4]Avago FDSO'!$1:$1048576</definedName>
    <definedName name="_bdm.4E2D78F033E2441D989566786572A130.edm" hidden="1" xml:space="preserve">                        '[5]Sources &amp; Uses'!$1:$1048576</definedName>
    <definedName name="_bdm.4E316E87D53041F2AF3532629B1596B9.edm" hidden="1" xml:space="preserve">            '[4]Implied Renesas SH Consid'!$1:$1048576</definedName>
    <definedName name="_bdm.4E37CB62D75D4FD1B85C191F26BDFD3A.edm" hidden="1" xml:space="preserve">                              [5]Assumptions!$1:$1048576</definedName>
    <definedName name="_bdm.4E77908CBC1A4F388B871FC250BFCE36.edm" hidden="1" xml:space="preserve">            '[4]Avago FDSO'!$1:$1048576</definedName>
    <definedName name="_bdm.4EE3828522224C68814290C88B70563A.edm" hidden="1" xml:space="preserve">            '[4]Transaction Matrix (Ex. Ratio)'!$1:$1048576</definedName>
    <definedName name="_bdm.4EEC9DC396F346D381ABA3FF33125413.edm" hidden="1" xml:space="preserve">            '[6]Company Profiler'!$1:$1048576</definedName>
    <definedName name="_bdm.4F833764966A4C349F79524486F08B93.edm" hidden="1" xml:space="preserve">            '[4]PF EPS'!$1:$1048576</definedName>
    <definedName name="_bdm.4FBC9B6DB5CC4C1DA264DD9BC8D9BECC.edm" hidden="1" xml:space="preserve">                        '[5]Sources &amp; Uses'!$1:$1048576</definedName>
    <definedName name="_bdm.4FF61B99AD7B47ACA93E8EC86F8592D5.edm" hidden="1" xml:space="preserve">                 '[4]Avago FDSO'!$1:$1048576</definedName>
    <definedName name="_bdm.5014FA65B2824A279B1E0373193E433C.edm" hidden="1" xml:space="preserve">                        '[5]Sources &amp; Uses'!$1:$1048576</definedName>
    <definedName name="_bdm.50363F92D3A24194AE175164F602BAEE.edm" hidden="1" xml:space="preserve">                        '[5]Sources &amp; Uses'!$1:$1048576</definedName>
    <definedName name="_bdm.50812AE82AB74A268901B4115199C717.edm" hidden="1" xml:space="preserve">            '[4]Atlas BS'!$1:$1048576</definedName>
    <definedName name="_bdm.50B9C55EE23B46768A54107065AED371.edm" hidden="1" xml:space="preserve">             '[4]Avago FDSO'!$1:$1048576</definedName>
    <definedName name="_bdm.50ED1A40F9EE49E8B1D577557493701F.edm" hidden="1" xml:space="preserve">                                         '[5]Sources &amp; Uses'!$1:$1048576</definedName>
    <definedName name="_bdm.513B86FAEF234EBB9F06FBC32C900D9C.edm" hidden="1" xml:space="preserve">                     '[5]Sources &amp; Uses'!$1:$1048576</definedName>
    <definedName name="_bdm.514E4BF9373940C0ABF3DDBC268D2AB1.edm" localSheetId="19" hidden="1">#REF!</definedName>
    <definedName name="_bdm.514E4BF9373940C0ABF3DDBC268D2AB1.edm" localSheetId="17" hidden="1">#REF!</definedName>
    <definedName name="_bdm.514E4BF9373940C0ABF3DDBC268D2AB1.edm" localSheetId="2" hidden="1">#REF!</definedName>
    <definedName name="_bdm.514E4BF9373940C0ABF3DDBC268D2AB1.edm" hidden="1">#REF!</definedName>
    <definedName name="_bdm.51BA7DB25EBE448ABBFEDB9BB5640A41.edm" hidden="1" xml:space="preserve">                   [5]Assumptions!$1:$1048576</definedName>
    <definedName name="_bdm.51ED47706F7F41F0979B7DC45C3F4DF3.edm" hidden="1" xml:space="preserve">                                         '[5]Sources &amp; Uses'!$1:$1048576</definedName>
    <definedName name="_bdm.52269580E6B84785A4CDA16DA08414CF.edm" hidden="1" xml:space="preserve">                        '[5]Sources &amp; Uses'!$1:$1048576</definedName>
    <definedName name="_bdm.525B180BDD28450DB933B8D8D0545D48.edm" hidden="1" xml:space="preserve">                        '[5]Sources &amp; Uses'!$1:$1048576</definedName>
    <definedName name="_bdm.531299A9D81F4C2C93934AA4114AC560.edm" hidden="1" xml:space="preserve">                              [5]Assumptions!$1:$1048576</definedName>
    <definedName name="_bdm.53472CAC8AEB44209D9A2CAA9F7BEB88.edm" localSheetId="19" hidden="1">#REF!</definedName>
    <definedName name="_bdm.53472CAC8AEB44209D9A2CAA9F7BEB88.edm" localSheetId="17" hidden="1">#REF!</definedName>
    <definedName name="_bdm.53472CAC8AEB44209D9A2CAA9F7BEB88.edm" localSheetId="2" hidden="1">#REF!</definedName>
    <definedName name="_bdm.53472CAC8AEB44209D9A2CAA9F7BEB88.edm" hidden="1">#REF!</definedName>
    <definedName name="_bdm.534DA17E266744D78FA3BEAD10F2C738.edm" hidden="1" xml:space="preserve">                                         '[5]Sources &amp; Uses'!$1:$1048576</definedName>
    <definedName name="_bdm.535FFFAE74274E1C8B1F485F05A6A303.edm" hidden="1" xml:space="preserve">            '[4]Implied Renesas SH Consid'!$1:$1048576</definedName>
    <definedName name="_bdm.53B84E3D34E84ED79FAC4D2978EA7DAC.edm" hidden="1" xml:space="preserve">            '[4]PF Debt Paydown (Synergies)'!$1:$1048576</definedName>
    <definedName name="_bdm.55535C651C84456796B61515CFAD5C9D.edm" hidden="1" xml:space="preserve">             '[4]PF Debt Paydown (Synergies)'!$1:$1048576</definedName>
    <definedName name="_bdm.5554B1BA80034FB38ED63014FCA2F283.edm" hidden="1" xml:space="preserve">                                         '[5]Sources &amp; Uses'!$1:$1048576</definedName>
    <definedName name="_bdm.55728FB90CFA4BA4B42E718850D41ACF.edm" hidden="1" xml:space="preserve">                        '[5]Sources &amp; Uses'!$1:$1048576</definedName>
    <definedName name="_bdm.566650B74F284A04980CAF017A8DA27E.edm" hidden="1" xml:space="preserve">                                         '[5]Sources &amp; Uses'!$1:$1048576</definedName>
    <definedName name="_bdm.56B9D25CFD854D67876863F44B4EDAB3.edm" hidden="1" xml:space="preserve">                                         '[5]Sources &amp; Uses'!$1:$1048576</definedName>
    <definedName name="_bdm.574F044D02C84D2AA26205001596D2EC.edm" hidden="1" xml:space="preserve">            '[4]Combined Market Cap'!$1:$1048576</definedName>
    <definedName name="_bdm.576F5B2AE1FD4769A74F5A100DDFCE3A.edm" hidden="1" xml:space="preserve">                     '[8]FY14 Acc Dil'!$1:$1048576</definedName>
    <definedName name="_bdm.579C23B4A21C4D8499B175914E722010.edm" localSheetId="19" hidden="1">#REF!</definedName>
    <definedName name="_bdm.579C23B4A21C4D8499B175914E722010.edm" localSheetId="17" hidden="1">#REF!</definedName>
    <definedName name="_bdm.579C23B4A21C4D8499B175914E722010.edm" localSheetId="2" hidden="1">#REF!</definedName>
    <definedName name="_bdm.579C23B4A21C4D8499B175914E722010.edm" hidden="1">#REF!</definedName>
    <definedName name="_bdm.57A0784D146543B6B34C86A7D11FFF51.edm" hidden="1" xml:space="preserve">            '[4]Implied Renesas SH Consid'!$1:$1048576</definedName>
    <definedName name="_bdm.57B0C259739E4F99B36381332C57D30B.edm" hidden="1" xml:space="preserve">                        '[5]Sources &amp; Uses'!$1:$1048576</definedName>
    <definedName name="_bdm.57B2DEE8B5D745FF8CDEBB5C2A13DC54.edm" hidden="1" xml:space="preserve">                  '[4]PF BS'!$1:$1048576</definedName>
    <definedName name="_bdm.57D94A0EDD504B1BB6B01D06372D916F.edm" localSheetId="19" hidden="1">#REF!</definedName>
    <definedName name="_bdm.57D94A0EDD504B1BB6B01D06372D916F.edm" localSheetId="17" hidden="1">#REF!</definedName>
    <definedName name="_bdm.57D94A0EDD504B1BB6B01D06372D916F.edm" localSheetId="2" hidden="1">#REF!</definedName>
    <definedName name="_bdm.57D94A0EDD504B1BB6B01D06372D916F.edm" hidden="1">#REF!</definedName>
    <definedName name="_bdm.57DEA67A166A4B81A12F7571D3497B0D.edm" localSheetId="19" hidden="1">#REF!</definedName>
    <definedName name="_bdm.57DEA67A166A4B81A12F7571D3497B0D.edm" localSheetId="17" hidden="1">#REF!</definedName>
    <definedName name="_bdm.57DEA67A166A4B81A12F7571D3497B0D.edm" localSheetId="2" hidden="1">#REF!</definedName>
    <definedName name="_bdm.57DEA67A166A4B81A12F7571D3497B0D.edm" hidden="1">#REF!</definedName>
    <definedName name="_bdm.58195DC6A7414A37BF2595979B2C9CB2.edm" hidden="1" xml:space="preserve">            '[4]PF EPS'!$1:$1048576</definedName>
    <definedName name="_bdm.58AD3DD795F14DC6A2A5E4805392625E.edm" hidden="1" xml:space="preserve">            '[4]Avago FDSO'!$1:$1048576</definedName>
    <definedName name="_bdm.594A5507A05C48968D525721C3670FF0.edm" hidden="1" xml:space="preserve">                                                 '[4]PF EPS'!$1:$1048576</definedName>
    <definedName name="_bdm.59A8C4A4FC084119AD23E55381E0ABBA.edm" localSheetId="19" hidden="1">#REF!</definedName>
    <definedName name="_bdm.59A8C4A4FC084119AD23E55381E0ABBA.edm" localSheetId="17" hidden="1">#REF!</definedName>
    <definedName name="_bdm.59A8C4A4FC084119AD23E55381E0ABBA.edm" localSheetId="2" hidden="1">#REF!</definedName>
    <definedName name="_bdm.59A8C4A4FC084119AD23E55381E0ABBA.edm" hidden="1">#REF!</definedName>
    <definedName name="_bdm.59ADD7F14F86475992826D69A91733ED.edm" hidden="1" xml:space="preserve">                                         '[5]Sources &amp; Uses'!$1:$1048576</definedName>
    <definedName name="_bdm.5AD5193A591B443A91382D0AC3748949.edm" hidden="1" xml:space="preserve">            '[4]Avago FDSO'!$1:$1048576</definedName>
    <definedName name="_bdm.5B43395BFC6141A2ACDFE9353D43FCC9.edm" localSheetId="19" hidden="1">#REF!</definedName>
    <definedName name="_bdm.5B43395BFC6141A2ACDFE9353D43FCC9.edm" localSheetId="17" hidden="1">#REF!</definedName>
    <definedName name="_bdm.5B43395BFC6141A2ACDFE9353D43FCC9.edm" localSheetId="2" hidden="1">#REF!</definedName>
    <definedName name="_bdm.5B43395BFC6141A2ACDFE9353D43FCC9.edm" hidden="1">#REF!</definedName>
    <definedName name="_bdm.5B5E7F13594244308FB90F30FAC070AF.edm" hidden="1" xml:space="preserve">                  '[4]PF BS'!$1:$1048576</definedName>
    <definedName name="_bdm.5B67ACBAD14E4510AAA380B097ACD9FE.edm" hidden="1" xml:space="preserve">                        '[5]Sources &amp; Uses'!$1:$1048576</definedName>
    <definedName name="_bdm.5B73EEA478664A0EAF6ACFE5F354659D.edm" localSheetId="19" hidden="1">#REF!</definedName>
    <definedName name="_bdm.5B73EEA478664A0EAF6ACFE5F354659D.edm" localSheetId="17" hidden="1">#REF!</definedName>
    <definedName name="_bdm.5B73EEA478664A0EAF6ACFE5F354659D.edm" localSheetId="2" hidden="1">#REF!</definedName>
    <definedName name="_bdm.5B73EEA478664A0EAF6ACFE5F354659D.edm" hidden="1">#REF!</definedName>
    <definedName name="_bdm.5B74DF75EA074C5B9D8471E9E865E07F.edm" hidden="1" xml:space="preserve">            '[4]PF EPS'!$1:$1048576</definedName>
    <definedName name="_bdm.5BC01332605A416DACCC87C99C93D14C.edm" localSheetId="19" hidden="1">#REF!</definedName>
    <definedName name="_bdm.5BC01332605A416DACCC87C99C93D14C.edm" localSheetId="17" hidden="1">#REF!</definedName>
    <definedName name="_bdm.5BC01332605A416DACCC87C99C93D14C.edm" localSheetId="2" hidden="1">#REF!</definedName>
    <definedName name="_bdm.5BC01332605A416DACCC87C99C93D14C.edm" hidden="1">#REF!</definedName>
    <definedName name="_bdm.5BE99EDC21BF49D1AEBF1CD9E483DBD8.edm" hidden="1" xml:space="preserve">                                         '[5]Sources &amp; Uses'!$1:$1048576</definedName>
    <definedName name="_bdm.5BF922A505904465958AE5007E273679.edm" hidden="1" xml:space="preserve">                        '[5]Sources &amp; Uses'!$1:$1048576</definedName>
    <definedName name="_bdm.5C2C294AED2E4CCD9F49A93AEF9057CD.edm" hidden="1" xml:space="preserve">                                         '[5]Sources &amp; Uses'!$1:$1048576</definedName>
    <definedName name="_bdm.5C5386C5A18048C78D1B60D9C7CDADA4.edm" hidden="1" xml:space="preserve">                       '[4]Avago FDSO'!$1:$1048576</definedName>
    <definedName name="_bdm.5C775E3798A2425EB40B07112C580DAB.edm" hidden="1" xml:space="preserve">                                         '[5]Sources &amp; Uses'!$1:$1048576</definedName>
    <definedName name="_bdm.5CB3E7386A3B446797319EC35B6F3662.edm" hidden="1" xml:space="preserve">                        '[5]Sources &amp; Uses'!$1:$1048576</definedName>
    <definedName name="_bdm.5CE2137A24CF466996ACEA3893488722.edm" hidden="1" xml:space="preserve">            '[6]PF BS'!$1:$1048576</definedName>
    <definedName name="_bdm.5cea7bdb11fc4da5ad17b05f709baa1a.edm" localSheetId="19" hidden="1">#REF!</definedName>
    <definedName name="_bdm.5cea7bdb11fc4da5ad17b05f709baa1a.edm" localSheetId="17" hidden="1">#REF!</definedName>
    <definedName name="_bdm.5cea7bdb11fc4da5ad17b05f709baa1a.edm" localSheetId="2" hidden="1">#REF!</definedName>
    <definedName name="_bdm.5cea7bdb11fc4da5ad17b05f709baa1a.edm" hidden="1">#REF!</definedName>
    <definedName name="_bdm.5D8553A07A1E4AA0A9EAE5902CF1FD1E.edm" hidden="1" xml:space="preserve">            '[4]Implied Renesas SH Consid'!$1:$1048576</definedName>
    <definedName name="_bdm.5DB7A4C9C62C47538C6C5E3D29C1FF2A.edm" hidden="1" xml:space="preserve">                     '[5]Sources &amp; Uses'!$1:$1048576</definedName>
    <definedName name="_bdm.5DE15D5236534969B7A62D4909CA4DA8.edm" hidden="1" xml:space="preserve">                                     '[3]P1 2012 Charts'!$A$1:$IV$65536</definedName>
    <definedName name="_bdm.5E2314137FF6470AA748AD5DE881E368.edm" hidden="1" xml:space="preserve">                        '[5]Sources &amp; Uses'!$1:$1048576</definedName>
    <definedName name="_bdm.5E6BFC95C5654F05B703A36680725732.edm" hidden="1" xml:space="preserve">                                         '[5]Sources &amp; Uses'!$1:$1048576</definedName>
    <definedName name="_bdm.5EF48EA95F9142C4BBEADAF17A039319.edm" hidden="1" xml:space="preserve">            '[6]Savings Graphs'!$1:$1048576</definedName>
    <definedName name="_bdm.5F6410A3D60549D6B03C98204BEF3473.edm" hidden="1" xml:space="preserve">                  '[4]PF EPS'!$1:$1048576</definedName>
    <definedName name="_bdm.5F76D1A87FB347F2A19B9966A0E3AB7B.edm" hidden="1" xml:space="preserve">                        '[5]Sources &amp; Uses'!$1:$1048576</definedName>
    <definedName name="_bdm.5FB0077B0D12404E9547C2EFB3C2CA3B.edm" hidden="1" xml:space="preserve">                        '[5]Sources &amp; Uses'!$1:$1048576</definedName>
    <definedName name="_bdm.600B0C2BFB904EFEA1CAF1E07149BB3C.edm" hidden="1" xml:space="preserve">                                         '[5]Sources &amp; Uses'!$1:$1048576</definedName>
    <definedName name="_bdm.6020D2B665E8423FABAC4549F09DFF90.edm" hidden="1" xml:space="preserve">                   [5]Assumptions!$1:$1048576</definedName>
    <definedName name="_bdm.604600B0F9C147AD8A00D9693D4E2A70.edm" hidden="1" xml:space="preserve">             '[4]PF Overview'!$1:$1048576</definedName>
    <definedName name="_bdm.60B0E14EDE144D25A47E87DC4C1A97AE.edm" hidden="1" xml:space="preserve">              '[4]PF Overview'!$1:$1048576</definedName>
    <definedName name="_bdm.60BC93D516F14BDEB07C25BF279C46D6.edm" hidden="1" xml:space="preserve">                        '[5]Sources &amp; Uses'!$1:$1048576</definedName>
    <definedName name="_bdm.60CC501887F44DF0ABB28E1DF2DD8C2B.edm" hidden="1" xml:space="preserve">            '[4]PF EPS'!$1:$1048576</definedName>
    <definedName name="_bdm.60F4385113E940D6B9753F567368D8F8.edm" hidden="1" xml:space="preserve">            '[4]Avago FDSO'!$1:$1048576</definedName>
    <definedName name="_bdm.612C272EE1CD4083966D60153EC1C0A5.edm" localSheetId="19" hidden="1">#REF!</definedName>
    <definedName name="_bdm.612C272EE1CD4083966D60153EC1C0A5.edm" localSheetId="17" hidden="1">#REF!</definedName>
    <definedName name="_bdm.612C272EE1CD4083966D60153EC1C0A5.edm" localSheetId="2" hidden="1">#REF!</definedName>
    <definedName name="_bdm.612C272EE1CD4083966D60153EC1C0A5.edm" hidden="1">#REF!</definedName>
    <definedName name="_bdm.61339B68388D43708B18CE714EDF1949.edm" hidden="1" xml:space="preserve">         '[3]P2 2011 Charts'!$A$1:$IV$65536</definedName>
    <definedName name="_bdm.6290728516F8480BBE311F5A8D2E3158.edm" hidden="1" xml:space="preserve">                        '[5]Sources &amp; Uses'!$1:$1048576</definedName>
    <definedName name="_bdm.633CFB0137554FD39CC29FCD767876AC.edm" hidden="1" xml:space="preserve">                                               '[4]Renesas Metrics'!$1:$1048576</definedName>
    <definedName name="_bdm.635D1119572E44B9B4177E655C8BCF65.edm" hidden="1" xml:space="preserve">                                         '[5]Sources &amp; Uses'!$1:$1048576</definedName>
    <definedName name="_bdm.63CE42EEC6CF4F4CABCC008BDED4C4D4.edm" hidden="1" xml:space="preserve">            '[4]Rome P&amp;L'!$1:$1048576</definedName>
    <definedName name="_bdm.63CF90EB5C7148C38DF9F74DE1AA60F5.edm" hidden="1" xml:space="preserve">            '[6]7. Trading Analysis - No Syn'!$1:$1048576</definedName>
    <definedName name="_bdm.6406C354857549378E285E77D03213D9.edm" hidden="1" xml:space="preserve">                        '[5]Sources &amp; Uses'!$1:$1048576</definedName>
    <definedName name="_bdm.64169669F2834794A8325515EAFF013E.edm" hidden="1" xml:space="preserve">            '[6]7. Trading Analysis - No Syn'!$1:$1048576</definedName>
    <definedName name="_bdm.6446DC99222449E4AFF20CC77D4B13F1.edm" hidden="1" xml:space="preserve">                   [5]Assumptions!$1:$1048576</definedName>
    <definedName name="_bdm.647953bac24841eba69dc210cb82f208.edm" hidden="1" xml:space="preserve">                                 '[5]Pro Forma Financials'!$1:$1048576</definedName>
    <definedName name="_bdm.64C24747F3554B7DBF029B9A5E8ADD55.edm" hidden="1" xml:space="preserve">             '[4]PF EPS'!$1:$1048576</definedName>
    <definedName name="_bdm.65183E14530440BDAD6CD5AE54BE67F2.edm" localSheetId="19" hidden="1">#REF!</definedName>
    <definedName name="_bdm.65183E14530440BDAD6CD5AE54BE67F2.edm" localSheetId="17" hidden="1">#REF!</definedName>
    <definedName name="_bdm.65183E14530440BDAD6CD5AE54BE67F2.edm" localSheetId="2" hidden="1">#REF!</definedName>
    <definedName name="_bdm.65183E14530440BDAD6CD5AE54BE67F2.edm" hidden="1">#REF!</definedName>
    <definedName name="_bdm.652770F060594AFFA2E8CBC29AAA3DAD.edm" hidden="1" xml:space="preserve">                        '[6]Synergy Acc-Dil'!$1:$1048576</definedName>
    <definedName name="_bdm.65516BF838624D69AB9E981E986F2999.edm" hidden="1" xml:space="preserve">                                         '[5]Sources &amp; Uses'!$1:$1048576</definedName>
    <definedName name="_bdm.65A4690C04B2493EAFBF41B8D83EC55F.edm" localSheetId="19" hidden="1">#REF!</definedName>
    <definedName name="_bdm.65A4690C04B2493EAFBF41B8D83EC55F.edm" localSheetId="17" hidden="1">#REF!</definedName>
    <definedName name="_bdm.65A4690C04B2493EAFBF41B8D83EC55F.edm" localSheetId="2" hidden="1">#REF!</definedName>
    <definedName name="_bdm.65A4690C04B2493EAFBF41B8D83EC55F.edm" hidden="1">#REF!</definedName>
    <definedName name="_bdm.65A714D0B09148ECA96844DFB9C4B62F.edm" hidden="1" xml:space="preserve">                   '[4]PF Overview'!$1:$1048576</definedName>
    <definedName name="_bdm.65CCAA1ECA1445588E4DD3781FD8C204.edm" hidden="1" xml:space="preserve">            '[4]Implied Renesas SH Consid'!$1:$1048576</definedName>
    <definedName name="_bdm.65E2D6A39B69480DB4BCAEA50A096C49.edm" hidden="1" xml:space="preserve">                        '[5]Sources &amp; Uses'!$1:$1048576</definedName>
    <definedName name="_bdm.65E7C903CF4C418698F9B8CA92F860FF.edm" hidden="1" xml:space="preserve">                                 [5]Assumptions!$1:$1048576</definedName>
    <definedName name="_bdm.661EA362D27444EDBC99E1244FBE17DB.edm" hidden="1" xml:space="preserve">            '[4]Atlas BS'!$1:$1048576</definedName>
    <definedName name="_bdm.6636C83B3FFC446092EF3E999791D177.edm" hidden="1" xml:space="preserve">                                         '[5]Sources &amp; Uses'!$1:$1048576</definedName>
    <definedName name="_bdm.66377CBEF0FA4DE38BBE20C21EE658B6.edm" hidden="1" xml:space="preserve">            '[4]Atlas BS'!$1:$1048576</definedName>
    <definedName name="_bdm.6657E4DA471B436D8241282C5C4D2221.edm" hidden="1" xml:space="preserve">             '[4]PF Debt Paydown (Synergies)'!$1:$1048576</definedName>
    <definedName name="_bdm.6662A4D0A81D4AFC91DD99A0D0602B1A.edm" hidden="1" xml:space="preserve">                        '[5]Sources &amp; Uses'!$1:$1048576</definedName>
    <definedName name="_bdm.66CE8F8472584C03A22DED7BC8430F6A.edm" hidden="1" xml:space="preserve">            '[4]PF EPS'!$1:$1048576</definedName>
    <definedName name="_bdm.66E5337022A64798B3F06A50AED0A825.edm" hidden="1" xml:space="preserve">            '[6]7. Trading Analysis - No Syn'!$1:$1048576</definedName>
    <definedName name="_bdm.6744804FD7074843815764A01D65BEDC.edm" hidden="1" xml:space="preserve">                                                                 '[4]PF EPS'!$1:$1048576</definedName>
    <definedName name="_bdm.67552A077D06470F878707D0138DCB70.edm" hidden="1" xml:space="preserve">                   '[4]PF Overview'!$1:$1048576</definedName>
    <definedName name="_bdm.6755B5D1A2EA4D1D8103281B30A03993.edm" hidden="1" xml:space="preserve">            '[4]PF P&amp;L'!$1:$1048576</definedName>
    <definedName name="_bdm.678A7A7C9E084C68A08CC1E990135B54.edm" hidden="1" xml:space="preserve">                                         '[5]Sources &amp; Uses'!$1:$1048576</definedName>
    <definedName name="_bdm.67D24E4D48274633BE27D876F806788D.edm" hidden="1" xml:space="preserve">            '[4]PF Debt Paydown (Synergies)'!$1:$1048576</definedName>
    <definedName name="_bdm.68184134FC2F454FB974F218DC00E7D6.edm" hidden="1" xml:space="preserve">                                         '[5]Sources &amp; Uses'!$1:$1048576</definedName>
    <definedName name="_bdm.681EFA119DB9406F9DF1ED78EAAC84A1.edm" hidden="1" xml:space="preserve">                        '[5]Sources &amp; Uses'!$1:$1048576</definedName>
    <definedName name="_bdm.684F0A64B586481ABC1F19988AF56735.edm" localSheetId="19" hidden="1">#REF!</definedName>
    <definedName name="_bdm.684F0A64B586481ABC1F19988AF56735.edm" localSheetId="17" hidden="1">#REF!</definedName>
    <definedName name="_bdm.684F0A64B586481ABC1F19988AF56735.edm" localSheetId="2" hidden="1">#REF!</definedName>
    <definedName name="_bdm.684F0A64B586481ABC1F19988AF56735.edm" hidden="1">#REF!</definedName>
    <definedName name="_bdm.686BA4B0EE0F4A2B8C1DF0AB3048169A.edm" hidden="1" xml:space="preserve">                   [5]Assumptions!$1:$1048576</definedName>
    <definedName name="_bdm.689BB5FDBF2F4B5B99CC8F0BF35C6461.edm" localSheetId="19" hidden="1">#REF!</definedName>
    <definedName name="_bdm.689BB5FDBF2F4B5B99CC8F0BF35C6461.edm" localSheetId="17" hidden="1">#REF!</definedName>
    <definedName name="_bdm.689BB5FDBF2F4B5B99CC8F0BF35C6461.edm" localSheetId="2" hidden="1">#REF!</definedName>
    <definedName name="_bdm.689BB5FDBF2F4B5B99CC8F0BF35C6461.edm" hidden="1">#REF!</definedName>
    <definedName name="_bdm.68CAC98C93F548739294D47AF955A8EA.edm" hidden="1" xml:space="preserve">                     '[5]Igloo Standalone'!$1:$1048576</definedName>
    <definedName name="_bdm.68CB43D4B24E4ED2AD158214E5E6B2B9.edm" hidden="1" xml:space="preserve">                   '[4]Avago FDSO'!$1:$1048576</definedName>
    <definedName name="_bdm.68D736440C4D4F37A86628213703287E.edm" hidden="1" xml:space="preserve">                                         '[5]Sources &amp; Uses'!$1:$1048576</definedName>
    <definedName name="_bdm.68EF90E974924946A34FD26880BB5537.edm" localSheetId="19" hidden="1">#REF!</definedName>
    <definedName name="_bdm.68EF90E974924946A34FD26880BB5537.edm" localSheetId="17" hidden="1">#REF!</definedName>
    <definedName name="_bdm.68EF90E974924946A34FD26880BB5537.edm" localSheetId="2" hidden="1">#REF!</definedName>
    <definedName name="_bdm.68EF90E974924946A34FD26880BB5537.edm" hidden="1">#REF!</definedName>
    <definedName name="_bdm.6A52AD2AE3AF421D94E31E092ADDAE99.edm" hidden="1" xml:space="preserve">             '[4]PF Overview'!$1:$1048576</definedName>
    <definedName name="_bdm.6A5ED2555E5C4BB4ABCE79B8EDE944FB.edm" hidden="1" xml:space="preserve">                        '[5]Sources &amp; Uses'!$1:$1048576</definedName>
    <definedName name="_bdm.6A873B2BCB804EAFBC2B77456972A3B7.edm" hidden="1" xml:space="preserve">            '[4]Comps Sheet'!$1:$1048576</definedName>
    <definedName name="_bdm.6AFFAA2B35274E798FAC9C31D8065D54.edm" hidden="1" xml:space="preserve">                   [5]Assumptions!$1:$1048576</definedName>
    <definedName name="_bdm.6B51F5C481B544A9BD8A725432C96AC5.edm" hidden="1" xml:space="preserve">                                         '[5]Sources &amp; Uses'!$1:$1048576</definedName>
    <definedName name="_bdm.6C41853A3BA84340A90E32104EB4AB01.edm" hidden="1" xml:space="preserve">                                         '[5]Sources &amp; Uses'!$1:$1048576</definedName>
    <definedName name="_bdm.6C545A5672834C759EB8220799CC8363.edm" hidden="1" xml:space="preserve">            '[6]PF Balance Sheet'!$1:$1048576</definedName>
    <definedName name="_bdm.6C85ACB8704442A7A04045A2521265B4.edm" hidden="1" xml:space="preserve">                        '[5]Sources &amp; Uses'!$1:$1048576</definedName>
    <definedName name="_bdm.6CF69594D8AD440EBCBDFCBD28712674.edm" hidden="1" xml:space="preserve">                     [5]Assumptions!$1:$1048576</definedName>
    <definedName name="_bdm.6D37F9B911524C0F8520EF90ED32DB2C.edm" hidden="1" xml:space="preserve">                       '[5]A(D) Synergies'!$1:$1048576</definedName>
    <definedName name="_bdm.6DF3EF3ACED94101B5BCBF6E5B3D6F4C.edm" localSheetId="19" hidden="1">#REF!</definedName>
    <definedName name="_bdm.6DF3EF3ACED94101B5BCBF6E5B3D6F4C.edm" localSheetId="17" hidden="1">#REF!</definedName>
    <definedName name="_bdm.6DF3EF3ACED94101B5BCBF6E5B3D6F4C.edm" localSheetId="2" hidden="1">#REF!</definedName>
    <definedName name="_bdm.6DF3EF3ACED94101B5BCBF6E5B3D6F4C.edm" hidden="1">#REF!</definedName>
    <definedName name="_bdm.6E2F057B730B4657AF2CF08815C87FFF.edm" hidden="1" xml:space="preserve">                       '[4]Avago FDSO'!$1:$1048576</definedName>
    <definedName name="_bdm.6E847D97942440FE804E4EB0802EFAAE.edm" hidden="1" xml:space="preserve">                     '[5]Sources &amp; Uses'!$1:$1048576</definedName>
    <definedName name="_bdm.6EF7119EAD6340CD92B03399ECEA8E2B.edm" localSheetId="19" hidden="1">#REF!</definedName>
    <definedName name="_bdm.6EF7119EAD6340CD92B03399ECEA8E2B.edm" localSheetId="17" hidden="1">#REF!</definedName>
    <definedName name="_bdm.6EF7119EAD6340CD92B03399ECEA8E2B.edm" localSheetId="2" hidden="1">#REF!</definedName>
    <definedName name="_bdm.6EF7119EAD6340CD92B03399ECEA8E2B.edm" hidden="1">#REF!</definedName>
    <definedName name="_bdm.6F0C6B8291EA46E0AD8496FF3F626799.edm" hidden="1" xml:space="preserve">                   '[4]PF Overview'!$1:$1048576</definedName>
    <definedName name="_bdm.6F619F8CD06943BDAECED3953268AF65.edm" hidden="1" xml:space="preserve">                        '[5]Sources &amp; Uses'!$1:$1048576</definedName>
    <definedName name="_bdm.6fa2726c8e074c1b86238493dc2c29e9.edm" hidden="1" xml:space="preserve">                                 '[5]Pro Forma Financials'!$1:$1048576</definedName>
    <definedName name="_bdm.6FD44E0A6565403489DC6D1D1B3FF914.edm" hidden="1" xml:space="preserve">                                    [5]Assumptions!$1:$1048576</definedName>
    <definedName name="_bdm.70048BDD4A7E4929A406D066035DB80F.edm" hidden="1" xml:space="preserve">                                         '[5]Sources &amp; Uses'!$1:$1048576</definedName>
    <definedName name="_bdm.701D6A5DFFE241CFBCFCDEEEFF7B9BCF.edm" localSheetId="19" hidden="1">#REF!</definedName>
    <definedName name="_bdm.701D6A5DFFE241CFBCFCDEEEFF7B9BCF.edm" localSheetId="17" hidden="1">#REF!</definedName>
    <definedName name="_bdm.701D6A5DFFE241CFBCFCDEEEFF7B9BCF.edm" localSheetId="2" hidden="1">#REF!</definedName>
    <definedName name="_bdm.701D6A5DFFE241CFBCFCDEEEFF7B9BCF.edm" hidden="1">#REF!</definedName>
    <definedName name="_bdm.706b133c985b4292916aec40de98dd04.edm" hidden="1" xml:space="preserve">                        '[5]Sources &amp; Uses'!$1:$1048576</definedName>
    <definedName name="_bdm.707f3bfa678d4ed4a3aefc9b9d5c8dfc.edm" localSheetId="19" hidden="1">#REF!</definedName>
    <definedName name="_bdm.707f3bfa678d4ed4a3aefc9b9d5c8dfc.edm" localSheetId="17" hidden="1">#REF!</definedName>
    <definedName name="_bdm.707f3bfa678d4ed4a3aefc9b9d5c8dfc.edm" localSheetId="2" hidden="1">#REF!</definedName>
    <definedName name="_bdm.707f3bfa678d4ed4a3aefc9b9d5c8dfc.edm" hidden="1">#REF!</definedName>
    <definedName name="_bdm.712D82233F5943DB93E4B654F22BD97B.edm" hidden="1" xml:space="preserve">                        '[4]Rome P&amp;L'!$1:$1048576</definedName>
    <definedName name="_bdm.713FEA2C2E5A491BBD7190A42191AE79.edm" hidden="1" xml:space="preserve">            '[4]Renesas Metrics'!$1:$1048576</definedName>
    <definedName name="_bdm.716B89077B64499C9E1BCE3DA49ADB3F.edm" hidden="1" xml:space="preserve">                        '[5]Sources &amp; Uses'!$1:$1048576</definedName>
    <definedName name="_bdm.718780569997471EB4F1ADF965C79E67.edm" hidden="1" xml:space="preserve">                    [5]Assumptions!$1:$1048576</definedName>
    <definedName name="_bdm.718C8DEDE2974B66AB1835C3FB3900B5.edm" hidden="1" xml:space="preserve">                                                                                               '[4]Renesas Metrics'!$1:$1048576</definedName>
    <definedName name="_bdm.71A863AD5E9E4CB3AA4EF0A9091A93C4.edm" hidden="1" xml:space="preserve">                               '[8]FY14 Acc Dil'!$1:$1048576</definedName>
    <definedName name="_bdm.71C1FEC549104A54AB83A17A7B38F132.edm" hidden="1" xml:space="preserve">                                         '[5]Sources &amp; Uses'!$1:$1048576</definedName>
    <definedName name="_bdm.71CF3BAE909942D79F8A55676ED3E4FF.edm" hidden="1" xml:space="preserve">                        '[5]Sources &amp; Uses'!$1:$1048576</definedName>
    <definedName name="_bdm.71F7ABF3C603452486B9BCA03F52BCED.edm" hidden="1" xml:space="preserve">                        '[5]Sources &amp; Uses'!$1:$1048576</definedName>
    <definedName name="_bdm.71F975E341104B55BC3D4CFEDA7A213B.edm" localSheetId="19" hidden="1">#REF!</definedName>
    <definedName name="_bdm.71F975E341104B55BC3D4CFEDA7A213B.edm" localSheetId="17" hidden="1">#REF!</definedName>
    <definedName name="_bdm.71F975E341104B55BC3D4CFEDA7A213B.edm" localSheetId="2" hidden="1">#REF!</definedName>
    <definedName name="_bdm.71F975E341104B55BC3D4CFEDA7A213B.edm" hidden="1">#REF!</definedName>
    <definedName name="_bdm.7241906BBC9A475EA726FA52210E5CEA.edm" hidden="1" xml:space="preserve">                        '[5]Sources &amp; Uses'!$1:$1048576</definedName>
    <definedName name="_bdm.72704a4132cf4d26b6c32d6b5514ec73.edm" hidden="1" xml:space="preserve">                                 '[5]Pro Forma Financials'!$1:$1048576</definedName>
    <definedName name="_bdm.7287AD3211274B9B8E5B1CC0A7D3CD4F.edm" localSheetId="19" hidden="1">#REF!</definedName>
    <definedName name="_bdm.7287AD3211274B9B8E5B1CC0A7D3CD4F.edm" localSheetId="17" hidden="1">#REF!</definedName>
    <definedName name="_bdm.7287AD3211274B9B8E5B1CC0A7D3CD4F.edm" localSheetId="2" hidden="1">#REF!</definedName>
    <definedName name="_bdm.7287AD3211274B9B8E5B1CC0A7D3CD4F.edm" hidden="1">#REF!</definedName>
    <definedName name="_bdm.72B7FF1692DC40DCAEC82CB7DB4AC2A4.edm" hidden="1" xml:space="preserve">                          '[5]Igloo Standalone'!$1:$1048576</definedName>
    <definedName name="_bdm.73792C09BA20415894D1776E2333B30D.edm" hidden="1" xml:space="preserve">                   '[4]Avago FDSO'!$1:$1048576</definedName>
    <definedName name="_bdm.7386361E77F5404AA8E68C49E609D83F.edm" hidden="1" xml:space="preserve">                                         '[5]Sources &amp; Uses'!$1:$1048576</definedName>
    <definedName name="_bdm.73D953FDB78449C7A47A7DEFA6D8509D.edm" hidden="1" xml:space="preserve">            '[4]PF Overview'!$1:$1048576</definedName>
    <definedName name="_bdm.73E4C56E04A8434685AC6E318E4DB50A.edm" localSheetId="19" hidden="1">#REF!</definedName>
    <definedName name="_bdm.73E4C56E04A8434685AC6E318E4DB50A.edm" localSheetId="17" hidden="1">#REF!</definedName>
    <definedName name="_bdm.73E4C56E04A8434685AC6E318E4DB50A.edm" localSheetId="2" hidden="1">#REF!</definedName>
    <definedName name="_bdm.73E4C56E04A8434685AC6E318E4DB50A.edm" hidden="1">#REF!</definedName>
    <definedName name="_bdm.73E995FADFF04E8E83E4998F03AED0FD.edm" hidden="1" xml:space="preserve">                                   '[4]Renesas Metrics'!$1:$1048576</definedName>
    <definedName name="_bdm.73F36604F28945798910A8125A790330.edm" hidden="1" xml:space="preserve">            '[4]Synergies Impact'!$1:$1048576</definedName>
    <definedName name="_bdm.74046AA8A4F84BD3888B1D29A8D95BB5.edm" hidden="1" xml:space="preserve">                 '[4]Rome P&amp;L'!$1:$1048576</definedName>
    <definedName name="_bdm.74077A4FE54F4520BDE062E7FF3C173B.edm" hidden="1" xml:space="preserve">                        '[5]Sources &amp; Uses'!$1:$1048576</definedName>
    <definedName name="_bdm.742B0E1ACE094AC795FF145F1ABA8553.edm" hidden="1" xml:space="preserve">               '[4]Combined Market Cap'!$1:$1048576</definedName>
    <definedName name="_bdm.744D31944E284D8F801779872D883368.edm" hidden="1" xml:space="preserve">                        '[5]Sources &amp; Uses'!$1:$1048576</definedName>
    <definedName name="_bdm.746978C3B6A94892BED7C3DE3AED904B.edm" hidden="1" xml:space="preserve">                        '[5]Sources &amp; Uses'!$1:$1048576</definedName>
    <definedName name="_bdm.749B6C801E93432A9612E032C7C1C449.edm" hidden="1" xml:space="preserve">            '[4]Combined Market Cap'!$1:$1048576</definedName>
    <definedName name="_bdm.74A3A24E66774DB89BB86CE353661400.edm" hidden="1" xml:space="preserve">                        '[5]Sources &amp; Uses'!$1:$1048576</definedName>
    <definedName name="_bdm.74AE004EEF4546E39FAD1A98FF3967AB.edm" hidden="1" xml:space="preserve">                                    [5]Assumptions!$1:$1048576</definedName>
    <definedName name="_bdm.755FD9437A7448B3B0E7713393ECCB48.edm" hidden="1" xml:space="preserve">                       '[5]A(D) Synergies'!$1:$1048576</definedName>
    <definedName name="_bdm.7584F6B47FB04649910D785BED6CC6AE.edm" hidden="1" xml:space="preserve">                        '[5]Sources &amp; Uses'!$1:$1048576</definedName>
    <definedName name="_bdm.759218C157294636A70227DA7847E6A0.edm" hidden="1" xml:space="preserve">            '[6]PF BS'!$1:$1048576</definedName>
    <definedName name="_bdm.75AF7B9E7CDE4E1DA5F61F72D3EE1CAE.edm" hidden="1" xml:space="preserve">                   [5]Assumptions!$1:$1048576</definedName>
    <definedName name="_bdm.75DCB153729047F4870BA8829C0A795E.edm" hidden="1" xml:space="preserve">                       '[4]Avago FDSO'!$1:$1048576</definedName>
    <definedName name="_bdm.760CE3760193415BB5391E7718FEF8FC.edm" hidden="1" xml:space="preserve">                   [5]Assumptions!$1:$1048576</definedName>
    <definedName name="_bdm.76186E45501C4A5598A4719D7F5450E0.edm" hidden="1" xml:space="preserve">                                         '[5]Sources &amp; Uses'!$1:$1048576</definedName>
    <definedName name="_bdm.7667606FD1BF4E08B50F274015DB683F.edm" hidden="1" xml:space="preserve">            '[4]Transaction Matrix (Ex. Ratio)'!$1:$1048576</definedName>
    <definedName name="_bdm.7671C9F3365348DFB0D3C25E5D7E2BCB.edm" hidden="1" xml:space="preserve">            '[6]FSL 3 Statements'!$1:$1048576</definedName>
    <definedName name="_bdm.77CE98ECBAC441CEB11324F14E7312BE.edm" hidden="1" xml:space="preserve">            '[4]Restructuring Scenarios'!$1:$1048576</definedName>
    <definedName name="_bdm.780863854BC84162B3E94176CBE37B54.edm" hidden="1" xml:space="preserve">                                   '[4]PF EPS'!$1:$1048576</definedName>
    <definedName name="_bdm.780A6FF00EB049D4B61E603ED518279E.edm" hidden="1" xml:space="preserve">            [5]Assumptions!$1:$1048576</definedName>
    <definedName name="_bdm.780D61CE51A5410A8360A1D7F58CC6A7.edm" hidden="1" xml:space="preserve">                   '[4]PF EPS'!$1:$1048576</definedName>
    <definedName name="_bdm.786C2A0C73D947259D5C03F48925E7B8.edm" localSheetId="19" hidden="1">#REF!</definedName>
    <definedName name="_bdm.786C2A0C73D947259D5C03F48925E7B8.edm" localSheetId="17" hidden="1">#REF!</definedName>
    <definedName name="_bdm.786C2A0C73D947259D5C03F48925E7B8.edm" localSheetId="2" hidden="1">#REF!</definedName>
    <definedName name="_bdm.786C2A0C73D947259D5C03F48925E7B8.edm" hidden="1">#REF!</definedName>
    <definedName name="_bdm.78A6ED1C6A0144AFBDECACE988503CF0.edm" hidden="1" xml:space="preserve">                                         '[5]Sources &amp; Uses'!$1:$1048576</definedName>
    <definedName name="_bdm.78BEAB894A6C4A638D5F70065B582E43.edm" localSheetId="19" hidden="1">#REF!</definedName>
    <definedName name="_bdm.78BEAB894A6C4A638D5F70065B582E43.edm" localSheetId="17" hidden="1">#REF!</definedName>
    <definedName name="_bdm.78BEAB894A6C4A638D5F70065B582E43.edm" localSheetId="2" hidden="1">#REF!</definedName>
    <definedName name="_bdm.78BEAB894A6C4A638D5F70065B582E43.edm" hidden="1">#REF!</definedName>
    <definedName name="_bdm.78CDA029750F4AEAA94BB3CA2BE97774.edm" hidden="1" xml:space="preserve">                    [5]Assumptions!$1:$1048576</definedName>
    <definedName name="_bdm.78DEE23FC09B4E25A5BDF1AFE1555CA7.edm" hidden="1" xml:space="preserve">                                                                           '[4]Renesas Metrics'!$1:$1048576</definedName>
    <definedName name="_bdm.795463DE7F094799B0FBCAD462703F08.edm" hidden="1" xml:space="preserve">                        '[5]Sources &amp; Uses'!$1:$1048576</definedName>
    <definedName name="_bdm.795C457511284B6088F0E06FFFA7DF21.edm" hidden="1" xml:space="preserve">              '[4]Avago FDSO'!$1:$1048576</definedName>
    <definedName name="_bdm.79871DB83CB640A0B693F749114558D1.edm" localSheetId="19" hidden="1">#REF!</definedName>
    <definedName name="_bdm.79871DB83CB640A0B693F749114558D1.edm" localSheetId="17" hidden="1">#REF!</definedName>
    <definedName name="_bdm.79871DB83CB640A0B693F749114558D1.edm" localSheetId="2" hidden="1">#REF!</definedName>
    <definedName name="_bdm.79871DB83CB640A0B693F749114558D1.edm" hidden="1">#REF!</definedName>
    <definedName name="_bdm.79FD3F90A6C949168DC4029894E336FD.edm" hidden="1" xml:space="preserve">                                    [5]Assumptions!$1:$1048576</definedName>
    <definedName name="_bdm.7A0A95368E734241A0FD4133ADA36873.edm" hidden="1" xml:space="preserve">                        '[5]Sources &amp; Uses'!$1:$1048576</definedName>
    <definedName name="_bdm.7A43279EF73C4531ABB73A70F7FFA370.edm" hidden="1" xml:space="preserve">                        '[5]Sources &amp; Uses'!$1:$1048576</definedName>
    <definedName name="_bdm.7A518FAA38604780A25DF4686F0D0CBE.edm" hidden="1" xml:space="preserve">                        '[5]Sources &amp; Uses'!$1:$1048576</definedName>
    <definedName name="_bdm.7A8577E910904AA098FE5C16F9781F61.edm" hidden="1" xml:space="preserve">       '[3]P2 2011 Charts'!$A$1:$IV$65536</definedName>
    <definedName name="_bdm.7A877A8A3FDE4630B8CFA589622EFA32.edm" hidden="1" xml:space="preserve">                                         '[5]Sources &amp; Uses'!$1:$1048576</definedName>
    <definedName name="_bdm.7B005105DA744F0F9A0D93E4F632545C.edm" localSheetId="19" hidden="1">#REF!</definedName>
    <definedName name="_bdm.7B005105DA744F0F9A0D93E4F632545C.edm" localSheetId="17" hidden="1">#REF!</definedName>
    <definedName name="_bdm.7B005105DA744F0F9A0D93E4F632545C.edm" localSheetId="2" hidden="1">#REF!</definedName>
    <definedName name="_bdm.7B005105DA744F0F9A0D93E4F632545C.edm" hidden="1">#REF!</definedName>
    <definedName name="_bdm.7B9D069494B84730AA08A5F27AA59E79.edm" hidden="1" xml:space="preserve">                                         '[5]Sources &amp; Uses'!$1:$1048576</definedName>
    <definedName name="_bdm.7BBE5682BF5349FE814DB1C67C412D1A.edm" hidden="1" xml:space="preserve">            '[4]Avago FDSO'!$1:$1048576</definedName>
    <definedName name="_bdm.7C037EAA3A9B46E1866CA044CB2C4455.edm" hidden="1" xml:space="preserve">                        '[5]Sources &amp; Uses'!$1:$1048576</definedName>
    <definedName name="_bdm.7C1331A7138B4FE19901194A5770BB43.edm" hidden="1" xml:space="preserve">                       '[4]Avago FDSO'!$1:$1048576</definedName>
    <definedName name="_bdm.7C22218B99E7475A8E8311BCBDB6E2FC.edm" hidden="1" xml:space="preserve">            '[4]PF EPS'!$1:$1048576</definedName>
    <definedName name="_bdm.7CFB3C7A53C14AD6AF8A33D3A7D69CAF.edm" hidden="1" xml:space="preserve">                             '[8]FY14 Acc Dil'!$1:$1048576</definedName>
    <definedName name="_bdm.7DC0FF1008B949E4ACD637C545B2DEC5.edm" hidden="1" xml:space="preserve">                   '[4]PF Overview'!$1:$1048576</definedName>
    <definedName name="_bdm.7DD7298AEF9E4FD19848028C570F8E1B.edm" hidden="1" xml:space="preserve">            '[4]Implied Renesas SH Consid'!$1:$1048576</definedName>
    <definedName name="_bdm.7E949A478C5C4E8EA81F6B538A05C3B2.edm" localSheetId="19" hidden="1">#REF!</definedName>
    <definedName name="_bdm.7E949A478C5C4E8EA81F6B538A05C3B2.edm" localSheetId="17" hidden="1">#REF!</definedName>
    <definedName name="_bdm.7E949A478C5C4E8EA81F6B538A05C3B2.edm" localSheetId="2" hidden="1">#REF!</definedName>
    <definedName name="_bdm.7E949A478C5C4E8EA81F6B538A05C3B2.edm" hidden="1">#REF!</definedName>
    <definedName name="_bdm.7EE7DAB411954D89A86BAAA8589DB4EB.edm" hidden="1" xml:space="preserve">            '[6]Analyst Commentary'!$1:$1048576</definedName>
    <definedName name="_bdm.7F32FCF6E2A64C5384BD39EF67796556.edm" hidden="1" xml:space="preserve">                        '[5]Sources &amp; Uses'!$1:$1048576</definedName>
    <definedName name="_bdm.7F68B67DC19F4EDF8DE59A0DE9040A3C.edm" hidden="1" xml:space="preserve">            '[4]Rome P&amp;L'!$1:$1048576</definedName>
    <definedName name="_bdm.7F6B191219C7413A9C9BD20F10A73E9F.edm" hidden="1" xml:space="preserve">            '[4]Rome P&amp;L'!$1:$1048576</definedName>
    <definedName name="_bdm.7FB2D5CB000D457097C2125A23ABD8A3.edm" hidden="1" xml:space="preserve">                                         '[5]Sources &amp; Uses'!$1:$1048576</definedName>
    <definedName name="_bdm.7FE57F8331F24393BAF982653AAA215F.edm" hidden="1" xml:space="preserve">                        '[5]Sources &amp; Uses'!$1:$1048576</definedName>
    <definedName name="_bdm.8000D0ED14F143D7BF3B830D04AC70A5.edm" hidden="1" xml:space="preserve">               '[4]PF EPS'!$1:$1048576</definedName>
    <definedName name="_bdm.8046897D72AB4E13A26DADC7F932EADC.edm" hidden="1" xml:space="preserve">                        '[5]Sources &amp; Uses'!$1:$1048576</definedName>
    <definedName name="_bdm.807AD1B4903D4C29B197D3AB40C2E14D.edm" hidden="1" xml:space="preserve">                                         '[5]Sources &amp; Uses'!$1:$1048576</definedName>
    <definedName name="_bdm.80B72B4CC7864BB786C9377070B58484.edm" localSheetId="19" hidden="1">#REF!</definedName>
    <definedName name="_bdm.80B72B4CC7864BB786C9377070B58484.edm" localSheetId="17" hidden="1">#REF!</definedName>
    <definedName name="_bdm.80B72B4CC7864BB786C9377070B58484.edm" localSheetId="2" hidden="1">#REF!</definedName>
    <definedName name="_bdm.80B72B4CC7864BB786C9377070B58484.edm" hidden="1">#REF!</definedName>
    <definedName name="_bdm.80DEAC0476F04910A7FDC59A2672A0C5.edm" localSheetId="19" hidden="1">#REF!</definedName>
    <definedName name="_bdm.80DEAC0476F04910A7FDC59A2672A0C5.edm" localSheetId="17" hidden="1">#REF!</definedName>
    <definedName name="_bdm.80DEAC0476F04910A7FDC59A2672A0C5.edm" localSheetId="2" hidden="1">#REF!</definedName>
    <definedName name="_bdm.80DEAC0476F04910A7FDC59A2672A0C5.edm" hidden="1">#REF!</definedName>
    <definedName name="_bdm.81272063F9DF4246A3802FA6269CDABC.edm" hidden="1" xml:space="preserve">                                         '[5]Sources &amp; Uses'!$1:$1048576</definedName>
    <definedName name="_bdm.8140B3C71E3743CE9E0E685B348B0AAF.edm" hidden="1" xml:space="preserve">            '[4]PF Overview'!$1:$1048576</definedName>
    <definedName name="_bdm.8160F5180AA2414F85BBC64FFC15533A.edm" localSheetId="19" hidden="1">#REF!</definedName>
    <definedName name="_bdm.8160F5180AA2414F85BBC64FFC15533A.edm" localSheetId="17" hidden="1">#REF!</definedName>
    <definedName name="_bdm.8160F5180AA2414F85BBC64FFC15533A.edm" localSheetId="2" hidden="1">#REF!</definedName>
    <definedName name="_bdm.8160F5180AA2414F85BBC64FFC15533A.edm" hidden="1">#REF!</definedName>
    <definedName name="_bdm.8161011CCB9B42DEB9D7FDDFA0418443.edm" localSheetId="19" hidden="1">#REF!</definedName>
    <definedName name="_bdm.8161011CCB9B42DEB9D7FDDFA0418443.edm" localSheetId="17" hidden="1">#REF!</definedName>
    <definedName name="_bdm.8161011CCB9B42DEB9D7FDDFA0418443.edm" localSheetId="2" hidden="1">#REF!</definedName>
    <definedName name="_bdm.8161011CCB9B42DEB9D7FDDFA0418443.edm" hidden="1">#REF!</definedName>
    <definedName name="_bdm.819C8A9889DC4125A766BBEBDBEA5B74.edm" localSheetId="19" hidden="1">#REF!</definedName>
    <definedName name="_bdm.819C8A9889DC4125A766BBEBDBEA5B74.edm" localSheetId="17" hidden="1">#REF!</definedName>
    <definedName name="_bdm.819C8A9889DC4125A766BBEBDBEA5B74.edm" localSheetId="2" hidden="1">#REF!</definedName>
    <definedName name="_bdm.819C8A9889DC4125A766BBEBDBEA5B74.edm" hidden="1">#REF!</definedName>
    <definedName name="_bdm.81CE6D9341AC430CA15D9013A9109D94.edm" hidden="1" xml:space="preserve">                                         '[5]Sources &amp; Uses'!$1:$1048576</definedName>
    <definedName name="_bdm.82233BB6D04D4B1BA1907C25E722DE73.edm" hidden="1" xml:space="preserve">                                         '[5]Sources &amp; Uses'!$1:$1048576</definedName>
    <definedName name="_bdm.825093C866094DA18554A9A1EDB45C8E.edm" hidden="1" xml:space="preserve">            '[6]3. Contribution Analysis'!$1:$1048576</definedName>
    <definedName name="_bdm.827CE9CBE1A5419EA323BA343A7F3281.edm" hidden="1" xml:space="preserve">            '[4]PF BS'!$1:$1048576</definedName>
    <definedName name="_bdm.834773793C014201BDD4E468FE590ABF.edm" hidden="1" xml:space="preserve">            '[4]PF EPS'!$1:$1048576</definedName>
    <definedName name="_bdm.8364506A8F67436AB4C2D4EA73F22E60.edm" hidden="1" xml:space="preserve">                        '[5]Sources &amp; Uses'!$1:$1048576</definedName>
    <definedName name="_bdm.838B0FCDD7B049979F00837C0F84FC52.edm" hidden="1" xml:space="preserve">            '[4]PF Overview'!$1:$1048576</definedName>
    <definedName name="_bdm.83AAA1C402B7473D8D9212209B6D47DC.edm" hidden="1" xml:space="preserve">            '[4]PF EPS'!$1:$1048576</definedName>
    <definedName name="_bdm.83AE7C906A23448AB8FFA6E88E903D8E.edm" hidden="1" xml:space="preserve">                       '[4]PF Debt Paydown (Synergies)'!$1:$1048576</definedName>
    <definedName name="_bdm.83B61F7F15D74DEF81EC79A0EE6FEAB8.edm" hidden="1" xml:space="preserve">            '[4]PF EPS'!$1:$1048576</definedName>
    <definedName name="_bdm.83D7DDB91E0E4A50AE907BCF05E74CA7.edm" hidden="1" xml:space="preserve">            '[4]Implied Renesas SH Consid'!$1:$1048576</definedName>
    <definedName name="_bdm.84051D4190F8449CB0BF1132905819D9.edm" localSheetId="19" hidden="1">#REF!</definedName>
    <definedName name="_bdm.84051D4190F8449CB0BF1132905819D9.edm" localSheetId="17" hidden="1">#REF!</definedName>
    <definedName name="_bdm.84051D4190F8449CB0BF1132905819D9.edm" localSheetId="2" hidden="1">#REF!</definedName>
    <definedName name="_bdm.84051D4190F8449CB0BF1132905819D9.edm" hidden="1">#REF!</definedName>
    <definedName name="_bdm.8487AE5D8AE54BD790AD4F5C2B99FBFF.edm" hidden="1" xml:space="preserve">            '[4]Rome P&amp;L'!$1:$1048576</definedName>
    <definedName name="_bdm.848E4AC1402F4D02B9044804BF0B5C89.edm" hidden="1" xml:space="preserve">                        '[5]Sources &amp; Uses'!$1:$1048576</definedName>
    <definedName name="_bdm.84C040F25399428B89F1A1EA545B1BBF.edm" hidden="1" xml:space="preserve">            '[4]Atlas BS'!$1:$1048576</definedName>
    <definedName name="_bdm.84DE8D4E81164E479C7007B370CD10F4.edm" hidden="1" xml:space="preserve">            '[4]Vision Deck Backup'!$1:$1048576</definedName>
    <definedName name="_bdm.8526E4E157E94271B230FBE469CCE094.edm" hidden="1" xml:space="preserve">                                         '[5]Sources &amp; Uses'!$1:$1048576</definedName>
    <definedName name="_bdm.85856CB199BE415FA9C6118E45F4A29C.edm" hidden="1" xml:space="preserve">            '[6]6. Accretion (Dilution)'!$1:$1048576</definedName>
    <definedName name="_bdm.858E6CCDF89A4FB88D717E14CB51B701.edm" hidden="1" xml:space="preserve">                     '[5]Sources &amp; Uses'!$1:$1048576</definedName>
    <definedName name="_bdm.85BB5722EE86428896EC5BEE8B117527.edm" hidden="1" xml:space="preserve">                                         '[5]Sources &amp; Uses'!$1:$1048576</definedName>
    <definedName name="_bdm.861CC7F4F1994F79B904080564E78D73.edm" hidden="1" xml:space="preserve">                                         '[5]Sources &amp; Uses'!$1:$1048576</definedName>
    <definedName name="_bdm.862A5E6516DA4B6A817DD26657CCDCEA.edm" hidden="1" xml:space="preserve">                                         '[5]Sources &amp; Uses'!$1:$1048576</definedName>
    <definedName name="_bdm.866D5A88DDF044E999C29D3885CA52D9.edm" hidden="1" xml:space="preserve">                        '[5]Sources &amp; Uses'!$1:$1048576</definedName>
    <definedName name="_bdm.86B9E838DDE2464AB661049C0722626C.edm" hidden="1" xml:space="preserve">                        '[5]Sources &amp; Uses'!$1:$1048576</definedName>
    <definedName name="_bdm.8726070A89AB4B3882A9D33302DE411C.edm" hidden="1" xml:space="preserve">            '[4]PF Overview'!$1:$1048576</definedName>
    <definedName name="_bdm.880149438B4E40769C513F230A62AADB.edm" hidden="1" xml:space="preserve">                       '[5]A(D) Synergies'!$1:$1048576</definedName>
    <definedName name="_bdm.88175DFAB5D642E59B28E5A5E2A9E7D9.edm" hidden="1" xml:space="preserve">                        '[5]Sources &amp; Uses'!$1:$1048576</definedName>
    <definedName name="_bdm.885D4051384C4401875164F2A1B9CC7B.edm" hidden="1" xml:space="preserve">                                         '[5]Sources &amp; Uses'!$1:$1048576</definedName>
    <definedName name="_bdm.8860d0adebed45c9866869622610af93.edm" hidden="1" xml:space="preserve">                                         '[5]Sources &amp; Uses'!$1:$1048576</definedName>
    <definedName name="_bdm.8863207985944CDC9477BE90EAFB154A.edm" localSheetId="19" hidden="1">#REF!</definedName>
    <definedName name="_bdm.8863207985944CDC9477BE90EAFB154A.edm" localSheetId="17" hidden="1">#REF!</definedName>
    <definedName name="_bdm.8863207985944CDC9477BE90EAFB154A.edm" localSheetId="2" hidden="1">#REF!</definedName>
    <definedName name="_bdm.8863207985944CDC9477BE90EAFB154A.edm" hidden="1">#REF!</definedName>
    <definedName name="_bdm.887B2159D64B4777B0B66B0BCEB7A045.edm" localSheetId="19" hidden="1">#REF!</definedName>
    <definedName name="_bdm.887B2159D64B4777B0B66B0BCEB7A045.edm" localSheetId="17" hidden="1">#REF!</definedName>
    <definedName name="_bdm.887B2159D64B4777B0B66B0BCEB7A045.edm" localSheetId="2" hidden="1">#REF!</definedName>
    <definedName name="_bdm.887B2159D64B4777B0B66B0BCEB7A045.edm" hidden="1">#REF!</definedName>
    <definedName name="_bdm.888A658DFF374BE6A511AD3B013100E0.edm" hidden="1" xml:space="preserve">                        '[5]Sources &amp; Uses'!$1:$1048576</definedName>
    <definedName name="_bdm.889BDA1E0994448EB1CFE7A9081E6BFA.edm" hidden="1" xml:space="preserve">           '[3]P2 2011 Charts'!$A$1:$IV$65536</definedName>
    <definedName name="_bdm.8914963490F74F339E93019DC422D36D.edm" hidden="1" xml:space="preserve">                                                                       '[4]Atlas BS'!$1:$1048576</definedName>
    <definedName name="_bdm.89466E0617564FA8A23EC92260226AA6.edm" hidden="1" xml:space="preserve">                        '[5]Sources &amp; Uses'!$1:$1048576</definedName>
    <definedName name="_bdm.895EE46A61C74F33A2EEBF94F805BE04.edm" hidden="1" xml:space="preserve">                                         '[5]Sources &amp; Uses'!$1:$1048576</definedName>
    <definedName name="_bdm.899b2c04b8e54c39bf2c3820af7b4e78.edm" hidden="1" xml:space="preserve">                                 '[5]Pro Forma Financials'!$1:$1048576</definedName>
    <definedName name="_bdm.89E64871580A42708DA6F5B8074CE3A1.edm" hidden="1" xml:space="preserve">                        '[5]Sources &amp; Uses'!$1:$1048576</definedName>
    <definedName name="_bdm.8A3190BD38CB4DD8BA49200CB4D0DF46.edm" hidden="1" xml:space="preserve">                   [5]Assumptions!$1:$1048576</definedName>
    <definedName name="_bdm.8A3CB704298D40188F7F699D8EA472A8.edm" hidden="1" xml:space="preserve">             '[4]PF EPS'!$1:$1048576</definedName>
    <definedName name="_bdm.8A492CD34E3144BCAC0DC9E20684BF8F.edm" hidden="1" xml:space="preserve">                   '[4]PF Overview'!$1:$1048576</definedName>
    <definedName name="_bdm.8A815BA55AC94E268F12479D3C4056A2.edm" hidden="1" xml:space="preserve">                        '[5]Sources &amp; Uses'!$1:$1048576</definedName>
    <definedName name="_bdm.8A91DB1644E0456B8D29BE9D4BBDEAD2.edm" hidden="1" xml:space="preserve">            '[4]Rome P&amp;L'!$1:$1048576</definedName>
    <definedName name="_bdm.8aa1fb62e6f942f68613c6446ff523c4.edm" localSheetId="19" hidden="1">#REF!</definedName>
    <definedName name="_bdm.8aa1fb62e6f942f68613c6446ff523c4.edm" localSheetId="17" hidden="1">#REF!</definedName>
    <definedName name="_bdm.8aa1fb62e6f942f68613c6446ff523c4.edm" localSheetId="2" hidden="1">#REF!</definedName>
    <definedName name="_bdm.8aa1fb62e6f942f68613c6446ff523c4.edm" hidden="1">#REF!</definedName>
    <definedName name="_bdm.8AE8558948E54DBD8CC0EEFA5B387EB3.edm" hidden="1" xml:space="preserve">            '[4]Implied Renesas SH Consid'!$1:$1048576</definedName>
    <definedName name="_bdm.8B322929D53F443C944656E333FA6096.edm" hidden="1" xml:space="preserve">                                         '[5]Sources &amp; Uses'!$1:$1048576</definedName>
    <definedName name="_bdm.8B64E737F231433C8F1CDC360F025319.edm" hidden="1" xml:space="preserve">                   '[4]Avago FDSO'!$1:$1048576</definedName>
    <definedName name="_bdm.8B78A2AB957747F6B93B8D303C35F585.edm" hidden="1" xml:space="preserve">            '[4]Implied Renesas SH Consid'!$1:$1048576</definedName>
    <definedName name="_bdm.8B85DC90E26746F0A653A77A132FF6E5.edm" hidden="1" xml:space="preserve">                        '[5]Sources &amp; Uses'!$1:$1048576</definedName>
    <definedName name="_bdm.8BA3D1CFAAC54559BBDD5D7796041B60.edm" hidden="1" xml:space="preserve">                                                                                                                                                             '[4]PF EPS'!$1:$1048576</definedName>
    <definedName name="_bdm.8C06422A01984EF683A5110143C46D79.edm" hidden="1" xml:space="preserve">            '[6]Aqua Standalone P&amp;L'!$1:$1048576</definedName>
    <definedName name="_bdm.8C41B65CE6E94B249D7FAF1E8C329E6B.edm" hidden="1" xml:space="preserve">                     '[5]Sources &amp; Uses'!$1:$1048576</definedName>
    <definedName name="_bdm.8C64B8EF40FF4BF3A2F282273731F3E6.edm" hidden="1" xml:space="preserve">                        '[5]Sources &amp; Uses'!$1:$1048576</definedName>
    <definedName name="_bdm.8C9301FA29A0429E98EDA65CE0602697.edm" hidden="1" xml:space="preserve">                        '[5]Sources &amp; Uses'!$1:$1048576</definedName>
    <definedName name="_bdm.8C935CDBF11F49B69508354DFC780C29.edm" hidden="1" xml:space="preserve">                                         '[5]Sources &amp; Uses'!$1:$1048576</definedName>
    <definedName name="_bdm.8CD6E93CB59D414FAD0F42463A07BB7B.edm" hidden="1" xml:space="preserve">                                         '[5]Sources &amp; Uses'!$1:$1048576</definedName>
    <definedName name="_bdm.8CF22BC186664377B11799448A626E8F.edm" hidden="1" xml:space="preserve">                                         '[5]Sources &amp; Uses'!$1:$1048576</definedName>
    <definedName name="_bdm.8D086B5E3D0C46E0BD024DAEC7F24AD4.edm" hidden="1" xml:space="preserve">                        '[5]Sources &amp; Uses'!$1:$1048576</definedName>
    <definedName name="_bdm.8D54297434454447AAF435693D46CD7F.edm" hidden="1" xml:space="preserve">                        '[5]Sources &amp; Uses'!$1:$1048576</definedName>
    <definedName name="_bdm.8D6DA4D1A93E4F0BAB3F6088BCBE409B.edm" hidden="1" xml:space="preserve">                        '[5]Sources &amp; Uses'!$1:$1048576</definedName>
    <definedName name="_bdm.8D79F59BC35F4AAD9A236AE9A431062D.edm" hidden="1" xml:space="preserve">                     [5]Synergies!$1:$1048576</definedName>
    <definedName name="_bdm.8D7CD62906BC499D9EEDADA70CFC7B26.edm" hidden="1" xml:space="preserve">                                         '[5]Sources &amp; Uses'!$1:$1048576</definedName>
    <definedName name="_bdm.8D82C8C99D7046CF9CAD1659795D3182.edm" localSheetId="19" hidden="1">#REF!</definedName>
    <definedName name="_bdm.8D82C8C99D7046CF9CAD1659795D3182.edm" localSheetId="17" hidden="1">#REF!</definedName>
    <definedName name="_bdm.8D82C8C99D7046CF9CAD1659795D3182.edm" localSheetId="2" hidden="1">#REF!</definedName>
    <definedName name="_bdm.8D82C8C99D7046CF9CAD1659795D3182.edm" hidden="1">#REF!</definedName>
    <definedName name="_bdm.8D9BAA080EDB4388AA8280AA410B5073.edm" hidden="1" xml:space="preserve">                   '[4]PF Overview'!$1:$1048576</definedName>
    <definedName name="_bdm.8DB979EE16B945ADB35E53BB54F0CC81.edm" hidden="1" xml:space="preserve">               '[4]PF EPS'!$1:$1048576</definedName>
    <definedName name="_bdm.8EA0C54DC51D461B9CA3B97B1AC16C3C.edm" hidden="1" xml:space="preserve">                        '[5]Sources &amp; Uses'!$1:$1048576</definedName>
    <definedName name="_bdm.8EFE2922B3F64A25B03888194D6F1B9C.edm" hidden="1" xml:space="preserve">                       '[5]A(D) Synergies'!$1:$1048576</definedName>
    <definedName name="_bdm.8FA0DB3B47234E3CA0A745517A50C55B.edm" hidden="1" xml:space="preserve">                        '[5]Sources &amp; Uses'!$1:$1048576</definedName>
    <definedName name="_bdm.8FB1CF2FD37F44B88AD2697E483BF623.edm" hidden="1" xml:space="preserve">                                                                                                                                                                                                                                                               '[4]PF EPS'!$1:$1048576</definedName>
    <definedName name="_bdm.900FE6B511334CE09799E7B869B786E3.edm" hidden="1" xml:space="preserve">             '[4]PF Overview'!$1:$1048576</definedName>
    <definedName name="_bdm.903570DDD20F48FFB40AF6926CFD0838.edm" hidden="1" xml:space="preserve">                        '[5]Sources &amp; Uses'!$1:$1048576</definedName>
    <definedName name="_bdm.90643D70A19C47A1BB75DF1835CC9670.edm" hidden="1" xml:space="preserve">                       '[4]Avago FDSO'!$1:$1048576</definedName>
    <definedName name="_bdm.908AA8A95AEB4324B10B20CCB383E800.edm" hidden="1" xml:space="preserve">                       '[4]Avago FDSO'!$1:$1048576</definedName>
    <definedName name="_bdm.90C8215E5BD54A7A9E22328502F19FF8.edm" hidden="1" xml:space="preserve">                        '[5]Sources &amp; Uses'!$1:$1048576</definedName>
    <definedName name="_bdm.90FCFFCEC10B4A6A9F688105027C04FA.edm" hidden="1" xml:space="preserve">                                                                                                                                                                                                '[4]PF EPS'!$1:$1048576</definedName>
    <definedName name="_bdm.912D8FA1135E4F16845D504BD8610070.edm" hidden="1" xml:space="preserve">             '[4]Avago FDSO'!$1:$1048576</definedName>
    <definedName name="_bdm.91C9B260BC2A41E9B16ACBDEFA19A73B.edm" hidden="1" xml:space="preserve">            '[4]Atlas BS'!$1:$1048576</definedName>
    <definedName name="_bdm.920A0F51D0DD4FB1951996C84984715E.edm" hidden="1" xml:space="preserve">                        '[5]Sources &amp; Uses'!$1:$1048576</definedName>
    <definedName name="_bdm.9224D39E8B534D3086640BADA8FF9D22.edm" hidden="1" xml:space="preserve">                                   '[4]PF EPS'!$1:$1048576</definedName>
    <definedName name="_bdm.924FB4728A8E459691A8321945A588BD.edm" hidden="1" xml:space="preserve">            '[4]PF BS'!$1:$1048576</definedName>
    <definedName name="_bdm.92AF9E69A1E24937B6AFB393E6895FE6.edm" hidden="1" xml:space="preserve">                                    [5]Assumptions!$1:$1048576</definedName>
    <definedName name="_bdm.930AF6CA95CB425B966A9C7517AD43C0.edm" hidden="1" xml:space="preserve">            '[4]Implied Renesas SH Consid'!$1:$1048576</definedName>
    <definedName name="_bdm.940268481BCF4EBFB96B40804C898A69.edm" hidden="1" xml:space="preserve">            '[4]PF EPS'!$1:$1048576</definedName>
    <definedName name="_bdm.94796D4DB1624C1883FC44C0A6137965.edm" hidden="1" xml:space="preserve">            '[6]Savings Graphs'!$1:$1048576</definedName>
    <definedName name="_bdm.9485A1B057CC47ADB12AA58182F67FC1.edm" hidden="1" xml:space="preserve">                        '[5]Sources &amp; Uses'!$1:$1048576</definedName>
    <definedName name="_bdm.950F999350D2402F8F9CD252B846448F.edm" hidden="1" xml:space="preserve">            '[4]Renesas Metrics'!$1:$1048576</definedName>
    <definedName name="_bdm.954BEEC1583F4F45B57AF4FCFC591302.edm" hidden="1" xml:space="preserve">                                         '[5]Sources &amp; Uses'!$1:$1048576</definedName>
    <definedName name="_bdm.955A87A0840C45B680A1C5A9848C8488.edm" hidden="1" xml:space="preserve">                                    [5]Assumptions!$1:$1048576</definedName>
    <definedName name="_bdm.9560ED134D5240719CDF5E8305669B28.edm" hidden="1" xml:space="preserve">            '[4]Rome P&amp;L'!$1:$1048576</definedName>
    <definedName name="_bdm.9569A4D6F29F4A2E9633FD1EFF5FD642.edm" localSheetId="19" hidden="1">#REF!</definedName>
    <definedName name="_bdm.9569A4D6F29F4A2E9633FD1EFF5FD642.edm" localSheetId="17" hidden="1">#REF!</definedName>
    <definedName name="_bdm.9569A4D6F29F4A2E9633FD1EFF5FD642.edm" localSheetId="2" hidden="1">#REF!</definedName>
    <definedName name="_bdm.9569A4D6F29F4A2E9633FD1EFF5FD642.edm" hidden="1">#REF!</definedName>
    <definedName name="_bdm.956EB32E4CE04D8090AC2BCFB0A5E944.edm" hidden="1" xml:space="preserve">                                               '[4]Renesas Metrics'!$1:$1048576</definedName>
    <definedName name="_bdm.9599E71E069D4694A4308F9390EACE0C.edm" hidden="1" xml:space="preserve">            '[4]Rome P&amp;L'!$1:$1048576</definedName>
    <definedName name="_bdm.96066A119F654AD985813B6E79D70A8E.edm" hidden="1" xml:space="preserve">                   '[4]Avago FDSO'!$1:$1048576</definedName>
    <definedName name="_bdm.96929BF5864F482BAACC43FED8AC120B.edm" localSheetId="19" hidden="1">#REF!</definedName>
    <definedName name="_bdm.96929BF5864F482BAACC43FED8AC120B.edm" localSheetId="17" hidden="1">#REF!</definedName>
    <definedName name="_bdm.96929BF5864F482BAACC43FED8AC120B.edm" localSheetId="2" hidden="1">#REF!</definedName>
    <definedName name="_bdm.96929BF5864F482BAACC43FED8AC120B.edm" hidden="1">#REF!</definedName>
    <definedName name="_bdm.97562BC7360A4C108A81BA96A6152153.edm" hidden="1" xml:space="preserve">                                         '[5]Sources &amp; Uses'!$1:$1048576</definedName>
    <definedName name="_bdm.97C831ED83734796B9DBC83751131384.edm" hidden="1" xml:space="preserve">                                               '[4]Renesas Metrics'!$1:$1048576</definedName>
    <definedName name="_bdm.9891137968384BC3BC258754113F7FB4.edm" hidden="1" xml:space="preserve">                        '[5]Sources &amp; Uses'!$1:$1048576</definedName>
    <definedName name="_bdm.989C2D6780374A03933687BB00F7403B.edm" hidden="1" xml:space="preserve">                        '[5]Sources &amp; Uses'!$1:$1048576</definedName>
    <definedName name="_bdm.98EDE5664877452D9564E502C4E78EB9.edm" localSheetId="19" hidden="1">#REF!</definedName>
    <definedName name="_bdm.98EDE5664877452D9564E502C4E78EB9.edm" localSheetId="17" hidden="1">#REF!</definedName>
    <definedName name="_bdm.98EDE5664877452D9564E502C4E78EB9.edm" localSheetId="2" hidden="1">#REF!</definedName>
    <definedName name="_bdm.98EDE5664877452D9564E502C4E78EB9.edm" hidden="1">#REF!</definedName>
    <definedName name="_bdm.99854DD3891E445A9498DDEDFC86191B.edm" hidden="1" xml:space="preserve">                                         '[5]Sources &amp; Uses'!$1:$1048576</definedName>
    <definedName name="_bdm.999BD36007574D72976FC3CD5BE51769.edm" hidden="1" xml:space="preserve">                     '[5]Sources &amp; Uses'!$1:$1048576</definedName>
    <definedName name="_bdm.9A51C4E9834C499C8E127D72F95222C1.edm" hidden="1" xml:space="preserve">                   [5]Assumptions!$1:$1048576</definedName>
    <definedName name="_bdm.9ACF978DB46D4B27A791244E02C39383.edm" hidden="1" xml:space="preserve">                        '[5]Sources &amp; Uses'!$1:$1048576</definedName>
    <definedName name="_bdm.9ba439b558534e2ea4403faee3fdb105.edm" localSheetId="19" hidden="1">#REF!</definedName>
    <definedName name="_bdm.9ba439b558534e2ea4403faee3fdb105.edm" localSheetId="17" hidden="1">#REF!</definedName>
    <definedName name="_bdm.9ba439b558534e2ea4403faee3fdb105.edm" localSheetId="2" hidden="1">#REF!</definedName>
    <definedName name="_bdm.9ba439b558534e2ea4403faee3fdb105.edm" hidden="1">#REF!</definedName>
    <definedName name="_bdm.9BED4F0D3104470DA59089488DE3A451.edm" hidden="1" xml:space="preserve">                        '[5]Sources &amp; Uses'!$1:$1048576</definedName>
    <definedName name="_bdm.9C26B01883584D23A0EEEB2B79EB3397.edm" hidden="1" xml:space="preserve">                        '[5]Sources &amp; Uses'!$1:$1048576</definedName>
    <definedName name="_bdm.9C832138E8AE4DC1834BCCD06A2E088B.edm" hidden="1" xml:space="preserve">                              [5]Assumptions!$1:$1048576</definedName>
    <definedName name="_bdm.9cd45dd0122e46928babaeea36f5fe6c.edm" localSheetId="19" hidden="1">#REF!</definedName>
    <definedName name="_bdm.9cd45dd0122e46928babaeea36f5fe6c.edm" localSheetId="17" hidden="1">#REF!</definedName>
    <definedName name="_bdm.9cd45dd0122e46928babaeea36f5fe6c.edm" localSheetId="2" hidden="1">#REF!</definedName>
    <definedName name="_bdm.9cd45dd0122e46928babaeea36f5fe6c.edm" hidden="1">#REF!</definedName>
    <definedName name="_bdm.9CF58387819B44E3BAC94551365B35BD.edm" hidden="1" xml:space="preserve">                                         '[5]Sources &amp; Uses'!$1:$1048576</definedName>
    <definedName name="_bdm.9D04F99DB13548A6AF4DD844CAA56568.edm" hidden="1" xml:space="preserve">                        '[5]Sources &amp; Uses'!$1:$1048576</definedName>
    <definedName name="_bdm.9D43E943417445ED85D6A7102E3E8315.edm" hidden="1" xml:space="preserve"> '[8]FY14 Acc Dil'!$1:$1048576</definedName>
    <definedName name="_bdm.9D675A1A8AD745BA903962E0018363F9.edm" localSheetId="19" hidden="1">#REF!</definedName>
    <definedName name="_bdm.9D675A1A8AD745BA903962E0018363F9.edm" localSheetId="17" hidden="1">#REF!</definedName>
    <definedName name="_bdm.9D675A1A8AD745BA903962E0018363F9.edm" localSheetId="2" hidden="1">#REF!</definedName>
    <definedName name="_bdm.9D675A1A8AD745BA903962E0018363F9.edm" hidden="1">#REF!</definedName>
    <definedName name="_bdm.9DCF4C7295FC494A827327367CB77234.edm" hidden="1" xml:space="preserve">            '[4]Rome P&amp;L'!$1:$1048576</definedName>
    <definedName name="_bdm.9DDD9E78E9C44739A5B0B053C9889667.edm" hidden="1" xml:space="preserve">                        '[5]Sources &amp; Uses'!$1:$1048576</definedName>
    <definedName name="_bdm.9E3B072569F0481BB44A4F19123CED1A.edm" hidden="1" xml:space="preserve">            '[4]Implied Renesas SH Consid'!$1:$1048576</definedName>
    <definedName name="_bdm.9E5358047E13482682441224B2BD8CEA.edm" localSheetId="19" hidden="1">#REF!</definedName>
    <definedName name="_bdm.9E5358047E13482682441224B2BD8CEA.edm" localSheetId="17" hidden="1">#REF!</definedName>
    <definedName name="_bdm.9E5358047E13482682441224B2BD8CEA.edm" localSheetId="2" hidden="1">#REF!</definedName>
    <definedName name="_bdm.9E5358047E13482682441224B2BD8CEA.edm" hidden="1">#REF!</definedName>
    <definedName name="_bdm.9E839F28785248C394335CEBA9C58DA5.edm" hidden="1" xml:space="preserve">                                         '[5]Sources &amp; Uses'!$1:$1048576</definedName>
    <definedName name="_bdm.9EA663208E51497F97D7992EA0000F50.edm" hidden="1" xml:space="preserve">                        '[5]Sources &amp; Uses'!$1:$1048576</definedName>
    <definedName name="_bdm.9EBD318991AF430E9C76993D4BD37CE6.edm" hidden="1" xml:space="preserve">                        '[5]Sources &amp; Uses'!$1:$1048576</definedName>
    <definedName name="_bdm.9EF28BA5C76746829186982B47CFE18F.edm" localSheetId="19" hidden="1">#REF!</definedName>
    <definedName name="_bdm.9EF28BA5C76746829186982B47CFE18F.edm" localSheetId="17" hidden="1">#REF!</definedName>
    <definedName name="_bdm.9EF28BA5C76746829186982B47CFE18F.edm" localSheetId="2" hidden="1">#REF!</definedName>
    <definedName name="_bdm.9EF28BA5C76746829186982B47CFE18F.edm" hidden="1">#REF!</definedName>
    <definedName name="_bdm.9F41FEF3B94343C3BA70C9DFB1EC00F8.edm" localSheetId="19" hidden="1">#REF!</definedName>
    <definedName name="_bdm.9F41FEF3B94343C3BA70C9DFB1EC00F8.edm" localSheetId="17" hidden="1">#REF!</definedName>
    <definedName name="_bdm.9F41FEF3B94343C3BA70C9DFB1EC00F8.edm" localSheetId="2" hidden="1">#REF!</definedName>
    <definedName name="_bdm.9F41FEF3B94343C3BA70C9DFB1EC00F8.edm" hidden="1">#REF!</definedName>
    <definedName name="_bdm.9F62F88DCFFF4F52A1D29D4A6698DE0E.edm" hidden="1" xml:space="preserve">                                         '[5]Sources &amp; Uses'!$1:$1048576</definedName>
    <definedName name="_bdm.9f6ceee203e94c719ef79fb8e6ac6dc6.edm" localSheetId="19" hidden="1">#REF!</definedName>
    <definedName name="_bdm.9f6ceee203e94c719ef79fb8e6ac6dc6.edm" localSheetId="17" hidden="1">#REF!</definedName>
    <definedName name="_bdm.9f6ceee203e94c719ef79fb8e6ac6dc6.edm" localSheetId="2" hidden="1">#REF!</definedName>
    <definedName name="_bdm.9f6ceee203e94c719ef79fb8e6ac6dc6.edm" hidden="1">#REF!</definedName>
    <definedName name="_bdm.A041BB2A7CD8408887C53C0D3EBE40E8.edm" hidden="1" xml:space="preserve">         '[7]Stock Pricing'!$1:$1048576</definedName>
    <definedName name="_bdm.A08384FC0EF44C50AD60DE29A72BE425.edm" hidden="1" xml:space="preserve">            '[4]Implied Renesas SH Consid'!$1:$1048576</definedName>
    <definedName name="_bdm.A08404B942744738AD935BC650A3E542.edm" hidden="1" xml:space="preserve">                                         '[5]Sources &amp; Uses'!$1:$1048576</definedName>
    <definedName name="_bdm.A0DD5211C89A4AE68A1ECFCB64FE2D26.edm" hidden="1" xml:space="preserve">                                         '[5]Sources &amp; Uses'!$1:$1048576</definedName>
    <definedName name="_bdm.A12E83E16E76498BB90075A3B5C34A88.edm" hidden="1" xml:space="preserve">            '[4]Avago FDSO'!$1:$1048576</definedName>
    <definedName name="_bdm.A1433DFE1DAF4ACCA11FFC4F5F28D1AA.edm" hidden="1" xml:space="preserve">            '[6]ACTG Ownership'!$1:$1048576</definedName>
    <definedName name="_bdm.A18132FC3F3342DABB10D4CCD727BA67.edm" hidden="1" xml:space="preserve">                        '[5]Sources &amp; Uses'!$1:$1048576</definedName>
    <definedName name="_bdm.A1F2B6409CD7425CAC798AB6C5F6FB5B.edm" localSheetId="19" hidden="1">#REF!</definedName>
    <definedName name="_bdm.A1F2B6409CD7425CAC798AB6C5F6FB5B.edm" localSheetId="17" hidden="1">#REF!</definedName>
    <definedName name="_bdm.A1F2B6409CD7425CAC798AB6C5F6FB5B.edm" localSheetId="2" hidden="1">#REF!</definedName>
    <definedName name="_bdm.A1F2B6409CD7425CAC798AB6C5F6FB5B.edm" hidden="1">#REF!</definedName>
    <definedName name="_bdm.A202E4ACBDA44B45A85F8FA1DCC66E11.edm" hidden="1" xml:space="preserve">                   '[4]Avago FDSO'!$1:$1048576</definedName>
    <definedName name="_bdm.a253d84fd03245f8bdadcfd3a20d93bc.edm" hidden="1" xml:space="preserve">                        '[5]Sources &amp; Uses'!$1:$1048576</definedName>
    <definedName name="_bdm.A28D4ED714CD4CA88C11F0CBE470935E.edm" localSheetId="19" hidden="1">#REF!</definedName>
    <definedName name="_bdm.A28D4ED714CD4CA88C11F0CBE470935E.edm" localSheetId="17" hidden="1">#REF!</definedName>
    <definedName name="_bdm.A28D4ED714CD4CA88C11F0CBE470935E.edm" localSheetId="2" hidden="1">#REF!</definedName>
    <definedName name="_bdm.A28D4ED714CD4CA88C11F0CBE470935E.edm" hidden="1">#REF!</definedName>
    <definedName name="_bdm.A2A0ED8BC65C45379A530AAFE4617CD9.edm" localSheetId="19" hidden="1">#REF!</definedName>
    <definedName name="_bdm.A2A0ED8BC65C45379A530AAFE4617CD9.edm" localSheetId="17" hidden="1">#REF!</definedName>
    <definedName name="_bdm.A2A0ED8BC65C45379A530AAFE4617CD9.edm" localSheetId="2" hidden="1">#REF!</definedName>
    <definedName name="_bdm.A2A0ED8BC65C45379A530AAFE4617CD9.edm" hidden="1">#REF!</definedName>
    <definedName name="_bdm.A2AAB5BBD7944F0BB788A2CE413088D3.edm" hidden="1" xml:space="preserve">                                         '[5]Sources &amp; Uses'!$1:$1048576</definedName>
    <definedName name="_bdm.A2BFF84F4CC34774AD625B6D399473E4.edm" hidden="1" xml:space="preserve">                                         '[5]Sources &amp; Uses'!$1:$1048576</definedName>
    <definedName name="_bdm.A2F754B116544C0DA3777EE4283473FC.edm" hidden="1" xml:space="preserve">                                                                                                                                                                                                '[4]PF EPS'!$1:$1048576</definedName>
    <definedName name="_bdm.A348F4BEB7CE41BAA0221950FBEBC966.edm" hidden="1" xml:space="preserve">                        '[5]Sources &amp; Uses'!$1:$1048576</definedName>
    <definedName name="_bdm.A3FDC1E4164A45E485196544B4D5B590.edm" localSheetId="19" hidden="1">#REF!</definedName>
    <definedName name="_bdm.A3FDC1E4164A45E485196544B4D5B590.edm" localSheetId="17" hidden="1">#REF!</definedName>
    <definedName name="_bdm.A3FDC1E4164A45E485196544B4D5B590.edm" localSheetId="2" hidden="1">#REF!</definedName>
    <definedName name="_bdm.A3FDC1E4164A45E485196544B4D5B590.edm" hidden="1">#REF!</definedName>
    <definedName name="_bdm.A43DACD74AFF4D2781689B61C2333422.edm" hidden="1" xml:space="preserve">                 '[8]FY14 Acc Dil'!$1:$1048576</definedName>
    <definedName name="_bdm.A467139AD39640AF97B8603B0977AE86.edm" hidden="1" xml:space="preserve">                        '[5]Sources &amp; Uses'!$1:$1048576</definedName>
    <definedName name="_bdm.A470B3CFDA3F4FD0BF1EEB8D71A2623B.edm" hidden="1" xml:space="preserve">                        '[5]Sources &amp; Uses'!$1:$1048576</definedName>
    <definedName name="_bdm.A470CA5FED6041FEBC1EC37E28EC7DC3.edm" hidden="1" xml:space="preserve">            '[6]7. Trading Analysis - No Syn'!$1:$1048576</definedName>
    <definedName name="_bdm.A49562D9699A4FE883B9C74A9E113FBF.edm" hidden="1" xml:space="preserve">                   [5]Assumptions!$1:$1048576</definedName>
    <definedName name="_bdm.A69272A4F82344B18E6F35C4FEE5CB00.edm" hidden="1" xml:space="preserve">                                   '[4]Renesas Metrics'!$1:$1048576</definedName>
    <definedName name="_bdm.A6942078050042589889DC168F92BA2F.edm" hidden="1" xml:space="preserve">            '[6]Comps Charts'!$1:$1048576</definedName>
    <definedName name="_bdm.A6D5D5BE9B8D4572B4B65EF9B8B3B53B.edm" hidden="1" xml:space="preserve">            '[4]Comps Sheet'!$1:$1048576</definedName>
    <definedName name="_bdm.A6D7EA25277D45AC8C2C60CB5F178778.edm" hidden="1" xml:space="preserve">            '[5]Sources &amp; Uses'!$1:$1048576</definedName>
    <definedName name="_bdm.A6F4359E09FC417E948172BF7206CEBE.edm" hidden="1" xml:space="preserve">                        '[5]Sources &amp; Uses'!$1:$1048576</definedName>
    <definedName name="_bdm.A73046639537422192DDAB0E7BF0413E.edm" hidden="1" xml:space="preserve">             '[4]PF Overview'!$1:$1048576</definedName>
    <definedName name="_bdm.A733E4DF48214AD0A52C890E108341C6.edm" hidden="1" xml:space="preserve">            '[4]PF Overview'!$1:$1048576</definedName>
    <definedName name="_bdm.A737E2BEAD62480D9DE24F3DD76B5A8E.edm" hidden="1" xml:space="preserve">                        '[5]Sources &amp; Uses'!$1:$1048576</definedName>
    <definedName name="_bdm.A769E45D9E584B0482F38385330F766E.edm" hidden="1" xml:space="preserve">                        '[5]Sources &amp; Uses'!$1:$1048576</definedName>
    <definedName name="_bdm.A77FC71116174A3A8A3D66F06CAD732E.edm" hidden="1" xml:space="preserve">                    [5]Assumptions!$1:$1048576</definedName>
    <definedName name="_bdm.A7AF57688F77444AA4C86EF55DE0BBB1.edm" localSheetId="19" hidden="1">#REF!</definedName>
    <definedName name="_bdm.A7AF57688F77444AA4C86EF55DE0BBB1.edm" localSheetId="17" hidden="1">#REF!</definedName>
    <definedName name="_bdm.A7AF57688F77444AA4C86EF55DE0BBB1.edm" localSheetId="2" hidden="1">#REF!</definedName>
    <definedName name="_bdm.A7AF57688F77444AA4C86EF55DE0BBB1.edm" hidden="1">#REF!</definedName>
    <definedName name="_bdm.A7BD44AC7F5B4CA5AD390385662D8838.edm" hidden="1" xml:space="preserve">            '[6]Analyst Commentary'!$1:$1048576</definedName>
    <definedName name="_bdm.A80901631C3A404FBDF06DB8D4F3015F.edm" hidden="1" xml:space="preserve">                        '[5]Sources &amp; Uses'!$1:$1048576</definedName>
    <definedName name="_bdm.A8220C2919D74971A28135A436A10E76.edm" hidden="1" xml:space="preserve">                        '[5]Sources &amp; Uses'!$1:$1048576</definedName>
    <definedName name="_bdm.A83E7B5A3A22489186EB3D1CE0D186CE.edm" hidden="1" xml:space="preserve">                                         '[5]Sources &amp; Uses'!$1:$1048576</definedName>
    <definedName name="_bdm.A83F9BFDA26C4DF5A331E3769725D794.edm" hidden="1" xml:space="preserve">                    [5]Assumptions!$1:$1048576</definedName>
    <definedName name="_bdm.A85486B322794D77BF1C6A81AEAFE488.edm" hidden="1" xml:space="preserve">                                         '[5]Sources &amp; Uses'!$1:$1048576</definedName>
    <definedName name="_bdm.A87F0343816C4B00A848C30B70BF8C91.edm" hidden="1" xml:space="preserve">            [5]Assumptions!$1:$1048576</definedName>
    <definedName name="_bdm.A99695FDF8F841E58E288B1972E913B0.edm" hidden="1" xml:space="preserve">                                         '[5]Sources &amp; Uses'!$1:$1048576</definedName>
    <definedName name="_bdm.AA39163E72BA4A799CE9B20C0420E566.edm" hidden="1" xml:space="preserve">                       '[5]A(D) Synergies'!$1:$1048576</definedName>
    <definedName name="_bdm.AA3B00CA538B4170BC9172D90C4D0D61.edm" hidden="1" xml:space="preserve">                   '[4]PF Overview'!$1:$1048576</definedName>
    <definedName name="_bdm.AA4C35EDCCD9419C8CE0457C53D7E50B.edm" localSheetId="19" hidden="1">#REF!</definedName>
    <definedName name="_bdm.AA4C35EDCCD9419C8CE0457C53D7E50B.edm" localSheetId="17" hidden="1">#REF!</definedName>
    <definedName name="_bdm.AA4C35EDCCD9419C8CE0457C53D7E50B.edm" localSheetId="2" hidden="1">#REF!</definedName>
    <definedName name="_bdm.AA4C35EDCCD9419C8CE0457C53D7E50B.edm" hidden="1">#REF!</definedName>
    <definedName name="_bdm.AA6615E7803C492AB2D71656A0DBD240.edm" hidden="1" xml:space="preserve">            '[6]FSL 3 Statements'!$1:$1048576</definedName>
    <definedName name="_bdm.AA86395705C64E8880689B68D0DFC2DF.edm" localSheetId="19" hidden="1">#REF!</definedName>
    <definedName name="_bdm.AA86395705C64E8880689B68D0DFC2DF.edm" localSheetId="17" hidden="1">#REF!</definedName>
    <definedName name="_bdm.AA86395705C64E8880689B68D0DFC2DF.edm" localSheetId="2" hidden="1">#REF!</definedName>
    <definedName name="_bdm.AA86395705C64E8880689B68D0DFC2DF.edm" hidden="1">#REF!</definedName>
    <definedName name="_bdm.AAE17AE71F9E4D63814858A316658595.edm" hidden="1" xml:space="preserve">                        '[5]Sources &amp; Uses'!$1:$1048576</definedName>
    <definedName name="_bdm.AB09FA4C44D64A40BCFB545C08BAFD93.edm" hidden="1" xml:space="preserve">                       [5]Assumptions!$1:$1048576</definedName>
    <definedName name="_bdm.AB14D56BE77C4B9B9DA2E8184A1DF436.edm" hidden="1" xml:space="preserve">                                         '[5]Sources &amp; Uses'!$1:$1048576</definedName>
    <definedName name="_bdm.AB3019983F6B4316835E1967524648FC.edm" hidden="1" xml:space="preserve">            '[4]Synergies Impact'!$1:$1048576</definedName>
    <definedName name="_bdm.ab5bd070bbf84f7e9fb40a409af0ff41.edm" localSheetId="19" hidden="1">#REF!</definedName>
    <definedName name="_bdm.ab5bd070bbf84f7e9fb40a409af0ff41.edm" localSheetId="17" hidden="1">#REF!</definedName>
    <definedName name="_bdm.ab5bd070bbf84f7e9fb40a409af0ff41.edm" localSheetId="2" hidden="1">#REF!</definedName>
    <definedName name="_bdm.ab5bd070bbf84f7e9fb40a409af0ff41.edm" hidden="1">#REF!</definedName>
    <definedName name="_bdm.ABAC954A098E4356906F14FDAF2954C0.edm" hidden="1" xml:space="preserve">            '[4]Avago FDSO'!$1:$1048576</definedName>
    <definedName name="_bdm.AC3CFCBD64AF4465A21B16462691640B.edm" hidden="1" xml:space="preserve">            '[4]PF EPS'!$1:$1048576</definedName>
    <definedName name="_bdm.AC6640CEDCE441578FAA92381559EE63.edm" hidden="1" xml:space="preserve">                        '[5]Sources &amp; Uses'!$1:$1048576</definedName>
    <definedName name="_bdm.AC817B8114854C9AA1C3BBD614D5DC16.edm" hidden="1" xml:space="preserve">                                                                                                                                                       '[4]PF EPS'!$1:$1048576</definedName>
    <definedName name="_bdm.AD4475C6049D4AFD8060E9A1FC6E4A4D.edm" hidden="1" xml:space="preserve">            '[4]Avago FDSO'!$1:$1048576</definedName>
    <definedName name="_bdm.AD6C4367A22644B6B29B4934EDB7648D.edm" hidden="1" xml:space="preserve">             '[4]PF Debt Paydown (Synergies)'!$1:$1048576</definedName>
    <definedName name="_bdm.AD76BB8F7E66408C980C2B593D8176F0.edm" hidden="1" xml:space="preserve">                        '[5]Sources &amp; Uses'!$1:$1048576</definedName>
    <definedName name="_bdm.ADB3C30D7DA74741A8E764413E501F32.edm" hidden="1" xml:space="preserve">                                         '[5]Sources &amp; Uses'!$1:$1048576</definedName>
    <definedName name="_bdm.ADBBC52509E84A8AB4591CE7B43ED9D2.edm" localSheetId="19" hidden="1">#REF!</definedName>
    <definedName name="_bdm.ADBBC52509E84A8AB4591CE7B43ED9D2.edm" localSheetId="17" hidden="1">#REF!</definedName>
    <definedName name="_bdm.ADBBC52509E84A8AB4591CE7B43ED9D2.edm" localSheetId="2" hidden="1">#REF!</definedName>
    <definedName name="_bdm.ADBBC52509E84A8AB4591CE7B43ED9D2.edm" hidden="1">#REF!</definedName>
    <definedName name="_bdm.ADC9AFA37B1C41BE9D28617CD60766CB.edm" hidden="1" xml:space="preserve">                        '[5]Sources &amp; Uses'!$1:$1048576</definedName>
    <definedName name="_bdm.AE27A77C217245259E0259A13819A9F6.edm" hidden="1" xml:space="preserve">            '[4]PF EPS'!$1:$1048576</definedName>
    <definedName name="_bdm.AE5ADE38CD254C8CA25AF7947556E0C5.edm" hidden="1" xml:space="preserve">            '[6]Savings Graphs'!$1:$1048576</definedName>
    <definedName name="_bdm.AE5EFC8A440F4DAEA4675884E7FC20A6.edm" hidden="1" xml:space="preserve">                        '[5]Sources &amp; Uses'!$1:$1048576</definedName>
    <definedName name="_bdm.AE6936B336C044B1BBBD12FCF4CD0028.edm" hidden="1" xml:space="preserve">            '[6]3. Contribution Analysis'!$1:$1048576</definedName>
    <definedName name="_bdm.AE6FCA00EA8F4D7FAB4F82446B6941CF.edm" hidden="1" xml:space="preserve">                                         '[5]Sources &amp; Uses'!$1:$1048576</definedName>
    <definedName name="_bdm.AF1844E2732B44F79A2F43077BF709AF.edm" hidden="1" xml:space="preserve">                                         '[5]Sources &amp; Uses'!$1:$1048576</definedName>
    <definedName name="_bdm.af6c8941be5840cb9c166e91b7e5b198.edm" localSheetId="19" hidden="1">#REF!</definedName>
    <definedName name="_bdm.af6c8941be5840cb9c166e91b7e5b198.edm" localSheetId="17" hidden="1">#REF!</definedName>
    <definedName name="_bdm.af6c8941be5840cb9c166e91b7e5b198.edm" localSheetId="2" hidden="1">#REF!</definedName>
    <definedName name="_bdm.af6c8941be5840cb9c166e91b7e5b198.edm" hidden="1">#REF!</definedName>
    <definedName name="_bdm.AFCF23D83892422FAC7545C43EA58DB6.edm" hidden="1" xml:space="preserve">                                                                                                  '[4]PF EPS'!$1:$1048576</definedName>
    <definedName name="_bdm.B04649C3967146F79FEDA4226837A011.edm" hidden="1" xml:space="preserve">                       [5]Assumptions!$1:$1048576</definedName>
    <definedName name="_bdm.B05868D7CFB5427BA7667BFE5523A38C.edm" hidden="1" xml:space="preserve">             '[4]PF Overview'!$1:$1048576</definedName>
    <definedName name="_bdm.B08D9B2E1E5C467FAD84153C4F8C218F.edm" hidden="1" xml:space="preserve">            '[4]PF EPS'!$1:$1048576</definedName>
    <definedName name="_bdm.b122d6565e71431abfd7aeb9b109ca8b.edm" localSheetId="19" hidden="1">#REF!</definedName>
    <definedName name="_bdm.b122d6565e71431abfd7aeb9b109ca8b.edm" localSheetId="17" hidden="1">#REF!</definedName>
    <definedName name="_bdm.b122d6565e71431abfd7aeb9b109ca8b.edm" localSheetId="2" hidden="1">#REF!</definedName>
    <definedName name="_bdm.b122d6565e71431abfd7aeb9b109ca8b.edm" hidden="1">#REF!</definedName>
    <definedName name="_bdm.B160ACD87BBE404295D6E718C7EEE8BD.edm" hidden="1" xml:space="preserve">                                         '[5]Sources &amp; Uses'!$1:$1048576</definedName>
    <definedName name="_bdm.B17C0AFAB1004D9DBFF2C69FB42EB4DA.edm" hidden="1" xml:space="preserve">                                         '[5]Sources &amp; Uses'!$1:$1048576</definedName>
    <definedName name="_bdm.B1820589BF7D48F08786D8D56A4DDDFC.edm" hidden="1" xml:space="preserve">             '[4]PF EPS'!$1:$1048576</definedName>
    <definedName name="_bdm.B1D13CA3107D4038A214A3833A2E2EAB.edm" hidden="1" xml:space="preserve">         '[7]Stock Pricing'!$1:$1048576</definedName>
    <definedName name="_bdm.B1F42FE6D8604637BBC6CC64E835F4AD.edm" hidden="1" xml:space="preserve">                          '[5]Igloo Standalone'!$1:$1048576</definedName>
    <definedName name="_bdm.B21787D56AC441A79E3AD13FD19B6441.edm" hidden="1" xml:space="preserve">                     '[4]Combined Market Cap'!$1:$1048576</definedName>
    <definedName name="_bdm.B26F9BEC34194C2C88A5750A643D43D7.edm" hidden="1" xml:space="preserve">                                       '[4]Combined Market Cap'!$1:$1048576</definedName>
    <definedName name="_bdm.B2FCEC92C0464D9F82B354EDE35E6654.edm" hidden="1" xml:space="preserve">                                    [5]Assumptions!$1:$1048576</definedName>
    <definedName name="_bdm.B340EEAFA4054E38829CC9CFF2A07E42.edm" hidden="1" xml:space="preserve">                                         '[5]Sources &amp; Uses'!$1:$1048576</definedName>
    <definedName name="_bdm.B35B97B8793B4C7A9FA22AC0F0AED334.edm" hidden="1" xml:space="preserve">                                         '[5]Sources &amp; Uses'!$1:$1048576</definedName>
    <definedName name="_bdm.B3A75AE6B43D4F35A3BBAADA036DBFDE.edm" hidden="1" xml:space="preserve">                        '[5]Sources &amp; Uses'!$1:$1048576</definedName>
    <definedName name="_bdm.B41AAE715AFA4D149E59AC3EBCFABA59.edm" localSheetId="19" hidden="1">#REF!</definedName>
    <definedName name="_bdm.B41AAE715AFA4D149E59AC3EBCFABA59.edm" localSheetId="17" hidden="1">#REF!</definedName>
    <definedName name="_bdm.B41AAE715AFA4D149E59AC3EBCFABA59.edm" localSheetId="2" hidden="1">#REF!</definedName>
    <definedName name="_bdm.B41AAE715AFA4D149E59AC3EBCFABA59.edm" hidden="1">#REF!</definedName>
    <definedName name="_bdm.B42573B5D56F41359F8626B7EC000C2F.edm" hidden="1" xml:space="preserve">                        '[5]Sources &amp; Uses'!$1:$1048576</definedName>
    <definedName name="_bdm.B4C84D0CC9FF4A328B976BB13E1D7CA0.edm" hidden="1" xml:space="preserve">            '[4]Avago FDSO'!$1:$1048576</definedName>
    <definedName name="_bdm.B4F9C0FC434644B2A901DD43ADE90E65.edm" hidden="1" xml:space="preserve">                                    [5]Assumptions!$1:$1048576</definedName>
    <definedName name="_bdm.B50C4A5A74A0427EAF61F18779F02C15.edm" hidden="1" xml:space="preserve">                        '[5]Sources &amp; Uses'!$1:$1048576</definedName>
    <definedName name="_bdm.B51D87D353C24686B87B194FFC020F76.edm" localSheetId="19" hidden="1">#REF!</definedName>
    <definedName name="_bdm.B51D87D353C24686B87B194FFC020F76.edm" localSheetId="17" hidden="1">#REF!</definedName>
    <definedName name="_bdm.B51D87D353C24686B87B194FFC020F76.edm" localSheetId="2" hidden="1">#REF!</definedName>
    <definedName name="_bdm.B51D87D353C24686B87B194FFC020F76.edm" hidden="1">#REF!</definedName>
    <definedName name="_bdm.B52F8392671A43959D4291658FD25D97.edm" localSheetId="19" hidden="1">#REF!</definedName>
    <definedName name="_bdm.B52F8392671A43959D4291658FD25D97.edm" localSheetId="17" hidden="1">#REF!</definedName>
    <definedName name="_bdm.B52F8392671A43959D4291658FD25D97.edm" localSheetId="2" hidden="1">#REF!</definedName>
    <definedName name="_bdm.B52F8392671A43959D4291658FD25D97.edm" hidden="1">#REF!</definedName>
    <definedName name="_bdm.B5A393A56AE24866AE28D251FD9C58AF.edm" hidden="1" xml:space="preserve">              '[4]PF Overview'!$1:$1048576</definedName>
    <definedName name="_bdm.B5BBB5108E1A44E797E876894F01B919.edm" hidden="1" xml:space="preserve">              '[4]Avago FDSO'!$1:$1048576</definedName>
    <definedName name="_bdm.B5E6FE458A3848568DAD2D671EED324E.edm" hidden="1" xml:space="preserve">                                       '[3]P2 2012 Charts'!$A$1:$IV$65536</definedName>
    <definedName name="_bdm.B667E4AA4A2F4F7BA5DCB3D3FFD10BE3.edm" hidden="1" xml:space="preserve">            '[4]PF EPS'!$1:$1048576</definedName>
    <definedName name="_bdm.B6848C371F2D4907A8B604A77C6BFF15.edm" localSheetId="19" hidden="1">#REF!</definedName>
    <definedName name="_bdm.B6848C371F2D4907A8B604A77C6BFF15.edm" localSheetId="17" hidden="1">#REF!</definedName>
    <definedName name="_bdm.B6848C371F2D4907A8B604A77C6BFF15.edm" localSheetId="2" hidden="1">#REF!</definedName>
    <definedName name="_bdm.B6848C371F2D4907A8B604A77C6BFF15.edm" hidden="1">#REF!</definedName>
    <definedName name="_bdm.B6918BA8F55F4441BB1C89457A7D9BD7.edm" localSheetId="19" hidden="1">#REF!</definedName>
    <definedName name="_bdm.B6918BA8F55F4441BB1C89457A7D9BD7.edm" localSheetId="17" hidden="1">#REF!</definedName>
    <definedName name="_bdm.B6918BA8F55F4441BB1C89457A7D9BD7.edm" localSheetId="2" hidden="1">#REF!</definedName>
    <definedName name="_bdm.B6918BA8F55F4441BB1C89457A7D9BD7.edm" hidden="1">#REF!</definedName>
    <definedName name="_bdm.B6AD30C905F443A29824E83F7AF67D8E.edm" hidden="1" xml:space="preserve">            '[6]FSL 3 Statements'!$1:$1048576</definedName>
    <definedName name="_bdm.B6E8FCE40ACF4A369ADD07DFFAA098D8.edm" hidden="1" xml:space="preserve">             '[4]PF Debt Paydown (Synergies)'!$1:$1048576</definedName>
    <definedName name="_bdm.B72666BF7A2A42C0B1A8CA63EEC84EB1.edm" hidden="1" xml:space="preserve">                        '[5]Sources &amp; Uses'!$1:$1048576</definedName>
    <definedName name="_bdm.B72D4353FA7D4459BE39FD30AB111512.edm" hidden="1" xml:space="preserve">                                         '[5]Sources &amp; Uses'!$1:$1048576</definedName>
    <definedName name="_bdm.b7fbb8aee57d418fba5e8f32b93364c8.edm" hidden="1" xml:space="preserve">                                 '[5]Pro Forma Financials'!$1:$1048576</definedName>
    <definedName name="_bdm.B8A08A536E5D40019F51EB28AD395DB9.edm" hidden="1" xml:space="preserve">            '[6]Savings Graphs'!$1:$1048576</definedName>
    <definedName name="_bdm.B8E60192F21F41268115BB3CF01A44E8.edm" hidden="1" xml:space="preserve">                                         '[5]Sources &amp; Uses'!$1:$1048576</definedName>
    <definedName name="_bdm.B930E6AA513A448BAF08C508A591FE1F.edm" hidden="1" xml:space="preserve">                        '[5]Sources &amp; Uses'!$1:$1048576</definedName>
    <definedName name="_bdm.B957D0EEA3EC4B44A0CB099FE0F61F87.edm" hidden="1" xml:space="preserve">            '[4]Rome P&amp;L'!$1:$1048576</definedName>
    <definedName name="_bdm.B97327BFC9C149229E236CEDFEEE11BE.edm" hidden="1" xml:space="preserve">                        '[5]Sources &amp; Uses'!$1:$1048576</definedName>
    <definedName name="_bdm.B992F56BF2DC4355A52C48814710CF28.edm" hidden="1" xml:space="preserve">                                               '[4]Renesas Metrics'!$1:$1048576</definedName>
    <definedName name="_bdm.B9CBB87A735C4C95A58B1150932B604B.edm" localSheetId="19" hidden="1">#REF!</definedName>
    <definedName name="_bdm.B9CBB87A735C4C95A58B1150932B604B.edm" localSheetId="17" hidden="1">#REF!</definedName>
    <definedName name="_bdm.B9CBB87A735C4C95A58B1150932B604B.edm" localSheetId="2" hidden="1">#REF!</definedName>
    <definedName name="_bdm.B9CBB87A735C4C95A58B1150932B604B.edm" hidden="1">#REF!</definedName>
    <definedName name="_bdm.ba34f719a1f44480916be4d78bbd0d3f.edm" hidden="1" xml:space="preserve">                                 '[5]Pro Forma Financials'!$1:$1048576</definedName>
    <definedName name="_bdm.BA4DA65D5FE94BADBB08B5C69CD6662C.edm" hidden="1" xml:space="preserve">                        '[5]Sources &amp; Uses'!$1:$1048576</definedName>
    <definedName name="_bdm.BA6009C5D5C8466A94DB9823E0AEF783.edm" hidden="1" xml:space="preserve">                        '[5]Sources &amp; Uses'!$1:$1048576</definedName>
    <definedName name="_bdm.BA69D08144F645039A6944B51E997904.edm" hidden="1" xml:space="preserve">                  '[4]PF EPS'!$1:$1048576</definedName>
    <definedName name="_bdm.bad4116376ae4f18b391637944a19259.edm" hidden="1" xml:space="preserve">                                 '[5]Pro Forma Financials'!$1:$1048576</definedName>
    <definedName name="_bdm.BB376D15F8814C8C9DBF8D7331DE1F95.edm" localSheetId="19" hidden="1">#REF!</definedName>
    <definedName name="_bdm.BB376D15F8814C8C9DBF8D7331DE1F95.edm" localSheetId="17" hidden="1">#REF!</definedName>
    <definedName name="_bdm.BB376D15F8814C8C9DBF8D7331DE1F95.edm" localSheetId="2" hidden="1">#REF!</definedName>
    <definedName name="_bdm.BB376D15F8814C8C9DBF8D7331DE1F95.edm" hidden="1">#REF!</definedName>
    <definedName name="_bdm.BB44247E72E44F4BB75FDA227048693A.edm" hidden="1" xml:space="preserve">                        '[5]Sources &amp; Uses'!$1:$1048576</definedName>
    <definedName name="_bdm.BBB17F076952403A9C3D323588726E58.edm" hidden="1" xml:space="preserve">            '[4]PF Debt Paydown (Synergies)'!$1:$1048576</definedName>
    <definedName name="_bdm.BBBB2C3757F94880AF280F98089F55D5.edm" localSheetId="19" hidden="1">#REF!</definedName>
    <definedName name="_bdm.BBBB2C3757F94880AF280F98089F55D5.edm" localSheetId="17" hidden="1">#REF!</definedName>
    <definedName name="_bdm.BBBB2C3757F94880AF280F98089F55D5.edm" localSheetId="2" hidden="1">#REF!</definedName>
    <definedName name="_bdm.BBBB2C3757F94880AF280F98089F55D5.edm" hidden="1">#REF!</definedName>
    <definedName name="_bdm.BBF206CFCD144A1D8BC9A2D302F48F91.edm" hidden="1" xml:space="preserve">                 '[4]Avago FDSO'!$1:$1048576</definedName>
    <definedName name="_bdm.BC8B9711970B42E6BDF9945D6D0C97B7.edm" hidden="1" xml:space="preserve">                                         '[5]Sources &amp; Uses'!$1:$1048576</definedName>
    <definedName name="_bdm.BD2B0605A30441DAADCC93A7AFAE5BA4.edm" hidden="1" xml:space="preserve">               '[4]Combined Market Cap'!$1:$1048576</definedName>
    <definedName name="_bdm.BD79EBD31D534FC6A991C730014C32B1.edm" hidden="1" xml:space="preserve">                        '[5]Sources &amp; Uses'!$1:$1048576</definedName>
    <definedName name="_bdm.BDA21382DABB4DE3923CD8FAA3C4062C.edm" hidden="1" xml:space="preserve">                       '[4]PF BS'!$1:$1048576</definedName>
    <definedName name="_bdm.BDE71E8F074A405AACA36B13074DDC36.edm" hidden="1" xml:space="preserve">                     '[5]Sources &amp; Uses'!$1:$1048576</definedName>
    <definedName name="_bdm.BE1BB69FA2BA44669F5A0F18B84E1F3F.edm" hidden="1" xml:space="preserve">                                         '[5]Sources &amp; Uses'!$1:$1048576</definedName>
    <definedName name="_bdm.BE6013984A2248778FF9FC5A515FFEAF.edm" localSheetId="19" hidden="1">#REF!</definedName>
    <definedName name="_bdm.BE6013984A2248778FF9FC5A515FFEAF.edm" localSheetId="17" hidden="1">#REF!</definedName>
    <definedName name="_bdm.BE6013984A2248778FF9FC5A515FFEAF.edm" localSheetId="2" hidden="1">#REF!</definedName>
    <definedName name="_bdm.BE6013984A2248778FF9FC5A515FFEAF.edm" hidden="1">#REF!</definedName>
    <definedName name="_bdm.BE642C5827FD477B8DBA7A7C7151B188.edm" hidden="1" xml:space="preserve">                        '[5]Sources &amp; Uses'!$1:$1048576</definedName>
    <definedName name="_bdm.BEDC30F690D4470691CE72B7C8CA4B71.edm" hidden="1" xml:space="preserve">                                         '[5]Sources &amp; Uses'!$1:$1048576</definedName>
    <definedName name="_bdm.BF091548045D4966A16362B2F34CF198.edm" hidden="1" xml:space="preserve">                        '[5]Sources &amp; Uses'!$1:$1048576</definedName>
    <definedName name="_bdm.BF165F6F2EBE483D922CCB5C733CC7BC.edm" hidden="1" xml:space="preserve">                     [5]Synergies!$1:$1048576</definedName>
    <definedName name="_bdm.BFA65FFBF4244EFA8704668DCE55A7E5.edm" hidden="1" xml:space="preserve">            [6]Legend!$1:$1048576</definedName>
    <definedName name="_bdm.BFEDE1F28A8B4C878F6790D9E0BEAB64.edm" localSheetId="19" hidden="1">#REF!</definedName>
    <definedName name="_bdm.BFEDE1F28A8B4C878F6790D9E0BEAB64.edm" localSheetId="17" hidden="1">#REF!</definedName>
    <definedName name="_bdm.BFEDE1F28A8B4C878F6790D9E0BEAB64.edm" localSheetId="2" hidden="1">#REF!</definedName>
    <definedName name="_bdm.BFEDE1F28A8B4C878F6790D9E0BEAB64.edm" hidden="1">#REF!</definedName>
    <definedName name="_bdm.C01B95EC0F294CC1BE98174EAA81581A.edm" localSheetId="19" hidden="1">#REF!</definedName>
    <definedName name="_bdm.C01B95EC0F294CC1BE98174EAA81581A.edm" localSheetId="17" hidden="1">#REF!</definedName>
    <definedName name="_bdm.C01B95EC0F294CC1BE98174EAA81581A.edm" localSheetId="2" hidden="1">#REF!</definedName>
    <definedName name="_bdm.C01B95EC0F294CC1BE98174EAA81581A.edm" hidden="1">#REF!</definedName>
    <definedName name="_bdm.C06CC84222DC412F998A7908A094E905.edm" localSheetId="19" hidden="1">#REF!</definedName>
    <definedName name="_bdm.C06CC84222DC412F998A7908A094E905.edm" localSheetId="17" hidden="1">#REF!</definedName>
    <definedName name="_bdm.C06CC84222DC412F998A7908A094E905.edm" localSheetId="2" hidden="1">#REF!</definedName>
    <definedName name="_bdm.C06CC84222DC412F998A7908A094E905.edm" hidden="1">#REF!</definedName>
    <definedName name="_bdm.C0A73CF047C64ADAB1A9E7FBD763925D.edm" hidden="1" xml:space="preserve">            '[6]7. Trading Analysis - No Syn'!$1:$1048576</definedName>
    <definedName name="_bdm.C0CAD2B5D919416EBBE50902B6A16285.edm" hidden="1" xml:space="preserve">                        '[5]Sources &amp; Uses'!$1:$1048576</definedName>
    <definedName name="_bdm.C0DFBF2BDBE747F29A6DD5CCB710B849.edm" hidden="1" xml:space="preserve">                       '[4]Avago FDSO'!$1:$1048576</definedName>
    <definedName name="_bdm.C131632933F543CCBC37431F5FE1F95F.edm" hidden="1" xml:space="preserve">                                   '[3]P1 2012 Charts'!$A$1:$IV$65536</definedName>
    <definedName name="_bdm.C16FA342A5BD40A9BB2F9D1DF3AB2129.edm" hidden="1" xml:space="preserve">            '[4]PF EPS'!$1:$1048576</definedName>
    <definedName name="_bdm.C1893DAF126E4BCD85598CDB9915B843.edm" hidden="1" xml:space="preserve">                    [5]Assumptions!$1:$1048576</definedName>
    <definedName name="_bdm.C1D8BC6B942A4BF9A068DB14E033D2D6.edm" hidden="1" xml:space="preserve">                     '[4]Avago FDSO'!$1:$1048576</definedName>
    <definedName name="_bdm.C22F3F6982324D4F918B253D5338696E.edm" hidden="1" xml:space="preserve">            '[6]Savings Graphs'!$1:$1048576</definedName>
    <definedName name="_bdm.C263C78EEBAE4B97916A80C4EB27E9BE.edm" hidden="1" xml:space="preserve">                                         '[5]Sources &amp; Uses'!$1:$1048576</definedName>
    <definedName name="_bdm.C276E50163FA4084A43CF2DA3EFD3A6C.edm" hidden="1" xml:space="preserve">            '[4]Implied Renesas SH Consid'!$1:$1048576</definedName>
    <definedName name="_bdm.C27A87D5C52041419DB4810D2A1FF5BE.edm" hidden="1" xml:space="preserve">            [6]Sheet2!$1:$1048576</definedName>
    <definedName name="_bdm.C2DFDDF38EE7498EA476890EDAD5621B.edm" hidden="1" xml:space="preserve">            '[4]Rome P&amp;L'!$1:$1048576</definedName>
    <definedName name="_bdm.C2F7F084DF914959AEF6BBB275B1C040.edm" hidden="1" xml:space="preserve">                                     '[4]PF EPS'!$1:$1048576</definedName>
    <definedName name="_bdm.C31B2E6C795D42CCB8796DBC9F4302D9.edm" hidden="1" xml:space="preserve">                   '[4]Avago FDSO'!$1:$1048576</definedName>
    <definedName name="_bdm.C38062192C134E98889D70A2588A02EC.edm" hidden="1" xml:space="preserve">                                                                                                                                                             '[4]PF EPS'!$1:$1048576</definedName>
    <definedName name="_bdm.C3A6BE3B66B548529D5D28F13533F0FC.edm" hidden="1" xml:space="preserve">            '[4]A(D) Synergies'!$1:$1048576</definedName>
    <definedName name="_bdm.C4283B0B4A09400D8C5F79954248E122.edm" hidden="1" xml:space="preserve">                        '[5]Sources &amp; Uses'!$1:$1048576</definedName>
    <definedName name="_bdm.C451FA52C8D243D5B6AF2B6C9406EBDE.edm" hidden="1" xml:space="preserve">            '[4]Rome P&amp;L'!$1:$1048576</definedName>
    <definedName name="_bdm.C4CA81947B4048D3B27E40102905D7F3.edm" hidden="1" xml:space="preserve">            '[6]ACTG Ownership'!$1:$1048576</definedName>
    <definedName name="_bdm.C511CF254C39486D8522728B099B2A34.edm" hidden="1" xml:space="preserve">               [5]Assumptions!$1:$1048576</definedName>
    <definedName name="_bdm.C527CBBDFD9E491BA6048BB6B2EB83A7.edm" hidden="1" xml:space="preserve">                                   '[4]Renesas Metrics'!$1:$1048576</definedName>
    <definedName name="_bdm.c554f2aa9f154419b4050bfd5e1f49ca.edm" localSheetId="19" hidden="1">#REF!</definedName>
    <definedName name="_bdm.c554f2aa9f154419b4050bfd5e1f49ca.edm" localSheetId="17" hidden="1">#REF!</definedName>
    <definedName name="_bdm.c554f2aa9f154419b4050bfd5e1f49ca.edm" localSheetId="2" hidden="1">#REF!</definedName>
    <definedName name="_bdm.c554f2aa9f154419b4050bfd5e1f49ca.edm" hidden="1">#REF!</definedName>
    <definedName name="_bdm.C56C159226A745BD8A9ACDBE0FD6FE34.edm" hidden="1" xml:space="preserve">                        '[5]Sources &amp; Uses'!$1:$1048576</definedName>
    <definedName name="_bdm.C58884F297EF400CA5ADDC7DED4D5FA7.edm" hidden="1" xml:space="preserve">            '[4]Implied Renesas SH Consid'!$1:$1048576</definedName>
    <definedName name="_bdm.C599B1F55D5040CCBE60A30CCFB53B7A.edm" localSheetId="19" hidden="1">#REF!</definedName>
    <definedName name="_bdm.C599B1F55D5040CCBE60A30CCFB53B7A.edm" localSheetId="17" hidden="1">#REF!</definedName>
    <definedName name="_bdm.C599B1F55D5040CCBE60A30CCFB53B7A.edm" localSheetId="2" hidden="1">#REF!</definedName>
    <definedName name="_bdm.C599B1F55D5040CCBE60A30CCFB53B7A.edm" hidden="1">#REF!</definedName>
    <definedName name="_bdm.C5A626AF13F0405689CF4992811055E6.edm" hidden="1" xml:space="preserve">             '[4]PF Overview'!$1:$1048576</definedName>
    <definedName name="_bdm.C5CFB6182CAA45F48D61301027F8123B.edm" hidden="1" xml:space="preserve">                                         '[5]Sources &amp; Uses'!$1:$1048576</definedName>
    <definedName name="_bdm.C5E2B70B72F54CEF8A85015551655625.edm" hidden="1" xml:space="preserve">                        '[4]Rome P&amp;L'!$1:$1048576</definedName>
    <definedName name="_bdm.C62162FBF2C441D3AA0C8DD946DB3C02.edm" localSheetId="19" hidden="1">#REF!</definedName>
    <definedName name="_bdm.C62162FBF2C441D3AA0C8DD946DB3C02.edm" localSheetId="17" hidden="1">#REF!</definedName>
    <definedName name="_bdm.C62162FBF2C441D3AA0C8DD946DB3C02.edm" localSheetId="2" hidden="1">#REF!</definedName>
    <definedName name="_bdm.C62162FBF2C441D3AA0C8DD946DB3C02.edm" hidden="1">#REF!</definedName>
    <definedName name="_bdm.C6A174C8495D47FA89E3B2974B68AA91.edm" hidden="1" xml:space="preserve">             '[8]FY14 Acc Dil'!$1:$1048576</definedName>
    <definedName name="_bdm.C6B6E12D6B4B40988C69E24586644996.edm" hidden="1" xml:space="preserve">                                         '[5]Sources &amp; Uses'!$1:$1048576</definedName>
    <definedName name="_bdm.C6C2EED50D3D4836A46A7D127FE1B9D4.edm" hidden="1" xml:space="preserve">                     '[4]Avago FDSO'!$1:$1048576</definedName>
    <definedName name="_bdm.C73E0BD8BF49436394DA9783869E5106.edm" hidden="1" xml:space="preserve">            '[4]Rome P&amp;L'!$1:$1048576</definedName>
    <definedName name="_bdm.C751294F3E3745E39B1035DA3AD3D189.edm" hidden="1" xml:space="preserve">                   '[4]PF Overview'!$1:$1048576</definedName>
    <definedName name="_bdm.C822102D5D234B6788508000638E7485.edm" hidden="1" xml:space="preserve">                 '[4]Avago FDSO'!$1:$1048576</definedName>
    <definedName name="_bdm.C866AE97B20049FFA67898E653032648.edm" hidden="1" xml:space="preserve">                                               '[4]Renesas Metrics'!$1:$1048576</definedName>
    <definedName name="_bdm.C8D19485751B42F2A9D992CEFE6EE597.edm" hidden="1" xml:space="preserve">             '[4]Rome P&amp;L'!$1:$1048576</definedName>
    <definedName name="_bdm.C97D6C5198A6412386769BEF9031BC10.edm" hidden="1" xml:space="preserve">            '[4]Implied Renesas SH Consid'!$1:$1048576</definedName>
    <definedName name="_bdm.C9D3523830F04159A144C3E5F3CBC66D.edm" hidden="1" xml:space="preserve">                        '[5]Sources &amp; Uses'!$1:$1048576</definedName>
    <definedName name="_bdm.c9fd7ccd27154215a6dc71ee0bc95a8d.edm" hidden="1" xml:space="preserve">                                 '[5]Pro Forma Financials'!$1:$1048576</definedName>
    <definedName name="_bdm.CB3A517CD4E94A889ACE29D3AE21ADEF.edm" hidden="1" xml:space="preserve">                       '[5]A(D) Synergies'!$1:$1048576</definedName>
    <definedName name="_bdm.CC88EE5264074A36B58B8991303D85D8.edm" hidden="1" xml:space="preserve">            '[4]Rome P&amp;L'!$1:$1048576</definedName>
    <definedName name="_bdm.CCFDF2CAF2404B3BAF4FF45ACA161506.edm" hidden="1" xml:space="preserve">                        '[5]Sources &amp; Uses'!$1:$1048576</definedName>
    <definedName name="_bdm.CD256FB3A6D34235BD8974448FE21836.edm" hidden="1" xml:space="preserve">                                                   '[3]P2 2011 Charts'!$A$1:$IV$65536</definedName>
    <definedName name="_bdm.CD5CE1F6B9EB4B7EACA98755E12B69BA.edm" hidden="1" xml:space="preserve">            '[4]Transaction Matrix (Ex. Ratio)'!$1:$1048576</definedName>
    <definedName name="_bdm.CD9E64009C8A4D1CA0158F883F95B3EC.edm" localSheetId="19" hidden="1">#REF!</definedName>
    <definedName name="_bdm.CD9E64009C8A4D1CA0158F883F95B3EC.edm" localSheetId="17" hidden="1">#REF!</definedName>
    <definedName name="_bdm.CD9E64009C8A4D1CA0158F883F95B3EC.edm" localSheetId="2" hidden="1">#REF!</definedName>
    <definedName name="_bdm.CD9E64009C8A4D1CA0158F883F95B3EC.edm" hidden="1">#REF!</definedName>
    <definedName name="_bdm.CDD4446DCE2C4BC1AD2DD61525198CC2.edm" hidden="1" xml:space="preserve">                        '[5]Sources &amp; Uses'!$1:$1048576</definedName>
    <definedName name="_bdm.CE59A3F2F7494C1BA80D5B2C09D5F8EF.edm" hidden="1" xml:space="preserve">                        '[5]Sources &amp; Uses'!$1:$1048576</definedName>
    <definedName name="_bdm.CE98884435BC45229A56427221417663.edm" localSheetId="19" hidden="1">#REF!</definedName>
    <definedName name="_bdm.CE98884435BC45229A56427221417663.edm" localSheetId="17" hidden="1">#REF!</definedName>
    <definedName name="_bdm.CE98884435BC45229A56427221417663.edm" localSheetId="2" hidden="1">#REF!</definedName>
    <definedName name="_bdm.CE98884435BC45229A56427221417663.edm" hidden="1">#REF!</definedName>
    <definedName name="_bdm.CEA1646E71ED40FC935DFE9B38B85AE6.edm" hidden="1" xml:space="preserve">                                         '[5]Sources &amp; Uses'!$1:$1048576</definedName>
    <definedName name="_bdm.CEF145C36DC24CBE9C5CE450517F92A7.edm" hidden="1" xml:space="preserve">                                                          '[6]Comps Charts'!$1:$1048576</definedName>
    <definedName name="_bdm.D027076B2085414B8BC8536060E0DD1C.edm" hidden="1" xml:space="preserve">            '[4]PF EPS'!$1:$1048576</definedName>
    <definedName name="_bdm.D0321F1B3D9B488D8FF95D2AD486658E.edm" hidden="1" xml:space="preserve">                        '[4]Rome P&amp;L'!$1:$1048576</definedName>
    <definedName name="_bdm.D0B2D36CE3BE4320A3A70B3F2B343754.edm" hidden="1" xml:space="preserve">                   '[4]Avago FDSO'!$1:$1048576</definedName>
    <definedName name="_bdm.D0F7BA3EF3C44CA2AF2AE844614A90AF.edm" localSheetId="19" hidden="1">#REF!</definedName>
    <definedName name="_bdm.D0F7BA3EF3C44CA2AF2AE844614A90AF.edm" localSheetId="17" hidden="1">#REF!</definedName>
    <definedName name="_bdm.D0F7BA3EF3C44CA2AF2AE844614A90AF.edm" localSheetId="2" hidden="1">#REF!</definedName>
    <definedName name="_bdm.D0F7BA3EF3C44CA2AF2AE844614A90AF.edm" hidden="1">#REF!</definedName>
    <definedName name="_bdm.D155FEEBAAEC4D168A4B7A2FC6236F70.edm" localSheetId="19" hidden="1">#REF!</definedName>
    <definedName name="_bdm.D155FEEBAAEC4D168A4B7A2FC6236F70.edm" localSheetId="17" hidden="1">#REF!</definedName>
    <definedName name="_bdm.D155FEEBAAEC4D168A4B7A2FC6236F70.edm" localSheetId="2" hidden="1">#REF!</definedName>
    <definedName name="_bdm.D155FEEBAAEC4D168A4B7A2FC6236F70.edm" hidden="1">#REF!</definedName>
    <definedName name="_bdm.D16A2F0F7C7342DB95CF66EF75698CC2.edm" localSheetId="19" hidden="1">#REF!</definedName>
    <definedName name="_bdm.D16A2F0F7C7342DB95CF66EF75698CC2.edm" localSheetId="17" hidden="1">#REF!</definedName>
    <definedName name="_bdm.D16A2F0F7C7342DB95CF66EF75698CC2.edm" localSheetId="2" hidden="1">#REF!</definedName>
    <definedName name="_bdm.D16A2F0F7C7342DB95CF66EF75698CC2.edm" hidden="1">#REF!</definedName>
    <definedName name="_bdm.D1DD91327B0043D78FDB63F681987851.edm" localSheetId="19" hidden="1">#REF!</definedName>
    <definedName name="_bdm.D1DD91327B0043D78FDB63F681987851.edm" localSheetId="17" hidden="1">#REF!</definedName>
    <definedName name="_bdm.D1DD91327B0043D78FDB63F681987851.edm" localSheetId="2" hidden="1">#REF!</definedName>
    <definedName name="_bdm.D1DD91327B0043D78FDB63F681987851.edm" hidden="1">#REF!</definedName>
    <definedName name="_bdm.D21064A94142442EB09311F714A732FB.edm" hidden="1" xml:space="preserve">                                         '[5]Sources &amp; Uses'!$1:$1048576</definedName>
    <definedName name="_bdm.D25BB3AE46BB43C3A640E80FD58ECC84.edm" hidden="1" xml:space="preserve">                   '[4]PF Overview'!$1:$1048576</definedName>
    <definedName name="_bdm.D27162F00AD24DA6AE74573FE9582BDC.edm" hidden="1" xml:space="preserve">                        '[5]Sources &amp; Uses'!$1:$1048576</definedName>
    <definedName name="_bdm.D297ABA4790F4C89A7C91B74C327B473.edm" hidden="1" xml:space="preserve">             '[3]P2 2011 Charts'!$A$1:$IV$65536</definedName>
    <definedName name="_bdm.D2BA4D66AD8540E686618FA2C71939EC.edm" hidden="1" xml:space="preserve">            '[4]Rome BS'!$1:$1048576</definedName>
    <definedName name="_bdm.D2FD496CF6844CDA93D3B6803DF1D95D.edm" hidden="1" xml:space="preserve">                                         '[5]Sources &amp; Uses'!$1:$1048576</definedName>
    <definedName name="_bdm.D35BA7B5A28A40D18F8F6A0281EC44B5.edm" hidden="1" xml:space="preserve">                        '[5]Sources &amp; Uses'!$1:$1048576</definedName>
    <definedName name="_bdm.D37DB5D007B04D399DB4FF8B8EA3BB3A.edm" hidden="1" xml:space="preserve">                       '[4]Avago FDSO'!$1:$1048576</definedName>
    <definedName name="_bdm.D3D488B9C4AE4EEE8141F2A5A00B080A.edm" hidden="1" xml:space="preserve">                        '[5]Sources &amp; Uses'!$1:$1048576</definedName>
    <definedName name="_bdm.D3DE07BBD27B43DAB99B676DA04F8FCC.edm" hidden="1" xml:space="preserve">                   '[4]PF Overview'!$1:$1048576</definedName>
    <definedName name="_bdm.D3E72E1F7E634302BBBB99361751B510.edm" hidden="1" xml:space="preserve">                                         '[5]Sources &amp; Uses'!$1:$1048576</definedName>
    <definedName name="_bdm.D401571F8DF74258A826BA602D5B6F68.edm" hidden="1" xml:space="preserve">                        '[5]Sources &amp; Uses'!$1:$1048576</definedName>
    <definedName name="_bdm.D40B4FCD95CD499E95F86C53242327CA.edm" hidden="1" xml:space="preserve">                        '[5]Sources &amp; Uses'!$1:$1048576</definedName>
    <definedName name="_bdm.D4115EB10D0C4D27B47147A611642AEE.edm" hidden="1" xml:space="preserve">                   '[4]Comps Sheet'!$1:$1048576</definedName>
    <definedName name="_bdm.D42AA0C9CEAA43B9B3C7F0F0A7500C7B.edm" localSheetId="19" hidden="1">#REF!</definedName>
    <definedName name="_bdm.D42AA0C9CEAA43B9B3C7F0F0A7500C7B.edm" localSheetId="17" hidden="1">#REF!</definedName>
    <definedName name="_bdm.D42AA0C9CEAA43B9B3C7F0F0A7500C7B.edm" localSheetId="2" hidden="1">#REF!</definedName>
    <definedName name="_bdm.D42AA0C9CEAA43B9B3C7F0F0A7500C7B.edm" hidden="1">#REF!</definedName>
    <definedName name="_bdm.D42B16D4F2024A34B54BD2B88A2F1DDD.edm" hidden="1" xml:space="preserve">                              [5]Assumptions!$1:$1048576</definedName>
    <definedName name="_bdm.D4335BB8375C4B738DD69C65D8B6FE1D.edm" hidden="1" xml:space="preserve">                        '[5]Sources &amp; Uses'!$1:$1048576</definedName>
    <definedName name="_bdm.D43D51E1DD4945BEB6844D478A7A6C11.edm" localSheetId="19" hidden="1">#REF!</definedName>
    <definedName name="_bdm.D43D51E1DD4945BEB6844D478A7A6C11.edm" localSheetId="17" hidden="1">#REF!</definedName>
    <definedName name="_bdm.D43D51E1DD4945BEB6844D478A7A6C11.edm" localSheetId="2" hidden="1">#REF!</definedName>
    <definedName name="_bdm.D43D51E1DD4945BEB6844D478A7A6C11.edm" hidden="1">#REF!</definedName>
    <definedName name="_bdm.d45e0402a4154e419f21f910b7b81b04.edm" hidden="1" xml:space="preserve">                                 '[5]Pro Forma Financials'!$1:$1048576</definedName>
    <definedName name="_bdm.D4AE4867DDC441BAB2EFFEC140D0E4AB.edm" hidden="1" xml:space="preserve">                    '[4]Avago FDSO'!$1:$1048576</definedName>
    <definedName name="_bdm.D53013194EEE472984E11A2191F9C465.edm" hidden="1" xml:space="preserve">                        '[5]Sources &amp; Uses'!$1:$1048576</definedName>
    <definedName name="_bdm.d5806332f74d4bc09e92e9c8c420173b.edm" hidden="1" xml:space="preserve">                                 '[5]Pro Forma Financials'!$1:$1048576</definedName>
    <definedName name="_bdm.D580BFFFE56D40BFA4B4D2B065D9B257.edm" hidden="1" xml:space="preserve">                        '[5]Sources &amp; Uses'!$1:$1048576</definedName>
    <definedName name="_bdm.D59247841D9A449CBE11D3D5833DBA19.edm" hidden="1" xml:space="preserve">            [5]Assumptions!$1:$1048576</definedName>
    <definedName name="_bdm.D5950E145566437BB267826165CD29DD.edm" hidden="1" xml:space="preserve">            '[6]Savings Graphs'!$1:$1048576</definedName>
    <definedName name="_bdm.D5A19310B66D4F12A556C4E4AF381F6E.edm" localSheetId="19" hidden="1">#REF!</definedName>
    <definedName name="_bdm.D5A19310B66D4F12A556C4E4AF381F6E.edm" localSheetId="17" hidden="1">#REF!</definedName>
    <definedName name="_bdm.D5A19310B66D4F12A556C4E4AF381F6E.edm" localSheetId="2" hidden="1">#REF!</definedName>
    <definedName name="_bdm.D5A19310B66D4F12A556C4E4AF381F6E.edm" hidden="1">#REF!</definedName>
    <definedName name="_bdm.D5B47DCCB1F94C51BE3B8A4294227781.edm" hidden="1" xml:space="preserve">                   [5]Assumptions!$1:$1048576</definedName>
    <definedName name="_bdm.D5D30A58A64741778F2E632D1BB4764F.edm" hidden="1" xml:space="preserve">                   '[4]Avago FDSO'!$1:$1048576</definedName>
    <definedName name="_bdm.d62dc1f42d2944df9a4b2031e908740f.edm" localSheetId="19" hidden="1">#REF!</definedName>
    <definedName name="_bdm.d62dc1f42d2944df9a4b2031e908740f.edm" localSheetId="17" hidden="1">#REF!</definedName>
    <definedName name="_bdm.d62dc1f42d2944df9a4b2031e908740f.edm" localSheetId="2" hidden="1">#REF!</definedName>
    <definedName name="_bdm.d62dc1f42d2944df9a4b2031e908740f.edm" hidden="1">#REF!</definedName>
    <definedName name="_bdm.D631DD5BE09A4807A8A8E65DE6AE66CB.edm" hidden="1" xml:space="preserve">                        '[5]Sources &amp; Uses'!$1:$1048576</definedName>
    <definedName name="_bdm.D63FC568F55445DBBD443BBC3E736A03.edm" hidden="1" xml:space="preserve">                                                                                                                               '[4]Atlas BS'!$1:$1048576</definedName>
    <definedName name="_bdm.D66126F9F13746FCAAE1B1BF1D368A59.edm" hidden="1" xml:space="preserve">             '[4]PF Overview'!$1:$1048576</definedName>
    <definedName name="_bdm.D6841C1B90F64F53B60436C6CA93A93D.edm" hidden="1" xml:space="preserve">            '[4]PF EPS'!$1:$1048576</definedName>
    <definedName name="_bdm.D6AEF052E2F64B2AA6535DE5DF547824.edm" hidden="1" xml:space="preserve">                                         '[5]Sources &amp; Uses'!$1:$1048576</definedName>
    <definedName name="_bdm.D6BC5CB448134D179642494E6CE87220.edm" hidden="1" xml:space="preserve">                                         '[5]Sources &amp; Uses'!$1:$1048576</definedName>
    <definedName name="_bdm.D6F6254AC58F480289A93C8A878362E5.edm" hidden="1" xml:space="preserve">                        '[5]Sources &amp; Uses'!$1:$1048576</definedName>
    <definedName name="_bdm.D7BAB6E5D03B4311A32AF5D025046CD7.edm" hidden="1" xml:space="preserve">                        '[5]Sources &amp; Uses'!$1:$1048576</definedName>
    <definedName name="_bdm.D7E4E6417C7C493D9BD427D9C93E8A2B.edm" localSheetId="19" hidden="1">#REF!</definedName>
    <definedName name="_bdm.D7E4E6417C7C493D9BD427D9C93E8A2B.edm" localSheetId="17" hidden="1">#REF!</definedName>
    <definedName name="_bdm.D7E4E6417C7C493D9BD427D9C93E8A2B.edm" localSheetId="2" hidden="1">#REF!</definedName>
    <definedName name="_bdm.D7E4E6417C7C493D9BD427D9C93E8A2B.edm" hidden="1">#REF!</definedName>
    <definedName name="_bdm.D82187C5AFD14C4388D8673A5CAB8581.edm" localSheetId="19" hidden="1">#REF!</definedName>
    <definedName name="_bdm.D82187C5AFD14C4388D8673A5CAB8581.edm" localSheetId="17" hidden="1">#REF!</definedName>
    <definedName name="_bdm.D82187C5AFD14C4388D8673A5CAB8581.edm" localSheetId="2" hidden="1">#REF!</definedName>
    <definedName name="_bdm.D82187C5AFD14C4388D8673A5CAB8581.edm" hidden="1">#REF!</definedName>
    <definedName name="_bdm.D891502F1CE947059D4E2BAFEEF5227C.edm" hidden="1" xml:space="preserve">            [6]Sheet2!$1:$1048576</definedName>
    <definedName name="_bdm.D8D335F2F5564CE1AA2412C4ACD8C31C.edm" hidden="1" xml:space="preserve">                        '[5]Sources &amp; Uses'!$1:$1048576</definedName>
    <definedName name="_bdm.D908BEEA633A497BB67D0D9030D6214B.edm" hidden="1" xml:space="preserve">                                         '[5]Sources &amp; Uses'!$1:$1048576</definedName>
    <definedName name="_bdm.D999EE2259B0442CA65B91399F082094.edm" hidden="1" xml:space="preserve">            '[6]Synergy Acc-Dil'!$1:$1048576</definedName>
    <definedName name="_bdm.D9A21B4534BF46839A4552C038097465.edm" hidden="1" xml:space="preserve">                        '[5]Sources &amp; Uses'!$1:$1048576</definedName>
    <definedName name="_bdm.DA10C2E927D44DDBB755C9E813384DDA.edm" hidden="1" xml:space="preserve">                          '[5]Igloo Standalone'!$1:$1048576</definedName>
    <definedName name="_bdm.DA201FDCCE4741E7A225E8C4126DD92A.edm" hidden="1" xml:space="preserve">         '[7]Stock Pricing'!$1:$1048576</definedName>
    <definedName name="_bdm.DA71774CDF574275B148970715375176.edm" hidden="1" xml:space="preserve">                         '[4]PF EPS'!$1:$1048576</definedName>
    <definedName name="_bdm.DA79F75D425943CEA46AADB2DC016F3C.edm" hidden="1" xml:space="preserve">            '[6]6. Accretion (Dilution)'!$1:$1048576</definedName>
    <definedName name="_bdm.DB2D644ADC70448396208B405CB5F146.edm" hidden="1" xml:space="preserve">                       '[4]PF Debt Paydown (Synergies)'!$1:$1048576</definedName>
    <definedName name="_bdm.DB53A85BF34A463B9C010C901272581F.edm" hidden="1" xml:space="preserve">                   '[4]PF Overview'!$1:$1048576</definedName>
    <definedName name="_bdm.DB66B8725661431495E52B8CE87BDDB9.edm" localSheetId="19" hidden="1">#REF!</definedName>
    <definedName name="_bdm.DB66B8725661431495E52B8CE87BDDB9.edm" localSheetId="17" hidden="1">#REF!</definedName>
    <definedName name="_bdm.DB66B8725661431495E52B8CE87BDDB9.edm" localSheetId="2" hidden="1">#REF!</definedName>
    <definedName name="_bdm.DB66B8725661431495E52B8CE87BDDB9.edm" hidden="1">#REF!</definedName>
    <definedName name="_bdm.DB8AE6D04DA04EDE88FB80ECBBE7FE6C.edm" hidden="1" xml:space="preserve">                                         '[5]Sources &amp; Uses'!$1:$1048576</definedName>
    <definedName name="_bdm.DB9E7A4A0B3947EAB515C0C1BCCD5F5B.edm" hidden="1" xml:space="preserve">                                    [5]Assumptions!$1:$1048576</definedName>
    <definedName name="_bdm.dba771b5cbd8426aa06f5bc9927423e5.edm" hidden="1" xml:space="preserve">                                 '[5]Pro Forma Financials'!$1:$1048576</definedName>
    <definedName name="_bdm.DC57267F5489490990322A9A1AFDFC99.edm" hidden="1" xml:space="preserve">                        '[5]Sources &amp; Uses'!$1:$1048576</definedName>
    <definedName name="_bdm.dca66f0ff62a42e39911ab1639e8c80a.edm" hidden="1" xml:space="preserve">                                 '[5]Pro Forma Financials'!$1:$1048576</definedName>
    <definedName name="_bdm.DCC8E8B0942A40F7BE683E58AC6744D9.edm" hidden="1" xml:space="preserve">                                         '[5]Sources &amp; Uses'!$1:$1048576</definedName>
    <definedName name="_bdm.DCCC5070D94F4512AAF01DC2E23F7446.edm" hidden="1" xml:space="preserve">                                         '[5]Sources &amp; Uses'!$1:$1048576</definedName>
    <definedName name="_bdm.DCE2774AF8414DC8B11D30B538070F7F.edm" hidden="1" xml:space="preserve">                        '[5]Sources &amp; Uses'!$1:$1048576</definedName>
    <definedName name="_bdm.DCFC403C39504305ACC7BA56E2A57132.edm" hidden="1" xml:space="preserve">                        '[5]Sources &amp; Uses'!$1:$1048576</definedName>
    <definedName name="_bdm.DD3B5AB4BAD34A689C8D08D71A8ED5A2.edm" hidden="1" xml:space="preserve">                        '[5]Sources &amp; Uses'!$1:$1048576</definedName>
    <definedName name="_bdm.DDA539D54BC4420FA98482FCAFEE5F9F.edm" hidden="1" xml:space="preserve">             '[4]PF Overview'!$1:$1048576</definedName>
    <definedName name="_bdm.DE0B31E1EABB4A489B1DACB278079834.edm" hidden="1" xml:space="preserve">                        '[5]Sources &amp; Uses'!$1:$1048576</definedName>
    <definedName name="_bdm.DE183DD6C6794E4EACA8AE98049C1D22.edm" hidden="1" xml:space="preserve">                        '[5]Sources &amp; Uses'!$1:$1048576</definedName>
    <definedName name="_bdm.DF32BE435E244264AAD9AAAD9EB02DEB.edm" hidden="1" xml:space="preserve">                        '[5]Sources &amp; Uses'!$1:$1048576</definedName>
    <definedName name="_bdm.DF78B6BDEB5D44A1AC2247A8F5092767.edm" hidden="1" xml:space="preserve">                                         '[5]Sources &amp; Uses'!$1:$1048576</definedName>
    <definedName name="_bdm.DFBC40C8675F445ABC47FA26CDBE7F4F.edm" hidden="1" xml:space="preserve">                                                                    '[6]FSL 3 Statements'!$1:$1048576</definedName>
    <definedName name="_bdm.DFD611F4F355448A96F8D55F215A6ADD.edm" hidden="1" xml:space="preserve">            '[6]3. Contribution Analysis'!$1:$1048576</definedName>
    <definedName name="_bdm.DFE90002F50142A98BEC5F1D9C338EBF.edm" localSheetId="19" hidden="1">#REF!</definedName>
    <definedName name="_bdm.DFE90002F50142A98BEC5F1D9C338EBF.edm" localSheetId="17" hidden="1">#REF!</definedName>
    <definedName name="_bdm.DFE90002F50142A98BEC5F1D9C338EBF.edm" localSheetId="2" hidden="1">#REF!</definedName>
    <definedName name="_bdm.DFE90002F50142A98BEC5F1D9C338EBF.edm" hidden="1">#REF!</definedName>
    <definedName name="_bdm.E028B48D31604241B42AC6A2844A4DA0.edm" hidden="1" xml:space="preserve">                                         '[5]Sources &amp; Uses'!$1:$1048576</definedName>
    <definedName name="_bdm.E04C85454F1A4B449AF46A08DBE619E6.edm" hidden="1" xml:space="preserve">                        '[5]Sources &amp; Uses'!$1:$1048576</definedName>
    <definedName name="_bdm.E118A6D115EB4C7B9BEF5B1865D5AA5F.edm" hidden="1" xml:space="preserve">                                         '[5]Sources &amp; Uses'!$1:$1048576</definedName>
    <definedName name="_bdm.E1D70BA8D99C495985827D589EDF11DF.edm" hidden="1" xml:space="preserve">             '[4]PF Debt Paydown (Synergies)'!$1:$1048576</definedName>
    <definedName name="_bdm.E1EDD6D855274908BCDC4BBA9B68665C.edm" hidden="1" xml:space="preserve">                        '[5]Sources &amp; Uses'!$1:$1048576</definedName>
    <definedName name="_bdm.E23D8BC5FFC6463B94B1D5476C2EF53E.edm" localSheetId="19" hidden="1">#REF!</definedName>
    <definedName name="_bdm.E23D8BC5FFC6463B94B1D5476C2EF53E.edm" localSheetId="17" hidden="1">#REF!</definedName>
    <definedName name="_bdm.E23D8BC5FFC6463B94B1D5476C2EF53E.edm" localSheetId="2" hidden="1">#REF!</definedName>
    <definedName name="_bdm.E23D8BC5FFC6463B94B1D5476C2EF53E.edm" hidden="1">#REF!</definedName>
    <definedName name="_bdm.E28163042B8C471EAFF1F043C4135388.edm" hidden="1" xml:space="preserve">            '[4]Comps Sheet'!$1:$1048576</definedName>
    <definedName name="_bdm.E284BF7CFDBD4A49A58E10AD6EE416C3.edm" hidden="1" xml:space="preserve">             '[4]PF Debt Paydown (Synergies)'!$1:$1048576</definedName>
    <definedName name="_bdm.E2B252D29EC04F59805B4C4299407C0F.edm" hidden="1" xml:space="preserve">                                         '[5]Sources &amp; Uses'!$1:$1048576</definedName>
    <definedName name="_bdm.E2FC0A7853D04B9AB690D96034C5154F.edm" hidden="1" xml:space="preserve">                                         '[5]Sources &amp; Uses'!$1:$1048576</definedName>
    <definedName name="_bdm.E357983EE1B74EF3870B0997595273BA.edm" hidden="1" xml:space="preserve">            '[4]Transaction Matrix (Ex. Ratio)'!$1:$1048576</definedName>
    <definedName name="_bdm.E403A19F53664871B571AF94FB669636.edm" localSheetId="19" hidden="1">#REF!</definedName>
    <definedName name="_bdm.E403A19F53664871B571AF94FB669636.edm" localSheetId="17" hidden="1">#REF!</definedName>
    <definedName name="_bdm.E403A19F53664871B571AF94FB669636.edm" localSheetId="2" hidden="1">#REF!</definedName>
    <definedName name="_bdm.E403A19F53664871B571AF94FB669636.edm" hidden="1">#REF!</definedName>
    <definedName name="_bdm.E411C9728CF5460C84BD3D3928A363D7.edm" hidden="1" xml:space="preserve">                          '[5]Igloo Standalone'!$1:$1048576</definedName>
    <definedName name="_bdm.E41C36DB303D4B9E97FDEDC8EA02AAE5.edm" hidden="1" xml:space="preserve">            '[4]Restructuring Scenarios'!$1:$1048576</definedName>
    <definedName name="_bdm.E45E1A48A136431FBBE5BDBF86D0C8AE.edm" hidden="1" xml:space="preserve">               '[4]Combined Market Cap'!$1:$1048576</definedName>
    <definedName name="_bdm.E4B73A551D7445CEBAAB88DE8BAACFD4.edm" hidden="1" xml:space="preserve">                        '[5]Sources &amp; Uses'!$1:$1048576</definedName>
    <definedName name="_bdm.E574D70C055F4DA48CE80EB9BA147783.edm" hidden="1" xml:space="preserve">            '[4]PF Debt Paydown (Synergies)'!$1:$1048576</definedName>
    <definedName name="_bdm.E58B265B75644100999DB9B8E0E68996.edm" localSheetId="19" hidden="1">#REF!</definedName>
    <definedName name="_bdm.E58B265B75644100999DB9B8E0E68996.edm" localSheetId="17" hidden="1">#REF!</definedName>
    <definedName name="_bdm.E58B265B75644100999DB9B8E0E68996.edm" localSheetId="2" hidden="1">#REF!</definedName>
    <definedName name="_bdm.E58B265B75644100999DB9B8E0E68996.edm" hidden="1">#REF!</definedName>
    <definedName name="_bdm.E6664B42ED854979B8D834A79C2D05E3.edm" hidden="1" xml:space="preserve">                                         '[3]P2 2012 Charts'!$A$1:$IV$65536</definedName>
    <definedName name="_bdm.E6984919A30549B7BC354B0D04E843C0.edm" hidden="1" xml:space="preserve">                  '[4]PF EPS'!$1:$1048576</definedName>
    <definedName name="_bdm.E6FBC101DE6347A3924980E92436B441.edm" hidden="1" xml:space="preserve">                                         '[5]Sources &amp; Uses'!$1:$1048576</definedName>
    <definedName name="_bdm.E73EAB3F96444EC09E5825660D93721F.edm" hidden="1" xml:space="preserve">                        '[5]Sources &amp; Uses'!$1:$1048576</definedName>
    <definedName name="_bdm.E75986E5579B42F9B922EB49C4703761.edm" hidden="1" xml:space="preserve">                   '[4]PF Overview'!$1:$1048576</definedName>
    <definedName name="_bdm.E76160DC0C8A4DAC9052DC8BAE074BF8.edm" hidden="1" xml:space="preserve">                   '[4]PF Overview'!$1:$1048576</definedName>
    <definedName name="_bdm.E7AFABBE969A43619FE177C5AC9A9D54.edm" hidden="1" xml:space="preserve">                                    [5]Assumptions!$1:$1048576</definedName>
    <definedName name="_bdm.E7EAA75348294060BB65C555268EC0C8.edm" hidden="1" xml:space="preserve">            '[4]Transaction Matrix (Ex. Ratio)'!$1:$1048576</definedName>
    <definedName name="_bdm.E7F6B4F71F824C5DA6343DA2352C05CC.edm" hidden="1" xml:space="preserve">            '[6]PF BS'!$1:$1048576</definedName>
    <definedName name="_bdm.E832E2D642C14799A91A166C2EA22AAC.edm" localSheetId="19" hidden="1">#REF!</definedName>
    <definedName name="_bdm.E832E2D642C14799A91A166C2EA22AAC.edm" localSheetId="17" hidden="1">#REF!</definedName>
    <definedName name="_bdm.E832E2D642C14799A91A166C2EA22AAC.edm" localSheetId="2" hidden="1">#REF!</definedName>
    <definedName name="_bdm.E832E2D642C14799A91A166C2EA22AAC.edm" hidden="1">#REF!</definedName>
    <definedName name="_bdm.E85A93C9AF814008BF02B2BDF5D6D5C3.edm" hidden="1" xml:space="preserve">              '[4]Avago FDSO'!$1:$1048576</definedName>
    <definedName name="_bdm.E868D69FC5754C27A7B4C6899D771A00.edm" hidden="1" xml:space="preserve">                                         '[5]Sources &amp; Uses'!$1:$1048576</definedName>
    <definedName name="_bdm.E879C0607BA54B8F96210EBC5B2DDE5F.edm" hidden="1" xml:space="preserve">                                                                                                                                                                                                '[4]PF EPS'!$1:$1048576</definedName>
    <definedName name="_bdm.E88AE0735B52432BB9CCC143CDD56DB4.edm" localSheetId="19" hidden="1">#REF!</definedName>
    <definedName name="_bdm.E88AE0735B52432BB9CCC143CDD56DB4.edm" localSheetId="17" hidden="1">#REF!</definedName>
    <definedName name="_bdm.E88AE0735B52432BB9CCC143CDD56DB4.edm" localSheetId="2" hidden="1">#REF!</definedName>
    <definedName name="_bdm.E88AE0735B52432BB9CCC143CDD56DB4.edm" hidden="1">#REF!</definedName>
    <definedName name="_bdm.E93BF2A299C046398159787F639505A6.edm" localSheetId="19" hidden="1">#REF!</definedName>
    <definedName name="_bdm.E93BF2A299C046398159787F639505A6.edm" localSheetId="17" hidden="1">#REF!</definedName>
    <definedName name="_bdm.E93BF2A299C046398159787F639505A6.edm" localSheetId="2" hidden="1">#REF!</definedName>
    <definedName name="_bdm.E93BF2A299C046398159787F639505A6.edm" hidden="1">#REF!</definedName>
    <definedName name="_bdm.E94554C319164AF3815AE5E431EDBBEA.edm" localSheetId="19" hidden="1">#REF!</definedName>
    <definedName name="_bdm.E94554C319164AF3815AE5E431EDBBEA.edm" localSheetId="17" hidden="1">#REF!</definedName>
    <definedName name="_bdm.E94554C319164AF3815AE5E431EDBBEA.edm" localSheetId="2" hidden="1">#REF!</definedName>
    <definedName name="_bdm.E94554C319164AF3815AE5E431EDBBEA.edm" hidden="1">#REF!</definedName>
    <definedName name="_bdm.E98C0DAA445A43A182B012254DDE3CF6.edm" localSheetId="19" hidden="1">#REF!</definedName>
    <definedName name="_bdm.E98C0DAA445A43A182B012254DDE3CF6.edm" localSheetId="17" hidden="1">#REF!</definedName>
    <definedName name="_bdm.E98C0DAA445A43A182B012254DDE3CF6.edm" localSheetId="2" hidden="1">#REF!</definedName>
    <definedName name="_bdm.E98C0DAA445A43A182B012254DDE3CF6.edm" hidden="1">#REF!</definedName>
    <definedName name="_bdm.E98D7DFA4242402497CC3114C67BDAAC.edm" hidden="1" xml:space="preserve">                                         '[5]Sources &amp; Uses'!$1:$1048576</definedName>
    <definedName name="_bdm.E9F8AEB141E34F22BBAB0026028FC02A.edm" hidden="1" xml:space="preserve">            '[4]Implied Renesas SH Consid'!$1:$1048576</definedName>
    <definedName name="_bdm.EA0D314FEA784B95BE19CDF05E581AEF.edm" hidden="1" xml:space="preserve">            '[4]Rome P&amp;L'!$1:$1048576</definedName>
    <definedName name="_bdm.EA8D92CD5749475AAB4CB1D95407E4D0.edm" hidden="1" xml:space="preserve">                                         '[5]Sources &amp; Uses'!$1:$1048576</definedName>
    <definedName name="_bdm.EA94C88A0D92442ABA7C3677163BA6A1.edm" hidden="1" xml:space="preserve">                        '[5]Sources &amp; Uses'!$1:$1048576</definedName>
    <definedName name="_bdm.ea9904b369d1417b8b5a0e9279085dad.edm" hidden="1" xml:space="preserve">                                 '[5]Pro Forma Financials'!$1:$1048576</definedName>
    <definedName name="_bdm.eac8abb662b748bd9d362dff24116530.edm" hidden="1" xml:space="preserve">                                         '[5]Sources &amp; Uses'!$1:$1048576</definedName>
    <definedName name="_bdm.EB1B353BCC0743B1B44CAA389DC3A584.edm" hidden="1" xml:space="preserve">                  '[4]PF BS'!$1:$1048576</definedName>
    <definedName name="_bdm.EB45FEEA39604EB581500F0EE3AA719C.edm" hidden="1" xml:space="preserve">                     '[5]Sources &amp; Uses'!$1:$1048576</definedName>
    <definedName name="_bdm.EBA6E98EB67E43A3A560B5913B7A5032.edm" localSheetId="19" hidden="1">#REF!</definedName>
    <definedName name="_bdm.EBA6E98EB67E43A3A560B5913B7A5032.edm" localSheetId="17" hidden="1">#REF!</definedName>
    <definedName name="_bdm.EBA6E98EB67E43A3A560B5913B7A5032.edm" localSheetId="2" hidden="1">#REF!</definedName>
    <definedName name="_bdm.EBA6E98EB67E43A3A560B5913B7A5032.edm" hidden="1">#REF!</definedName>
    <definedName name="_bdm.EC267DBA491E4E61B136F8772F8997C0.edm" hidden="1" xml:space="preserve">             '[4]PF Debt Paydown (Synergies)'!$1:$1048576</definedName>
    <definedName name="_bdm.EC49F682B95F4BDA9DC6E46756FA457E.edm" hidden="1" xml:space="preserve">            '[6]PF BS'!$1:$1048576</definedName>
    <definedName name="_bdm.EC53756BE00946249E28765BD5E5A4FD.edm" localSheetId="19" hidden="1">#REF!</definedName>
    <definedName name="_bdm.EC53756BE00946249E28765BD5E5A4FD.edm" localSheetId="17" hidden="1">#REF!</definedName>
    <definedName name="_bdm.EC53756BE00946249E28765BD5E5A4FD.edm" localSheetId="2" hidden="1">#REF!</definedName>
    <definedName name="_bdm.EC53756BE00946249E28765BD5E5A4FD.edm" hidden="1">#REF!</definedName>
    <definedName name="_bdm.EC59170C0DF241C1911D47A7B61D75CB.edm" hidden="1" xml:space="preserve">            '[4]PF EPS'!$1:$1048576</definedName>
    <definedName name="_bdm.EC78C3BE8E2E436B85012F1FCED2ED2E.edm" hidden="1" xml:space="preserve">            '[4]Comps Sheet'!$1:$1048576</definedName>
    <definedName name="_bdm.EC81793859F44A638EF74C4C46B60FB8.edm" hidden="1" xml:space="preserve">                        '[5]Sources &amp; Uses'!$1:$1048576</definedName>
    <definedName name="_bdm.ECDC76C0A83E4079A09DFCFC1B77430F.edm" hidden="1" xml:space="preserve">            '[4]Rome P&amp;L'!$1:$1048576</definedName>
    <definedName name="_bdm.ECE1BD4B7EED42AF861DDAF249045ED5.edm" hidden="1" xml:space="preserve">            '[6]Comps Charts'!$1:$1048576</definedName>
    <definedName name="_bdm.ED970816244548B3989059C13225BC5D.edm" hidden="1" xml:space="preserve">                                         '[5]Sources &amp; Uses'!$1:$1048576</definedName>
    <definedName name="_bdm.EDD8B7E1343E408D9C910F3436BBE75A.edm" hidden="1" xml:space="preserve">                                                                                                             '[4]PF EPS'!$1:$1048576</definedName>
    <definedName name="_bdm.EDF33FCCB18245C88517589764F77652.edm" hidden="1" xml:space="preserve">         '[7]Stock Pricing'!$1:$1048576</definedName>
    <definedName name="_bdm.EE13DCC22CAC48468BB0E24E81BE39C3.edm" hidden="1" xml:space="preserve">                        '[5]Sources &amp; Uses'!$1:$1048576</definedName>
    <definedName name="_bdm.EE360EE5B7EA439695A1E6AF24B552F5.edm" hidden="1" xml:space="preserve">                        '[5]Sources &amp; Uses'!$1:$1048576</definedName>
    <definedName name="_bdm.EE3B3D901A0F409F814580EB3D0D7AA0.edm" hidden="1" xml:space="preserve">                                         '[5]Sources &amp; Uses'!$1:$1048576</definedName>
    <definedName name="_bdm.EE4206FFE34F4B62B3377CA510232BBF.edm" localSheetId="19" hidden="1">#REF!</definedName>
    <definedName name="_bdm.EE4206FFE34F4B62B3377CA510232BBF.edm" localSheetId="17" hidden="1">#REF!</definedName>
    <definedName name="_bdm.EE4206FFE34F4B62B3377CA510232BBF.edm" localSheetId="2" hidden="1">#REF!</definedName>
    <definedName name="_bdm.EE4206FFE34F4B62B3377CA510232BBF.edm" hidden="1">#REF!</definedName>
    <definedName name="_bdm.EEC53E7A416E4D68AEF0EC2828ED94B1.edm" hidden="1" xml:space="preserve">                        '[5]Sources &amp; Uses'!$1:$1048576</definedName>
    <definedName name="_bdm.EECBC88E226247BFBA94E4B2638CD7FF.edm" localSheetId="19" hidden="1">#REF!</definedName>
    <definedName name="_bdm.EECBC88E226247BFBA94E4B2638CD7FF.edm" localSheetId="17" hidden="1">#REF!</definedName>
    <definedName name="_bdm.EECBC88E226247BFBA94E4B2638CD7FF.edm" localSheetId="2" hidden="1">#REF!</definedName>
    <definedName name="_bdm.EECBC88E226247BFBA94E4B2638CD7FF.edm" hidden="1">#REF!</definedName>
    <definedName name="_bdm.EED323D9E95442EFBF03752D5FBBDEFB.edm" hidden="1" xml:space="preserve">            '[4]Implied Renesas SH Consid'!$1:$1048576</definedName>
    <definedName name="_bdm.EFF559F3358F4846BCDC9C36DE177D5D.edm" hidden="1" xml:space="preserve">                        '[5]Sources &amp; Uses'!$1:$1048576</definedName>
    <definedName name="_bdm.F03E6CAAB37C451CB5302B53AC572E19.edm" hidden="1" xml:space="preserve">                                                                                               '[4]Renesas Metrics'!$1:$1048576</definedName>
    <definedName name="_bdm.F06DA6F224994F9AA3DAE45AD22E1A7A.edm" hidden="1" xml:space="preserve">                     '[5]Sources &amp; Uses'!$1:$1048576</definedName>
    <definedName name="_bdm.F0C3E00596B449858FAC795932AAD7EA.edm" hidden="1" xml:space="preserve">            '[4]Implied Renesas SH Consid'!$1:$1048576</definedName>
    <definedName name="_bdm.F0FF8073F0064485A64767D29A9B903B.edm" hidden="1" xml:space="preserve">                                                              '[6]Comps Charts'!$1:$1048576</definedName>
    <definedName name="_bdm.F13E0FF669784140A6E7E5C9128239E2.edm" hidden="1" xml:space="preserve">                       '[5]A(D) Synergies'!$1:$1048576</definedName>
    <definedName name="_bdm.F1DB2FAF1F4E4EB4AC0EEF2A70171938.edm" hidden="1" xml:space="preserve">            '[4]PF Overview'!$1:$1048576</definedName>
    <definedName name="_bdm.F22615A9607B43D29D6BC2BB252E6B66.edm" localSheetId="19" hidden="1">#REF!</definedName>
    <definedName name="_bdm.F22615A9607B43D29D6BC2BB252E6B66.edm" localSheetId="17" hidden="1">#REF!</definedName>
    <definedName name="_bdm.F22615A9607B43D29D6BC2BB252E6B66.edm" localSheetId="2" hidden="1">#REF!</definedName>
    <definedName name="_bdm.F22615A9607B43D29D6BC2BB252E6B66.edm" hidden="1">#REF!</definedName>
    <definedName name="_bdm.F28B331B28254A8F91BD4C03659CAA27.edm" hidden="1" xml:space="preserve">            '[4]Avago FDSO'!$1:$1048576</definedName>
    <definedName name="_bdm.F2FFEFD62E934BF48F4731DB2B4F3D73.edm" hidden="1" xml:space="preserve">                        '[5]Sources &amp; Uses'!$1:$1048576</definedName>
    <definedName name="_bdm.F32B9BD2D3144EE3A771C6147F79802F.edm" hidden="1" xml:space="preserve">                       '[4]Renesas Metrics'!$1:$1048576</definedName>
    <definedName name="_bdm.f35dbae3b3a047959866929816db77a3.edm" hidden="1" xml:space="preserve">                                 '[5]Pro Forma Financials'!$1:$1048576</definedName>
    <definedName name="_bdm.F3B78B44895F4C448875FD9FAB3BED6E.edm" hidden="1" xml:space="preserve">                                         '[5]Sources &amp; Uses'!$1:$1048576</definedName>
    <definedName name="_bdm.F3B792F2E9754D63B378A60D1176658F.edm" localSheetId="19" hidden="1">#REF!</definedName>
    <definedName name="_bdm.F3B792F2E9754D63B378A60D1176658F.edm" localSheetId="17" hidden="1">#REF!</definedName>
    <definedName name="_bdm.F3B792F2E9754D63B378A60D1176658F.edm" localSheetId="2" hidden="1">#REF!</definedName>
    <definedName name="_bdm.F3B792F2E9754D63B378A60D1176658F.edm" hidden="1">#REF!</definedName>
    <definedName name="_bdm.F406CD2448304ACDB628F5E7FA0DA402.edm" localSheetId="19" hidden="1">#REF!</definedName>
    <definedName name="_bdm.F406CD2448304ACDB628F5E7FA0DA402.edm" localSheetId="17" hidden="1">#REF!</definedName>
    <definedName name="_bdm.F406CD2448304ACDB628F5E7FA0DA402.edm" localSheetId="2" hidden="1">#REF!</definedName>
    <definedName name="_bdm.F406CD2448304ACDB628F5E7FA0DA402.edm" hidden="1">#REF!</definedName>
    <definedName name="_bdm.F437639C1E074D999624A4BEDC5B695D.edm" hidden="1" xml:space="preserve">                                         '[5]Sources &amp; Uses'!$1:$1048576</definedName>
    <definedName name="_bdm.F45BF7C88B014D68810F8BEB82A7A143.edm" hidden="1" xml:space="preserve">                   '[4]PF EPS'!$1:$1048576</definedName>
    <definedName name="_bdm.f4aa0ea49b0c448692ff3ae646e5e19d.edm" hidden="1" xml:space="preserve">                                 '[5]Pro Forma Financials'!$1:$1048576</definedName>
    <definedName name="_bdm.F4F8E05495EC4D0D8C58BF7E390C95AF.edm" hidden="1" xml:space="preserve">                                         '[5]Sources &amp; Uses'!$1:$1048576</definedName>
    <definedName name="_bdm.F5362034A7FF4E05AB1D55F0839B8F90.edm" hidden="1" xml:space="preserve">                        '[5]Sources &amp; Uses'!$1:$1048576</definedName>
    <definedName name="_bdm.F599D268B4BF4204B79A060D65774DC0.edm" hidden="1" xml:space="preserve">            '[4]Avago FDSO'!$1:$1048576</definedName>
    <definedName name="_bdm.F6129BE6EE4049A1AAD6432FE027A139.edm" hidden="1" xml:space="preserve">                        '[5]Sources &amp; Uses'!$1:$1048576</definedName>
    <definedName name="_bdm.F65B7D67BC5A4D1AA51A9A708F4AAEC6.edm" hidden="1" xml:space="preserve">                                         '[5]Sources &amp; Uses'!$1:$1048576</definedName>
    <definedName name="_bdm.F794A2460E56406C91EB88EF4FC75B85.edm" hidden="1" xml:space="preserve">            [5]Assumptions!$1:$1048576</definedName>
    <definedName name="_bdm.F8560F8767984BDB9E26EDCB9CAA2AFE.edm" hidden="1" xml:space="preserve">                        '[5]Sources &amp; Uses'!$1:$1048576</definedName>
    <definedName name="_bdm.F94070689B644784B8948F63FE73BF62.edm" hidden="1" xml:space="preserve">            '[4]Transaction Matrix (Ex. Ratio)'!$1:$1048576</definedName>
    <definedName name="_bdm.F9EC7E79547042CCB070BC576E71C55A.edm" hidden="1" xml:space="preserve">               '[4]Combined Market Cap'!$1:$1048576</definedName>
    <definedName name="_bdm.F9FA563285F2469FB2853A898E4F2BD4.edm" hidden="1" xml:space="preserve">            '[4]Synergies Impact'!$1:$1048576</definedName>
    <definedName name="_bdm.FA4C9F7AF701406F960F707797553641.edm" hidden="1" xml:space="preserve">                        '[5]Sources &amp; Uses'!$1:$1048576</definedName>
    <definedName name="_bdm.FastTrackBookmark.6_24_2014_10_15_03_PM.edm" hidden="1" xml:space="preserve">                                    '[4]Combined Market Cap'!$C$7:$E$7</definedName>
    <definedName name="_bdm.FB19CF19E51847FDBE7D69736C466CBF.edm" hidden="1" xml:space="preserve">                                         '[5]Sources &amp; Uses'!$1:$1048576</definedName>
    <definedName name="_bdm.fb61f3fdb7bd4326b3c077afcaead454.edm" hidden="1" xml:space="preserve">                                 '[5]Pro Forma Financials'!$1:$1048576</definedName>
    <definedName name="_bdm.FBA683D87C95472781CEB7E3DCDB1102.edm" hidden="1" xml:space="preserve">                                         '[5]Sources &amp; Uses'!$1:$1048576</definedName>
    <definedName name="_bdm.FBB70F9536454F6EA652914D5D8E6589.edm" hidden="1" xml:space="preserve">                                         '[5]Sources &amp; Uses'!$1:$1048576</definedName>
    <definedName name="_bdm.FBE6282C852A4553A9B4F4EB1A597086.edm" hidden="1" xml:space="preserve">            '[4]Rome P&amp;L'!$1:$1048576</definedName>
    <definedName name="_bdm.FBF7032BE1C44DB28FDE4A5B7BACC1B6.edm" hidden="1" xml:space="preserve">                        '[5]Sources &amp; Uses'!$1:$1048576</definedName>
    <definedName name="_bdm.FC09F6A5EAAE47BA827CC5F356D747CD.edm" hidden="1" xml:space="preserve">               '[4]Combined Market Cap'!$1:$1048576</definedName>
    <definedName name="_bdm.FC2E461E4B3D40879F42A682D6F29111.edm" hidden="1" xml:space="preserve">             '[4]PF EPS'!$1:$1048576</definedName>
    <definedName name="_bdm.FC99FDD05DF440A6AFA648B0340404A6.edm" hidden="1" xml:space="preserve">                        '[5]Sources &amp; Uses'!$1:$1048576</definedName>
    <definedName name="_bdm.FCA01AEA2E904961A8EDF2EB3200E612.edm" hidden="1" xml:space="preserve">                        '[5]Sources &amp; Uses'!$1:$1048576</definedName>
    <definedName name="_bdm.FCDA184D4AEC4499B828C8E29A1BFA12.edm" hidden="1" xml:space="preserve">                        '[5]Sources &amp; Uses'!$1:$1048576</definedName>
    <definedName name="_bdm.FCEC2FA5E45F4EAE9E94F102BDC2444C.edm" hidden="1" xml:space="preserve">                                         '[5]Sources &amp; Uses'!$1:$1048576</definedName>
    <definedName name="_bdm.FCF1CA7542BF42A8BB2DB5A647A292ED.edm" hidden="1" xml:space="preserve">            '[4]Implied Renesas SH Consid'!$1:$1048576</definedName>
    <definedName name="_bdm.FD0E18A117614C858F482A39221A50FE.edm" localSheetId="19" hidden="1">#REF!</definedName>
    <definedName name="_bdm.FD0E18A117614C858F482A39221A50FE.edm" localSheetId="17" hidden="1">#REF!</definedName>
    <definedName name="_bdm.FD0E18A117614C858F482A39221A50FE.edm" localSheetId="2" hidden="1">#REF!</definedName>
    <definedName name="_bdm.FD0E18A117614C858F482A39221A50FE.edm" hidden="1">#REF!</definedName>
    <definedName name="_bdm.FD3D6D5790E04EC18254B4845416333A.edm" hidden="1" xml:space="preserve">            '[4]Implied Renesas SH Consid'!$1:$1048576</definedName>
    <definedName name="_bdm.FD729976145343E38DFCF4DC1A6B0EC8.edm" hidden="1" xml:space="preserve">            '[4]Transaction Matrix (Ex. Ratio)'!$1:$1048576</definedName>
    <definedName name="_bdm.FDD229C295FA48D38D00D70815347D86.edm" hidden="1" xml:space="preserve">                     [5]Assumptions!$1:$1048576</definedName>
    <definedName name="_bdm.FDE08839AD134B66A6A7F8F6F2C7949D.edm" hidden="1" xml:space="preserve">            '[4]Implied Renesas SH Consid'!$1:$1048576</definedName>
    <definedName name="_bdm.FE2B4AE843F449EFA50529C37B884731.edm" hidden="1" xml:space="preserve">            '[4]Avago FDSO'!$1:$1048576</definedName>
    <definedName name="_bdm.fed0b74aab944dd4a92309bf2c107c86.edm" hidden="1" xml:space="preserve">                                 '[5]Pro Forma Financials'!$1:$1048576</definedName>
    <definedName name="_bdm.FED4E1BEEB844C92BA127D0D8B447707.edm" hidden="1" xml:space="preserve">                                                                                                                                       '[8]FY14 Acc Dil'!$1:$1048576</definedName>
    <definedName name="_bdm.FF6F0035140E4E78A41392A1EE19F293.edm" hidden="1" xml:space="preserve">            '[4]Transaction Matrix (Ex. Ratio)'!$1:$1048576</definedName>
    <definedName name="_bdm.FF8D3213E2C94E8B9CCBE6174F1EAEC3.edm" hidden="1" xml:space="preserve">            '[4]Implied Renesas SH Consid'!$1:$1048576</definedName>
    <definedName name="_bdm.FF93C03CF020466BA58E5A1F02051D8E.edm" hidden="1" xml:space="preserve">            '[4]Implied Renesas SH Consid'!$1:$1048576</definedName>
    <definedName name="_bdm.FF9B9B16E58040FFBCDDCA833BA66A07.edm" hidden="1" xml:space="preserve">                        '[5]Sources &amp; Uses'!$1:$1048576</definedName>
    <definedName name="_bdm.FF9FA4672CC04E1790FFFBBF31765C92.edm" hidden="1" xml:space="preserve">                        '[5]Sources &amp; Uses'!$1:$1048576</definedName>
    <definedName name="_bdm.FFC760F7CE064EB18B3869ACF83FAAF5.edm" hidden="1" xml:space="preserve">                        '[5]Sources &amp; Uses'!$1:$1048576</definedName>
    <definedName name="_bdm.ffefd07e58244223bcf623f65729ae4c.edm" hidden="1" xml:space="preserve">                                         '[5]Sources &amp; Uses'!$1:$1048576</definedName>
    <definedName name="_CashFlow1" localSheetId="19" hidden="1">#REF!</definedName>
    <definedName name="_CashFlow1" localSheetId="17" hidden="1">#REF!</definedName>
    <definedName name="_CashFlow1" localSheetId="2" hidden="1">#REF!</definedName>
    <definedName name="_CashFlow1" hidden="1">#REF!</definedName>
    <definedName name="_Fill" localSheetId="19" hidden="1">#REF!</definedName>
    <definedName name="_Fill" localSheetId="17" hidden="1">#REF!</definedName>
    <definedName name="_Fill" localSheetId="2" hidden="1">#REF!</definedName>
    <definedName name="_Fill" hidden="1">#REF!</definedName>
    <definedName name="_xlnm._FilterDatabase" localSheetId="20" hidden="1">'Headcount Input'!#REF!</definedName>
    <definedName name="_xlnm._FilterDatabase" localSheetId="12" hidden="1">'Headcount Summary'!#REF!</definedName>
    <definedName name="_xlnm._FilterDatabase" localSheetId="15" hidden="1">'Sales Commissions'!#REF!</definedName>
    <definedName name="_GSRATES_1" hidden="1">"CT300001Latest          "</definedName>
    <definedName name="_GSRATES_COUNT" hidden="1">1</definedName>
    <definedName name="_GSRATESR_1" hidden="1">#N/A</definedName>
    <definedName name="_Key1" localSheetId="19" hidden="1">#REF!</definedName>
    <definedName name="_Key1" localSheetId="17" hidden="1">#REF!</definedName>
    <definedName name="_Key1" localSheetId="2" hidden="1">#REF!</definedName>
    <definedName name="_Key1" hidden="1">#REF!</definedName>
    <definedName name="_Key2" localSheetId="19" hidden="1">#REF!</definedName>
    <definedName name="_Key2" localSheetId="17" hidden="1">#REF!</definedName>
    <definedName name="_Key2" localSheetId="2" hidden="1">#REF!</definedName>
    <definedName name="_Key2" hidden="1">#REF!</definedName>
    <definedName name="_Order1" hidden="1">0</definedName>
    <definedName name="_Order2" hidden="1">255</definedName>
    <definedName name="_Parse" localSheetId="19" hidden="1">#REF!</definedName>
    <definedName name="_Parse" localSheetId="17" hidden="1">#REF!</definedName>
    <definedName name="_Parse" localSheetId="2" hidden="1">#REF!</definedName>
    <definedName name="_Parse" hidden="1">#REF!</definedName>
    <definedName name="_Parse_Out" localSheetId="19" hidden="1">#REF!</definedName>
    <definedName name="_Parse_Out" localSheetId="17" hidden="1">#REF!</definedName>
    <definedName name="_Parse_Out" localSheetId="2" hidden="1">#REF!</definedName>
    <definedName name="_Parse_Out" hidden="1">#REF!</definedName>
    <definedName name="_Q1" localSheetId="16" hidden="1">{"'Standalone List Price Trends'!$A$1:$X$56"}</definedName>
    <definedName name="_Q1" localSheetId="20" hidden="1">{"'Standalone List Price Trends'!$A$1:$X$56"}</definedName>
    <definedName name="_Q1" localSheetId="12" hidden="1">{"'Standalone List Price Trends'!$A$1:$X$56"}</definedName>
    <definedName name="_Q1" localSheetId="15" hidden="1">{"'Standalone List Price Trends'!$A$1:$X$56"}</definedName>
    <definedName name="_Q1" hidden="1">{"'Standalone List Price Trends'!$A$1:$X$56"}</definedName>
    <definedName name="_Q2" localSheetId="16" hidden="1">{"'Standalone List Price Trends'!$A$1:$X$56"}</definedName>
    <definedName name="_Q2" localSheetId="20" hidden="1">{"'Standalone List Price Trends'!$A$1:$X$56"}</definedName>
    <definedName name="_Q2" localSheetId="12" hidden="1">{"'Standalone List Price Trends'!$A$1:$X$56"}</definedName>
    <definedName name="_Q2" localSheetId="15" hidden="1">{"'Standalone List Price Trends'!$A$1:$X$56"}</definedName>
    <definedName name="_Q2" hidden="1">{"'Standalone List Price Trends'!$A$1:$X$56"}</definedName>
    <definedName name="_Q3" localSheetId="16" hidden="1">{"'Standalone List Price Trends'!$A$1:$X$56"}</definedName>
    <definedName name="_Q3" localSheetId="20" hidden="1">{"'Standalone List Price Trends'!$A$1:$X$56"}</definedName>
    <definedName name="_Q3" localSheetId="12" hidden="1">{"'Standalone List Price Trends'!$A$1:$X$56"}</definedName>
    <definedName name="_Q3" localSheetId="15" hidden="1">{"'Standalone List Price Trends'!$A$1:$X$56"}</definedName>
    <definedName name="_Q3" hidden="1">{"'Standalone List Price Trends'!$A$1:$X$56"}</definedName>
    <definedName name="_Q4" localSheetId="16" hidden="1">{"'Standalone List Price Trends'!$A$1:$X$56"}</definedName>
    <definedName name="_Q4" localSheetId="20" hidden="1">{"'Standalone List Price Trends'!$A$1:$X$56"}</definedName>
    <definedName name="_Q4" localSheetId="12" hidden="1">{"'Standalone List Price Trends'!$A$1:$X$56"}</definedName>
    <definedName name="_Q4" localSheetId="15" hidden="1">{"'Standalone List Price Trends'!$A$1:$X$56"}</definedName>
    <definedName name="_Q4" hidden="1">{"'Standalone List Price Trends'!$A$1:$X$56"}</definedName>
    <definedName name="_Q5" localSheetId="16" hidden="1">{"'Standalone List Price Trends'!$A$1:$X$56"}</definedName>
    <definedName name="_Q5" localSheetId="20" hidden="1">{"'Standalone List Price Trends'!$A$1:$X$56"}</definedName>
    <definedName name="_Q5" localSheetId="12" hidden="1">{"'Standalone List Price Trends'!$A$1:$X$56"}</definedName>
    <definedName name="_Q5" localSheetId="15" hidden="1">{"'Standalone List Price Trends'!$A$1:$X$56"}</definedName>
    <definedName name="_Q5" hidden="1">{"'Standalone List Price Trends'!$A$1:$X$56"}</definedName>
    <definedName name="_Q9" localSheetId="16" hidden="1">{"'Standalone List Price Trends'!$A$1:$X$56"}</definedName>
    <definedName name="_Q9" localSheetId="20" hidden="1">{"'Standalone List Price Trends'!$A$1:$X$56"}</definedName>
    <definedName name="_Q9" localSheetId="12" hidden="1">{"'Standalone List Price Trends'!$A$1:$X$56"}</definedName>
    <definedName name="_Q9" localSheetId="15" hidden="1">{"'Standalone List Price Trends'!$A$1:$X$56"}</definedName>
    <definedName name="_Q9" hidden="1">{"'Standalone List Price Trends'!$A$1:$X$56"}</definedName>
    <definedName name="_Regression_Int" hidden="1">1</definedName>
    <definedName name="_Regression_Out" localSheetId="19" hidden="1">#REF!</definedName>
    <definedName name="_Regression_Out" localSheetId="17" hidden="1">#REF!</definedName>
    <definedName name="_Regression_Out" localSheetId="2" hidden="1">#REF!</definedName>
    <definedName name="_Regression_Out" hidden="1">#REF!</definedName>
    <definedName name="_Regression_X" localSheetId="19" hidden="1">#REF!</definedName>
    <definedName name="_Regression_X" localSheetId="17" hidden="1">#REF!</definedName>
    <definedName name="_Regression_X" localSheetId="2" hidden="1">#REF!</definedName>
    <definedName name="_Regression_X" hidden="1">#REF!</definedName>
    <definedName name="_Regression_Y" localSheetId="19" hidden="1">#REF!</definedName>
    <definedName name="_Regression_Y" localSheetId="17" hidden="1">#REF!</definedName>
    <definedName name="_Regression_Y" localSheetId="2" hidden="1">#REF!</definedName>
    <definedName name="_Regression_Y" hidden="1">#REF!</definedName>
    <definedName name="_rw1" localSheetId="16" hidden="1">{"'Standalone List Price Trends'!$A$1:$X$56"}</definedName>
    <definedName name="_rw1" localSheetId="20" hidden="1">{"'Standalone List Price Trends'!$A$1:$X$56"}</definedName>
    <definedName name="_rw1" localSheetId="12" hidden="1">{"'Standalone List Price Trends'!$A$1:$X$56"}</definedName>
    <definedName name="_rw1" localSheetId="15" hidden="1">{"'Standalone List Price Trends'!$A$1:$X$56"}</definedName>
    <definedName name="_rw1" hidden="1">{"'Standalone List Price Trends'!$A$1:$X$56"}</definedName>
    <definedName name="_rw2" localSheetId="16" hidden="1">{"'Standalone List Price Trends'!$A$1:$X$56"}</definedName>
    <definedName name="_rw2" localSheetId="20" hidden="1">{"'Standalone List Price Trends'!$A$1:$X$56"}</definedName>
    <definedName name="_rw2" localSheetId="12" hidden="1">{"'Standalone List Price Trends'!$A$1:$X$56"}</definedName>
    <definedName name="_rw2" localSheetId="15" hidden="1">{"'Standalone List Price Trends'!$A$1:$X$56"}</definedName>
    <definedName name="_rw2" hidden="1">{"'Standalone List Price Trends'!$A$1:$X$56"}</definedName>
    <definedName name="_rw3" localSheetId="16" hidden="1">{"'Standalone List Price Trends'!$A$1:$X$56"}</definedName>
    <definedName name="_rw3" localSheetId="20" hidden="1">{"'Standalone List Price Trends'!$A$1:$X$56"}</definedName>
    <definedName name="_rw3" localSheetId="12" hidden="1">{"'Standalone List Price Trends'!$A$1:$X$56"}</definedName>
    <definedName name="_rw3" localSheetId="15" hidden="1">{"'Standalone List Price Trends'!$A$1:$X$56"}</definedName>
    <definedName name="_rw3" hidden="1">{"'Standalone List Price Trends'!$A$1:$X$56"}</definedName>
    <definedName name="_rw4" localSheetId="16" hidden="1">{"'Standalone List Price Trends'!$A$1:$X$56"}</definedName>
    <definedName name="_rw4" localSheetId="20" hidden="1">{"'Standalone List Price Trends'!$A$1:$X$56"}</definedName>
    <definedName name="_rw4" localSheetId="12" hidden="1">{"'Standalone List Price Trends'!$A$1:$X$56"}</definedName>
    <definedName name="_rw4" localSheetId="15" hidden="1">{"'Standalone List Price Trends'!$A$1:$X$56"}</definedName>
    <definedName name="_rw4" hidden="1">{"'Standalone List Price Trends'!$A$1:$X$56"}</definedName>
    <definedName name="_Sort" localSheetId="19" hidden="1">#REF!</definedName>
    <definedName name="_Sort" localSheetId="17" hidden="1">#REF!</definedName>
    <definedName name="_Sort" localSheetId="2" hidden="1">#REF!</definedName>
    <definedName name="_Sort" hidden="1">#REF!</definedName>
    <definedName name="_Table1_In1" localSheetId="19" hidden="1">#REF!</definedName>
    <definedName name="_Table1_In1" localSheetId="17" hidden="1">#REF!</definedName>
    <definedName name="_Table1_In1" localSheetId="2" hidden="1">#REF!</definedName>
    <definedName name="_Table1_In1" hidden="1">#REF!</definedName>
    <definedName name="_Table1_Out" hidden="1">#N/A</definedName>
    <definedName name="_Table2_In1" hidden="1">#N/A</definedName>
    <definedName name="_Table2_In2" localSheetId="19" hidden="1">#REF!</definedName>
    <definedName name="_Table2_In2" localSheetId="17" hidden="1">#REF!</definedName>
    <definedName name="_Table2_In2" localSheetId="2" hidden="1">#REF!</definedName>
    <definedName name="_Table2_In2" hidden="1">#REF!</definedName>
    <definedName name="_Table2_Out" hidden="1">#N/A</definedName>
    <definedName name="_test1" localSheetId="19" hidden="1">#REF!</definedName>
    <definedName name="_test1" localSheetId="17" hidden="1">#REF!</definedName>
    <definedName name="_test1" localSheetId="2" hidden="1">#REF!</definedName>
    <definedName name="_test1" hidden="1">#REF!</definedName>
    <definedName name="_wrn2" localSheetId="16" hidden="1">{#N/A,#N/A,FALSE,"ASSUMPTIONS";#N/A,#N/A,FALSE,"Valuation Summary";"page1",#N/A,FALSE,"PRESENTATION";"page2",#N/A,FALSE,"PRESENTATION";#N/A,#N/A,FALSE,"ORIGINAL_ROLLBACK"}</definedName>
    <definedName name="_wrn2" localSheetId="20" hidden="1">{#N/A,#N/A,FALSE,"ASSUMPTIONS";#N/A,#N/A,FALSE,"Valuation Summary";"page1",#N/A,FALSE,"PRESENTATION";"page2",#N/A,FALSE,"PRESENTATION";#N/A,#N/A,FALSE,"ORIGINAL_ROLLBACK"}</definedName>
    <definedName name="_wrn2" localSheetId="12" hidden="1">{#N/A,#N/A,FALSE,"ASSUMPTIONS";#N/A,#N/A,FALSE,"Valuation Summary";"page1",#N/A,FALSE,"PRESENTATION";"page2",#N/A,FALSE,"PRESENTATION";#N/A,#N/A,FALSE,"ORIGINAL_ROLLBACK"}</definedName>
    <definedName name="_wrn2" localSheetId="15" hidden="1">{#N/A,#N/A,FALSE,"ASSUMPTIONS";#N/A,#N/A,FALSE,"Valuation Summary";"page1",#N/A,FALSE,"PRESENTATION";"page2",#N/A,FALSE,"PRESENTATION";#N/A,#N/A,FALSE,"ORIGINAL_ROLLBACK"}</definedName>
    <definedName name="_wrn2" hidden="1">{#N/A,#N/A,FALSE,"ASSUMPTIONS";#N/A,#N/A,FALSE,"Valuation Summary";"page1",#N/A,FALSE,"PRESENTATION";"page2",#N/A,FALSE,"PRESENTATION";#N/A,#N/A,FALSE,"ORIGINAL_ROLLBACK"}</definedName>
    <definedName name="_wrn3" localSheetId="16" hidden="1">{#N/A,#N/A,FALSE,"ASSUMPTIONS";#N/A,#N/A,FALSE,"Valuation Summary";"page1",#N/A,FALSE,"PRESENTATION";"page2",#N/A,FALSE,"PRESENTATION";#N/A,#N/A,FALSE,"ORIGINAL_ROLLBACK"}</definedName>
    <definedName name="_wrn3" localSheetId="20" hidden="1">{#N/A,#N/A,FALSE,"ASSUMPTIONS";#N/A,#N/A,FALSE,"Valuation Summary";"page1",#N/A,FALSE,"PRESENTATION";"page2",#N/A,FALSE,"PRESENTATION";#N/A,#N/A,FALSE,"ORIGINAL_ROLLBACK"}</definedName>
    <definedName name="_wrn3" localSheetId="12" hidden="1">{#N/A,#N/A,FALSE,"ASSUMPTIONS";#N/A,#N/A,FALSE,"Valuation Summary";"page1",#N/A,FALSE,"PRESENTATION";"page2",#N/A,FALSE,"PRESENTATION";#N/A,#N/A,FALSE,"ORIGINAL_ROLLBACK"}</definedName>
    <definedName name="_wrn3" localSheetId="15" hidden="1">{#N/A,#N/A,FALSE,"ASSUMPTIONS";#N/A,#N/A,FALSE,"Valuation Summary";"page1",#N/A,FALSE,"PRESENTATION";"page2",#N/A,FALSE,"PRESENTATION";#N/A,#N/A,FALSE,"ORIGINAL_ROLLBACK"}</definedName>
    <definedName name="_wrn3" hidden="1">{#N/A,#N/A,FALSE,"ASSUMPTIONS";#N/A,#N/A,FALSE,"Valuation Summary";"page1",#N/A,FALSE,"PRESENTATION";"page2",#N/A,FALSE,"PRESENTATION";#N/A,#N/A,FALSE,"ORIGINAL_ROLLBACK"}</definedName>
    <definedName name="_Zcomps1" localSheetId="16" hidden="1">{0,0,0,0,1,-4105,42.5196850393701,42.5196850393701,42.5196850393701,42.5196850393701,2,TRUE,TRUE,FALSE,FALSE,FALSE,#N/A,1,85,1,1,"","","","&amp;""Kennerly,Roman Bold""&amp;14L&amp;12EHMAN &amp;14 B&amp;12ROTHERS","","",FALSE}</definedName>
    <definedName name="_Zcomps1" localSheetId="20" hidden="1">{0,0,0,0,1,-4105,42.5196850393701,42.5196850393701,42.5196850393701,42.5196850393701,2,TRUE,TRUE,FALSE,FALSE,FALSE,#N/A,1,85,1,1,"","","","&amp;""Kennerly,Roman Bold""&amp;14L&amp;12EHMAN &amp;14 B&amp;12ROTHERS","","",FALSE}</definedName>
    <definedName name="_Zcomps1" localSheetId="12" hidden="1">{0,0,0,0,1,-4105,42.5196850393701,42.5196850393701,42.5196850393701,42.5196850393701,2,TRUE,TRUE,FALSE,FALSE,FALSE,#N/A,1,85,1,1,"","","","&amp;""Kennerly,Roman Bold""&amp;14L&amp;12EHMAN &amp;14 B&amp;12ROTHERS","","",FALSE}</definedName>
    <definedName name="_Zcomps1" localSheetId="15" hidden="1">{0,0,0,0,1,-4105,42.5196850393701,42.5196850393701,42.5196850393701,42.5196850393701,2,TRUE,TRUE,FALSE,FALSE,FALSE,#N/A,1,85,1,1,"","","","&amp;""Kennerly,Roman Bold""&amp;14L&amp;12EHMAN &amp;14 B&amp;12ROTHERS","","",FALSE}</definedName>
    <definedName name="_Zcomps1" hidden="1">{0,0,0,0,1,-4105,42.5196850393701,42.5196850393701,42.5196850393701,42.5196850393701,2,TRUE,TRUE,FALSE,FALSE,FALSE,#N/A,1,85,1,1,"","","","&amp;""Kennerly,Roman Bold""&amp;14L&amp;12EHMAN &amp;14 B&amp;12ROTHERS","","",FALSE}</definedName>
    <definedName name="_Zcomps2" localSheetId="16" hidden="1">{0,0,0,0,1,-4105,28.3464566929134,28.3464566929134,28.346456664,28.3464566929134,2,TRUE,TRUE,FALSE,FALSE,FALSE,#N/A,1,85,1,2,"","","","&amp;""Kennerly,Roman Bold""&amp;14L&amp;12EHMAN &amp;14 B&amp;12ROTHERS","","",FALSE}</definedName>
    <definedName name="_Zcomps2" localSheetId="20" hidden="1">{0,0,0,0,1,-4105,28.3464566929134,28.3464566929134,28.346456664,28.3464566929134,2,TRUE,TRUE,FALSE,FALSE,FALSE,#N/A,1,85,1,2,"","","","&amp;""Kennerly,Roman Bold""&amp;14L&amp;12EHMAN &amp;14 B&amp;12ROTHERS","","",FALSE}</definedName>
    <definedName name="_Zcomps2" localSheetId="12" hidden="1">{0,0,0,0,1,-4105,28.3464566929134,28.3464566929134,28.346456664,28.3464566929134,2,TRUE,TRUE,FALSE,FALSE,FALSE,#N/A,1,85,1,2,"","","","&amp;""Kennerly,Roman Bold""&amp;14L&amp;12EHMAN &amp;14 B&amp;12ROTHERS","","",FALSE}</definedName>
    <definedName name="_Zcomps2" localSheetId="15" hidden="1">{0,0,0,0,1,-4105,28.3464566929134,28.3464566929134,28.346456664,28.3464566929134,2,TRUE,TRUE,FALSE,FALSE,FALSE,#N/A,1,85,1,2,"","","","&amp;""Kennerly,Roman Bold""&amp;14L&amp;12EHMAN &amp;14 B&amp;12ROTHERS","","",FALSE}</definedName>
    <definedName name="_Zcomps2" hidden="1">{0,0,0,0,1,-4105,28.3464566929134,28.3464566929134,28.346456664,28.3464566929134,2,TRUE,TRUE,FALSE,FALSE,FALSE,#N/A,1,85,1,2,"","","","&amp;""Kennerly,Roman Bold""&amp;14L&amp;12EHMAN &amp;14 B&amp;12ROTHERS","","",FALSE}</definedName>
    <definedName name="A" localSheetId="16" hidden="1">{#N/A,#N/A,TRUE,"PAGE 2";#N/A,#N/A,TRUE,"PAGE 3";#N/A,#N/A,TRUE,"PAGE4"}</definedName>
    <definedName name="A" localSheetId="20" hidden="1">{#N/A,#N/A,TRUE,"PAGE 2";#N/A,#N/A,TRUE,"PAGE 3";#N/A,#N/A,TRUE,"PAGE4"}</definedName>
    <definedName name="A" localSheetId="12" hidden="1">{#N/A,#N/A,TRUE,"PAGE 2";#N/A,#N/A,TRUE,"PAGE 3";#N/A,#N/A,TRUE,"PAGE4"}</definedName>
    <definedName name="A" localSheetId="15" hidden="1">{#N/A,#N/A,TRUE,"PAGE 2";#N/A,#N/A,TRUE,"PAGE 3";#N/A,#N/A,TRUE,"PAGE4"}</definedName>
    <definedName name="A" hidden="1">{#N/A,#N/A,TRUE,"PAGE 2";#N/A,#N/A,TRUE,"PAGE 3";#N/A,#N/A,TRUE,"PAGE4"}</definedName>
    <definedName name="AAA_DOCTOPS" hidden="1">"AAA_SET"</definedName>
    <definedName name="AAA_duser" hidden="1">"OFF"</definedName>
    <definedName name="aaaaaaaaaaaaa" localSheetId="16" hidden="1">{"'Standalone List Price Trends'!$A$1:$X$56"}</definedName>
    <definedName name="aaaaaaaaaaaaa" localSheetId="20" hidden="1">{"'Standalone List Price Trends'!$A$1:$X$56"}</definedName>
    <definedName name="aaaaaaaaaaaaa" localSheetId="12" hidden="1">{"'Standalone List Price Trends'!$A$1:$X$56"}</definedName>
    <definedName name="aaaaaaaaaaaaa" localSheetId="15" hidden="1">{"'Standalone List Price Trends'!$A$1:$X$56"}</definedName>
    <definedName name="aaaaaaaaaaaaa" hidden="1">{"'Standalone List Price Trends'!$A$1:$X$56"}</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c" localSheetId="16" hidden="1">{"histincome",#N/A,FALSE,"hyfins";"closing balance",#N/A,FALSE,"hyfins"}</definedName>
    <definedName name="abc" localSheetId="20" hidden="1">{"histincome",#N/A,FALSE,"hyfins";"closing balance",#N/A,FALSE,"hyfins"}</definedName>
    <definedName name="abc" localSheetId="12" hidden="1">{"histincome",#N/A,FALSE,"hyfins";"closing balance",#N/A,FALSE,"hyfins"}</definedName>
    <definedName name="abc" localSheetId="15" hidden="1">{"histincome",#N/A,FALSE,"hyfins";"closing balance",#N/A,FALSE,"hyfins"}</definedName>
    <definedName name="abc" hidden="1">{"histincome",#N/A,FALSE,"hyfins";"closing balance",#N/A,FALSE,"hyfins"}</definedName>
    <definedName name="ACwvu.BS." hidden="1">#N/A</definedName>
    <definedName name="adafd" localSheetId="16" hidden="1">{#N/A,#N/A,TRUE,"PAGE 2";#N/A,#N/A,TRUE,"PAGE 3";#N/A,#N/A,TRUE,"PAGE4"}</definedName>
    <definedName name="adafd" localSheetId="20" hidden="1">{#N/A,#N/A,TRUE,"PAGE 2";#N/A,#N/A,TRUE,"PAGE 3";#N/A,#N/A,TRUE,"PAGE4"}</definedName>
    <definedName name="adafd" localSheetId="12" hidden="1">{#N/A,#N/A,TRUE,"PAGE 2";#N/A,#N/A,TRUE,"PAGE 3";#N/A,#N/A,TRUE,"PAGE4"}</definedName>
    <definedName name="adafd" localSheetId="15" hidden="1">{#N/A,#N/A,TRUE,"PAGE 2";#N/A,#N/A,TRUE,"PAGE 3";#N/A,#N/A,TRUE,"PAGE4"}</definedName>
    <definedName name="adafd" hidden="1">{#N/A,#N/A,TRUE,"PAGE 2";#N/A,#N/A,TRUE,"PAGE 3";#N/A,#N/A,TRUE,"PAGE4"}</definedName>
    <definedName name="anscount" hidden="1">1</definedName>
    <definedName name="AS2DocOpenMode" hidden="1">"AS2DocumentEdit"</definedName>
    <definedName name="AS2NamedRange" hidden="1">3</definedName>
    <definedName name="AS2ReportLS" hidden="1">1</definedName>
    <definedName name="AS2SyncStepLS" hidden="1">0</definedName>
    <definedName name="AS2VersionLS" hidden="1">300</definedName>
    <definedName name="asdf" localSheetId="16" hidden="1">{"'Standalone List Price Trends'!$A$1:$X$56"}</definedName>
    <definedName name="asdf" localSheetId="20" hidden="1">{"'Standalone List Price Trends'!$A$1:$X$56"}</definedName>
    <definedName name="asdf" localSheetId="12" hidden="1">{"'Standalone List Price Trends'!$A$1:$X$56"}</definedName>
    <definedName name="asdf" localSheetId="15" hidden="1">{"'Standalone List Price Trends'!$A$1:$X$56"}</definedName>
    <definedName name="asdf" hidden="1">{"'Standalone List Price Trends'!$A$1:$X$56"}</definedName>
    <definedName name="asdtf" localSheetId="16" hidden="1">{"'Standalone List Price Trends'!$A$1:$X$56"}</definedName>
    <definedName name="asdtf" localSheetId="20" hidden="1">{"'Standalone List Price Trends'!$A$1:$X$56"}</definedName>
    <definedName name="asdtf" localSheetId="12" hidden="1">{"'Standalone List Price Trends'!$A$1:$X$56"}</definedName>
    <definedName name="asdtf" localSheetId="15" hidden="1">{"'Standalone List Price Trends'!$A$1:$X$56"}</definedName>
    <definedName name="asdtf" hidden="1">{"'Standalone List Price Trends'!$A$1:$X$56"}</definedName>
    <definedName name="asggdasgasdg" localSheetId="16" hidden="1">{"'Standalone List Price Trends'!$A$1:$X$56"}</definedName>
    <definedName name="asggdasgasdg" localSheetId="20" hidden="1">{"'Standalone List Price Trends'!$A$1:$X$56"}</definedName>
    <definedName name="asggdasgasdg" localSheetId="12" hidden="1">{"'Standalone List Price Trends'!$A$1:$X$56"}</definedName>
    <definedName name="asggdasgasdg" localSheetId="15" hidden="1">{"'Standalone List Price Trends'!$A$1:$X$56"}</definedName>
    <definedName name="asggdasgasdg" hidden="1">{"'Standalone List Price Trends'!$A$1:$X$56"}</definedName>
    <definedName name="Assump" localSheetId="16"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Assump" localSheetId="20"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Assump" localSheetId="12"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Assump" localSheetId="15"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Assump"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aw" localSheetId="16"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aw" localSheetId="2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aw" localSheetId="1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aw" localSheetId="15"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aw"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belnew" localSheetId="16" hidden="1">{"IS",#N/A,FALSE,"IS";"RPTIS",#N/A,FALSE,"RPTIS";"STATS",#N/A,FALSE,"STATS";"CELL",#N/A,FALSE,"CELL";"BS",#N/A,FALSE,"BS"}</definedName>
    <definedName name="belnew" localSheetId="20" hidden="1">{"IS",#N/A,FALSE,"IS";"RPTIS",#N/A,FALSE,"RPTIS";"STATS",#N/A,FALSE,"STATS";"CELL",#N/A,FALSE,"CELL";"BS",#N/A,FALSE,"BS"}</definedName>
    <definedName name="belnew" localSheetId="12" hidden="1">{"IS",#N/A,FALSE,"IS";"RPTIS",#N/A,FALSE,"RPTIS";"STATS",#N/A,FALSE,"STATS";"CELL",#N/A,FALSE,"CELL";"BS",#N/A,FALSE,"BS"}</definedName>
    <definedName name="belnew" localSheetId="15" hidden="1">{"IS",#N/A,FALSE,"IS";"RPTIS",#N/A,FALSE,"RPTIS";"STATS",#N/A,FALSE,"STATS";"CELL",#N/A,FALSE,"CELL";"BS",#N/A,FALSE,"BS"}</definedName>
    <definedName name="belnew" hidden="1">{"IS",#N/A,FALSE,"IS";"RPTIS",#N/A,FALSE,"RPTIS";"STATS",#N/A,FALSE,"STATS";"CELL",#N/A,FALSE,"CELL";"BS",#N/A,FALSE,"BS"}</definedName>
    <definedName name="BG_Del" hidden="1">15</definedName>
    <definedName name="BG_Ins" hidden="1">4</definedName>
    <definedName name="BG_Mod" hidden="1">6</definedName>
    <definedName name="cance" localSheetId="16" hidden="1">{#N/A,#N/A,TRUE,"PAGE 2";#N/A,#N/A,TRUE,"PAGE 3";#N/A,#N/A,TRUE,"PAGE4"}</definedName>
    <definedName name="cance" localSheetId="20" hidden="1">{#N/A,#N/A,TRUE,"PAGE 2";#N/A,#N/A,TRUE,"PAGE 3";#N/A,#N/A,TRUE,"PAGE4"}</definedName>
    <definedName name="cance" localSheetId="12" hidden="1">{#N/A,#N/A,TRUE,"PAGE 2";#N/A,#N/A,TRUE,"PAGE 3";#N/A,#N/A,TRUE,"PAGE4"}</definedName>
    <definedName name="cance" localSheetId="15" hidden="1">{#N/A,#N/A,TRUE,"PAGE 2";#N/A,#N/A,TRUE,"PAGE 3";#N/A,#N/A,TRUE,"PAGE4"}</definedName>
    <definedName name="cance" hidden="1">{#N/A,#N/A,TRUE,"PAGE 2";#N/A,#N/A,TRUE,"PAGE 3";#N/A,#N/A,TRUE,"PAGE4"}</definedName>
    <definedName name="cb_sChart41E9A35_opts" hidden="1">"1, 9, 1, False, 2, False, False, , 0, False, True, 1, 1"</definedName>
    <definedName name="cb_sChart68E08A4_opts" hidden="1">"1, 1, 1, False, 2, True, False, , 0, False, False, 2, 2"</definedName>
    <definedName name="cb_sChart6F544DD_opts" hidden="1">"1, 3, 1, False, 2, False, False, , 0, False, False, 2, 1"</definedName>
    <definedName name="cb_sChart74FE4B0_opts" hidden="1">"1, 4, 1, False, 2, True, False, , 0, False, False, 1, 1"</definedName>
    <definedName name="cb_sChart74FE8FC_opts" hidden="1">"1, 4, 1, False, 2, True, False, , 0, False, False, 1, 1"</definedName>
    <definedName name="cb_sChartF046D89_opts" hidden="1">"1, 1, 1, False, 2, True, False, , 1, False, False, 1, 1"</definedName>
    <definedName name="cb_sChartF048B26_opts" hidden="1">"1, 5, 1, False, 2, False, False, , 1, False, False, 1, 2"</definedName>
    <definedName name="cb_sChartF2B7B01_opts" hidden="1">"1, 1, 1, False, 2, True, False, , 1, False, False, 1, 1"</definedName>
    <definedName name="Chicago_Summary_4" localSheetId="16" hidden="1">{#N/A,#N/A,FALSE,"Additional ARPU"}</definedName>
    <definedName name="Chicago_Summary_4" localSheetId="20" hidden="1">{#N/A,#N/A,FALSE,"Additional ARPU"}</definedName>
    <definedName name="Chicago_Summary_4" localSheetId="12" hidden="1">{#N/A,#N/A,FALSE,"Additional ARPU"}</definedName>
    <definedName name="Chicago_Summary_4" localSheetId="15" hidden="1">{#N/A,#N/A,FALSE,"Additional ARPU"}</definedName>
    <definedName name="Chicago_Summary_4" hidden="1">{#N/A,#N/A,FALSE,"Additional ARPU"}</definedName>
    <definedName name="CIQANR_b674fba9c22f4bb48030d5d733c55f22" localSheetId="19" hidden="1">#REF!</definedName>
    <definedName name="CIQANR_b674fba9c22f4bb48030d5d733c55f22" localSheetId="17" hidden="1">#REF!</definedName>
    <definedName name="CIQANR_b674fba9c22f4bb48030d5d733c55f22" localSheetId="2" hidden="1">#REF!</definedName>
    <definedName name="CIQANR_b674fba9c22f4bb48030d5d733c55f22" hidden="1">#REF!</definedName>
    <definedName name="CIQWBGuid" hidden="1">"d12264ea-18f0-46f1-b664-c4109662085d"</definedName>
    <definedName name="cu102.ShareScalingFactor" hidden="1">1000000</definedName>
    <definedName name="cu103.EmployeeScalingFactor" hidden="1">1000</definedName>
    <definedName name="cu107.DPSSymbol" hidden="1">"p"</definedName>
    <definedName name="cu107.EPSSymbol" hidden="1">"p"</definedName>
    <definedName name="cu71.ScalingFactor" hidden="1">1000000</definedName>
    <definedName name="d" localSheetId="16" hidden="1">{"'Standalone List Price Trends'!$A$1:$X$56"}</definedName>
    <definedName name="d" localSheetId="20" hidden="1">{"'Standalone List Price Trends'!$A$1:$X$56"}</definedName>
    <definedName name="d" localSheetId="12" hidden="1">{"'Standalone List Price Trends'!$A$1:$X$56"}</definedName>
    <definedName name="d" localSheetId="15" hidden="1">{"'Standalone List Price Trends'!$A$1:$X$56"}</definedName>
    <definedName name="d" hidden="1">{"'Standalone List Price Trends'!$A$1:$X$56"}</definedName>
    <definedName name="dfa" localSheetId="16" hidden="1">{#N/A,#N/A,FALSE,"Additional ARPU"}</definedName>
    <definedName name="dfa" localSheetId="20" hidden="1">{#N/A,#N/A,FALSE,"Additional ARPU"}</definedName>
    <definedName name="dfa" localSheetId="12" hidden="1">{#N/A,#N/A,FALSE,"Additional ARPU"}</definedName>
    <definedName name="dfa" localSheetId="15" hidden="1">{#N/A,#N/A,FALSE,"Additional ARPU"}</definedName>
    <definedName name="dfa" hidden="1">{#N/A,#N/A,FALSE,"Additional ARPU"}</definedName>
    <definedName name="dfadf" localSheetId="16" hidden="1">{#N/A,#N/A,FALSE,"Additional ARPU"}</definedName>
    <definedName name="dfadf" localSheetId="20" hidden="1">{#N/A,#N/A,FALSE,"Additional ARPU"}</definedName>
    <definedName name="dfadf" localSheetId="12" hidden="1">{#N/A,#N/A,FALSE,"Additional ARPU"}</definedName>
    <definedName name="dfadf" localSheetId="15" hidden="1">{#N/A,#N/A,FALSE,"Additional ARPU"}</definedName>
    <definedName name="dfadf" hidden="1">{#N/A,#N/A,FALSE,"Additional ARPU"}</definedName>
    <definedName name="dkdkdk" localSheetId="16" hidden="1">{#N/A,#N/A,TRUE,"CIN-11";#N/A,#N/A,TRUE,"CIN-13";#N/A,#N/A,TRUE,"CIN-14";#N/A,#N/A,TRUE,"CIN-16";#N/A,#N/A,TRUE,"CIN-17";#N/A,#N/A,TRUE,"CIN-18";#N/A,#N/A,TRUE,"CIN Earnings To Fixed Charges";#N/A,#N/A,TRUE,"CIN Financial Ratios";#N/A,#N/A,TRUE,"CIN-IS";#N/A,#N/A,TRUE,"CIN-BS";#N/A,#N/A,TRUE,"CIN-CS";#N/A,#N/A,TRUE,"Invest In Unconsol Subs"}</definedName>
    <definedName name="dkdkdk" localSheetId="20" hidden="1">{#N/A,#N/A,TRUE,"CIN-11";#N/A,#N/A,TRUE,"CIN-13";#N/A,#N/A,TRUE,"CIN-14";#N/A,#N/A,TRUE,"CIN-16";#N/A,#N/A,TRUE,"CIN-17";#N/A,#N/A,TRUE,"CIN-18";#N/A,#N/A,TRUE,"CIN Earnings To Fixed Charges";#N/A,#N/A,TRUE,"CIN Financial Ratios";#N/A,#N/A,TRUE,"CIN-IS";#N/A,#N/A,TRUE,"CIN-BS";#N/A,#N/A,TRUE,"CIN-CS";#N/A,#N/A,TRUE,"Invest In Unconsol Subs"}</definedName>
    <definedName name="dkdkdk" localSheetId="12" hidden="1">{#N/A,#N/A,TRUE,"CIN-11";#N/A,#N/A,TRUE,"CIN-13";#N/A,#N/A,TRUE,"CIN-14";#N/A,#N/A,TRUE,"CIN-16";#N/A,#N/A,TRUE,"CIN-17";#N/A,#N/A,TRUE,"CIN-18";#N/A,#N/A,TRUE,"CIN Earnings To Fixed Charges";#N/A,#N/A,TRUE,"CIN Financial Ratios";#N/A,#N/A,TRUE,"CIN-IS";#N/A,#N/A,TRUE,"CIN-BS";#N/A,#N/A,TRUE,"CIN-CS";#N/A,#N/A,TRUE,"Invest In Unconsol Subs"}</definedName>
    <definedName name="dkdkdk" localSheetId="15" hidden="1">{#N/A,#N/A,TRUE,"CIN-11";#N/A,#N/A,TRUE,"CIN-13";#N/A,#N/A,TRUE,"CIN-14";#N/A,#N/A,TRUE,"CIN-16";#N/A,#N/A,TRUE,"CIN-17";#N/A,#N/A,TRUE,"CIN-18";#N/A,#N/A,TRUE,"CIN Earnings To Fixed Charges";#N/A,#N/A,TRUE,"CIN Financial Ratios";#N/A,#N/A,TRUE,"CIN-IS";#N/A,#N/A,TRUE,"CIN-BS";#N/A,#N/A,TRUE,"CIN-CS";#N/A,#N/A,TRUE,"Invest In Unconsol Subs"}</definedName>
    <definedName name="dkdkdk" hidden="1">{#N/A,#N/A,TRUE,"CIN-11";#N/A,#N/A,TRUE,"CIN-13";#N/A,#N/A,TRUE,"CIN-14";#N/A,#N/A,TRUE,"CIN-16";#N/A,#N/A,TRUE,"CIN-17";#N/A,#N/A,TRUE,"CIN-18";#N/A,#N/A,TRUE,"CIN Earnings To Fixed Charges";#N/A,#N/A,TRUE,"CIN Financial Ratios";#N/A,#N/A,TRUE,"CIN-IS";#N/A,#N/A,TRUE,"CIN-BS";#N/A,#N/A,TRUE,"CIN-CS";#N/A,#N/A,TRUE,"Invest In Unconsol Subs"}</definedName>
    <definedName name="effodd" localSheetId="16" hidden="1">{"'Standalone List Price Trends'!$A$1:$X$56"}</definedName>
    <definedName name="effodd" localSheetId="20" hidden="1">{"'Standalone List Price Trends'!$A$1:$X$56"}</definedName>
    <definedName name="effodd" localSheetId="12" hidden="1">{"'Standalone List Price Trends'!$A$1:$X$56"}</definedName>
    <definedName name="effodd" localSheetId="15" hidden="1">{"'Standalone List Price Trends'!$A$1:$X$56"}</definedName>
    <definedName name="effodd" hidden="1">{"'Standalone List Price Trends'!$A$1:$X$56"}</definedName>
    <definedName name="essbase12month" localSheetId="16" hidden="1">{"balsheet",#N/A,FALSE,"A"}</definedName>
    <definedName name="essbase12month" localSheetId="20" hidden="1">{"balsheet",#N/A,FALSE,"A"}</definedName>
    <definedName name="essbase12month" localSheetId="12" hidden="1">{"balsheet",#N/A,FALSE,"A"}</definedName>
    <definedName name="essbase12month" localSheetId="15" hidden="1">{"balsheet",#N/A,FALSE,"A"}</definedName>
    <definedName name="essbase12month" hidden="1">{"balsheet",#N/A,FALSE,"A"}</definedName>
    <definedName name="ev.Calculation" hidden="1">-4105</definedName>
    <definedName name="ev.Initialized" hidden="1">FALSE</definedName>
    <definedName name="EV__CVPARAMS__" hidden="1">"Trend!$B$17:$C$38;"</definedName>
    <definedName name="EV__DECIMALSYMBOL__" hidden="1">"."</definedName>
    <definedName name="EV__LASTREFTIME__" hidden="1">41702.4316666667</definedName>
    <definedName name="EV__LOCKEDCVW__PERFORMANCE" hidden="1">"INCOME_STATEMENT,ACTUAL,Tot_Rpt,WLOO,All_InterCo,USD,2008.SEP,PERIODIC,"</definedName>
    <definedName name="EV__LOCKEDCVW__RATE" hidden="1">"ACTUAL,USD,RateInput,2001.TOTAL,1100,PERIODIC,"</definedName>
    <definedName name="EV__LOCKSTATUS__" hidden="1">1</definedName>
    <definedName name="EV__MAXEXPCOLS__" hidden="1">100</definedName>
    <definedName name="EV__MAXEXPROWS__" hidden="1">1000</definedName>
    <definedName name="EV__WBEVMODE__" hidden="1">0</definedName>
    <definedName name="EV__WBREFOPTIONS__" hidden="1">134217728</definedName>
    <definedName name="EV__WBVERSION__" hidden="1">0</definedName>
    <definedName name="fdsa" localSheetId="16" hidden="1">{"'Standalone List Price Trends'!$A$1:$X$56"}</definedName>
    <definedName name="fdsa" localSheetId="20" hidden="1">{"'Standalone List Price Trends'!$A$1:$X$56"}</definedName>
    <definedName name="fdsa" localSheetId="12" hidden="1">{"'Standalone List Price Trends'!$A$1:$X$56"}</definedName>
    <definedName name="fdsa" localSheetId="15" hidden="1">{"'Standalone List Price Trends'!$A$1:$X$56"}</definedName>
    <definedName name="fdsa" hidden="1">{"'Standalone List Price Trends'!$A$1:$X$56"}</definedName>
    <definedName name="fffffffffff" localSheetId="16" hidden="1">{"'Standalone List Price Trends'!$A$1:$X$56"}</definedName>
    <definedName name="fffffffffff" localSheetId="20" hidden="1">{"'Standalone List Price Trends'!$A$1:$X$56"}</definedName>
    <definedName name="fffffffffff" localSheetId="12" hidden="1">{"'Standalone List Price Trends'!$A$1:$X$56"}</definedName>
    <definedName name="fffffffffff" localSheetId="15" hidden="1">{"'Standalone List Price Trends'!$A$1:$X$56"}</definedName>
    <definedName name="fffffffffff" hidden="1">{"'Standalone List Price Trends'!$A$1:$X$56"}</definedName>
    <definedName name="Forecast" localSheetId="16"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 localSheetId="20"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 localSheetId="12"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 localSheetId="15"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1" localSheetId="16"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1" localSheetId="20"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1" localSheetId="12"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1" localSheetId="15"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1"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2" localSheetId="16"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2" localSheetId="20"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2" localSheetId="12"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2" localSheetId="15"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2"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3" localSheetId="16"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3" localSheetId="20"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3" localSheetId="12"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3" localSheetId="15"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forecast3"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genco" localSheetId="16" hidden="1">{#N/A,#N/A,TRUE,"CIN-11";#N/A,#N/A,TRUE,"CIN-13";#N/A,#N/A,TRUE,"CIN-14";#N/A,#N/A,TRUE,"CIN-16";#N/A,#N/A,TRUE,"CIN-17";#N/A,#N/A,TRUE,"CIN-18";#N/A,#N/A,TRUE,"CIN Earnings To Fixed Charges";#N/A,#N/A,TRUE,"CIN Financial Ratios";#N/A,#N/A,TRUE,"CIN-IS";#N/A,#N/A,TRUE,"CIN-BS";#N/A,#N/A,TRUE,"CIN-CS";#N/A,#N/A,TRUE,"Invest In Unconsol Subs"}</definedName>
    <definedName name="genco" localSheetId="20" hidden="1">{#N/A,#N/A,TRUE,"CIN-11";#N/A,#N/A,TRUE,"CIN-13";#N/A,#N/A,TRUE,"CIN-14";#N/A,#N/A,TRUE,"CIN-16";#N/A,#N/A,TRUE,"CIN-17";#N/A,#N/A,TRUE,"CIN-18";#N/A,#N/A,TRUE,"CIN Earnings To Fixed Charges";#N/A,#N/A,TRUE,"CIN Financial Ratios";#N/A,#N/A,TRUE,"CIN-IS";#N/A,#N/A,TRUE,"CIN-BS";#N/A,#N/A,TRUE,"CIN-CS";#N/A,#N/A,TRUE,"Invest In Unconsol Subs"}</definedName>
    <definedName name="genco" localSheetId="12" hidden="1">{#N/A,#N/A,TRUE,"CIN-11";#N/A,#N/A,TRUE,"CIN-13";#N/A,#N/A,TRUE,"CIN-14";#N/A,#N/A,TRUE,"CIN-16";#N/A,#N/A,TRUE,"CIN-17";#N/A,#N/A,TRUE,"CIN-18";#N/A,#N/A,TRUE,"CIN Earnings To Fixed Charges";#N/A,#N/A,TRUE,"CIN Financial Ratios";#N/A,#N/A,TRUE,"CIN-IS";#N/A,#N/A,TRUE,"CIN-BS";#N/A,#N/A,TRUE,"CIN-CS";#N/A,#N/A,TRUE,"Invest In Unconsol Subs"}</definedName>
    <definedName name="genco" localSheetId="15" hidden="1">{#N/A,#N/A,TRUE,"CIN-11";#N/A,#N/A,TRUE,"CIN-13";#N/A,#N/A,TRUE,"CIN-14";#N/A,#N/A,TRUE,"CIN-16";#N/A,#N/A,TRUE,"CIN-17";#N/A,#N/A,TRUE,"CIN-18";#N/A,#N/A,TRUE,"CIN Earnings To Fixed Charges";#N/A,#N/A,TRUE,"CIN Financial Ratios";#N/A,#N/A,TRUE,"CIN-IS";#N/A,#N/A,TRUE,"CIN-BS";#N/A,#N/A,TRUE,"CIN-CS";#N/A,#N/A,TRUE,"Invest In Unconsol Subs"}</definedName>
    <definedName name="genco" hidden="1">{#N/A,#N/A,TRUE,"CIN-11";#N/A,#N/A,TRUE,"CIN-13";#N/A,#N/A,TRUE,"CIN-14";#N/A,#N/A,TRUE,"CIN-16";#N/A,#N/A,TRUE,"CIN-17";#N/A,#N/A,TRUE,"CIN-18";#N/A,#N/A,TRUE,"CIN Earnings To Fixed Charges";#N/A,#N/A,TRUE,"CIN Financial Ratios";#N/A,#N/A,TRUE,"CIN-IS";#N/A,#N/A,TRUE,"CIN-BS";#N/A,#N/A,TRUE,"CIN-CS";#N/A,#N/A,TRUE,"Invest In Unconsol Subs"}</definedName>
    <definedName name="h" localSheetId="16" hidden="1">{"'Standalone List Price Trends'!$A$1:$X$56"}</definedName>
    <definedName name="h" localSheetId="20" hidden="1">{"'Standalone List Price Trends'!$A$1:$X$56"}</definedName>
    <definedName name="h" localSheetId="12" hidden="1">{"'Standalone List Price Trends'!$A$1:$X$56"}</definedName>
    <definedName name="h" localSheetId="15" hidden="1">{"'Standalone List Price Trends'!$A$1:$X$56"}</definedName>
    <definedName name="h" hidden="1">{"'Standalone List Price Trends'!$A$1:$X$56"}</definedName>
    <definedName name="Headcount" localSheetId="16"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Headcount" localSheetId="20"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Headcount" localSheetId="12"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Headcount" localSheetId="15"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Headcount"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hello" localSheetId="16" hidden="1">{"QTR1",#N/A,FALSE,"96OUT";"QTR2",#N/A,FALSE,"96OUT";"QTR3",#N/A,FALSE,"96OUT";"QTR4",#N/A,FALSE,"96OUT";"YEAR",#N/A,FALSE,"96OUT"}</definedName>
    <definedName name="hello" localSheetId="20" hidden="1">{"QTR1",#N/A,FALSE,"96OUT";"QTR2",#N/A,FALSE,"96OUT";"QTR3",#N/A,FALSE,"96OUT";"QTR4",#N/A,FALSE,"96OUT";"YEAR",#N/A,FALSE,"96OUT"}</definedName>
    <definedName name="hello" localSheetId="12" hidden="1">{"QTR1",#N/A,FALSE,"96OUT";"QTR2",#N/A,FALSE,"96OUT";"QTR3",#N/A,FALSE,"96OUT";"QTR4",#N/A,FALSE,"96OUT";"YEAR",#N/A,FALSE,"96OUT"}</definedName>
    <definedName name="hello" localSheetId="15" hidden="1">{"QTR1",#N/A,FALSE,"96OUT";"QTR2",#N/A,FALSE,"96OUT";"QTR3",#N/A,FALSE,"96OUT";"QTR4",#N/A,FALSE,"96OUT";"YEAR",#N/A,FALSE,"96OUT"}</definedName>
    <definedName name="hello" hidden="1">{"QTR1",#N/A,FALSE,"96OUT";"QTR2",#N/A,FALSE,"96OUT";"QTR3",#N/A,FALSE,"96OUT";"QTR4",#N/A,FALSE,"96OUT";"YEAR",#N/A,FALSE,"96OUT"}</definedName>
    <definedName name="hellop" localSheetId="16" hidden="1">{#N/A,#N/A,TRUE,"PAGE 2";#N/A,#N/A,TRUE,"PAGE 3";#N/A,#N/A,TRUE,"PAGE4"}</definedName>
    <definedName name="hellop" localSheetId="20" hidden="1">{#N/A,#N/A,TRUE,"PAGE 2";#N/A,#N/A,TRUE,"PAGE 3";#N/A,#N/A,TRUE,"PAGE4"}</definedName>
    <definedName name="hellop" localSheetId="12" hidden="1">{#N/A,#N/A,TRUE,"PAGE 2";#N/A,#N/A,TRUE,"PAGE 3";#N/A,#N/A,TRUE,"PAGE4"}</definedName>
    <definedName name="hellop" localSheetId="15" hidden="1">{#N/A,#N/A,TRUE,"PAGE 2";#N/A,#N/A,TRUE,"PAGE 3";#N/A,#N/A,TRUE,"PAGE4"}</definedName>
    <definedName name="hellop" hidden="1">{#N/A,#N/A,TRUE,"PAGE 2";#N/A,#N/A,TRUE,"PAGE 3";#N/A,#N/A,TRUE,"PAGE4"}</definedName>
    <definedName name="hn.ExtDb" hidden="1">FALSE</definedName>
    <definedName name="hn.ModelType" hidden="1">"DEAL"</definedName>
    <definedName name="hn.ModelVersion" hidden="1">1</definedName>
    <definedName name="hn.NoUpload" hidden="1">0</definedName>
    <definedName name="hn.RolledForward" hidden="1">FALSE</definedName>
    <definedName name="HTML_CodePage" hidden="1">1252</definedName>
    <definedName name="HTML_Control" localSheetId="16" hidden="1">{"'Standalone List Price Trends'!$A$1:$X$56"}</definedName>
    <definedName name="HTML_Control" localSheetId="20" hidden="1">{"'Standalone List Price Trends'!$A$1:$X$56"}</definedName>
    <definedName name="HTML_Control" localSheetId="12" hidden="1">{"'Standalone List Price Trends'!$A$1:$X$56"}</definedName>
    <definedName name="HTML_Control" localSheetId="15" hidden="1">{"'Standalone List Price Trends'!$A$1:$X$56"}</definedName>
    <definedName name="HTML_Control" hidden="1">{"'Standalone List Price Trends'!$A$1:$X$56"}</definedName>
    <definedName name="HTML_Description" hidden="1">""</definedName>
    <definedName name="HTML_Email" hidden="1">""</definedName>
    <definedName name="HTML_Header" hidden="1">"Standalone List Price Trends"</definedName>
    <definedName name="HTML_LastUpdate" hidden="1">"3/5/98"</definedName>
    <definedName name="HTML_LineAfter" hidden="1">FALSE</definedName>
    <definedName name="HTML_LineBefore" hidden="1">FALSE</definedName>
    <definedName name="HTML_Name" hidden="1">"Kevin Mitchell"</definedName>
    <definedName name="HTML_OBDlg2" hidden="1">TRUE</definedName>
    <definedName name="HTML_OBDlg4" hidden="1">TRUE</definedName>
    <definedName name="HTML_OS" hidden="1">0</definedName>
    <definedName name="HTML_PathFile" hidden="1">"C:\Kevin's Data\SW$\SW$SVC HTML\Strends.htm"</definedName>
    <definedName name="HTML_PathFileMac" hidden="1">"Macintosh HD:Web Site “~adamodar”:pc:datasets:MyHTML.html"</definedName>
    <definedName name="HTML_Title" hidden="1">"Switch Prices 03-98 xl97"</definedName>
    <definedName name="HUh" localSheetId="16" hidden="1">{"'Standalone List Price Trends'!$A$1:$X$56"}</definedName>
    <definedName name="HUh" localSheetId="20" hidden="1">{"'Standalone List Price Trends'!$A$1:$X$56"}</definedName>
    <definedName name="HUh" localSheetId="12" hidden="1">{"'Standalone List Price Trends'!$A$1:$X$56"}</definedName>
    <definedName name="HUh" localSheetId="15" hidden="1">{"'Standalone List Price Trends'!$A$1:$X$56"}</definedName>
    <definedName name="HUh" hidden="1">{"'Standalone List Price Trends'!$A$1:$X$56"}</definedName>
    <definedName name="ip" localSheetId="16" hidden="1">{"'Standalone List Price Trends'!$A$1:$X$56"}</definedName>
    <definedName name="ip" localSheetId="20" hidden="1">{"'Standalone List Price Trends'!$A$1:$X$56"}</definedName>
    <definedName name="ip" localSheetId="12" hidden="1">{"'Standalone List Price Trends'!$A$1:$X$56"}</definedName>
    <definedName name="ip" localSheetId="15" hidden="1">{"'Standalone List Price Trends'!$A$1:$X$56"}</definedName>
    <definedName name="ip" hidden="1">{"'Standalone List Price Trends'!$A$1:$X$56"}</definedName>
    <definedName name="ipcc" localSheetId="16" hidden="1">{"'Standalone List Price Trends'!$A$1:$X$56"}</definedName>
    <definedName name="ipcc" localSheetId="20" hidden="1">{"'Standalone List Price Trends'!$A$1:$X$56"}</definedName>
    <definedName name="ipcc" localSheetId="12" hidden="1">{"'Standalone List Price Trends'!$A$1:$X$56"}</definedName>
    <definedName name="ipcc" localSheetId="15" hidden="1">{"'Standalone List Price Trends'!$A$1:$X$56"}</definedName>
    <definedName name="ipcc" hidden="1">{"'Standalone List Price Trends'!$A$1:$X$56"}</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"c413"</definedName>
    <definedName name="IQ_ACCOUNTS_PAY" hidden="1">"c32"</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UM_DEP" hidden="1">"c7"</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"c39"</definedName>
    <definedName name="IQ_ADDIN" hidden="1">"AUTO"</definedName>
    <definedName name="IQ_ADDITIONAL_NON_INT_INC_FDIC" hidden="1">"c6574"</definedName>
    <definedName name="IQ_ADJUSTABLE_RATE_LOANS_FDIC" hidden="1">"c6375"</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LLOW_BORROW_CONST" hidden="1">"c15"</definedName>
    <definedName name="IQ_ALLOW_CONST" hidden="1">"c16"</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"c1471"</definedName>
    <definedName name="IQ_AMORTIZED_COST_FDIC" hidden="1">"c6426"</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"c65"</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"c88"</definedName>
    <definedName name="IQ_BIG_INT_BEAR_CD" hidden="1">"c89"</definedName>
    <definedName name="IQ_BOARD_MEMBER" hidden="1">"c96"</definedName>
    <definedName name="IQ_BOARD_MEMBER_TITLE" hidden="1">"c97"</definedName>
    <definedName name="IQ_BONDRATING_FITCH" hidden="1">"c223"</definedName>
    <definedName name="IQ_BONDRATING_FITCH_DATE" hidden="1">"c241"</definedName>
    <definedName name="IQ_BONDRATING_SP" hidden="1">"c224"</definedName>
    <definedName name="IQ_BONDRATING_SP_DATE" hidden="1">"c242"</definedName>
    <definedName name="IQ_BOOK_VALUE" hidden="1">"IQ_BOOK_VALUE"</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ACT_OR_EST_REUT" hidden="1">"c5471"</definedName>
    <definedName name="IQ_BV_EST_REUT" hidden="1">"c5403"</definedName>
    <definedName name="IQ_BV_HIGH_EST_REUT" hidden="1">"c5405"</definedName>
    <definedName name="IQ_BV_LOW_EST_REUT" hidden="1">"c5406"</definedName>
    <definedName name="IQ_BV_MEDIAN_EST_REUT" hidden="1">"c5404"</definedName>
    <definedName name="IQ_BV_NUM_EST_REUT" hidden="1">"c5407"</definedName>
    <definedName name="IQ_BV_OVER_SHARES" hidden="1">"c100"</definedName>
    <definedName name="IQ_BV_SHARE" hidden="1">"c100"</definedName>
    <definedName name="IQ_BV_STDDEV_EST_REUT" hidden="1">"c5408"</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"c115"</definedName>
    <definedName name="IQ_CAPITAL_LEASES" hidden="1">"c115"</definedName>
    <definedName name="IQ_CASH" hidden="1">"c118"</definedName>
    <definedName name="IQ_CASH_ACQUIRE_CF" hidden="1">"c1630"</definedName>
    <definedName name="IQ_CASH_CONVERSION" hidden="1">"c117"</definedName>
    <definedName name="IQ_CASH_DIVIDENDS_NET_INCOME_FDIC" hidden="1">"c6738"</definedName>
    <definedName name="IQ_CASH_DUE_BANKS" hidden="1">"c118"</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T" hidden="1">"c124"</definedName>
    <definedName name="IQ_CASH_ST_INVEST" hidden="1">"c124"</definedName>
    <definedName name="IQ_CASH_TAXES" hidden="1">"c125"</definedName>
    <definedName name="IQ_CCE_FDIC" hidden="1">"c6296"</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"c161"</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OSEPRICE" hidden="1">"c174"</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"c182"</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REET1" hidden="1">"c217"</definedName>
    <definedName name="IQ_COMPANY_STREET2" hidden="1">"c218"</definedName>
    <definedName name="IQ_COMPANY_TICKER" hidden="1">"c219"</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TRACTS_OTHER_COMMODITIES_EQUITIES_FDIC" hidden="1">"c6522"</definedName>
    <definedName name="IQ_CONV_RATE" hidden="1">"c2192"</definedName>
    <definedName name="IQ_CONVERT_DEBT" hidden="1">"c224"</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S" hidden="1">"c225"</definedName>
    <definedName name="IQ_COST_OF_FUNDING_ASSETS_FDIC" hidden="1">"c6725"</definedName>
    <definedName name="IQ_COST_REV" hidden="1">"c226"</definedName>
    <definedName name="IQ_COST_REVENUE" hidden="1">"c226"</definedName>
    <definedName name="IQ_COST_SAVINGS" hidden="1">"c227"</definedName>
    <definedName name="IQ_COST_SERVICE" hidden="1">"c228"</definedName>
    <definedName name="IQ_COST_TOTAL_BORROWINGS" hidden="1">"c229"</definedName>
    <definedName name="IQ_COUNTRY_NAME" hidden="1">"c230"</definedName>
    <definedName name="IQ_CREDIT_CARD_CHARGE_OFFS_FDIC" hidden="1">"c6652"</definedName>
    <definedName name="IQ_CREDIT_CARD_FEE" hidden="1">"c231"</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INC_TAX" hidden="1">"c315"</definedName>
    <definedName name="IQ_DEFERRED_TAXES" hidden="1">"c147"</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"c247"</definedName>
    <definedName name="IQ_DEPRE_AMORT_SUPPL" hidden="1">"c1593"</definedName>
    <definedName name="IQ_DEPRE_DEPLE" hidden="1">"c261"</definedName>
    <definedName name="IQ_DEPRE_SUPP" hidden="1">"c1443"</definedName>
    <definedName name="IQ_DERIVATIVES_FDIC" hidden="1">"c6523"</definedName>
    <definedName name="IQ_DESCRIPTION_LONG" hidden="1">"c322"</definedName>
    <definedName name="IQ_DEVELOP_LAND" hidden="1">"c323"</definedName>
    <definedName name="IQ_DILUT_ADJUST" hidden="1">"c1621"</definedName>
    <definedName name="IQ_DILUT_EPS_EXCL" hidden="1">"c324"</definedName>
    <definedName name="IQ_DILUT_EPS_INCL" hidden="1">"c325"</definedName>
    <definedName name="IQ_DILUT_NORMAL_EPS" hidden="1">"c1594"</definedName>
    <definedName name="IQ_DILUT_WEIGHT" hidden="1">"c326"</definedName>
    <definedName name="IQ_DISCONT_OPER" hidden="1">"c333"</definedName>
    <definedName name="IQ_DISCOUNT_RATE_PENSION_DOMESTIC" hidden="1">"c327"</definedName>
    <definedName name="IQ_DISCOUNT_RATE_PENSION_FOREIGN" hidden="1">"c328"</definedName>
    <definedName name="IQ_DISTR_EXCESS_EARN" hidden="1">"c329"</definedName>
    <definedName name="IQ_DIV_SHARE" hidden="1">"c330"</definedName>
    <definedName name="IQ_DIVEST_CF" hidden="1">"c331"</definedName>
    <definedName name="IQ_DIVID_SHARE" hidden="1">"c330"</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COVERAGE_NET_CHARGE_OFFS_FDIC" hidden="1">"c6735"</definedName>
    <definedName name="IQ_EBIT" hidden="1">"c352"</definedName>
    <definedName name="IQ_EBIT_10K" hidden="1">"IQ_EBIT_10K"</definedName>
    <definedName name="IQ_EBIT_10Q" hidden="1">"IQ_EBIT_10Q"</definedName>
    <definedName name="IQ_EBIT_10Q1" hidden="1">"IQ_EBIT_10Q1"</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GROWTH_1" hidden="1">"c157"</definedName>
    <definedName name="IQ_EBIT_GROWTH_2" hidden="1">"c161"</definedName>
    <definedName name="IQ_EBIT_INT" hidden="1">"c360"</definedName>
    <definedName name="IQ_EBIT_MARGIN" hidden="1">"c359"</definedName>
    <definedName name="IQ_EBIT_OVER_IE" hidden="1">"c360"</definedName>
    <definedName name="IQ_EBITDA" hidden="1">"c361"</definedName>
    <definedName name="IQ_EBITDA_10K" hidden="1">"IQ_EBITDA_10K"</definedName>
    <definedName name="IQ_EBITDA_10Q" hidden="1">"IQ_EBITDA_10Q"</definedName>
    <definedName name="IQ_EBITDA_10Q1" hidden="1">"IQ_EBITDA_10Q1"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"c368"</definedName>
    <definedName name="IQ_EBITDA_EST" hidden="1">"c369"</definedName>
    <definedName name="IQ_EBITDA_GROWTH_1" hidden="1">"c156"</definedName>
    <definedName name="IQ_EBITDA_GROWTH_2" hidden="1">"c160"</definedName>
    <definedName name="IQ_EBITDA_HIGH_EST" hidden="1">"c370"</definedName>
    <definedName name="IQ_EBITDA_INT" hidden="1">"c373"</definedName>
    <definedName name="IQ_EBITDA_LOW_EST" hidden="1">"c371"</definedName>
    <definedName name="IQ_EBITDA_MARGIN" hidden="1">"c372"</definedName>
    <definedName name="IQ_EBITDA_NO_EST" hidden="1">"c267"</definedName>
    <definedName name="IQ_EBITDA_NUM_EST" hidden="1">"c374"</definedName>
    <definedName name="IQ_EBITDA_OVER_TOTAL_IE" hidden="1">"c373"</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ICIENCY_RATIO" hidden="1">"c391"</definedName>
    <definedName name="IQ_EFFICIENCY_RATIO_FDIC" hidden="1">"c6736"</definedName>
    <definedName name="IQ_EMPLOYEES" hidden="1">"c392"</definedName>
    <definedName name="IQ_ENTERPRISE_VALUE" hidden="1">"c84"</definedName>
    <definedName name="IQ_EPS" hidden="1">"IQ_EPS"</definedName>
    <definedName name="IQ_EPS_10K" hidden="1">"IQ_EPS_10K"</definedName>
    <definedName name="IQ_EPS_10Q" hidden="1">"IQ_EPS_10Q"</definedName>
    <definedName name="IQ_EPS_10Q1" hidden="1">"IQ_EPS_10Q1"</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EST_1" hidden="1">"IQ_EPS_EST_1"</definedName>
    <definedName name="IQ_EPS_HIGH_EST" hidden="1">"c400"</definedName>
    <definedName name="IQ_EPS_LOW_EST" hidden="1">"c401"</definedName>
    <definedName name="IQ_EPS_NO_EST" hidden="1">"c271"</definedName>
    <definedName name="IQ_EPS_NUM_EST" hidden="1">"c402"</definedName>
    <definedName name="IQ_EPS_STDDEV_EST" hidden="1">"c403"</definedName>
    <definedName name="IQ_EQUITY_AFFIL" hidden="1">"c552"</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"c739"</definedName>
    <definedName name="IQ_ESOP_DEBT" hidden="1">"c1597"</definedName>
    <definedName name="IQ_EST_ACT_BV_REUT" hidden="1">"c5409"</definedName>
    <definedName name="IQ_EST_ACT_EPS" hidden="1">"c1648"</definedName>
    <definedName name="IQ_EST_ACT_FFO_REUT" hidden="1">"c3843"</definedName>
    <definedName name="IQ_EST_ACT_FFO_SHARE_SHARE_REUT" hidden="1">"c3843"</definedName>
    <definedName name="IQ_EST_BV_DIFF_REUT" hidden="1">"c5433"</definedName>
    <definedName name="IQ_EST_BV_SURPRISE_PERCENT_REUT" hidden="1">"c5434"</definedName>
    <definedName name="IQ_EST_DATE" hidden="1">"c1634"</definedName>
    <definedName name="IQ_EST_EPS_GROWTH_1YR" hidden="1">"c1636"</definedName>
    <definedName name="IQ_EST_EPS_GROWTH_2YR" hidden="1">"c1637"</definedName>
    <definedName name="IQ_EST_EPS_GROWTH_Q_1YR" hidden="1">"c1641"</definedName>
    <definedName name="IQ_EST_EPS_SURPRISE" hidden="1">"c1635"</definedName>
    <definedName name="IQ_EST_FFO_DIFF_REUT" hidden="1">"c3890"</definedName>
    <definedName name="IQ_EST_FFO_SHARE_SHARE_DIFF_REUT" hidden="1">"c3890"</definedName>
    <definedName name="IQ_EST_FFO_SHARE_SHARE_SURPRISE_PERCENT_REUT" hidden="1">"c3891"</definedName>
    <definedName name="IQ_EST_FFO_SURPRISE_PERCENT_REUT" hidden="1">"c3891"</definedName>
    <definedName name="IQ_EST_NUM_BUY_REUT" hidden="1">"c3869"</definedName>
    <definedName name="IQ_EST_NUM_HOLD_REUT" hidden="1">"c3871"</definedName>
    <definedName name="IQ_EST_NUM_OUTPERFORM_REUT" hidden="1">"c3870"</definedName>
    <definedName name="IQ_EST_NUM_SELL_REUT" hidden="1">"c3873"</definedName>
    <definedName name="IQ_EST_NUM_UNDERPERFORM_REUT" hidden="1">"c3872"</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"c1225"</definedName>
    <definedName name="IQ_EV_OVER_LTM_EBIT" hidden="1">"c1221"</definedName>
    <definedName name="IQ_EV_OVER_LTM_EBITDA" hidden="1">"c1223"</definedName>
    <definedName name="IQ_EV_OVER_LTM_REVENUE" hidden="1">"c1227"</definedName>
    <definedName name="IQ_EV_OVER_REVENUE_EST" hidden="1">"c165"</definedName>
    <definedName name="IQ_EV_OVER_REVENUE_EST_1" hidden="1">"c166"</definedName>
    <definedName name="IQ_EXCHANGE" hidden="1">"c405"</definedName>
    <definedName name="IQ_EXERCISE_PRICE"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"c413"</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FO" hidden="1">"c1574"</definedName>
    <definedName name="IQ_FFO_EST" hidden="1">"c418"</definedName>
    <definedName name="IQ_FFO_EST_REUT" hidden="1">"c3837"</definedName>
    <definedName name="IQ_FFO_HIGH_EST" hidden="1">"c419"</definedName>
    <definedName name="IQ_FFO_HIGH_EST_REUT" hidden="1">"c3839"</definedName>
    <definedName name="IQ_FFO_LOW_EST" hidden="1">"c420"</definedName>
    <definedName name="IQ_FFO_LOW_EST_REUT" hidden="1">"c3840"</definedName>
    <definedName name="IQ_FFO_MEDIAN_EST_REUT" hidden="1">"c3838"</definedName>
    <definedName name="IQ_FFO_NO_EST" hidden="1">"c276"</definedName>
    <definedName name="IQ_FFO_NUM_EST" hidden="1">"c421"</definedName>
    <definedName name="IQ_FFO_NUM_EST_REUT" hidden="1">"c3841"</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TDDEV_EST" hidden="1">"c422"</definedName>
    <definedName name="IQ_FFO_STDDEV_EST_REUT" hidden="1">"c3842"</definedName>
    <definedName name="IQ_FHLB_ADVANCES_FDIC" hidden="1">"c6366"</definedName>
    <definedName name="IQ_FHLB_DEBT" hidden="1">"c423"</definedName>
    <definedName name="IQ_FIDUCIARY_ACTIVITIES_FDIC" hidden="1">"c6571"</definedName>
    <definedName name="IQ_FIFETEEN_YEAR_FIXED_AND_FLOATING_RATE_FDIC" hidden="1">"c6423"</definedName>
    <definedName name="IQ_FIFETEEN_YEAR_MORTGAGE_PASS_THROUGHS_FDIC" hidden="1">"c6415"</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NOTES_PAY_TOTAL" hidden="1">"c5522"</definedName>
    <definedName name="IQ_FIN_DIV_REV" hidden="1">"c437"</definedName>
    <definedName name="IQ_FINANCING_CASH" hidden="1">"c893"</definedName>
    <definedName name="IQ_FINANCING_CASH_SUPPL" hidden="1">"c899"</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"c451"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 hidden="1">"c451"</definedName>
    <definedName name="IQ_FX_CONTRACTS_FDIC" hidden="1">"c6517"</definedName>
    <definedName name="IQ_FX_CONTRACTS_SPOT_FDIC" hidden="1">"c6356"</definedName>
    <definedName name="IQ_FY_DATE" hidden="1">"IQ_FY_DATE"</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C_BNK" hidden="1">"c488"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"c452"</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"c530"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"c192"</definedName>
    <definedName name="IQ_GROSS_GW" hidden="1">"c519"</definedName>
    <definedName name="IQ_GROSS_INTAN" hidden="1">"c520"</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"c511"</definedName>
    <definedName name="IQ_GW" hidden="1">"c530"</definedName>
    <definedName name="IQ_GW_AMORT_BR" hidden="1">"c532"</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NC_AFTER_TAX" hidden="1">"c1598"</definedName>
    <definedName name="IQ_INC_AVAIL_EXCL" hidden="1">"c789"</definedName>
    <definedName name="IQ_INC_AVAIL_INCL" hidden="1">"c791"</definedName>
    <definedName name="IQ_INC_BEFORE_TAX" hidden="1">"c386"</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 hidden="1">"c1534"</definedName>
    <definedName name="IQ_INSIDER_3MTH_BOUGHT_PCT" hidden="1">"c1534"</definedName>
    <definedName name="IQ_INSIDER_3MTH_NET" hidden="1">"c1535"</definedName>
    <definedName name="IQ_INSIDER_3MTH_NET_PCT" hidden="1">"c1535"</definedName>
    <definedName name="IQ_INSIDER_3MTH_SOLD" hidden="1">"c1533"</definedName>
    <definedName name="IQ_INSIDER_3MTH_SOLD_PCT" hidden="1">"c1533"</definedName>
    <definedName name="IQ_INSIDER_6MTH_BOUGHT" hidden="1">"c1537"</definedName>
    <definedName name="IQ_INSIDER_6MTH_BOUGHT_PCT" hidden="1">"c1537"</definedName>
    <definedName name="IQ_INSIDER_6MTH_NET" hidden="1">"c1538"</definedName>
    <definedName name="IQ_INSIDER_6MTH_NET_PCT" hidden="1">"c1538"</definedName>
    <definedName name="IQ_INSIDER_6MTH_SOLD" hidden="1">"c1536"</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S" hidden="1">"c589"</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"c907"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10K" hidden="1">"IQ_INTEREST_INC_10K"</definedName>
    <definedName name="IQ_INTEREST_INC_10Q" hidden="1">"IQ_INTEREST_INC_10Q"</definedName>
    <definedName name="IQ_INTEREST_INC_10Q1" hidden="1">"IQ_INTEREST_INC_10Q1"</definedName>
    <definedName name="IQ_INTEREST_INC_NON" hidden="1">"c619"</definedName>
    <definedName name="IQ_INTEREST_INVEST_INC" hidden="1">"c619"</definedName>
    <definedName name="IQ_INTEREST_RATE_CONTRACTS_FDIC" hidden="1">"c6512"</definedName>
    <definedName name="IQ_INTEREST_RATE_EXPOSURES_FDIC" hidden="1">"c6662"</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"c751"</definedName>
    <definedName name="IQ_ISS_STOCK_NET" hidden="1">"c1601"</definedName>
    <definedName name="IQ_ISSUED_GUARANTEED_US_FDIC" hidden="1">"c6404"</definedName>
    <definedName name="IQ_LAND" hidden="1">"c645"</definedName>
    <definedName name="IQ_LAST_EBIT_MARGIN" hidden="1">"IQ_LAST_EBIT_MARGIN"</definedName>
    <definedName name="IQ_LAST_EBITDA_MARGIN" hidden="1">"IQ_LAST_EBITDA_MARGIN"</definedName>
    <definedName name="IQ_LAST_GROSS_MARGIN" hidden="1">"IQ_LAST_GROSS_MARGIN"</definedName>
    <definedName name="IQ_LAST_NET_INC_MARGIN" hidden="1">"IQ_LAST_NET_INC_MARGIN"</definedName>
    <definedName name="IQ_LASTSALEPRICE" hidden="1">"c646"</definedName>
    <definedName name="IQ_LATEST" hidden="1">"1"</definedName>
    <definedName name="IQ_LATESTK" hidden="1">1000</definedName>
    <definedName name="IQ_LATESTKFR" hidden="1">"100"</definedName>
    <definedName name="IQ_LATESTQ" hidden="1">500</definedName>
    <definedName name="IQ_LATESTQFR" hidden="1">"50"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"c656"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ALLOWANCE_LOANS_FDIC" hidden="1">"c6739"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_SENIOR_DEBT" hidden="1">"c702"</definedName>
    <definedName name="IQ_LT_SUB_DEBT" hidden="1">"c703"</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_DATE" hidden="1">"IQ_LTM_DATE"</definedName>
    <definedName name="IQ_LTM_REVENUE_OVER_EMPLOYEES" hidden="1">"c1304"</definedName>
    <definedName name="IQ_LTMMONTH" hidden="1">120000</definedName>
    <definedName name="IQ_MACHINERY" hidden="1">"c711"</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RKETCAP" hidden="1">"c712"</definedName>
    <definedName name="IQ_MARKTCAP" hidden="1">"c258"</definedName>
    <definedName name="IQ_MATURITY_ONE_YEAR_LESS_FDIC" hidden="1">"c6425"</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ICING_FDIC" hidden="1">"c6335"</definedName>
    <definedName name="IQ_MTD" hidden="1">800000</definedName>
    <definedName name="IQ_MULTIFAMILY_RESIDENTIAL_LOANS_FDIC" hidden="1">"c6311"</definedName>
    <definedName name="IQ_NAMES_REVISION_DATE_" hidden="1">42244.8834375</definedName>
    <definedName name="IQ_NAMES_REVISION_DATE__1" hidden="1">42067.9334606481</definedName>
    <definedName name="IQ_NAV_ACT_OR_EST" hidden="1">"c2225"</definedName>
    <definedName name="IQ_NET_CHANGE" hidden="1">"c749"</definedName>
    <definedName name="IQ_NET_CHARGE_OFFS_FDIC" hidden="1">"c6641"</definedName>
    <definedName name="IQ_NET_CHARGE_OFFS_LOANS_FDIC" hidden="1">"c6751"</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"c781"</definedName>
    <definedName name="IQ_NET_INC_10K" hidden="1">"IQ_NET_INC_10K"</definedName>
    <definedName name="IQ_NET_INC_10Q" hidden="1">"IQ_NET_INC_10Q"</definedName>
    <definedName name="IQ_NET_INC_10Q1" hidden="1">"IQ_NET_INC_10Q1"</definedName>
    <definedName name="IQ_NET_INC_BEFORE" hidden="1">"c344"</definedName>
    <definedName name="IQ_NET_INC_CF" hidden="1">"c793"</definedName>
    <definedName name="IQ_NET_INC_GROWTH_1" hidden="1">"c158"</definedName>
    <definedName name="IQ_NET_INC_GROWTH_2" hidden="1">"c162"</definedName>
    <definedName name="IQ_NET_INC_MARGIN" hidden="1">"c794"</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INTEREST_MARGIN_FDIC" hidden="1">"c6726"</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SFAS" hidden="1">"c795"</definedName>
    <definedName name="IQ_NON_ACCRUAL_LOANS" hidden="1">"c796"</definedName>
    <definedName name="IQ_NON_CASH" hidden="1">"c797"</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RMAL_INC_AFTER" hidden="1">"c1605"</definedName>
    <definedName name="IQ_NORMAL_INC_AVAIL" hidden="1">"c1606"</definedName>
    <definedName name="IQ_NORMAL_INC_BEFORE" hidden="1">"c1607"</definedName>
    <definedName name="IQ_NOTES_PAY" hidden="1">"c1176"</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UKE" hidden="1">"c836"</definedName>
    <definedName name="IQ_NUKE_CF" hidden="1">"c837"</definedName>
    <definedName name="IQ_NUKE_CONTR" hidden="1">"c838"</definedName>
    <definedName name="IQ_NUMBER_DEPOSITS_LESS_THAN_100K_FDIC" hidden="1">"c6495"</definedName>
    <definedName name="IQ_NUMBER_DEPOSITS_MORE_THAN_100K_FDIC" hidden="1">"c6493"</definedName>
    <definedName name="IQ_OBLIGATIONS_OF_STATES_TOTAL_LOANS_FOREIGN_FDIC" hidden="1">"c6447"</definedName>
    <definedName name="IQ_OBLIGATIONS_STATES_FDIC" hidden="1">"c6431"</definedName>
    <definedName name="IQ_OCCUPY_EXP" hidden="1">"c839"</definedName>
    <definedName name="IQ_OG_TOTAL_OIL_PRODUCTON" hidden="1">"c2059"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ED55" hidden="1">1</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"c362"</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ISSUED" hidden="1">"c857"</definedName>
    <definedName name="IQ_OPTIONS_OS" hidden="1">"c858"</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"c868"</definedName>
    <definedName name="IQ_OTHER_CURRENT_LIAB" hidden="1">"c877"</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"c959"</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"c1010"</definedName>
    <definedName name="IQ_OTHER_SAVINGS_DEPOSITS_FDIC" hidden="1">"c6554"</definedName>
    <definedName name="IQ_OTHER_TRANSACTIONS_FDIC" hidden="1">"c6504"</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"c1022"</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"c8"</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CENT_CHANGE_EST_FFO_12MONTHS" hidden="1">"c1828"</definedName>
    <definedName name="IQ_PERCENT_CHANGE_EST_FFO_12MONTHS_REUT" hidden="1">"c3938"</definedName>
    <definedName name="IQ_PERCENT_CHANGE_EST_FFO_18MONTHS" hidden="1">"c1829"</definedName>
    <definedName name="IQ_PERCENT_CHANGE_EST_FFO_18MONTHS_REUT" hidden="1">"c3939"</definedName>
    <definedName name="IQ_PERCENT_CHANGE_EST_FFO_3MONTHS" hidden="1">"c1825"</definedName>
    <definedName name="IQ_PERCENT_CHANGE_EST_FFO_3MONTHS_REUT" hidden="1">"c3935"</definedName>
    <definedName name="IQ_PERCENT_CHANGE_EST_FFO_6MONTHS" hidden="1">"c1826"</definedName>
    <definedName name="IQ_PERCENT_CHANGE_EST_FFO_6MONTHS_REUT" hidden="1">"c3936"</definedName>
    <definedName name="IQ_PERCENT_CHANGE_EST_FFO_9MONTHS" hidden="1">"c1827"</definedName>
    <definedName name="IQ_PERCENT_CHANGE_EST_FFO_9MONTHS_REUT" hidden="1">"c3937"</definedName>
    <definedName name="IQ_PERCENT_CHANGE_EST_FFO_DAY" hidden="1">"c1822"</definedName>
    <definedName name="IQ_PERCENT_CHANGE_EST_FFO_DAY_REUT" hidden="1">"c3933"</definedName>
    <definedName name="IQ_PERCENT_CHANGE_EST_FFO_MONTH" hidden="1">"c1824"</definedName>
    <definedName name="IQ_PERCENT_CHANGE_EST_FFO_MONTH_REUT" hidden="1">"c3934"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WEEK" hidden="1">"c1823"</definedName>
    <definedName name="IQ_PERCENT_CHANGE_EST_FFO_WEEK_REUT" hidden="1">"c3964"</definedName>
    <definedName name="IQ_PERCENT_INSURED_FDIC" hidden="1">"c6374"</definedName>
    <definedName name="IQ_PERIODDATE" hidden="1">"c1034"</definedName>
    <definedName name="IQ_PERIODDATE_BS" hidden="1">"c1032"</definedName>
    <definedName name="IQ_PERIODDATE_CF" hidden="1">"c1033"</definedName>
    <definedName name="IQ_PERIODDATE_FDIC" hidden="1">"c13646"</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"c1052"</definedName>
    <definedName name="IQ_PREF_TOT" hidden="1">"c1044"</definedName>
    <definedName name="IQ_PREFERRED_FDIC" hidden="1">"c6349"</definedName>
    <definedName name="IQ_PREMISES_EQUIPMENT_FDIC" hidden="1">"c6577"</definedName>
    <definedName name="IQ_PREMIUMS_ANNUITY_REV" hidden="1">"c1067"</definedName>
    <definedName name="IQ_PREPAID_EXP" hidden="1">"c1068"</definedName>
    <definedName name="IQ_PREPAID_EXPEN" hidden="1">"c1068"</definedName>
    <definedName name="IQ_PRETAX_INC" hidden="1">"IQ_PRETAX_INC"</definedName>
    <definedName name="IQ_PRETAX_INC_10K" hidden="1">"IQ_PRETAX_INC_10K"</definedName>
    <definedName name="IQ_PRETAX_INC_10Q" hidden="1">"IQ_PRETAX_INC_10Q"</definedName>
    <definedName name="IQ_PRETAX_INC_10Q1" hidden="1">"IQ_PRETAX_INC_10Q1"</definedName>
    <definedName name="IQ_PRETAX_RETURN_ASSETS_FDIC" hidden="1">"c6731"</definedName>
    <definedName name="IQ_PRICE_OVER_BVPS" hidden="1">"c1026"</definedName>
    <definedName name="IQ_PRICE_OVER_EPS_EST" hidden="1">"c174"</definedName>
    <definedName name="IQ_PRICE_OVER_EPS_EST_1" hidden="1">"c175"</definedName>
    <definedName name="IQ_PRICE_OVER_LTM_EPS" hidden="1">"c1029"</definedName>
    <definedName name="IQ_PRICEDATE" hidden="1">"c1069"</definedName>
    <definedName name="IQ_PRICEDATETIME" hidden="1">"IQ_PRICEDATETIME"</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"c795"</definedName>
    <definedName name="IQ_PROFESSIONAL" hidden="1">"c1071"</definedName>
    <definedName name="IQ_PROFESSIONAL_TITLE" hidden="1">"c1072"</definedName>
    <definedName name="IQ_PROPERTY_EXP" hidden="1">"c1073"</definedName>
    <definedName name="IQ_PROPERTY_GROSS" hidden="1">"c518"</definedName>
    <definedName name="IQ_PROPERTY_MGMT_FEE" hidden="1">"c1074"</definedName>
    <definedName name="IQ_PROPERTY_NET" hidden="1">"c829"</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"c1059"</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"c1090"</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 hidden="1">"c1092"</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"c1117"</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"c1122"</definedName>
    <definedName name="IQ_REVENUE_10K" hidden="1">"IQ_REVENUE_10K"</definedName>
    <definedName name="IQ_REVENUE_10Q" hidden="1">"IQ_REVENUE_10Q"</definedName>
    <definedName name="IQ_REVENUE_10Q1" hidden="1">"IQ_REVENUE_10Q1"</definedName>
    <definedName name="IQ_REVENUE_EST" hidden="1">"c1126"</definedName>
    <definedName name="IQ_REVENUE_EST_1" hidden="1">"IQ_REVENUE_EST_1"</definedName>
    <definedName name="IQ_REVENUE_GROWTH_1" hidden="1">"c155"</definedName>
    <definedName name="IQ_REVENUE_GROWTH_2" hidden="1">"c159"</definedName>
    <definedName name="IQ_REVENUE_HIGH_EST" hidden="1">"c1127"</definedName>
    <definedName name="IQ_REVENUE_LOW_EST" hidden="1">"c1128"</definedName>
    <definedName name="IQ_REVENUE_NO_EST" hidden="1">"c263"</definedName>
    <definedName name="IQ_REVENUE_NUM_EST" hidden="1">"c1129"</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REIT" hidden="1">"c1161"</definedName>
    <definedName name="IQ_SGA_SUPPL" hidden="1">"c1162"</definedName>
    <definedName name="IQ_SGA_UTI" hidden="1">"c1163"</definedName>
    <definedName name="IQ_SHAREOUTSTANDING" hidden="1">"c83"</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"c1197"</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CF" hidden="1">"c1203"</definedName>
    <definedName name="IQ_STOCK_BASED_COMP" hidden="1">"c1204"</definedName>
    <definedName name="IQ_STRIKE_PRICE_ISSUED" hidden="1">"c1645"</definedName>
    <definedName name="IQ_STRIKE_PRICE_OS" hidden="1">"c1646"</definedName>
    <definedName name="IQ_SUB_DEBT_FDIC" hidden="1">"c6346"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X_BENEFIT_OPTIONS" hidden="1">"c1215"</definedName>
    <definedName name="IQ_TAX_EQUIV_NET_INT_INC" hidden="1">"c1216"</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ER_ONE_RATIO" hidden="1">"c1229"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"c1266"</definedName>
    <definedName name="IQ_TOTAL_CASH_FINAN" hidden="1">"c119"</definedName>
    <definedName name="IQ_TOTAL_CASH_INVEST" hidden="1">"c121"</definedName>
    <definedName name="IQ_TOTAL_CASH_OPER" hidden="1">"c122"</definedName>
    <definedName name="IQ_TOTAL_CHARGE_OFFS_FDIC" hidden="1">"c6603"</definedName>
    <definedName name="IQ_TOTAL_CL" hidden="1">"c1245"</definedName>
    <definedName name="IQ_TOTAL_COMMON" hidden="1">"c1022"</definedName>
    <definedName name="IQ_TOTAL_COMMON_EQUITY" hidden="1">"c1246"</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"c591"</definedName>
    <definedName name="IQ_TOTAL_INVENTORY" hidden="1">"c622"</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"c1279"</definedName>
    <definedName name="IQ_TOTAL_LIAB_TOTAL_ASSETS" hidden="1">"c1283"</definedName>
    <definedName name="IQ_TOTAL_LIABILITIES_FDIC" hidden="1">"c6348"</definedName>
    <definedName name="IQ_TOTAL_LONG_DEBT" hidden="1">"c1617"</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PENSION_ASSETS" hidden="1">"c1290"</definedName>
    <definedName name="IQ_TOTAL_PENSION_EXP" hidden="1">"c1291"</definedName>
    <definedName name="IQ_TOTAL_PENSION_OBLIGATION" hidden="1">"c1292"</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UTI" hidden="1">"c1308"</definedName>
    <definedName name="IQ_TOTAL_REVENUE" hidden="1">"c1294"</definedName>
    <definedName name="IQ_TOTAL_RISK_BASED_CAPITAL_RATIO_FDIC" hidden="1">"c6747"</definedName>
    <definedName name="IQ_TOTAL_SECURITIES_FDIC" hidden="1">"c6306"</definedName>
    <definedName name="IQ_TOTAL_SPECIAL" hidden="1">"c1618"</definedName>
    <definedName name="IQ_TOTAL_ST_BORROW" hidden="1">"c1177"</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RADE_AR" hidden="1">"c40"</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"c1311"</definedName>
    <definedName name="IQ_TREASURY_STOCK_TRANSACTIONS_FDIC" hidden="1">"c6501"</definedName>
    <definedName name="IQ_TRUST_INC" hidden="1">"c1319"</definedName>
    <definedName name="IQ_TRUST_PREF" hidden="1">"c1320"</definedName>
    <definedName name="IQ_TWELVE_MONTHS_FIXED_AND_FLOATING_FDIC" hidden="1">"c6420"</definedName>
    <definedName name="IQ_TWELVE_MONTHS_MORTGAGE_PASS_THROUGHS_FDIC" hidden="1">"c6412"</definedName>
    <definedName name="IQ_UNDIVIDED_PROFITS_FDIC" hidden="1">"c6352"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PAID_CLAIMS" hidden="1">"c1330"</definedName>
    <definedName name="IQ_UNPROFITABLE_INSTITUTIONS_FDIC" hidden="1">"c6722"</definedName>
    <definedName name="IQ_UNREALIZED_GAIN" hidden="1">"c1619"</definedName>
    <definedName name="IQ_UNUSED_LOAN_COMMITMENTS_FDIC" hidden="1">"c6368"</definedName>
    <definedName name="IQ_UNUSUAL_EXP" hidden="1">"c18"</definedName>
    <definedName name="IQ_US_BRANCHES_FOREIGN_BANK_LOANS_FDIC" hidden="1">"c6435"</definedName>
    <definedName name="IQ_US_BRANCHES_FOREIGN_BANKS_FDIC" hidden="1">"c6390"</definedName>
    <definedName name="IQ_US_GAAP" hidden="1">"c1331"</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YEARHIGH" hidden="1">"c1337"</definedName>
    <definedName name="IQ_YEARLOW" hidden="1">"c1338"</definedName>
    <definedName name="IQ_YTDMONTH" hidden="1">130000</definedName>
    <definedName name="IQ_Z_SCORE" hidden="1">"c1339"</definedName>
    <definedName name="IQRA13" hidden="1">"$A$14:$A$265"</definedName>
    <definedName name="IQRB13" hidden="1">"$B$14:$B$270"</definedName>
    <definedName name="IQRB14" hidden="1">"$B$15:$B$267"</definedName>
    <definedName name="IQRB15" hidden="1">"$B$16:$B$268"</definedName>
    <definedName name="IQRB16" hidden="1">"$B$17:$B$269"</definedName>
    <definedName name="IQRB17" hidden="1">"$B$18:$B$270"</definedName>
    <definedName name="IQRB18" hidden="1">"$B$19:$B$271"</definedName>
    <definedName name="IQRB23" hidden="1">"$B$24:$B$276"</definedName>
    <definedName name="IQRB27" hidden="1">"$B$28:$B$280"</definedName>
    <definedName name="IQRB29" hidden="1">"$B$30:$B$282"</definedName>
    <definedName name="IQRB30" hidden="1">"$B$31:$B$283"</definedName>
    <definedName name="IQRB31" hidden="1">"$B$32:$B$284"</definedName>
    <definedName name="IQRB32" hidden="1">"$B$33:$B$285"</definedName>
    <definedName name="IQRB33" hidden="1">"$B$34:$B$286"</definedName>
    <definedName name="IQRBackupD5" hidden="1">[9]Backup!$D$6:$D$15</definedName>
    <definedName name="IQRC13" hidden="1">"$C$14:$C$265"</definedName>
    <definedName name="IQRC14" hidden="1">"$C$15:$C$267"</definedName>
    <definedName name="IQRC15" hidden="1">"$C$16:$C$268"</definedName>
    <definedName name="IQRC16" hidden="1">"$C$17:$C$269"</definedName>
    <definedName name="IQRC17" hidden="1">"$C$18:$C$270"</definedName>
    <definedName name="IQRC18" hidden="1">"$C$19:$C$271"</definedName>
    <definedName name="IQRC23" hidden="1">"$C$24:$C$276"</definedName>
    <definedName name="IQRC27" hidden="1">"$C$28:$C$280"</definedName>
    <definedName name="IQRC29" hidden="1">"$C$30:$C$282"</definedName>
    <definedName name="IQRC30" hidden="1">"$C$31:$C$283"</definedName>
    <definedName name="IQRC31" hidden="1">"$C$32:$C$284"</definedName>
    <definedName name="IQRC32" hidden="1">"$C$33:$C$285"</definedName>
    <definedName name="IQRC33" hidden="1">"$C$34:$C$286"</definedName>
    <definedName name="IQRCompaniesH12" hidden="1">[10]Companies!$I$12:$M$12</definedName>
    <definedName name="IQRCompaniesH13" hidden="1">[10]Companies!$I$13:$M$13</definedName>
    <definedName name="IQRCompaniesH15" hidden="1">[10]Companies!$I$15:$M$15</definedName>
    <definedName name="IQRCompaniesH16" hidden="1">[10]Companies!$I$16:$M$16</definedName>
    <definedName name="IQRCompaniesH17" hidden="1">[10]Companies!$I$17:$M$17</definedName>
    <definedName name="IQRCompaniesH18" hidden="1">[10]Companies!$I$18:$M$18</definedName>
    <definedName name="IQRCompaniesH19" hidden="1">[10]Companies!$I$19:$M$19</definedName>
    <definedName name="IQRCompaniesN12" hidden="1">[10]Companies!$O$12:$S$12</definedName>
    <definedName name="IQRCompaniesN13" hidden="1">[10]Companies!$O$13:$S$13</definedName>
    <definedName name="IQRCompaniesN15" hidden="1">[10]Companies!$O$15:$S$15</definedName>
    <definedName name="IQRCompaniesN16" hidden="1">[10]Companies!$O$16:$S$16</definedName>
    <definedName name="IQRCompaniesN17" hidden="1">[10]Companies!$O$17:$S$17</definedName>
    <definedName name="IQRCompaniesN18" hidden="1">[10]Companies!$O$18:$S$18</definedName>
    <definedName name="IQRCompaniesN19" hidden="1">[10]Companies!$O$19:$S$19</definedName>
    <definedName name="IQRCompanyProfilerAE54" hidden="1">'[11]Company Profiler'!$AE$55:$AE$63</definedName>
    <definedName name="IQRCompanyProfilerF101" hidden="1">'[11]Company Profiler'!$F$102:$F$354</definedName>
    <definedName name="IQRCompanyProfilerI54" hidden="1">'[11]Company Profiler'!$I$55:$I$63</definedName>
    <definedName name="IQRCompsTableCJ15" localSheetId="19" hidden="1">#REF!</definedName>
    <definedName name="IQRCompsTableCJ15" localSheetId="17" hidden="1">#REF!</definedName>
    <definedName name="IQRCompsTableCJ15" localSheetId="2" hidden="1">#REF!</definedName>
    <definedName name="IQRCompsTableCJ15" hidden="1">#REF!</definedName>
    <definedName name="IQRD14" hidden="1">"$D$15:$D$267"</definedName>
    <definedName name="IQRD15" hidden="1">"$D$16:$D$268"</definedName>
    <definedName name="IQRD16" hidden="1">"$D$17:$D$269"</definedName>
    <definedName name="IQRD17" hidden="1">"$D$18:$D$270"</definedName>
    <definedName name="IQRD18" hidden="1">"$D$19:$D$271"</definedName>
    <definedName name="IQRD23" hidden="1">"$D$24:$D$276"</definedName>
    <definedName name="IQRD27" hidden="1">"$D$28:$D$280"</definedName>
    <definedName name="IQRD29" hidden="1">"$D$30:$D$282"</definedName>
    <definedName name="IQRD30" hidden="1">"$D$31:$D$283"</definedName>
    <definedName name="IQRD31" hidden="1">"$D$32:$D$284"</definedName>
    <definedName name="IQRD32" hidden="1">"$D$33:$D$285"</definedName>
    <definedName name="IQRD33" hidden="1">"$D$34:$D$286"</definedName>
    <definedName name="IQRE14" hidden="1">"$E$15:$E$267"</definedName>
    <definedName name="IQRE15" hidden="1">"$E$16:$E$268"</definedName>
    <definedName name="IQRE16" hidden="1">"$E$17:$E$269"</definedName>
    <definedName name="IQRE17" hidden="1">"$E$18:$E$270"</definedName>
    <definedName name="IQRE18" hidden="1">"$E$19:$E$271"</definedName>
    <definedName name="IQRE23" hidden="1">"$E$24:$E$276"</definedName>
    <definedName name="IQRE27" hidden="1">"$E$28:$E$280"</definedName>
    <definedName name="IQRE29" hidden="1">"$E$30:$E$282"</definedName>
    <definedName name="IQRE30" hidden="1">"$E$31:$E$283"</definedName>
    <definedName name="IQRE31" hidden="1">"$E$32:$E$284"</definedName>
    <definedName name="IQRE32" hidden="1">"$E$33:$E$285"</definedName>
    <definedName name="IQRE33" hidden="1">"$E$34:$E$286"</definedName>
    <definedName name="IQRExchangeRatioGraphC13" localSheetId="19" hidden="1">#REF!</definedName>
    <definedName name="IQRExchangeRatioGraphC13" localSheetId="17" hidden="1">#REF!</definedName>
    <definedName name="IQRExchangeRatioGraphC13" localSheetId="2" hidden="1">#REF!</definedName>
    <definedName name="IQRExchangeRatioGraphC13" hidden="1">#REF!</definedName>
    <definedName name="IQRF14" hidden="1">"$F$15"</definedName>
    <definedName name="IQRF33" hidden="1">"$F$34:$F$286"</definedName>
    <definedName name="IQRFactSetPricesG14" hidden="1">'[12]FactSet Prices'!$G$15:$G$267</definedName>
    <definedName name="IQRFactSetPricesJ14" hidden="1">'[12]FactSet Prices'!$J$15:$J$267</definedName>
    <definedName name="IQRFactSetPricesP14" hidden="1">'[12]FactSet Prices'!$P$15:$P$267</definedName>
    <definedName name="IQRFactSetPricesS14" hidden="1">'[12]FactSet Prices'!$S$15:$S$267</definedName>
    <definedName name="IQRG14" hidden="1">"$G$15:$G$267"</definedName>
    <definedName name="IQRG15" hidden="1">"$G$16:$G$268"</definedName>
    <definedName name="IQRG16" hidden="1">"$G$17:$G$269"</definedName>
    <definedName name="IQRG17" hidden="1">"$G$18:$G$270"</definedName>
    <definedName name="IQRG18" hidden="1">"$G$19:$G$271"</definedName>
    <definedName name="IQRG23" hidden="1">"$G$24:$G$276"</definedName>
    <definedName name="IQRG27" hidden="1">"$G$28:$G$280"</definedName>
    <definedName name="IQRG29" hidden="1">"$G$30:$G$282"</definedName>
    <definedName name="IQRG30" hidden="1">"$G$31:$G$283"</definedName>
    <definedName name="IQRG31" hidden="1">"$G$32:$G$284"</definedName>
    <definedName name="IQRG32" hidden="1">"$G$33:$G$285"</definedName>
    <definedName name="IQRG33" hidden="1">"$G$34:$G$286"</definedName>
    <definedName name="IQRGraphsZ13" localSheetId="19" hidden="1">[13]Graphs!#REF!</definedName>
    <definedName name="IQRGraphsZ13" localSheetId="17" hidden="1">[13]Graphs!#REF!</definedName>
    <definedName name="IQRGraphsZ13" localSheetId="2" hidden="1">[13]Graphs!#REF!</definedName>
    <definedName name="IQRGraphsZ13" hidden="1">[13]Graphs!#REF!</definedName>
    <definedName name="IQRH14" hidden="1">"$H$15:$H$267"</definedName>
    <definedName name="IQRH15" hidden="1">"$H$16:$H$268"</definedName>
    <definedName name="IQRH16" hidden="1">"$H$17:$H$269"</definedName>
    <definedName name="IQRH17" hidden="1">"$H$18:$H$270"</definedName>
    <definedName name="IQRH18" hidden="1">"$H$19:$H$271"</definedName>
    <definedName name="IQRH23" hidden="1">"$H$24:$H$276"</definedName>
    <definedName name="IQRH27" hidden="1">"$H$28:$H$280"</definedName>
    <definedName name="IQRH29" hidden="1">"$H$30:$H$282"</definedName>
    <definedName name="IQRH30" hidden="1">"$H$31:$H$283"</definedName>
    <definedName name="IQRH31" hidden="1">"$H$32:$H$284"</definedName>
    <definedName name="IQRH32" hidden="1">"$H$33:$H$285"</definedName>
    <definedName name="IQRH33" hidden="1">"$H$34:$H$286"</definedName>
    <definedName name="IQRI10" hidden="1">"$I$11:$I$388"</definedName>
    <definedName name="IQRI14" hidden="1">"$I$15:$I$267"</definedName>
    <definedName name="IQRI15" hidden="1">"$I$16:$I$268"</definedName>
    <definedName name="IQRI16" hidden="1">"$I$17:$I$269"</definedName>
    <definedName name="IQRI17" hidden="1">"$I$18:$I$270"</definedName>
    <definedName name="IQRI18" hidden="1">"$I$19:$I$271"</definedName>
    <definedName name="IQRI23" hidden="1">"$I$24:$I$276"</definedName>
    <definedName name="IQRI27" hidden="1">"$I$28:$I$280"</definedName>
    <definedName name="IQRI29" hidden="1">"$I$30:$I$282"</definedName>
    <definedName name="IQRI30" hidden="1">"$I$31:$I$283"</definedName>
    <definedName name="IQRI31" hidden="1">"$I$32:$I$284"</definedName>
    <definedName name="IQRI32" hidden="1">"$I$33:$I$285"</definedName>
    <definedName name="IQRI33" hidden="1">"$I$34:$I$286"</definedName>
    <definedName name="IQRIndexChartC13" localSheetId="16" hidden="1">'[14]Index Chart'!$C$14:$C$518</definedName>
    <definedName name="IQRIndexChartC13" hidden="1">'[15]Index Chart'!$C$14:$C$518</definedName>
    <definedName name="IQRJ33" hidden="1">"$J$34:$J$286"</definedName>
    <definedName name="IQRPeopleH12" hidden="1">[10]People!$I$12:$K$12</definedName>
    <definedName name="IQRPeopleH13" hidden="1">[10]People!$I$13:$M$13</definedName>
    <definedName name="IQRPeopleH14" hidden="1">[10]People!$I$14:$L$14</definedName>
    <definedName name="IQRPeopleN12" hidden="1">[10]People!$O$12:$Q$12</definedName>
    <definedName name="IQRPeopleN13" hidden="1">[10]People!$O$13:$S$13</definedName>
    <definedName name="IQRPeopleN14" hidden="1">[10]People!$O$14:$R$14</definedName>
    <definedName name="IQRT38" hidden="1">"$T$39:$T$291"</definedName>
    <definedName name="IsColHidden" hidden="1">FALSE</definedName>
    <definedName name="IsLTMColHidden" hidden="1">FALSE</definedName>
    <definedName name="jazz" localSheetId="16" hidden="1">{#N/A,#N/A,FALSE,"Spain MKT";#N/A,#N/A,FALSE,"Assumptions";#N/A,#N/A,FALSE,"Adve";#N/A,#N/A,FALSE,"E-Commerce";#N/A,#N/A,FALSE,"Opex";#N/A,#N/A,FALSE,"P&amp;L";#N/A,#N/A,FALSE,"FCF &amp; DCF"}</definedName>
    <definedName name="jazz" localSheetId="20" hidden="1">{#N/A,#N/A,FALSE,"Spain MKT";#N/A,#N/A,FALSE,"Assumptions";#N/A,#N/A,FALSE,"Adve";#N/A,#N/A,FALSE,"E-Commerce";#N/A,#N/A,FALSE,"Opex";#N/A,#N/A,FALSE,"P&amp;L";#N/A,#N/A,FALSE,"FCF &amp; DCF"}</definedName>
    <definedName name="jazz" localSheetId="12" hidden="1">{#N/A,#N/A,FALSE,"Spain MKT";#N/A,#N/A,FALSE,"Assumptions";#N/A,#N/A,FALSE,"Adve";#N/A,#N/A,FALSE,"E-Commerce";#N/A,#N/A,FALSE,"Opex";#N/A,#N/A,FALSE,"P&amp;L";#N/A,#N/A,FALSE,"FCF &amp; DCF"}</definedName>
    <definedName name="jazz" localSheetId="15" hidden="1">{#N/A,#N/A,FALSE,"Spain MKT";#N/A,#N/A,FALSE,"Assumptions";#N/A,#N/A,FALSE,"Adve";#N/A,#N/A,FALSE,"E-Commerce";#N/A,#N/A,FALSE,"Opex";#N/A,#N/A,FALSE,"P&amp;L";#N/A,#N/A,FALSE,"FCF &amp; DCF"}</definedName>
    <definedName name="jazz" hidden="1">{#N/A,#N/A,FALSE,"Spain MKT";#N/A,#N/A,FALSE,"Assumptions";#N/A,#N/A,FALSE,"Adve";#N/A,#N/A,FALSE,"E-Commerce";#N/A,#N/A,FALSE,"Opex";#N/A,#N/A,FALSE,"P&amp;L";#N/A,#N/A,FALSE,"FCF &amp; DCF"}</definedName>
    <definedName name="jazz2" localSheetId="16" hidden="1">{#N/A,#N/A,FALSE,"Spain MKT";#N/A,#N/A,FALSE,"Assumptions";#N/A,#N/A,FALSE,"Adve";#N/A,#N/A,FALSE,"E-Commerce";#N/A,#N/A,FALSE,"Opex";#N/A,#N/A,FALSE,"P&amp;L";#N/A,#N/A,FALSE,"FCF &amp; DCF"}</definedName>
    <definedName name="jazz2" localSheetId="20" hidden="1">{#N/A,#N/A,FALSE,"Spain MKT";#N/A,#N/A,FALSE,"Assumptions";#N/A,#N/A,FALSE,"Adve";#N/A,#N/A,FALSE,"E-Commerce";#N/A,#N/A,FALSE,"Opex";#N/A,#N/A,FALSE,"P&amp;L";#N/A,#N/A,FALSE,"FCF &amp; DCF"}</definedName>
    <definedName name="jazz2" localSheetId="12" hidden="1">{#N/A,#N/A,FALSE,"Spain MKT";#N/A,#N/A,FALSE,"Assumptions";#N/A,#N/A,FALSE,"Adve";#N/A,#N/A,FALSE,"E-Commerce";#N/A,#N/A,FALSE,"Opex";#N/A,#N/A,FALSE,"P&amp;L";#N/A,#N/A,FALSE,"FCF &amp; DCF"}</definedName>
    <definedName name="jazz2" localSheetId="15" hidden="1">{#N/A,#N/A,FALSE,"Spain MKT";#N/A,#N/A,FALSE,"Assumptions";#N/A,#N/A,FALSE,"Adve";#N/A,#N/A,FALSE,"E-Commerce";#N/A,#N/A,FALSE,"Opex";#N/A,#N/A,FALSE,"P&amp;L";#N/A,#N/A,FALSE,"FCF &amp; DCF"}</definedName>
    <definedName name="jazz2" hidden="1">{#N/A,#N/A,FALSE,"Spain MKT";#N/A,#N/A,FALSE,"Assumptions";#N/A,#N/A,FALSE,"Adve";#N/A,#N/A,FALSE,"E-Commerce";#N/A,#N/A,FALSE,"Opex";#N/A,#N/A,FALSE,"P&amp;L";#N/A,#N/A,FALSE,"FCF &amp; DCF"}</definedName>
    <definedName name="jj" localSheetId="16" hidden="1">{"Page 1",#N/A,FALSE,"Sheet1";"Page 2",#N/A,FALSE,"Sheet1"}</definedName>
    <definedName name="jj" localSheetId="20" hidden="1">{"Page 1",#N/A,FALSE,"Sheet1";"Page 2",#N/A,FALSE,"Sheet1"}</definedName>
    <definedName name="jj" localSheetId="12" hidden="1">{"Page 1",#N/A,FALSE,"Sheet1";"Page 2",#N/A,FALSE,"Sheet1"}</definedName>
    <definedName name="jj" localSheetId="15" hidden="1">{"Page 1",#N/A,FALSE,"Sheet1";"Page 2",#N/A,FALSE,"Sheet1"}</definedName>
    <definedName name="jj" hidden="1">{"Page 1",#N/A,FALSE,"Sheet1";"Page 2",#N/A,FALSE,"Sheet1"}</definedName>
    <definedName name="K2_WBEVMODE" hidden="1">-1</definedName>
    <definedName name="limcount" hidden="1">1</definedName>
    <definedName name="LotusGraphChart1" hidden="1">#N/A</definedName>
    <definedName name="lotusgraphchart1b" hidden="1">#N/A</definedName>
    <definedName name="lotusgraphchart1x" hidden="1">#N/A</definedName>
    <definedName name="m" localSheetId="16" hidden="1">{0,0,0,0,1,-4105,42.5196850393701,42.5196850393701,42.5196850393701,42.5196850393701,2,TRUE,TRUE,FALSE,FALSE,FALSE,#N/A,1,85,1,1,"","","","&amp;""Kennerly,Roman Bold""&amp;14L&amp;12EHMAN &amp;14 B&amp;12ROTHERS","","",FALSE}</definedName>
    <definedName name="m" localSheetId="20" hidden="1">{0,0,0,0,1,-4105,42.5196850393701,42.5196850393701,42.5196850393701,42.5196850393701,2,TRUE,TRUE,FALSE,FALSE,FALSE,#N/A,1,85,1,1,"","","","&amp;""Kennerly,Roman Bold""&amp;14L&amp;12EHMAN &amp;14 B&amp;12ROTHERS","","",FALSE}</definedName>
    <definedName name="m" localSheetId="12" hidden="1">{0,0,0,0,1,-4105,42.5196850393701,42.5196850393701,42.5196850393701,42.5196850393701,2,TRUE,TRUE,FALSE,FALSE,FALSE,#N/A,1,85,1,1,"","","","&amp;""Kennerly,Roman Bold""&amp;14L&amp;12EHMAN &amp;14 B&amp;12ROTHERS","","",FALSE}</definedName>
    <definedName name="m" localSheetId="15" hidden="1">{0,0,0,0,1,-4105,42.5196850393701,42.5196850393701,42.5196850393701,42.5196850393701,2,TRUE,TRUE,FALSE,FALSE,FALSE,#N/A,1,85,1,1,"","","","&amp;""Kennerly,Roman Bold""&amp;14L&amp;12EHMAN &amp;14 B&amp;12ROTHERS","","",FALSE}</definedName>
    <definedName name="m" hidden="1">{0,0,0,0,1,-4105,42.5196850393701,42.5196850393701,42.5196850393701,42.5196850393701,2,TRUE,TRUE,FALSE,FALSE,FALSE,#N/A,1,85,1,1,"","","","&amp;""Kennerly,Roman Bold""&amp;14L&amp;12EHMAN &amp;14 B&amp;12ROTHERS","","",FALSE}</definedName>
    <definedName name="May1Forecast" localSheetId="16" hidden="1">{"Page 1",#N/A,FALSE,"Sheet1";"Page 2",#N/A,FALSE,"Sheet1"}</definedName>
    <definedName name="May1Forecast" localSheetId="20" hidden="1">{"Page 1",#N/A,FALSE,"Sheet1";"Page 2",#N/A,FALSE,"Sheet1"}</definedName>
    <definedName name="May1Forecast" localSheetId="12" hidden="1">{"Page 1",#N/A,FALSE,"Sheet1";"Page 2",#N/A,FALSE,"Sheet1"}</definedName>
    <definedName name="May1Forecast" localSheetId="15" hidden="1">{"Page 1",#N/A,FALSE,"Sheet1";"Page 2",#N/A,FALSE,"Sheet1"}</definedName>
    <definedName name="May1Forecast" hidden="1">{"Page 1",#N/A,FALSE,"Sheet1";"Page 2",#N/A,FALSE,"Sheet1"}</definedName>
    <definedName name="MayForecast" localSheetId="16" hidden="1">{"Page 1",#N/A,FALSE,"Sheet1";"Page 2",#N/A,FALSE,"Sheet1"}</definedName>
    <definedName name="MayForecast" localSheetId="20" hidden="1">{"Page 1",#N/A,FALSE,"Sheet1";"Page 2",#N/A,FALSE,"Sheet1"}</definedName>
    <definedName name="MayForecast" localSheetId="12" hidden="1">{"Page 1",#N/A,FALSE,"Sheet1";"Page 2",#N/A,FALSE,"Sheet1"}</definedName>
    <definedName name="MayForecast" localSheetId="15" hidden="1">{"Page 1",#N/A,FALSE,"Sheet1";"Page 2",#N/A,FALSE,"Sheet1"}</definedName>
    <definedName name="MayForecast" hidden="1">{"Page 1",#N/A,FALSE,"Sheet1";"Page 2",#N/A,FALSE,"Sheet1"}</definedName>
    <definedName name="MLNK4275a95188254e84bb6fa67e8d448542" localSheetId="19" hidden="1">#REF!</definedName>
    <definedName name="MLNK4275a95188254e84bb6fa67e8d448542" localSheetId="17" hidden="1">#REF!</definedName>
    <definedName name="MLNK4275a95188254e84bb6fa67e8d448542" localSheetId="2" hidden="1">#REF!</definedName>
    <definedName name="MLNK4275a95188254e84bb6fa67e8d448542" hidden="1">#REF!</definedName>
    <definedName name="MLNK4882720d8ef24141b9c34ca6788eef0a" localSheetId="19" hidden="1">#REF!</definedName>
    <definedName name="MLNK4882720d8ef24141b9c34ca6788eef0a" localSheetId="17" hidden="1">#REF!</definedName>
    <definedName name="MLNK4882720d8ef24141b9c34ca6788eef0a" localSheetId="2" hidden="1">#REF!</definedName>
    <definedName name="MLNK4882720d8ef24141b9c34ca6788eef0a" hidden="1">#REF!</definedName>
    <definedName name="MLNK6fd12fca9ae8482ab83a3cf6ae752f02" localSheetId="19" hidden="1">#REF!</definedName>
    <definedName name="MLNK6fd12fca9ae8482ab83a3cf6ae752f02" localSheetId="17" hidden="1">#REF!</definedName>
    <definedName name="MLNK6fd12fca9ae8482ab83a3cf6ae752f02" localSheetId="2" hidden="1">#REF!</definedName>
    <definedName name="MLNK6fd12fca9ae8482ab83a3cf6ae752f02" hidden="1">#REF!</definedName>
    <definedName name="MLNK7e0cedd28c844bc581b12910e04c0fed" localSheetId="19" hidden="1">#REF!</definedName>
    <definedName name="MLNK7e0cedd28c844bc581b12910e04c0fed" localSheetId="17" hidden="1">#REF!</definedName>
    <definedName name="MLNK7e0cedd28c844bc581b12910e04c0fed" localSheetId="2" hidden="1">#REF!</definedName>
    <definedName name="MLNK7e0cedd28c844bc581b12910e04c0fed" hidden="1">#REF!</definedName>
    <definedName name="MLNK897a7af0891a4d0abe552087984b801f" localSheetId="19" hidden="1">#REF!</definedName>
    <definedName name="MLNK897a7af0891a4d0abe552087984b801f" localSheetId="17" hidden="1">#REF!</definedName>
    <definedName name="MLNK897a7af0891a4d0abe552087984b801f" localSheetId="2" hidden="1">#REF!</definedName>
    <definedName name="MLNK897a7af0891a4d0abe552087984b801f" hidden="1">#REF!</definedName>
    <definedName name="MLNK9134e4e7f6b74402890ce2693aa14962" localSheetId="19" hidden="1">#REF!</definedName>
    <definedName name="MLNK9134e4e7f6b74402890ce2693aa14962" localSheetId="17" hidden="1">#REF!</definedName>
    <definedName name="MLNK9134e4e7f6b74402890ce2693aa14962" localSheetId="2" hidden="1">#REF!</definedName>
    <definedName name="MLNK9134e4e7f6b74402890ce2693aa14962" hidden="1">#REF!</definedName>
    <definedName name="MLNKa586bbe6525d4ab5a85dc6f1f14f767a" localSheetId="19" hidden="1">#REF!</definedName>
    <definedName name="MLNKa586bbe6525d4ab5a85dc6f1f14f767a" localSheetId="17" hidden="1">#REF!</definedName>
    <definedName name="MLNKa586bbe6525d4ab5a85dc6f1f14f767a" localSheetId="2" hidden="1">#REF!</definedName>
    <definedName name="MLNKa586bbe6525d4ab5a85dc6f1f14f767a" hidden="1">#REF!</definedName>
    <definedName name="MLNKb1ca5a94587140b9bc58b3a9325b0176" localSheetId="19" hidden="1">#REF!</definedName>
    <definedName name="MLNKb1ca5a94587140b9bc58b3a9325b0176" localSheetId="17" hidden="1">#REF!</definedName>
    <definedName name="MLNKb1ca5a94587140b9bc58b3a9325b0176" localSheetId="2" hidden="1">#REF!</definedName>
    <definedName name="MLNKb1ca5a94587140b9bc58b3a9325b0176" hidden="1">#REF!</definedName>
    <definedName name="MLNKe27ca76487794cc6b21cbf8af6cd842f" localSheetId="19" hidden="1">#REF!</definedName>
    <definedName name="MLNKe27ca76487794cc6b21cbf8af6cd842f" localSheetId="17" hidden="1">#REF!</definedName>
    <definedName name="MLNKe27ca76487794cc6b21cbf8af6cd842f" localSheetId="2" hidden="1">#REF!</definedName>
    <definedName name="MLNKe27ca76487794cc6b21cbf8af6cd842f" hidden="1">#REF!</definedName>
    <definedName name="MLNKe3963c1b00c14c589e25861aefaeccce" localSheetId="19" hidden="1">#REF!</definedName>
    <definedName name="MLNKe3963c1b00c14c589e25861aefaeccce" localSheetId="17" hidden="1">#REF!</definedName>
    <definedName name="MLNKe3963c1b00c14c589e25861aefaeccce" localSheetId="2" hidden="1">#REF!</definedName>
    <definedName name="MLNKe3963c1b00c14c589e25861aefaeccce" hidden="1">#REF!</definedName>
    <definedName name="MLNKfb2bf3fbed654fadaaa68ed01f0b18d9" localSheetId="19" hidden="1">#REF!</definedName>
    <definedName name="MLNKfb2bf3fbed654fadaaa68ed01f0b18d9" localSheetId="17" hidden="1">#REF!</definedName>
    <definedName name="MLNKfb2bf3fbed654fadaaa68ed01f0b18d9" localSheetId="2" hidden="1">#REF!</definedName>
    <definedName name="MLNKfb2bf3fbed654fadaaa68ed01f0b18d9" hidden="1">#REF!</definedName>
    <definedName name="MLNKfb968a3dcbba410cbd2bbc4cc47ba24a" localSheetId="19" hidden="1">#REF!</definedName>
    <definedName name="MLNKfb968a3dcbba410cbd2bbc4cc47ba24a" localSheetId="17" hidden="1">#REF!</definedName>
    <definedName name="MLNKfb968a3dcbba410cbd2bbc4cc47ba24a" localSheetId="2" hidden="1">#REF!</definedName>
    <definedName name="MLNKfb968a3dcbba410cbd2bbc4cc47ba24a" hidden="1">#REF!</definedName>
    <definedName name="n" localSheetId="16" hidden="1">{"Page 1",#N/A,FALSE,"Sheet1";"Page 2",#N/A,FALSE,"Sheet1"}</definedName>
    <definedName name="n" localSheetId="20" hidden="1">{"Page 1",#N/A,FALSE,"Sheet1";"Page 2",#N/A,FALSE,"Sheet1"}</definedName>
    <definedName name="n" localSheetId="12" hidden="1">{"Page 1",#N/A,FALSE,"Sheet1";"Page 2",#N/A,FALSE,"Sheet1"}</definedName>
    <definedName name="n" localSheetId="15" hidden="1">{"Page 1",#N/A,FALSE,"Sheet1";"Page 2",#N/A,FALSE,"Sheet1"}</definedName>
    <definedName name="n" hidden="1">{"Page 1",#N/A,FALSE,"Sheet1";"Page 2",#N/A,FALSE,"Sheet1"}</definedName>
    <definedName name="new" hidden="1">"45W4K24XKT8NFPH9C57CG54AP"</definedName>
    <definedName name="newbel" localSheetId="16" hidden="1">{"IS",#N/A,FALSE,"IS";"RPTIS",#N/A,FALSE,"RPTIS";"STATS",#N/A,FALSE,"STATS";"CELL",#N/A,FALSE,"CELL";"BS",#N/A,FALSE,"BS"}</definedName>
    <definedName name="newbel" localSheetId="20" hidden="1">{"IS",#N/A,FALSE,"IS";"RPTIS",#N/A,FALSE,"RPTIS";"STATS",#N/A,FALSE,"STATS";"CELL",#N/A,FALSE,"CELL";"BS",#N/A,FALSE,"BS"}</definedName>
    <definedName name="newbel" localSheetId="12" hidden="1">{"IS",#N/A,FALSE,"IS";"RPTIS",#N/A,FALSE,"RPTIS";"STATS",#N/A,FALSE,"STATS";"CELL",#N/A,FALSE,"CELL";"BS",#N/A,FALSE,"BS"}</definedName>
    <definedName name="newbel" localSheetId="15" hidden="1">{"IS",#N/A,FALSE,"IS";"RPTIS",#N/A,FALSE,"RPTIS";"STATS",#N/A,FALSE,"STATS";"CELL",#N/A,FALSE,"CELL";"BS",#N/A,FALSE,"BS"}</definedName>
    <definedName name="newbel" hidden="1">{"IS",#N/A,FALSE,"IS";"RPTIS",#N/A,FALSE,"RPTIS";"STATS",#N/A,FALSE,"STATS";"CELL",#N/A,FALSE,"CELL";"BS",#N/A,FALSE,"BS"}</definedName>
    <definedName name="no" localSheetId="16" hidden="1">{"QTR2",#N/A,FALSE,"OTK6_27";#N/A,#N/A,FALSE,"Q2 Detail";"SIXMTH",#N/A,FALSE,"OTK6_27";"qtr3",#N/A,FALSE,"OTK6_27";#N/A,#N/A,FALSE,"Q3 Detail";"NINEMTH",#N/A,FALSE,"OTK6_27";"qtr4",#N/A,FALSE,"OTK6_27";#N/A,#N/A,FALSE,"Q4 Detail";"YEAR",#N/A,FALSE,"OTK6_27"}</definedName>
    <definedName name="no" localSheetId="20" hidden="1">{"QTR2",#N/A,FALSE,"OTK6_27";#N/A,#N/A,FALSE,"Q2 Detail";"SIXMTH",#N/A,FALSE,"OTK6_27";"qtr3",#N/A,FALSE,"OTK6_27";#N/A,#N/A,FALSE,"Q3 Detail";"NINEMTH",#N/A,FALSE,"OTK6_27";"qtr4",#N/A,FALSE,"OTK6_27";#N/A,#N/A,FALSE,"Q4 Detail";"YEAR",#N/A,FALSE,"OTK6_27"}</definedName>
    <definedName name="no" localSheetId="12" hidden="1">{"QTR2",#N/A,FALSE,"OTK6_27";#N/A,#N/A,FALSE,"Q2 Detail";"SIXMTH",#N/A,FALSE,"OTK6_27";"qtr3",#N/A,FALSE,"OTK6_27";#N/A,#N/A,FALSE,"Q3 Detail";"NINEMTH",#N/A,FALSE,"OTK6_27";"qtr4",#N/A,FALSE,"OTK6_27";#N/A,#N/A,FALSE,"Q4 Detail";"YEAR",#N/A,FALSE,"OTK6_27"}</definedName>
    <definedName name="no" localSheetId="15" hidden="1">{"QTR2",#N/A,FALSE,"OTK6_27";#N/A,#N/A,FALSE,"Q2 Detail";"SIXMTH",#N/A,FALSE,"OTK6_27";"qtr3",#N/A,FALSE,"OTK6_27";#N/A,#N/A,FALSE,"Q3 Detail";"NINEMTH",#N/A,FALSE,"OTK6_27";"qtr4",#N/A,FALSE,"OTK6_27";#N/A,#N/A,FALSE,"Q4 Detail";"YEAR",#N/A,FALSE,"OTK6_27"}</definedName>
    <definedName name="no" hidden="1">{"QTR2",#N/A,FALSE,"OTK6_27";#N/A,#N/A,FALSE,"Q2 Detail";"SIXMTH",#N/A,FALSE,"OTK6_27";"qtr3",#N/A,FALSE,"OTK6_27";#N/A,#N/A,FALSE,"Q3 Detail";"NINEMTH",#N/A,FALSE,"OTK6_27";"qtr4",#N/A,FALSE,"OTK6_27";#N/A,#N/A,FALSE,"Q4 Detail";"YEAR",#N/A,FALSE,"OTK6_27"}</definedName>
    <definedName name="none" localSheetId="16" hidden="1">{"QTR2",#N/A,FALSE,"OTK6_27";#N/A,#N/A,FALSE,"Q2 Detail";"SIXMTH",#N/A,FALSE,"OTK6_27";"qtr3",#N/A,FALSE,"OTK6_27";#N/A,#N/A,FALSE,"Q3 Detail";"NINEMTH",#N/A,FALSE,"OTK6_27";"qtr4",#N/A,FALSE,"OTK6_27";#N/A,#N/A,FALSE,"Q4 Detail";"YEAR",#N/A,FALSE,"OTK6_27"}</definedName>
    <definedName name="none" localSheetId="20" hidden="1">{"QTR2",#N/A,FALSE,"OTK6_27";#N/A,#N/A,FALSE,"Q2 Detail";"SIXMTH",#N/A,FALSE,"OTK6_27";"qtr3",#N/A,FALSE,"OTK6_27";#N/A,#N/A,FALSE,"Q3 Detail";"NINEMTH",#N/A,FALSE,"OTK6_27";"qtr4",#N/A,FALSE,"OTK6_27";#N/A,#N/A,FALSE,"Q4 Detail";"YEAR",#N/A,FALSE,"OTK6_27"}</definedName>
    <definedName name="none" localSheetId="12" hidden="1">{"QTR2",#N/A,FALSE,"OTK6_27";#N/A,#N/A,FALSE,"Q2 Detail";"SIXMTH",#N/A,FALSE,"OTK6_27";"qtr3",#N/A,FALSE,"OTK6_27";#N/A,#N/A,FALSE,"Q3 Detail";"NINEMTH",#N/A,FALSE,"OTK6_27";"qtr4",#N/A,FALSE,"OTK6_27";#N/A,#N/A,FALSE,"Q4 Detail";"YEAR",#N/A,FALSE,"OTK6_27"}</definedName>
    <definedName name="none" localSheetId="15" hidden="1">{"QTR2",#N/A,FALSE,"OTK6_27";#N/A,#N/A,FALSE,"Q2 Detail";"SIXMTH",#N/A,FALSE,"OTK6_27";"qtr3",#N/A,FALSE,"OTK6_27";#N/A,#N/A,FALSE,"Q3 Detail";"NINEMTH",#N/A,FALSE,"OTK6_27";"qtr4",#N/A,FALSE,"OTK6_27";#N/A,#N/A,FALSE,"Q4 Detail";"YEAR",#N/A,FALSE,"OTK6_27"}</definedName>
    <definedName name="none" hidden="1">{"QTR2",#N/A,FALSE,"OTK6_27";#N/A,#N/A,FALSE,"Q2 Detail";"SIXMTH",#N/A,FALSE,"OTK6_27";"qtr3",#N/A,FALSE,"OTK6_27";#N/A,#N/A,FALSE,"Q3 Detail";"NINEMTH",#N/A,FALSE,"OTK6_27";"qtr4",#N/A,FALSE,"OTK6_27";#N/A,#N/A,FALSE,"Q4 Detail";"YEAR",#N/A,FALSE,"OTK6_27"}</definedName>
    <definedName name="none2" localSheetId="16" hidden="1">{"QTR1",#N/A,FALSE,"Q1 Detail";"QTR2",#N/A,FALSE,"Q2 Detail";"QTR3",#N/A,FALSE,"Q3 Detail";"QTR4",#N/A,FALSE,"Q4 Detail"}</definedName>
    <definedName name="none2" localSheetId="20" hidden="1">{"QTR1",#N/A,FALSE,"Q1 Detail";"QTR2",#N/A,FALSE,"Q2 Detail";"QTR3",#N/A,FALSE,"Q3 Detail";"QTR4",#N/A,FALSE,"Q4 Detail"}</definedName>
    <definedName name="none2" localSheetId="12" hidden="1">{"QTR1",#N/A,FALSE,"Q1 Detail";"QTR2",#N/A,FALSE,"Q2 Detail";"QTR3",#N/A,FALSE,"Q3 Detail";"QTR4",#N/A,FALSE,"Q4 Detail"}</definedName>
    <definedName name="none2" localSheetId="15" hidden="1">{"QTR1",#N/A,FALSE,"Q1 Detail";"QTR2",#N/A,FALSE,"Q2 Detail";"QTR3",#N/A,FALSE,"Q3 Detail";"QTR4",#N/A,FALSE,"Q4 Detail"}</definedName>
    <definedName name="none2" hidden="1">{"QTR1",#N/A,FALSE,"Q1 Detail";"QTR2",#N/A,FALSE,"Q2 Detail";"QTR3",#N/A,FALSE,"Q3 Detail";"QTR4",#N/A,FALSE,"Q4 Detail"}</definedName>
    <definedName name="none3" localSheetId="16" hidden="1">{"QTR1",#N/A,FALSE,"96OUT";"QTR2",#N/A,FALSE,"96OUT";"QTR3",#N/A,FALSE,"96OUT";"QTR4",#N/A,FALSE,"96OUT";"YEAR",#N/A,FALSE,"96OUT"}</definedName>
    <definedName name="none3" localSheetId="20" hidden="1">{"QTR1",#N/A,FALSE,"96OUT";"QTR2",#N/A,FALSE,"96OUT";"QTR3",#N/A,FALSE,"96OUT";"QTR4",#N/A,FALSE,"96OUT";"YEAR",#N/A,FALSE,"96OUT"}</definedName>
    <definedName name="none3" localSheetId="12" hidden="1">{"QTR1",#N/A,FALSE,"96OUT";"QTR2",#N/A,FALSE,"96OUT";"QTR3",#N/A,FALSE,"96OUT";"QTR4",#N/A,FALSE,"96OUT";"YEAR",#N/A,FALSE,"96OUT"}</definedName>
    <definedName name="none3" localSheetId="15" hidden="1">{"QTR1",#N/A,FALSE,"96OUT";"QTR2",#N/A,FALSE,"96OUT";"QTR3",#N/A,FALSE,"96OUT";"QTR4",#N/A,FALSE,"96OUT";"YEAR",#N/A,FALSE,"96OUT"}</definedName>
    <definedName name="none3" hidden="1">{"QTR1",#N/A,FALSE,"96OUT";"QTR2",#N/A,FALSE,"96OUT";"QTR3",#N/A,FALSE,"96OUT";"QTR4",#N/A,FALSE,"96OUT";"YEAR",#N/A,FALSE,"96OUT"}</definedName>
    <definedName name="none4" localSheetId="16" hidden="1">{#N/A,#N/A,TRUE,"PAGE 2";#N/A,#N/A,TRUE,"PAGE 3";#N/A,#N/A,TRUE,"PAGE4"}</definedName>
    <definedName name="none4" localSheetId="20" hidden="1">{#N/A,#N/A,TRUE,"PAGE 2";#N/A,#N/A,TRUE,"PAGE 3";#N/A,#N/A,TRUE,"PAGE4"}</definedName>
    <definedName name="none4" localSheetId="12" hidden="1">{#N/A,#N/A,TRUE,"PAGE 2";#N/A,#N/A,TRUE,"PAGE 3";#N/A,#N/A,TRUE,"PAGE4"}</definedName>
    <definedName name="none4" localSheetId="15" hidden="1">{#N/A,#N/A,TRUE,"PAGE 2";#N/A,#N/A,TRUE,"PAGE 3";#N/A,#N/A,TRUE,"PAGE4"}</definedName>
    <definedName name="none4" hidden="1">{#N/A,#N/A,TRUE,"PAGE 2";#N/A,#N/A,TRUE,"PAGE 3";#N/A,#N/A,TRUE,"PAGE4"}</definedName>
    <definedName name="none5" localSheetId="16" hidden="1">{"QTR2",#N/A,FALSE,"OTK6_27";#N/A,#N/A,FALSE,"Q2 Detail";"SIXMTH",#N/A,FALSE,"OTK6_27";"qtr3",#N/A,FALSE,"OTK6_27";#N/A,#N/A,FALSE,"Q3 Detail";"NINEMTH",#N/A,FALSE,"OTK6_27";"qtr4",#N/A,FALSE,"OTK6_27";#N/A,#N/A,FALSE,"Q4 Detail";"YEAR",#N/A,FALSE,"OTK6_27"}</definedName>
    <definedName name="none5" localSheetId="20" hidden="1">{"QTR2",#N/A,FALSE,"OTK6_27";#N/A,#N/A,FALSE,"Q2 Detail";"SIXMTH",#N/A,FALSE,"OTK6_27";"qtr3",#N/A,FALSE,"OTK6_27";#N/A,#N/A,FALSE,"Q3 Detail";"NINEMTH",#N/A,FALSE,"OTK6_27";"qtr4",#N/A,FALSE,"OTK6_27";#N/A,#N/A,FALSE,"Q4 Detail";"YEAR",#N/A,FALSE,"OTK6_27"}</definedName>
    <definedName name="none5" localSheetId="12" hidden="1">{"QTR2",#N/A,FALSE,"OTK6_27";#N/A,#N/A,FALSE,"Q2 Detail";"SIXMTH",#N/A,FALSE,"OTK6_27";"qtr3",#N/A,FALSE,"OTK6_27";#N/A,#N/A,FALSE,"Q3 Detail";"NINEMTH",#N/A,FALSE,"OTK6_27";"qtr4",#N/A,FALSE,"OTK6_27";#N/A,#N/A,FALSE,"Q4 Detail";"YEAR",#N/A,FALSE,"OTK6_27"}</definedName>
    <definedName name="none5" localSheetId="15" hidden="1">{"QTR2",#N/A,FALSE,"OTK6_27";#N/A,#N/A,FALSE,"Q2 Detail";"SIXMTH",#N/A,FALSE,"OTK6_27";"qtr3",#N/A,FALSE,"OTK6_27";#N/A,#N/A,FALSE,"Q3 Detail";"NINEMTH",#N/A,FALSE,"OTK6_27";"qtr4",#N/A,FALSE,"OTK6_27";#N/A,#N/A,FALSE,"Q4 Detail";"YEAR",#N/A,FALSE,"OTK6_27"}</definedName>
    <definedName name="none5" hidden="1">{"QTR2",#N/A,FALSE,"OTK6_27";#N/A,#N/A,FALSE,"Q2 Detail";"SIXMTH",#N/A,FALSE,"OTK6_27";"qtr3",#N/A,FALSE,"OTK6_27";#N/A,#N/A,FALSE,"Q3 Detail";"NINEMTH",#N/A,FALSE,"OTK6_27";"qtr4",#N/A,FALSE,"OTK6_27";#N/A,#N/A,FALSE,"Q4 Detail";"YEAR",#N/A,FALSE,"OTK6_27"}</definedName>
    <definedName name="none6" localSheetId="16" hidden="1">{"OUTLK3YROCC",#N/A,FALSE,"3YR_OCC"}</definedName>
    <definedName name="none6" localSheetId="20" hidden="1">{"OUTLK3YROCC",#N/A,FALSE,"3YR_OCC"}</definedName>
    <definedName name="none6" localSheetId="12" hidden="1">{"OUTLK3YROCC",#N/A,FALSE,"3YR_OCC"}</definedName>
    <definedName name="none6" localSheetId="15" hidden="1">{"OUTLK3YROCC",#N/A,FALSE,"3YR_OCC"}</definedName>
    <definedName name="none6" hidden="1">{"OUTLK3YROCC",#N/A,FALSE,"3YR_OCC"}</definedName>
    <definedName name="none7" localSheetId="16" hidden="1">{"QTR2",#N/A,FALSE,"OTK6_27";#N/A,#N/A,FALSE,"Q2 Detail";"SIXMTH",#N/A,FALSE,"OTK6_27";"qtr3",#N/A,FALSE,"OTK6_27";#N/A,#N/A,FALSE,"Q3 Detail";"NINEMTH",#N/A,FALSE,"OTK6_27";"qtr4",#N/A,FALSE,"OTK6_27";#N/A,#N/A,FALSE,"Q4 Detail";"YEAR",#N/A,FALSE,"OTK6_27"}</definedName>
    <definedName name="none7" localSheetId="20" hidden="1">{"QTR2",#N/A,FALSE,"OTK6_27";#N/A,#N/A,FALSE,"Q2 Detail";"SIXMTH",#N/A,FALSE,"OTK6_27";"qtr3",#N/A,FALSE,"OTK6_27";#N/A,#N/A,FALSE,"Q3 Detail";"NINEMTH",#N/A,FALSE,"OTK6_27";"qtr4",#N/A,FALSE,"OTK6_27";#N/A,#N/A,FALSE,"Q4 Detail";"YEAR",#N/A,FALSE,"OTK6_27"}</definedName>
    <definedName name="none7" localSheetId="12" hidden="1">{"QTR2",#N/A,FALSE,"OTK6_27";#N/A,#N/A,FALSE,"Q2 Detail";"SIXMTH",#N/A,FALSE,"OTK6_27";"qtr3",#N/A,FALSE,"OTK6_27";#N/A,#N/A,FALSE,"Q3 Detail";"NINEMTH",#N/A,FALSE,"OTK6_27";"qtr4",#N/A,FALSE,"OTK6_27";#N/A,#N/A,FALSE,"Q4 Detail";"YEAR",#N/A,FALSE,"OTK6_27"}</definedName>
    <definedName name="none7" localSheetId="15" hidden="1">{"QTR2",#N/A,FALSE,"OTK6_27";#N/A,#N/A,FALSE,"Q2 Detail";"SIXMTH",#N/A,FALSE,"OTK6_27";"qtr3",#N/A,FALSE,"OTK6_27";#N/A,#N/A,FALSE,"Q3 Detail";"NINEMTH",#N/A,FALSE,"OTK6_27";"qtr4",#N/A,FALSE,"OTK6_27";#N/A,#N/A,FALSE,"Q4 Detail";"YEAR",#N/A,FALSE,"OTK6_27"}</definedName>
    <definedName name="none7" hidden="1">{"QTR2",#N/A,FALSE,"OTK6_27";#N/A,#N/A,FALSE,"Q2 Detail";"SIXMTH",#N/A,FALSE,"OTK6_27";"qtr3",#N/A,FALSE,"OTK6_27";#N/A,#N/A,FALSE,"Q3 Detail";"NINEMTH",#N/A,FALSE,"OTK6_27";"qtr4",#N/A,FALSE,"OTK6_27";#N/A,#N/A,FALSE,"Q4 Detail";"YEAR",#N/A,FALSE,"OTK6_27"}</definedName>
    <definedName name="p" localSheetId="16" hidden="1">{#N/A,#N/A,TRUE,"Acq-Ass";#N/A,#N/A,TRUE,"Acq-IS";#N/A,#N/A,TRUE,"Acq-BS";#N/A,#N/A,TRUE,"Acq-CF"}</definedName>
    <definedName name="p" localSheetId="20" hidden="1">{#N/A,#N/A,TRUE,"Acq-Ass";#N/A,#N/A,TRUE,"Acq-IS";#N/A,#N/A,TRUE,"Acq-BS";#N/A,#N/A,TRUE,"Acq-CF"}</definedName>
    <definedName name="p" localSheetId="12" hidden="1">{#N/A,#N/A,TRUE,"Acq-Ass";#N/A,#N/A,TRUE,"Acq-IS";#N/A,#N/A,TRUE,"Acq-BS";#N/A,#N/A,TRUE,"Acq-CF"}</definedName>
    <definedName name="p" localSheetId="15" hidden="1">{#N/A,#N/A,TRUE,"Acq-Ass";#N/A,#N/A,TRUE,"Acq-IS";#N/A,#N/A,TRUE,"Acq-BS";#N/A,#N/A,TRUE,"Acq-CF"}</definedName>
    <definedName name="p" hidden="1">{#N/A,#N/A,TRUE,"Acq-Ass";#N/A,#N/A,TRUE,"Acq-IS";#N/A,#N/A,TRUE,"Acq-BS";#N/A,#N/A,TRUE,"Acq-CF"}</definedName>
    <definedName name="PUB_FileID" hidden="1">"L10003649.xls"</definedName>
    <definedName name="PUB_UserID" hidden="1">"MAYERX"</definedName>
    <definedName name="rap" localSheetId="16" hidden="1">{"Page 1",#N/A,FALSE,"Sheet1";"Page 2",#N/A,FALSE,"Sheet1"}</definedName>
    <definedName name="rap" localSheetId="20" hidden="1">{"Page 1",#N/A,FALSE,"Sheet1";"Page 2",#N/A,FALSE,"Sheet1"}</definedName>
    <definedName name="rap" localSheetId="12" hidden="1">{"Page 1",#N/A,FALSE,"Sheet1";"Page 2",#N/A,FALSE,"Sheet1"}</definedName>
    <definedName name="rap" localSheetId="15" hidden="1">{"Page 1",#N/A,FALSE,"Sheet1";"Page 2",#N/A,FALSE,"Sheet1"}</definedName>
    <definedName name="rap" hidden="1">{"Page 1",#N/A,FALSE,"Sheet1";"Page 2",#N/A,FALSE,"Sheet1"}</definedName>
    <definedName name="redo" localSheetId="16" hidden="1">{#N/A,#N/A,FALSE,"ACQ_GRAPHS";#N/A,#N/A,FALSE,"T_1 GRAPHS";#N/A,#N/A,FALSE,"T_2 GRAPHS";#N/A,#N/A,FALSE,"COMB_GRAPHS"}</definedName>
    <definedName name="redo" localSheetId="20" hidden="1">{#N/A,#N/A,FALSE,"ACQ_GRAPHS";#N/A,#N/A,FALSE,"T_1 GRAPHS";#N/A,#N/A,FALSE,"T_2 GRAPHS";#N/A,#N/A,FALSE,"COMB_GRAPHS"}</definedName>
    <definedName name="redo" localSheetId="12" hidden="1">{#N/A,#N/A,FALSE,"ACQ_GRAPHS";#N/A,#N/A,FALSE,"T_1 GRAPHS";#N/A,#N/A,FALSE,"T_2 GRAPHS";#N/A,#N/A,FALSE,"COMB_GRAPHS"}</definedName>
    <definedName name="redo" localSheetId="15" hidden="1">{#N/A,#N/A,FALSE,"ACQ_GRAPHS";#N/A,#N/A,FALSE,"T_1 GRAPHS";#N/A,#N/A,FALSE,"T_2 GRAPHS";#N/A,#N/A,FALSE,"COMB_GRAPHS"}</definedName>
    <definedName name="redo" hidden="1">{#N/A,#N/A,FALSE,"ACQ_GRAPHS";#N/A,#N/A,FALSE,"T_1 GRAPHS";#N/A,#N/A,FALSE,"T_2 GRAPHS";#N/A,#N/A,FALSE,"COMB_GRAPHS"}</definedName>
    <definedName name="res" localSheetId="16" hidden="1">{"QTR1",#N/A,FALSE,"Q1 Detail";"QTR2",#N/A,FALSE,"Q2 Detail";"QTR3",#N/A,FALSE,"Q3 Detail";"QTR4",#N/A,FALSE,"Q4 Detail"}</definedName>
    <definedName name="res" localSheetId="20" hidden="1">{"QTR1",#N/A,FALSE,"Q1 Detail";"QTR2",#N/A,FALSE,"Q2 Detail";"QTR3",#N/A,FALSE,"Q3 Detail";"QTR4",#N/A,FALSE,"Q4 Detail"}</definedName>
    <definedName name="res" localSheetId="12" hidden="1">{"QTR1",#N/A,FALSE,"Q1 Detail";"QTR2",#N/A,FALSE,"Q2 Detail";"QTR3",#N/A,FALSE,"Q3 Detail";"QTR4",#N/A,FALSE,"Q4 Detail"}</definedName>
    <definedName name="res" localSheetId="15" hidden="1">{"QTR1",#N/A,FALSE,"Q1 Detail";"QTR2",#N/A,FALSE,"Q2 Detail";"QTR3",#N/A,FALSE,"Q3 Detail";"QTR4",#N/A,FALSE,"Q4 Detail"}</definedName>
    <definedName name="res" hidden="1">{"QTR1",#N/A,FALSE,"Q1 Detail";"QTR2",#N/A,FALSE,"Q2 Detail";"QTR3",#N/A,FALSE,"Q3 Detail";"QTR4",#N/A,FALSE,"Q4 Detail"}</definedName>
    <definedName name="Restr" localSheetId="16" hidden="1">{"QTR2",#N/A,FALSE,"OTK6_27";#N/A,#N/A,FALSE,"Q2 Detail";"SIXMTH",#N/A,FALSE,"OTK6_27";"qtr3",#N/A,FALSE,"OTK6_27";#N/A,#N/A,FALSE,"Q3 Detail";"NINEMTH",#N/A,FALSE,"OTK6_27";"qtr4",#N/A,FALSE,"OTK6_27";#N/A,#N/A,FALSE,"Q4 Detail";"YEAR",#N/A,FALSE,"OTK6_27"}</definedName>
    <definedName name="Restr" localSheetId="20" hidden="1">{"QTR2",#N/A,FALSE,"OTK6_27";#N/A,#N/A,FALSE,"Q2 Detail";"SIXMTH",#N/A,FALSE,"OTK6_27";"qtr3",#N/A,FALSE,"OTK6_27";#N/A,#N/A,FALSE,"Q3 Detail";"NINEMTH",#N/A,FALSE,"OTK6_27";"qtr4",#N/A,FALSE,"OTK6_27";#N/A,#N/A,FALSE,"Q4 Detail";"YEAR",#N/A,FALSE,"OTK6_27"}</definedName>
    <definedName name="Restr" localSheetId="12" hidden="1">{"QTR2",#N/A,FALSE,"OTK6_27";#N/A,#N/A,FALSE,"Q2 Detail";"SIXMTH",#N/A,FALSE,"OTK6_27";"qtr3",#N/A,FALSE,"OTK6_27";#N/A,#N/A,FALSE,"Q3 Detail";"NINEMTH",#N/A,FALSE,"OTK6_27";"qtr4",#N/A,FALSE,"OTK6_27";#N/A,#N/A,FALSE,"Q4 Detail";"YEAR",#N/A,FALSE,"OTK6_27"}</definedName>
    <definedName name="Restr" localSheetId="15" hidden="1">{"QTR2",#N/A,FALSE,"OTK6_27";#N/A,#N/A,FALSE,"Q2 Detail";"SIXMTH",#N/A,FALSE,"OTK6_27";"qtr3",#N/A,FALSE,"OTK6_27";#N/A,#N/A,FALSE,"Q3 Detail";"NINEMTH",#N/A,FALSE,"OTK6_27";"qtr4",#N/A,FALSE,"OTK6_27";#N/A,#N/A,FALSE,"Q4 Detail";"YEAR",#N/A,FALSE,"OTK6_27"}</definedName>
    <definedName name="Restr" hidden="1">{"QTR2",#N/A,FALSE,"OTK6_27";#N/A,#N/A,FALSE,"Q2 Detail";"SIXMTH",#N/A,FALSE,"OTK6_27";"qtr3",#N/A,FALSE,"OTK6_27";#N/A,#N/A,FALSE,"Q3 Detail";"NINEMTH",#N/A,FALSE,"OTK6_27";"qtr4",#N/A,FALSE,"OTK6_27";#N/A,#N/A,FALSE,"Q4 Detail";"YEAR",#N/A,FALSE,"OTK6_27"}</definedName>
    <definedName name="rw" localSheetId="16" hidden="1">{"'Standalone List Price Trends'!$A$1:$X$56"}</definedName>
    <definedName name="rw" localSheetId="20" hidden="1">{"'Standalone List Price Trends'!$A$1:$X$56"}</definedName>
    <definedName name="rw" localSheetId="12" hidden="1">{"'Standalone List Price Trends'!$A$1:$X$56"}</definedName>
    <definedName name="rw" localSheetId="15" hidden="1">{"'Standalone List Price Trends'!$A$1:$X$56"}</definedName>
    <definedName name="rw" hidden="1">{"'Standalone List Price Trends'!$A$1:$X$56"}</definedName>
    <definedName name="rwrwr" localSheetId="16" hidden="1">{"'Standalone List Price Trends'!$A$1:$X$56"}</definedName>
    <definedName name="rwrwr" localSheetId="20" hidden="1">{"'Standalone List Price Trends'!$A$1:$X$56"}</definedName>
    <definedName name="rwrwr" localSheetId="12" hidden="1">{"'Standalone List Price Trends'!$A$1:$X$56"}</definedName>
    <definedName name="rwrwr" localSheetId="15" hidden="1">{"'Standalone List Price Trends'!$A$1:$X$56"}</definedName>
    <definedName name="rwrwr" hidden="1">{"'Standalone List Price Trends'!$A$1:$X$56"}</definedName>
    <definedName name="rwrwrwrwr" localSheetId="16" hidden="1">{"'Standalone List Price Trends'!$A$1:$X$56"}</definedName>
    <definedName name="rwrwrwrwr" localSheetId="20" hidden="1">{"'Standalone List Price Trends'!$A$1:$X$56"}</definedName>
    <definedName name="rwrwrwrwr" localSheetId="12" hidden="1">{"'Standalone List Price Trends'!$A$1:$X$56"}</definedName>
    <definedName name="rwrwrwrwr" localSheetId="15" hidden="1">{"'Standalone List Price Trends'!$A$1:$X$56"}</definedName>
    <definedName name="rwrwrwrwr" hidden="1">{"'Standalone List Price Trends'!$A$1:$X$56"}</definedName>
    <definedName name="rwwr" localSheetId="16" hidden="1">{"'Standalone List Price Trends'!$A$1:$X$56"}</definedName>
    <definedName name="rwwr" localSheetId="20" hidden="1">{"'Standalone List Price Trends'!$A$1:$X$56"}</definedName>
    <definedName name="rwwr" localSheetId="12" hidden="1">{"'Standalone List Price Trends'!$A$1:$X$56"}</definedName>
    <definedName name="rwwr" localSheetId="15" hidden="1">{"'Standalone List Price Trends'!$A$1:$X$56"}</definedName>
    <definedName name="rwwr" hidden="1">{"'Standalone List Price Trends'!$A$1:$X$56"}</definedName>
    <definedName name="SAPBEXrevision" hidden="1">6</definedName>
    <definedName name="SAPBEXsysID" hidden="1">"BWP"</definedName>
    <definedName name="SAPBEXwbID" hidden="1">"45NNECFYCVYICHS3WUSAZ7LS1"</definedName>
    <definedName name="sc" localSheetId="16" hidden="1">{"Page 1",#N/A,FALSE,"Sheet1";"Page 2",#N/A,FALSE,"Sheet1"}</definedName>
    <definedName name="sc" localSheetId="20" hidden="1">{"Page 1",#N/A,FALSE,"Sheet1";"Page 2",#N/A,FALSE,"Sheet1"}</definedName>
    <definedName name="sc" localSheetId="12" hidden="1">{"Page 1",#N/A,FALSE,"Sheet1";"Page 2",#N/A,FALSE,"Sheet1"}</definedName>
    <definedName name="sc" localSheetId="15" hidden="1">{"Page 1",#N/A,FALSE,"Sheet1";"Page 2",#N/A,FALSE,"Sheet1"}</definedName>
    <definedName name="sc" hidden="1">{"Page 1",#N/A,FALSE,"Sheet1";"Page 2",#N/A,FALSE,"Sheet1"}</definedName>
    <definedName name="sdfds" localSheetId="16" hidden="1">{"'Standalone List Price Trends'!$A$1:$X$56"}</definedName>
    <definedName name="sdfds" localSheetId="20" hidden="1">{"'Standalone List Price Trends'!$A$1:$X$56"}</definedName>
    <definedName name="sdfds" localSheetId="12" hidden="1">{"'Standalone List Price Trends'!$A$1:$X$56"}</definedName>
    <definedName name="sdfds" localSheetId="15" hidden="1">{"'Standalone List Price Trends'!$A$1:$X$56"}</definedName>
    <definedName name="sdfds" hidden="1">{"'Standalone List Price Trends'!$A$1:$X$56"}</definedName>
    <definedName name="SecretArchiveNumber" hidden="1">1</definedName>
    <definedName name="sencount" hidden="1">1</definedName>
    <definedName name="solver_adj" localSheetId="19" hidden="1">#REF!</definedName>
    <definedName name="solver_adj" localSheetId="17" hidden="1">#REF!</definedName>
    <definedName name="solver_adj" localSheetId="2" hidden="1">#REF!</definedName>
    <definedName name="solver_adj" hidden="1">#REF!</definedName>
    <definedName name="solver_lin" hidden="1">0</definedName>
    <definedName name="solver_num" hidden="1">0</definedName>
    <definedName name="solver_opt" localSheetId="19" hidden="1">#REF!</definedName>
    <definedName name="solver_opt" localSheetId="17" hidden="1">#REF!</definedName>
    <definedName name="solver_opt" localSheetId="2" hidden="1">#REF!</definedName>
    <definedName name="solver_opt" hidden="1">#REF!</definedName>
    <definedName name="solver_typ" hidden="1">3</definedName>
    <definedName name="solver_val" hidden="1">0.6</definedName>
    <definedName name="spoc" localSheetId="16" hidden="1">{"Page 1",#N/A,FALSE,"Sheet1";"Page 2",#N/A,FALSE,"Sheet1"}</definedName>
    <definedName name="spoc" localSheetId="20" hidden="1">{"Page 1",#N/A,FALSE,"Sheet1";"Page 2",#N/A,FALSE,"Sheet1"}</definedName>
    <definedName name="spoc" localSheetId="12" hidden="1">{"Page 1",#N/A,FALSE,"Sheet1";"Page 2",#N/A,FALSE,"Sheet1"}</definedName>
    <definedName name="spoc" localSheetId="15" hidden="1">{"Page 1",#N/A,FALSE,"Sheet1";"Page 2",#N/A,FALSE,"Sheet1"}</definedName>
    <definedName name="spoc" hidden="1">{"Page 1",#N/A,FALSE,"Sheet1";"Page 2",#N/A,FALSE,"Sheet1"}</definedName>
    <definedName name="Swvu.BS." hidden="1">#N/A</definedName>
    <definedName name="t" localSheetId="16" hidden="1">{"'Sheet1'!$A$1:$H$96"}</definedName>
    <definedName name="t" localSheetId="20" hidden="1">{"'Sheet1'!$A$1:$H$96"}</definedName>
    <definedName name="t" localSheetId="12" hidden="1">{"'Sheet1'!$A$1:$H$96"}</definedName>
    <definedName name="t" localSheetId="15" hidden="1">{"'Sheet1'!$A$1:$H$96"}</definedName>
    <definedName name="t" hidden="1">{"'Sheet1'!$A$1:$H$96"}</definedName>
    <definedName name="test1" localSheetId="16" hidden="1">{"Page 1",#N/A,FALSE,"Sheet1";"Page 2",#N/A,FALSE,"Sheet1"}</definedName>
    <definedName name="test1" localSheetId="20" hidden="1">{"Page 1",#N/A,FALSE,"Sheet1";"Page 2",#N/A,FALSE,"Sheet1"}</definedName>
    <definedName name="test1" localSheetId="12" hidden="1">{"Page 1",#N/A,FALSE,"Sheet1";"Page 2",#N/A,FALSE,"Sheet1"}</definedName>
    <definedName name="test1" localSheetId="15" hidden="1">{"Page 1",#N/A,FALSE,"Sheet1";"Page 2",#N/A,FALSE,"Sheet1"}</definedName>
    <definedName name="test1" hidden="1">{"Page 1",#N/A,FALSE,"Sheet1";"Page 2",#N/A,FALSE,"Sheet1"}</definedName>
    <definedName name="test2" localSheetId="16" hidden="1">{"Page 1",#N/A,FALSE,"Sheet1";"Page 2",#N/A,FALSE,"Sheet1"}</definedName>
    <definedName name="test2" localSheetId="20" hidden="1">{"Page 1",#N/A,FALSE,"Sheet1";"Page 2",#N/A,FALSE,"Sheet1"}</definedName>
    <definedName name="test2" localSheetId="12" hidden="1">{"Page 1",#N/A,FALSE,"Sheet1";"Page 2",#N/A,FALSE,"Sheet1"}</definedName>
    <definedName name="test2" localSheetId="15" hidden="1">{"Page 1",#N/A,FALSE,"Sheet1";"Page 2",#N/A,FALSE,"Sheet1"}</definedName>
    <definedName name="test2" hidden="1">{"Page 1",#N/A,FALSE,"Sheet1";"Page 2",#N/A,FALSE,"Sheet1"}</definedName>
    <definedName name="testpage" localSheetId="16" hidden="1">{"Page 1",#N/A,FALSE,"Sheet1";"Page 2",#N/A,FALSE,"Sheet1"}</definedName>
    <definedName name="testpage" localSheetId="20" hidden="1">{"Page 1",#N/A,FALSE,"Sheet1";"Page 2",#N/A,FALSE,"Sheet1"}</definedName>
    <definedName name="testpage" localSheetId="12" hidden="1">{"Page 1",#N/A,FALSE,"Sheet1";"Page 2",#N/A,FALSE,"Sheet1"}</definedName>
    <definedName name="testpage" localSheetId="15" hidden="1">{"Page 1",#N/A,FALSE,"Sheet1";"Page 2",#N/A,FALSE,"Sheet1"}</definedName>
    <definedName name="testpage" hidden="1">{"Page 1",#N/A,FALSE,"Sheet1";"Page 2",#N/A,FALSE,"Sheet1"}</definedName>
    <definedName name="TextRefCopyRangeCount" hidden="1">6</definedName>
    <definedName name="tt" localSheetId="16" hidden="1">{#N/A,#N/A,TRUE,"PAGE 2";#N/A,#N/A,TRUE,"PAGE 3";#N/A,#N/A,TRUE,"PAGE4"}</definedName>
    <definedName name="tt" localSheetId="20" hidden="1">{#N/A,#N/A,TRUE,"PAGE 2";#N/A,#N/A,TRUE,"PAGE 3";#N/A,#N/A,TRUE,"PAGE4"}</definedName>
    <definedName name="tt" localSheetId="12" hidden="1">{#N/A,#N/A,TRUE,"PAGE 2";#N/A,#N/A,TRUE,"PAGE 3";#N/A,#N/A,TRUE,"PAGE4"}</definedName>
    <definedName name="tt" localSheetId="15" hidden="1">{#N/A,#N/A,TRUE,"PAGE 2";#N/A,#N/A,TRUE,"PAGE 3";#N/A,#N/A,TRUE,"PAGE4"}</definedName>
    <definedName name="tt" hidden="1">{#N/A,#N/A,TRUE,"PAGE 2";#N/A,#N/A,TRUE,"PAGE 3";#N/A,#N/A,TRUE,"PAGE4"}</definedName>
    <definedName name="upsides" localSheetId="16"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upsides" localSheetId="20"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upsides" localSheetId="12"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upsides" localSheetId="15"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upsides"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Variance" localSheetId="16"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Variance" localSheetId="20"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Variance" localSheetId="12"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Variance" localSheetId="15"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Variance"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variance1" localSheetId="16"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variance1" localSheetId="20"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variance1" localSheetId="12"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variance1" localSheetId="15"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variance1"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wrd.2._.pagers.3" localSheetId="16" hidden="1">{"Cover",#N/A,FALSE,"Cover";"Summary",#N/A,FALSE,"Summarpage"}</definedName>
    <definedName name="wrd.2._.pagers.3" localSheetId="20" hidden="1">{"Cover",#N/A,FALSE,"Cover";"Summary",#N/A,FALSE,"Summarpage"}</definedName>
    <definedName name="wrd.2._.pagers.3" localSheetId="12" hidden="1">{"Cover",#N/A,FALSE,"Cover";"Summary",#N/A,FALSE,"Summarpage"}</definedName>
    <definedName name="wrd.2._.pagers.3" localSheetId="15" hidden="1">{"Cover",#N/A,FALSE,"Cover";"Summary",#N/A,FALSE,"Summarpage"}</definedName>
    <definedName name="wrd.2._.pagers.3" hidden="1">{"Cover",#N/A,FALSE,"Cover";"Summary",#N/A,FALSE,"Summarpage"}</definedName>
    <definedName name="wrn.2._.pagers." localSheetId="16" hidden="1">{"Cover",#N/A,FALSE,"Cover";"Summary",#N/A,FALSE,"Summarpage"}</definedName>
    <definedName name="wrn.2._.pagers." localSheetId="20" hidden="1">{"Cover",#N/A,FALSE,"Cover";"Summary",#N/A,FALSE,"Summarpage"}</definedName>
    <definedName name="wrn.2._.pagers." localSheetId="12" hidden="1">{"Cover",#N/A,FALSE,"Cover";"Summary",#N/A,FALSE,"Summarpage"}</definedName>
    <definedName name="wrn.2._.pagers." localSheetId="15" hidden="1">{"Cover",#N/A,FALSE,"Cover";"Summary",#N/A,FALSE,"Summarpage"}</definedName>
    <definedName name="wrn.2._.pagers." hidden="1">{"Cover",#N/A,FALSE,"Cover";"Summary",#N/A,FALSE,"Summarpage"}</definedName>
    <definedName name="wrn.2._.pagers.2" localSheetId="16" hidden="1">{"Cover",#N/A,FALSE,"Cover";"Summary",#N/A,FALSE,"Summarpage"}</definedName>
    <definedName name="wrn.2._.pagers.2" localSheetId="20" hidden="1">{"Cover",#N/A,FALSE,"Cover";"Summary",#N/A,FALSE,"Summarpage"}</definedName>
    <definedName name="wrn.2._.pagers.2" localSheetId="12" hidden="1">{"Cover",#N/A,FALSE,"Cover";"Summary",#N/A,FALSE,"Summarpage"}</definedName>
    <definedName name="wrn.2._.pagers.2" localSheetId="15" hidden="1">{"Cover",#N/A,FALSE,"Cover";"Summary",#N/A,FALSE,"Summarpage"}</definedName>
    <definedName name="wrn.2._.pagers.2" hidden="1">{"Cover",#N/A,FALSE,"Cover";"Summary",#N/A,FALSE,"Summarpage"}</definedName>
    <definedName name="wrn.2NDQTRRPT." localSheetId="16" hidden="1">{"QTR2",#N/A,FALSE,"OTK6_27";#N/A,#N/A,FALSE,"Q2 Detail";"SIXMTH",#N/A,FALSE,"OTK6_27";"qtr3",#N/A,FALSE,"OTK6_27";#N/A,#N/A,FALSE,"Q3 Detail";"NINEMTH",#N/A,FALSE,"OTK6_27";"qtr4",#N/A,FALSE,"OTK6_27";#N/A,#N/A,FALSE,"Q4 Detail";"YEAR",#N/A,FALSE,"OTK6_27"}</definedName>
    <definedName name="wrn.2NDQTRRPT." localSheetId="20" hidden="1">{"QTR2",#N/A,FALSE,"OTK6_27";#N/A,#N/A,FALSE,"Q2 Detail";"SIXMTH",#N/A,FALSE,"OTK6_27";"qtr3",#N/A,FALSE,"OTK6_27";#N/A,#N/A,FALSE,"Q3 Detail";"NINEMTH",#N/A,FALSE,"OTK6_27";"qtr4",#N/A,FALSE,"OTK6_27";#N/A,#N/A,FALSE,"Q4 Detail";"YEAR",#N/A,FALSE,"OTK6_27"}</definedName>
    <definedName name="wrn.2NDQTRRPT." localSheetId="12" hidden="1">{"QTR2",#N/A,FALSE,"OTK6_27";#N/A,#N/A,FALSE,"Q2 Detail";"SIXMTH",#N/A,FALSE,"OTK6_27";"qtr3",#N/A,FALSE,"OTK6_27";#N/A,#N/A,FALSE,"Q3 Detail";"NINEMTH",#N/A,FALSE,"OTK6_27";"qtr4",#N/A,FALSE,"OTK6_27";#N/A,#N/A,FALSE,"Q4 Detail";"YEAR",#N/A,FALSE,"OTK6_27"}</definedName>
    <definedName name="wrn.2NDQTRRPT." localSheetId="15" hidden="1">{"QTR2",#N/A,FALSE,"OTK6_27";#N/A,#N/A,FALSE,"Q2 Detail";"SIXMTH",#N/A,FALSE,"OTK6_27";"qtr3",#N/A,FALSE,"OTK6_27";#N/A,#N/A,FALSE,"Q3 Detail";"NINEMTH",#N/A,FALSE,"OTK6_27";"qtr4",#N/A,FALSE,"OTK6_27";#N/A,#N/A,FALSE,"Q4 Detail";"YEAR",#N/A,FALSE,"OTK6_27"}</definedName>
    <definedName name="wrn.2NDQTRRPT." hidden="1">{"QTR2",#N/A,FALSE,"OTK6_27";#N/A,#N/A,FALSE,"Q2 Detail";"SIXMTH",#N/A,FALSE,"OTK6_27";"qtr3",#N/A,FALSE,"OTK6_27";#N/A,#N/A,FALSE,"Q3 Detail";"NINEMTH",#N/A,FALSE,"OTK6_27";"qtr4",#N/A,FALSE,"OTK6_27";#N/A,#N/A,FALSE,"Q4 Detail";"YEAR",#N/A,FALSE,"OTK6_27"}</definedName>
    <definedName name="wrn.Accretion." localSheetId="16" hidden="1">{"Accretion",#N/A,FALSE,"Assum"}</definedName>
    <definedName name="wrn.Accretion." localSheetId="20" hidden="1">{"Accretion",#N/A,FALSE,"Assum"}</definedName>
    <definedName name="wrn.Accretion." localSheetId="12" hidden="1">{"Accretion",#N/A,FALSE,"Assum"}</definedName>
    <definedName name="wrn.Accretion." localSheetId="15" hidden="1">{"Accretion",#N/A,FALSE,"Assum"}</definedName>
    <definedName name="wrn.Accretion." hidden="1">{"Accretion",#N/A,FALSE,"Assum"}</definedName>
    <definedName name="wrn.AcqState." localSheetId="16" hidden="1">{#N/A,#N/A,TRUE,"Acq-Ass";#N/A,#N/A,TRUE,"Acq-IS";#N/A,#N/A,TRUE,"Acq-BS";#N/A,#N/A,TRUE,"Acq-CF"}</definedName>
    <definedName name="wrn.AcqState." localSheetId="20" hidden="1">{#N/A,#N/A,TRUE,"Acq-Ass";#N/A,#N/A,TRUE,"Acq-IS";#N/A,#N/A,TRUE,"Acq-BS";#N/A,#N/A,TRUE,"Acq-CF"}</definedName>
    <definedName name="wrn.AcqState." localSheetId="12" hidden="1">{#N/A,#N/A,TRUE,"Acq-Ass";#N/A,#N/A,TRUE,"Acq-IS";#N/A,#N/A,TRUE,"Acq-BS";#N/A,#N/A,TRUE,"Acq-CF"}</definedName>
    <definedName name="wrn.AcqState." localSheetId="15" hidden="1">{#N/A,#N/A,TRUE,"Acq-Ass";#N/A,#N/A,TRUE,"Acq-IS";#N/A,#N/A,TRUE,"Acq-BS";#N/A,#N/A,TRUE,"Acq-CF"}</definedName>
    <definedName name="wrn.AcqState." hidden="1">{#N/A,#N/A,TRUE,"Acq-Ass";#N/A,#N/A,TRUE,"Acq-IS";#N/A,#N/A,TRUE,"Acq-BS";#N/A,#N/A,TRUE,"Acq-CF"}</definedName>
    <definedName name="wrn.AcqState._2" localSheetId="16" hidden="1">{#N/A,#N/A,TRUE,"Acq-Ass";#N/A,#N/A,TRUE,"Acq-IS";#N/A,#N/A,TRUE,"Acq-BS";#N/A,#N/A,TRUE,"Acq-CF"}</definedName>
    <definedName name="wrn.AcqState._2" localSheetId="20" hidden="1">{#N/A,#N/A,TRUE,"Acq-Ass";#N/A,#N/A,TRUE,"Acq-IS";#N/A,#N/A,TRUE,"Acq-BS";#N/A,#N/A,TRUE,"Acq-CF"}</definedName>
    <definedName name="wrn.AcqState._2" localSheetId="12" hidden="1">{#N/A,#N/A,TRUE,"Acq-Ass";#N/A,#N/A,TRUE,"Acq-IS";#N/A,#N/A,TRUE,"Acq-BS";#N/A,#N/A,TRUE,"Acq-CF"}</definedName>
    <definedName name="wrn.AcqState._2" localSheetId="15" hidden="1">{#N/A,#N/A,TRUE,"Acq-Ass";#N/A,#N/A,TRUE,"Acq-IS";#N/A,#N/A,TRUE,"Acq-BS";#N/A,#N/A,TRUE,"Acq-CF"}</definedName>
    <definedName name="wrn.AcqState._2" hidden="1">{#N/A,#N/A,TRUE,"Acq-Ass";#N/A,#N/A,TRUE,"Acq-IS";#N/A,#N/A,TRUE,"Acq-BS";#N/A,#N/A,TRUE,"Acq-CF"}</definedName>
    <definedName name="wrn.AcqState._22" localSheetId="16" hidden="1">{#N/A,#N/A,TRUE,"Acq-Ass";#N/A,#N/A,TRUE,"Acq-IS";#N/A,#N/A,TRUE,"Acq-BS";#N/A,#N/A,TRUE,"Acq-CF"}</definedName>
    <definedName name="wrn.AcqState._22" localSheetId="20" hidden="1">{#N/A,#N/A,TRUE,"Acq-Ass";#N/A,#N/A,TRUE,"Acq-IS";#N/A,#N/A,TRUE,"Acq-BS";#N/A,#N/A,TRUE,"Acq-CF"}</definedName>
    <definedName name="wrn.AcqState._22" localSheetId="12" hidden="1">{#N/A,#N/A,TRUE,"Acq-Ass";#N/A,#N/A,TRUE,"Acq-IS";#N/A,#N/A,TRUE,"Acq-BS";#N/A,#N/A,TRUE,"Acq-CF"}</definedName>
    <definedName name="wrn.AcqState._22" localSheetId="15" hidden="1">{#N/A,#N/A,TRUE,"Acq-Ass";#N/A,#N/A,TRUE,"Acq-IS";#N/A,#N/A,TRUE,"Acq-BS";#N/A,#N/A,TRUE,"Acq-CF"}</definedName>
    <definedName name="wrn.AcqState._22" hidden="1">{#N/A,#N/A,TRUE,"Acq-Ass";#N/A,#N/A,TRUE,"Acq-IS";#N/A,#N/A,TRUE,"Acq-BS";#N/A,#N/A,TRUE,"Acq-CF"}</definedName>
    <definedName name="wrn.AcqState.2" localSheetId="16" hidden="1">{#N/A,#N/A,TRUE,"Acq-Ass";#N/A,#N/A,TRUE,"Acq-IS";#N/A,#N/A,TRUE,"Acq-BS";#N/A,#N/A,TRUE,"Acq-CF"}</definedName>
    <definedName name="wrn.AcqState.2" localSheetId="20" hidden="1">{#N/A,#N/A,TRUE,"Acq-Ass";#N/A,#N/A,TRUE,"Acq-IS";#N/A,#N/A,TRUE,"Acq-BS";#N/A,#N/A,TRUE,"Acq-CF"}</definedName>
    <definedName name="wrn.AcqState.2" localSheetId="12" hidden="1">{#N/A,#N/A,TRUE,"Acq-Ass";#N/A,#N/A,TRUE,"Acq-IS";#N/A,#N/A,TRUE,"Acq-BS";#N/A,#N/A,TRUE,"Acq-CF"}</definedName>
    <definedName name="wrn.AcqState.2" localSheetId="15" hidden="1">{#N/A,#N/A,TRUE,"Acq-Ass";#N/A,#N/A,TRUE,"Acq-IS";#N/A,#N/A,TRUE,"Acq-BS";#N/A,#N/A,TRUE,"Acq-CF"}</definedName>
    <definedName name="wrn.AcqState.2" hidden="1">{#N/A,#N/A,TRUE,"Acq-Ass";#N/A,#N/A,TRUE,"Acq-IS";#N/A,#N/A,TRUE,"Acq-BS";#N/A,#N/A,TRUE,"Acq-CF"}</definedName>
    <definedName name="wrn.Acquiror." localSheetId="16" hidden="1">{#N/A,#N/A,TRUE,"Acq-Ass";#N/A,#N/A,TRUE,"Acq-IS";#N/A,#N/A,TRUE,"Acq-BS";#N/A,#N/A,TRUE,"Acq-CF";#N/A,#N/A,TRUE,"Acq-Proj";#N/A,#N/A,TRUE,"Acq-CapEx";#N/A,#N/A,TRUE,"Acq-Debt";#N/A,#N/A,TRUE,"Acq-Int";#N/A,#N/A,TRUE,"Acq-BD";#N/A,#N/A,TRUE,"Acq-TD";#N/A,#N/A,TRUE,"Acq-Taxes";#N/A,#N/A,TRUE,"Acq-Credit";#N/A,#N/A,TRUE,"Acq-Val";#N/A,#N/A,TRUE,"Acq-Mult Val"}</definedName>
    <definedName name="wrn.Acquiror." localSheetId="20" hidden="1">{#N/A,#N/A,TRUE,"Acq-Ass";#N/A,#N/A,TRUE,"Acq-IS";#N/A,#N/A,TRUE,"Acq-BS";#N/A,#N/A,TRUE,"Acq-CF";#N/A,#N/A,TRUE,"Acq-Proj";#N/A,#N/A,TRUE,"Acq-CapEx";#N/A,#N/A,TRUE,"Acq-Debt";#N/A,#N/A,TRUE,"Acq-Int";#N/A,#N/A,TRUE,"Acq-BD";#N/A,#N/A,TRUE,"Acq-TD";#N/A,#N/A,TRUE,"Acq-Taxes";#N/A,#N/A,TRUE,"Acq-Credit";#N/A,#N/A,TRUE,"Acq-Val";#N/A,#N/A,TRUE,"Acq-Mult Val"}</definedName>
    <definedName name="wrn.Acquiror." localSheetId="12" hidden="1">{#N/A,#N/A,TRUE,"Acq-Ass";#N/A,#N/A,TRUE,"Acq-IS";#N/A,#N/A,TRUE,"Acq-BS";#N/A,#N/A,TRUE,"Acq-CF";#N/A,#N/A,TRUE,"Acq-Proj";#N/A,#N/A,TRUE,"Acq-CapEx";#N/A,#N/A,TRUE,"Acq-Debt";#N/A,#N/A,TRUE,"Acq-Int";#N/A,#N/A,TRUE,"Acq-BD";#N/A,#N/A,TRUE,"Acq-TD";#N/A,#N/A,TRUE,"Acq-Taxes";#N/A,#N/A,TRUE,"Acq-Credit";#N/A,#N/A,TRUE,"Acq-Val";#N/A,#N/A,TRUE,"Acq-Mult Val"}</definedName>
    <definedName name="wrn.Acquiror." localSheetId="15" hidden="1">{#N/A,#N/A,TRUE,"Acq-Ass";#N/A,#N/A,TRUE,"Acq-IS";#N/A,#N/A,TRUE,"Acq-BS";#N/A,#N/A,TRUE,"Acq-CF";#N/A,#N/A,TRUE,"Acq-Proj";#N/A,#N/A,TRUE,"Acq-CapEx";#N/A,#N/A,TRUE,"Acq-Debt";#N/A,#N/A,TRUE,"Acq-Int";#N/A,#N/A,TRUE,"Acq-BD";#N/A,#N/A,TRUE,"Acq-TD";#N/A,#N/A,TRUE,"Acq-Taxes";#N/A,#N/A,TRUE,"Acq-Credit";#N/A,#N/A,TRUE,"Acq-Val";#N/A,#N/A,TRUE,"Acq-Mult Val"}</definedName>
    <definedName name="wrn.Acquiror." hidden="1">{#N/A,#N/A,TRUE,"Acq-Ass";#N/A,#N/A,TRUE,"Acq-IS";#N/A,#N/A,TRUE,"Acq-BS";#N/A,#N/A,TRUE,"Acq-CF";#N/A,#N/A,TRUE,"Acq-Proj";#N/A,#N/A,TRUE,"Acq-CapEx";#N/A,#N/A,TRUE,"Acq-Debt";#N/A,#N/A,TRUE,"Acq-Int";#N/A,#N/A,TRUE,"Acq-BD";#N/A,#N/A,TRUE,"Acq-TD";#N/A,#N/A,TRUE,"Acq-Taxes";#N/A,#N/A,TRUE,"Acq-Credit";#N/A,#N/A,TRUE,"Acq-Val";#N/A,#N/A,TRUE,"Acq-Mult Val"}</definedName>
    <definedName name="wrn.Acquiror._2" localSheetId="16" hidden="1">{#N/A,#N/A,TRUE,"Acq-Ass";#N/A,#N/A,TRUE,"Acq-IS";#N/A,#N/A,TRUE,"Acq-BS";#N/A,#N/A,TRUE,"Acq-CF";#N/A,#N/A,TRUE,"Acq-Proj";#N/A,#N/A,TRUE,"Acq-CapEx";#N/A,#N/A,TRUE,"Acq-Debt";#N/A,#N/A,TRUE,"Acq-Int";#N/A,#N/A,TRUE,"Acq-BD";#N/A,#N/A,TRUE,"Acq-TD";#N/A,#N/A,TRUE,"Acq-Taxes";#N/A,#N/A,TRUE,"Acq-Credit";#N/A,#N/A,TRUE,"Acq-Val";#N/A,#N/A,TRUE,"Acq-Mult Val"}</definedName>
    <definedName name="wrn.Acquiror._2" localSheetId="20" hidden="1">{#N/A,#N/A,TRUE,"Acq-Ass";#N/A,#N/A,TRUE,"Acq-IS";#N/A,#N/A,TRUE,"Acq-BS";#N/A,#N/A,TRUE,"Acq-CF";#N/A,#N/A,TRUE,"Acq-Proj";#N/A,#N/A,TRUE,"Acq-CapEx";#N/A,#N/A,TRUE,"Acq-Debt";#N/A,#N/A,TRUE,"Acq-Int";#N/A,#N/A,TRUE,"Acq-BD";#N/A,#N/A,TRUE,"Acq-TD";#N/A,#N/A,TRUE,"Acq-Taxes";#N/A,#N/A,TRUE,"Acq-Credit";#N/A,#N/A,TRUE,"Acq-Val";#N/A,#N/A,TRUE,"Acq-Mult Val"}</definedName>
    <definedName name="wrn.Acquiror._2" localSheetId="12" hidden="1">{#N/A,#N/A,TRUE,"Acq-Ass";#N/A,#N/A,TRUE,"Acq-IS";#N/A,#N/A,TRUE,"Acq-BS";#N/A,#N/A,TRUE,"Acq-CF";#N/A,#N/A,TRUE,"Acq-Proj";#N/A,#N/A,TRUE,"Acq-CapEx";#N/A,#N/A,TRUE,"Acq-Debt";#N/A,#N/A,TRUE,"Acq-Int";#N/A,#N/A,TRUE,"Acq-BD";#N/A,#N/A,TRUE,"Acq-TD";#N/A,#N/A,TRUE,"Acq-Taxes";#N/A,#N/A,TRUE,"Acq-Credit";#N/A,#N/A,TRUE,"Acq-Val";#N/A,#N/A,TRUE,"Acq-Mult Val"}</definedName>
    <definedName name="wrn.Acquiror._2" localSheetId="15" hidden="1">{#N/A,#N/A,TRUE,"Acq-Ass";#N/A,#N/A,TRUE,"Acq-IS";#N/A,#N/A,TRUE,"Acq-BS";#N/A,#N/A,TRUE,"Acq-CF";#N/A,#N/A,TRUE,"Acq-Proj";#N/A,#N/A,TRUE,"Acq-CapEx";#N/A,#N/A,TRUE,"Acq-Debt";#N/A,#N/A,TRUE,"Acq-Int";#N/A,#N/A,TRUE,"Acq-BD";#N/A,#N/A,TRUE,"Acq-TD";#N/A,#N/A,TRUE,"Acq-Taxes";#N/A,#N/A,TRUE,"Acq-Credit";#N/A,#N/A,TRUE,"Acq-Val";#N/A,#N/A,TRUE,"Acq-Mult Val"}</definedName>
    <definedName name="wrn.Acquiror._2" hidden="1">{#N/A,#N/A,TRUE,"Acq-Ass";#N/A,#N/A,TRUE,"Acq-IS";#N/A,#N/A,TRUE,"Acq-BS";#N/A,#N/A,TRUE,"Acq-CF";#N/A,#N/A,TRUE,"Acq-Proj";#N/A,#N/A,TRUE,"Acq-CapEx";#N/A,#N/A,TRUE,"Acq-Debt";#N/A,#N/A,TRUE,"Acq-Int";#N/A,#N/A,TRUE,"Acq-BD";#N/A,#N/A,TRUE,"Acq-TD";#N/A,#N/A,TRUE,"Acq-Taxes";#N/A,#N/A,TRUE,"Acq-Credit";#N/A,#N/A,TRUE,"Acq-Val";#N/A,#N/A,TRUE,"Acq-Mult Val"}</definedName>
    <definedName name="wrn.Acquiror._22" localSheetId="16" hidden="1">{#N/A,#N/A,TRUE,"Acq-Ass";#N/A,#N/A,TRUE,"Acq-IS";#N/A,#N/A,TRUE,"Acq-BS";#N/A,#N/A,TRUE,"Acq-CF";#N/A,#N/A,TRUE,"Acq-Proj";#N/A,#N/A,TRUE,"Acq-CapEx";#N/A,#N/A,TRUE,"Acq-Debt";#N/A,#N/A,TRUE,"Acq-Int";#N/A,#N/A,TRUE,"Acq-BD";#N/A,#N/A,TRUE,"Acq-TD";#N/A,#N/A,TRUE,"Acq-Taxes";#N/A,#N/A,TRUE,"Acq-Credit";#N/A,#N/A,TRUE,"Acq-Val";#N/A,#N/A,TRUE,"Acq-Mult Val"}</definedName>
    <definedName name="wrn.Acquiror._22" localSheetId="20" hidden="1">{#N/A,#N/A,TRUE,"Acq-Ass";#N/A,#N/A,TRUE,"Acq-IS";#N/A,#N/A,TRUE,"Acq-BS";#N/A,#N/A,TRUE,"Acq-CF";#N/A,#N/A,TRUE,"Acq-Proj";#N/A,#N/A,TRUE,"Acq-CapEx";#N/A,#N/A,TRUE,"Acq-Debt";#N/A,#N/A,TRUE,"Acq-Int";#N/A,#N/A,TRUE,"Acq-BD";#N/A,#N/A,TRUE,"Acq-TD";#N/A,#N/A,TRUE,"Acq-Taxes";#N/A,#N/A,TRUE,"Acq-Credit";#N/A,#N/A,TRUE,"Acq-Val";#N/A,#N/A,TRUE,"Acq-Mult Val"}</definedName>
    <definedName name="wrn.Acquiror._22" localSheetId="12" hidden="1">{#N/A,#N/A,TRUE,"Acq-Ass";#N/A,#N/A,TRUE,"Acq-IS";#N/A,#N/A,TRUE,"Acq-BS";#N/A,#N/A,TRUE,"Acq-CF";#N/A,#N/A,TRUE,"Acq-Proj";#N/A,#N/A,TRUE,"Acq-CapEx";#N/A,#N/A,TRUE,"Acq-Debt";#N/A,#N/A,TRUE,"Acq-Int";#N/A,#N/A,TRUE,"Acq-BD";#N/A,#N/A,TRUE,"Acq-TD";#N/A,#N/A,TRUE,"Acq-Taxes";#N/A,#N/A,TRUE,"Acq-Credit";#N/A,#N/A,TRUE,"Acq-Val";#N/A,#N/A,TRUE,"Acq-Mult Val"}</definedName>
    <definedName name="wrn.Acquiror._22" localSheetId="15" hidden="1">{#N/A,#N/A,TRUE,"Acq-Ass";#N/A,#N/A,TRUE,"Acq-IS";#N/A,#N/A,TRUE,"Acq-BS";#N/A,#N/A,TRUE,"Acq-CF";#N/A,#N/A,TRUE,"Acq-Proj";#N/A,#N/A,TRUE,"Acq-CapEx";#N/A,#N/A,TRUE,"Acq-Debt";#N/A,#N/A,TRUE,"Acq-Int";#N/A,#N/A,TRUE,"Acq-BD";#N/A,#N/A,TRUE,"Acq-TD";#N/A,#N/A,TRUE,"Acq-Taxes";#N/A,#N/A,TRUE,"Acq-Credit";#N/A,#N/A,TRUE,"Acq-Val";#N/A,#N/A,TRUE,"Acq-Mult Val"}</definedName>
    <definedName name="wrn.Acquiror._22" hidden="1">{#N/A,#N/A,TRUE,"Acq-Ass";#N/A,#N/A,TRUE,"Acq-IS";#N/A,#N/A,TRUE,"Acq-BS";#N/A,#N/A,TRUE,"Acq-CF";#N/A,#N/A,TRUE,"Acq-Proj";#N/A,#N/A,TRUE,"Acq-CapEx";#N/A,#N/A,TRUE,"Acq-Debt";#N/A,#N/A,TRUE,"Acq-Int";#N/A,#N/A,TRUE,"Acq-BD";#N/A,#N/A,TRUE,"Acq-TD";#N/A,#N/A,TRUE,"Acq-Taxes";#N/A,#N/A,TRUE,"Acq-Credit";#N/A,#N/A,TRUE,"Acq-Val";#N/A,#N/A,TRUE,"Acq-Mult Val"}</definedName>
    <definedName name="wrn.Acquiror.2" localSheetId="16" hidden="1">{#N/A,#N/A,TRUE,"Acq-Ass";#N/A,#N/A,TRUE,"Acq-IS";#N/A,#N/A,TRUE,"Acq-BS";#N/A,#N/A,TRUE,"Acq-CF";#N/A,#N/A,TRUE,"Acq-Proj";#N/A,#N/A,TRUE,"Acq-CapEx";#N/A,#N/A,TRUE,"Acq-Debt";#N/A,#N/A,TRUE,"Acq-Int";#N/A,#N/A,TRUE,"Acq-BD";#N/A,#N/A,TRUE,"Acq-TD";#N/A,#N/A,TRUE,"Acq-Taxes";#N/A,#N/A,TRUE,"Acq-Credit";#N/A,#N/A,TRUE,"Acq-Val";#N/A,#N/A,TRUE,"Acq-Mult Val"}</definedName>
    <definedName name="wrn.Acquiror.2" localSheetId="20" hidden="1">{#N/A,#N/A,TRUE,"Acq-Ass";#N/A,#N/A,TRUE,"Acq-IS";#N/A,#N/A,TRUE,"Acq-BS";#N/A,#N/A,TRUE,"Acq-CF";#N/A,#N/A,TRUE,"Acq-Proj";#N/A,#N/A,TRUE,"Acq-CapEx";#N/A,#N/A,TRUE,"Acq-Debt";#N/A,#N/A,TRUE,"Acq-Int";#N/A,#N/A,TRUE,"Acq-BD";#N/A,#N/A,TRUE,"Acq-TD";#N/A,#N/A,TRUE,"Acq-Taxes";#N/A,#N/A,TRUE,"Acq-Credit";#N/A,#N/A,TRUE,"Acq-Val";#N/A,#N/A,TRUE,"Acq-Mult Val"}</definedName>
    <definedName name="wrn.Acquiror.2" localSheetId="12" hidden="1">{#N/A,#N/A,TRUE,"Acq-Ass";#N/A,#N/A,TRUE,"Acq-IS";#N/A,#N/A,TRUE,"Acq-BS";#N/A,#N/A,TRUE,"Acq-CF";#N/A,#N/A,TRUE,"Acq-Proj";#N/A,#N/A,TRUE,"Acq-CapEx";#N/A,#N/A,TRUE,"Acq-Debt";#N/A,#N/A,TRUE,"Acq-Int";#N/A,#N/A,TRUE,"Acq-BD";#N/A,#N/A,TRUE,"Acq-TD";#N/A,#N/A,TRUE,"Acq-Taxes";#N/A,#N/A,TRUE,"Acq-Credit";#N/A,#N/A,TRUE,"Acq-Val";#N/A,#N/A,TRUE,"Acq-Mult Val"}</definedName>
    <definedName name="wrn.Acquiror.2" localSheetId="15" hidden="1">{#N/A,#N/A,TRUE,"Acq-Ass";#N/A,#N/A,TRUE,"Acq-IS";#N/A,#N/A,TRUE,"Acq-BS";#N/A,#N/A,TRUE,"Acq-CF";#N/A,#N/A,TRUE,"Acq-Proj";#N/A,#N/A,TRUE,"Acq-CapEx";#N/A,#N/A,TRUE,"Acq-Debt";#N/A,#N/A,TRUE,"Acq-Int";#N/A,#N/A,TRUE,"Acq-BD";#N/A,#N/A,TRUE,"Acq-TD";#N/A,#N/A,TRUE,"Acq-Taxes";#N/A,#N/A,TRUE,"Acq-Credit";#N/A,#N/A,TRUE,"Acq-Val";#N/A,#N/A,TRUE,"Acq-Mult Val"}</definedName>
    <definedName name="wrn.Acquiror.2" hidden="1">{#N/A,#N/A,TRUE,"Acq-Ass";#N/A,#N/A,TRUE,"Acq-IS";#N/A,#N/A,TRUE,"Acq-BS";#N/A,#N/A,TRUE,"Acq-CF";#N/A,#N/A,TRUE,"Acq-Proj";#N/A,#N/A,TRUE,"Acq-CapEx";#N/A,#N/A,TRUE,"Acq-Debt";#N/A,#N/A,TRUE,"Acq-Int";#N/A,#N/A,TRUE,"Acq-BD";#N/A,#N/A,TRUE,"Acq-TD";#N/A,#N/A,TRUE,"Acq-Taxes";#N/A,#N/A,TRUE,"Acq-Credit";#N/A,#N/A,TRUE,"Acq-Val";#N/A,#N/A,TRUE,"Acq-Mult Val"}</definedName>
    <definedName name="wrn.AcqVal." localSheetId="16" hidden="1">{#N/A,#N/A,FALSE,"Acq-Val";#N/A,#N/A,FALSE,"Acq-Mult Val"}</definedName>
    <definedName name="wrn.AcqVal." localSheetId="20" hidden="1">{#N/A,#N/A,FALSE,"Acq-Val";#N/A,#N/A,FALSE,"Acq-Mult Val"}</definedName>
    <definedName name="wrn.AcqVal." localSheetId="12" hidden="1">{#N/A,#N/A,FALSE,"Acq-Val";#N/A,#N/A,FALSE,"Acq-Mult Val"}</definedName>
    <definedName name="wrn.AcqVal." localSheetId="15" hidden="1">{#N/A,#N/A,FALSE,"Acq-Val";#N/A,#N/A,FALSE,"Acq-Mult Val"}</definedName>
    <definedName name="wrn.AcqVal." hidden="1">{#N/A,#N/A,FALSE,"Acq-Val";#N/A,#N/A,FALSE,"Acq-Mult Val"}</definedName>
    <definedName name="wrn.AcqVal._2" localSheetId="16" hidden="1">{#N/A,#N/A,FALSE,"Acq-Val";#N/A,#N/A,FALSE,"Acq-Mult Val"}</definedName>
    <definedName name="wrn.AcqVal._2" localSheetId="20" hidden="1">{#N/A,#N/A,FALSE,"Acq-Val";#N/A,#N/A,FALSE,"Acq-Mult Val"}</definedName>
    <definedName name="wrn.AcqVal._2" localSheetId="12" hidden="1">{#N/A,#N/A,FALSE,"Acq-Val";#N/A,#N/A,FALSE,"Acq-Mult Val"}</definedName>
    <definedName name="wrn.AcqVal._2" localSheetId="15" hidden="1">{#N/A,#N/A,FALSE,"Acq-Val";#N/A,#N/A,FALSE,"Acq-Mult Val"}</definedName>
    <definedName name="wrn.AcqVal._2" hidden="1">{#N/A,#N/A,FALSE,"Acq-Val";#N/A,#N/A,FALSE,"Acq-Mult Val"}</definedName>
    <definedName name="wrn.AcqVal._22" localSheetId="16" hidden="1">{#N/A,#N/A,FALSE,"Acq-Val";#N/A,#N/A,FALSE,"Acq-Mult Val"}</definedName>
    <definedName name="wrn.AcqVal._22" localSheetId="20" hidden="1">{#N/A,#N/A,FALSE,"Acq-Val";#N/A,#N/A,FALSE,"Acq-Mult Val"}</definedName>
    <definedName name="wrn.AcqVal._22" localSheetId="12" hidden="1">{#N/A,#N/A,FALSE,"Acq-Val";#N/A,#N/A,FALSE,"Acq-Mult Val"}</definedName>
    <definedName name="wrn.AcqVal._22" localSheetId="15" hidden="1">{#N/A,#N/A,FALSE,"Acq-Val";#N/A,#N/A,FALSE,"Acq-Mult Val"}</definedName>
    <definedName name="wrn.AcqVal._22" hidden="1">{#N/A,#N/A,FALSE,"Acq-Val";#N/A,#N/A,FALSE,"Acq-Mult Val"}</definedName>
    <definedName name="wrn.AcqVal.2" localSheetId="16" hidden="1">{#N/A,#N/A,FALSE,"Acq-Val";#N/A,#N/A,FALSE,"Acq-Mult Val"}</definedName>
    <definedName name="wrn.AcqVal.2" localSheetId="20" hidden="1">{#N/A,#N/A,FALSE,"Acq-Val";#N/A,#N/A,FALSE,"Acq-Mult Val"}</definedName>
    <definedName name="wrn.AcqVal.2" localSheetId="12" hidden="1">{#N/A,#N/A,FALSE,"Acq-Val";#N/A,#N/A,FALSE,"Acq-Mult Val"}</definedName>
    <definedName name="wrn.AcqVal.2" localSheetId="15" hidden="1">{#N/A,#N/A,FALSE,"Acq-Val";#N/A,#N/A,FALSE,"Acq-Mult Val"}</definedName>
    <definedName name="wrn.AcqVal.2" hidden="1">{#N/A,#N/A,FALSE,"Acq-Val";#N/A,#N/A,FALSE,"Acq-Mult Val"}</definedName>
    <definedName name="wrn.Aging._.and._.Trend._.Analysis." localSheetId="16" hidden="1">{#N/A,#N/A,FALSE,"Aging Summary";#N/A,#N/A,FALSE,"Ratio Analysis";#N/A,#N/A,FALSE,"Test 120 Day Accts";#N/A,#N/A,FALSE,"Tickmarks"}</definedName>
    <definedName name="wrn.Aging._.and._.Trend._.Analysis." localSheetId="20" hidden="1">{#N/A,#N/A,FALSE,"Aging Summary";#N/A,#N/A,FALSE,"Ratio Analysis";#N/A,#N/A,FALSE,"Test 120 Day Accts";#N/A,#N/A,FALSE,"Tickmarks"}</definedName>
    <definedName name="wrn.Aging._.and._.Trend._.Analysis." localSheetId="12" hidden="1">{#N/A,#N/A,FALSE,"Aging Summary";#N/A,#N/A,FALSE,"Ratio Analysis";#N/A,#N/A,FALSE,"Test 120 Day Accts";#N/A,#N/A,FALSE,"Tickmarks"}</definedName>
    <definedName name="wrn.Aging._.and._.Trend._.Analysis." localSheetId="15"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ll" localSheetId="16" hidden="1">{#N/A,#N/A,FALSE,"HEADCOUNTS";#N/A,#N/A,FALSE,"month to month";#N/A,#N/A,FALSE,"headcount allocations";#N/A,#N/A,FALSE,"FACILITIES";#N/A,#N/A,FALSE,"HUMAN RESOURCES";#N/A,#N/A,FALSE,"FINANCE";#N/A,#N/A,FALSE,"TRAINING";#N/A,#N/A,FALSE,"NETWORK"}</definedName>
    <definedName name="wrn.all" localSheetId="20" hidden="1">{#N/A,#N/A,FALSE,"HEADCOUNTS";#N/A,#N/A,FALSE,"month to month";#N/A,#N/A,FALSE,"headcount allocations";#N/A,#N/A,FALSE,"FACILITIES";#N/A,#N/A,FALSE,"HUMAN RESOURCES";#N/A,#N/A,FALSE,"FINANCE";#N/A,#N/A,FALSE,"TRAINING";#N/A,#N/A,FALSE,"NETWORK"}</definedName>
    <definedName name="wrn.all" localSheetId="12" hidden="1">{#N/A,#N/A,FALSE,"HEADCOUNTS";#N/A,#N/A,FALSE,"month to month";#N/A,#N/A,FALSE,"headcount allocations";#N/A,#N/A,FALSE,"FACILITIES";#N/A,#N/A,FALSE,"HUMAN RESOURCES";#N/A,#N/A,FALSE,"FINANCE";#N/A,#N/A,FALSE,"TRAINING";#N/A,#N/A,FALSE,"NETWORK"}</definedName>
    <definedName name="wrn.all" localSheetId="15" hidden="1">{#N/A,#N/A,FALSE,"HEADCOUNTS";#N/A,#N/A,FALSE,"month to month";#N/A,#N/A,FALSE,"headcount allocations";#N/A,#N/A,FALSE,"FACILITIES";#N/A,#N/A,FALSE,"HUMAN RESOURCES";#N/A,#N/A,FALSE,"FINANCE";#N/A,#N/A,FALSE,"TRAINING";#N/A,#N/A,FALSE,"NETWORK"}</definedName>
    <definedName name="wrn.all" hidden="1">{#N/A,#N/A,FALSE,"HEADCOUNTS";#N/A,#N/A,FALSE,"month to month";#N/A,#N/A,FALSE,"headcount allocations";#N/A,#N/A,FALSE,"FACILITIES";#N/A,#N/A,FALSE,"HUMAN RESOURCES";#N/A,#N/A,FALSE,"FINANCE";#N/A,#N/A,FALSE,"TRAINING";#N/A,#N/A,FALSE,"NETWORK"}</definedName>
    <definedName name="wrn.ALL." localSheetId="16" hidden="1">{#N/A,#N/A,FALSE,"INPUTS";#N/A,#N/A,FALSE,"PROFORMA BSHEET";#N/A,#N/A,FALSE,"COMBINED";#N/A,#N/A,FALSE,"ACQUIROR";#N/A,#N/A,FALSE,"TARGET 1";#N/A,#N/A,FALSE,"TARGET 2";#N/A,#N/A,FALSE,"HIGH YIELD";#N/A,#N/A,FALSE,"OVERFUND"}</definedName>
    <definedName name="wrn.ALL." localSheetId="20" hidden="1">{#N/A,#N/A,FALSE,"INPUTS";#N/A,#N/A,FALSE,"PROFORMA BSHEET";#N/A,#N/A,FALSE,"COMBINED";#N/A,#N/A,FALSE,"ACQUIROR";#N/A,#N/A,FALSE,"TARGET 1";#N/A,#N/A,FALSE,"TARGET 2";#N/A,#N/A,FALSE,"HIGH YIELD";#N/A,#N/A,FALSE,"OVERFUND"}</definedName>
    <definedName name="wrn.ALL." localSheetId="12" hidden="1">{#N/A,#N/A,FALSE,"INPUTS";#N/A,#N/A,FALSE,"PROFORMA BSHEET";#N/A,#N/A,FALSE,"COMBINED";#N/A,#N/A,FALSE,"ACQUIROR";#N/A,#N/A,FALSE,"TARGET 1";#N/A,#N/A,FALSE,"TARGET 2";#N/A,#N/A,FALSE,"HIGH YIELD";#N/A,#N/A,FALSE,"OVERFUND"}</definedName>
    <definedName name="wrn.ALL." localSheetId="15" hidden="1">{#N/A,#N/A,FALSE,"INPUTS";#N/A,#N/A,FALSE,"PROFORMA BSHEET";#N/A,#N/A,FALSE,"COMBINED";#N/A,#N/A,FALSE,"ACQUIROR";#N/A,#N/A,FALSE,"TARGET 1";#N/A,#N/A,FALSE,"TARGET 2";#N/A,#N/A,FALSE,"HIGH YIELD";#N/A,#N/A,FALSE,"OVERFUND"}</definedName>
    <definedName name="wrn.ALL." hidden="1">{#N/A,#N/A,FALSE,"INPUTS";#N/A,#N/A,FALSE,"PROFORMA BSHEET";#N/A,#N/A,FALSE,"COMBINED";#N/A,#N/A,FALSE,"ACQUIROR";#N/A,#N/A,FALSE,"TARGET 1";#N/A,#N/A,FALSE,"TARGET 2";#N/A,#N/A,FALSE,"HIGH YIELD";#N/A,#N/A,FALSE,"OVERFUND"}</definedName>
    <definedName name="wrn.All._.Company._.Analyses." localSheetId="16"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20"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1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15"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Pages." localSheetId="16"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4" localSheetId="16" hidden="1">{#N/A,#N/A,FALSE,"ASSUMPTIONS";#N/A,#N/A,FALSE,"Valuation Summary";"page1",#N/A,FALSE,"PRESENTATION";"page2",#N/A,FALSE,"PRESENTATION";#N/A,#N/A,FALSE,"ORIGINAL_ROLLBACK"}</definedName>
    <definedName name="wrn.ALL4" localSheetId="20" hidden="1">{#N/A,#N/A,FALSE,"ASSUMPTIONS";#N/A,#N/A,FALSE,"Valuation Summary";"page1",#N/A,FALSE,"PRESENTATION";"page2",#N/A,FALSE,"PRESENTATION";#N/A,#N/A,FALSE,"ORIGINAL_ROLLBACK"}</definedName>
    <definedName name="wrn.ALL4" localSheetId="12" hidden="1">{#N/A,#N/A,FALSE,"ASSUMPTIONS";#N/A,#N/A,FALSE,"Valuation Summary";"page1",#N/A,FALSE,"PRESENTATION";"page2",#N/A,FALSE,"PRESENTATION";#N/A,#N/A,FALSE,"ORIGINAL_ROLLBACK"}</definedName>
    <definedName name="wrn.ALL4" localSheetId="15" hidden="1">{#N/A,#N/A,FALSE,"ASSUMPTIONS";#N/A,#N/A,FALSE,"Valuation Summary";"page1",#N/A,FALSE,"PRESENTATION";"page2",#N/A,FALSE,"PRESENTATION";#N/A,#N/A,FALSE,"ORIGINAL_ROLLBACK"}</definedName>
    <definedName name="wrn.ALL4" hidden="1">{#N/A,#N/A,FALSE,"ASSUMPTIONS";#N/A,#N/A,FALSE,"Valuation Summary";"page1",#N/A,FALSE,"PRESENTATION";"page2",#N/A,FALSE,"PRESENTATION";#N/A,#N/A,FALSE,"ORIGINAL_ROLLBACK"}</definedName>
    <definedName name="wrn.ALL5" localSheetId="16" hidden="1">{#N/A,#N/A,FALSE,"ASSUMPTIONS";#N/A,#N/A,FALSE,"Valuation Summary";"page1",#N/A,FALSE,"PRESENTATION";"page2",#N/A,FALSE,"PRESENTATION";#N/A,#N/A,FALSE,"ORIGINAL_ROLLBACK"}</definedName>
    <definedName name="wrn.ALL5" localSheetId="20" hidden="1">{#N/A,#N/A,FALSE,"ASSUMPTIONS";#N/A,#N/A,FALSE,"Valuation Summary";"page1",#N/A,FALSE,"PRESENTATION";"page2",#N/A,FALSE,"PRESENTATION";#N/A,#N/A,FALSE,"ORIGINAL_ROLLBACK"}</definedName>
    <definedName name="wrn.ALL5" localSheetId="12" hidden="1">{#N/A,#N/A,FALSE,"ASSUMPTIONS";#N/A,#N/A,FALSE,"Valuation Summary";"page1",#N/A,FALSE,"PRESENTATION";"page2",#N/A,FALSE,"PRESENTATION";#N/A,#N/A,FALSE,"ORIGINAL_ROLLBACK"}</definedName>
    <definedName name="wrn.ALL5" localSheetId="15" hidden="1">{#N/A,#N/A,FALSE,"ASSUMPTIONS";#N/A,#N/A,FALSE,"Valuation Summary";"page1",#N/A,FALSE,"PRESENTATION";"page2",#N/A,FALSE,"PRESENTATION";#N/A,#N/A,FALSE,"ORIGINAL_ROLLBACK"}</definedName>
    <definedName name="wrn.ALL5" hidden="1">{#N/A,#N/A,FALSE,"ASSUMPTIONS";#N/A,#N/A,FALSE,"Valuation Summary";"page1",#N/A,FALSE,"PRESENTATION";"page2",#N/A,FALSE,"PRESENTATION";#N/A,#N/A,FALSE,"ORIGINAL_ROLLBACK"}</definedName>
    <definedName name="wrn.ALL6" localSheetId="16" hidden="1">{#N/A,#N/A,FALSE,"ASSUMPTIONS";#N/A,#N/A,FALSE,"Valuation Summary";"page1",#N/A,FALSE,"PRESENTATION";"page2",#N/A,FALSE,"PRESENTATION";#N/A,#N/A,FALSE,"ORIGINAL_ROLLBACK"}</definedName>
    <definedName name="wrn.ALL6" localSheetId="20" hidden="1">{#N/A,#N/A,FALSE,"ASSUMPTIONS";#N/A,#N/A,FALSE,"Valuation Summary";"page1",#N/A,FALSE,"PRESENTATION";"page2",#N/A,FALSE,"PRESENTATION";#N/A,#N/A,FALSE,"ORIGINAL_ROLLBACK"}</definedName>
    <definedName name="wrn.ALL6" localSheetId="12" hidden="1">{#N/A,#N/A,FALSE,"ASSUMPTIONS";#N/A,#N/A,FALSE,"Valuation Summary";"page1",#N/A,FALSE,"PRESENTATION";"page2",#N/A,FALSE,"PRESENTATION";#N/A,#N/A,FALSE,"ORIGINAL_ROLLBACK"}</definedName>
    <definedName name="wrn.ALL6" localSheetId="15" hidden="1">{#N/A,#N/A,FALSE,"ASSUMPTIONS";#N/A,#N/A,FALSE,"Valuation Summary";"page1",#N/A,FALSE,"PRESENTATION";"page2",#N/A,FALSE,"PRESENTATION";#N/A,#N/A,FALSE,"ORIGINAL_ROLLBACK"}</definedName>
    <definedName name="wrn.ALL6" hidden="1">{#N/A,#N/A,FALSE,"ASSUMPTIONS";#N/A,#N/A,FALSE,"Valuation Summary";"page1",#N/A,FALSE,"PRESENTATION";"page2",#N/A,FALSE,"PRESENTATION";#N/A,#N/A,FALSE,"ORIGINAL_ROLLBACK"}</definedName>
    <definedName name="wrn.ALL8" localSheetId="16" hidden="1">{#N/A,#N/A,FALSE,"ASSUMPTIONS";#N/A,#N/A,FALSE,"Valuation Summary";"page1",#N/A,FALSE,"PRESENTATION";"page2",#N/A,FALSE,"PRESENTATION";#N/A,#N/A,FALSE,"ORIGINAL_ROLLBACK"}</definedName>
    <definedName name="wrn.ALL8" localSheetId="20" hidden="1">{#N/A,#N/A,FALSE,"ASSUMPTIONS";#N/A,#N/A,FALSE,"Valuation Summary";"page1",#N/A,FALSE,"PRESENTATION";"page2",#N/A,FALSE,"PRESENTATION";#N/A,#N/A,FALSE,"ORIGINAL_ROLLBACK"}</definedName>
    <definedName name="wrn.ALL8" localSheetId="12" hidden="1">{#N/A,#N/A,FALSE,"ASSUMPTIONS";#N/A,#N/A,FALSE,"Valuation Summary";"page1",#N/A,FALSE,"PRESENTATION";"page2",#N/A,FALSE,"PRESENTATION";#N/A,#N/A,FALSE,"ORIGINAL_ROLLBACK"}</definedName>
    <definedName name="wrn.ALL8" localSheetId="15" hidden="1">{#N/A,#N/A,FALSE,"ASSUMPTIONS";#N/A,#N/A,FALSE,"Valuation Summary";"page1",#N/A,FALSE,"PRESENTATION";"page2",#N/A,FALSE,"PRESENTATION";#N/A,#N/A,FALSE,"ORIGINAL_ROLLBACK"}</definedName>
    <definedName name="wrn.ALL8" hidden="1">{#N/A,#N/A,FALSE,"ASSUMPTIONS";#N/A,#N/A,FALSE,"Valuation Summary";"page1",#N/A,FALSE,"PRESENTATION";"page2",#N/A,FALSE,"PRESENTATION";#N/A,#N/A,FALSE,"ORIGINAL_ROLLBACK"}</definedName>
    <definedName name="wrn.ALLQTRS." localSheetId="16" hidden="1">{"QTR1",#N/A,FALSE,"Q1 Detail";"QTR2",#N/A,FALSE,"Q2 Detail";"QTR3",#N/A,FALSE,"Q3 Detail";"QTR4",#N/A,FALSE,"Q4 Detail"}</definedName>
    <definedName name="wrn.ALLQTRS." localSheetId="20" hidden="1">{"QTR1",#N/A,FALSE,"Q1 Detail";"QTR2",#N/A,FALSE,"Q2 Detail";"QTR3",#N/A,FALSE,"Q3 Detail";"QTR4",#N/A,FALSE,"Q4 Detail"}</definedName>
    <definedName name="wrn.ALLQTRS." localSheetId="12" hidden="1">{"QTR1",#N/A,FALSE,"Q1 Detail";"QTR2",#N/A,FALSE,"Q2 Detail";"QTR3",#N/A,FALSE,"Q3 Detail";"QTR4",#N/A,FALSE,"Q4 Detail"}</definedName>
    <definedName name="wrn.ALLQTRS." localSheetId="15" hidden="1">{"QTR1",#N/A,FALSE,"Q1 Detail";"QTR2",#N/A,FALSE,"Q2 Detail";"QTR3",#N/A,FALSE,"Q3 Detail";"QTR4",#N/A,FALSE,"Q4 Detail"}</definedName>
    <definedName name="wrn.ALLQTRS." hidden="1">{"QTR1",#N/A,FALSE,"Q1 Detail";"QTR2",#N/A,FALSE,"Q2 Detail";"QTR3",#N/A,FALSE,"Q3 Detail";"QTR4",#N/A,FALSE,"Q4 Detail"}</definedName>
    <definedName name="wrn.AllResults." localSheetId="16" hidden="1">{#N/A,#N/A,FALSE,"Introduction";#N/A,#N/A,FALSE,"Input";#N/A,#N/A,FALSE,"LastYearInput";#N/A,#N/A,FALSE,"NextYearData";#N/A,#N/A,FALSE,"Summary";#N/A,#N/A,FALSE,"Quart";#N/A,#N/A,FALSE,"UAL";#N/A,#N/A,FALSE,"AVA";#N/A,#N/A,FALSE,"CL";#N/A,#N/A,FALSE,"CBal";#N/A,#N/A,FALSE,"Min";#N/A,#N/A,FALSE,"AFC";#N/A,#N/A,FALSE,"FFL";#N/A,#N/A,FALSE,"Max";#N/A,#N/A,FALSE,"MinAmort";#N/A,#N/A,FALSE,"Exp";#N/A,#N/A,FALSE,"AssetRet";#N/A,#N/A,FALSE,"NPPC";#N/A,#N/A,FALSE,"ReconPC";#N/A,#N/A,FALSE,"PSCAmort";#N/A,#N/A,FALSE,"FASBGL";#N/A,#N/A,FALSE,"FAS132";#N/A,#N/A,FALSE,"AML";#N/A,#N/A,FALSE,"FAS35";#N/A,#N/A,FALSE,"PI";#N/A,#N/A,FALSE,"DataRecon";#N/A,#N/A,FALSE,"GraphInput";#N/A,#N/A,FALSE,"Grph_Contrib";#N/A,#N/A,FALSE,"Grph_Fund";#N/A,#N/A,FALSE,"Grph_FAS87";#N/A,#N/A,FALSE,"Grph_FAS35";#N/A,#N/A,FALSE,"Grph_PI";#N/A,#N/A,FALSE,"Grph_Asset";#N/A,#N/A,FALSE,"Grph_Invest";#N/A,#N/A,FALSE,"ARPSOutput"}</definedName>
    <definedName name="wrn.AllResults." localSheetId="20" hidden="1">{#N/A,#N/A,FALSE,"Introduction";#N/A,#N/A,FALSE,"Input";#N/A,#N/A,FALSE,"LastYearInput";#N/A,#N/A,FALSE,"NextYearData";#N/A,#N/A,FALSE,"Summary";#N/A,#N/A,FALSE,"Quart";#N/A,#N/A,FALSE,"UAL";#N/A,#N/A,FALSE,"AVA";#N/A,#N/A,FALSE,"CL";#N/A,#N/A,FALSE,"CBal";#N/A,#N/A,FALSE,"Min";#N/A,#N/A,FALSE,"AFC";#N/A,#N/A,FALSE,"FFL";#N/A,#N/A,FALSE,"Max";#N/A,#N/A,FALSE,"MinAmort";#N/A,#N/A,FALSE,"Exp";#N/A,#N/A,FALSE,"AssetRet";#N/A,#N/A,FALSE,"NPPC";#N/A,#N/A,FALSE,"ReconPC";#N/A,#N/A,FALSE,"PSCAmort";#N/A,#N/A,FALSE,"FASBGL";#N/A,#N/A,FALSE,"FAS132";#N/A,#N/A,FALSE,"AML";#N/A,#N/A,FALSE,"FAS35";#N/A,#N/A,FALSE,"PI";#N/A,#N/A,FALSE,"DataRecon";#N/A,#N/A,FALSE,"GraphInput";#N/A,#N/A,FALSE,"Grph_Contrib";#N/A,#N/A,FALSE,"Grph_Fund";#N/A,#N/A,FALSE,"Grph_FAS87";#N/A,#N/A,FALSE,"Grph_FAS35";#N/A,#N/A,FALSE,"Grph_PI";#N/A,#N/A,FALSE,"Grph_Asset";#N/A,#N/A,FALSE,"Grph_Invest";#N/A,#N/A,FALSE,"ARPSOutput"}</definedName>
    <definedName name="wrn.AllResults." localSheetId="12" hidden="1">{#N/A,#N/A,FALSE,"Introduction";#N/A,#N/A,FALSE,"Input";#N/A,#N/A,FALSE,"LastYearInput";#N/A,#N/A,FALSE,"NextYearData";#N/A,#N/A,FALSE,"Summary";#N/A,#N/A,FALSE,"Quart";#N/A,#N/A,FALSE,"UAL";#N/A,#N/A,FALSE,"AVA";#N/A,#N/A,FALSE,"CL";#N/A,#N/A,FALSE,"CBal";#N/A,#N/A,FALSE,"Min";#N/A,#N/A,FALSE,"AFC";#N/A,#N/A,FALSE,"FFL";#N/A,#N/A,FALSE,"Max";#N/A,#N/A,FALSE,"MinAmort";#N/A,#N/A,FALSE,"Exp";#N/A,#N/A,FALSE,"AssetRet";#N/A,#N/A,FALSE,"NPPC";#N/A,#N/A,FALSE,"ReconPC";#N/A,#N/A,FALSE,"PSCAmort";#N/A,#N/A,FALSE,"FASBGL";#N/A,#N/A,FALSE,"FAS132";#N/A,#N/A,FALSE,"AML";#N/A,#N/A,FALSE,"FAS35";#N/A,#N/A,FALSE,"PI";#N/A,#N/A,FALSE,"DataRecon";#N/A,#N/A,FALSE,"GraphInput";#N/A,#N/A,FALSE,"Grph_Contrib";#N/A,#N/A,FALSE,"Grph_Fund";#N/A,#N/A,FALSE,"Grph_FAS87";#N/A,#N/A,FALSE,"Grph_FAS35";#N/A,#N/A,FALSE,"Grph_PI";#N/A,#N/A,FALSE,"Grph_Asset";#N/A,#N/A,FALSE,"Grph_Invest";#N/A,#N/A,FALSE,"ARPSOutput"}</definedName>
    <definedName name="wrn.AllResults." localSheetId="15" hidden="1">{#N/A,#N/A,FALSE,"Introduction";#N/A,#N/A,FALSE,"Input";#N/A,#N/A,FALSE,"LastYearInput";#N/A,#N/A,FALSE,"NextYearData";#N/A,#N/A,FALSE,"Summary";#N/A,#N/A,FALSE,"Quart";#N/A,#N/A,FALSE,"UAL";#N/A,#N/A,FALSE,"AVA";#N/A,#N/A,FALSE,"CL";#N/A,#N/A,FALSE,"CBal";#N/A,#N/A,FALSE,"Min";#N/A,#N/A,FALSE,"AFC";#N/A,#N/A,FALSE,"FFL";#N/A,#N/A,FALSE,"Max";#N/A,#N/A,FALSE,"MinAmort";#N/A,#N/A,FALSE,"Exp";#N/A,#N/A,FALSE,"AssetRet";#N/A,#N/A,FALSE,"NPPC";#N/A,#N/A,FALSE,"ReconPC";#N/A,#N/A,FALSE,"PSCAmort";#N/A,#N/A,FALSE,"FASBGL";#N/A,#N/A,FALSE,"FAS132";#N/A,#N/A,FALSE,"AML";#N/A,#N/A,FALSE,"FAS35";#N/A,#N/A,FALSE,"PI";#N/A,#N/A,FALSE,"DataRecon";#N/A,#N/A,FALSE,"GraphInput";#N/A,#N/A,FALSE,"Grph_Contrib";#N/A,#N/A,FALSE,"Grph_Fund";#N/A,#N/A,FALSE,"Grph_FAS87";#N/A,#N/A,FALSE,"Grph_FAS35";#N/A,#N/A,FALSE,"Grph_PI";#N/A,#N/A,FALSE,"Grph_Asset";#N/A,#N/A,FALSE,"Grph_Invest";#N/A,#N/A,FALSE,"ARPSOutput"}</definedName>
    <definedName name="wrn.AllResults." hidden="1">{#N/A,#N/A,FALSE,"Introduction";#N/A,#N/A,FALSE,"Input";#N/A,#N/A,FALSE,"LastYearInput";#N/A,#N/A,FALSE,"NextYearData";#N/A,#N/A,FALSE,"Summary";#N/A,#N/A,FALSE,"Quart";#N/A,#N/A,FALSE,"UAL";#N/A,#N/A,FALSE,"AVA";#N/A,#N/A,FALSE,"CL";#N/A,#N/A,FALSE,"CBal";#N/A,#N/A,FALSE,"Min";#N/A,#N/A,FALSE,"AFC";#N/A,#N/A,FALSE,"FFL";#N/A,#N/A,FALSE,"Max";#N/A,#N/A,FALSE,"MinAmort";#N/A,#N/A,FALSE,"Exp";#N/A,#N/A,FALSE,"AssetRet";#N/A,#N/A,FALSE,"NPPC";#N/A,#N/A,FALSE,"ReconPC";#N/A,#N/A,FALSE,"PSCAmort";#N/A,#N/A,FALSE,"FASBGL";#N/A,#N/A,FALSE,"FAS132";#N/A,#N/A,FALSE,"AML";#N/A,#N/A,FALSE,"FAS35";#N/A,#N/A,FALSE,"PI";#N/A,#N/A,FALSE,"DataRecon";#N/A,#N/A,FALSE,"GraphInput";#N/A,#N/A,FALSE,"Grph_Contrib";#N/A,#N/A,FALSE,"Grph_Fund";#N/A,#N/A,FALSE,"Grph_FAS87";#N/A,#N/A,FALSE,"Grph_FAS35";#N/A,#N/A,FALSE,"Grph_PI";#N/A,#N/A,FALSE,"Grph_Asset";#N/A,#N/A,FALSE,"Grph_Invest";#N/A,#N/A,FALSE,"ARPSOutput"}</definedName>
    <definedName name="wrn.ALLRPTS." localSheetId="16" hidden="1">{"QTR1",#N/A,FALSE,"96OUT";"QTR2",#N/A,FALSE,"96OUT";"QTR3",#N/A,FALSE,"96OUT";"QTR4",#N/A,FALSE,"96OUT";"YEAR",#N/A,FALSE,"96OUT"}</definedName>
    <definedName name="wrn.ALLRPTS." localSheetId="20" hidden="1">{"QTR1",#N/A,FALSE,"96OUT";"QTR2",#N/A,FALSE,"96OUT";"QTR3",#N/A,FALSE,"96OUT";"QTR4",#N/A,FALSE,"96OUT";"YEAR",#N/A,FALSE,"96OUT"}</definedName>
    <definedName name="wrn.ALLRPTS." localSheetId="12" hidden="1">{"QTR1",#N/A,FALSE,"96OUT";"QTR2",#N/A,FALSE,"96OUT";"QTR3",#N/A,FALSE,"96OUT";"QTR4",#N/A,FALSE,"96OUT";"YEAR",#N/A,FALSE,"96OUT"}</definedName>
    <definedName name="wrn.ALLRPTS." localSheetId="15" hidden="1">{"QTR1",#N/A,FALSE,"96OUT";"QTR2",#N/A,FALSE,"96OUT";"QTR3",#N/A,FALSE,"96OUT";"QTR4",#N/A,FALSE,"96OUT";"YEAR",#N/A,FALSE,"96OUT"}</definedName>
    <definedName name="wrn.ALLRPTS." hidden="1">{"QTR1",#N/A,FALSE,"96OUT";"QTR2",#N/A,FALSE,"96OUT";"QTR3",#N/A,FALSE,"96OUT";"QTR4",#N/A,FALSE,"96OUT";"YEAR",#N/A,FALSE,"96OUT"}</definedName>
    <definedName name="wrn.Amortization." localSheetId="16" hidden="1">{"Exist Debt Amort",#N/A,TRUE,"Financials";"Intangible Amort",#N/A,TRUE,"Financials";"Proj Debt Amort",#N/A,TRUE,"Financials";"Proj Pfd Amort",#N/A,TRUE,"Financials"}</definedName>
    <definedName name="wrn.Amortization." localSheetId="20" hidden="1">{"Exist Debt Amort",#N/A,TRUE,"Financials";"Intangible Amort",#N/A,TRUE,"Financials";"Proj Debt Amort",#N/A,TRUE,"Financials";"Proj Pfd Amort",#N/A,TRUE,"Financials"}</definedName>
    <definedName name="wrn.Amortization." localSheetId="12" hidden="1">{"Exist Debt Amort",#N/A,TRUE,"Financials";"Intangible Amort",#N/A,TRUE,"Financials";"Proj Debt Amort",#N/A,TRUE,"Financials";"Proj Pfd Amort",#N/A,TRUE,"Financials"}</definedName>
    <definedName name="wrn.Amortization." localSheetId="15" hidden="1">{"Exist Debt Amort",#N/A,TRUE,"Financials";"Intangible Amort",#N/A,TRUE,"Financials";"Proj Debt Amort",#N/A,TRUE,"Financials";"Proj Pfd Amort",#N/A,TRUE,"Financials"}</definedName>
    <definedName name="wrn.Amortization." hidden="1">{"Exist Debt Amort",#N/A,TRUE,"Financials";"Intangible Amort",#N/A,TRUE,"Financials";"Proj Debt Amort",#N/A,TRUE,"Financials";"Proj Pfd Amort",#N/A,TRUE,"Financials"}</definedName>
    <definedName name="wrn.ARPU._.composition." localSheetId="16" hidden="1">{#N/A,#N/A,FALSE,"Additional ARPU"}</definedName>
    <definedName name="wrn.ARPU._.composition." localSheetId="20" hidden="1">{#N/A,#N/A,FALSE,"Additional ARPU"}</definedName>
    <definedName name="wrn.ARPU._.composition." localSheetId="12" hidden="1">{#N/A,#N/A,FALSE,"Additional ARPU"}</definedName>
    <definedName name="wrn.ARPU._.composition." localSheetId="15" hidden="1">{#N/A,#N/A,FALSE,"Additional ARPU"}</definedName>
    <definedName name="wrn.ARPU._.composition." hidden="1">{#N/A,#N/A,FALSE,"Additional ARPU"}</definedName>
    <definedName name="wrn.Asia." localSheetId="16"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2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1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15"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localSheetId="16" hidden="1">{"Assumptions",#N/A,FALSE,"Assum"}</definedName>
    <definedName name="wrn.Assumptions." localSheetId="20" hidden="1">{"Assumptions",#N/A,FALSE,"Assum"}</definedName>
    <definedName name="wrn.Assumptions." localSheetId="12" hidden="1">{"Assumptions",#N/A,FALSE,"Assum"}</definedName>
    <definedName name="wrn.Assumptions." localSheetId="15" hidden="1">{"Assumptions",#N/A,FALSE,"Assum"}</definedName>
    <definedName name="wrn.Assumptions." hidden="1">{"Assumptions",#N/A,FALSE,"Assum"}</definedName>
    <definedName name="wrn.backup." localSheetId="16" hidden="1">{#N/A,#N/A,FALSE,"time  $ alloc AIS";#N/A,#N/A,FALSE,"detail time AIS";#N/A,#N/A,FALSE,"time $ alloc CONT";#N/A,#N/A,FALSE,"detail time CONT"}</definedName>
    <definedName name="wrn.backup." localSheetId="20" hidden="1">{#N/A,#N/A,FALSE,"time  $ alloc AIS";#N/A,#N/A,FALSE,"detail time AIS";#N/A,#N/A,FALSE,"time $ alloc CONT";#N/A,#N/A,FALSE,"detail time CONT"}</definedName>
    <definedName name="wrn.backup." localSheetId="12" hidden="1">{#N/A,#N/A,FALSE,"time  $ alloc AIS";#N/A,#N/A,FALSE,"detail time AIS";#N/A,#N/A,FALSE,"time $ alloc CONT";#N/A,#N/A,FALSE,"detail time CONT"}</definedName>
    <definedName name="wrn.backup." localSheetId="15" hidden="1">{#N/A,#N/A,FALSE,"time  $ alloc AIS";#N/A,#N/A,FALSE,"detail time AIS";#N/A,#N/A,FALSE,"time $ alloc CONT";#N/A,#N/A,FALSE,"detail time CONT"}</definedName>
    <definedName name="wrn.backup." hidden="1">{#N/A,#N/A,FALSE,"time  $ alloc AIS";#N/A,#N/A,FALSE,"detail time AIS";#N/A,#N/A,FALSE,"time $ alloc CONT";#N/A,#N/A,FALSE,"detail time CONT"}</definedName>
    <definedName name="wrn.balsheet." localSheetId="16" hidden="1">{"balsheet",#N/A,FALSE,"A"}</definedName>
    <definedName name="wrn.balsheet." localSheetId="20" hidden="1">{"balsheet",#N/A,FALSE,"A"}</definedName>
    <definedName name="wrn.balsheet." localSheetId="12" hidden="1">{"balsheet",#N/A,FALSE,"A"}</definedName>
    <definedName name="wrn.balsheet." localSheetId="15" hidden="1">{"balsheet",#N/A,FALSE,"A"}</definedName>
    <definedName name="wrn.balsheet." hidden="1">{"balsheet",#N/A,FALSE,"A"}</definedName>
    <definedName name="wrn.Basic." localSheetId="16" hidden="1">{#N/A,#N/A,FALSE,"e-Svc Level";#N/A,#N/A,FALSE,"e-Hosted";#N/A,#N/A,FALSE,"e-Licensed";#N/A,#N/A,FALSE,"Assumptions"}</definedName>
    <definedName name="wrn.Basic." localSheetId="20" hidden="1">{#N/A,#N/A,FALSE,"e-Svc Level";#N/A,#N/A,FALSE,"e-Hosted";#N/A,#N/A,FALSE,"e-Licensed";#N/A,#N/A,FALSE,"Assumptions"}</definedName>
    <definedName name="wrn.Basic." localSheetId="12" hidden="1">{#N/A,#N/A,FALSE,"e-Svc Level";#N/A,#N/A,FALSE,"e-Hosted";#N/A,#N/A,FALSE,"e-Licensed";#N/A,#N/A,FALSE,"Assumptions"}</definedName>
    <definedName name="wrn.Basic." localSheetId="15" hidden="1">{#N/A,#N/A,FALSE,"e-Svc Level";#N/A,#N/A,FALSE,"e-Hosted";#N/A,#N/A,FALSE,"e-Licensed";#N/A,#N/A,FALSE,"Assumptions"}</definedName>
    <definedName name="wrn.Basic." hidden="1">{#N/A,#N/A,FALSE,"e-Svc Level";#N/A,#N/A,FALSE,"e-Hosted";#N/A,#N/A,FALSE,"e-Licensed";#N/A,#N/A,FALSE,"Assumptions"}</definedName>
    <definedName name="wrn.BEL." localSheetId="16" hidden="1">{"IS",#N/A,FALSE,"IS";"RPTIS",#N/A,FALSE,"RPTIS";"STATS",#N/A,FALSE,"STATS";"CELL",#N/A,FALSE,"CELL";"BS",#N/A,FALSE,"BS"}</definedName>
    <definedName name="wrn.BEL." localSheetId="20" hidden="1">{"IS",#N/A,FALSE,"IS";"RPTIS",#N/A,FALSE,"RPTIS";"STATS",#N/A,FALSE,"STATS";"CELL",#N/A,FALSE,"CELL";"BS",#N/A,FALSE,"BS"}</definedName>
    <definedName name="wrn.BEL." localSheetId="12" hidden="1">{"IS",#N/A,FALSE,"IS";"RPTIS",#N/A,FALSE,"RPTIS";"STATS",#N/A,FALSE,"STATS";"CELL",#N/A,FALSE,"CELL";"BS",#N/A,FALSE,"BS"}</definedName>
    <definedName name="wrn.BEL." localSheetId="15" hidden="1">{"IS",#N/A,FALSE,"IS";"RPTIS",#N/A,FALSE,"RPTIS";"STATS",#N/A,FALSE,"STATS";"CELL",#N/A,FALSE,"CELL";"BS",#N/A,FALSE,"BS"}</definedName>
    <definedName name="wrn.BEL." hidden="1">{"IS",#N/A,FALSE,"IS";"RPTIS",#N/A,FALSE,"RPTIS";"STATS",#N/A,FALSE,"STATS";"CELL",#N/A,FALSE,"CELL";"BS",#N/A,FALSE,"BS"}</definedName>
    <definedName name="wrn.CAG." localSheetId="16" hidden="1">{#N/A,#N/A,FALSE,"CAG"}</definedName>
    <definedName name="wrn.CAG." localSheetId="20" hidden="1">{#N/A,#N/A,FALSE,"CAG"}</definedName>
    <definedName name="wrn.CAG." localSheetId="12" hidden="1">{#N/A,#N/A,FALSE,"CAG"}</definedName>
    <definedName name="wrn.CAG." localSheetId="15" hidden="1">{#N/A,#N/A,FALSE,"CAG"}</definedName>
    <definedName name="wrn.CAG." hidden="1">{#N/A,#N/A,FALSE,"CAG"}</definedName>
    <definedName name="wrn.CANWEST._.GLOBAL." localSheetId="16" hidden="1">{"BS",#N/A,FALSE;"RE",#N/A,FALSE;"IS",#N/A,FALSE;"CASH",#N/A,FALSE}</definedName>
    <definedName name="wrn.CANWEST._.GLOBAL." localSheetId="20" hidden="1">{"BS",#N/A,FALSE;"RE",#N/A,FALSE;"IS",#N/A,FALSE;"CASH",#N/A,FALSE}</definedName>
    <definedName name="wrn.CANWEST._.GLOBAL." localSheetId="12" hidden="1">{"BS",#N/A,FALSE;"RE",#N/A,FALSE;"IS",#N/A,FALSE;"CASH",#N/A,FALSE}</definedName>
    <definedName name="wrn.CANWEST._.GLOBAL." localSheetId="15" hidden="1">{"BS",#N/A,FALSE;"RE",#N/A,FALSE;"IS",#N/A,FALSE;"CASH",#N/A,FALSE}</definedName>
    <definedName name="wrn.CANWEST._.GLOBAL." hidden="1">{"BS",#N/A,FALSE;"RE",#N/A,FALSE;"IS",#N/A,FALSE;"CASH",#N/A,FALSE}</definedName>
    <definedName name="wrn.CGE" localSheetId="16" hidden="1">{#N/A,#N/A,TRUE,"CIN-11";#N/A,#N/A,TRUE,"CIN-13";#N/A,#N/A,TRUE,"CIN-14";#N/A,#N/A,TRUE,"CIN-16";#N/A,#N/A,TRUE,"CIN-17";#N/A,#N/A,TRUE,"CIN-18";#N/A,#N/A,TRUE,"CIN Earnings To Fixed Charges";#N/A,#N/A,TRUE,"CIN Financial Ratios";#N/A,#N/A,TRUE,"CIN-IS";#N/A,#N/A,TRUE,"CIN-BS";#N/A,#N/A,TRUE,"CIN-CS";#N/A,#N/A,TRUE,"Invest In Unconsol Subs"}</definedName>
    <definedName name="wrn.CGE" localSheetId="20" hidden="1">{#N/A,#N/A,TRUE,"CIN-11";#N/A,#N/A,TRUE,"CIN-13";#N/A,#N/A,TRUE,"CIN-14";#N/A,#N/A,TRUE,"CIN-16";#N/A,#N/A,TRUE,"CIN-17";#N/A,#N/A,TRUE,"CIN-18";#N/A,#N/A,TRUE,"CIN Earnings To Fixed Charges";#N/A,#N/A,TRUE,"CIN Financial Ratios";#N/A,#N/A,TRUE,"CIN-IS";#N/A,#N/A,TRUE,"CIN-BS";#N/A,#N/A,TRUE,"CIN-CS";#N/A,#N/A,TRUE,"Invest In Unconsol Subs"}</definedName>
    <definedName name="wrn.CGE" localSheetId="12" hidden="1">{#N/A,#N/A,TRUE,"CIN-11";#N/A,#N/A,TRUE,"CIN-13";#N/A,#N/A,TRUE,"CIN-14";#N/A,#N/A,TRUE,"CIN-16";#N/A,#N/A,TRUE,"CIN-17";#N/A,#N/A,TRUE,"CIN-18";#N/A,#N/A,TRUE,"CIN Earnings To Fixed Charges";#N/A,#N/A,TRUE,"CIN Financial Ratios";#N/A,#N/A,TRUE,"CIN-IS";#N/A,#N/A,TRUE,"CIN-BS";#N/A,#N/A,TRUE,"CIN-CS";#N/A,#N/A,TRUE,"Invest In Unconsol Subs"}</definedName>
    <definedName name="wrn.CGE" localSheetId="15" hidden="1">{#N/A,#N/A,TRUE,"CIN-11";#N/A,#N/A,TRUE,"CIN-13";#N/A,#N/A,TRUE,"CIN-14";#N/A,#N/A,TRUE,"CIN-16";#N/A,#N/A,TRUE,"CIN-17";#N/A,#N/A,TRUE,"CIN-18";#N/A,#N/A,TRUE,"CIN Earnings To Fixed Charges";#N/A,#N/A,TRUE,"CIN Financial Ratios";#N/A,#N/A,TRUE,"CIN-IS";#N/A,#N/A,TRUE,"CIN-BS";#N/A,#N/A,TRUE,"CIN-CS";#N/A,#N/A,TRUE,"Invest In Unconsol Subs"}</definedName>
    <definedName name="wrn.CGE" hidden="1">{#N/A,#N/A,TRUE,"CIN-11";#N/A,#N/A,TRUE,"CIN-13";#N/A,#N/A,TRUE,"CIN-14";#N/A,#N/A,TRUE,"CIN-16";#N/A,#N/A,TRUE,"CIN-17";#N/A,#N/A,TRUE,"CIN-18";#N/A,#N/A,TRUE,"CIN Earnings To Fixed Charges";#N/A,#N/A,TRUE,"CIN Financial Ratios";#N/A,#N/A,TRUE,"CIN-IS";#N/A,#N/A,TRUE,"CIN-BS";#N/A,#N/A,TRUE,"CIN-CS";#N/A,#N/A,TRUE,"Invest In Unconsol Subs"}</definedName>
    <definedName name="wrn.cge2" localSheetId="16" hidden="1">{#N/A,#N/A,TRUE,"CIN-11";#N/A,#N/A,TRUE,"CIN-13";#N/A,#N/A,TRUE,"CIN-14";#N/A,#N/A,TRUE,"CIN-16";#N/A,#N/A,TRUE,"CIN-17";#N/A,#N/A,TRUE,"CIN-18";#N/A,#N/A,TRUE,"CIN Earnings To Fixed Charges";#N/A,#N/A,TRUE,"CIN Financial Ratios";#N/A,#N/A,TRUE,"CIN-IS";#N/A,#N/A,TRUE,"CIN-BS";#N/A,#N/A,TRUE,"CIN-CS";#N/A,#N/A,TRUE,"Invest In Unconsol Subs"}</definedName>
    <definedName name="wrn.cge2" localSheetId="20" hidden="1">{#N/A,#N/A,TRUE,"CIN-11";#N/A,#N/A,TRUE,"CIN-13";#N/A,#N/A,TRUE,"CIN-14";#N/A,#N/A,TRUE,"CIN-16";#N/A,#N/A,TRUE,"CIN-17";#N/A,#N/A,TRUE,"CIN-18";#N/A,#N/A,TRUE,"CIN Earnings To Fixed Charges";#N/A,#N/A,TRUE,"CIN Financial Ratios";#N/A,#N/A,TRUE,"CIN-IS";#N/A,#N/A,TRUE,"CIN-BS";#N/A,#N/A,TRUE,"CIN-CS";#N/A,#N/A,TRUE,"Invest In Unconsol Subs"}</definedName>
    <definedName name="wrn.cge2" localSheetId="12" hidden="1">{#N/A,#N/A,TRUE,"CIN-11";#N/A,#N/A,TRUE,"CIN-13";#N/A,#N/A,TRUE,"CIN-14";#N/A,#N/A,TRUE,"CIN-16";#N/A,#N/A,TRUE,"CIN-17";#N/A,#N/A,TRUE,"CIN-18";#N/A,#N/A,TRUE,"CIN Earnings To Fixed Charges";#N/A,#N/A,TRUE,"CIN Financial Ratios";#N/A,#N/A,TRUE,"CIN-IS";#N/A,#N/A,TRUE,"CIN-BS";#N/A,#N/A,TRUE,"CIN-CS";#N/A,#N/A,TRUE,"Invest In Unconsol Subs"}</definedName>
    <definedName name="wrn.cge2" localSheetId="15" hidden="1">{#N/A,#N/A,TRUE,"CIN-11";#N/A,#N/A,TRUE,"CIN-13";#N/A,#N/A,TRUE,"CIN-14";#N/A,#N/A,TRUE,"CIN-16";#N/A,#N/A,TRUE,"CIN-17";#N/A,#N/A,TRUE,"CIN-18";#N/A,#N/A,TRUE,"CIN Earnings To Fixed Charges";#N/A,#N/A,TRUE,"CIN Financial Ratios";#N/A,#N/A,TRUE,"CIN-IS";#N/A,#N/A,TRUE,"CIN-BS";#N/A,#N/A,TRUE,"CIN-CS";#N/A,#N/A,TRUE,"Invest In Unconsol Subs"}</definedName>
    <definedName name="wrn.cge2" hidden="1">{#N/A,#N/A,TRUE,"CIN-11";#N/A,#N/A,TRUE,"CIN-13";#N/A,#N/A,TRUE,"CIN-14";#N/A,#N/A,TRUE,"CIN-16";#N/A,#N/A,TRUE,"CIN-17";#N/A,#N/A,TRUE,"CIN-18";#N/A,#N/A,TRUE,"CIN Earnings To Fixed Charges";#N/A,#N/A,TRUE,"CIN Financial Ratios";#N/A,#N/A,TRUE,"CIN-IS";#N/A,#N/A,TRUE,"CIN-BS";#N/A,#N/A,TRUE,"CIN-CS";#N/A,#N/A,TRUE,"Invest In Unconsol Subs"}</definedName>
    <definedName name="wrn.CIN." localSheetId="16" hidden="1">{#N/A,#N/A,TRUE,"CIN-11";#N/A,#N/A,TRUE,"CIN-13";#N/A,#N/A,TRUE,"CIN-14";#N/A,#N/A,TRUE,"CIN-16";#N/A,#N/A,TRUE,"CIN-17";#N/A,#N/A,TRUE,"CIN-18";#N/A,#N/A,TRUE,"CIN Earnings To Fixed Charges";#N/A,#N/A,TRUE,"CIN Financial Ratios";#N/A,#N/A,TRUE,"CIN-IS";#N/A,#N/A,TRUE,"CIN-BS";#N/A,#N/A,TRUE,"CIN-CS";#N/A,#N/A,TRUE,"Invest In Unconsol Subs"}</definedName>
    <definedName name="wrn.CIN." localSheetId="20" hidden="1">{#N/A,#N/A,TRUE,"CIN-11";#N/A,#N/A,TRUE,"CIN-13";#N/A,#N/A,TRUE,"CIN-14";#N/A,#N/A,TRUE,"CIN-16";#N/A,#N/A,TRUE,"CIN-17";#N/A,#N/A,TRUE,"CIN-18";#N/A,#N/A,TRUE,"CIN Earnings To Fixed Charges";#N/A,#N/A,TRUE,"CIN Financial Ratios";#N/A,#N/A,TRUE,"CIN-IS";#N/A,#N/A,TRUE,"CIN-BS";#N/A,#N/A,TRUE,"CIN-CS";#N/A,#N/A,TRUE,"Invest In Unconsol Subs"}</definedName>
    <definedName name="wrn.CIN." localSheetId="12" hidden="1">{#N/A,#N/A,TRUE,"CIN-11";#N/A,#N/A,TRUE,"CIN-13";#N/A,#N/A,TRUE,"CIN-14";#N/A,#N/A,TRUE,"CIN-16";#N/A,#N/A,TRUE,"CIN-17";#N/A,#N/A,TRUE,"CIN-18";#N/A,#N/A,TRUE,"CIN Earnings To Fixed Charges";#N/A,#N/A,TRUE,"CIN Financial Ratios";#N/A,#N/A,TRUE,"CIN-IS";#N/A,#N/A,TRUE,"CIN-BS";#N/A,#N/A,TRUE,"CIN-CS";#N/A,#N/A,TRUE,"Invest In Unconsol Subs"}</definedName>
    <definedName name="wrn.CIN." localSheetId="15" hidden="1">{#N/A,#N/A,TRUE,"CIN-11";#N/A,#N/A,TRUE,"CIN-13";#N/A,#N/A,TRUE,"CIN-14";#N/A,#N/A,TRUE,"CIN-16";#N/A,#N/A,TRUE,"CIN-17";#N/A,#N/A,TRUE,"CIN-18";#N/A,#N/A,TRUE,"CIN Earnings To Fixed Charges";#N/A,#N/A,TRUE,"CIN Financial Ratios";#N/A,#N/A,TRUE,"CIN-IS";#N/A,#N/A,TRUE,"CIN-BS";#N/A,#N/A,TRUE,"CIN-CS";#N/A,#N/A,TRUE,"Invest In Unconsol Subs"}</definedName>
    <definedName name="wrn.CIN." hidden="1">{#N/A,#N/A,TRUE,"CIN-11";#N/A,#N/A,TRUE,"CIN-13";#N/A,#N/A,TRUE,"CIN-14";#N/A,#N/A,TRUE,"CIN-16";#N/A,#N/A,TRUE,"CIN-17";#N/A,#N/A,TRUE,"CIN-18";#N/A,#N/A,TRUE,"CIN Earnings To Fixed Charges";#N/A,#N/A,TRUE,"CIN Financial Ratios";#N/A,#N/A,TRUE,"CIN-IS";#N/A,#N/A,TRUE,"CIN-BS";#N/A,#N/A,TRUE,"CIN-CS";#N/A,#N/A,TRUE,"Invest In Unconsol Subs"}</definedName>
    <definedName name="wrn.cinergy." localSheetId="16" hidden="1">{#N/A,#N/A,FALSE,"CINERGY"}</definedName>
    <definedName name="wrn.cinergy." localSheetId="20" hidden="1">{#N/A,#N/A,FALSE,"CINERGY"}</definedName>
    <definedName name="wrn.cinergy." localSheetId="12" hidden="1">{#N/A,#N/A,FALSE,"CINERGY"}</definedName>
    <definedName name="wrn.cinergy." localSheetId="15" hidden="1">{#N/A,#N/A,FALSE,"CINERGY"}</definedName>
    <definedName name="wrn.cinergy." hidden="1">{#N/A,#N/A,FALSE,"CINERGY"}</definedName>
    <definedName name="wrn.Combination." localSheetId="16"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 localSheetId="20"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 localSheetId="12"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 localSheetId="15"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2" localSheetId="16"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2" localSheetId="20"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2" localSheetId="12"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2" localSheetId="15"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2"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22" localSheetId="16"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22" localSheetId="20"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22" localSheetId="12"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22" localSheetId="15"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22"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2" localSheetId="16"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2" localSheetId="20"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2" localSheetId="12"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2" localSheetId="15"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2"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ED." localSheetId="16" hidden="1">{#N/A,#N/A,FALSE,"INPUTS";#N/A,#N/A,FALSE,"PROFORMA BSHEET";#N/A,#N/A,FALSE,"COMBINED";#N/A,#N/A,FALSE,"HIGH YIELD";#N/A,#N/A,FALSE,"COMB_GRAPHS"}</definedName>
    <definedName name="wrn.COMBINED." localSheetId="20" hidden="1">{#N/A,#N/A,FALSE,"INPUTS";#N/A,#N/A,FALSE,"PROFORMA BSHEET";#N/A,#N/A,FALSE,"COMBINED";#N/A,#N/A,FALSE,"HIGH YIELD";#N/A,#N/A,FALSE,"COMB_GRAPHS"}</definedName>
    <definedName name="wrn.COMBINED." localSheetId="12" hidden="1">{#N/A,#N/A,FALSE,"INPUTS";#N/A,#N/A,FALSE,"PROFORMA BSHEET";#N/A,#N/A,FALSE,"COMBINED";#N/A,#N/A,FALSE,"HIGH YIELD";#N/A,#N/A,FALSE,"COMB_GRAPHS"}</definedName>
    <definedName name="wrn.COMBINED." localSheetId="15" hidden="1">{#N/A,#N/A,FALSE,"INPUTS";#N/A,#N/A,FALSE,"PROFORMA BSHEET";#N/A,#N/A,FALSE,"COMBINED";#N/A,#N/A,FALSE,"HIGH YIELD";#N/A,#N/A,FALSE,"COMB_GRAPHS"}</definedName>
    <definedName name="wrn.COMBINED." hidden="1">{#N/A,#N/A,FALSE,"INPUTS";#N/A,#N/A,FALSE,"PROFORMA BSHEET";#N/A,#N/A,FALSE,"COMBINED";#N/A,#N/A,FALSE,"HIGH YIELD";#N/A,#N/A,FALSE,"COMB_GRAPHS"}</definedName>
    <definedName name="wrn.ComboResults." localSheetId="16" hidden="1">{#N/A,#N/A,FALSE,"Combo-Ass ";#N/A,#N/A,FALSE,"Combo-AD sum";#N/A,#N/A,FALSE,"Combo-Syn Sens";#N/A,#N/A,FALSE,"Combo-Contr";#N/A,#N/A,FALSE,"Combo-Credit Sum";#N/A,#N/A,FALSE,"Combo-Credit";#N/A,#N/A,FALSE,"Combo-AD";#N/A,#N/A,FALSE,"Combo-AD CF"}</definedName>
    <definedName name="wrn.ComboResults." localSheetId="20" hidden="1">{#N/A,#N/A,FALSE,"Combo-Ass ";#N/A,#N/A,FALSE,"Combo-AD sum";#N/A,#N/A,FALSE,"Combo-Syn Sens";#N/A,#N/A,FALSE,"Combo-Contr";#N/A,#N/A,FALSE,"Combo-Credit Sum";#N/A,#N/A,FALSE,"Combo-Credit";#N/A,#N/A,FALSE,"Combo-AD";#N/A,#N/A,FALSE,"Combo-AD CF"}</definedName>
    <definedName name="wrn.ComboResults." localSheetId="12" hidden="1">{#N/A,#N/A,FALSE,"Combo-Ass ";#N/A,#N/A,FALSE,"Combo-AD sum";#N/A,#N/A,FALSE,"Combo-Syn Sens";#N/A,#N/A,FALSE,"Combo-Contr";#N/A,#N/A,FALSE,"Combo-Credit Sum";#N/A,#N/A,FALSE,"Combo-Credit";#N/A,#N/A,FALSE,"Combo-AD";#N/A,#N/A,FALSE,"Combo-AD CF"}</definedName>
    <definedName name="wrn.ComboResults." localSheetId="15" hidden="1">{#N/A,#N/A,FALSE,"Combo-Ass ";#N/A,#N/A,FALSE,"Combo-AD sum";#N/A,#N/A,FALSE,"Combo-Syn Sens";#N/A,#N/A,FALSE,"Combo-Contr";#N/A,#N/A,FALSE,"Combo-Credit Sum";#N/A,#N/A,FALSE,"Combo-Credit";#N/A,#N/A,FALSE,"Combo-AD";#N/A,#N/A,FALSE,"Combo-AD CF"}</definedName>
    <definedName name="wrn.ComboResults." hidden="1">{#N/A,#N/A,FALSE,"Combo-Ass ";#N/A,#N/A,FALSE,"Combo-AD sum";#N/A,#N/A,FALSE,"Combo-Syn Sens";#N/A,#N/A,FALSE,"Combo-Contr";#N/A,#N/A,FALSE,"Combo-Credit Sum";#N/A,#N/A,FALSE,"Combo-Credit";#N/A,#N/A,FALSE,"Combo-AD";#N/A,#N/A,FALSE,"Combo-AD CF"}</definedName>
    <definedName name="wrn.ComboResults._2" localSheetId="16" hidden="1">{#N/A,#N/A,FALSE,"Combo-Ass ";#N/A,#N/A,FALSE,"Combo-AD sum";#N/A,#N/A,FALSE,"Combo-Syn Sens";#N/A,#N/A,FALSE,"Combo-Contr";#N/A,#N/A,FALSE,"Combo-Credit Sum";#N/A,#N/A,FALSE,"Combo-Credit";#N/A,#N/A,FALSE,"Combo-AD";#N/A,#N/A,FALSE,"Combo-AD CF"}</definedName>
    <definedName name="wrn.ComboResults._2" localSheetId="20" hidden="1">{#N/A,#N/A,FALSE,"Combo-Ass ";#N/A,#N/A,FALSE,"Combo-AD sum";#N/A,#N/A,FALSE,"Combo-Syn Sens";#N/A,#N/A,FALSE,"Combo-Contr";#N/A,#N/A,FALSE,"Combo-Credit Sum";#N/A,#N/A,FALSE,"Combo-Credit";#N/A,#N/A,FALSE,"Combo-AD";#N/A,#N/A,FALSE,"Combo-AD CF"}</definedName>
    <definedName name="wrn.ComboResults._2" localSheetId="12" hidden="1">{#N/A,#N/A,FALSE,"Combo-Ass ";#N/A,#N/A,FALSE,"Combo-AD sum";#N/A,#N/A,FALSE,"Combo-Syn Sens";#N/A,#N/A,FALSE,"Combo-Contr";#N/A,#N/A,FALSE,"Combo-Credit Sum";#N/A,#N/A,FALSE,"Combo-Credit";#N/A,#N/A,FALSE,"Combo-AD";#N/A,#N/A,FALSE,"Combo-AD CF"}</definedName>
    <definedName name="wrn.ComboResults._2" localSheetId="15" hidden="1">{#N/A,#N/A,FALSE,"Combo-Ass ";#N/A,#N/A,FALSE,"Combo-AD sum";#N/A,#N/A,FALSE,"Combo-Syn Sens";#N/A,#N/A,FALSE,"Combo-Contr";#N/A,#N/A,FALSE,"Combo-Credit Sum";#N/A,#N/A,FALSE,"Combo-Credit";#N/A,#N/A,FALSE,"Combo-AD";#N/A,#N/A,FALSE,"Combo-AD CF"}</definedName>
    <definedName name="wrn.ComboResults._2" hidden="1">{#N/A,#N/A,FALSE,"Combo-Ass ";#N/A,#N/A,FALSE,"Combo-AD sum";#N/A,#N/A,FALSE,"Combo-Syn Sens";#N/A,#N/A,FALSE,"Combo-Contr";#N/A,#N/A,FALSE,"Combo-Credit Sum";#N/A,#N/A,FALSE,"Combo-Credit";#N/A,#N/A,FALSE,"Combo-AD";#N/A,#N/A,FALSE,"Combo-AD CF"}</definedName>
    <definedName name="wrn.ComboResults._22" localSheetId="16" hidden="1">{#N/A,#N/A,FALSE,"Combo-Ass ";#N/A,#N/A,FALSE,"Combo-AD sum";#N/A,#N/A,FALSE,"Combo-Syn Sens";#N/A,#N/A,FALSE,"Combo-Contr";#N/A,#N/A,FALSE,"Combo-Credit Sum";#N/A,#N/A,FALSE,"Combo-Credit";#N/A,#N/A,FALSE,"Combo-AD";#N/A,#N/A,FALSE,"Combo-AD CF"}</definedName>
    <definedName name="wrn.ComboResults._22" localSheetId="20" hidden="1">{#N/A,#N/A,FALSE,"Combo-Ass ";#N/A,#N/A,FALSE,"Combo-AD sum";#N/A,#N/A,FALSE,"Combo-Syn Sens";#N/A,#N/A,FALSE,"Combo-Contr";#N/A,#N/A,FALSE,"Combo-Credit Sum";#N/A,#N/A,FALSE,"Combo-Credit";#N/A,#N/A,FALSE,"Combo-AD";#N/A,#N/A,FALSE,"Combo-AD CF"}</definedName>
    <definedName name="wrn.ComboResults._22" localSheetId="12" hidden="1">{#N/A,#N/A,FALSE,"Combo-Ass ";#N/A,#N/A,FALSE,"Combo-AD sum";#N/A,#N/A,FALSE,"Combo-Syn Sens";#N/A,#N/A,FALSE,"Combo-Contr";#N/A,#N/A,FALSE,"Combo-Credit Sum";#N/A,#N/A,FALSE,"Combo-Credit";#N/A,#N/A,FALSE,"Combo-AD";#N/A,#N/A,FALSE,"Combo-AD CF"}</definedName>
    <definedName name="wrn.ComboResults._22" localSheetId="15" hidden="1">{#N/A,#N/A,FALSE,"Combo-Ass ";#N/A,#N/A,FALSE,"Combo-AD sum";#N/A,#N/A,FALSE,"Combo-Syn Sens";#N/A,#N/A,FALSE,"Combo-Contr";#N/A,#N/A,FALSE,"Combo-Credit Sum";#N/A,#N/A,FALSE,"Combo-Credit";#N/A,#N/A,FALSE,"Combo-AD";#N/A,#N/A,FALSE,"Combo-AD CF"}</definedName>
    <definedName name="wrn.ComboResults._22" hidden="1">{#N/A,#N/A,FALSE,"Combo-Ass ";#N/A,#N/A,FALSE,"Combo-AD sum";#N/A,#N/A,FALSE,"Combo-Syn Sens";#N/A,#N/A,FALSE,"Combo-Contr";#N/A,#N/A,FALSE,"Combo-Credit Sum";#N/A,#N/A,FALSE,"Combo-Credit";#N/A,#N/A,FALSE,"Combo-AD";#N/A,#N/A,FALSE,"Combo-AD CF"}</definedName>
    <definedName name="wrn.ComboResults.2" localSheetId="16" hidden="1">{#N/A,#N/A,FALSE,"Combo-Ass ";#N/A,#N/A,FALSE,"Combo-AD sum";#N/A,#N/A,FALSE,"Combo-Syn Sens";#N/A,#N/A,FALSE,"Combo-Contr";#N/A,#N/A,FALSE,"Combo-Credit Sum";#N/A,#N/A,FALSE,"Combo-Credit";#N/A,#N/A,FALSE,"Combo-AD";#N/A,#N/A,FALSE,"Combo-AD CF"}</definedName>
    <definedName name="wrn.ComboResults.2" localSheetId="20" hidden="1">{#N/A,#N/A,FALSE,"Combo-Ass ";#N/A,#N/A,FALSE,"Combo-AD sum";#N/A,#N/A,FALSE,"Combo-Syn Sens";#N/A,#N/A,FALSE,"Combo-Contr";#N/A,#N/A,FALSE,"Combo-Credit Sum";#N/A,#N/A,FALSE,"Combo-Credit";#N/A,#N/A,FALSE,"Combo-AD";#N/A,#N/A,FALSE,"Combo-AD CF"}</definedName>
    <definedName name="wrn.ComboResults.2" localSheetId="12" hidden="1">{#N/A,#N/A,FALSE,"Combo-Ass ";#N/A,#N/A,FALSE,"Combo-AD sum";#N/A,#N/A,FALSE,"Combo-Syn Sens";#N/A,#N/A,FALSE,"Combo-Contr";#N/A,#N/A,FALSE,"Combo-Credit Sum";#N/A,#N/A,FALSE,"Combo-Credit";#N/A,#N/A,FALSE,"Combo-AD";#N/A,#N/A,FALSE,"Combo-AD CF"}</definedName>
    <definedName name="wrn.ComboResults.2" localSheetId="15" hidden="1">{#N/A,#N/A,FALSE,"Combo-Ass ";#N/A,#N/A,FALSE,"Combo-AD sum";#N/A,#N/A,FALSE,"Combo-Syn Sens";#N/A,#N/A,FALSE,"Combo-Contr";#N/A,#N/A,FALSE,"Combo-Credit Sum";#N/A,#N/A,FALSE,"Combo-Credit";#N/A,#N/A,FALSE,"Combo-AD";#N/A,#N/A,FALSE,"Combo-AD CF"}</definedName>
    <definedName name="wrn.ComboResults.2" hidden="1">{#N/A,#N/A,FALSE,"Combo-Ass ";#N/A,#N/A,FALSE,"Combo-AD sum";#N/A,#N/A,FALSE,"Combo-Syn Sens";#N/A,#N/A,FALSE,"Combo-Contr";#N/A,#N/A,FALSE,"Combo-Credit Sum";#N/A,#N/A,FALSE,"Combo-Credit";#N/A,#N/A,FALSE,"Combo-AD";#N/A,#N/A,FALSE,"Combo-AD CF"}</definedName>
    <definedName name="wrn.ComboState." localSheetId="16" hidden="1">{#N/A,#N/A,FALSE,"Combo-Ass ";#N/A,#N/A,FALSE,"Combo-IS";#N/A,#N/A,FALSE,"Combo-BS";#N/A,#N/A,FALSE,"Combo-CF"}</definedName>
    <definedName name="wrn.ComboState." localSheetId="20" hidden="1">{#N/A,#N/A,FALSE,"Combo-Ass ";#N/A,#N/A,FALSE,"Combo-IS";#N/A,#N/A,FALSE,"Combo-BS";#N/A,#N/A,FALSE,"Combo-CF"}</definedName>
    <definedName name="wrn.ComboState." localSheetId="12" hidden="1">{#N/A,#N/A,FALSE,"Combo-Ass ";#N/A,#N/A,FALSE,"Combo-IS";#N/A,#N/A,FALSE,"Combo-BS";#N/A,#N/A,FALSE,"Combo-CF"}</definedName>
    <definedName name="wrn.ComboState." localSheetId="15" hidden="1">{#N/A,#N/A,FALSE,"Combo-Ass ";#N/A,#N/A,FALSE,"Combo-IS";#N/A,#N/A,FALSE,"Combo-BS";#N/A,#N/A,FALSE,"Combo-CF"}</definedName>
    <definedName name="wrn.ComboState." hidden="1">{#N/A,#N/A,FALSE,"Combo-Ass ";#N/A,#N/A,FALSE,"Combo-IS";#N/A,#N/A,FALSE,"Combo-BS";#N/A,#N/A,FALSE,"Combo-CF"}</definedName>
    <definedName name="wrn.ComboState._2" localSheetId="16" hidden="1">{#N/A,#N/A,FALSE,"Combo-Ass ";#N/A,#N/A,FALSE,"Combo-IS";#N/A,#N/A,FALSE,"Combo-BS";#N/A,#N/A,FALSE,"Combo-CF"}</definedName>
    <definedName name="wrn.ComboState._2" localSheetId="20" hidden="1">{#N/A,#N/A,FALSE,"Combo-Ass ";#N/A,#N/A,FALSE,"Combo-IS";#N/A,#N/A,FALSE,"Combo-BS";#N/A,#N/A,FALSE,"Combo-CF"}</definedName>
    <definedName name="wrn.ComboState._2" localSheetId="12" hidden="1">{#N/A,#N/A,FALSE,"Combo-Ass ";#N/A,#N/A,FALSE,"Combo-IS";#N/A,#N/A,FALSE,"Combo-BS";#N/A,#N/A,FALSE,"Combo-CF"}</definedName>
    <definedName name="wrn.ComboState._2" localSheetId="15" hidden="1">{#N/A,#N/A,FALSE,"Combo-Ass ";#N/A,#N/A,FALSE,"Combo-IS";#N/A,#N/A,FALSE,"Combo-BS";#N/A,#N/A,FALSE,"Combo-CF"}</definedName>
    <definedName name="wrn.ComboState._2" hidden="1">{#N/A,#N/A,FALSE,"Combo-Ass ";#N/A,#N/A,FALSE,"Combo-IS";#N/A,#N/A,FALSE,"Combo-BS";#N/A,#N/A,FALSE,"Combo-CF"}</definedName>
    <definedName name="wrn.ComboState._22" localSheetId="16" hidden="1">{#N/A,#N/A,FALSE,"Combo-Ass ";#N/A,#N/A,FALSE,"Combo-IS";#N/A,#N/A,FALSE,"Combo-BS";#N/A,#N/A,FALSE,"Combo-CF"}</definedName>
    <definedName name="wrn.ComboState._22" localSheetId="20" hidden="1">{#N/A,#N/A,FALSE,"Combo-Ass ";#N/A,#N/A,FALSE,"Combo-IS";#N/A,#N/A,FALSE,"Combo-BS";#N/A,#N/A,FALSE,"Combo-CF"}</definedName>
    <definedName name="wrn.ComboState._22" localSheetId="12" hidden="1">{#N/A,#N/A,FALSE,"Combo-Ass ";#N/A,#N/A,FALSE,"Combo-IS";#N/A,#N/A,FALSE,"Combo-BS";#N/A,#N/A,FALSE,"Combo-CF"}</definedName>
    <definedName name="wrn.ComboState._22" localSheetId="15" hidden="1">{#N/A,#N/A,FALSE,"Combo-Ass ";#N/A,#N/A,FALSE,"Combo-IS";#N/A,#N/A,FALSE,"Combo-BS";#N/A,#N/A,FALSE,"Combo-CF"}</definedName>
    <definedName name="wrn.ComboState._22" hidden="1">{#N/A,#N/A,FALSE,"Combo-Ass ";#N/A,#N/A,FALSE,"Combo-IS";#N/A,#N/A,FALSE,"Combo-BS";#N/A,#N/A,FALSE,"Combo-CF"}</definedName>
    <definedName name="wrn.ComboState.2" localSheetId="16" hidden="1">{#N/A,#N/A,FALSE,"Combo-Ass ";#N/A,#N/A,FALSE,"Combo-IS";#N/A,#N/A,FALSE,"Combo-BS";#N/A,#N/A,FALSE,"Combo-CF"}</definedName>
    <definedName name="wrn.ComboState.2" localSheetId="20" hidden="1">{#N/A,#N/A,FALSE,"Combo-Ass ";#N/A,#N/A,FALSE,"Combo-IS";#N/A,#N/A,FALSE,"Combo-BS";#N/A,#N/A,FALSE,"Combo-CF"}</definedName>
    <definedName name="wrn.ComboState.2" localSheetId="12" hidden="1">{#N/A,#N/A,FALSE,"Combo-Ass ";#N/A,#N/A,FALSE,"Combo-IS";#N/A,#N/A,FALSE,"Combo-BS";#N/A,#N/A,FALSE,"Combo-CF"}</definedName>
    <definedName name="wrn.ComboState.2" localSheetId="15" hidden="1">{#N/A,#N/A,FALSE,"Combo-Ass ";#N/A,#N/A,FALSE,"Combo-IS";#N/A,#N/A,FALSE,"Combo-BS";#N/A,#N/A,FALSE,"Combo-CF"}</definedName>
    <definedName name="wrn.ComboState.2" hidden="1">{#N/A,#N/A,FALSE,"Combo-Ass ";#N/A,#N/A,FALSE,"Combo-IS";#N/A,#N/A,FALSE,"Combo-BS";#N/A,#N/A,FALSE,"Combo-CF"}</definedName>
    <definedName name="wrn.Complete." localSheetId="16"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 localSheetId="20"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 localSheetId="12"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 localSheetId="15"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 localSheetId="16"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 localSheetId="20"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 localSheetId="12"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 localSheetId="15"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 localSheetId="16"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 localSheetId="20"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 localSheetId="12"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 localSheetId="15"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ntribution." localSheetId="16" hidden="1">{#N/A,#N/A,FALSE,"Contribution Analysis"}</definedName>
    <definedName name="wrn.contribution." localSheetId="20" hidden="1">{#N/A,#N/A,FALSE,"Contribution Analysis"}</definedName>
    <definedName name="wrn.contribution." localSheetId="12" hidden="1">{#N/A,#N/A,FALSE,"Contribution Analysis"}</definedName>
    <definedName name="wrn.contribution." localSheetId="15" hidden="1">{#N/A,#N/A,FALSE,"Contribution Analysis"}</definedName>
    <definedName name="wrn.contribution." hidden="1">{#N/A,#N/A,FALSE,"Contribution Analysis"}</definedName>
    <definedName name="wrn.Cover." localSheetId="16" hidden="1">{"coverall",#N/A,FALSE,"Definitions";"cover1",#N/A,FALSE,"Definitions";"cover2",#N/A,FALSE,"Definitions";"cover3",#N/A,FALSE,"Definitions";"cover4",#N/A,FALSE,"Definitions";"cover5",#N/A,FALSE,"Definitions";"blank",#N/A,FALSE,"Definitions"}</definedName>
    <definedName name="wrn.Cover." localSheetId="20" hidden="1">{"coverall",#N/A,FALSE,"Definitions";"cover1",#N/A,FALSE,"Definitions";"cover2",#N/A,FALSE,"Definitions";"cover3",#N/A,FALSE,"Definitions";"cover4",#N/A,FALSE,"Definitions";"cover5",#N/A,FALSE,"Definitions";"blank",#N/A,FALSE,"Definitions"}</definedName>
    <definedName name="wrn.Cover." localSheetId="12" hidden="1">{"coverall",#N/A,FALSE,"Definitions";"cover1",#N/A,FALSE,"Definitions";"cover2",#N/A,FALSE,"Definitions";"cover3",#N/A,FALSE,"Definitions";"cover4",#N/A,FALSE,"Definitions";"cover5",#N/A,FALSE,"Definitions";"blank",#N/A,FALSE,"Definitions"}</definedName>
    <definedName name="wrn.Cover." localSheetId="15" hidden="1">{"coverall",#N/A,FALSE,"Definitions";"cover1",#N/A,FALSE,"Definitions";"cover2",#N/A,FALSE,"Definitions";"cover3",#N/A,FALSE,"Definitions";"cover4",#N/A,FALSE,"Definitions";"cover5",#N/A,FALSE,"Definitions";"blank",#N/A,FALSE,"Definitions"}</definedName>
    <definedName name="wrn.Cover." hidden="1">{"coverall",#N/A,FALSE,"Definitions";"cover1",#N/A,FALSE,"Definitions";"cover2",#N/A,FALSE,"Definitions";"cover3",#N/A,FALSE,"Definitions";"cover4",#N/A,FALSE,"Definitions";"cover5",#N/A,FALSE,"Definitions";"blank",#N/A,FALSE,"Definitions"}</definedName>
    <definedName name="wrn.CPB." localSheetId="16" hidden="1">{#N/A,#N/A,FALSE,"CPB"}</definedName>
    <definedName name="wrn.CPB." localSheetId="20" hidden="1">{#N/A,#N/A,FALSE,"CPB"}</definedName>
    <definedName name="wrn.CPB." localSheetId="12" hidden="1">{#N/A,#N/A,FALSE,"CPB"}</definedName>
    <definedName name="wrn.CPB." localSheetId="15" hidden="1">{#N/A,#N/A,FALSE,"CPB"}</definedName>
    <definedName name="wrn.CPB." hidden="1">{#N/A,#N/A,FALSE,"CPB"}</definedName>
    <definedName name="wrn.Credit._.Summary." localSheetId="16" hidden="1">{#N/A,#N/A,FALSE,"Credit Summary"}</definedName>
    <definedName name="wrn.Credit._.Summary." localSheetId="20" hidden="1">{#N/A,#N/A,FALSE,"Credit Summary"}</definedName>
    <definedName name="wrn.Credit._.Summary." localSheetId="12" hidden="1">{#N/A,#N/A,FALSE,"Credit Summary"}</definedName>
    <definedName name="wrn.Credit._.Summary." localSheetId="15" hidden="1">{#N/A,#N/A,FALSE,"Credit Summary"}</definedName>
    <definedName name="wrn.Credit._.Summary." hidden="1">{#N/A,#N/A,FALSE,"Credit Summary"}</definedName>
    <definedName name="wrn.crossroads." localSheetId="16" hidden="1">{#N/A,#N/A,FALSE,"RENT ROLL";#N/A,#N/A,FALSE,"CAM";#N/A,#N/A,FALSE,"TAXES";#N/A,#N/A,FALSE,"INSURANCE";#N/A,#N/A,FALSE,"HVAC";#N/A,#N/A,FALSE,"MARKETING"}</definedName>
    <definedName name="wrn.crossroads." localSheetId="20" hidden="1">{#N/A,#N/A,FALSE,"RENT ROLL";#N/A,#N/A,FALSE,"CAM";#N/A,#N/A,FALSE,"TAXES";#N/A,#N/A,FALSE,"INSURANCE";#N/A,#N/A,FALSE,"HVAC";#N/A,#N/A,FALSE,"MARKETING"}</definedName>
    <definedName name="wrn.crossroads." localSheetId="12" hidden="1">{#N/A,#N/A,FALSE,"RENT ROLL";#N/A,#N/A,FALSE,"CAM";#N/A,#N/A,FALSE,"TAXES";#N/A,#N/A,FALSE,"INSURANCE";#N/A,#N/A,FALSE,"HVAC";#N/A,#N/A,FALSE,"MARKETING"}</definedName>
    <definedName name="wrn.crossroads." localSheetId="15" hidden="1">{#N/A,#N/A,FALSE,"RENT ROLL";#N/A,#N/A,FALSE,"CAM";#N/A,#N/A,FALSE,"TAXES";#N/A,#N/A,FALSE,"INSURANCE";#N/A,#N/A,FALSE,"HVAC";#N/A,#N/A,FALSE,"MARKETING"}</definedName>
    <definedName name="wrn.crossroads." hidden="1">{#N/A,#N/A,FALSE,"RENT ROLL";#N/A,#N/A,FALSE,"CAM";#N/A,#N/A,FALSE,"TAXES";#N/A,#N/A,FALSE,"INSURANCE";#N/A,#N/A,FALSE,"HVAC";#N/A,#N/A,FALSE,"MARKETING"}</definedName>
    <definedName name="wrn.CRT." localSheetId="16"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RT." localSheetId="20"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RT." localSheetId="12"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RT." localSheetId="15"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localSheetId="16" hidden="1">{"orixcsc",#N/A,FALSE,"ORIX CSC";"orixcsc2",#N/A,FALSE,"ORIX CSC"}</definedName>
    <definedName name="wrn.csc." localSheetId="20" hidden="1">{"orixcsc",#N/A,FALSE,"ORIX CSC";"orixcsc2",#N/A,FALSE,"ORIX CSC"}</definedName>
    <definedName name="wrn.csc." localSheetId="12" hidden="1">{"orixcsc",#N/A,FALSE,"ORIX CSC";"orixcsc2",#N/A,FALSE,"ORIX CSC"}</definedName>
    <definedName name="wrn.csc." localSheetId="15" hidden="1">{"orixcsc",#N/A,FALSE,"ORIX CSC";"orixcsc2",#N/A,FALSE,"ORIX CSC"}</definedName>
    <definedName name="wrn.csc." hidden="1">{"orixcsc",#N/A,FALSE,"ORIX CSC";"orixcsc2",#N/A,FALSE,"ORIX CSC"}</definedName>
    <definedName name="wrn.csc2." localSheetId="16" hidden="1">{#N/A,#N/A,FALSE,"ORIX CSC"}</definedName>
    <definedName name="wrn.csc2." localSheetId="20" hidden="1">{#N/A,#N/A,FALSE,"ORIX CSC"}</definedName>
    <definedName name="wrn.csc2." localSheetId="12" hidden="1">{#N/A,#N/A,FALSE,"ORIX CSC"}</definedName>
    <definedName name="wrn.csc2." localSheetId="15" hidden="1">{#N/A,#N/A,FALSE,"ORIX CSC"}</definedName>
    <definedName name="wrn.csc2." hidden="1">{#N/A,#N/A,FALSE,"ORIX CSC"}</definedName>
    <definedName name="wrn.database." localSheetId="16" hidden="1">{"subs",#N/A,FALSE,"database ";"proportional",#N/A,FALSE,"database "}</definedName>
    <definedName name="wrn.database." localSheetId="20" hidden="1">{"subs",#N/A,FALSE,"database ";"proportional",#N/A,FALSE,"database "}</definedName>
    <definedName name="wrn.database." localSheetId="12" hidden="1">{"subs",#N/A,FALSE,"database ";"proportional",#N/A,FALSE,"database "}</definedName>
    <definedName name="wrn.database." localSheetId="15" hidden="1">{"subs",#N/A,FALSE,"database ";"proportional",#N/A,FALSE,"database "}</definedName>
    <definedName name="wrn.database." hidden="1">{"subs",#N/A,FALSE,"database ";"proportional",#N/A,FALSE,"database "}</definedName>
    <definedName name="wrn.dcf." localSheetId="16" hidden="1">{"mgmt forecast",#N/A,FALSE,"Mgmt Forecast";"dcf table",#N/A,FALSE,"Mgmt Forecast";"sensitivity",#N/A,FALSE,"Mgmt Forecast";"table inputs",#N/A,FALSE,"Mgmt Forecast";"calculations",#N/A,FALSE,"Mgmt Forecast"}</definedName>
    <definedName name="wrn.dcf." localSheetId="20" hidden="1">{"mgmt forecast",#N/A,FALSE,"Mgmt Forecast";"dcf table",#N/A,FALSE,"Mgmt Forecast";"sensitivity",#N/A,FALSE,"Mgmt Forecast";"table inputs",#N/A,FALSE,"Mgmt Forecast";"calculations",#N/A,FALSE,"Mgmt Forecast"}</definedName>
    <definedName name="wrn.dcf." localSheetId="12" hidden="1">{"mgmt forecast",#N/A,FALSE,"Mgmt Forecast";"dcf table",#N/A,FALSE,"Mgmt Forecast";"sensitivity",#N/A,FALSE,"Mgmt Forecast";"table inputs",#N/A,FALSE,"Mgmt Forecast";"calculations",#N/A,FALSE,"Mgmt Forecast"}</definedName>
    <definedName name="wrn.dcf." localSheetId="15"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epreciation." localSheetId="16" hidden="1">{"GAAP Deprec",#N/A,TRUE,"Financials";"Tax Deprec",#N/A,TRUE,"Financials"}</definedName>
    <definedName name="wrn.Depreciation." localSheetId="20" hidden="1">{"GAAP Deprec",#N/A,TRUE,"Financials";"Tax Deprec",#N/A,TRUE,"Financials"}</definedName>
    <definedName name="wrn.Depreciation." localSheetId="12" hidden="1">{"GAAP Deprec",#N/A,TRUE,"Financials";"Tax Deprec",#N/A,TRUE,"Financials"}</definedName>
    <definedName name="wrn.Depreciation." localSheetId="15" hidden="1">{"GAAP Deprec",#N/A,TRUE,"Financials";"Tax Deprec",#N/A,TRUE,"Financials"}</definedName>
    <definedName name="wrn.Depreciation." hidden="1">{"GAAP Deprec",#N/A,TRUE,"Financials";"Tax Deprec",#N/A,TRUE,"Financials"}</definedName>
    <definedName name="wrn.devdeal." localSheetId="16" hidden="1">{"top",#N/A,TRUE,"Detail";"next",#N/A,TRUE,"Detail";"then",#N/A,TRUE,"Detail";"and",#N/A,TRUE,"Detail";"inaddition",#N/A,TRUE,"Detail";"finally",#N/A,TRUE,"Detail"}</definedName>
    <definedName name="wrn.devdeal." localSheetId="20" hidden="1">{"top",#N/A,TRUE,"Detail";"next",#N/A,TRUE,"Detail";"then",#N/A,TRUE,"Detail";"and",#N/A,TRUE,"Detail";"inaddition",#N/A,TRUE,"Detail";"finally",#N/A,TRUE,"Detail"}</definedName>
    <definedName name="wrn.devdeal." localSheetId="12" hidden="1">{"top",#N/A,TRUE,"Detail";"next",#N/A,TRUE,"Detail";"then",#N/A,TRUE,"Detail";"and",#N/A,TRUE,"Detail";"inaddition",#N/A,TRUE,"Detail";"finally",#N/A,TRUE,"Detail"}</definedName>
    <definedName name="wrn.devdeal." localSheetId="15" hidden="1">{"top",#N/A,TRUE,"Detail";"next",#N/A,TRUE,"Detail";"then",#N/A,TRUE,"Detail";"and",#N/A,TRUE,"Detail";"inaddition",#N/A,TRUE,"Detail";"finally",#N/A,TRUE,"Detail"}</definedName>
    <definedName name="wrn.devdeal." hidden="1">{"top",#N/A,TRUE,"Detail";"next",#N/A,TRUE,"Detail";"then",#N/A,TRUE,"Detail";"and",#N/A,TRUE,"Detail";"inaddition",#N/A,TRUE,"Detail";"finally",#N/A,TRUE,"Detail"}</definedName>
    <definedName name="wrn.Employee._.Efficiency." localSheetId="16" hidden="1">{"Employee Efficiency",#N/A,FALSE,"Benchmarking"}</definedName>
    <definedName name="wrn.Employee._.Efficiency." localSheetId="20" hidden="1">{"Employee Efficiency",#N/A,FALSE,"Benchmarking"}</definedName>
    <definedName name="wrn.Employee._.Efficiency." localSheetId="12" hidden="1">{"Employee Efficiency",#N/A,FALSE,"Benchmarking"}</definedName>
    <definedName name="wrn.Employee._.Efficiency." localSheetId="15" hidden="1">{"Employee Efficiency",#N/A,FALSE,"Benchmarking"}</definedName>
    <definedName name="wrn.Employee._.Efficiency." hidden="1">{"Employee Efficiency",#N/A,FALSE,"Benchmarking"}</definedName>
    <definedName name="wrn.ENTRIES." localSheetId="16" hidden="1">{#N/A,#N/A,FALSE,"FINANCE";#N/A,#N/A,FALSE,"HUMAN RESOURCES";#N/A,#N/A,FALSE,"FACILITIES";#N/A,#N/A,FALSE,"NETWORK"}</definedName>
    <definedName name="wrn.ENTRIES." localSheetId="20" hidden="1">{#N/A,#N/A,FALSE,"FINANCE";#N/A,#N/A,FALSE,"HUMAN RESOURCES";#N/A,#N/A,FALSE,"FACILITIES";#N/A,#N/A,FALSE,"NETWORK"}</definedName>
    <definedName name="wrn.ENTRIES." localSheetId="12" hidden="1">{#N/A,#N/A,FALSE,"FINANCE";#N/A,#N/A,FALSE,"HUMAN RESOURCES";#N/A,#N/A,FALSE,"FACILITIES";#N/A,#N/A,FALSE,"NETWORK"}</definedName>
    <definedName name="wrn.ENTRIES." localSheetId="15" hidden="1">{#N/A,#N/A,FALSE,"FINANCE";#N/A,#N/A,FALSE,"HUMAN RESOURCES";#N/A,#N/A,FALSE,"FACILITIES";#N/A,#N/A,FALSE,"NETWORK"}</definedName>
    <definedName name="wrn.ENTRIES." hidden="1">{#N/A,#N/A,FALSE,"FINANCE";#N/A,#N/A,FALSE,"HUMAN RESOURCES";#N/A,#N/A,FALSE,"FACILITIES";#N/A,#N/A,FALSE,"NETWORK"}</definedName>
    <definedName name="wrn.Europe." localSheetId="16"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20"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1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15"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verything." localSheetId="16"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20"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1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15"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FASBResults." localSheetId="16" hidden="1">{#N/A,#N/A,FALSE,"Input";#N/A,#N/A,FALSE,"LastYearInput";#N/A,#N/A,FALSE,"NextYearData";#N/A,#N/A,FALSE,"NPPC";#N/A,#N/A,FALSE,"ReconPC";#N/A,#N/A,FALSE,"PSCAmort";#N/A,#N/A,FALSE,"FASBGL";#N/A,#N/A,FALSE,"FAS132";#N/A,#N/A,FALSE,"AML";#N/A,#N/A,FALSE,"FAS35"}</definedName>
    <definedName name="wrn.FASBResults." localSheetId="20" hidden="1">{#N/A,#N/A,FALSE,"Input";#N/A,#N/A,FALSE,"LastYearInput";#N/A,#N/A,FALSE,"NextYearData";#N/A,#N/A,FALSE,"NPPC";#N/A,#N/A,FALSE,"ReconPC";#N/A,#N/A,FALSE,"PSCAmort";#N/A,#N/A,FALSE,"FASBGL";#N/A,#N/A,FALSE,"FAS132";#N/A,#N/A,FALSE,"AML";#N/A,#N/A,FALSE,"FAS35"}</definedName>
    <definedName name="wrn.FASBResults." localSheetId="12" hidden="1">{#N/A,#N/A,FALSE,"Input";#N/A,#N/A,FALSE,"LastYearInput";#N/A,#N/A,FALSE,"NextYearData";#N/A,#N/A,FALSE,"NPPC";#N/A,#N/A,FALSE,"ReconPC";#N/A,#N/A,FALSE,"PSCAmort";#N/A,#N/A,FALSE,"FASBGL";#N/A,#N/A,FALSE,"FAS132";#N/A,#N/A,FALSE,"AML";#N/A,#N/A,FALSE,"FAS35"}</definedName>
    <definedName name="wrn.FASBResults." localSheetId="15" hidden="1">{#N/A,#N/A,FALSE,"Input";#N/A,#N/A,FALSE,"LastYearInput";#N/A,#N/A,FALSE,"NextYearData";#N/A,#N/A,FALSE,"NPPC";#N/A,#N/A,FALSE,"ReconPC";#N/A,#N/A,FALSE,"PSCAmort";#N/A,#N/A,FALSE,"FASBGL";#N/A,#N/A,FALSE,"FAS132";#N/A,#N/A,FALSE,"AML";#N/A,#N/A,FALSE,"FAS35"}</definedName>
    <definedName name="wrn.FASBResults." hidden="1">{#N/A,#N/A,FALSE,"Input";#N/A,#N/A,FALSE,"LastYearInput";#N/A,#N/A,FALSE,"NextYearData";#N/A,#N/A,FALSE,"NPPC";#N/A,#N/A,FALSE,"ReconPC";#N/A,#N/A,FALSE,"PSCAmort";#N/A,#N/A,FALSE,"FASBGL";#N/A,#N/A,FALSE,"FAS132";#N/A,#N/A,FALSE,"AML";#N/A,#N/A,FALSE,"FAS35"}</definedName>
    <definedName name="wrn.FCB." localSheetId="16" hidden="1">{"FCB_ALL",#N/A,FALSE,"FCB"}</definedName>
    <definedName name="wrn.FCB." localSheetId="20" hidden="1">{"FCB_ALL",#N/A,FALSE,"FCB"}</definedName>
    <definedName name="wrn.FCB." localSheetId="12" hidden="1">{"FCB_ALL",#N/A,FALSE,"FCB"}</definedName>
    <definedName name="wrn.FCB." localSheetId="15" hidden="1">{"FCB_ALL",#N/A,FALSE,"FCB"}</definedName>
    <definedName name="wrn.FCB." hidden="1">{"FCB_ALL",#N/A,FALSE,"FCB"}</definedName>
    <definedName name="wrn.fcb2" localSheetId="16" hidden="1">{"FCB_ALL",#N/A,FALSE,"FCB"}</definedName>
    <definedName name="wrn.fcb2" localSheetId="20" hidden="1">{"FCB_ALL",#N/A,FALSE,"FCB"}</definedName>
    <definedName name="wrn.fcb2" localSheetId="12" hidden="1">{"FCB_ALL",#N/A,FALSE,"FCB"}</definedName>
    <definedName name="wrn.fcb2" localSheetId="15" hidden="1">{"FCB_ALL",#N/A,FALSE,"FCB"}</definedName>
    <definedName name="wrn.fcb2" hidden="1">{"FCB_ALL",#N/A,FALSE,"FCB"}</definedName>
    <definedName name="wrn.Financials." localSheetId="16" hidden="1">{"Inc Stmt",#N/A,TRUE,"Financials";"Common Size",#N/A,TRUE,"Financials";"BS Assets",#N/A,TRUE,"Financials";"BS Liabilities",#N/A,TRUE,"Financials";"Cash Flow Stmt",#N/A,TRUE,"Financials";"DCF",#N/A,TRUE,"Financials"}</definedName>
    <definedName name="wrn.Financials." localSheetId="20" hidden="1">{"Inc Stmt",#N/A,TRUE,"Financials";"Common Size",#N/A,TRUE,"Financials";"BS Assets",#N/A,TRUE,"Financials";"BS Liabilities",#N/A,TRUE,"Financials";"Cash Flow Stmt",#N/A,TRUE,"Financials";"DCF",#N/A,TRUE,"Financials"}</definedName>
    <definedName name="wrn.Financials." localSheetId="12" hidden="1">{"Inc Stmt",#N/A,TRUE,"Financials";"Common Size",#N/A,TRUE,"Financials";"BS Assets",#N/A,TRUE,"Financials";"BS Liabilities",#N/A,TRUE,"Financials";"Cash Flow Stmt",#N/A,TRUE,"Financials";"DCF",#N/A,TRUE,"Financials"}</definedName>
    <definedName name="wrn.Financials." localSheetId="15" hidden="1">{"Inc Stmt",#N/A,TRUE,"Financials";"Common Size",#N/A,TRUE,"Financials";"BS Assets",#N/A,TRUE,"Financials";"BS Liabilities",#N/A,TRUE,"Financials";"Cash Flow Stmt",#N/A,TRUE,"Financials";"DCF",#N/A,TRUE,"Financials"}</definedName>
    <definedName name="wrn.Financials." hidden="1">{"Inc Stmt",#N/A,TRUE,"Financials";"Common Size",#N/A,TRUE,"Financials";"BS Assets",#N/A,TRUE,"Financials";"BS Liabilities",#N/A,TRUE,"Financials";"Cash Flow Stmt",#N/A,TRUE,"Financials";"DCF",#N/A,TRUE,"Financials"}</definedName>
    <definedName name="wrn.Full._.Model." localSheetId="16" hidden="1">{"P&amp;L",#N/A,FALSE,"P&amp;LPlan";"Cashflow",#N/A,FALSE,"Cash Flow";"Bal Sht",#N/A,FALSE,"Bal Sht";"Revenue",#N/A,FALSE,"Revenue";"Capital",#N/A,FALSE,"Capital";"Assumptions",#N/A,FALSE,"Assumptions";"G&amp;A",#N/A,FALSE,"G&amp;A";"Sales",#N/A,FALSE,"Sales";"Mktg",#N/A,FALSE,"Mktg";"R&amp;D",#N/A,FALSE,"R&amp;D";"Ttl Svc Cost",#N/A,FALSE,"TotalSvcCost";"Tech Sppt",#N/A,FALSE,"Tech Support";"Consulting",#N/A,FALSE,"Consulting";"Training",#N/A,FALSE,"Training"}</definedName>
    <definedName name="wrn.Full._.Model." localSheetId="20" hidden="1">{"P&amp;L",#N/A,FALSE,"P&amp;LPlan";"Cashflow",#N/A,FALSE,"Cash Flow";"Bal Sht",#N/A,FALSE,"Bal Sht";"Revenue",#N/A,FALSE,"Revenue";"Capital",#N/A,FALSE,"Capital";"Assumptions",#N/A,FALSE,"Assumptions";"G&amp;A",#N/A,FALSE,"G&amp;A";"Sales",#N/A,FALSE,"Sales";"Mktg",#N/A,FALSE,"Mktg";"R&amp;D",#N/A,FALSE,"R&amp;D";"Ttl Svc Cost",#N/A,FALSE,"TotalSvcCost";"Tech Sppt",#N/A,FALSE,"Tech Support";"Consulting",#N/A,FALSE,"Consulting";"Training",#N/A,FALSE,"Training"}</definedName>
    <definedName name="wrn.Full._.Model." localSheetId="12" hidden="1">{"P&amp;L",#N/A,FALSE,"P&amp;LPlan";"Cashflow",#N/A,FALSE,"Cash Flow";"Bal Sht",#N/A,FALSE,"Bal Sht";"Revenue",#N/A,FALSE,"Revenue";"Capital",#N/A,FALSE,"Capital";"Assumptions",#N/A,FALSE,"Assumptions";"G&amp;A",#N/A,FALSE,"G&amp;A";"Sales",#N/A,FALSE,"Sales";"Mktg",#N/A,FALSE,"Mktg";"R&amp;D",#N/A,FALSE,"R&amp;D";"Ttl Svc Cost",#N/A,FALSE,"TotalSvcCost";"Tech Sppt",#N/A,FALSE,"Tech Support";"Consulting",#N/A,FALSE,"Consulting";"Training",#N/A,FALSE,"Training"}</definedName>
    <definedName name="wrn.Full._.Model." localSheetId="15" hidden="1">{"P&amp;L",#N/A,FALSE,"P&amp;LPlan";"Cashflow",#N/A,FALSE,"Cash Flow";"Bal Sht",#N/A,FALSE,"Bal Sht";"Revenue",#N/A,FALSE,"Revenue";"Capital",#N/A,FALSE,"Capital";"Assumptions",#N/A,FALSE,"Assumptions";"G&amp;A",#N/A,FALSE,"G&amp;A";"Sales",#N/A,FALSE,"Sales";"Mktg",#N/A,FALSE,"Mktg";"R&amp;D",#N/A,FALSE,"R&amp;D";"Ttl Svc Cost",#N/A,FALSE,"TotalSvcCost";"Tech Sppt",#N/A,FALSE,"Tech Support";"Consulting",#N/A,FALSE,"Consulting";"Training",#N/A,FALSE,"Training"}</definedName>
    <definedName name="wrn.Full._.Model." hidden="1">{"P&amp;L",#N/A,FALSE,"P&amp;LPlan";"Cashflow",#N/A,FALSE,"Cash Flow";"Bal Sht",#N/A,FALSE,"Bal Sht";"Revenue",#N/A,FALSE,"Revenue";"Capital",#N/A,FALSE,"Capital";"Assumptions",#N/A,FALSE,"Assumptions";"G&amp;A",#N/A,FALSE,"G&amp;A";"Sales",#N/A,FALSE,"Sales";"Mktg",#N/A,FALSE,"Mktg";"R&amp;D",#N/A,FALSE,"R&amp;D";"Ttl Svc Cost",#N/A,FALSE,"TotalSvcCost";"Tech Sppt",#N/A,FALSE,"Tech Support";"Consulting",#N/A,FALSE,"Consulting";"Training",#N/A,FALSE,"Training"}</definedName>
    <definedName name="wrn.FundingResults." localSheetId="16" hidden="1">{#N/A,#N/A,FALSE,"Input";#N/A,#N/A,FALSE,"LastYearInput";#N/A,#N/A,FALSE,"NextYearData";#N/A,#N/A,FALSE,"Summary";#N/A,#N/A,FALSE,"Quart";#N/A,#N/A,FALSE,"UAL";#N/A,#N/A,FALSE,"AVA";#N/A,#N/A,FALSE,"CL";#N/A,#N/A,FALSE,"CBal";#N/A,#N/A,FALSE,"Min";#N/A,#N/A,FALSE,"AFC";#N/A,#N/A,FALSE,"FFL";#N/A,#N/A,FALSE,"Max";#N/A,#N/A,FALSE,"MinAmort";#N/A,#N/A,FALSE,"Exp";#N/A,#N/A,FALSE,"AssetRet"}</definedName>
    <definedName name="wrn.FundingResults." localSheetId="20" hidden="1">{#N/A,#N/A,FALSE,"Input";#N/A,#N/A,FALSE,"LastYearInput";#N/A,#N/A,FALSE,"NextYearData";#N/A,#N/A,FALSE,"Summary";#N/A,#N/A,FALSE,"Quart";#N/A,#N/A,FALSE,"UAL";#N/A,#N/A,FALSE,"AVA";#N/A,#N/A,FALSE,"CL";#N/A,#N/A,FALSE,"CBal";#N/A,#N/A,FALSE,"Min";#N/A,#N/A,FALSE,"AFC";#N/A,#N/A,FALSE,"FFL";#N/A,#N/A,FALSE,"Max";#N/A,#N/A,FALSE,"MinAmort";#N/A,#N/A,FALSE,"Exp";#N/A,#N/A,FALSE,"AssetRet"}</definedName>
    <definedName name="wrn.FundingResults." localSheetId="12" hidden="1">{#N/A,#N/A,FALSE,"Input";#N/A,#N/A,FALSE,"LastYearInput";#N/A,#N/A,FALSE,"NextYearData";#N/A,#N/A,FALSE,"Summary";#N/A,#N/A,FALSE,"Quart";#N/A,#N/A,FALSE,"UAL";#N/A,#N/A,FALSE,"AVA";#N/A,#N/A,FALSE,"CL";#N/A,#N/A,FALSE,"CBal";#N/A,#N/A,FALSE,"Min";#N/A,#N/A,FALSE,"AFC";#N/A,#N/A,FALSE,"FFL";#N/A,#N/A,FALSE,"Max";#N/A,#N/A,FALSE,"MinAmort";#N/A,#N/A,FALSE,"Exp";#N/A,#N/A,FALSE,"AssetRet"}</definedName>
    <definedName name="wrn.FundingResults." localSheetId="15" hidden="1">{#N/A,#N/A,FALSE,"Input";#N/A,#N/A,FALSE,"LastYearInput";#N/A,#N/A,FALSE,"NextYearData";#N/A,#N/A,FALSE,"Summary";#N/A,#N/A,FALSE,"Quart";#N/A,#N/A,FALSE,"UAL";#N/A,#N/A,FALSE,"AVA";#N/A,#N/A,FALSE,"CL";#N/A,#N/A,FALSE,"CBal";#N/A,#N/A,FALSE,"Min";#N/A,#N/A,FALSE,"AFC";#N/A,#N/A,FALSE,"FFL";#N/A,#N/A,FALSE,"Max";#N/A,#N/A,FALSE,"MinAmort";#N/A,#N/A,FALSE,"Exp";#N/A,#N/A,FALSE,"AssetRet"}</definedName>
    <definedName name="wrn.FundingResults." hidden="1">{#N/A,#N/A,FALSE,"Input";#N/A,#N/A,FALSE,"LastYearInput";#N/A,#N/A,FALSE,"NextYearData";#N/A,#N/A,FALSE,"Summary";#N/A,#N/A,FALSE,"Quart";#N/A,#N/A,FALSE,"UAL";#N/A,#N/A,FALSE,"AVA";#N/A,#N/A,FALSE,"CL";#N/A,#N/A,FALSE,"CBal";#N/A,#N/A,FALSE,"Min";#N/A,#N/A,FALSE,"AFC";#N/A,#N/A,FALSE,"FFL";#N/A,#N/A,FALSE,"Max";#N/A,#N/A,FALSE,"MinAmort";#N/A,#N/A,FALSE,"Exp";#N/A,#N/A,FALSE,"AssetRet"}</definedName>
    <definedName name="wrn.FY97SBP." localSheetId="16" hidden="1">{#N/A,#N/A,FALSE,"FY97";#N/A,#N/A,FALSE,"FY98";#N/A,#N/A,FALSE,"FY99";#N/A,#N/A,FALSE,"FY00";#N/A,#N/A,FALSE,"FY01"}</definedName>
    <definedName name="wrn.FY97SBP." localSheetId="20" hidden="1">{#N/A,#N/A,FALSE,"FY97";#N/A,#N/A,FALSE,"FY98";#N/A,#N/A,FALSE,"FY99";#N/A,#N/A,FALSE,"FY00";#N/A,#N/A,FALSE,"FY01"}</definedName>
    <definedName name="wrn.FY97SBP." localSheetId="12" hidden="1">{#N/A,#N/A,FALSE,"FY97";#N/A,#N/A,FALSE,"FY98";#N/A,#N/A,FALSE,"FY99";#N/A,#N/A,FALSE,"FY00";#N/A,#N/A,FALSE,"FY01"}</definedName>
    <definedName name="wrn.FY97SBP." localSheetId="15" hidden="1">{#N/A,#N/A,FALSE,"FY97";#N/A,#N/A,FALSE,"FY98";#N/A,#N/A,FALSE,"FY99";#N/A,#N/A,FALSE,"FY00";#N/A,#N/A,FALSE,"FY01"}</definedName>
    <definedName name="wrn.FY97SBP." hidden="1">{#N/A,#N/A,FALSE,"FY97";#N/A,#N/A,FALSE,"FY98";#N/A,#N/A,FALSE,"FY99";#N/A,#N/A,FALSE,"FY00";#N/A,#N/A,FALSE,"FY01"}</definedName>
    <definedName name="wrn.GIS." localSheetId="16" hidden="1">{#N/A,#N/A,FALSE,"GIS"}</definedName>
    <definedName name="wrn.GIS." localSheetId="20" hidden="1">{#N/A,#N/A,FALSE,"GIS"}</definedName>
    <definedName name="wrn.GIS." localSheetId="12" hidden="1">{#N/A,#N/A,FALSE,"GIS"}</definedName>
    <definedName name="wrn.GIS." localSheetId="15" hidden="1">{#N/A,#N/A,FALSE,"GIS"}</definedName>
    <definedName name="wrn.GIS." hidden="1">{#N/A,#N/A,FALSE,"GIS"}</definedName>
    <definedName name="wrn.GraphResults." localSheetId="16" hidden="1">{#N/A,#N/A,FALSE,"GraphInput";#N/A,#N/A,FALSE,"Grph_Contrib";#N/A,#N/A,FALSE,"Grph_Fund";#N/A,#N/A,FALSE,"Grph_FAS87";#N/A,#N/A,FALSE,"Grph_FAS35";#N/A,#N/A,FALSE,"Grph_PI";#N/A,#N/A,FALSE,"Grph_Asset";#N/A,#N/A,FALSE,"Grph_Invest"}</definedName>
    <definedName name="wrn.GraphResults." localSheetId="20" hidden="1">{#N/A,#N/A,FALSE,"GraphInput";#N/A,#N/A,FALSE,"Grph_Contrib";#N/A,#N/A,FALSE,"Grph_Fund";#N/A,#N/A,FALSE,"Grph_FAS87";#N/A,#N/A,FALSE,"Grph_FAS35";#N/A,#N/A,FALSE,"Grph_PI";#N/A,#N/A,FALSE,"Grph_Asset";#N/A,#N/A,FALSE,"Grph_Invest"}</definedName>
    <definedName name="wrn.GraphResults." localSheetId="12" hidden="1">{#N/A,#N/A,FALSE,"GraphInput";#N/A,#N/A,FALSE,"Grph_Contrib";#N/A,#N/A,FALSE,"Grph_Fund";#N/A,#N/A,FALSE,"Grph_FAS87";#N/A,#N/A,FALSE,"Grph_FAS35";#N/A,#N/A,FALSE,"Grph_PI";#N/A,#N/A,FALSE,"Grph_Asset";#N/A,#N/A,FALSE,"Grph_Invest"}</definedName>
    <definedName name="wrn.GraphResults." localSheetId="15" hidden="1">{#N/A,#N/A,FALSE,"GraphInput";#N/A,#N/A,FALSE,"Grph_Contrib";#N/A,#N/A,FALSE,"Grph_Fund";#N/A,#N/A,FALSE,"Grph_FAS87";#N/A,#N/A,FALSE,"Grph_FAS35";#N/A,#N/A,FALSE,"Grph_PI";#N/A,#N/A,FALSE,"Grph_Asset";#N/A,#N/A,FALSE,"Grph_Invest"}</definedName>
    <definedName name="wrn.GraphResults." hidden="1">{#N/A,#N/A,FALSE,"GraphInput";#N/A,#N/A,FALSE,"Grph_Contrib";#N/A,#N/A,FALSE,"Grph_Fund";#N/A,#N/A,FALSE,"Grph_FAS87";#N/A,#N/A,FALSE,"Grph_FAS35";#N/A,#N/A,FALSE,"Grph_PI";#N/A,#N/A,FALSE,"Grph_Asset";#N/A,#N/A,FALSE,"Grph_Invest"}</definedName>
    <definedName name="wrn.GRAPHS." localSheetId="16" hidden="1">{#N/A,#N/A,FALSE,"ACQ_GRAPHS";#N/A,#N/A,FALSE,"T_1 GRAPHS";#N/A,#N/A,FALSE,"T_2 GRAPHS";#N/A,#N/A,FALSE,"COMB_GRAPHS"}</definedName>
    <definedName name="wrn.GRAPHS." localSheetId="20" hidden="1">{#N/A,#N/A,FALSE,"ACQ_GRAPHS";#N/A,#N/A,FALSE,"T_1 GRAPHS";#N/A,#N/A,FALSE,"T_2 GRAPHS";#N/A,#N/A,FALSE,"COMB_GRAPHS"}</definedName>
    <definedName name="wrn.GRAPHS." localSheetId="12" hidden="1">{#N/A,#N/A,FALSE,"ACQ_GRAPHS";#N/A,#N/A,FALSE,"T_1 GRAPHS";#N/A,#N/A,FALSE,"T_2 GRAPHS";#N/A,#N/A,FALSE,"COMB_GRAPHS"}</definedName>
    <definedName name="wrn.GRAPHS." localSheetId="15" hidden="1">{#N/A,#N/A,FALSE,"ACQ_GRAPHS";#N/A,#N/A,FALSE,"T_1 GRAPHS";#N/A,#N/A,FALSE,"T_2 GRAPHS";#N/A,#N/A,FALSE,"COMB_GRAPHS"}</definedName>
    <definedName name="wrn.GRAPHS." hidden="1">{#N/A,#N/A,FALSE,"ACQ_GRAPHS";#N/A,#N/A,FALSE,"T_1 GRAPHS";#N/A,#N/A,FALSE,"T_2 GRAPHS";#N/A,#N/A,FALSE,"COMB_GRAPHS"}</definedName>
    <definedName name="wrn.HNZ." localSheetId="16" hidden="1">{#N/A,#N/A,FALSE,"HNZ"}</definedName>
    <definedName name="wrn.HNZ." localSheetId="20" hidden="1">{#N/A,#N/A,FALSE,"HNZ"}</definedName>
    <definedName name="wrn.HNZ." localSheetId="12" hidden="1">{#N/A,#N/A,FALSE,"HNZ"}</definedName>
    <definedName name="wrn.HNZ." localSheetId="15" hidden="1">{#N/A,#N/A,FALSE,"HNZ"}</definedName>
    <definedName name="wrn.HNZ." hidden="1">{#N/A,#N/A,FALSE,"HNZ"}</definedName>
    <definedName name="wrn.Import._.figures." localSheetId="16" hidden="1">{"reports",#N/A,FALSE,"Balance Sheet"}</definedName>
    <definedName name="wrn.Import._.figures." localSheetId="20" hidden="1">{"reports",#N/A,FALSE,"Balance Sheet"}</definedName>
    <definedName name="wrn.Import._.figures." localSheetId="12" hidden="1">{"reports",#N/A,FALSE,"Balance Sheet"}</definedName>
    <definedName name="wrn.Import._.figures." localSheetId="15" hidden="1">{"reports",#N/A,FALSE,"Balance Sheet"}</definedName>
    <definedName name="wrn.Import._.figures." hidden="1">{"reports",#N/A,FALSE,"Balance Sheet"}</definedName>
    <definedName name="wrn.international." localSheetId="16" hidden="1">{"sweden",#N/A,FALSE,"Sweden";"germany",#N/A,FALSE,"Germany";"portugal",#N/A,FALSE,"Portugal";"belgium",#N/A,FALSE,"Belgium";"japan",#N/A,FALSE,"Japan ";"italy",#N/A,FALSE,"Italy";"spain",#N/A,FALSE,"Spain";"korea",#N/A,FALSE,"Korea"}</definedName>
    <definedName name="wrn.international." localSheetId="20" hidden="1">{"sweden",#N/A,FALSE,"Sweden";"germany",#N/A,FALSE,"Germany";"portugal",#N/A,FALSE,"Portugal";"belgium",#N/A,FALSE,"Belgium";"japan",#N/A,FALSE,"Japan ";"italy",#N/A,FALSE,"Italy";"spain",#N/A,FALSE,"Spain";"korea",#N/A,FALSE,"Korea"}</definedName>
    <definedName name="wrn.international." localSheetId="12" hidden="1">{"sweden",#N/A,FALSE,"Sweden";"germany",#N/A,FALSE,"Germany";"portugal",#N/A,FALSE,"Portugal";"belgium",#N/A,FALSE,"Belgium";"japan",#N/A,FALSE,"Japan ";"italy",#N/A,FALSE,"Italy";"spain",#N/A,FALSE,"Spain";"korea",#N/A,FALSE,"Korea"}</definedName>
    <definedName name="wrn.international." localSheetId="15" hidden="1">{"sweden",#N/A,FALSE,"Sweden";"germany",#N/A,FALSE,"Germany";"portugal",#N/A,FALSE,"Portugal";"belgium",#N/A,FALSE,"Belgium";"japan",#N/A,FALSE,"Japan ";"italy",#N/A,FALSE,"Italy";"spain",#N/A,FALSE,"Spain";"korea",#N/A,FALSE,"Korea"}</definedName>
    <definedName name="wrn.international." hidden="1">{"sweden",#N/A,FALSE,"Sweden";"germany",#N/A,FALSE,"Germany";"portugal",#N/A,FALSE,"Portugal";"belgium",#N/A,FALSE,"Belgium";"japan",#N/A,FALSE,"Japan ";"italy",#N/A,FALSE,"Italy";"spain",#N/A,FALSE,"Spain";"korea",#N/A,FALSE,"Korea"}</definedName>
    <definedName name="wrn.K." localSheetId="16" hidden="1">{#N/A,#N/A,FALSE,"K"}</definedName>
    <definedName name="wrn.K." localSheetId="20" hidden="1">{#N/A,#N/A,FALSE,"K"}</definedName>
    <definedName name="wrn.K." localSheetId="12" hidden="1">{#N/A,#N/A,FALSE,"K"}</definedName>
    <definedName name="wrn.K." localSheetId="15" hidden="1">{#N/A,#N/A,FALSE,"K"}</definedName>
    <definedName name="wrn.K." hidden="1">{#N/A,#N/A,FALSE,"K"}</definedName>
    <definedName name="wrn.Line._.Efficiency." localSheetId="16" hidden="1">{"Line Efficiency",#N/A,FALSE,"Benchmarking"}</definedName>
    <definedName name="wrn.Line._.Efficiency." localSheetId="20" hidden="1">{"Line Efficiency",#N/A,FALSE,"Benchmarking"}</definedName>
    <definedName name="wrn.Line._.Efficiency." localSheetId="12" hidden="1">{"Line Efficiency",#N/A,FALSE,"Benchmarking"}</definedName>
    <definedName name="wrn.Line._.Efficiency." localSheetId="15" hidden="1">{"Line Efficiency",#N/A,FALSE,"Benchmarking"}</definedName>
    <definedName name="wrn.Line._.Efficiency." hidden="1">{"Line Efficiency",#N/A,FALSE,"Benchmarking"}</definedName>
    <definedName name="wrn.LUXCOS." localSheetId="16" hidden="1">{"LUX_ASSET",#N/A,FALSE,"CII-Q494.XLS";"LUX_LIAB",#N/A,FALSE,"CII-Q494.XLS";"LUX_INC",#N/A,FALSE,"CII-Q494.XLS";"LUXje",#N/A,FALSE,"CII-Q494.XLS"}</definedName>
    <definedName name="wrn.LUXCOS." localSheetId="20" hidden="1">{"LUX_ASSET",#N/A,FALSE,"CII-Q494.XLS";"LUX_LIAB",#N/A,FALSE,"CII-Q494.XLS";"LUX_INC",#N/A,FALSE,"CII-Q494.XLS";"LUXje",#N/A,FALSE,"CII-Q494.XLS"}</definedName>
    <definedName name="wrn.LUXCOS." localSheetId="12" hidden="1">{"LUX_ASSET",#N/A,FALSE,"CII-Q494.XLS";"LUX_LIAB",#N/A,FALSE,"CII-Q494.XLS";"LUX_INC",#N/A,FALSE,"CII-Q494.XLS";"LUXje",#N/A,FALSE,"CII-Q494.XLS"}</definedName>
    <definedName name="wrn.LUXCOS." localSheetId="15" hidden="1">{"LUX_ASSET",#N/A,FALSE,"CII-Q494.XLS";"LUX_LIAB",#N/A,FALSE,"CII-Q494.XLS";"LUX_INC",#N/A,FALSE,"CII-Q494.XLS";"LUXje",#N/A,FALSE,"CII-Q494.XLS"}</definedName>
    <definedName name="wrn.LUXCOS." hidden="1">{"LUX_ASSET",#N/A,FALSE,"CII-Q494.XLS";"LUX_LIAB",#N/A,FALSE,"CII-Q494.XLS";"LUX_INC",#N/A,FALSE,"CII-Q494.XLS";"LUXje",#N/A,FALSE,"CII-Q494.XLS"}</definedName>
    <definedName name="wrn.MC._.Reporting._.Package." localSheetId="16" hidden="1">{#N/A,#N/A,FALSE,"Summary";#N/A,#N/A,FALSE,"Metrics";#N/A,#N/A,FALSE,"Industry";#N/A,#N/A,FALSE,"Telecom Var Act PM-CM";#N/A,#N/A,FALSE,"Telecom Var Act PYTD-CYTD";#N/A,#N/A,FALSE,"Telecom Var Act-Bud YTD";#N/A,#N/A,FALSE,"SWB Var Act PM-CM";#N/A,#N/A,FALSE,"SWB Var Act PYTD-CYTD";#N/A,#N/A,FALSE,"SWB Var Act-Bud YTD";#N/A,#N/A,FALSE,"SWW Var Act PM-CM";#N/A,#N/A,FALSE,"SWW Var Act PYTD-CYTD";#N/A,#N/A,FALSE,"SWW Var Act-Bud YTD"}</definedName>
    <definedName name="wrn.MC._.Reporting._.Package." localSheetId="20" hidden="1">{#N/A,#N/A,FALSE,"Summary";#N/A,#N/A,FALSE,"Metrics";#N/A,#N/A,FALSE,"Industry";#N/A,#N/A,FALSE,"Telecom Var Act PM-CM";#N/A,#N/A,FALSE,"Telecom Var Act PYTD-CYTD";#N/A,#N/A,FALSE,"Telecom Var Act-Bud YTD";#N/A,#N/A,FALSE,"SWB Var Act PM-CM";#N/A,#N/A,FALSE,"SWB Var Act PYTD-CYTD";#N/A,#N/A,FALSE,"SWB Var Act-Bud YTD";#N/A,#N/A,FALSE,"SWW Var Act PM-CM";#N/A,#N/A,FALSE,"SWW Var Act PYTD-CYTD";#N/A,#N/A,FALSE,"SWW Var Act-Bud YTD"}</definedName>
    <definedName name="wrn.MC._.Reporting._.Package." localSheetId="12" hidden="1">{#N/A,#N/A,FALSE,"Summary";#N/A,#N/A,FALSE,"Metrics";#N/A,#N/A,FALSE,"Industry";#N/A,#N/A,FALSE,"Telecom Var Act PM-CM";#N/A,#N/A,FALSE,"Telecom Var Act PYTD-CYTD";#N/A,#N/A,FALSE,"Telecom Var Act-Bud YTD";#N/A,#N/A,FALSE,"SWB Var Act PM-CM";#N/A,#N/A,FALSE,"SWB Var Act PYTD-CYTD";#N/A,#N/A,FALSE,"SWB Var Act-Bud YTD";#N/A,#N/A,FALSE,"SWW Var Act PM-CM";#N/A,#N/A,FALSE,"SWW Var Act PYTD-CYTD";#N/A,#N/A,FALSE,"SWW Var Act-Bud YTD"}</definedName>
    <definedName name="wrn.MC._.Reporting._.Package." localSheetId="15" hidden="1">{#N/A,#N/A,FALSE,"Summary";#N/A,#N/A,FALSE,"Metrics";#N/A,#N/A,FALSE,"Industry";#N/A,#N/A,FALSE,"Telecom Var Act PM-CM";#N/A,#N/A,FALSE,"Telecom Var Act PYTD-CYTD";#N/A,#N/A,FALSE,"Telecom Var Act-Bud YTD";#N/A,#N/A,FALSE,"SWB Var Act PM-CM";#N/A,#N/A,FALSE,"SWB Var Act PYTD-CYTD";#N/A,#N/A,FALSE,"SWB Var Act-Bud YTD";#N/A,#N/A,FALSE,"SWW Var Act PM-CM";#N/A,#N/A,FALSE,"SWW Var Act PYTD-CYTD";#N/A,#N/A,FALSE,"SWW Var Act-Bud YTD"}</definedName>
    <definedName name="wrn.MC._.Reporting._.Package." hidden="1">{#N/A,#N/A,FALSE,"Summary";#N/A,#N/A,FALSE,"Metrics";#N/A,#N/A,FALSE,"Industry";#N/A,#N/A,FALSE,"Telecom Var Act PM-CM";#N/A,#N/A,FALSE,"Telecom Var Act PYTD-CYTD";#N/A,#N/A,FALSE,"Telecom Var Act-Bud YTD";#N/A,#N/A,FALSE,"SWB Var Act PM-CM";#N/A,#N/A,FALSE,"SWB Var Act PYTD-CYTD";#N/A,#N/A,FALSE,"SWB Var Act-Bud YTD";#N/A,#N/A,FALSE,"SWW Var Act PM-CM";#N/A,#N/A,FALSE,"SWW Var Act PYTD-CYTD";#N/A,#N/A,FALSE,"SWW Var Act-Bud YTD"}</definedName>
    <definedName name="wrn.MCCRK." localSheetId="16" hidden="1">{#N/A,#N/A,FALSE,"MCCRK"}</definedName>
    <definedName name="wrn.MCCRK." localSheetId="20" hidden="1">{#N/A,#N/A,FALSE,"MCCRK"}</definedName>
    <definedName name="wrn.MCCRK." localSheetId="12" hidden="1">{#N/A,#N/A,FALSE,"MCCRK"}</definedName>
    <definedName name="wrn.MCCRK." localSheetId="15" hidden="1">{#N/A,#N/A,FALSE,"MCCRK"}</definedName>
    <definedName name="wrn.MCCRK." hidden="1">{#N/A,#N/A,FALSE,"MCCRK"}</definedName>
    <definedName name="wrn.NA." localSheetId="16" hidden="1">{#N/A,#N/A,FALSE,"NA"}</definedName>
    <definedName name="wrn.NA." localSheetId="20" hidden="1">{#N/A,#N/A,FALSE,"NA"}</definedName>
    <definedName name="wrn.NA." localSheetId="12" hidden="1">{#N/A,#N/A,FALSE,"NA"}</definedName>
    <definedName name="wrn.NA." localSheetId="15" hidden="1">{#N/A,#N/A,FALSE,"NA"}</definedName>
    <definedName name="wrn.NA." hidden="1">{#N/A,#N/A,FALSE,"NA"}</definedName>
    <definedName name="wrn.Normal." localSheetId="16" hidden="1">{#N/A,#N/A,FALSE,"Market Values I";#N/A,#N/A,FALSE,"Market Values II";#N/A,#N/A,FALSE,"DT Shareholding";#N/A,#N/A,FALSE,"Purchase of Sprint1";#N/A,#N/A,FALSE,"Purchase of Sprint2";#N/A,#N/A,FALSE,"Financial Impact1";#N/A,#N/A,FALSE,"Financial Impact2";#N/A,#N/A,FALSE,"Financial Impact3";#N/A,#N/A,FALSE,"Flowback"}</definedName>
    <definedName name="wrn.Normal." localSheetId="20" hidden="1">{#N/A,#N/A,FALSE,"Market Values I";#N/A,#N/A,FALSE,"Market Values II";#N/A,#N/A,FALSE,"DT Shareholding";#N/A,#N/A,FALSE,"Purchase of Sprint1";#N/A,#N/A,FALSE,"Purchase of Sprint2";#N/A,#N/A,FALSE,"Financial Impact1";#N/A,#N/A,FALSE,"Financial Impact2";#N/A,#N/A,FALSE,"Financial Impact3";#N/A,#N/A,FALSE,"Flowback"}</definedName>
    <definedName name="wrn.Normal." localSheetId="12" hidden="1">{#N/A,#N/A,FALSE,"Market Values I";#N/A,#N/A,FALSE,"Market Values II";#N/A,#N/A,FALSE,"DT Shareholding";#N/A,#N/A,FALSE,"Purchase of Sprint1";#N/A,#N/A,FALSE,"Purchase of Sprint2";#N/A,#N/A,FALSE,"Financial Impact1";#N/A,#N/A,FALSE,"Financial Impact2";#N/A,#N/A,FALSE,"Financial Impact3";#N/A,#N/A,FALSE,"Flowback"}</definedName>
    <definedName name="wrn.Normal." localSheetId="15" hidden="1">{#N/A,#N/A,FALSE,"Market Values I";#N/A,#N/A,FALSE,"Market Values II";#N/A,#N/A,FALSE,"DT Shareholding";#N/A,#N/A,FALSE,"Purchase of Sprint1";#N/A,#N/A,FALSE,"Purchase of Sprint2";#N/A,#N/A,FALSE,"Financial Impact1";#N/A,#N/A,FALSE,"Financial Impact2";#N/A,#N/A,FALSE,"Financial Impact3";#N/A,#N/A,FALSE,"Flowback"}</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VPRES." localSheetId="16" hidden="1">{#N/A,#N/A,TRUE,"PAGE 2";#N/A,#N/A,TRUE,"PAGE 3";#N/A,#N/A,TRUE,"PAGE4"}</definedName>
    <definedName name="wrn.NOVPRES." localSheetId="20" hidden="1">{#N/A,#N/A,TRUE,"PAGE 2";#N/A,#N/A,TRUE,"PAGE 3";#N/A,#N/A,TRUE,"PAGE4"}</definedName>
    <definedName name="wrn.NOVPRES." localSheetId="12" hidden="1">{#N/A,#N/A,TRUE,"PAGE 2";#N/A,#N/A,TRUE,"PAGE 3";#N/A,#N/A,TRUE,"PAGE4"}</definedName>
    <definedName name="wrn.NOVPRES." localSheetId="15" hidden="1">{#N/A,#N/A,TRUE,"PAGE 2";#N/A,#N/A,TRUE,"PAGE 3";#N/A,#N/A,TRUE,"PAGE4"}</definedName>
    <definedName name="wrn.NOVPRES." hidden="1">{#N/A,#N/A,TRUE,"PAGE 2";#N/A,#N/A,TRUE,"PAGE 3";#N/A,#N/A,TRUE,"PAGE4"}</definedName>
    <definedName name="wrn.OUTLOOKFULLYEAR." localSheetId="16" hidden="1">{"QTR2",#N/A,FALSE,"OTK6_27";#N/A,#N/A,FALSE,"Q2 Detail";"SIXMTH",#N/A,FALSE,"OTK6_27";"qtr3",#N/A,FALSE,"OTK6_27";#N/A,#N/A,FALSE,"Q3 Detail";"NINEMTH",#N/A,FALSE,"OTK6_27";"qtr4",#N/A,FALSE,"OTK6_27";#N/A,#N/A,FALSE,"Q4 Detail";"YEAR",#N/A,FALSE,"OTK6_27"}</definedName>
    <definedName name="wrn.OUTLOOKFULLYEAR." localSheetId="20" hidden="1">{"QTR2",#N/A,FALSE,"OTK6_27";#N/A,#N/A,FALSE,"Q2 Detail";"SIXMTH",#N/A,FALSE,"OTK6_27";"qtr3",#N/A,FALSE,"OTK6_27";#N/A,#N/A,FALSE,"Q3 Detail";"NINEMTH",#N/A,FALSE,"OTK6_27";"qtr4",#N/A,FALSE,"OTK6_27";#N/A,#N/A,FALSE,"Q4 Detail";"YEAR",#N/A,FALSE,"OTK6_27"}</definedName>
    <definedName name="wrn.OUTLOOKFULLYEAR." localSheetId="12" hidden="1">{"QTR2",#N/A,FALSE,"OTK6_27";#N/A,#N/A,FALSE,"Q2 Detail";"SIXMTH",#N/A,FALSE,"OTK6_27";"qtr3",#N/A,FALSE,"OTK6_27";#N/A,#N/A,FALSE,"Q3 Detail";"NINEMTH",#N/A,FALSE,"OTK6_27";"qtr4",#N/A,FALSE,"OTK6_27";#N/A,#N/A,FALSE,"Q4 Detail";"YEAR",#N/A,FALSE,"OTK6_27"}</definedName>
    <definedName name="wrn.OUTLOOKFULLYEAR." localSheetId="15" hidden="1">{"QTR2",#N/A,FALSE,"OTK6_27";#N/A,#N/A,FALSE,"Q2 Detail";"SIXMTH",#N/A,FALSE,"OTK6_27";"qtr3",#N/A,FALSE,"OTK6_27";#N/A,#N/A,FALSE,"Q3 Detail";"NINEMTH",#N/A,FALSE,"OTK6_27";"qtr4",#N/A,FALSE,"OTK6_27";#N/A,#N/A,FALSE,"Q4 Detail";"YEAR",#N/A,FALSE,"OTK6_27"}</definedName>
    <definedName name="wrn.OUTLOOKFULLYEAR." hidden="1">{"QTR2",#N/A,FALSE,"OTK6_27";#N/A,#N/A,FALSE,"Q2 Detail";"SIXMTH",#N/A,FALSE,"OTK6_27";"qtr3",#N/A,FALSE,"OTK6_27";#N/A,#N/A,FALSE,"Q3 Detail";"NINEMTH",#N/A,FALSE,"OTK6_27";"qtr4",#N/A,FALSE,"OTK6_27";#N/A,#N/A,FALSE,"Q4 Detail";"YEAR",#N/A,FALSE,"OTK6_27"}</definedName>
    <definedName name="wrn.Output." localSheetId="16"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2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1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15"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ge._.1." localSheetId="16" hidden="1">{"Page 1",#N/A,FALSE,"Sheet1";"Page 2",#N/A,FALSE,"Sheet1"}</definedName>
    <definedName name="wrn.Page._.1." localSheetId="20" hidden="1">{"Page 1",#N/A,FALSE,"Sheet1";"Page 2",#N/A,FALSE,"Sheet1"}</definedName>
    <definedName name="wrn.Page._.1." localSheetId="12" hidden="1">{"Page 1",#N/A,FALSE,"Sheet1";"Page 2",#N/A,FALSE,"Sheet1"}</definedName>
    <definedName name="wrn.Page._.1." localSheetId="15" hidden="1">{"Page 1",#N/A,FALSE,"Sheet1";"Page 2",#N/A,FALSE,"Sheet1"}</definedName>
    <definedName name="wrn.Page._.1." hidden="1">{"Page 1",#N/A,FALSE,"Sheet1";"Page 2",#N/A,FALSE,"Sheet1"}</definedName>
    <definedName name="wrn.PRES_OUT." localSheetId="16" hidden="1">{"page1",#N/A,FALSE,"PRESENTATION";"page2",#N/A,FALSE,"PRESENTATION";#N/A,#N/A,FALSE,"Valuation Summary"}</definedName>
    <definedName name="wrn.PRES_OUT." localSheetId="20" hidden="1">{"page1",#N/A,FALSE,"PRESENTATION";"page2",#N/A,FALSE,"PRESENTATION";#N/A,#N/A,FALSE,"Valuation Summary"}</definedName>
    <definedName name="wrn.PRES_OUT." localSheetId="12" hidden="1">{"page1",#N/A,FALSE,"PRESENTATION";"page2",#N/A,FALSE,"PRESENTATION";#N/A,#N/A,FALSE,"Valuation Summary"}</definedName>
    <definedName name="wrn.PRES_OUT." localSheetId="15" hidden="1">{"page1",#N/A,FALSE,"PRESENTATION";"page2",#N/A,FALSE,"PRESENTATION";#N/A,#N/A,FALSE,"Valuation Summary"}</definedName>
    <definedName name="wrn.PRES_OUT." hidden="1">{"page1",#N/A,FALSE,"PRESENTATION";"page2",#N/A,FALSE,"PRESENTATION";#N/A,#N/A,FALSE,"Valuation Summary"}</definedName>
    <definedName name="wrn.PRES_OUT2" localSheetId="16" hidden="1">{"page1",#N/A,FALSE,"PRESENTATION";"page2",#N/A,FALSE,"PRESENTATION";#N/A,#N/A,FALSE,"Valuation Summary"}</definedName>
    <definedName name="wrn.PRES_OUT2" localSheetId="20" hidden="1">{"page1",#N/A,FALSE,"PRESENTATION";"page2",#N/A,FALSE,"PRESENTATION";#N/A,#N/A,FALSE,"Valuation Summary"}</definedName>
    <definedName name="wrn.PRES_OUT2" localSheetId="12" hidden="1">{"page1",#N/A,FALSE,"PRESENTATION";"page2",#N/A,FALSE,"PRESENTATION";#N/A,#N/A,FALSE,"Valuation Summary"}</definedName>
    <definedName name="wrn.PRES_OUT2" localSheetId="15" hidden="1">{"page1",#N/A,FALSE,"PRESENTATION";"page2",#N/A,FALSE,"PRESENTATION";#N/A,#N/A,FALSE,"Valuation Summary"}</definedName>
    <definedName name="wrn.PRES_OUT2" hidden="1">{"page1",#N/A,FALSE,"PRESENTATION";"page2",#N/A,FALSE,"PRESENTATION";#N/A,#N/A,FALSE,"Valuation Summary"}</definedName>
    <definedName name="wrn.Pres_OUT3" localSheetId="16" hidden="1">{"page1",#N/A,FALSE,"PRESENTATION";"page2",#N/A,FALSE,"PRESENTATION";#N/A,#N/A,FALSE,"Valuation Summary"}</definedName>
    <definedName name="wrn.Pres_OUT3" localSheetId="20" hidden="1">{"page1",#N/A,FALSE,"PRESENTATION";"page2",#N/A,FALSE,"PRESENTATION";#N/A,#N/A,FALSE,"Valuation Summary"}</definedName>
    <definedName name="wrn.Pres_OUT3" localSheetId="12" hidden="1">{"page1",#N/A,FALSE,"PRESENTATION";"page2",#N/A,FALSE,"PRESENTATION";#N/A,#N/A,FALSE,"Valuation Summary"}</definedName>
    <definedName name="wrn.Pres_OUT3" localSheetId="15" hidden="1">{"page1",#N/A,FALSE,"PRESENTATION";"page2",#N/A,FALSE,"PRESENTATION";#N/A,#N/A,FALSE,"Valuation Summary"}</definedName>
    <definedName name="wrn.Pres_OUT3" hidden="1">{"page1",#N/A,FALSE,"PRESENTATION";"page2",#N/A,FALSE,"PRESENTATION";#N/A,#N/A,FALSE,"Valuation Summary"}</definedName>
    <definedName name="wrn.PRES_OUT4" localSheetId="16" hidden="1">{"page1",#N/A,FALSE,"PRESENTATION";"page2",#N/A,FALSE,"PRESENTATION";#N/A,#N/A,FALSE,"Valuation Summary"}</definedName>
    <definedName name="wrn.PRES_OUT4" localSheetId="20" hidden="1">{"page1",#N/A,FALSE,"PRESENTATION";"page2",#N/A,FALSE,"PRESENTATION";#N/A,#N/A,FALSE,"Valuation Summary"}</definedName>
    <definedName name="wrn.PRES_OUT4" localSheetId="12" hidden="1">{"page1",#N/A,FALSE,"PRESENTATION";"page2",#N/A,FALSE,"PRESENTATION";#N/A,#N/A,FALSE,"Valuation Summary"}</definedName>
    <definedName name="wrn.PRES_OUT4" localSheetId="15" hidden="1">{"page1",#N/A,FALSE,"PRESENTATION";"page2",#N/A,FALSE,"PRESENTATION";#N/A,#N/A,FALSE,"Valuation Summary"}</definedName>
    <definedName name="wrn.PRES_OUT4" hidden="1">{"page1",#N/A,FALSE,"PRESENTATION";"page2",#N/A,FALSE,"PRESENTATION";#N/A,#N/A,FALSE,"Valuation Summary"}</definedName>
    <definedName name="wrn.PRES_OUT5" localSheetId="16" hidden="1">{"page1",#N/A,FALSE,"PRESENTATION";"page2",#N/A,FALSE,"PRESENTATION";#N/A,#N/A,FALSE,"Valuation Summary"}</definedName>
    <definedName name="wrn.PRES_OUT5" localSheetId="20" hidden="1">{"page1",#N/A,FALSE,"PRESENTATION";"page2",#N/A,FALSE,"PRESENTATION";#N/A,#N/A,FALSE,"Valuation Summary"}</definedName>
    <definedName name="wrn.PRES_OUT5" localSheetId="12" hidden="1">{"page1",#N/A,FALSE,"PRESENTATION";"page2",#N/A,FALSE,"PRESENTATION";#N/A,#N/A,FALSE,"Valuation Summary"}</definedName>
    <definedName name="wrn.PRES_OUT5" localSheetId="15" hidden="1">{"page1",#N/A,FALSE,"PRESENTATION";"page2",#N/A,FALSE,"PRESENTATION";#N/A,#N/A,FALSE,"Valuation Summary"}</definedName>
    <definedName name="wrn.PRES_OUT5" hidden="1">{"page1",#N/A,FALSE,"PRESENTATION";"page2",#N/A,FALSE,"PRESENTATION";#N/A,#N/A,FALSE,"Valuation Summary"}</definedName>
    <definedName name="wrn.PRES_OUT6" localSheetId="16" hidden="1">{"page1",#N/A,FALSE,"PRESENTATION";"page2",#N/A,FALSE,"PRESENTATION";#N/A,#N/A,FALSE,"Valuation Summary"}</definedName>
    <definedName name="wrn.PRES_OUT6" localSheetId="20" hidden="1">{"page1",#N/A,FALSE,"PRESENTATION";"page2",#N/A,FALSE,"PRESENTATION";#N/A,#N/A,FALSE,"Valuation Summary"}</definedName>
    <definedName name="wrn.PRES_OUT6" localSheetId="12" hidden="1">{"page1",#N/A,FALSE,"PRESENTATION";"page2",#N/A,FALSE,"PRESENTATION";#N/A,#N/A,FALSE,"Valuation Summary"}</definedName>
    <definedName name="wrn.PRES_OUT6" localSheetId="15" hidden="1">{"page1",#N/A,FALSE,"PRESENTATION";"page2",#N/A,FALSE,"PRESENTATION";#N/A,#N/A,FALSE,"Valuation Summary"}</definedName>
    <definedName name="wrn.PRES_OUT6" hidden="1">{"page1",#N/A,FALSE,"PRESENTATION";"page2",#N/A,FALSE,"PRESENTATION";#N/A,#N/A,FALSE,"Valuation Summary"}</definedName>
    <definedName name="wrn.PRES_OUT8" localSheetId="16" hidden="1">{"page1",#N/A,FALSE,"PRESENTATION";"page2",#N/A,FALSE,"PRESENTATION";#N/A,#N/A,FALSE,"Valuation Summary"}</definedName>
    <definedName name="wrn.PRES_OUT8" localSheetId="20" hidden="1">{"page1",#N/A,FALSE,"PRESENTATION";"page2",#N/A,FALSE,"PRESENTATION";#N/A,#N/A,FALSE,"Valuation Summary"}</definedName>
    <definedName name="wrn.PRES_OUT8" localSheetId="12" hidden="1">{"page1",#N/A,FALSE,"PRESENTATION";"page2",#N/A,FALSE,"PRESENTATION";#N/A,#N/A,FALSE,"Valuation Summary"}</definedName>
    <definedName name="wrn.PRES_OUT8" localSheetId="15" hidden="1">{"page1",#N/A,FALSE,"PRESENTATION";"page2",#N/A,FALSE,"PRESENTATION";#N/A,#N/A,FALSE,"Valuation Summary"}</definedName>
    <definedName name="wrn.PRES_OUT8" hidden="1">{"page1",#N/A,FALSE,"PRESENTATION";"page2",#N/A,FALSE,"PRESENTATION";#N/A,#N/A,FALSE,"Valuation Summary"}</definedName>
    <definedName name="wrn.PrimeCo." localSheetId="16" hidden="1">{"print 1",#N/A,FALSE,"PrimeCo PCS";"print 2",#N/A,FALSE,"PrimeCo PCS";"valuation",#N/A,FALSE,"PrimeCo PCS"}</definedName>
    <definedName name="wrn.PrimeCo." localSheetId="20" hidden="1">{"print 1",#N/A,FALSE,"PrimeCo PCS";"print 2",#N/A,FALSE,"PrimeCo PCS";"valuation",#N/A,FALSE,"PrimeCo PCS"}</definedName>
    <definedName name="wrn.PrimeCo." localSheetId="12" hidden="1">{"print 1",#N/A,FALSE,"PrimeCo PCS";"print 2",#N/A,FALSE,"PrimeCo PCS";"valuation",#N/A,FALSE,"PrimeCo PCS"}</definedName>
    <definedName name="wrn.PrimeCo." localSheetId="15" hidden="1">{"print 1",#N/A,FALSE,"PrimeCo PCS";"print 2",#N/A,FALSE,"PrimeCo PCS";"valuation",#N/A,FALSE,"PrimeCo PCS"}</definedName>
    <definedName name="wrn.PrimeCo." hidden="1">{"print 1",#N/A,FALSE,"PrimeCo PCS";"print 2",#N/A,FALSE,"PrimeCo PCS";"valuation",#N/A,FALSE,"PrimeCo PCS"}</definedName>
    <definedName name="wrn.Print." localSheetId="16" hidden="1">{"vi1",#N/A,FALSE,"Financial Statements";"vi2",#N/A,FALSE,"Financial Statements";#N/A,#N/A,FALSE,"DCF"}</definedName>
    <definedName name="wrn.Print." localSheetId="20" hidden="1">{"vi1",#N/A,FALSE,"Financial Statements";"vi2",#N/A,FALSE,"Financial Statements";#N/A,#N/A,FALSE,"DCF"}</definedName>
    <definedName name="wrn.Print." localSheetId="12" hidden="1">{"vi1",#N/A,FALSE,"Financial Statements";"vi2",#N/A,FALSE,"Financial Statements";#N/A,#N/A,FALSE,"DCF"}</definedName>
    <definedName name="wrn.Print." localSheetId="15" hidden="1">{"vi1",#N/A,FALSE,"Financial Statements";"vi2",#N/A,FALSE,"Financial Statements";#N/A,#N/A,FALSE,"DCF"}</definedName>
    <definedName name="wrn.Print." hidden="1">{"vi1",#N/A,FALSE,"Financial Statements";"vi2",#N/A,FALSE,"Financial Statements";#N/A,#N/A,FALSE,"DCF"}</definedName>
    <definedName name="wrn.print._.all." localSheetId="16"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all." localSheetId="20"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all." localSheetId="12"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all." localSheetId="15"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All._.Worksheets." localSheetId="16" hidden="1">{#N/A,#N/A,FALSE,"Capitaliztion Matrix";#N/A,#N/A,FALSE,"4YR P&amp;L";#N/A,#N/A,FALSE,"Program Contributions";#N/A,#N/A,FALSE,"P&amp;L Trans YR 2";#N/A,#N/A,FALSE,"Rev &amp; EBITDA YR2";#N/A,#N/A,FALSE,"P&amp;L Trans YR 1";#N/A,#N/A,FALSE,"Rev &amp; EBITDA YR1"}</definedName>
    <definedName name="wrn.Print._.All._.Worksheets." localSheetId="20" hidden="1">{#N/A,#N/A,FALSE,"Capitaliztion Matrix";#N/A,#N/A,FALSE,"4YR P&amp;L";#N/A,#N/A,FALSE,"Program Contributions";#N/A,#N/A,FALSE,"P&amp;L Trans YR 2";#N/A,#N/A,FALSE,"Rev &amp; EBITDA YR2";#N/A,#N/A,FALSE,"P&amp;L Trans YR 1";#N/A,#N/A,FALSE,"Rev &amp; EBITDA YR1"}</definedName>
    <definedName name="wrn.Print._.All._.Worksheets." localSheetId="12" hidden="1">{#N/A,#N/A,FALSE,"Capitaliztion Matrix";#N/A,#N/A,FALSE,"4YR P&amp;L";#N/A,#N/A,FALSE,"Program Contributions";#N/A,#N/A,FALSE,"P&amp;L Trans YR 2";#N/A,#N/A,FALSE,"Rev &amp; EBITDA YR2";#N/A,#N/A,FALSE,"P&amp;L Trans YR 1";#N/A,#N/A,FALSE,"Rev &amp; EBITDA YR1"}</definedName>
    <definedName name="wrn.Print._.All._.Worksheets." localSheetId="15" hidden="1">{#N/A,#N/A,FALSE,"Capitaliztion Matrix";#N/A,#N/A,FALSE,"4YR P&amp;L";#N/A,#N/A,FALSE,"Program Contributions";#N/A,#N/A,FALSE,"P&amp;L Trans YR 2";#N/A,#N/A,FALSE,"Rev &amp; EBITDA YR2";#N/A,#N/A,FALSE,"P&amp;L Trans YR 1";#N/A,#N/A,FALSE,"Rev &amp; EBITDA YR1"}</definedName>
    <definedName name="wrn.Print._.All._.Worksheets." hidden="1">{#N/A,#N/A,FALSE,"Capitaliztion Matrix";#N/A,#N/A,FALSE,"4YR P&amp;L";#N/A,#N/A,FALSE,"Program Contributions";#N/A,#N/A,FALSE,"P&amp;L Trans YR 2";#N/A,#N/A,FALSE,"Rev &amp; EBITDA YR2";#N/A,#N/A,FALSE,"P&amp;L Trans YR 1";#N/A,#N/A,FALSE,"Rev &amp; EBITDA YR1"}</definedName>
    <definedName name="wrn.print._.graphs." localSheetId="16" hidden="1">{"cap_structure",#N/A,FALSE,"Graph-Mkt Cap";"price",#N/A,FALSE,"Graph-Price";"ebit",#N/A,FALSE,"Graph-EBITDA";"ebitda",#N/A,FALSE,"Graph-EBITDA"}</definedName>
    <definedName name="wrn.print._.graphs." localSheetId="20" hidden="1">{"cap_structure",#N/A,FALSE,"Graph-Mkt Cap";"price",#N/A,FALSE,"Graph-Price";"ebit",#N/A,FALSE,"Graph-EBITDA";"ebitda",#N/A,FALSE,"Graph-EBITDA"}</definedName>
    <definedName name="wrn.print._.graphs." localSheetId="12" hidden="1">{"cap_structure",#N/A,FALSE,"Graph-Mkt Cap";"price",#N/A,FALSE,"Graph-Price";"ebit",#N/A,FALSE,"Graph-EBITDA";"ebitda",#N/A,FALSE,"Graph-EBITDA"}</definedName>
    <definedName name="wrn.print._.graphs." localSheetId="15" hidden="1">{"cap_structure",#N/A,FALSE,"Graph-Mkt Cap";"price",#N/A,FALSE,"Graph-Price";"ebit",#N/A,FALSE,"Graph-EBITDA";"ebitda",#N/A,FALSE,"Graph-EBITDA"}</definedName>
    <definedName name="wrn.print._.graphs." hidden="1">{"cap_structure",#N/A,FALSE,"Graph-Mkt Cap";"price",#N/A,FALSE,"Graph-Price";"ebit",#N/A,FALSE,"Graph-EBITDA";"ebitda",#N/A,FALSE,"Graph-EBITDA"}</definedName>
    <definedName name="wrn.print._.pages." localSheetId="16" hidden="1">{#N/A,#N/A,FALSE,"Spain MKT";#N/A,#N/A,FALSE,"Assumptions";#N/A,#N/A,FALSE,"Adve";#N/A,#N/A,FALSE,"E-Commerce";#N/A,#N/A,FALSE,"Opex";#N/A,#N/A,FALSE,"P&amp;L";#N/A,#N/A,FALSE,"FCF &amp; DCF"}</definedName>
    <definedName name="wrn.print._.pages." localSheetId="20" hidden="1">{#N/A,#N/A,FALSE,"Spain MKT";#N/A,#N/A,FALSE,"Assumptions";#N/A,#N/A,FALSE,"Adve";#N/A,#N/A,FALSE,"E-Commerce";#N/A,#N/A,FALSE,"Opex";#N/A,#N/A,FALSE,"P&amp;L";#N/A,#N/A,FALSE,"FCF &amp; DCF"}</definedName>
    <definedName name="wrn.print._.pages." localSheetId="12" hidden="1">{#N/A,#N/A,FALSE,"Spain MKT";#N/A,#N/A,FALSE,"Assumptions";#N/A,#N/A,FALSE,"Adve";#N/A,#N/A,FALSE,"E-Commerce";#N/A,#N/A,FALSE,"Opex";#N/A,#N/A,FALSE,"P&amp;L";#N/A,#N/A,FALSE,"FCF &amp; DCF"}</definedName>
    <definedName name="wrn.print._.pages." localSheetId="15" hidden="1">{#N/A,#N/A,FALSE,"Spain MKT";#N/A,#N/A,FALSE,"Assumptions";#N/A,#N/A,FALSE,"Adve";#N/A,#N/A,FALSE,"E-Commerce";#N/A,#N/A,FALSE,"Opex";#N/A,#N/A,FALSE,"P&amp;L";#N/A,#N/A,FALSE,"FCF &amp; DCF"}</definedName>
    <definedName name="wrn.print._.pages." hidden="1">{#N/A,#N/A,FALSE,"Spain MKT";#N/A,#N/A,FALSE,"Assumptions";#N/A,#N/A,FALSE,"Adve";#N/A,#N/A,FALSE,"E-Commerce";#N/A,#N/A,FALSE,"Opex";#N/A,#N/A,FALSE,"P&amp;L";#N/A,#N/A,FALSE,"FCF &amp; DCF"}</definedName>
    <definedName name="wrn.print._.pages2." localSheetId="16" hidden="1">{#N/A,#N/A,FALSE,"Spain MKT";#N/A,#N/A,FALSE,"Assumptions";#N/A,#N/A,FALSE,"Adve";#N/A,#N/A,FALSE,"E-Commerce";#N/A,#N/A,FALSE,"Opex";#N/A,#N/A,FALSE,"P&amp;L";#N/A,#N/A,FALSE,"FCF &amp; DCF"}</definedName>
    <definedName name="wrn.print._.pages2." localSheetId="20" hidden="1">{#N/A,#N/A,FALSE,"Spain MKT";#N/A,#N/A,FALSE,"Assumptions";#N/A,#N/A,FALSE,"Adve";#N/A,#N/A,FALSE,"E-Commerce";#N/A,#N/A,FALSE,"Opex";#N/A,#N/A,FALSE,"P&amp;L";#N/A,#N/A,FALSE,"FCF &amp; DCF"}</definedName>
    <definedName name="wrn.print._.pages2." localSheetId="12" hidden="1">{#N/A,#N/A,FALSE,"Spain MKT";#N/A,#N/A,FALSE,"Assumptions";#N/A,#N/A,FALSE,"Adve";#N/A,#N/A,FALSE,"E-Commerce";#N/A,#N/A,FALSE,"Opex";#N/A,#N/A,FALSE,"P&amp;L";#N/A,#N/A,FALSE,"FCF &amp; DCF"}</definedName>
    <definedName name="wrn.print._.pages2." localSheetId="15" hidden="1">{#N/A,#N/A,FALSE,"Spain MKT";#N/A,#N/A,FALSE,"Assumptions";#N/A,#N/A,FALSE,"Adve";#N/A,#N/A,FALSE,"E-Commerce";#N/A,#N/A,FALSE,"Opex";#N/A,#N/A,FALSE,"P&amp;L";#N/A,#N/A,FALSE,"FCF &amp; DCF"}</definedName>
    <definedName name="wrn.print._.pages2." hidden="1">{#N/A,#N/A,FALSE,"Spain MKT";#N/A,#N/A,FALSE,"Assumptions";#N/A,#N/A,FALSE,"Adve";#N/A,#N/A,FALSE,"E-Commerce";#N/A,#N/A,FALSE,"Opex";#N/A,#N/A,FALSE,"P&amp;L";#N/A,#N/A,FALSE,"FCF &amp; DCF"}</definedName>
    <definedName name="wrn.print._.raw._.data._.entry." localSheetId="16" hidden="1">{"inputs raw data",#N/A,TRUE,"INPUT"}</definedName>
    <definedName name="wrn.print._.raw._.data._.entry." localSheetId="20" hidden="1">{"inputs raw data",#N/A,TRUE,"INPUT"}</definedName>
    <definedName name="wrn.print._.raw._.data._.entry." localSheetId="12" hidden="1">{"inputs raw data",#N/A,TRUE,"INPUT"}</definedName>
    <definedName name="wrn.print._.raw._.data._.entry." localSheetId="15" hidden="1">{"inputs raw data",#N/A,TRUE,"INPUT"}</definedName>
    <definedName name="wrn.print._.raw._.data._.entry." hidden="1">{"inputs raw data",#N/A,TRUE,"INPUT"}</definedName>
    <definedName name="wrn.print._.standalone." localSheetId="16" hidden="1">{"standalone1",#N/A,FALSE,"DCFBase";"standalone2",#N/A,FALSE,"DCFBase"}</definedName>
    <definedName name="wrn.print._.standalone." localSheetId="20" hidden="1">{"standalone1",#N/A,FALSE,"DCFBase";"standalone2",#N/A,FALSE,"DCFBase"}</definedName>
    <definedName name="wrn.print._.standalone." localSheetId="12" hidden="1">{"standalone1",#N/A,FALSE,"DCFBase";"standalone2",#N/A,FALSE,"DCFBase"}</definedName>
    <definedName name="wrn.print._.standalone." localSheetId="15" hidden="1">{"standalone1",#N/A,FALSE,"DCFBase";"standalone2",#N/A,FALSE,"DCFBase"}</definedName>
    <definedName name="wrn.print._.standalone." hidden="1">{"standalone1",#N/A,FALSE,"DCFBase";"standalone2",#N/A,FALSE,"DCFBase"}</definedName>
    <definedName name="wrn.print._.summary._.sheets." localSheetId="16" hidden="1">{"summary1",#N/A,TRUE,"Comps";"summary2",#N/A,TRUE,"Comps";"summary3",#N/A,TRUE,"Comps"}</definedName>
    <definedName name="wrn.print._.summary._.sheets." localSheetId="20" hidden="1">{"summary1",#N/A,TRUE,"Comps";"summary2",#N/A,TRUE,"Comps";"summary3",#N/A,TRUE,"Comps"}</definedName>
    <definedName name="wrn.print._.summary._.sheets." localSheetId="12" hidden="1">{"summary1",#N/A,TRUE,"Comps";"summary2",#N/A,TRUE,"Comps";"summary3",#N/A,TRUE,"Comps"}</definedName>
    <definedName name="wrn.print._.summary._.sheets." localSheetId="15" hidden="1">{"summary1",#N/A,TRUE,"Comps";"summary2",#N/A,TRUE,"Comps";"summary3",#N/A,TRUE,"Comps"}</definedName>
    <definedName name="wrn.print._.summary._.sheets." hidden="1">{"summary1",#N/A,TRUE,"Comps";"summary2",#N/A,TRUE,"Comps";"summary3",#N/A,TRUE,"Comps"}</definedName>
    <definedName name="wrn.print._.summary._.sheets.2" localSheetId="16" hidden="1">{"summary1",#N/A,TRUE,"Comps";"summary2",#N/A,TRUE,"Comps";"summary3",#N/A,TRUE,"Comps"}</definedName>
    <definedName name="wrn.print._.summary._.sheets.2" localSheetId="20" hidden="1">{"summary1",#N/A,TRUE,"Comps";"summary2",#N/A,TRUE,"Comps";"summary3",#N/A,TRUE,"Comps"}</definedName>
    <definedName name="wrn.print._.summary._.sheets.2" localSheetId="12" hidden="1">{"summary1",#N/A,TRUE,"Comps";"summary2",#N/A,TRUE,"Comps";"summary3",#N/A,TRUE,"Comps"}</definedName>
    <definedName name="wrn.print._.summary._.sheets.2" localSheetId="15" hidden="1">{"summary1",#N/A,TRUE,"Comps";"summary2",#N/A,TRUE,"Comps";"summary3",#N/A,TRUE,"Comps"}</definedName>
    <definedName name="wrn.print._.summary._.sheets.2" hidden="1">{"summary1",#N/A,TRUE,"Comps";"summary2",#N/A,TRUE,"Comps";"summary3",#N/A,TRUE,"Comps"}</definedName>
    <definedName name="wrn.Print_Buyer." localSheetId="16" hidden="1">{#N/A,"DR",FALSE,"increm pf";#N/A,"MAMSI",FALSE,"increm pf";#N/A,"MAXI",FALSE,"increm pf";#N/A,"PCAM",FALSE,"increm pf";#N/A,"PHSV",FALSE,"increm pf";#N/A,"SIE",FALSE,"increm pf"}</definedName>
    <definedName name="wrn.Print_Buyer." localSheetId="20" hidden="1">{#N/A,"DR",FALSE,"increm pf";#N/A,"MAMSI",FALSE,"increm pf";#N/A,"MAXI",FALSE,"increm pf";#N/A,"PCAM",FALSE,"increm pf";#N/A,"PHSV",FALSE,"increm pf";#N/A,"SIE",FALSE,"increm pf"}</definedName>
    <definedName name="wrn.Print_Buyer." localSheetId="12" hidden="1">{#N/A,"DR",FALSE,"increm pf";#N/A,"MAMSI",FALSE,"increm pf";#N/A,"MAXI",FALSE,"increm pf";#N/A,"PCAM",FALSE,"increm pf";#N/A,"PHSV",FALSE,"increm pf";#N/A,"SIE",FALSE,"increm pf"}</definedName>
    <definedName name="wrn.Print_Buyer." localSheetId="15" hidden="1">{#N/A,"DR",FALSE,"increm pf";#N/A,"MAMSI",FALSE,"increm pf";#N/A,"MAXI",FALSE,"increm pf";#N/A,"PCAM",FALSE,"increm pf";#N/A,"PHSV",FALSE,"increm pf";#N/A,"SIE",FALSE,"increm pf"}</definedName>
    <definedName name="wrn.Print_Buyer." hidden="1">{#N/A,"DR",FALSE,"increm pf";#N/A,"MAMSI",FALSE,"increm pf";#N/A,"MAXI",FALSE,"increm pf";#N/A,"PCAM",FALSE,"increm pf";#N/A,"PHSV",FALSE,"increm pf";#N/A,"SIE",FALSE,"increm pf"}</definedName>
    <definedName name="wrn.Print_Target." localSheetId="16"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 localSheetId="1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 localSheetId="15"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1." localSheetId="16" hidden="1">{"Title",#N/A,FALSE,"Title";"Info",#N/A,FALSE,"Title";"Contents",#N/A,FALSE,"Title";"Sec.1",#N/A,FALSE,"Title";"Output1",#N/A,FALSE,"Output";"Sec.2",#N/A,FALSE,"Title";"Graph1",#N/A,FALSE,"Output";"Graph2",#N/A,FALSE,"Output";"Sec.3",#N/A,FALSE,"Title";"Gap1",#N/A,FALSE,"Output";"Sec.4",#N/A,FALSE,"Title";"Model_all",#N/A,FALSE,"Autostrade S.p.A."}</definedName>
    <definedName name="wrn.Print1." localSheetId="20" hidden="1">{"Title",#N/A,FALSE,"Title";"Info",#N/A,FALSE,"Title";"Contents",#N/A,FALSE,"Title";"Sec.1",#N/A,FALSE,"Title";"Output1",#N/A,FALSE,"Output";"Sec.2",#N/A,FALSE,"Title";"Graph1",#N/A,FALSE,"Output";"Graph2",#N/A,FALSE,"Output";"Sec.3",#N/A,FALSE,"Title";"Gap1",#N/A,FALSE,"Output";"Sec.4",#N/A,FALSE,"Title";"Model_all",#N/A,FALSE,"Autostrade S.p.A."}</definedName>
    <definedName name="wrn.Print1." localSheetId="12" hidden="1">{"Title",#N/A,FALSE,"Title";"Info",#N/A,FALSE,"Title";"Contents",#N/A,FALSE,"Title";"Sec.1",#N/A,FALSE,"Title";"Output1",#N/A,FALSE,"Output";"Sec.2",#N/A,FALSE,"Title";"Graph1",#N/A,FALSE,"Output";"Graph2",#N/A,FALSE,"Output";"Sec.3",#N/A,FALSE,"Title";"Gap1",#N/A,FALSE,"Output";"Sec.4",#N/A,FALSE,"Title";"Model_all",#N/A,FALSE,"Autostrade S.p.A."}</definedName>
    <definedName name="wrn.Print1." localSheetId="15" hidden="1">{"Title",#N/A,FALSE,"Title";"Info",#N/A,FALSE,"Title";"Contents",#N/A,FALSE,"Title";"Sec.1",#N/A,FALSE,"Title";"Output1",#N/A,FALSE,"Output";"Sec.2",#N/A,FALSE,"Title";"Graph1",#N/A,FALSE,"Output";"Graph2",#N/A,FALSE,"Output";"Sec.3",#N/A,FALSE,"Title";"Gap1",#N/A,FALSE,"Output";"Sec.4",#N/A,FALSE,"Title";"Model_all",#N/A,FALSE,"Autostrade S.p.A."}</definedName>
    <definedName name="wrn.Print1." hidden="1">{"Title",#N/A,FALSE,"Title";"Info",#N/A,FALSE,"Title";"Contents",#N/A,FALSE,"Title";"Sec.1",#N/A,FALSE,"Title";"Output1",#N/A,FALSE,"Output";"Sec.2",#N/A,FALSE,"Title";"Graph1",#N/A,FALSE,"Output";"Graph2",#N/A,FALSE,"Output";"Sec.3",#N/A,FALSE,"Title";"Gap1",#N/A,FALSE,"Output";"Sec.4",#N/A,FALSE,"Title";"Model_all",#N/A,FALSE,"Autostrade S.p.A."}</definedName>
    <definedName name="wrn.Pulp." localSheetId="16" hidden="1">{"Pulp Production",#N/A,FALSE,"Pulp";"Pulp Earnings",#N/A,FALSE,"Pulp"}</definedName>
    <definedName name="wrn.Pulp." localSheetId="20" hidden="1">{"Pulp Production",#N/A,FALSE,"Pulp";"Pulp Earnings",#N/A,FALSE,"Pulp"}</definedName>
    <definedName name="wrn.Pulp." localSheetId="12" hidden="1">{"Pulp Production",#N/A,FALSE,"Pulp";"Pulp Earnings",#N/A,FALSE,"Pulp"}</definedName>
    <definedName name="wrn.Pulp." localSheetId="15" hidden="1">{"Pulp Production",#N/A,FALSE,"Pulp";"Pulp Earnings",#N/A,FALSE,"Pulp"}</definedName>
    <definedName name="wrn.Pulp." hidden="1">{"Pulp Production",#N/A,FALSE,"Pulp";"Pulp Earnings",#N/A,FALSE,"Pulp"}</definedName>
    <definedName name="wrn.Pulp.2" localSheetId="16" hidden="1">{"Pulp Production",#N/A,FALSE,"Pulp";"Pulp Earnings",#N/A,FALSE,"Pulp"}</definedName>
    <definedName name="wrn.Pulp.2" localSheetId="20" hidden="1">{"Pulp Production",#N/A,FALSE,"Pulp";"Pulp Earnings",#N/A,FALSE,"Pulp"}</definedName>
    <definedName name="wrn.Pulp.2" localSheetId="12" hidden="1">{"Pulp Production",#N/A,FALSE,"Pulp";"Pulp Earnings",#N/A,FALSE,"Pulp"}</definedName>
    <definedName name="wrn.Pulp.2" localSheetId="15" hidden="1">{"Pulp Production",#N/A,FALSE,"Pulp";"Pulp Earnings",#N/A,FALSE,"Pulp"}</definedName>
    <definedName name="wrn.Pulp.2" hidden="1">{"Pulp Production",#N/A,FALSE,"Pulp";"Pulp Earnings",#N/A,FALSE,"Pulp"}</definedName>
    <definedName name="wrn.Pulp.3" localSheetId="16" hidden="1">{"Pulp Production",#N/A,FALSE,"Pulp";"Pulp Earnings",#N/A,FALSE,"Pulp"}</definedName>
    <definedName name="wrn.Pulp.3" localSheetId="20" hidden="1">{"Pulp Production",#N/A,FALSE,"Pulp";"Pulp Earnings",#N/A,FALSE,"Pulp"}</definedName>
    <definedName name="wrn.Pulp.3" localSheetId="12" hidden="1">{"Pulp Production",#N/A,FALSE,"Pulp";"Pulp Earnings",#N/A,FALSE,"Pulp"}</definedName>
    <definedName name="wrn.Pulp.3" localSheetId="15" hidden="1">{"Pulp Production",#N/A,FALSE,"Pulp";"Pulp Earnings",#N/A,FALSE,"Pulp"}</definedName>
    <definedName name="wrn.Pulp.3" hidden="1">{"Pulp Production",#N/A,FALSE,"Pulp";"Pulp Earnings",#N/A,FALSE,"Pulp"}</definedName>
    <definedName name="wrn.Report1." localSheetId="16" hidden="1">{"Title",#N/A,TRUE,"Title";"Content",#N/A,TRUE,"Title";"Section1",#N/A,TRUE,"Title";"Output1",#N/A,TRUE,"Output";"Section2",#N/A,TRUE,"Title";"Graph1",#N/A,TRUE,"Output";"Section3",#N/A,TRUE,"Title";"Graph2",#N/A,TRUE,"Output";"Section4",#N/A,TRUE,"Title";"Gap1",#N/A,TRUE,"Output";"Section5",#N/A,TRUE,"Title";"Model_all",#N/A,TRUE,"Autostrade S.p.A."}</definedName>
    <definedName name="wrn.Report1." localSheetId="20" hidden="1">{"Title",#N/A,TRUE,"Title";"Content",#N/A,TRUE,"Title";"Section1",#N/A,TRUE,"Title";"Output1",#N/A,TRUE,"Output";"Section2",#N/A,TRUE,"Title";"Graph1",#N/A,TRUE,"Output";"Section3",#N/A,TRUE,"Title";"Graph2",#N/A,TRUE,"Output";"Section4",#N/A,TRUE,"Title";"Gap1",#N/A,TRUE,"Output";"Section5",#N/A,TRUE,"Title";"Model_all",#N/A,TRUE,"Autostrade S.p.A."}</definedName>
    <definedName name="wrn.Report1." localSheetId="12" hidden="1">{"Title",#N/A,TRUE,"Title";"Content",#N/A,TRUE,"Title";"Section1",#N/A,TRUE,"Title";"Output1",#N/A,TRUE,"Output";"Section2",#N/A,TRUE,"Title";"Graph1",#N/A,TRUE,"Output";"Section3",#N/A,TRUE,"Title";"Graph2",#N/A,TRUE,"Output";"Section4",#N/A,TRUE,"Title";"Gap1",#N/A,TRUE,"Output";"Section5",#N/A,TRUE,"Title";"Model_all",#N/A,TRUE,"Autostrade S.p.A."}</definedName>
    <definedName name="wrn.Report1." localSheetId="15" hidden="1">{"Title",#N/A,TRUE,"Title";"Content",#N/A,TRUE,"Title";"Section1",#N/A,TRUE,"Title";"Output1",#N/A,TRUE,"Output";"Section2",#N/A,TRUE,"Title";"Graph1",#N/A,TRUE,"Output";"Section3",#N/A,TRUE,"Title";"Graph2",#N/A,TRUE,"Output";"Section4",#N/A,TRUE,"Title";"Gap1",#N/A,TRUE,"Output";"Section5",#N/A,TRUE,"Title";"Model_all",#N/A,TRUE,"Autostrade S.p.A."}</definedName>
    <definedName name="wrn.Report1." hidden="1">{"Title",#N/A,TRUE,"Title";"Content",#N/A,TRUE,"Title";"Section1",#N/A,TRUE,"Title";"Output1",#N/A,TRUE,"Output";"Section2",#N/A,TRUE,"Title";"Graph1",#N/A,TRUE,"Output";"Section3",#N/A,TRUE,"Title";"Graph2",#N/A,TRUE,"Output";"Section4",#N/A,TRUE,"Title";"Gap1",#N/A,TRUE,"Output";"Section5",#N/A,TRUE,"Title";"Model_all",#N/A,TRUE,"Autostrade S.p.A."}</definedName>
    <definedName name="wrn.SKSCS1." localSheetId="16" hidden="1">{#N/A,#N/A,FALSE,"Antony Financials";#N/A,#N/A,FALSE,"Cowboy Financials";#N/A,#N/A,FALSE,"Combined";#N/A,#N/A,FALSE,"Valuematrix";#N/A,#N/A,FALSE,"DCFAntony";#N/A,#N/A,FALSE,"DCFCowboy";#N/A,#N/A,FALSE,"DCFCombined"}</definedName>
    <definedName name="wrn.SKSCS1." localSheetId="20" hidden="1">{#N/A,#N/A,FALSE,"Antony Financials";#N/A,#N/A,FALSE,"Cowboy Financials";#N/A,#N/A,FALSE,"Combined";#N/A,#N/A,FALSE,"Valuematrix";#N/A,#N/A,FALSE,"DCFAntony";#N/A,#N/A,FALSE,"DCFCowboy";#N/A,#N/A,FALSE,"DCFCombined"}</definedName>
    <definedName name="wrn.SKSCS1." localSheetId="12" hidden="1">{#N/A,#N/A,FALSE,"Antony Financials";#N/A,#N/A,FALSE,"Cowboy Financials";#N/A,#N/A,FALSE,"Combined";#N/A,#N/A,FALSE,"Valuematrix";#N/A,#N/A,FALSE,"DCFAntony";#N/A,#N/A,FALSE,"DCFCowboy";#N/A,#N/A,FALSE,"DCFCombined"}</definedName>
    <definedName name="wrn.SKSCS1." localSheetId="15" hidden="1">{#N/A,#N/A,FALSE,"Antony Financials";#N/A,#N/A,FALSE,"Cowboy Financials";#N/A,#N/A,FALSE,"Combined";#N/A,#N/A,FALSE,"Valuematrix";#N/A,#N/A,FALSE,"DCFAntony";#N/A,#N/A,FALSE,"DCFCowboy";#N/A,#N/A,FALSE,"DCFCombined"}</definedName>
    <definedName name="wrn.SKSCS1." hidden="1">{#N/A,#N/A,FALSE,"Antony Financials";#N/A,#N/A,FALSE,"Cowboy Financials";#N/A,#N/A,FALSE,"Combined";#N/A,#N/A,FALSE,"Valuematrix";#N/A,#N/A,FALSE,"DCFAntony";#N/A,#N/A,FALSE,"DCFCowboy";#N/A,#N/A,FALSE,"DCFCombined"}</definedName>
    <definedName name="wrn.STAND_ALONE_BOTH." localSheetId="16" hidden="1">{"FCB_ALL",#N/A,FALSE,"FCB";"GREY_ALL",#N/A,FALSE,"GREY"}</definedName>
    <definedName name="wrn.STAND_ALONE_BOTH." localSheetId="20" hidden="1">{"FCB_ALL",#N/A,FALSE,"FCB";"GREY_ALL",#N/A,FALSE,"GREY"}</definedName>
    <definedName name="wrn.STAND_ALONE_BOTH." localSheetId="12" hidden="1">{"FCB_ALL",#N/A,FALSE,"FCB";"GREY_ALL",#N/A,FALSE,"GREY"}</definedName>
    <definedName name="wrn.STAND_ALONE_BOTH." localSheetId="15" hidden="1">{"FCB_ALL",#N/A,FALSE,"FCB";"GREY_ALL",#N/A,FALSE,"GREY"}</definedName>
    <definedName name="wrn.STAND_ALONE_BOTH." hidden="1">{"FCB_ALL",#N/A,FALSE,"FCB";"GREY_ALL",#N/A,FALSE,"GREY"}</definedName>
    <definedName name="wrn.STC._.Financials." localSheetId="16" hidden="1">{#N/A,#N/A,FALSE,"STC BvA Summary";#N/A,#N/A,FALSE,"STC BvA";#N/A,#N/A,FALSE,"STC Summary Actual IS";#N/A,#N/A,FALSE,"STC Summary Budget IS";#N/A,#N/A,FALSE,"STC Summary BS";#N/A,#N/A,FALSE,"STC Detail Actual IS";#N/A,#N/A,FALSE,"STC Detail Budget IS";#N/A,#N/A,FALSE,"STC Detail BS"}</definedName>
    <definedName name="wrn.STC._.Financials." localSheetId="20" hidden="1">{#N/A,#N/A,FALSE,"STC BvA Summary";#N/A,#N/A,FALSE,"STC BvA";#N/A,#N/A,FALSE,"STC Summary Actual IS";#N/A,#N/A,FALSE,"STC Summary Budget IS";#N/A,#N/A,FALSE,"STC Summary BS";#N/A,#N/A,FALSE,"STC Detail Actual IS";#N/A,#N/A,FALSE,"STC Detail Budget IS";#N/A,#N/A,FALSE,"STC Detail BS"}</definedName>
    <definedName name="wrn.STC._.Financials." localSheetId="12" hidden="1">{#N/A,#N/A,FALSE,"STC BvA Summary";#N/A,#N/A,FALSE,"STC BvA";#N/A,#N/A,FALSE,"STC Summary Actual IS";#N/A,#N/A,FALSE,"STC Summary Budget IS";#N/A,#N/A,FALSE,"STC Summary BS";#N/A,#N/A,FALSE,"STC Detail Actual IS";#N/A,#N/A,FALSE,"STC Detail Budget IS";#N/A,#N/A,FALSE,"STC Detail BS"}</definedName>
    <definedName name="wrn.STC._.Financials." localSheetId="15" hidden="1">{#N/A,#N/A,FALSE,"STC BvA Summary";#N/A,#N/A,FALSE,"STC BvA";#N/A,#N/A,FALSE,"STC Summary Actual IS";#N/A,#N/A,FALSE,"STC Summary Budget IS";#N/A,#N/A,FALSE,"STC Summary BS";#N/A,#N/A,FALSE,"STC Detail Actual IS";#N/A,#N/A,FALSE,"STC Detail Budget IS";#N/A,#N/A,FALSE,"STC Detail BS"}</definedName>
    <definedName name="wrn.STC._.Financials." hidden="1">{#N/A,#N/A,FALSE,"STC BvA Summary";#N/A,#N/A,FALSE,"STC BvA";#N/A,#N/A,FALSE,"STC Summary Actual IS";#N/A,#N/A,FALSE,"STC Summary Budget IS";#N/A,#N/A,FALSE,"STC Summary BS";#N/A,#N/A,FALSE,"STC Detail Actual IS";#N/A,#N/A,FALSE,"STC Detail Budget IS";#N/A,#N/A,FALSE,"STC Detail BS"}</definedName>
    <definedName name="wrn.SummaryPgs." localSheetId="16" hidden="1">{#N/A,#N/A,FALSE,"CreditStat";#N/A,#N/A,FALSE,"SPbrkup";#N/A,#N/A,FALSE,"MerSPsyn";#N/A,#N/A,FALSE,"MerSPwKCsyn";#N/A,#N/A,FALSE,"MerSPwKCsyn (2)";#N/A,#N/A,FALSE,"CreditStat (2)"}</definedName>
    <definedName name="wrn.SummaryPgs." localSheetId="20" hidden="1">{#N/A,#N/A,FALSE,"CreditStat";#N/A,#N/A,FALSE,"SPbrkup";#N/A,#N/A,FALSE,"MerSPsyn";#N/A,#N/A,FALSE,"MerSPwKCsyn";#N/A,#N/A,FALSE,"MerSPwKCsyn (2)";#N/A,#N/A,FALSE,"CreditStat (2)"}</definedName>
    <definedName name="wrn.SummaryPgs." localSheetId="12" hidden="1">{#N/A,#N/A,FALSE,"CreditStat";#N/A,#N/A,FALSE,"SPbrkup";#N/A,#N/A,FALSE,"MerSPsyn";#N/A,#N/A,FALSE,"MerSPwKCsyn";#N/A,#N/A,FALSE,"MerSPwKCsyn (2)";#N/A,#N/A,FALSE,"CreditStat (2)"}</definedName>
    <definedName name="wrn.SummaryPgs." localSheetId="15" hidden="1">{#N/A,#N/A,FALSE,"CreditStat";#N/A,#N/A,FALSE,"SPbrkup";#N/A,#N/A,FALSE,"MerSPsyn";#N/A,#N/A,FALSE,"MerSPwKCsyn";#N/A,#N/A,FALSE,"MerSPwKCsyn (2)";#N/A,#N/A,FALSE,"CreditStat (2)"}</definedName>
    <definedName name="wrn.SummaryPgs." hidden="1">{#N/A,#N/A,FALSE,"CreditStat";#N/A,#N/A,FALSE,"SPbrkup";#N/A,#N/A,FALSE,"MerSPsyn";#N/A,#N/A,FALSE,"MerSPwKCsyn";#N/A,#N/A,FALSE,"MerSPwKCsyn (2)";#N/A,#N/A,FALSE,"CreditStat (2)"}</definedName>
    <definedName name="wrn.Target." localSheetId="16"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 localSheetId="20"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 localSheetId="12"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 localSheetId="15"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_2" localSheetId="16"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_2" localSheetId="20"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_2" localSheetId="12"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_2" localSheetId="15"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_2"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_22" localSheetId="16"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_22" localSheetId="20"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_22" localSheetId="12"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_22" localSheetId="15"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_22"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2" localSheetId="16"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2" localSheetId="20"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2" localSheetId="12"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2" localSheetId="15"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2"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LBO." localSheetId="16" hidden="1">{#N/A,#N/A,TRUE,"Tar-Ass";#N/A,#N/A,TRUE,"Tar-Ass LBO";#N/A,#N/A,TRUE,"LBO Ret";#N/A,#N/A,TRUE,"Tar-BS LBO";#N/A,#N/A,TRUE,"Tar-IS LBO";#N/A,#N/A,TRUE,"Tar-CF LBO";#N/A,#N/A,TRUE,"Tar-Debt LBO";#N/A,#N/A,TRUE,"Tar-Int LBO";#N/A,#N/A,TRUE,"Tar-Taxes LBO";#N/A,#N/A,TRUE,"Tar-Val LBO"}</definedName>
    <definedName name="wrn.TargetLBO." localSheetId="20" hidden="1">{#N/A,#N/A,TRUE,"Tar-Ass";#N/A,#N/A,TRUE,"Tar-Ass LBO";#N/A,#N/A,TRUE,"LBO Ret";#N/A,#N/A,TRUE,"Tar-BS LBO";#N/A,#N/A,TRUE,"Tar-IS LBO";#N/A,#N/A,TRUE,"Tar-CF LBO";#N/A,#N/A,TRUE,"Tar-Debt LBO";#N/A,#N/A,TRUE,"Tar-Int LBO";#N/A,#N/A,TRUE,"Tar-Taxes LBO";#N/A,#N/A,TRUE,"Tar-Val LBO"}</definedName>
    <definedName name="wrn.TargetLBO." localSheetId="12" hidden="1">{#N/A,#N/A,TRUE,"Tar-Ass";#N/A,#N/A,TRUE,"Tar-Ass LBO";#N/A,#N/A,TRUE,"LBO Ret";#N/A,#N/A,TRUE,"Tar-BS LBO";#N/A,#N/A,TRUE,"Tar-IS LBO";#N/A,#N/A,TRUE,"Tar-CF LBO";#N/A,#N/A,TRUE,"Tar-Debt LBO";#N/A,#N/A,TRUE,"Tar-Int LBO";#N/A,#N/A,TRUE,"Tar-Taxes LBO";#N/A,#N/A,TRUE,"Tar-Val LBO"}</definedName>
    <definedName name="wrn.TargetLBO." localSheetId="15" hidden="1">{#N/A,#N/A,TRUE,"Tar-Ass";#N/A,#N/A,TRUE,"Tar-Ass LBO";#N/A,#N/A,TRUE,"LBO Ret";#N/A,#N/A,TRUE,"Tar-BS LBO";#N/A,#N/A,TRUE,"Tar-IS LBO";#N/A,#N/A,TRUE,"Tar-CF LBO";#N/A,#N/A,TRUE,"Tar-Debt LBO";#N/A,#N/A,TRUE,"Tar-Int LBO";#N/A,#N/A,TRUE,"Tar-Taxes LBO";#N/A,#N/A,TRUE,"Tar-Val LBO"}</definedName>
    <definedName name="wrn.TargetLBO." hidden="1">{#N/A,#N/A,TRUE,"Tar-Ass";#N/A,#N/A,TRUE,"Tar-Ass LBO";#N/A,#N/A,TRUE,"LBO Ret";#N/A,#N/A,TRUE,"Tar-BS LBO";#N/A,#N/A,TRUE,"Tar-IS LBO";#N/A,#N/A,TRUE,"Tar-CF LBO";#N/A,#N/A,TRUE,"Tar-Debt LBO";#N/A,#N/A,TRUE,"Tar-Int LBO";#N/A,#N/A,TRUE,"Tar-Taxes LBO";#N/A,#N/A,TRUE,"Tar-Val LBO"}</definedName>
    <definedName name="wrn.TargetLBO._2" localSheetId="16" hidden="1">{#N/A,#N/A,TRUE,"Tar-Ass";#N/A,#N/A,TRUE,"Tar-Ass LBO";#N/A,#N/A,TRUE,"LBO Ret";#N/A,#N/A,TRUE,"Tar-BS LBO";#N/A,#N/A,TRUE,"Tar-IS LBO";#N/A,#N/A,TRUE,"Tar-CF LBO";#N/A,#N/A,TRUE,"Tar-Debt LBO";#N/A,#N/A,TRUE,"Tar-Int LBO";#N/A,#N/A,TRUE,"Tar-Taxes LBO";#N/A,#N/A,TRUE,"Tar-Val LBO"}</definedName>
    <definedName name="wrn.TargetLBO._2" localSheetId="20" hidden="1">{#N/A,#N/A,TRUE,"Tar-Ass";#N/A,#N/A,TRUE,"Tar-Ass LBO";#N/A,#N/A,TRUE,"LBO Ret";#N/A,#N/A,TRUE,"Tar-BS LBO";#N/A,#N/A,TRUE,"Tar-IS LBO";#N/A,#N/A,TRUE,"Tar-CF LBO";#N/A,#N/A,TRUE,"Tar-Debt LBO";#N/A,#N/A,TRUE,"Tar-Int LBO";#N/A,#N/A,TRUE,"Tar-Taxes LBO";#N/A,#N/A,TRUE,"Tar-Val LBO"}</definedName>
    <definedName name="wrn.TargetLBO._2" localSheetId="12" hidden="1">{#N/A,#N/A,TRUE,"Tar-Ass";#N/A,#N/A,TRUE,"Tar-Ass LBO";#N/A,#N/A,TRUE,"LBO Ret";#N/A,#N/A,TRUE,"Tar-BS LBO";#N/A,#N/A,TRUE,"Tar-IS LBO";#N/A,#N/A,TRUE,"Tar-CF LBO";#N/A,#N/A,TRUE,"Tar-Debt LBO";#N/A,#N/A,TRUE,"Tar-Int LBO";#N/A,#N/A,TRUE,"Tar-Taxes LBO";#N/A,#N/A,TRUE,"Tar-Val LBO"}</definedName>
    <definedName name="wrn.TargetLBO._2" localSheetId="15" hidden="1">{#N/A,#N/A,TRUE,"Tar-Ass";#N/A,#N/A,TRUE,"Tar-Ass LBO";#N/A,#N/A,TRUE,"LBO Ret";#N/A,#N/A,TRUE,"Tar-BS LBO";#N/A,#N/A,TRUE,"Tar-IS LBO";#N/A,#N/A,TRUE,"Tar-CF LBO";#N/A,#N/A,TRUE,"Tar-Debt LBO";#N/A,#N/A,TRUE,"Tar-Int LBO";#N/A,#N/A,TRUE,"Tar-Taxes LBO";#N/A,#N/A,TRUE,"Tar-Val LBO"}</definedName>
    <definedName name="wrn.TargetLBO._2" hidden="1">{#N/A,#N/A,TRUE,"Tar-Ass";#N/A,#N/A,TRUE,"Tar-Ass LBO";#N/A,#N/A,TRUE,"LBO Ret";#N/A,#N/A,TRUE,"Tar-BS LBO";#N/A,#N/A,TRUE,"Tar-IS LBO";#N/A,#N/A,TRUE,"Tar-CF LBO";#N/A,#N/A,TRUE,"Tar-Debt LBO";#N/A,#N/A,TRUE,"Tar-Int LBO";#N/A,#N/A,TRUE,"Tar-Taxes LBO";#N/A,#N/A,TRUE,"Tar-Val LBO"}</definedName>
    <definedName name="wrn.TargetLBO._22" localSheetId="16" hidden="1">{#N/A,#N/A,TRUE,"Tar-Ass";#N/A,#N/A,TRUE,"Tar-Ass LBO";#N/A,#N/A,TRUE,"LBO Ret";#N/A,#N/A,TRUE,"Tar-BS LBO";#N/A,#N/A,TRUE,"Tar-IS LBO";#N/A,#N/A,TRUE,"Tar-CF LBO";#N/A,#N/A,TRUE,"Tar-Debt LBO";#N/A,#N/A,TRUE,"Tar-Int LBO";#N/A,#N/A,TRUE,"Tar-Taxes LBO";#N/A,#N/A,TRUE,"Tar-Val LBO"}</definedName>
    <definedName name="wrn.TargetLBO._22" localSheetId="20" hidden="1">{#N/A,#N/A,TRUE,"Tar-Ass";#N/A,#N/A,TRUE,"Tar-Ass LBO";#N/A,#N/A,TRUE,"LBO Ret";#N/A,#N/A,TRUE,"Tar-BS LBO";#N/A,#N/A,TRUE,"Tar-IS LBO";#N/A,#N/A,TRUE,"Tar-CF LBO";#N/A,#N/A,TRUE,"Tar-Debt LBO";#N/A,#N/A,TRUE,"Tar-Int LBO";#N/A,#N/A,TRUE,"Tar-Taxes LBO";#N/A,#N/A,TRUE,"Tar-Val LBO"}</definedName>
    <definedName name="wrn.TargetLBO._22" localSheetId="12" hidden="1">{#N/A,#N/A,TRUE,"Tar-Ass";#N/A,#N/A,TRUE,"Tar-Ass LBO";#N/A,#N/A,TRUE,"LBO Ret";#N/A,#N/A,TRUE,"Tar-BS LBO";#N/A,#N/A,TRUE,"Tar-IS LBO";#N/A,#N/A,TRUE,"Tar-CF LBO";#N/A,#N/A,TRUE,"Tar-Debt LBO";#N/A,#N/A,TRUE,"Tar-Int LBO";#N/A,#N/A,TRUE,"Tar-Taxes LBO";#N/A,#N/A,TRUE,"Tar-Val LBO"}</definedName>
    <definedName name="wrn.TargetLBO._22" localSheetId="15" hidden="1">{#N/A,#N/A,TRUE,"Tar-Ass";#N/A,#N/A,TRUE,"Tar-Ass LBO";#N/A,#N/A,TRUE,"LBO Ret";#N/A,#N/A,TRUE,"Tar-BS LBO";#N/A,#N/A,TRUE,"Tar-IS LBO";#N/A,#N/A,TRUE,"Tar-CF LBO";#N/A,#N/A,TRUE,"Tar-Debt LBO";#N/A,#N/A,TRUE,"Tar-Int LBO";#N/A,#N/A,TRUE,"Tar-Taxes LBO";#N/A,#N/A,TRUE,"Tar-Val LBO"}</definedName>
    <definedName name="wrn.TargetLBO._22" hidden="1">{#N/A,#N/A,TRUE,"Tar-Ass";#N/A,#N/A,TRUE,"Tar-Ass LBO";#N/A,#N/A,TRUE,"LBO Ret";#N/A,#N/A,TRUE,"Tar-BS LBO";#N/A,#N/A,TRUE,"Tar-IS LBO";#N/A,#N/A,TRUE,"Tar-CF LBO";#N/A,#N/A,TRUE,"Tar-Debt LBO";#N/A,#N/A,TRUE,"Tar-Int LBO";#N/A,#N/A,TRUE,"Tar-Taxes LBO";#N/A,#N/A,TRUE,"Tar-Val LBO"}</definedName>
    <definedName name="wrn.TargetLBO.2" localSheetId="16" hidden="1">{#N/A,#N/A,TRUE,"Tar-Ass";#N/A,#N/A,TRUE,"Tar-Ass LBO";#N/A,#N/A,TRUE,"LBO Ret";#N/A,#N/A,TRUE,"Tar-BS LBO";#N/A,#N/A,TRUE,"Tar-IS LBO";#N/A,#N/A,TRUE,"Tar-CF LBO";#N/A,#N/A,TRUE,"Tar-Debt LBO";#N/A,#N/A,TRUE,"Tar-Int LBO";#N/A,#N/A,TRUE,"Tar-Taxes LBO";#N/A,#N/A,TRUE,"Tar-Val LBO"}</definedName>
    <definedName name="wrn.TargetLBO.2" localSheetId="20" hidden="1">{#N/A,#N/A,TRUE,"Tar-Ass";#N/A,#N/A,TRUE,"Tar-Ass LBO";#N/A,#N/A,TRUE,"LBO Ret";#N/A,#N/A,TRUE,"Tar-BS LBO";#N/A,#N/A,TRUE,"Tar-IS LBO";#N/A,#N/A,TRUE,"Tar-CF LBO";#N/A,#N/A,TRUE,"Tar-Debt LBO";#N/A,#N/A,TRUE,"Tar-Int LBO";#N/A,#N/A,TRUE,"Tar-Taxes LBO";#N/A,#N/A,TRUE,"Tar-Val LBO"}</definedName>
    <definedName name="wrn.TargetLBO.2" localSheetId="12" hidden="1">{#N/A,#N/A,TRUE,"Tar-Ass";#N/A,#N/A,TRUE,"Tar-Ass LBO";#N/A,#N/A,TRUE,"LBO Ret";#N/A,#N/A,TRUE,"Tar-BS LBO";#N/A,#N/A,TRUE,"Tar-IS LBO";#N/A,#N/A,TRUE,"Tar-CF LBO";#N/A,#N/A,TRUE,"Tar-Debt LBO";#N/A,#N/A,TRUE,"Tar-Int LBO";#N/A,#N/A,TRUE,"Tar-Taxes LBO";#N/A,#N/A,TRUE,"Tar-Val LBO"}</definedName>
    <definedName name="wrn.TargetLBO.2" localSheetId="15" hidden="1">{#N/A,#N/A,TRUE,"Tar-Ass";#N/A,#N/A,TRUE,"Tar-Ass LBO";#N/A,#N/A,TRUE,"LBO Ret";#N/A,#N/A,TRUE,"Tar-BS LBO";#N/A,#N/A,TRUE,"Tar-IS LBO";#N/A,#N/A,TRUE,"Tar-CF LBO";#N/A,#N/A,TRUE,"Tar-Debt LBO";#N/A,#N/A,TRUE,"Tar-Int LBO";#N/A,#N/A,TRUE,"Tar-Taxes LBO";#N/A,#N/A,TRUE,"Tar-Val LBO"}</definedName>
    <definedName name="wrn.TargetLBO.2" hidden="1">{#N/A,#N/A,TRUE,"Tar-Ass";#N/A,#N/A,TRUE,"Tar-Ass LBO";#N/A,#N/A,TRUE,"LBO Ret";#N/A,#N/A,TRUE,"Tar-BS LBO";#N/A,#N/A,TRUE,"Tar-IS LBO";#N/A,#N/A,TRUE,"Tar-CF LBO";#N/A,#N/A,TRUE,"Tar-Debt LBO";#N/A,#N/A,TRUE,"Tar-Int LBO";#N/A,#N/A,TRUE,"Tar-Taxes LBO";#N/A,#N/A,TRUE,"Tar-Val LBO"}</definedName>
    <definedName name="wrn.TargetState." localSheetId="16" hidden="1">{#N/A,#N/A,FALSE,"Tar-Ass";#N/A,#N/A,FALSE,"Tar-IS";#N/A,#N/A,FALSE,"Tar-BS";#N/A,#N/A,FALSE,"Tar-Adg BS";#N/A,#N/A,FALSE,"Tar-CF"}</definedName>
    <definedName name="wrn.TargetState." localSheetId="20" hidden="1">{#N/A,#N/A,FALSE,"Tar-Ass";#N/A,#N/A,FALSE,"Tar-IS";#N/A,#N/A,FALSE,"Tar-BS";#N/A,#N/A,FALSE,"Tar-Adg BS";#N/A,#N/A,FALSE,"Tar-CF"}</definedName>
    <definedName name="wrn.TargetState." localSheetId="12" hidden="1">{#N/A,#N/A,FALSE,"Tar-Ass";#N/A,#N/A,FALSE,"Tar-IS";#N/A,#N/A,FALSE,"Tar-BS";#N/A,#N/A,FALSE,"Tar-Adg BS";#N/A,#N/A,FALSE,"Tar-CF"}</definedName>
    <definedName name="wrn.TargetState." localSheetId="15" hidden="1">{#N/A,#N/A,FALSE,"Tar-Ass";#N/A,#N/A,FALSE,"Tar-IS";#N/A,#N/A,FALSE,"Tar-BS";#N/A,#N/A,FALSE,"Tar-Adg BS";#N/A,#N/A,FALSE,"Tar-CF"}</definedName>
    <definedName name="wrn.TargetState." hidden="1">{#N/A,#N/A,FALSE,"Tar-Ass";#N/A,#N/A,FALSE,"Tar-IS";#N/A,#N/A,FALSE,"Tar-BS";#N/A,#N/A,FALSE,"Tar-Adg BS";#N/A,#N/A,FALSE,"Tar-CF"}</definedName>
    <definedName name="wrn.TargetState._2" localSheetId="16" hidden="1">{#N/A,#N/A,FALSE,"Tar-Ass";#N/A,#N/A,FALSE,"Tar-IS";#N/A,#N/A,FALSE,"Tar-BS";#N/A,#N/A,FALSE,"Tar-Adg BS";#N/A,#N/A,FALSE,"Tar-CF"}</definedName>
    <definedName name="wrn.TargetState._2" localSheetId="20" hidden="1">{#N/A,#N/A,FALSE,"Tar-Ass";#N/A,#N/A,FALSE,"Tar-IS";#N/A,#N/A,FALSE,"Tar-BS";#N/A,#N/A,FALSE,"Tar-Adg BS";#N/A,#N/A,FALSE,"Tar-CF"}</definedName>
    <definedName name="wrn.TargetState._2" localSheetId="12" hidden="1">{#N/A,#N/A,FALSE,"Tar-Ass";#N/A,#N/A,FALSE,"Tar-IS";#N/A,#N/A,FALSE,"Tar-BS";#N/A,#N/A,FALSE,"Tar-Adg BS";#N/A,#N/A,FALSE,"Tar-CF"}</definedName>
    <definedName name="wrn.TargetState._2" localSheetId="15" hidden="1">{#N/A,#N/A,FALSE,"Tar-Ass";#N/A,#N/A,FALSE,"Tar-IS";#N/A,#N/A,FALSE,"Tar-BS";#N/A,#N/A,FALSE,"Tar-Adg BS";#N/A,#N/A,FALSE,"Tar-CF"}</definedName>
    <definedName name="wrn.TargetState._2" hidden="1">{#N/A,#N/A,FALSE,"Tar-Ass";#N/A,#N/A,FALSE,"Tar-IS";#N/A,#N/A,FALSE,"Tar-BS";#N/A,#N/A,FALSE,"Tar-Adg BS";#N/A,#N/A,FALSE,"Tar-CF"}</definedName>
    <definedName name="wrn.TargetState._22" localSheetId="16" hidden="1">{#N/A,#N/A,FALSE,"Tar-Ass";#N/A,#N/A,FALSE,"Tar-IS";#N/A,#N/A,FALSE,"Tar-BS";#N/A,#N/A,FALSE,"Tar-Adg BS";#N/A,#N/A,FALSE,"Tar-CF"}</definedName>
    <definedName name="wrn.TargetState._22" localSheetId="20" hidden="1">{#N/A,#N/A,FALSE,"Tar-Ass";#N/A,#N/A,FALSE,"Tar-IS";#N/A,#N/A,FALSE,"Tar-BS";#N/A,#N/A,FALSE,"Tar-Adg BS";#N/A,#N/A,FALSE,"Tar-CF"}</definedName>
    <definedName name="wrn.TargetState._22" localSheetId="12" hidden="1">{#N/A,#N/A,FALSE,"Tar-Ass";#N/A,#N/A,FALSE,"Tar-IS";#N/A,#N/A,FALSE,"Tar-BS";#N/A,#N/A,FALSE,"Tar-Adg BS";#N/A,#N/A,FALSE,"Tar-CF"}</definedName>
    <definedName name="wrn.TargetState._22" localSheetId="15" hidden="1">{#N/A,#N/A,FALSE,"Tar-Ass";#N/A,#N/A,FALSE,"Tar-IS";#N/A,#N/A,FALSE,"Tar-BS";#N/A,#N/A,FALSE,"Tar-Adg BS";#N/A,#N/A,FALSE,"Tar-CF"}</definedName>
    <definedName name="wrn.TargetState._22" hidden="1">{#N/A,#N/A,FALSE,"Tar-Ass";#N/A,#N/A,FALSE,"Tar-IS";#N/A,#N/A,FALSE,"Tar-BS";#N/A,#N/A,FALSE,"Tar-Adg BS";#N/A,#N/A,FALSE,"Tar-CF"}</definedName>
    <definedName name="wrn.TargetState.2" localSheetId="16" hidden="1">{#N/A,#N/A,FALSE,"Tar-Ass";#N/A,#N/A,FALSE,"Tar-IS";#N/A,#N/A,FALSE,"Tar-BS";#N/A,#N/A,FALSE,"Tar-Adg BS";#N/A,#N/A,FALSE,"Tar-CF"}</definedName>
    <definedName name="wrn.TargetState.2" localSheetId="20" hidden="1">{#N/A,#N/A,FALSE,"Tar-Ass";#N/A,#N/A,FALSE,"Tar-IS";#N/A,#N/A,FALSE,"Tar-BS";#N/A,#N/A,FALSE,"Tar-Adg BS";#N/A,#N/A,FALSE,"Tar-CF"}</definedName>
    <definedName name="wrn.TargetState.2" localSheetId="12" hidden="1">{#N/A,#N/A,FALSE,"Tar-Ass";#N/A,#N/A,FALSE,"Tar-IS";#N/A,#N/A,FALSE,"Tar-BS";#N/A,#N/A,FALSE,"Tar-Adg BS";#N/A,#N/A,FALSE,"Tar-CF"}</definedName>
    <definedName name="wrn.TargetState.2" localSheetId="15" hidden="1">{#N/A,#N/A,FALSE,"Tar-Ass";#N/A,#N/A,FALSE,"Tar-IS";#N/A,#N/A,FALSE,"Tar-BS";#N/A,#N/A,FALSE,"Tar-Adg BS";#N/A,#N/A,FALSE,"Tar-CF"}</definedName>
    <definedName name="wrn.TargetState.2" hidden="1">{#N/A,#N/A,FALSE,"Tar-Ass";#N/A,#N/A,FALSE,"Tar-IS";#N/A,#N/A,FALSE,"Tar-BS";#N/A,#N/A,FALSE,"Tar-Adg BS";#N/A,#N/A,FALSE,"Tar-CF"}</definedName>
    <definedName name="wrn.TargetVal." localSheetId="16" hidden="1">{#N/A,#N/A,TRUE,"Val - sum";#N/A,#N/A,TRUE,"Val - Sum1";#N/A,#N/A,TRUE,"Val - sum2";#N/A,#N/A,TRUE,"Val - Sum3";#N/A,#N/A,TRUE,"Tar-DCF";#N/A,#N/A,TRUE,"Tar-Val LBO";#N/A,#N/A,TRUE,"Tar-Mult Val"}</definedName>
    <definedName name="wrn.TargetVal." localSheetId="20" hidden="1">{#N/A,#N/A,TRUE,"Val - sum";#N/A,#N/A,TRUE,"Val - Sum1";#N/A,#N/A,TRUE,"Val - sum2";#N/A,#N/A,TRUE,"Val - Sum3";#N/A,#N/A,TRUE,"Tar-DCF";#N/A,#N/A,TRUE,"Tar-Val LBO";#N/A,#N/A,TRUE,"Tar-Mult Val"}</definedName>
    <definedName name="wrn.TargetVal." localSheetId="12" hidden="1">{#N/A,#N/A,TRUE,"Val - sum";#N/A,#N/A,TRUE,"Val - Sum1";#N/A,#N/A,TRUE,"Val - sum2";#N/A,#N/A,TRUE,"Val - Sum3";#N/A,#N/A,TRUE,"Tar-DCF";#N/A,#N/A,TRUE,"Tar-Val LBO";#N/A,#N/A,TRUE,"Tar-Mult Val"}</definedName>
    <definedName name="wrn.TargetVal." localSheetId="15" hidden="1">{#N/A,#N/A,TRUE,"Val - sum";#N/A,#N/A,TRUE,"Val - Sum1";#N/A,#N/A,TRUE,"Val - sum2";#N/A,#N/A,TRUE,"Val - Sum3";#N/A,#N/A,TRUE,"Tar-DCF";#N/A,#N/A,TRUE,"Tar-Val LBO";#N/A,#N/A,TRUE,"Tar-Mult Val"}</definedName>
    <definedName name="wrn.TargetVal." hidden="1">{#N/A,#N/A,TRUE,"Val - sum";#N/A,#N/A,TRUE,"Val - Sum1";#N/A,#N/A,TRUE,"Val - sum2";#N/A,#N/A,TRUE,"Val - Sum3";#N/A,#N/A,TRUE,"Tar-DCF";#N/A,#N/A,TRUE,"Tar-Val LBO";#N/A,#N/A,TRUE,"Tar-Mult Val"}</definedName>
    <definedName name="wrn.TargetVal._2" localSheetId="16" hidden="1">{#N/A,#N/A,TRUE,"Val - sum";#N/A,#N/A,TRUE,"Val - Sum1";#N/A,#N/A,TRUE,"Val - sum2";#N/A,#N/A,TRUE,"Val - Sum3";#N/A,#N/A,TRUE,"Tar-DCF";#N/A,#N/A,TRUE,"Tar-Val LBO";#N/A,#N/A,TRUE,"Tar-Mult Val"}</definedName>
    <definedName name="wrn.TargetVal._2" localSheetId="20" hidden="1">{#N/A,#N/A,TRUE,"Val - sum";#N/A,#N/A,TRUE,"Val - Sum1";#N/A,#N/A,TRUE,"Val - sum2";#N/A,#N/A,TRUE,"Val - Sum3";#N/A,#N/A,TRUE,"Tar-DCF";#N/A,#N/A,TRUE,"Tar-Val LBO";#N/A,#N/A,TRUE,"Tar-Mult Val"}</definedName>
    <definedName name="wrn.TargetVal._2" localSheetId="12" hidden="1">{#N/A,#N/A,TRUE,"Val - sum";#N/A,#N/A,TRUE,"Val - Sum1";#N/A,#N/A,TRUE,"Val - sum2";#N/A,#N/A,TRUE,"Val - Sum3";#N/A,#N/A,TRUE,"Tar-DCF";#N/A,#N/A,TRUE,"Tar-Val LBO";#N/A,#N/A,TRUE,"Tar-Mult Val"}</definedName>
    <definedName name="wrn.TargetVal._2" localSheetId="15" hidden="1">{#N/A,#N/A,TRUE,"Val - sum";#N/A,#N/A,TRUE,"Val - Sum1";#N/A,#N/A,TRUE,"Val - sum2";#N/A,#N/A,TRUE,"Val - Sum3";#N/A,#N/A,TRUE,"Tar-DCF";#N/A,#N/A,TRUE,"Tar-Val LBO";#N/A,#N/A,TRUE,"Tar-Mult Val"}</definedName>
    <definedName name="wrn.TargetVal._2" hidden="1">{#N/A,#N/A,TRUE,"Val - sum";#N/A,#N/A,TRUE,"Val - Sum1";#N/A,#N/A,TRUE,"Val - sum2";#N/A,#N/A,TRUE,"Val - Sum3";#N/A,#N/A,TRUE,"Tar-DCF";#N/A,#N/A,TRUE,"Tar-Val LBO";#N/A,#N/A,TRUE,"Tar-Mult Val"}</definedName>
    <definedName name="wrn.TargetVal._22" localSheetId="16" hidden="1">{#N/A,#N/A,TRUE,"Val - sum";#N/A,#N/A,TRUE,"Val - Sum1";#N/A,#N/A,TRUE,"Val - sum2";#N/A,#N/A,TRUE,"Val - Sum3";#N/A,#N/A,TRUE,"Tar-DCF";#N/A,#N/A,TRUE,"Tar-Val LBO";#N/A,#N/A,TRUE,"Tar-Mult Val"}</definedName>
    <definedName name="wrn.TargetVal._22" localSheetId="20" hidden="1">{#N/A,#N/A,TRUE,"Val - sum";#N/A,#N/A,TRUE,"Val - Sum1";#N/A,#N/A,TRUE,"Val - sum2";#N/A,#N/A,TRUE,"Val - Sum3";#N/A,#N/A,TRUE,"Tar-DCF";#N/A,#N/A,TRUE,"Tar-Val LBO";#N/A,#N/A,TRUE,"Tar-Mult Val"}</definedName>
    <definedName name="wrn.TargetVal._22" localSheetId="12" hidden="1">{#N/A,#N/A,TRUE,"Val - sum";#N/A,#N/A,TRUE,"Val - Sum1";#N/A,#N/A,TRUE,"Val - sum2";#N/A,#N/A,TRUE,"Val - Sum3";#N/A,#N/A,TRUE,"Tar-DCF";#N/A,#N/A,TRUE,"Tar-Val LBO";#N/A,#N/A,TRUE,"Tar-Mult Val"}</definedName>
    <definedName name="wrn.TargetVal._22" localSheetId="15" hidden="1">{#N/A,#N/A,TRUE,"Val - sum";#N/A,#N/A,TRUE,"Val - Sum1";#N/A,#N/A,TRUE,"Val - sum2";#N/A,#N/A,TRUE,"Val - Sum3";#N/A,#N/A,TRUE,"Tar-DCF";#N/A,#N/A,TRUE,"Tar-Val LBO";#N/A,#N/A,TRUE,"Tar-Mult Val"}</definedName>
    <definedName name="wrn.TargetVal._22" hidden="1">{#N/A,#N/A,TRUE,"Val - sum";#N/A,#N/A,TRUE,"Val - Sum1";#N/A,#N/A,TRUE,"Val - sum2";#N/A,#N/A,TRUE,"Val - Sum3";#N/A,#N/A,TRUE,"Tar-DCF";#N/A,#N/A,TRUE,"Tar-Val LBO";#N/A,#N/A,TRUE,"Tar-Mult Val"}</definedName>
    <definedName name="wrn.TargetVal.2" localSheetId="16" hidden="1">{#N/A,#N/A,TRUE,"Val - sum";#N/A,#N/A,TRUE,"Val - Sum1";#N/A,#N/A,TRUE,"Val - sum2";#N/A,#N/A,TRUE,"Val - Sum3";#N/A,#N/A,TRUE,"Tar-DCF";#N/A,#N/A,TRUE,"Tar-Val LBO";#N/A,#N/A,TRUE,"Tar-Mult Val"}</definedName>
    <definedName name="wrn.TargetVal.2" localSheetId="20" hidden="1">{#N/A,#N/A,TRUE,"Val - sum";#N/A,#N/A,TRUE,"Val - Sum1";#N/A,#N/A,TRUE,"Val - sum2";#N/A,#N/A,TRUE,"Val - Sum3";#N/A,#N/A,TRUE,"Tar-DCF";#N/A,#N/A,TRUE,"Tar-Val LBO";#N/A,#N/A,TRUE,"Tar-Mult Val"}</definedName>
    <definedName name="wrn.TargetVal.2" localSheetId="12" hidden="1">{#N/A,#N/A,TRUE,"Val - sum";#N/A,#N/A,TRUE,"Val - Sum1";#N/A,#N/A,TRUE,"Val - sum2";#N/A,#N/A,TRUE,"Val - Sum3";#N/A,#N/A,TRUE,"Tar-DCF";#N/A,#N/A,TRUE,"Tar-Val LBO";#N/A,#N/A,TRUE,"Tar-Mult Val"}</definedName>
    <definedName name="wrn.TargetVal.2" localSheetId="15" hidden="1">{#N/A,#N/A,TRUE,"Val - sum";#N/A,#N/A,TRUE,"Val - Sum1";#N/A,#N/A,TRUE,"Val - sum2";#N/A,#N/A,TRUE,"Val - Sum3";#N/A,#N/A,TRUE,"Tar-DCF";#N/A,#N/A,TRUE,"Tar-Val LBO";#N/A,#N/A,TRUE,"Tar-Mult Val"}</definedName>
    <definedName name="wrn.TargetVal.2" hidden="1">{#N/A,#N/A,TRUE,"Val - sum";#N/A,#N/A,TRUE,"Val - Sum1";#N/A,#N/A,TRUE,"Val - sum2";#N/A,#N/A,TRUE,"Val - Sum3";#N/A,#N/A,TRUE,"Tar-DCF";#N/A,#N/A,TRUE,"Tar-Val LBO";#N/A,#N/A,TRUE,"Tar-Mult Val"}</definedName>
    <definedName name="wrn.Tariff._.Analysis." localSheetId="16" hidden="1">{"Tarifica91",#N/A,FALSE,"Tariffs";"Tarifica92",#N/A,FALSE,"Tariffs";"Tarifica93",#N/A,FALSE,"Tariffs";"Tarifica94",#N/A,FALSE,"Tariffs";"Tarifica95",#N/A,FALSE,"Tariffs";"Tarifica96",#N/A,FALSE,"Tariffs"}</definedName>
    <definedName name="wrn.Tariff._.Analysis." localSheetId="20" hidden="1">{"Tarifica91",#N/A,FALSE,"Tariffs";"Tarifica92",#N/A,FALSE,"Tariffs";"Tarifica93",#N/A,FALSE,"Tariffs";"Tarifica94",#N/A,FALSE,"Tariffs";"Tarifica95",#N/A,FALSE,"Tariffs";"Tarifica96",#N/A,FALSE,"Tariffs"}</definedName>
    <definedName name="wrn.Tariff._.Analysis." localSheetId="12" hidden="1">{"Tarifica91",#N/A,FALSE,"Tariffs";"Tarifica92",#N/A,FALSE,"Tariffs";"Tarifica93",#N/A,FALSE,"Tariffs";"Tarifica94",#N/A,FALSE,"Tariffs";"Tarifica95",#N/A,FALSE,"Tariffs";"Tarifica96",#N/A,FALSE,"Tariffs"}</definedName>
    <definedName name="wrn.Tariff._.Analysis." localSheetId="15" hidden="1">{"Tarifica91",#N/A,FALSE,"Tariffs";"Tarifica92",#N/A,FALSE,"Tariffs";"Tarifica93",#N/A,FALSE,"Tariffs";"Tarifica94",#N/A,FALSE,"Tariffs";"Tarifica95",#N/A,FALSE,"Tariffs";"Tarifica96",#N/A,FALSE,"Tariffs"}</definedName>
    <definedName name="wrn.Tariff._.Analysis." hidden="1">{"Tarifica91",#N/A,FALSE,"Tariffs";"Tarifica92",#N/A,FALSE,"Tariffs";"Tarifica93",#N/A,FALSE,"Tariffs";"Tarifica94",#N/A,FALSE,"Tariffs";"Tarifica95",#N/A,FALSE,"Tariffs";"Tarifica96",#N/A,FALSE,"Tariffs"}</definedName>
    <definedName name="wrn.Tariff._.Comaprison." localSheetId="16" hidden="1">{"Tariff Comparison",#N/A,FALSE,"Benchmarking";"Tariff Comparison 2",#N/A,FALSE,"Benchmarking";"Tariff Comparison 3",#N/A,FALSE,"Benchmarking"}</definedName>
    <definedName name="wrn.Tariff._.Comaprison." localSheetId="20" hidden="1">{"Tariff Comparison",#N/A,FALSE,"Benchmarking";"Tariff Comparison 2",#N/A,FALSE,"Benchmarking";"Tariff Comparison 3",#N/A,FALSE,"Benchmarking"}</definedName>
    <definedName name="wrn.Tariff._.Comaprison." localSheetId="12" hidden="1">{"Tariff Comparison",#N/A,FALSE,"Benchmarking";"Tariff Comparison 2",#N/A,FALSE,"Benchmarking";"Tariff Comparison 3",#N/A,FALSE,"Benchmarking"}</definedName>
    <definedName name="wrn.Tariff._.Comaprison." localSheetId="15" hidden="1">{"Tariff Comparison",#N/A,FALSE,"Benchmarking";"Tariff Comparison 2",#N/A,FALSE,"Benchmarking";"Tariff Comparison 3",#N/A,FALSE,"Benchmarking"}</definedName>
    <definedName name="wrn.Tariff._.Comaprison." hidden="1">{"Tariff Comparison",#N/A,FALSE,"Benchmarking";"Tariff Comparison 2",#N/A,FALSE,"Benchmarking";"Tariff Comparison 3",#N/A,FALSE,"Benchmarking"}</definedName>
    <definedName name="wrn.Taxes." localSheetId="16" hidden="1">{"Def Tax Long",#N/A,TRUE,"Financials";"Def Tax Short",#N/A,TRUE,"Financials";"Cons Tax Sched",#N/A,TRUE,"Financials"}</definedName>
    <definedName name="wrn.Taxes." localSheetId="20" hidden="1">{"Def Tax Long",#N/A,TRUE,"Financials";"Def Tax Short",#N/A,TRUE,"Financials";"Cons Tax Sched",#N/A,TRUE,"Financials"}</definedName>
    <definedName name="wrn.Taxes." localSheetId="12" hidden="1">{"Def Tax Long",#N/A,TRUE,"Financials";"Def Tax Short",#N/A,TRUE,"Financials";"Cons Tax Sched",#N/A,TRUE,"Financials"}</definedName>
    <definedName name="wrn.Taxes." localSheetId="15" hidden="1">{"Def Tax Long",#N/A,TRUE,"Financials";"Def Tax Short",#N/A,TRUE,"Financials";"Cons Tax Sched",#N/A,TRUE,"Financials"}</definedName>
    <definedName name="wrn.Taxes." hidden="1">{"Def Tax Long",#N/A,TRUE,"Financials";"Def Tax Short",#N/A,TRUE,"Financials";"Cons Tax Sched",#N/A,TRUE,"Financials"}</definedName>
    <definedName name="wrn.Telecom._.Monthly._.Report." localSheetId="16" hidden="1">{#N/A,#N/A,FALSE,"Telecom Segment";#N/A,#N/A,FALSE,"BvA Variance Explanations";#N/A,#N/A,FALSE,"ST Income Statement";#N/A,#N/A,FALSE,"Revenue by Product";#N/A,#N/A,FALSE,"SNR Income Statement";#N/A,#N/A,FALSE,"SWD Income Statement";#N/A,#N/A,FALSE,"SLD Income Statement";#N/A,#N/A,FALSE,"Original Budget";#N/A,#N/A,FALSE,"Actual Capex";#N/A,#N/A,FALSE,"ST Budget Capex";#N/A,#N/A,FALSE,"SNR Budget Capex";#N/A,#N/A,FALSE,"SWD Budget Capex";#N/A,#N/A,FALSE,"SLD Budget Capex"}</definedName>
    <definedName name="wrn.Telecom._.Monthly._.Report." localSheetId="20" hidden="1">{#N/A,#N/A,FALSE,"Telecom Segment";#N/A,#N/A,FALSE,"BvA Variance Explanations";#N/A,#N/A,FALSE,"ST Income Statement";#N/A,#N/A,FALSE,"Revenue by Product";#N/A,#N/A,FALSE,"SNR Income Statement";#N/A,#N/A,FALSE,"SWD Income Statement";#N/A,#N/A,FALSE,"SLD Income Statement";#N/A,#N/A,FALSE,"Original Budget";#N/A,#N/A,FALSE,"Actual Capex";#N/A,#N/A,FALSE,"ST Budget Capex";#N/A,#N/A,FALSE,"SNR Budget Capex";#N/A,#N/A,FALSE,"SWD Budget Capex";#N/A,#N/A,FALSE,"SLD Budget Capex"}</definedName>
    <definedName name="wrn.Telecom._.Monthly._.Report." localSheetId="12" hidden="1">{#N/A,#N/A,FALSE,"Telecom Segment";#N/A,#N/A,FALSE,"BvA Variance Explanations";#N/A,#N/A,FALSE,"ST Income Statement";#N/A,#N/A,FALSE,"Revenue by Product";#N/A,#N/A,FALSE,"SNR Income Statement";#N/A,#N/A,FALSE,"SWD Income Statement";#N/A,#N/A,FALSE,"SLD Income Statement";#N/A,#N/A,FALSE,"Original Budget";#N/A,#N/A,FALSE,"Actual Capex";#N/A,#N/A,FALSE,"ST Budget Capex";#N/A,#N/A,FALSE,"SNR Budget Capex";#N/A,#N/A,FALSE,"SWD Budget Capex";#N/A,#N/A,FALSE,"SLD Budget Capex"}</definedName>
    <definedName name="wrn.Telecom._.Monthly._.Report." localSheetId="15" hidden="1">{#N/A,#N/A,FALSE,"Telecom Segment";#N/A,#N/A,FALSE,"BvA Variance Explanations";#N/A,#N/A,FALSE,"ST Income Statement";#N/A,#N/A,FALSE,"Revenue by Product";#N/A,#N/A,FALSE,"SNR Income Statement";#N/A,#N/A,FALSE,"SWD Income Statement";#N/A,#N/A,FALSE,"SLD Income Statement";#N/A,#N/A,FALSE,"Original Budget";#N/A,#N/A,FALSE,"Actual Capex";#N/A,#N/A,FALSE,"ST Budget Capex";#N/A,#N/A,FALSE,"SNR Budget Capex";#N/A,#N/A,FALSE,"SWD Budget Capex";#N/A,#N/A,FALSE,"SLD Budget Capex"}</definedName>
    <definedName name="wrn.Telecom._.Monthly._.Report." hidden="1">{#N/A,#N/A,FALSE,"Telecom Segment";#N/A,#N/A,FALSE,"BvA Variance Explanations";#N/A,#N/A,FALSE,"ST Income Statement";#N/A,#N/A,FALSE,"Revenue by Product";#N/A,#N/A,FALSE,"SNR Income Statement";#N/A,#N/A,FALSE,"SWD Income Statement";#N/A,#N/A,FALSE,"SLD Income Statement";#N/A,#N/A,FALSE,"Original Budget";#N/A,#N/A,FALSE,"Actual Capex";#N/A,#N/A,FALSE,"ST Budget Capex";#N/A,#N/A,FALSE,"SNR Budget Capex";#N/A,#N/A,FALSE,"SWD Budget Capex";#N/A,#N/A,FALSE,"SLD Budget Capex"}</definedName>
    <definedName name="wrn.test." localSheetId="16" hidden="1">{"test2",#N/A,TRUE,"Prices"}</definedName>
    <definedName name="wrn.test." localSheetId="20" hidden="1">{"test2",#N/A,TRUE,"Prices"}</definedName>
    <definedName name="wrn.test." localSheetId="12" hidden="1">{"test2",#N/A,TRUE,"Prices"}</definedName>
    <definedName name="wrn.test." localSheetId="15" hidden="1">{"test2",#N/A,TRUE,"Prices"}</definedName>
    <definedName name="wrn.test." hidden="1">{"test2",#N/A,TRUE,"Prices"}</definedName>
    <definedName name="wrn.Trading._.Summary." localSheetId="16" hidden="1">{#N/A,#N/A,FALSE,"Trading Summary"}</definedName>
    <definedName name="wrn.Trading._.Summary." localSheetId="20" hidden="1">{#N/A,#N/A,FALSE,"Trading Summary"}</definedName>
    <definedName name="wrn.Trading._.Summary." localSheetId="12" hidden="1">{#N/A,#N/A,FALSE,"Trading Summary"}</definedName>
    <definedName name="wrn.Trading._.Summary." localSheetId="15" hidden="1">{#N/A,#N/A,FALSE,"Trading Summary"}</definedName>
    <definedName name="wrn.Trading._.Summary." hidden="1">{#N/A,#N/A,FALSE,"Trading Summary"}</definedName>
    <definedName name="wrn.Tweety." localSheetId="16" hidden="1">{#N/A,#N/A,FALSE,"A&amp;E";#N/A,#N/A,FALSE,"HighTop";#N/A,#N/A,FALSE,"JG";#N/A,#N/A,FALSE,"RI";#N/A,#N/A,FALSE,"woHT";#N/A,#N/A,FALSE,"woHT&amp;JG"}</definedName>
    <definedName name="wrn.Tweety." localSheetId="20" hidden="1">{#N/A,#N/A,FALSE,"A&amp;E";#N/A,#N/A,FALSE,"HighTop";#N/A,#N/A,FALSE,"JG";#N/A,#N/A,FALSE,"RI";#N/A,#N/A,FALSE,"woHT";#N/A,#N/A,FALSE,"woHT&amp;JG"}</definedName>
    <definedName name="wrn.Tweety." localSheetId="12" hidden="1">{#N/A,#N/A,FALSE,"A&amp;E";#N/A,#N/A,FALSE,"HighTop";#N/A,#N/A,FALSE,"JG";#N/A,#N/A,FALSE,"RI";#N/A,#N/A,FALSE,"woHT";#N/A,#N/A,FALSE,"woHT&amp;JG"}</definedName>
    <definedName name="wrn.Tweety." localSheetId="15" hidden="1">{#N/A,#N/A,FALSE,"A&amp;E";#N/A,#N/A,FALSE,"HighTop";#N/A,#N/A,FALSE,"JG";#N/A,#N/A,FALSE,"RI";#N/A,#N/A,FALSE,"woHT";#N/A,#N/A,FALSE,"woHT&amp;JG"}</definedName>
    <definedName name="wrn.Tweety." hidden="1">{#N/A,#N/A,FALSE,"A&amp;E";#N/A,#N/A,FALSE,"HighTop";#N/A,#N/A,FALSE,"JG";#N/A,#N/A,FALSE,"RI";#N/A,#N/A,FALSE,"woHT";#N/A,#N/A,FALSE,"woHT&amp;JG"}</definedName>
    <definedName name="wrn.UEG._.Operating._.Report." localSheetId="16"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wrn.UEG._.Operating._.Report." localSheetId="20"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wrn.UEG._.Operating._.Report." localSheetId="12"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wrn.UEG._.Operating._.Report." localSheetId="15"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wrn.UEG._.Operating._.Report." hidden="1">{#N/A,#N/A,FALSE,"UEG Cover";#N/A,#N/A,FALSE,"UEG Summary";#N/A,#N/A,FALSE,"UPS Cover";#N/A,#N/A,FALSE,"REGULATED_POWER";#N/A,#N/A,FALSE,"REG_VAR_YTD";#N/A,#N/A,FALSE,"UCG";#N/A,#N/A,FALSE,"UCG_VAR_YTD";#N/A,#N/A,FALSE,"O&amp;M_DETAIL";#N/A,#N/A,FALSE,"UPS HEADCOUNT";#N/A,#N/A,FALSE,"UPS CAPITAL";#N/A,#N/A,FALSE,"UPS FLEX PLAN";#N/A,#N/A,FALSE,"UER Cover";#N/A,#N/A,FALSE,"AEC EBIT-EVA Month";#N/A,#N/A,FALSE,"AEC EBIT-EVA Y-T-D";#N/A,#N/A,FALSE,"AEM-TG EBIT-EVA Month";#N/A,#N/A,FALSE,"APC-PT EBIT-EVA Month ";#N/A,#N/A,FALSE,"AEM-Term EBIT-EVA Month ";#N/A,#N/A,FALSE,"APC-Term EBIT-EVA Month";#N/A,#N/A,FALSE,"AEM O&amp;M Detail";#N/A,#N/A,FALSE,"AQP Cover";#N/A,#N/A,FALSE,"AQP EBIT-EVA Month";#N/A,#N/A,FALSE,"AQP EBIT-EVA Y-T-D";#N/A,#N/A,FALSE,"AQP O&amp;M Detail";#N/A,#N/A,FALSE,"Operating Stats-UER";#N/A,#N/A,FALSE,"Headcount";#N/A,#N/A,FALSE,"GSS Cover";#N/A,#N/A,FALSE,"GSS EBIT-EVA Month";#N/A,#N/A,FALSE,"GSS EBIT-EVA Variance";#N/A,#N/A,FALSE,"GSS O&amp;M Detail - P&amp;L";#N/A,#N/A,FALSE,"GSS O&amp;M Variance";#N/A,#N/A,FALSE,"UES Cover";#N/A,#N/A,FALSE,"UES Total";#N/A,#N/A,FALSE,"Monthly UES by SBU";#N/A,#N/A,FALSE,"YTD UES by SBU";#N/A,#N/A,FALSE,"IndustEBIT";#N/A,#N/A,FALSE,"Com'l EBIT ";#N/A,#N/A,FALSE,"UEM EBIT"}</definedName>
    <definedName name="wrn.UK._.GAAP._.BS." localSheetId="16" hidden="1">{"UKGAAP balance sheet",#N/A,FALSE,"Balance Sheet"}</definedName>
    <definedName name="wrn.UK._.GAAP._.BS." localSheetId="20" hidden="1">{"UKGAAP balance sheet",#N/A,FALSE,"Balance Sheet"}</definedName>
    <definedName name="wrn.UK._.GAAP._.BS." localSheetId="12" hidden="1">{"UKGAAP balance sheet",#N/A,FALSE,"Balance Sheet"}</definedName>
    <definedName name="wrn.UK._.GAAP._.BS." localSheetId="15" hidden="1">{"UKGAAP balance sheet",#N/A,FALSE,"Balance Sheet"}</definedName>
    <definedName name="wrn.UK._.GAAP._.BS." hidden="1">{"UKGAAP balance sheet",#N/A,FALSE,"Balance Sheet"}</definedName>
    <definedName name="wrn.upstairs." localSheetId="16" hidden="1">{"histincome",#N/A,FALSE,"hyfins";"closing balance",#N/A,FALSE,"hyfins"}</definedName>
    <definedName name="wrn.upstairs." localSheetId="20" hidden="1">{"histincome",#N/A,FALSE,"hyfins";"closing balance",#N/A,FALSE,"hyfins"}</definedName>
    <definedName name="wrn.upstairs." localSheetId="12" hidden="1">{"histincome",#N/A,FALSE,"hyfins";"closing balance",#N/A,FALSE,"hyfins"}</definedName>
    <definedName name="wrn.upstairs." localSheetId="15" hidden="1">{"histincome",#N/A,FALSE,"hyfins";"closing balance",#N/A,FALSE,"hyfins"}</definedName>
    <definedName name="wrn.upstairs." hidden="1">{"histincome",#N/A,FALSE,"hyfins";"closing balance",#N/A,FALSE,"hyfins"}</definedName>
    <definedName name="wrn.USW." localSheetId="16" hidden="1">{"IS",#N/A,FALSE,"IS";"RPTIS",#N/A,FALSE,"RPTIS";"STATS",#N/A,FALSE,"STATS";"BS",#N/A,FALSE,"BS"}</definedName>
    <definedName name="wrn.USW." localSheetId="20" hidden="1">{"IS",#N/A,FALSE,"IS";"RPTIS",#N/A,FALSE,"RPTIS";"STATS",#N/A,FALSE,"STATS";"BS",#N/A,FALSE,"BS"}</definedName>
    <definedName name="wrn.USW." localSheetId="12" hidden="1">{"IS",#N/A,FALSE,"IS";"RPTIS",#N/A,FALSE,"RPTIS";"STATS",#N/A,FALSE,"STATS";"BS",#N/A,FALSE,"BS"}</definedName>
    <definedName name="wrn.USW." localSheetId="15" hidden="1">{"IS",#N/A,FALSE,"IS";"RPTIS",#N/A,FALSE,"RPTIS";"STATS",#N/A,FALSE,"STATS";"BS",#N/A,FALSE,"BS"}</definedName>
    <definedName name="wrn.USW." hidden="1">{"IS",#N/A,FALSE,"IS";"RPTIS",#N/A,FALSE,"RPTIS";"STATS",#N/A,FALSE,"STATS";"BS",#N/A,FALSE,"BS"}</definedName>
    <definedName name="wrn.VALUATION." localSheetId="16" hidden="1">{#N/A,#N/A,FALSE,"Valuation Assumptions";#N/A,#N/A,FALSE,"Summary";#N/A,#N/A,FALSE,"DCF";#N/A,#N/A,FALSE,"Valuation";#N/A,#N/A,FALSE,"WACC";#N/A,#N/A,FALSE,"UBVH";#N/A,#N/A,FALSE,"Free Cash Flow"}</definedName>
    <definedName name="wrn.VALUATION." localSheetId="20" hidden="1">{#N/A,#N/A,FALSE,"Valuation Assumptions";#N/A,#N/A,FALSE,"Summary";#N/A,#N/A,FALSE,"DCF";#N/A,#N/A,FALSE,"Valuation";#N/A,#N/A,FALSE,"WACC";#N/A,#N/A,FALSE,"UBVH";#N/A,#N/A,FALSE,"Free Cash Flow"}</definedName>
    <definedName name="wrn.VALUATION." localSheetId="12" hidden="1">{#N/A,#N/A,FALSE,"Valuation Assumptions";#N/A,#N/A,FALSE,"Summary";#N/A,#N/A,FALSE,"DCF";#N/A,#N/A,FALSE,"Valuation";#N/A,#N/A,FALSE,"WACC";#N/A,#N/A,FALSE,"UBVH";#N/A,#N/A,FALSE,"Free Cash Flow"}</definedName>
    <definedName name="wrn.VALUATION." localSheetId="15" hidden="1">{#N/A,#N/A,FALSE,"Valuation Assumptions";#N/A,#N/A,FALSE,"Summary";#N/A,#N/A,FALSE,"DCF";#N/A,#N/A,FALSE,"Valuation";#N/A,#N/A,FALSE,"WACC";#N/A,#N/A,FALSE,"UBVH";#N/A,#N/A,FALSE,"Free Cash Flow"}</definedName>
    <definedName name="wrn.VALUATION." hidden="1">{#N/A,#N/A,FALSE,"Valuation Assumptions";#N/A,#N/A,FALSE,"Summary";#N/A,#N/A,FALSE,"DCF";#N/A,#N/A,FALSE,"Valuation";#N/A,#N/A,FALSE,"WACC";#N/A,#N/A,FALSE,"UBVH";#N/A,#N/A,FALSE,"Free Cash Flow"}</definedName>
    <definedName name="wrn.Vodafone._.printout." localSheetId="16" hidden="1">{"Groupannual",#N/A,FALSE,"Groupannual";"VodMann",#N/A,FALSE,"VodMann";"Data",#N/A,FALSE,"Data";"Group International",#N/A,FALSE,"Group International";"BellAir",#N/A,FALSE,"BellAir";"DCF sum of parts",#N/A,FALSE,"DCF sum of parts";"licences",#N/A,FALSE,"licences"}</definedName>
    <definedName name="wrn.Vodafone._.printout." localSheetId="20" hidden="1">{"Groupannual",#N/A,FALSE,"Groupannual";"VodMann",#N/A,FALSE,"VodMann";"Data",#N/A,FALSE,"Data";"Group International",#N/A,FALSE,"Group International";"BellAir",#N/A,FALSE,"BellAir";"DCF sum of parts",#N/A,FALSE,"DCF sum of parts";"licences",#N/A,FALSE,"licences"}</definedName>
    <definedName name="wrn.Vodafone._.printout." localSheetId="12" hidden="1">{"Groupannual",#N/A,FALSE,"Groupannual";"VodMann",#N/A,FALSE,"VodMann";"Data",#N/A,FALSE,"Data";"Group International",#N/A,FALSE,"Group International";"BellAir",#N/A,FALSE,"BellAir";"DCF sum of parts",#N/A,FALSE,"DCF sum of parts";"licences",#N/A,FALSE,"licences"}</definedName>
    <definedName name="wrn.Vodafone._.printout." localSheetId="15" hidden="1">{"Groupannual",#N/A,FALSE,"Groupannual";"VodMann",#N/A,FALSE,"VodMann";"Data",#N/A,FALSE,"Data";"Group International",#N/A,FALSE,"Group International";"BellAir",#N/A,FALSE,"BellAir";"DCF sum of parts",#N/A,FALSE,"DCF sum of parts";"licences",#N/A,FALSE,"licences"}</definedName>
    <definedName name="wrn.Vodafone._.printout." hidden="1">{"Groupannual",#N/A,FALSE,"Groupannual";"VodMann",#N/A,FALSE,"VodMann";"Data",#N/A,FALSE,"Data";"Group International",#N/A,FALSE,"Group International";"BellAir",#N/A,FALSE,"BellAir";"DCF sum of parts",#N/A,FALSE,"DCF sum of parts";"licences",#N/A,FALSE,"licences"}</definedName>
    <definedName name="wrn.WWY." localSheetId="16" hidden="1">{#N/A,#N/A,FALSE,"WWY"}</definedName>
    <definedName name="wrn.WWY." localSheetId="20" hidden="1">{#N/A,#N/A,FALSE,"WWY"}</definedName>
    <definedName name="wrn.WWY." localSheetId="12" hidden="1">{#N/A,#N/A,FALSE,"WWY"}</definedName>
    <definedName name="wrn.WWY." localSheetId="15" hidden="1">{#N/A,#N/A,FALSE,"WWY"}</definedName>
    <definedName name="wrn.WWY." hidden="1">{#N/A,#N/A,FALSE,"WWY"}</definedName>
    <definedName name="wrn1.all" localSheetId="16" hidden="1">{#N/A,#N/A,FALSE,"HEADCOUNTS";#N/A,#N/A,FALSE,"month to month";#N/A,#N/A,FALSE,"headcount allocations";#N/A,#N/A,FALSE,"FACILITIES";#N/A,#N/A,FALSE,"HUMAN RESOURCES";#N/A,#N/A,FALSE,"FINANCE";#N/A,#N/A,FALSE,"TRAINING";#N/A,#N/A,FALSE,"NETWORK"}</definedName>
    <definedName name="wrn1.all" localSheetId="20" hidden="1">{#N/A,#N/A,FALSE,"HEADCOUNTS";#N/A,#N/A,FALSE,"month to month";#N/A,#N/A,FALSE,"headcount allocations";#N/A,#N/A,FALSE,"FACILITIES";#N/A,#N/A,FALSE,"HUMAN RESOURCES";#N/A,#N/A,FALSE,"FINANCE";#N/A,#N/A,FALSE,"TRAINING";#N/A,#N/A,FALSE,"NETWORK"}</definedName>
    <definedName name="wrn1.all" localSheetId="12" hidden="1">{#N/A,#N/A,FALSE,"HEADCOUNTS";#N/A,#N/A,FALSE,"month to month";#N/A,#N/A,FALSE,"headcount allocations";#N/A,#N/A,FALSE,"FACILITIES";#N/A,#N/A,FALSE,"HUMAN RESOURCES";#N/A,#N/A,FALSE,"FINANCE";#N/A,#N/A,FALSE,"TRAINING";#N/A,#N/A,FALSE,"NETWORK"}</definedName>
    <definedName name="wrn1.all" localSheetId="15" hidden="1">{#N/A,#N/A,FALSE,"HEADCOUNTS";#N/A,#N/A,FALSE,"month to month";#N/A,#N/A,FALSE,"headcount allocations";#N/A,#N/A,FALSE,"FACILITIES";#N/A,#N/A,FALSE,"HUMAN RESOURCES";#N/A,#N/A,FALSE,"FINANCE";#N/A,#N/A,FALSE,"TRAINING";#N/A,#N/A,FALSE,"NETWORK"}</definedName>
    <definedName name="wrn1.all" hidden="1">{#N/A,#N/A,FALSE,"HEADCOUNTS";#N/A,#N/A,FALSE,"month to month";#N/A,#N/A,FALSE,"headcount allocations";#N/A,#N/A,FALSE,"FACILITIES";#N/A,#N/A,FALSE,"HUMAN RESOURCES";#N/A,#N/A,FALSE,"FINANCE";#N/A,#N/A,FALSE,"TRAINING";#N/A,#N/A,FALSE,"NETWORK"}</definedName>
    <definedName name="wrn1.backup" localSheetId="16" hidden="1">{#N/A,#N/A,FALSE,"time  $ alloc AIS";#N/A,#N/A,FALSE,"detail time AIS";#N/A,#N/A,FALSE,"time $ alloc CONT";#N/A,#N/A,FALSE,"detail time CONT"}</definedName>
    <definedName name="wrn1.backup" localSheetId="20" hidden="1">{#N/A,#N/A,FALSE,"time  $ alloc AIS";#N/A,#N/A,FALSE,"detail time AIS";#N/A,#N/A,FALSE,"time $ alloc CONT";#N/A,#N/A,FALSE,"detail time CONT"}</definedName>
    <definedName name="wrn1.backup" localSheetId="12" hidden="1">{#N/A,#N/A,FALSE,"time  $ alloc AIS";#N/A,#N/A,FALSE,"detail time AIS";#N/A,#N/A,FALSE,"time $ alloc CONT";#N/A,#N/A,FALSE,"detail time CONT"}</definedName>
    <definedName name="wrn1.backup" localSheetId="15" hidden="1">{#N/A,#N/A,FALSE,"time  $ alloc AIS";#N/A,#N/A,FALSE,"detail time AIS";#N/A,#N/A,FALSE,"time $ alloc CONT";#N/A,#N/A,FALSE,"detail time CONT"}</definedName>
    <definedName name="wrn1.backup" hidden="1">{#N/A,#N/A,FALSE,"time  $ alloc AIS";#N/A,#N/A,FALSE,"detail time AIS";#N/A,#N/A,FALSE,"time $ alloc CONT";#N/A,#N/A,FALSE,"detail time CONT"}</definedName>
    <definedName name="wrn1.entries" localSheetId="16" hidden="1">{#N/A,#N/A,FALSE,"FINANCE";#N/A,#N/A,FALSE,"HUMAN RESOURCES";#N/A,#N/A,FALSE,"FACILITIES";#N/A,#N/A,FALSE,"NETWORK"}</definedName>
    <definedName name="wrn1.entries" localSheetId="20" hidden="1">{#N/A,#N/A,FALSE,"FINANCE";#N/A,#N/A,FALSE,"HUMAN RESOURCES";#N/A,#N/A,FALSE,"FACILITIES";#N/A,#N/A,FALSE,"NETWORK"}</definedName>
    <definedName name="wrn1.entries" localSheetId="12" hidden="1">{#N/A,#N/A,FALSE,"FINANCE";#N/A,#N/A,FALSE,"HUMAN RESOURCES";#N/A,#N/A,FALSE,"FACILITIES";#N/A,#N/A,FALSE,"NETWORK"}</definedName>
    <definedName name="wrn1.entries" localSheetId="15" hidden="1">{#N/A,#N/A,FALSE,"FINANCE";#N/A,#N/A,FALSE,"HUMAN RESOURCES";#N/A,#N/A,FALSE,"FACILITIES";#N/A,#N/A,FALSE,"NETWORK"}</definedName>
    <definedName name="wrn1.entries" hidden="1">{#N/A,#N/A,FALSE,"FINANCE";#N/A,#N/A,FALSE,"HUMAN RESOURCES";#N/A,#N/A,FALSE,"FACILITIES";#N/A,#N/A,FALSE,"NETWORK"}</definedName>
    <definedName name="wrn2.backup" localSheetId="16" hidden="1">{#N/A,#N/A,FALSE,"time  $ alloc AIS";#N/A,#N/A,FALSE,"detail time AIS";#N/A,#N/A,FALSE,"time $ alloc CONT";#N/A,#N/A,FALSE,"detail time CONT"}</definedName>
    <definedName name="wrn2.backup" localSheetId="20" hidden="1">{#N/A,#N/A,FALSE,"time  $ alloc AIS";#N/A,#N/A,FALSE,"detail time AIS";#N/A,#N/A,FALSE,"time $ alloc CONT";#N/A,#N/A,FALSE,"detail time CONT"}</definedName>
    <definedName name="wrn2.backup" localSheetId="12" hidden="1">{#N/A,#N/A,FALSE,"time  $ alloc AIS";#N/A,#N/A,FALSE,"detail time AIS";#N/A,#N/A,FALSE,"time $ alloc CONT";#N/A,#N/A,FALSE,"detail time CONT"}</definedName>
    <definedName name="wrn2.backup" localSheetId="15" hidden="1">{#N/A,#N/A,FALSE,"time  $ alloc AIS";#N/A,#N/A,FALSE,"detail time AIS";#N/A,#N/A,FALSE,"time $ alloc CONT";#N/A,#N/A,FALSE,"detail time CONT"}</definedName>
    <definedName name="wrn2.backup" hidden="1">{#N/A,#N/A,FALSE,"time  $ alloc AIS";#N/A,#N/A,FALSE,"detail time AIS";#N/A,#N/A,FALSE,"time $ alloc CONT";#N/A,#N/A,FALSE,"detail time CONT"}</definedName>
    <definedName name="wrn2.Basic" localSheetId="16" hidden="1">{#N/A,#N/A,FALSE,"e-Svc Level";#N/A,#N/A,FALSE,"e-Hosted";#N/A,#N/A,FALSE,"e-Licensed";#N/A,#N/A,FALSE,"Assumptions"}</definedName>
    <definedName name="wrn2.Basic" localSheetId="20" hidden="1">{#N/A,#N/A,FALSE,"e-Svc Level";#N/A,#N/A,FALSE,"e-Hosted";#N/A,#N/A,FALSE,"e-Licensed";#N/A,#N/A,FALSE,"Assumptions"}</definedName>
    <definedName name="wrn2.Basic" localSheetId="12" hidden="1">{#N/A,#N/A,FALSE,"e-Svc Level";#N/A,#N/A,FALSE,"e-Hosted";#N/A,#N/A,FALSE,"e-Licensed";#N/A,#N/A,FALSE,"Assumptions"}</definedName>
    <definedName name="wrn2.Basic" localSheetId="15" hidden="1">{#N/A,#N/A,FALSE,"e-Svc Level";#N/A,#N/A,FALSE,"e-Hosted";#N/A,#N/A,FALSE,"e-Licensed";#N/A,#N/A,FALSE,"Assumptions"}</definedName>
    <definedName name="wrn2.Basic" hidden="1">{#N/A,#N/A,FALSE,"e-Svc Level";#N/A,#N/A,FALSE,"e-Hosted";#N/A,#N/A,FALSE,"e-Licensed";#N/A,#N/A,FALSE,"Assumptions"}</definedName>
    <definedName name="wrn2.Basic." localSheetId="16" hidden="1">{#N/A,#N/A,FALSE,"e-Svc Level";#N/A,#N/A,FALSE,"e-Hosted";#N/A,#N/A,FALSE,"e-Licensed";#N/A,#N/A,FALSE,"Assumptions"}</definedName>
    <definedName name="wrn2.Basic." localSheetId="20" hidden="1">{#N/A,#N/A,FALSE,"e-Svc Level";#N/A,#N/A,FALSE,"e-Hosted";#N/A,#N/A,FALSE,"e-Licensed";#N/A,#N/A,FALSE,"Assumptions"}</definedName>
    <definedName name="wrn2.Basic." localSheetId="12" hidden="1">{#N/A,#N/A,FALSE,"e-Svc Level";#N/A,#N/A,FALSE,"e-Hosted";#N/A,#N/A,FALSE,"e-Licensed";#N/A,#N/A,FALSE,"Assumptions"}</definedName>
    <definedName name="wrn2.Basic." localSheetId="15" hidden="1">{#N/A,#N/A,FALSE,"e-Svc Level";#N/A,#N/A,FALSE,"e-Hosted";#N/A,#N/A,FALSE,"e-Licensed";#N/A,#N/A,FALSE,"Assumptions"}</definedName>
    <definedName name="wrn2.Basic." hidden="1">{#N/A,#N/A,FALSE,"e-Svc Level";#N/A,#N/A,FALSE,"e-Hosted";#N/A,#N/A,FALSE,"e-Licensed";#N/A,#N/A,FALSE,"Assumptions"}</definedName>
    <definedName name="wrn2.entries" localSheetId="16" hidden="1">{#N/A,#N/A,FALSE,"FINANCE";#N/A,#N/A,FALSE,"HUMAN RESOURCES";#N/A,#N/A,FALSE,"FACILITIES";#N/A,#N/A,FALSE,"NETWORK"}</definedName>
    <definedName name="wrn2.entries" localSheetId="20" hidden="1">{#N/A,#N/A,FALSE,"FINANCE";#N/A,#N/A,FALSE,"HUMAN RESOURCES";#N/A,#N/A,FALSE,"FACILITIES";#N/A,#N/A,FALSE,"NETWORK"}</definedName>
    <definedName name="wrn2.entries" localSheetId="12" hidden="1">{#N/A,#N/A,FALSE,"FINANCE";#N/A,#N/A,FALSE,"HUMAN RESOURCES";#N/A,#N/A,FALSE,"FACILITIES";#N/A,#N/A,FALSE,"NETWORK"}</definedName>
    <definedName name="wrn2.entries" localSheetId="15" hidden="1">{#N/A,#N/A,FALSE,"FINANCE";#N/A,#N/A,FALSE,"HUMAN RESOURCES";#N/A,#N/A,FALSE,"FACILITIES";#N/A,#N/A,FALSE,"NETWORK"}</definedName>
    <definedName name="wrn2.entries" hidden="1">{#N/A,#N/A,FALSE,"FINANCE";#N/A,#N/A,FALSE,"HUMAN RESOURCES";#N/A,#N/A,FALSE,"FACILITIES";#N/A,#N/A,FALSE,"NETWORK"}</definedName>
    <definedName name="wvu.BS." localSheetId="16" hidden="1">{TRUE,FALSE,-2.6,-18.8,621.6,367.2,FALSE,FALSE,TRUE,TRUE,0,1,61,1,6,1,5,4,TRUE,TRUE,3,TRUE,1,TRUE,100,"Swvu.BS.","ACwvu.BS.",#N/A,FALSE,FALSE,0.5,0.5,0.5,0.5,2,"","",FALSE,FALSE,FALSE,FALSE,1,#N/A,1,1,"=R1C1:R27C73",FALSE,FALSE,FALSE,FALSE,FALSE,FALSE,1,#N/A,#N/A,FALSE,FALSE,TRUE,TRUE,TRUE}</definedName>
    <definedName name="wvu.BS." localSheetId="20" hidden="1">{TRUE,FALSE,-2.6,-18.8,621.6,367.2,FALSE,FALSE,TRUE,TRUE,0,1,61,1,6,1,5,4,TRUE,TRUE,3,TRUE,1,TRUE,100,"Swvu.BS.","ACwvu.BS.",#N/A,FALSE,FALSE,0.5,0.5,0.5,0.5,2,"","",FALSE,FALSE,FALSE,FALSE,1,#N/A,1,1,"=R1C1:R27C73",FALSE,FALSE,FALSE,FALSE,FALSE,FALSE,1,#N/A,#N/A,FALSE,FALSE,TRUE,TRUE,TRUE}</definedName>
    <definedName name="wvu.BS." localSheetId="12" hidden="1">{TRUE,FALSE,-2.6,-18.8,621.6,367.2,FALSE,FALSE,TRUE,TRUE,0,1,61,1,6,1,5,4,TRUE,TRUE,3,TRUE,1,TRUE,100,"Swvu.BS.","ACwvu.BS.",#N/A,FALSE,FALSE,0.5,0.5,0.5,0.5,2,"","",FALSE,FALSE,FALSE,FALSE,1,#N/A,1,1,"=R1C1:R27C73",FALSE,FALSE,FALSE,FALSE,FALSE,FALSE,1,#N/A,#N/A,FALSE,FALSE,TRUE,TRUE,TRUE}</definedName>
    <definedName name="wvu.BS." localSheetId="15" hidden="1">{TRUE,FALSE,-2.6,-18.8,621.6,367.2,FALSE,FALSE,TRUE,TRUE,0,1,61,1,6,1,5,4,TRUE,TRUE,3,TRUE,1,TRUE,100,"Swvu.BS.","ACwvu.BS.",#N/A,FALSE,FALSE,0.5,0.5,0.5,0.5,2,"","",FALSE,FALSE,FALSE,FALSE,1,#N/A,1,1,"=R1C1:R27C73",FALSE,FALSE,FALSE,FALSE,FALSE,FALSE,1,#N/A,#N/A,FALSE,FALSE,TRUE,TRUE,TRUE}</definedName>
    <definedName name="wvu.BS." hidden="1">{TRUE,FALSE,-2.6,-18.8,621.6,367.2,FALSE,FALSE,TRUE,TRUE,0,1,61,1,6,1,5,4,TRUE,TRUE,3,TRUE,1,TRUE,100,"Swvu.BS.","ACwvu.BS.",#N/A,FALSE,FALSE,0.5,0.5,0.5,0.5,2,"","",FALSE,FALSE,FALSE,FALSE,1,#N/A,1,1,"=R1C1:R27C73",FALSE,FALSE,FALSE,FALSE,FALSE,FALSE,1,#N/A,#N/A,FALSE,FALSE,TRUE,TRUE,TRUE}</definedName>
    <definedName name="wvu.inputs._.raw._.data." localSheetId="16"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15"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localSheetId="16"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1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1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localSheetId="16"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1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15"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localSheetId="16"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1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15"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w" localSheetId="16" hidden="1">{"QTR2",#N/A,FALSE,"OTK6_27";#N/A,#N/A,FALSE,"Q2 Detail";"SIXMTH",#N/A,FALSE,"OTK6_27";"qtr3",#N/A,FALSE,"OTK6_27";#N/A,#N/A,FALSE,"Q3 Detail";"NINEMTH",#N/A,FALSE,"OTK6_27";"qtr4",#N/A,FALSE,"OTK6_27";#N/A,#N/A,FALSE,"Q4 Detail";"YEAR",#N/A,FALSE,"OTK6_27"}</definedName>
    <definedName name="ww" localSheetId="20" hidden="1">{"QTR2",#N/A,FALSE,"OTK6_27";#N/A,#N/A,FALSE,"Q2 Detail";"SIXMTH",#N/A,FALSE,"OTK6_27";"qtr3",#N/A,FALSE,"OTK6_27";#N/A,#N/A,FALSE,"Q3 Detail";"NINEMTH",#N/A,FALSE,"OTK6_27";"qtr4",#N/A,FALSE,"OTK6_27";#N/A,#N/A,FALSE,"Q4 Detail";"YEAR",#N/A,FALSE,"OTK6_27"}</definedName>
    <definedName name="ww" localSheetId="12" hidden="1">{"QTR2",#N/A,FALSE,"OTK6_27";#N/A,#N/A,FALSE,"Q2 Detail";"SIXMTH",#N/A,FALSE,"OTK6_27";"qtr3",#N/A,FALSE,"OTK6_27";#N/A,#N/A,FALSE,"Q3 Detail";"NINEMTH",#N/A,FALSE,"OTK6_27";"qtr4",#N/A,FALSE,"OTK6_27";#N/A,#N/A,FALSE,"Q4 Detail";"YEAR",#N/A,FALSE,"OTK6_27"}</definedName>
    <definedName name="ww" localSheetId="15" hidden="1">{"QTR2",#N/A,FALSE,"OTK6_27";#N/A,#N/A,FALSE,"Q2 Detail";"SIXMTH",#N/A,FALSE,"OTK6_27";"qtr3",#N/A,FALSE,"OTK6_27";#N/A,#N/A,FALSE,"Q3 Detail";"NINEMTH",#N/A,FALSE,"OTK6_27";"qtr4",#N/A,FALSE,"OTK6_27";#N/A,#N/A,FALSE,"Q4 Detail";"YEAR",#N/A,FALSE,"OTK6_27"}</definedName>
    <definedName name="ww" hidden="1">{"QTR2",#N/A,FALSE,"OTK6_27";#N/A,#N/A,FALSE,"Q2 Detail";"SIXMTH",#N/A,FALSE,"OTK6_27";"qtr3",#N/A,FALSE,"OTK6_27";#N/A,#N/A,FALSE,"Q3 Detail";"NINEMTH",#N/A,FALSE,"OTK6_27";"qtr4",#N/A,FALSE,"OTK6_27";#N/A,#N/A,FALSE,"Q4 Detail";"YEAR",#N/A,FALSE,"OTK6_27"}</definedName>
    <definedName name="x" localSheetId="16" hidden="1">{#N/A,#N/A,FALSE,"FY97";#N/A,#N/A,FALSE,"FY98";#N/A,#N/A,FALSE,"FY99";#N/A,#N/A,FALSE,"FY00";#N/A,#N/A,FALSE,"FY01"}</definedName>
    <definedName name="x" localSheetId="20" hidden="1">{#N/A,#N/A,FALSE,"FY97";#N/A,#N/A,FALSE,"FY98";#N/A,#N/A,FALSE,"FY99";#N/A,#N/A,FALSE,"FY00";#N/A,#N/A,FALSE,"FY01"}</definedName>
    <definedName name="x" localSheetId="12" hidden="1">{#N/A,#N/A,FALSE,"FY97";#N/A,#N/A,FALSE,"FY98";#N/A,#N/A,FALSE,"FY99";#N/A,#N/A,FALSE,"FY00";#N/A,#N/A,FALSE,"FY01"}</definedName>
    <definedName name="x" localSheetId="15" hidden="1">{#N/A,#N/A,FALSE,"FY97";#N/A,#N/A,FALSE,"FY98";#N/A,#N/A,FALSE,"FY99";#N/A,#N/A,FALSE,"FY00";#N/A,#N/A,FALSE,"FY01"}</definedName>
    <definedName name="x" hidden="1">{#N/A,#N/A,FALSE,"FY97";#N/A,#N/A,FALSE,"FY98";#N/A,#N/A,FALSE,"FY99";#N/A,#N/A,FALSE,"FY00";#N/A,#N/A,FALSE,"FY01"}</definedName>
    <definedName name="XXXX" localSheetId="16" hidden="1">{"QTR2",#N/A,FALSE,"OTK6_27";#N/A,#N/A,FALSE,"Q2 Detail";"SIXMTH",#N/A,FALSE,"OTK6_27";"qtr3",#N/A,FALSE,"OTK6_27";#N/A,#N/A,FALSE,"Q3 Detail";"NINEMTH",#N/A,FALSE,"OTK6_27";"qtr4",#N/A,FALSE,"OTK6_27";#N/A,#N/A,FALSE,"Q4 Detail";"YEAR",#N/A,FALSE,"OTK6_27"}</definedName>
    <definedName name="XXXX" localSheetId="20" hidden="1">{"QTR2",#N/A,FALSE,"OTK6_27";#N/A,#N/A,FALSE,"Q2 Detail";"SIXMTH",#N/A,FALSE,"OTK6_27";"qtr3",#N/A,FALSE,"OTK6_27";#N/A,#N/A,FALSE,"Q3 Detail";"NINEMTH",#N/A,FALSE,"OTK6_27";"qtr4",#N/A,FALSE,"OTK6_27";#N/A,#N/A,FALSE,"Q4 Detail";"YEAR",#N/A,FALSE,"OTK6_27"}</definedName>
    <definedName name="XXXX" localSheetId="12" hidden="1">{"QTR2",#N/A,FALSE,"OTK6_27";#N/A,#N/A,FALSE,"Q2 Detail";"SIXMTH",#N/A,FALSE,"OTK6_27";"qtr3",#N/A,FALSE,"OTK6_27";#N/A,#N/A,FALSE,"Q3 Detail";"NINEMTH",#N/A,FALSE,"OTK6_27";"qtr4",#N/A,FALSE,"OTK6_27";#N/A,#N/A,FALSE,"Q4 Detail";"YEAR",#N/A,FALSE,"OTK6_27"}</definedName>
    <definedName name="XXXX" localSheetId="15" hidden="1">{"QTR2",#N/A,FALSE,"OTK6_27";#N/A,#N/A,FALSE,"Q2 Detail";"SIXMTH",#N/A,FALSE,"OTK6_27";"qtr3",#N/A,FALSE,"OTK6_27";#N/A,#N/A,FALSE,"Q3 Detail";"NINEMTH",#N/A,FALSE,"OTK6_27";"qtr4",#N/A,FALSE,"OTK6_27";#N/A,#N/A,FALSE,"Q4 Detail";"YEAR",#N/A,FALSE,"OTK6_27"}</definedName>
    <definedName name="XXXX" hidden="1">{"QTR2",#N/A,FALSE,"OTK6_27";#N/A,#N/A,FALSE,"Q2 Detail";"SIXMTH",#N/A,FALSE,"OTK6_27";"qtr3",#N/A,FALSE,"OTK6_27";#N/A,#N/A,FALSE,"Q3 Detail";"NINEMTH",#N/A,FALSE,"OTK6_27";"qtr4",#N/A,FALSE,"OTK6_27";#N/A,#N/A,FALSE,"Q4 Detail";"YEAR",#N/A,FALSE,"OTK6_27"}</definedName>
    <definedName name="xyz" localSheetId="16" hidden="1">{"histincome",#N/A,FALSE,"hyfins";"closing balance",#N/A,FALSE,"hyfins"}</definedName>
    <definedName name="xyz" localSheetId="20" hidden="1">{"histincome",#N/A,FALSE,"hyfins";"closing balance",#N/A,FALSE,"hyfins"}</definedName>
    <definedName name="xyz" localSheetId="12" hidden="1">{"histincome",#N/A,FALSE,"hyfins";"closing balance",#N/A,FALSE,"hyfins"}</definedName>
    <definedName name="xyz" localSheetId="15" hidden="1">{"histincome",#N/A,FALSE,"hyfins";"closing balance",#N/A,FALSE,"hyfins"}</definedName>
    <definedName name="xyz" hidden="1">{"histincome",#N/A,FALSE,"hyfins";"closing balance",#N/A,FALSE,"hyfins"}</definedName>
    <definedName name="z" localSheetId="16" hidden="1">{#N/A,#N/A,FALSE,"e-Svc Level";#N/A,#N/A,FALSE,"e-Hosted";#N/A,#N/A,FALSE,"e-Licensed";#N/A,#N/A,FALSE,"Assumptions"}</definedName>
    <definedName name="z" localSheetId="20" hidden="1">{#N/A,#N/A,FALSE,"e-Svc Level";#N/A,#N/A,FALSE,"e-Hosted";#N/A,#N/A,FALSE,"e-Licensed";#N/A,#N/A,FALSE,"Assumptions"}</definedName>
    <definedName name="z" localSheetId="12" hidden="1">{#N/A,#N/A,FALSE,"e-Svc Level";#N/A,#N/A,FALSE,"e-Hosted";#N/A,#N/A,FALSE,"e-Licensed";#N/A,#N/A,FALSE,"Assumptions"}</definedName>
    <definedName name="z" localSheetId="15" hidden="1">{#N/A,#N/A,FALSE,"e-Svc Level";#N/A,#N/A,FALSE,"e-Hosted";#N/A,#N/A,FALSE,"e-Licensed";#N/A,#N/A,FALSE,"Assumptions"}</definedName>
    <definedName name="z" hidden="1">{#N/A,#N/A,FALSE,"e-Svc Level";#N/A,#N/A,FALSE,"e-Hosted";#N/A,#N/A,FALSE,"e-Licensed";#N/A,#N/A,FALSE,"Assumptions"}</definedName>
    <definedName name="Z_035E25D4_205E_4647_B464_38A725102510_.wvu.Rows" localSheetId="19" hidden="1">#REF!</definedName>
    <definedName name="Z_035E25D4_205E_4647_B464_38A725102510_.wvu.Rows" localSheetId="17" hidden="1">#REF!</definedName>
    <definedName name="Z_035E25D4_205E_4647_B464_38A725102510_.wvu.Rows" localSheetId="2" hidden="1">#REF!</definedName>
    <definedName name="Z_035E25D4_205E_4647_B464_38A725102510_.wvu.Rows" hidden="1">#REF!</definedName>
    <definedName name="Z_06AC9F35_FA76_11D3_94DD_00C04FA0B046_.wvu.PrintArea" hidden="1">#N/A</definedName>
    <definedName name="Z_06AF62AE_3F63_11D3_8C95_000000000000_.wvu.PrintArea" hidden="1">#N/A</definedName>
    <definedName name="Z_0B432A8C_F278_11D2_9169_0060B01A6EB2_.wvu.PrintArea" hidden="1">#N/A</definedName>
    <definedName name="Z_0B432DE3_F278_11D2_9169_0060B01A6EB2_.wvu.PrintArea" hidden="1">#N/A</definedName>
    <definedName name="Z_0B432F66_F278_11D2_9169_0060B01A6EB2_.wvu.PrintArea" hidden="1">#N/A</definedName>
    <definedName name="Z_0E86059D_B79D_11D3_94E0_00C04F602AEF_.wvu.PrintArea" hidden="1">#N/A</definedName>
    <definedName name="Z_0EF37FB7_DAF6_11D3_94D7_00C04FA0B046_.wvu.PrintArea" hidden="1">#N/A</definedName>
    <definedName name="Z_138E77AE_F8DF_11D3_94E9_00C04F612D61_.wvu.PrintArea" hidden="1">#N/A</definedName>
    <definedName name="Z_138E77CA_F8DF_11D3_94E9_00C04F612D61_.wvu.PrintArea" hidden="1">#N/A</definedName>
    <definedName name="Z_138E7870_F8DF_11D3_94E9_00C04F612D61_.wvu.PrintArea" hidden="1">#N/A</definedName>
    <definedName name="Z_138E7890_F8DF_11D3_94E9_00C04F612D61_.wvu.PrintArea" hidden="1">#N/A</definedName>
    <definedName name="Z_14CF0AE7_82DD_11D2_8012_0060B01A6EB2_.wvu.PrintArea" hidden="1">#N/A</definedName>
    <definedName name="Z_1ACDB192_F033_11D3_94F1_00C04F602AEF_.wvu.PrintArea" hidden="1">#N/A</definedName>
    <definedName name="Z_1CCDDD74_3AAE_11D3_8C8A_000000000000_.wvu.PrintArea" hidden="1">#N/A</definedName>
    <definedName name="Z_336250C7_C772_11D3_94E8_00C04F602AEF_.wvu.PrintArea" hidden="1">#N/A</definedName>
    <definedName name="Z_3374E370_4024_11D3_8C96_000000000000_.wvu.PrintArea" hidden="1">#N/A</definedName>
    <definedName name="Z_36C1D6DA_94EC_11D2_801D_0060B01A6EB2_.wvu.PrintArea" hidden="1">#N/A</definedName>
    <definedName name="Z_38F40303_FE58_11D3_94DE_00C04FA0B046_.wvu.PrintArea" hidden="1">#N/A</definedName>
    <definedName name="Z_390E4561_86E6_11D3_94D7_00C04F612D61_.wvu.PrintArea" hidden="1">#N/A</definedName>
    <definedName name="Z_3EE9B1F1_964A_11D3_94D2_00C04F602AEF_.wvu.PrintArea" hidden="1">#N/A</definedName>
    <definedName name="Z_3EE9B283_964A_11D3_94D2_00C04F602AEF_.wvu.PrintArea" hidden="1">#N/A</definedName>
    <definedName name="Z_3EE9B315_964A_11D3_94D2_00C04F602AEF_.wvu.PrintArea" hidden="1">#N/A</definedName>
    <definedName name="Z_3FA1C490_192D_11D3_802B_0060B01A6EB2_.wvu.PrintArea" hidden="1">#N/A</definedName>
    <definedName name="Z_3FA1C663_192D_11D3_802B_0060B01A6EB2_.wvu.PrintArea" hidden="1">#N/A</definedName>
    <definedName name="Z_45C4ADC6_6DE9_11D3_8CD4_006097940621_.wvu.PrintArea" hidden="1">#N/A</definedName>
    <definedName name="Z_4980F475_BD39_11D3_8C84_000000000000_.wvu.PrintArea" hidden="1">#N/A</definedName>
    <definedName name="Z_4B4009D6_E3A8_11D3_94EE_00C04F602AEF_.wvu.PrintArea" hidden="1">#N/A</definedName>
    <definedName name="Z_4C6401EE_68F1_11D2_800E_0060B01A6EB2_.wvu.PrintArea" hidden="1">#N/A</definedName>
    <definedName name="Z_526D3161_71B2_11D3_94D5_00C04F612D61_.wvu.PrintArea" hidden="1">#N/A</definedName>
    <definedName name="Z_55752DE4_DAF1_11D2_8029_0060B01A6EB2_.wvu.PrintArea" hidden="1">#N/A</definedName>
    <definedName name="Z_55752FF6_DAF1_11D2_8029_0060B01A6EB2_.wvu.PrintArea" hidden="1">#N/A</definedName>
    <definedName name="Z_59DC2A9C_3DF3_11D3_8C92_000000000000_.wvu.PrintArea" hidden="1">#N/A</definedName>
    <definedName name="Z_5C712547_8854_11D2_8012_0060B01A6EB2_.wvu.PrintArea" hidden="1">#N/A</definedName>
    <definedName name="Z_630A7C8D_C852_11D3_94E8_00C04F602AEF_.wvu.PrintArea" hidden="1">#N/A</definedName>
    <definedName name="Z_6F2D40DB_9E62_11D2_801D_0060B01A6EB2_.wvu.PrintArea" hidden="1">#N/A</definedName>
    <definedName name="Z_70D354D2_2FAA_11D3_8C7E_000000000000_.wvu.PrintArea" hidden="1">#N/A</definedName>
    <definedName name="Z_722C8872_BC62_11D3_94DF_00C04F612D61_.wvu.PrintArea" hidden="1">#N/A</definedName>
    <definedName name="Z_722C8A68_BC62_11D3_94DF_00C04F612D61_.wvu.PrintArea" hidden="1">#N/A</definedName>
    <definedName name="Z_722C8C5E_BC62_11D3_94DF_00C04F612D61_.wvu.PrintArea" hidden="1">#N/A</definedName>
    <definedName name="Z_722C8CF0_BC62_11D3_94DF_00C04F612D61_.wvu.PrintArea" hidden="1">#N/A</definedName>
    <definedName name="Z_722C8D93_BC62_11D3_94DF_00C04F612D61_.wvu.PrintArea" hidden="1">#N/A</definedName>
    <definedName name="Z_722C8E2B_BC62_11D3_94DF_00C04F612D61_.wvu.PrintArea" hidden="1">#N/A</definedName>
    <definedName name="Z_722C92F7_BC62_11D3_94DF_00C04F612D61_.wvu.PrintArea" hidden="1">#N/A</definedName>
    <definedName name="Z_76742491_FDD2_4B17_B0B9_84CA8DFDF75F_.wvu.PrintArea" localSheetId="19" hidden="1">#REF!</definedName>
    <definedName name="Z_76742491_FDD2_4B17_B0B9_84CA8DFDF75F_.wvu.PrintArea" localSheetId="17" hidden="1">#REF!</definedName>
    <definedName name="Z_76742491_FDD2_4B17_B0B9_84CA8DFDF75F_.wvu.PrintArea" localSheetId="2" hidden="1">#REF!</definedName>
    <definedName name="Z_76742491_FDD2_4B17_B0B9_84CA8DFDF75F_.wvu.PrintArea" hidden="1">#REF!</definedName>
    <definedName name="Z_781D38AD_00AD_11D3_916C_0060B01A6EB2_.wvu.PrintArea" hidden="1">#N/A</definedName>
    <definedName name="Z_781D3F23_00AD_11D3_916C_0060B01A6EB2_.wvu.PrintArea" hidden="1">#N/A</definedName>
    <definedName name="Z_795B27E2_B3C0_11D2_801F_0060B01A6EB2_.wvu.PrintArea" hidden="1">#N/A</definedName>
    <definedName name="Z_795B28D1_B3C0_11D2_801F_0060B01A6EB2_.wvu.PrintArea" hidden="1">#N/A</definedName>
    <definedName name="Z_795B2974_B3C0_11D2_801F_0060B01A6EB2_.wvu.PrintArea" hidden="1">#N/A</definedName>
    <definedName name="Z_795B2A17_B3C0_11D2_801F_0060B01A6EB2_.wvu.PrintArea" hidden="1">#N/A</definedName>
    <definedName name="Z_875F1EBE_BC71_11D3_8C83_000000000000_.wvu.PrintArea" hidden="1">#N/A</definedName>
    <definedName name="Z_88CF5AE2_9425_11D2_801C_0060B01A6EB2_.wvu.PrintArea" hidden="1">#N/A</definedName>
    <definedName name="Z_89196099_EBAD_11D3_94DA_00C04FA0B046_.wvu.PrintArea" hidden="1">#N/A</definedName>
    <definedName name="Z_89481651_D00D_11D3_94E3_00C04F612D61_.wvu.PrintArea" hidden="1">#N/A</definedName>
    <definedName name="Z_89A6267D_7FD1_11D2_8012_0060B01A6EB2_.wvu.PrintArea" hidden="1">#N/A</definedName>
    <definedName name="Z_8A9C8C59_0D13_11D3_8026_0060B01A6EB2_.wvu.PrintArea" hidden="1">#N/A</definedName>
    <definedName name="Z_8A9C8F32_0D13_11D3_8026_0060B01A6EB2_.wvu.PrintArea" hidden="1">#N/A</definedName>
    <definedName name="Z_8DE117E5_DE02_11D2_8029_0060B01A6EB2_.wvu.PrintArea" hidden="1">#N/A</definedName>
    <definedName name="Z_9B6F4435_ABB4_11D2_801F_0060B01A6EB2_.wvu.PrintArea" hidden="1">#N/A</definedName>
    <definedName name="Z_9BE98507_F126_11D3_94E7_00C04F612D61_.wvu.PrintArea" hidden="1">#N/A</definedName>
    <definedName name="Z_A06D4791_FE5D_11D3_94EA_00C04F612D61_.wvu.PrintArea" hidden="1">#N/A</definedName>
    <definedName name="Z_A06D480D_FE5D_11D3_94EA_00C04F612D61_.wvu.PrintArea" hidden="1">#N/A</definedName>
    <definedName name="Z_A06D49B4_FE5D_11D3_94EA_00C04F612D61_.wvu.PrintArea" hidden="1">#N/A</definedName>
    <definedName name="Z_A06D49D0_FE5D_11D3_94EA_00C04F612D61_.wvu.PrintArea" hidden="1">#N/A</definedName>
    <definedName name="Z_A18F811F_B263_11D3_94DE_00C04F602AEF_.wvu.PrintArea" hidden="1">#N/A</definedName>
    <definedName name="Z_A18F8547_B263_11D3_94DE_00C04F602AEF_.wvu.PrintArea" hidden="1">#N/A</definedName>
    <definedName name="Z_A1CC2EEB_9D38_11D3_94D4_00C04F602AEF_.wvu.PrintArea" hidden="1">#N/A</definedName>
    <definedName name="Z_A2860F0F_949B_11D3_94D2_00C04F602AEF_.wvu.PrintArea" hidden="1">#N/A</definedName>
    <definedName name="Z_A2860FA1_949B_11D3_94D2_00C04F602AEF_.wvu.PrintArea" hidden="1">#N/A</definedName>
    <definedName name="Z_AEFAD2E8_D55C_11D2_8027_0060B01A6EB2_.wvu.PrintArea" hidden="1">#N/A</definedName>
    <definedName name="Z_AEFAD4A3_D55C_11D2_8027_0060B01A6EB2_.wvu.PrintArea" hidden="1">#N/A</definedName>
    <definedName name="Z_B4680705_EDD3_11D3_94DB_00C04FA0B046_.wvu.PrintArea" hidden="1">#N/A</definedName>
    <definedName name="Z_B468079E_EDD3_11D3_94DB_00C04FA0B046_.wvu.PrintArea" hidden="1">#N/A</definedName>
    <definedName name="Z_B49E3C17_C2B6_11D3_94E0_00C04F612D61_.wvu.PrintArea" hidden="1">#N/A</definedName>
    <definedName name="Z_B8DFAC8E_92C4_11D3_94D1_00C04F602AEF_.wvu.PrintArea" hidden="1">#N/A</definedName>
    <definedName name="Z_BB3B8A5D_F8E8_11D3_94DC_00C04FA0B046_.wvu.PrintArea" hidden="1">#N/A</definedName>
    <definedName name="Z_C4E24F0A_F692_11D3_94DB_00C04FA0B046_.wvu.PrintArea" hidden="1">#N/A</definedName>
    <definedName name="Z_CA9BF89C_7273_11D3_94D6_00C04F612D61_.wvu.PrintArea" hidden="1">#N/A</definedName>
    <definedName name="Z_CAFB083F_9067_11D3_94D0_00C04F602AEF_.wvu.PrintArea" hidden="1">#N/A</definedName>
    <definedName name="Z_CAFB08CF_9067_11D3_94D0_00C04F602AEF_.wvu.PrintArea" hidden="1">#N/A</definedName>
    <definedName name="Z_CAFB0A43_9067_11D3_94D0_00C04F602AEF_.wvu.PrintArea" hidden="1">#N/A</definedName>
    <definedName name="Z_CB4A1139_66F6_11D3_B998_00104BDED9CF_.wvu.Cols" localSheetId="19" hidden="1">#REF!</definedName>
    <definedName name="Z_CB4A1139_66F6_11D3_B998_00104BDED9CF_.wvu.Cols" localSheetId="17" hidden="1">#REF!</definedName>
    <definedName name="Z_CB4A1139_66F6_11D3_B998_00104BDED9CF_.wvu.Cols" localSheetId="2" hidden="1">#REF!</definedName>
    <definedName name="Z_CB4A1139_66F6_11D3_B998_00104BDED9CF_.wvu.Cols" hidden="1">#REF!</definedName>
    <definedName name="Z_CB4A1139_66F6_11D3_B998_00104BDED9CF_.wvu.PrintTitles" localSheetId="19" hidden="1">#REF!</definedName>
    <definedName name="Z_CB4A1139_66F6_11D3_B998_00104BDED9CF_.wvu.PrintTitles" localSheetId="17" hidden="1">#REF!</definedName>
    <definedName name="Z_CB4A1139_66F6_11D3_B998_00104BDED9CF_.wvu.PrintTitles" localSheetId="2" hidden="1">#REF!</definedName>
    <definedName name="Z_CB4A1139_66F6_11D3_B998_00104BDED9CF_.wvu.PrintTitles" hidden="1">#REF!</definedName>
    <definedName name="Z_CCECFA64_4AD5_11D3_B9F1_00104BF7D823_.wvu.Cols" localSheetId="19" hidden="1">#REF!</definedName>
    <definedName name="Z_CCECFA64_4AD5_11D3_B9F1_00104BF7D823_.wvu.Cols" localSheetId="17" hidden="1">#REF!</definedName>
    <definedName name="Z_CCECFA64_4AD5_11D3_B9F1_00104BF7D823_.wvu.Cols" localSheetId="2" hidden="1">#REF!</definedName>
    <definedName name="Z_CCECFA64_4AD5_11D3_B9F1_00104BF7D823_.wvu.Cols" hidden="1">#REF!</definedName>
    <definedName name="Z_CCECFA64_4AD5_11D3_B9F1_00104BF7D823_.wvu.PrintTitles" localSheetId="19" hidden="1">#REF!</definedName>
    <definedName name="Z_CCECFA64_4AD5_11D3_B9F1_00104BF7D823_.wvu.PrintTitles" localSheetId="17" hidden="1">#REF!</definedName>
    <definedName name="Z_CCECFA64_4AD5_11D3_B9F1_00104BF7D823_.wvu.PrintTitles" localSheetId="2" hidden="1">#REF!</definedName>
    <definedName name="Z_CCECFA64_4AD5_11D3_B9F1_00104BF7D823_.wvu.PrintTitles" hidden="1">#REF!</definedName>
    <definedName name="Z_D74C6D72_E604_11D3_94E6_00C04F612D61_.wvu.PrintArea" hidden="1">#N/A</definedName>
    <definedName name="Z_D74C6F25_E604_11D3_94E6_00C04F612D61_.wvu.PrintArea" hidden="1">#N/A</definedName>
    <definedName name="Z_D74C736A_E604_11D3_94E6_00C04F612D61_.wvu.PrintArea" hidden="1">#N/A</definedName>
    <definedName name="Z_D74C7645_E604_11D3_94E6_00C04F612D61_.wvu.PrintArea" hidden="1">#N/A</definedName>
    <definedName name="Z_D74C777D_E604_11D3_94E6_00C04F612D61_.wvu.PrintArea" hidden="1">#N/A</definedName>
    <definedName name="Z_D74C787B_E604_11D3_94E6_00C04F612D61_.wvu.PrintArea" hidden="1">#N/A</definedName>
    <definedName name="Z_D74C790F_E604_11D3_94E6_00C04F612D61_.wvu.PrintArea" hidden="1">#N/A</definedName>
    <definedName name="Z_D74C7ACD_E604_11D3_94E6_00C04F612D61_.wvu.PrintArea" hidden="1">#N/A</definedName>
    <definedName name="Z_DB425CD1_773A_11D3_94D6_00C04F612D61_.wvu.PrintArea" hidden="1">#N/A</definedName>
    <definedName name="Z_DD27408C_6785_11D2_800D_0060B01A6EB2_.wvu.PrintArea" hidden="1">#N/A</definedName>
    <definedName name="Z_E10DD71A_42CC_11D3_8C99_000000000000_.wvu.PrintArea" hidden="1">#N/A</definedName>
    <definedName name="Z_E3359E54_F4E5_11D3_94DB_00C04FA0B046_.wvu.PrintArea" hidden="1">#N/A</definedName>
    <definedName name="Z_E499C1FA_EA01_11D3_94D9_00C04FA0B046_.wvu.PrintArea" hidden="1">#N/A</definedName>
    <definedName name="Z_E8179140_DD91_11D3_94ED_00C04F602AEF_.wvu.PrintArea" hidden="1">#N/A</definedName>
    <definedName name="Z_EEDCBCAC_8399_11D2_8016_0060B01AC4B2_.wvu.PrintArea" hidden="1">#N/A</definedName>
    <definedName name="Z_F2884976_0A0D_11D3_916D_0060B01A6EB2_.wvu.PrintArea" hidden="1">#N/A</definedName>
    <definedName name="Z_FB37AAA2_E08C_11D2_8029_0060B01A6EB2_.wvu.PrintArea" hidden="1">#N/A</definedName>
    <definedName name="Z_FB37B214_E08C_11D2_8029_0060B01A6EB2_.wvu.PrintArea" hidden="1">#N/A</definedName>
    <definedName name="Z_FC0AB258_AC5F_11D3_94DB_00C04F602AEF_.wvu.PrintArea" hidden="1">#N/A</definedName>
    <definedName name="Z_FC0AB2EA_AC5F_11D3_94DB_00C04F602AEF_.wvu.PrintArea" hidden="1">#N/A</definedName>
    <definedName name="zz" localSheetId="19" hidden="1">#REF!</definedName>
    <definedName name="zz" localSheetId="17" hidden="1">#REF!</definedName>
    <definedName name="zz" localSheetId="2" hidden="1">#REF!</definedName>
    <definedName name="zz"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88" i="11" l="1"/>
  <c r="AB6" i="28" l="1"/>
  <c r="K41" i="47"/>
  <c r="K40" i="47"/>
  <c r="BW13" i="48" l="1"/>
  <c r="BW42" i="48" s="1"/>
  <c r="BV13" i="48"/>
  <c r="BV42" i="48" s="1"/>
  <c r="BU13" i="48"/>
  <c r="BU42" i="48" s="1"/>
  <c r="BT13" i="48"/>
  <c r="BT42" i="48" s="1"/>
  <c r="BS13" i="48"/>
  <c r="BS42" i="48" s="1"/>
  <c r="BR13" i="48"/>
  <c r="BR42" i="48" s="1"/>
  <c r="BQ13" i="48"/>
  <c r="BQ42" i="48" s="1"/>
  <c r="BP13" i="48"/>
  <c r="BP42" i="48" s="1"/>
  <c r="BO13" i="48"/>
  <c r="BO42" i="48" s="1"/>
  <c r="BN13" i="48"/>
  <c r="BN42" i="48" s="1"/>
  <c r="BM13" i="48"/>
  <c r="BM42" i="48" s="1"/>
  <c r="BL13" i="48"/>
  <c r="BL42" i="48" s="1"/>
  <c r="BK13" i="48"/>
  <c r="BK42" i="48" s="1"/>
  <c r="BJ13" i="48"/>
  <c r="BJ42" i="48" s="1"/>
  <c r="BI13" i="48"/>
  <c r="BI42" i="48" s="1"/>
  <c r="BH13" i="48"/>
  <c r="BH42" i="48" s="1"/>
  <c r="BG13" i="48"/>
  <c r="BG42" i="48" s="1"/>
  <c r="BF13" i="48"/>
  <c r="BF42" i="48" s="1"/>
  <c r="BE13" i="48"/>
  <c r="BE42" i="48" s="1"/>
  <c r="BD13" i="48"/>
  <c r="BD42" i="48" s="1"/>
  <c r="BC13" i="48"/>
  <c r="BC42" i="48" s="1"/>
  <c r="BB13" i="48"/>
  <c r="BB42" i="48" s="1"/>
  <c r="BA13" i="48"/>
  <c r="BA42" i="48" s="1"/>
  <c r="AZ13" i="48"/>
  <c r="AZ42" i="48" s="1"/>
  <c r="AY13" i="48"/>
  <c r="AY42" i="48" s="1"/>
  <c r="AX13" i="48"/>
  <c r="AX42" i="48" s="1"/>
  <c r="AW13" i="48"/>
  <c r="AW42" i="48" s="1"/>
  <c r="AV13" i="48"/>
  <c r="AV42" i="48" s="1"/>
  <c r="AU13" i="48"/>
  <c r="AU42" i="48" s="1"/>
  <c r="AT13" i="48"/>
  <c r="AT42" i="48" s="1"/>
  <c r="AS13" i="48"/>
  <c r="AS42" i="48" s="1"/>
  <c r="AR13" i="48"/>
  <c r="AR42" i="48" s="1"/>
  <c r="AQ13" i="48"/>
  <c r="AQ42" i="48" s="1"/>
  <c r="AP13" i="48"/>
  <c r="AP42" i="48" s="1"/>
  <c r="AO13" i="48"/>
  <c r="AO42" i="48" s="1"/>
  <c r="AN13" i="48"/>
  <c r="AN42" i="48" s="1"/>
  <c r="AM13" i="48"/>
  <c r="AM42" i="48" s="1"/>
  <c r="AL13" i="48"/>
  <c r="AL42" i="48" s="1"/>
  <c r="AK13" i="48"/>
  <c r="AK42" i="48" s="1"/>
  <c r="AJ13" i="48"/>
  <c r="AJ42" i="48" s="1"/>
  <c r="AI13" i="48"/>
  <c r="AI42" i="48" s="1"/>
  <c r="AH13" i="48"/>
  <c r="AH42" i="48" s="1"/>
  <c r="AG13" i="48"/>
  <c r="AG42" i="48" s="1"/>
  <c r="AF13" i="48"/>
  <c r="AF42" i="48" s="1"/>
  <c r="AE13" i="48"/>
  <c r="AE42" i="48" s="1"/>
  <c r="AD13" i="48"/>
  <c r="AD42" i="48" s="1"/>
  <c r="AC13" i="48"/>
  <c r="AC42" i="48" s="1"/>
  <c r="AB13" i="48"/>
  <c r="AB42" i="48" s="1"/>
  <c r="AA13" i="48"/>
  <c r="AA42" i="48" s="1"/>
  <c r="Z13" i="48"/>
  <c r="Z42" i="48" s="1"/>
  <c r="Y13" i="48"/>
  <c r="Y42" i="48" s="1"/>
  <c r="X13" i="48"/>
  <c r="X42" i="48" s="1"/>
  <c r="W13" i="48"/>
  <c r="W42" i="48" s="1"/>
  <c r="V13" i="48"/>
  <c r="V42" i="48" s="1"/>
  <c r="U13" i="48"/>
  <c r="U42" i="48" s="1"/>
  <c r="T13" i="48"/>
  <c r="T42" i="48" s="1"/>
  <c r="S13" i="48"/>
  <c r="S42" i="48" s="1"/>
  <c r="R13" i="48"/>
  <c r="R42" i="48" s="1"/>
  <c r="Q13" i="48"/>
  <c r="Q42" i="48" s="1"/>
  <c r="P13" i="48"/>
  <c r="P42" i="48" s="1"/>
  <c r="O13" i="48"/>
  <c r="O42" i="48" s="1"/>
  <c r="N13" i="48"/>
  <c r="N42" i="48" s="1"/>
  <c r="M13" i="48"/>
  <c r="M42" i="48" s="1"/>
  <c r="L13" i="48"/>
  <c r="L42" i="48" s="1"/>
  <c r="K13" i="48"/>
  <c r="K42" i="48" s="1"/>
  <c r="J13" i="48"/>
  <c r="J42" i="48" s="1"/>
  <c r="I13" i="48"/>
  <c r="I42" i="48" s="1"/>
  <c r="H13" i="48"/>
  <c r="H42" i="48" s="1"/>
  <c r="G13" i="48"/>
  <c r="G42" i="48" s="1"/>
  <c r="F13" i="48"/>
  <c r="F42" i="48" s="1"/>
  <c r="E13" i="48"/>
  <c r="E42" i="48" s="1"/>
  <c r="D13" i="48"/>
  <c r="D42" i="48" s="1"/>
  <c r="BW12" i="48"/>
  <c r="BW41" i="48" s="1"/>
  <c r="BV12" i="48"/>
  <c r="BV41" i="48" s="1"/>
  <c r="BU12" i="48"/>
  <c r="BU41" i="48" s="1"/>
  <c r="BT12" i="48"/>
  <c r="BT41" i="48" s="1"/>
  <c r="BS12" i="48"/>
  <c r="BS41" i="48" s="1"/>
  <c r="BR12" i="48"/>
  <c r="BR41" i="48" s="1"/>
  <c r="BQ12" i="48"/>
  <c r="BQ41" i="48" s="1"/>
  <c r="BP12" i="48"/>
  <c r="BP41" i="48" s="1"/>
  <c r="BO12" i="48"/>
  <c r="BO41" i="48" s="1"/>
  <c r="BN12" i="48"/>
  <c r="BN41" i="48" s="1"/>
  <c r="BM12" i="48"/>
  <c r="BM41" i="48" s="1"/>
  <c r="BL12" i="48"/>
  <c r="BL41" i="48" s="1"/>
  <c r="BK12" i="48"/>
  <c r="BK41" i="48" s="1"/>
  <c r="BJ12" i="48"/>
  <c r="BJ41" i="48" s="1"/>
  <c r="BI12" i="48"/>
  <c r="BI41" i="48" s="1"/>
  <c r="BH12" i="48"/>
  <c r="BH41" i="48" s="1"/>
  <c r="BG12" i="48"/>
  <c r="BG41" i="48" s="1"/>
  <c r="BF12" i="48"/>
  <c r="BF41" i="48" s="1"/>
  <c r="BE12" i="48"/>
  <c r="BE41" i="48" s="1"/>
  <c r="BD12" i="48"/>
  <c r="BD41" i="48" s="1"/>
  <c r="BC12" i="48"/>
  <c r="BC41" i="48" s="1"/>
  <c r="BB12" i="48"/>
  <c r="BB41" i="48" s="1"/>
  <c r="BA12" i="48"/>
  <c r="BA41" i="48" s="1"/>
  <c r="AZ12" i="48"/>
  <c r="AZ41" i="48" s="1"/>
  <c r="AY12" i="48"/>
  <c r="AY41" i="48" s="1"/>
  <c r="AX12" i="48"/>
  <c r="AX41" i="48" s="1"/>
  <c r="AW12" i="48"/>
  <c r="AW41" i="48" s="1"/>
  <c r="AV12" i="48"/>
  <c r="AV41" i="48" s="1"/>
  <c r="AU12" i="48"/>
  <c r="AU41" i="48" s="1"/>
  <c r="AT12" i="48"/>
  <c r="AT41" i="48" s="1"/>
  <c r="AS12" i="48"/>
  <c r="AS41" i="48" s="1"/>
  <c r="AR12" i="48"/>
  <c r="AR41" i="48" s="1"/>
  <c r="AQ12" i="48"/>
  <c r="AQ41" i="48" s="1"/>
  <c r="AP12" i="48"/>
  <c r="AP41" i="48" s="1"/>
  <c r="AO12" i="48"/>
  <c r="AO41" i="48" s="1"/>
  <c r="AN12" i="48"/>
  <c r="AN41" i="48" s="1"/>
  <c r="AM12" i="48"/>
  <c r="AM41" i="48" s="1"/>
  <c r="AL12" i="48"/>
  <c r="AL41" i="48" s="1"/>
  <c r="AK12" i="48"/>
  <c r="AK41" i="48" s="1"/>
  <c r="AJ12" i="48"/>
  <c r="AJ41" i="48" s="1"/>
  <c r="AI12" i="48"/>
  <c r="AI41" i="48" s="1"/>
  <c r="AH12" i="48"/>
  <c r="AH41" i="48" s="1"/>
  <c r="AG12" i="48"/>
  <c r="AG41" i="48" s="1"/>
  <c r="AF12" i="48"/>
  <c r="AF41" i="48" s="1"/>
  <c r="AE12" i="48"/>
  <c r="AE41" i="48" s="1"/>
  <c r="AD12" i="48"/>
  <c r="AD41" i="48" s="1"/>
  <c r="AC12" i="48"/>
  <c r="AC41" i="48" s="1"/>
  <c r="AB12" i="48"/>
  <c r="AB41" i="48" s="1"/>
  <c r="AA12" i="48"/>
  <c r="AA41" i="48" s="1"/>
  <c r="Z12" i="48"/>
  <c r="Z41" i="48" s="1"/>
  <c r="Y12" i="48"/>
  <c r="Y41" i="48" s="1"/>
  <c r="X12" i="48"/>
  <c r="X41" i="48" s="1"/>
  <c r="W12" i="48"/>
  <c r="W41" i="48" s="1"/>
  <c r="V12" i="48"/>
  <c r="V41" i="48" s="1"/>
  <c r="U12" i="48"/>
  <c r="U41" i="48" s="1"/>
  <c r="T12" i="48"/>
  <c r="T41" i="48" s="1"/>
  <c r="S12" i="48"/>
  <c r="S41" i="48" s="1"/>
  <c r="R12" i="48"/>
  <c r="R41" i="48" s="1"/>
  <c r="Q12" i="48"/>
  <c r="Q41" i="48" s="1"/>
  <c r="P12" i="48"/>
  <c r="P41" i="48" s="1"/>
  <c r="O12" i="48"/>
  <c r="O41" i="48" s="1"/>
  <c r="N12" i="48"/>
  <c r="N41" i="48" s="1"/>
  <c r="M12" i="48"/>
  <c r="M41" i="48" s="1"/>
  <c r="L12" i="48"/>
  <c r="L41" i="48" s="1"/>
  <c r="K12" i="48"/>
  <c r="K41" i="48" s="1"/>
  <c r="J12" i="48"/>
  <c r="J41" i="48" s="1"/>
  <c r="I12" i="48"/>
  <c r="I41" i="48" s="1"/>
  <c r="H12" i="48"/>
  <c r="H41" i="48" s="1"/>
  <c r="G12" i="48"/>
  <c r="G41" i="48" s="1"/>
  <c r="F12" i="48"/>
  <c r="F41" i="48" s="1"/>
  <c r="E12" i="48"/>
  <c r="E41" i="48" s="1"/>
  <c r="D12" i="48"/>
  <c r="D41" i="48" s="1"/>
  <c r="BW36" i="48"/>
  <c r="BV36" i="48"/>
  <c r="BU36" i="48"/>
  <c r="BT36" i="48"/>
  <c r="BS36" i="48"/>
  <c r="BR36" i="48"/>
  <c r="BQ36" i="48"/>
  <c r="BP36" i="48"/>
  <c r="BO36" i="48"/>
  <c r="BN36" i="48"/>
  <c r="BM36" i="48"/>
  <c r="BL36" i="48"/>
  <c r="BK36" i="48"/>
  <c r="BJ36" i="48"/>
  <c r="BI36" i="48"/>
  <c r="BH36" i="48"/>
  <c r="BG36" i="48"/>
  <c r="BF36" i="48"/>
  <c r="BE36" i="48"/>
  <c r="BD36" i="48"/>
  <c r="BC36" i="48"/>
  <c r="BB36" i="48"/>
  <c r="BA36" i="48"/>
  <c r="AZ36" i="48"/>
  <c r="AY36" i="48"/>
  <c r="AX36" i="48"/>
  <c r="AW36" i="48"/>
  <c r="AV36" i="48"/>
  <c r="AU36" i="48"/>
  <c r="AT36" i="48"/>
  <c r="AS36" i="48"/>
  <c r="AR36" i="48"/>
  <c r="AQ36" i="48"/>
  <c r="AP36" i="48"/>
  <c r="AO36" i="48"/>
  <c r="AN36" i="48"/>
  <c r="AM36" i="48"/>
  <c r="AL36" i="48"/>
  <c r="AK36" i="48"/>
  <c r="AJ36" i="48"/>
  <c r="AI36" i="48"/>
  <c r="AH36"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L89" i="11"/>
  <c r="AK89" i="11"/>
  <c r="AJ89" i="11"/>
  <c r="AI89" i="11"/>
  <c r="AH89" i="11"/>
  <c r="AG89" i="11"/>
  <c r="AF89" i="11"/>
  <c r="AE89" i="11"/>
  <c r="AD89" i="11"/>
  <c r="AC89" i="11"/>
  <c r="AB89" i="11"/>
  <c r="AA89" i="11"/>
  <c r="Z89" i="11"/>
  <c r="Y89" i="11"/>
  <c r="X89" i="11"/>
  <c r="W89" i="11"/>
  <c r="V89" i="11"/>
  <c r="U89" i="11"/>
  <c r="T89" i="11"/>
  <c r="S89" i="11"/>
  <c r="R89" i="11"/>
  <c r="Q89" i="11"/>
  <c r="P89" i="11"/>
  <c r="O89" i="11"/>
  <c r="N89" i="11"/>
  <c r="BW71" i="48"/>
  <c r="BV71" i="48"/>
  <c r="BU71" i="48"/>
  <c r="BT71" i="48"/>
  <c r="BS71" i="48"/>
  <c r="BR71" i="48"/>
  <c r="BQ71" i="48"/>
  <c r="BP71" i="48"/>
  <c r="BW58" i="48"/>
  <c r="BV58" i="48"/>
  <c r="BU58" i="48"/>
  <c r="BT58" i="48"/>
  <c r="BS58" i="48"/>
  <c r="BR58" i="48"/>
  <c r="BQ58" i="48"/>
  <c r="BP58" i="48"/>
  <c r="BO58" i="48"/>
  <c r="BN58" i="48"/>
  <c r="BM58" i="48"/>
  <c r="BL58" i="48"/>
  <c r="BK58" i="48"/>
  <c r="BJ58" i="48"/>
  <c r="BI58" i="48"/>
  <c r="BH58" i="48"/>
  <c r="BG58" i="48"/>
  <c r="BF58" i="48"/>
  <c r="BE58" i="48"/>
  <c r="BD58" i="48"/>
  <c r="BC58" i="48"/>
  <c r="BB58" i="48"/>
  <c r="BA58" i="48"/>
  <c r="AZ58" i="48"/>
  <c r="AY58" i="48"/>
  <c r="AX58" i="48"/>
  <c r="AW58" i="48"/>
  <c r="AV58" i="48"/>
  <c r="AU58" i="48"/>
  <c r="AT58" i="48"/>
  <c r="AS58" i="48"/>
  <c r="AR58" i="48"/>
  <c r="AQ58" i="48"/>
  <c r="AP58" i="48"/>
  <c r="AO58" i="48"/>
  <c r="AN58" i="48"/>
  <c r="AM58" i="48"/>
  <c r="AL58" i="48"/>
  <c r="AK58" i="48"/>
  <c r="AJ58" i="48"/>
  <c r="AI58" i="48"/>
  <c r="AH58"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BW57" i="48"/>
  <c r="BV57" i="48"/>
  <c r="BU57" i="48"/>
  <c r="BT57" i="48"/>
  <c r="BS57" i="48"/>
  <c r="BR57" i="48"/>
  <c r="BQ57" i="48"/>
  <c r="BP57" i="48"/>
  <c r="BO57" i="48"/>
  <c r="BN57" i="48"/>
  <c r="BM57" i="48"/>
  <c r="BL57" i="48"/>
  <c r="BK57" i="48"/>
  <c r="BJ57" i="48"/>
  <c r="BI57" i="48"/>
  <c r="BH57" i="48"/>
  <c r="BG57" i="48"/>
  <c r="BF57" i="48"/>
  <c r="BE57" i="48"/>
  <c r="BD57" i="48"/>
  <c r="BC57" i="48"/>
  <c r="BB57" i="48"/>
  <c r="BA57" i="48"/>
  <c r="AZ57" i="48"/>
  <c r="AY57" i="48"/>
  <c r="AX57" i="48"/>
  <c r="AW57" i="48"/>
  <c r="AV57" i="48"/>
  <c r="AU57" i="48"/>
  <c r="AT57" i="48"/>
  <c r="AS57" i="48"/>
  <c r="AR57" i="48"/>
  <c r="AQ57" i="48"/>
  <c r="AP57" i="48"/>
  <c r="AO57" i="48"/>
  <c r="AN57" i="48"/>
  <c r="AM57" i="48"/>
  <c r="AL57" i="48"/>
  <c r="AK57" i="48"/>
  <c r="AJ57" i="48"/>
  <c r="AI57" i="48"/>
  <c r="AH57"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8" i="48"/>
  <c r="D57" i="48"/>
  <c r="Q300" i="47" l="1"/>
  <c r="Q299" i="47"/>
  <c r="Q298" i="47"/>
  <c r="Q297" i="47"/>
  <c r="Q296" i="47"/>
  <c r="Q295" i="47"/>
  <c r="Q294" i="47"/>
  <c r="Q293" i="47"/>
  <c r="Q292" i="47"/>
  <c r="Q291" i="47"/>
  <c r="Q290" i="47"/>
  <c r="Q289" i="47"/>
  <c r="Q288" i="47"/>
  <c r="Q287" i="47"/>
  <c r="Q286" i="47"/>
  <c r="Q285" i="47"/>
  <c r="Q284" i="47"/>
  <c r="Q283" i="47"/>
  <c r="Q282" i="47"/>
  <c r="Q281" i="47"/>
  <c r="Q280" i="47"/>
  <c r="Q279" i="47"/>
  <c r="Q278" i="47"/>
  <c r="Q277" i="47"/>
  <c r="Q276" i="47"/>
  <c r="Q275" i="47"/>
  <c r="Q274" i="47"/>
  <c r="Q273" i="47"/>
  <c r="Q272" i="47"/>
  <c r="Q271" i="47"/>
  <c r="Q270" i="47"/>
  <c r="Q269" i="47"/>
  <c r="Q268" i="47"/>
  <c r="Q267" i="47"/>
  <c r="Q266" i="47"/>
  <c r="Q265" i="47"/>
  <c r="Q264" i="47"/>
  <c r="Q263" i="47"/>
  <c r="Q262" i="47"/>
  <c r="Q261" i="47"/>
  <c r="Q260" i="47"/>
  <c r="Q259" i="47"/>
  <c r="Q258" i="47"/>
  <c r="Q257" i="47"/>
  <c r="Q256" i="47"/>
  <c r="Q255" i="47"/>
  <c r="Q254" i="47"/>
  <c r="Q253" i="47"/>
  <c r="Q252" i="47"/>
  <c r="Q251" i="47"/>
  <c r="Q250" i="47"/>
  <c r="Q249" i="47"/>
  <c r="Q248" i="47"/>
  <c r="Q247" i="47"/>
  <c r="Q246" i="47"/>
  <c r="Q245" i="47"/>
  <c r="Q244" i="47"/>
  <c r="Q243" i="47"/>
  <c r="Q242" i="47"/>
  <c r="Q241" i="47"/>
  <c r="Q240" i="47"/>
  <c r="Q239" i="47"/>
  <c r="Q238" i="47"/>
  <c r="Q237" i="47"/>
  <c r="Q236" i="47"/>
  <c r="Q235" i="47"/>
  <c r="Q234" i="47"/>
  <c r="Q233" i="47"/>
  <c r="Q232" i="47"/>
  <c r="Q231" i="47"/>
  <c r="Q230" i="47"/>
  <c r="Q229" i="47"/>
  <c r="Q228" i="47"/>
  <c r="Q227" i="47"/>
  <c r="Q226" i="47"/>
  <c r="Q225" i="47"/>
  <c r="Q224" i="47"/>
  <c r="Q223" i="47"/>
  <c r="Q222" i="47"/>
  <c r="Q221" i="47"/>
  <c r="Q220" i="47"/>
  <c r="Q219" i="47"/>
  <c r="Q218" i="47"/>
  <c r="Q217" i="47"/>
  <c r="Q216" i="47"/>
  <c r="Q215" i="47"/>
  <c r="Q214" i="47"/>
  <c r="Q213" i="47"/>
  <c r="Q212" i="47"/>
  <c r="Q211" i="47"/>
  <c r="Q210" i="47"/>
  <c r="Q209" i="47"/>
  <c r="Q208" i="47"/>
  <c r="Q207" i="47"/>
  <c r="Q206" i="47"/>
  <c r="Q205" i="47"/>
  <c r="Q204" i="47"/>
  <c r="Q203" i="47"/>
  <c r="Q202" i="47"/>
  <c r="Q201" i="47"/>
  <c r="Q200" i="47"/>
  <c r="Q199" i="47"/>
  <c r="Q198" i="47"/>
  <c r="Q197" i="47"/>
  <c r="Q196" i="47"/>
  <c r="Q195" i="47"/>
  <c r="Q194" i="47"/>
  <c r="Q193" i="47"/>
  <c r="Q192" i="47"/>
  <c r="Q191" i="47"/>
  <c r="Q190" i="47"/>
  <c r="Q189" i="47"/>
  <c r="Q188" i="47"/>
  <c r="Q187" i="47"/>
  <c r="Q186" i="47"/>
  <c r="Q185" i="47"/>
  <c r="Q184" i="47"/>
  <c r="Q183" i="47"/>
  <c r="Q182" i="47"/>
  <c r="Q181" i="47"/>
  <c r="Q180" i="47"/>
  <c r="Q179" i="47"/>
  <c r="Q178" i="47"/>
  <c r="Q177" i="47"/>
  <c r="Q176" i="47"/>
  <c r="Q175" i="47"/>
  <c r="Q174" i="47"/>
  <c r="Q173" i="47"/>
  <c r="Q172" i="47"/>
  <c r="Q171" i="47"/>
  <c r="Q170" i="47"/>
  <c r="Q169" i="47"/>
  <c r="Q168" i="47"/>
  <c r="Q167" i="47"/>
  <c r="Q166" i="47"/>
  <c r="Q165" i="47"/>
  <c r="Q164" i="47"/>
  <c r="Q163" i="47"/>
  <c r="Q162" i="47"/>
  <c r="Q161" i="47"/>
  <c r="Q160" i="47"/>
  <c r="Q159" i="47"/>
  <c r="Q158" i="47"/>
  <c r="Q157" i="47"/>
  <c r="Q156" i="47"/>
  <c r="Q155" i="47"/>
  <c r="Q154" i="47"/>
  <c r="Q153" i="47"/>
  <c r="Q152" i="47"/>
  <c r="Q151" i="47"/>
  <c r="Q150" i="47"/>
  <c r="Q149" i="47"/>
  <c r="Q148" i="47"/>
  <c r="Q147" i="47"/>
  <c r="Q146" i="47"/>
  <c r="Q145" i="47"/>
  <c r="Q144" i="47"/>
  <c r="Q143" i="47"/>
  <c r="Q142" i="47"/>
  <c r="Q141" i="47"/>
  <c r="Q140" i="47"/>
  <c r="Q139" i="47"/>
  <c r="Q138" i="47"/>
  <c r="Q137" i="47"/>
  <c r="Q136" i="47"/>
  <c r="Q135" i="47"/>
  <c r="Q134" i="47"/>
  <c r="Q133" i="47"/>
  <c r="Q132" i="47"/>
  <c r="Q131" i="47"/>
  <c r="Q130" i="47"/>
  <c r="Q129" i="47"/>
  <c r="Q128" i="47"/>
  <c r="Q127" i="47"/>
  <c r="Q126" i="47"/>
  <c r="Q125" i="47"/>
  <c r="Q124" i="47"/>
  <c r="Q123" i="47"/>
  <c r="Q122" i="47"/>
  <c r="Q121" i="47"/>
  <c r="Q120" i="47"/>
  <c r="Q119" i="47"/>
  <c r="Q118" i="47"/>
  <c r="Q117" i="47"/>
  <c r="Q116" i="47"/>
  <c r="Q115" i="47"/>
  <c r="Q114" i="47"/>
  <c r="Q113" i="47"/>
  <c r="Q112" i="47"/>
  <c r="Q111" i="47"/>
  <c r="Q110" i="47"/>
  <c r="Q109" i="47"/>
  <c r="Q108" i="47"/>
  <c r="Q107" i="47"/>
  <c r="Q106" i="47"/>
  <c r="Q105" i="47"/>
  <c r="Q104" i="47"/>
  <c r="Q103" i="47"/>
  <c r="Q102" i="47"/>
  <c r="Q101" i="47"/>
  <c r="Q100" i="47"/>
  <c r="Q99" i="47"/>
  <c r="Q98" i="47"/>
  <c r="Q97" i="47"/>
  <c r="Q96" i="47"/>
  <c r="Q95" i="47"/>
  <c r="Q94" i="47"/>
  <c r="Q93" i="47"/>
  <c r="Q92" i="47"/>
  <c r="Q91" i="47"/>
  <c r="Q90" i="47"/>
  <c r="Q89" i="47"/>
  <c r="Q88" i="47"/>
  <c r="Q87" i="47"/>
  <c r="Q86" i="47"/>
  <c r="Q85" i="47"/>
  <c r="Q84" i="47"/>
  <c r="Q83" i="47"/>
  <c r="Q82" i="47"/>
  <c r="Q81" i="47"/>
  <c r="Q80" i="47"/>
  <c r="Q79" i="47"/>
  <c r="Q78" i="47"/>
  <c r="Q77" i="47"/>
  <c r="Q76" i="47"/>
  <c r="Q75" i="47"/>
  <c r="Q74" i="47"/>
  <c r="Q73" i="47"/>
  <c r="Q72" i="47"/>
  <c r="Q71" i="47"/>
  <c r="Q70" i="47"/>
  <c r="Q69" i="47"/>
  <c r="Q68" i="47"/>
  <c r="Q67" i="47"/>
  <c r="Q66" i="47"/>
  <c r="Q65" i="47"/>
  <c r="Q64" i="47"/>
  <c r="Q63" i="47"/>
  <c r="Q62" i="47"/>
  <c r="Q61" i="47"/>
  <c r="Q60" i="47"/>
  <c r="Q59" i="47"/>
  <c r="Q58" i="47"/>
  <c r="Q57" i="47"/>
  <c r="Q56" i="47"/>
  <c r="Q55" i="47"/>
  <c r="Q54" i="47"/>
  <c r="Q53" i="47"/>
  <c r="Q52" i="47"/>
  <c r="Q51" i="47"/>
  <c r="Q50" i="47"/>
  <c r="Q49" i="47"/>
  <c r="Q48" i="47"/>
  <c r="Q47" i="47"/>
  <c r="Q46" i="47"/>
  <c r="Q45" i="47"/>
  <c r="Q44" i="47"/>
  <c r="Q43" i="47"/>
  <c r="Q42" i="47"/>
  <c r="Q41" i="47"/>
  <c r="Q40" i="47"/>
  <c r="Q39" i="47"/>
  <c r="Q38" i="47"/>
  <c r="Q37" i="47"/>
  <c r="Q36" i="47"/>
  <c r="Q35" i="47"/>
  <c r="Q34" i="47"/>
  <c r="Q33" i="47"/>
  <c r="Q32" i="47"/>
  <c r="Q31" i="47"/>
  <c r="D20" i="48" s="1"/>
  <c r="D49" i="48" s="1"/>
  <c r="Q30" i="47"/>
  <c r="Q29" i="47"/>
  <c r="Q28" i="47"/>
  <c r="Q27" i="47"/>
  <c r="Q26" i="47"/>
  <c r="Q25" i="47"/>
  <c r="Q24" i="47"/>
  <c r="Q23" i="47"/>
  <c r="Q22" i="47"/>
  <c r="Q21" i="47"/>
  <c r="Q20" i="47"/>
  <c r="Q19" i="47"/>
  <c r="Q18" i="47"/>
  <c r="Q17" i="47"/>
  <c r="Q16" i="47"/>
  <c r="Q15" i="47"/>
  <c r="Q14" i="47"/>
  <c r="Q13" i="47"/>
  <c r="Q12" i="47"/>
  <c r="Q11" i="47"/>
  <c r="Q10" i="47"/>
  <c r="Q9" i="47"/>
  <c r="Q8" i="47"/>
  <c r="Q7" i="47"/>
  <c r="Q6" i="47"/>
  <c r="Q5" i="47"/>
  <c r="Q4" i="47"/>
  <c r="Q3" i="47"/>
  <c r="Q2" i="47"/>
  <c r="D18" i="48" s="1"/>
  <c r="D47" i="48" s="1"/>
  <c r="D19" i="48" l="1"/>
  <c r="D48" i="48" s="1"/>
  <c r="D64" i="48"/>
  <c r="D11" i="48"/>
  <c r="D40" i="48" s="1"/>
  <c r="D15" i="48"/>
  <c r="D44" i="48" s="1"/>
  <c r="D14" i="48"/>
  <c r="D43" i="48" s="1"/>
  <c r="D16" i="48"/>
  <c r="D45" i="48" s="1"/>
  <c r="D17" i="48"/>
  <c r="D46" i="48" s="1"/>
  <c r="D10" i="48"/>
  <c r="D39" i="48" s="1"/>
  <c r="D60" i="48"/>
  <c r="D61" i="48"/>
  <c r="D59" i="48"/>
  <c r="D56" i="48"/>
  <c r="D63" i="48"/>
  <c r="D62" i="48"/>
  <c r="D55" i="48"/>
  <c r="D65" i="48"/>
  <c r="R1" i="47"/>
  <c r="R300" i="47" l="1"/>
  <c r="R299" i="47"/>
  <c r="R298" i="47"/>
  <c r="R297" i="47"/>
  <c r="R296" i="47"/>
  <c r="R295" i="47"/>
  <c r="R294" i="47"/>
  <c r="R293" i="47"/>
  <c r="R292" i="47"/>
  <c r="R291" i="47"/>
  <c r="R290" i="47"/>
  <c r="R289" i="47"/>
  <c r="R288" i="47"/>
  <c r="R287" i="47"/>
  <c r="R286" i="47"/>
  <c r="R285" i="47"/>
  <c r="R284" i="47"/>
  <c r="R283" i="47"/>
  <c r="R282" i="47"/>
  <c r="R281" i="47"/>
  <c r="R280" i="47"/>
  <c r="R279" i="47"/>
  <c r="R278" i="47"/>
  <c r="R277" i="47"/>
  <c r="R276" i="47"/>
  <c r="R275" i="47"/>
  <c r="R274" i="47"/>
  <c r="R273" i="47"/>
  <c r="R272" i="47"/>
  <c r="R271" i="47"/>
  <c r="R270" i="47"/>
  <c r="R269" i="47"/>
  <c r="R268" i="47"/>
  <c r="R267" i="47"/>
  <c r="R266" i="47"/>
  <c r="R265" i="47"/>
  <c r="R264" i="47"/>
  <c r="R263" i="47"/>
  <c r="R262" i="47"/>
  <c r="R261" i="47"/>
  <c r="R260" i="47"/>
  <c r="R259" i="47"/>
  <c r="R258" i="47"/>
  <c r="R257" i="47"/>
  <c r="R256" i="47"/>
  <c r="R255" i="47"/>
  <c r="R254" i="47"/>
  <c r="R253" i="47"/>
  <c r="R252" i="47"/>
  <c r="R251" i="47"/>
  <c r="R250" i="47"/>
  <c r="R249" i="47"/>
  <c r="R248" i="47"/>
  <c r="R247" i="47"/>
  <c r="R246" i="47"/>
  <c r="R245" i="47"/>
  <c r="R244" i="47"/>
  <c r="R243" i="47"/>
  <c r="R242" i="47"/>
  <c r="R241" i="47"/>
  <c r="R240" i="47"/>
  <c r="R239" i="47"/>
  <c r="R238" i="47"/>
  <c r="R237" i="47"/>
  <c r="R236" i="47"/>
  <c r="R235" i="47"/>
  <c r="R234" i="47"/>
  <c r="R233" i="47"/>
  <c r="R232" i="47"/>
  <c r="R231" i="47"/>
  <c r="R230" i="47"/>
  <c r="R229" i="47"/>
  <c r="R228" i="47"/>
  <c r="R227" i="47"/>
  <c r="R226" i="47"/>
  <c r="R225" i="47"/>
  <c r="R224" i="47"/>
  <c r="R223" i="47"/>
  <c r="R222" i="47"/>
  <c r="R221" i="47"/>
  <c r="R220" i="47"/>
  <c r="R219" i="47"/>
  <c r="R218" i="47"/>
  <c r="R217" i="47"/>
  <c r="R216" i="47"/>
  <c r="R215" i="47"/>
  <c r="R214" i="47"/>
  <c r="R213" i="47"/>
  <c r="R212" i="47"/>
  <c r="R211" i="47"/>
  <c r="R210" i="47"/>
  <c r="R209" i="47"/>
  <c r="R208" i="47"/>
  <c r="R207" i="47"/>
  <c r="R206" i="47"/>
  <c r="R205" i="47"/>
  <c r="R204" i="47"/>
  <c r="R203" i="47"/>
  <c r="R202" i="47"/>
  <c r="R201" i="47"/>
  <c r="R200" i="47"/>
  <c r="R199" i="47"/>
  <c r="R198" i="47"/>
  <c r="R197" i="47"/>
  <c r="R196" i="47"/>
  <c r="R195" i="47"/>
  <c r="R194" i="47"/>
  <c r="R193" i="47"/>
  <c r="R192" i="47"/>
  <c r="R191" i="47"/>
  <c r="R190" i="47"/>
  <c r="R189" i="47"/>
  <c r="R188" i="47"/>
  <c r="R187" i="47"/>
  <c r="R186" i="47"/>
  <c r="R185" i="47"/>
  <c r="R184" i="47"/>
  <c r="R183" i="47"/>
  <c r="R182" i="47"/>
  <c r="R181" i="47"/>
  <c r="R180" i="47"/>
  <c r="R179" i="47"/>
  <c r="R178" i="47"/>
  <c r="R177" i="47"/>
  <c r="R176" i="47"/>
  <c r="R175" i="47"/>
  <c r="R174" i="47"/>
  <c r="R173" i="47"/>
  <c r="R172" i="47"/>
  <c r="R171" i="47"/>
  <c r="R170" i="47"/>
  <c r="R169" i="47"/>
  <c r="R168" i="47"/>
  <c r="R167" i="47"/>
  <c r="R166" i="47"/>
  <c r="R165" i="47"/>
  <c r="R164" i="47"/>
  <c r="R163" i="47"/>
  <c r="R162" i="47"/>
  <c r="R161" i="47"/>
  <c r="R160" i="47"/>
  <c r="R159" i="47"/>
  <c r="R158" i="47"/>
  <c r="R157" i="47"/>
  <c r="R156" i="47"/>
  <c r="R155" i="47"/>
  <c r="R154" i="47"/>
  <c r="R153" i="47"/>
  <c r="R152" i="47"/>
  <c r="R151" i="47"/>
  <c r="R150" i="47"/>
  <c r="R149" i="47"/>
  <c r="R148" i="47"/>
  <c r="R147" i="47"/>
  <c r="R146" i="47"/>
  <c r="R145" i="47"/>
  <c r="R144" i="47"/>
  <c r="R143" i="47"/>
  <c r="R142" i="47"/>
  <c r="R141" i="47"/>
  <c r="R140" i="47"/>
  <c r="R139" i="47"/>
  <c r="R138" i="47"/>
  <c r="R137" i="47"/>
  <c r="R136" i="47"/>
  <c r="R135" i="47"/>
  <c r="R134" i="47"/>
  <c r="R133" i="47"/>
  <c r="R132" i="47"/>
  <c r="R131" i="47"/>
  <c r="R130" i="47"/>
  <c r="R129" i="47"/>
  <c r="R128" i="47"/>
  <c r="R127" i="47"/>
  <c r="R126" i="47"/>
  <c r="R125" i="47"/>
  <c r="R124" i="47"/>
  <c r="R123" i="47"/>
  <c r="R122" i="47"/>
  <c r="R121" i="47"/>
  <c r="R120" i="47"/>
  <c r="R119" i="47"/>
  <c r="R118" i="47"/>
  <c r="R117" i="47"/>
  <c r="R116" i="47"/>
  <c r="R115" i="47"/>
  <c r="R114" i="47"/>
  <c r="R113" i="47"/>
  <c r="R112" i="47"/>
  <c r="R111" i="47"/>
  <c r="R110" i="47"/>
  <c r="R109" i="47"/>
  <c r="R108" i="47"/>
  <c r="R107" i="47"/>
  <c r="R106" i="47"/>
  <c r="R105" i="47"/>
  <c r="R104" i="47"/>
  <c r="R103" i="47"/>
  <c r="R102" i="47"/>
  <c r="R101" i="47"/>
  <c r="R100" i="47"/>
  <c r="R99" i="47"/>
  <c r="R98" i="47"/>
  <c r="R97" i="47"/>
  <c r="R96" i="47"/>
  <c r="R95" i="47"/>
  <c r="R94" i="47"/>
  <c r="R93" i="47"/>
  <c r="R92" i="47"/>
  <c r="R91" i="47"/>
  <c r="R90" i="47"/>
  <c r="R89" i="47"/>
  <c r="R88" i="47"/>
  <c r="R87" i="47"/>
  <c r="R86" i="47"/>
  <c r="R85" i="47"/>
  <c r="R84" i="47"/>
  <c r="R83" i="47"/>
  <c r="R82" i="47"/>
  <c r="R81" i="47"/>
  <c r="R80" i="47"/>
  <c r="R79" i="47"/>
  <c r="R78" i="47"/>
  <c r="R77" i="47"/>
  <c r="R76" i="47"/>
  <c r="R75" i="47"/>
  <c r="R74" i="47"/>
  <c r="R73" i="47"/>
  <c r="R72" i="47"/>
  <c r="R71" i="47"/>
  <c r="R70" i="47"/>
  <c r="R69" i="47"/>
  <c r="R68" i="47"/>
  <c r="R67" i="47"/>
  <c r="R66" i="47"/>
  <c r="R65" i="47"/>
  <c r="R64" i="47"/>
  <c r="R63" i="47"/>
  <c r="R62" i="47"/>
  <c r="R61" i="47"/>
  <c r="R60" i="47"/>
  <c r="R59" i="47"/>
  <c r="R58" i="47"/>
  <c r="R57" i="47"/>
  <c r="R56" i="47"/>
  <c r="R55" i="47"/>
  <c r="R54" i="47"/>
  <c r="R53" i="47"/>
  <c r="R52" i="47"/>
  <c r="R51" i="47"/>
  <c r="R50" i="47"/>
  <c r="R49" i="47"/>
  <c r="R48" i="47"/>
  <c r="R47" i="47"/>
  <c r="R46" i="47"/>
  <c r="R45" i="47"/>
  <c r="R44" i="47"/>
  <c r="R43" i="47"/>
  <c r="R42" i="47"/>
  <c r="R41" i="47"/>
  <c r="R40" i="47"/>
  <c r="R39" i="47"/>
  <c r="R38" i="47"/>
  <c r="R37" i="47"/>
  <c r="R36" i="47"/>
  <c r="D21" i="48"/>
  <c r="D66" i="48"/>
  <c r="D67" i="48" s="1"/>
  <c r="D50" i="48"/>
  <c r="R35" i="47"/>
  <c r="R34" i="47"/>
  <c r="R33" i="47"/>
  <c r="R32" i="47"/>
  <c r="R31" i="47"/>
  <c r="E20" i="48" s="1"/>
  <c r="E49" i="48" s="1"/>
  <c r="R30" i="47"/>
  <c r="R29" i="47"/>
  <c r="R28" i="47"/>
  <c r="R27" i="47"/>
  <c r="R24" i="47"/>
  <c r="R21" i="47"/>
  <c r="R20" i="47"/>
  <c r="R19" i="47"/>
  <c r="R18" i="47"/>
  <c r="R17" i="47"/>
  <c r="R16" i="47"/>
  <c r="R22" i="47"/>
  <c r="R26" i="47"/>
  <c r="R25" i="47"/>
  <c r="R23" i="47"/>
  <c r="R8" i="47"/>
  <c r="R14" i="47"/>
  <c r="R11" i="47"/>
  <c r="R15" i="47"/>
  <c r="R12" i="47"/>
  <c r="R9" i="47"/>
  <c r="R7" i="47"/>
  <c r="R6" i="47"/>
  <c r="R13" i="47"/>
  <c r="R10" i="47"/>
  <c r="R3" i="47"/>
  <c r="R2" i="47"/>
  <c r="E18" i="48" s="1"/>
  <c r="E47" i="48" s="1"/>
  <c r="R5" i="47"/>
  <c r="R4" i="47"/>
  <c r="S1" i="47"/>
  <c r="K300" i="47"/>
  <c r="K299" i="47"/>
  <c r="K298" i="47"/>
  <c r="K297" i="47"/>
  <c r="K296" i="47"/>
  <c r="K295" i="47"/>
  <c r="K294" i="47"/>
  <c r="K293" i="47"/>
  <c r="K292" i="47"/>
  <c r="K291" i="47"/>
  <c r="K290" i="47"/>
  <c r="K289" i="47"/>
  <c r="K288" i="47"/>
  <c r="K287" i="47"/>
  <c r="K286" i="47"/>
  <c r="K285" i="47"/>
  <c r="K284" i="47"/>
  <c r="K283" i="47"/>
  <c r="K282" i="47"/>
  <c r="K281" i="47"/>
  <c r="K280" i="47"/>
  <c r="K279" i="47"/>
  <c r="K278" i="47"/>
  <c r="K277" i="47"/>
  <c r="K276" i="47"/>
  <c r="K275" i="47"/>
  <c r="K274" i="47"/>
  <c r="K273" i="47"/>
  <c r="K272" i="47"/>
  <c r="K271" i="47"/>
  <c r="K270" i="47"/>
  <c r="K269" i="47"/>
  <c r="K268" i="47"/>
  <c r="K267" i="47"/>
  <c r="K266" i="47"/>
  <c r="K265" i="47"/>
  <c r="K264" i="47"/>
  <c r="K263" i="47"/>
  <c r="K262" i="47"/>
  <c r="K261" i="47"/>
  <c r="K260" i="47"/>
  <c r="K259" i="47"/>
  <c r="K258" i="47"/>
  <c r="K257" i="47"/>
  <c r="K256" i="47"/>
  <c r="K255" i="47"/>
  <c r="K254" i="47"/>
  <c r="K253" i="47"/>
  <c r="K252" i="47"/>
  <c r="K251" i="47"/>
  <c r="K250" i="47"/>
  <c r="K249" i="47"/>
  <c r="K248" i="47"/>
  <c r="K247" i="47"/>
  <c r="K246" i="47"/>
  <c r="K245" i="47"/>
  <c r="K244" i="47"/>
  <c r="K243" i="47"/>
  <c r="K242" i="47"/>
  <c r="K241" i="47"/>
  <c r="K240" i="47"/>
  <c r="K239" i="47"/>
  <c r="K238" i="47"/>
  <c r="K237" i="47"/>
  <c r="K236" i="47"/>
  <c r="K235" i="47"/>
  <c r="K234" i="47"/>
  <c r="K233" i="47"/>
  <c r="K232" i="47"/>
  <c r="K231" i="47"/>
  <c r="K230" i="47"/>
  <c r="K229" i="47"/>
  <c r="K228" i="47"/>
  <c r="K227" i="47"/>
  <c r="K226" i="47"/>
  <c r="K225" i="47"/>
  <c r="K224" i="47"/>
  <c r="K223" i="47"/>
  <c r="K222" i="47"/>
  <c r="K221" i="47"/>
  <c r="K220" i="47"/>
  <c r="K219" i="47"/>
  <c r="K218" i="47"/>
  <c r="K217" i="47"/>
  <c r="K216" i="47"/>
  <c r="K215" i="47"/>
  <c r="K214" i="47"/>
  <c r="K213" i="47"/>
  <c r="K212" i="47"/>
  <c r="K211" i="47"/>
  <c r="K210" i="47"/>
  <c r="K209" i="47"/>
  <c r="K208" i="47"/>
  <c r="K207" i="47"/>
  <c r="K206" i="47"/>
  <c r="K205" i="47"/>
  <c r="K204" i="47"/>
  <c r="K203" i="47"/>
  <c r="K202" i="47"/>
  <c r="K201" i="47"/>
  <c r="K200" i="47"/>
  <c r="K199" i="47"/>
  <c r="K198" i="47"/>
  <c r="K197" i="47"/>
  <c r="K196" i="47"/>
  <c r="K195" i="47"/>
  <c r="K194" i="47"/>
  <c r="K193" i="47"/>
  <c r="K192" i="47"/>
  <c r="K191" i="47"/>
  <c r="K190" i="47"/>
  <c r="K189" i="47"/>
  <c r="K188" i="47"/>
  <c r="K187" i="47"/>
  <c r="K186" i="47"/>
  <c r="K185" i="47"/>
  <c r="K184" i="47"/>
  <c r="K183" i="47"/>
  <c r="K182" i="47"/>
  <c r="K181" i="47"/>
  <c r="K180" i="47"/>
  <c r="K179" i="47"/>
  <c r="K178" i="47"/>
  <c r="K177" i="47"/>
  <c r="K176" i="47"/>
  <c r="K175" i="47"/>
  <c r="K174" i="47"/>
  <c r="K173" i="47"/>
  <c r="K172" i="47"/>
  <c r="K171" i="47"/>
  <c r="K170" i="47"/>
  <c r="K169" i="47"/>
  <c r="K168" i="47"/>
  <c r="K167" i="47"/>
  <c r="K166" i="47"/>
  <c r="K165" i="47"/>
  <c r="K164" i="47"/>
  <c r="K163" i="47"/>
  <c r="K162" i="47"/>
  <c r="K161" i="47"/>
  <c r="K160" i="47"/>
  <c r="K159" i="47"/>
  <c r="K158" i="47"/>
  <c r="K157" i="47"/>
  <c r="K156" i="47"/>
  <c r="K155" i="47"/>
  <c r="K154" i="47"/>
  <c r="K153" i="47"/>
  <c r="K152" i="47"/>
  <c r="K151" i="47"/>
  <c r="K150" i="47"/>
  <c r="K149" i="47"/>
  <c r="K148" i="47"/>
  <c r="K147" i="47"/>
  <c r="K146" i="47"/>
  <c r="K145" i="47"/>
  <c r="K144" i="47"/>
  <c r="K143" i="47"/>
  <c r="K142" i="47"/>
  <c r="K141" i="47"/>
  <c r="K140" i="47"/>
  <c r="K139" i="47"/>
  <c r="K138" i="47"/>
  <c r="K137" i="47"/>
  <c r="K136" i="47"/>
  <c r="K135" i="47"/>
  <c r="K134" i="47"/>
  <c r="K133" i="47"/>
  <c r="K132" i="47"/>
  <c r="K131" i="47"/>
  <c r="K130" i="47"/>
  <c r="K129" i="47"/>
  <c r="K128" i="47"/>
  <c r="K127" i="47"/>
  <c r="K126" i="47"/>
  <c r="K125" i="47"/>
  <c r="K124" i="47"/>
  <c r="K123" i="47"/>
  <c r="K122" i="47"/>
  <c r="K121" i="47"/>
  <c r="K120" i="47"/>
  <c r="K119" i="47"/>
  <c r="K118" i="47"/>
  <c r="K117" i="47"/>
  <c r="K116" i="47"/>
  <c r="K115" i="47"/>
  <c r="K114" i="47"/>
  <c r="K113" i="47"/>
  <c r="K112" i="47"/>
  <c r="K111" i="47"/>
  <c r="K110" i="47"/>
  <c r="K109" i="47"/>
  <c r="K108" i="47"/>
  <c r="K107" i="47"/>
  <c r="K106" i="47"/>
  <c r="K105" i="47"/>
  <c r="K104" i="47"/>
  <c r="K103" i="47"/>
  <c r="K102" i="47"/>
  <c r="K101" i="47"/>
  <c r="K100" i="47"/>
  <c r="K99" i="47"/>
  <c r="K98" i="47"/>
  <c r="K97" i="47"/>
  <c r="K96" i="47"/>
  <c r="K95" i="47"/>
  <c r="K94" i="47"/>
  <c r="K93" i="47"/>
  <c r="K92" i="47"/>
  <c r="K91" i="47"/>
  <c r="K90" i="47"/>
  <c r="K89" i="47"/>
  <c r="K88" i="47"/>
  <c r="K87" i="47"/>
  <c r="K86" i="47"/>
  <c r="K85" i="47"/>
  <c r="K84" i="47"/>
  <c r="K83" i="47"/>
  <c r="K82" i="47"/>
  <c r="K81" i="47"/>
  <c r="K80" i="47"/>
  <c r="K79" i="47"/>
  <c r="K78" i="47"/>
  <c r="K77" i="47"/>
  <c r="K76" i="47"/>
  <c r="K75" i="47"/>
  <c r="K74" i="47"/>
  <c r="K73" i="47"/>
  <c r="K72" i="47"/>
  <c r="K71" i="47"/>
  <c r="K70" i="47"/>
  <c r="K69" i="47"/>
  <c r="K68" i="47"/>
  <c r="K67" i="47"/>
  <c r="K66" i="47"/>
  <c r="K65" i="47"/>
  <c r="K64" i="47"/>
  <c r="K63" i="47"/>
  <c r="K62" i="47"/>
  <c r="K61" i="47"/>
  <c r="K60" i="47"/>
  <c r="K59" i="47"/>
  <c r="K58" i="47"/>
  <c r="K57" i="47"/>
  <c r="K56" i="47"/>
  <c r="K55" i="47"/>
  <c r="K54" i="47"/>
  <c r="K53" i="47"/>
  <c r="K52" i="47"/>
  <c r="K51" i="47"/>
  <c r="K50" i="47"/>
  <c r="K49" i="47"/>
  <c r="K48" i="47"/>
  <c r="K47" i="47"/>
  <c r="K46" i="47"/>
  <c r="K45" i="47"/>
  <c r="K44" i="47"/>
  <c r="K43" i="47"/>
  <c r="K42" i="47"/>
  <c r="K33" i="47"/>
  <c r="K32" i="47"/>
  <c r="K31" i="47"/>
  <c r="K30" i="47"/>
  <c r="K29" i="47"/>
  <c r="K28" i="47"/>
  <c r="K27" i="47"/>
  <c r="K26" i="47"/>
  <c r="K25" i="47"/>
  <c r="K24" i="47"/>
  <c r="K23" i="47"/>
  <c r="K22" i="47"/>
  <c r="K21" i="47"/>
  <c r="K20" i="47"/>
  <c r="K19" i="47"/>
  <c r="K18" i="47"/>
  <c r="K17" i="47"/>
  <c r="K16" i="47"/>
  <c r="K15" i="47"/>
  <c r="K14" i="47"/>
  <c r="K13" i="47"/>
  <c r="K12" i="47"/>
  <c r="K11" i="47"/>
  <c r="K10" i="47"/>
  <c r="L10" i="47" s="1"/>
  <c r="M10" i="47" s="1"/>
  <c r="K9" i="47"/>
  <c r="L9" i="47" s="1"/>
  <c r="M9" i="47" s="1"/>
  <c r="K8" i="47"/>
  <c r="K7" i="47"/>
  <c r="K6" i="47"/>
  <c r="K5" i="47"/>
  <c r="K4" i="47"/>
  <c r="L4" i="47" s="1"/>
  <c r="M4" i="47" s="1"/>
  <c r="K3" i="47"/>
  <c r="K2" i="47"/>
  <c r="I1" i="47"/>
  <c r="J1" i="47" s="1"/>
  <c r="K1" i="47" s="1"/>
  <c r="L1" i="47" s="1"/>
  <c r="M1" i="47" s="1"/>
  <c r="S300" i="47" l="1"/>
  <c r="S299" i="47"/>
  <c r="S298" i="47"/>
  <c r="S297" i="47"/>
  <c r="S296" i="47"/>
  <c r="S295" i="47"/>
  <c r="S294" i="47"/>
  <c r="S293" i="47"/>
  <c r="S292" i="47"/>
  <c r="S291" i="47"/>
  <c r="S290" i="47"/>
  <c r="S289" i="47"/>
  <c r="S288" i="47"/>
  <c r="S287" i="47"/>
  <c r="S286" i="47"/>
  <c r="S285" i="47"/>
  <c r="S284" i="47"/>
  <c r="S283" i="47"/>
  <c r="S282" i="47"/>
  <c r="S281" i="47"/>
  <c r="S280" i="47"/>
  <c r="S279" i="47"/>
  <c r="S278" i="47"/>
  <c r="S277" i="47"/>
  <c r="S276" i="47"/>
  <c r="S275" i="47"/>
  <c r="S274" i="47"/>
  <c r="S273" i="47"/>
  <c r="S272" i="47"/>
  <c r="S271" i="47"/>
  <c r="S270" i="47"/>
  <c r="S269" i="47"/>
  <c r="S268" i="47"/>
  <c r="S267" i="47"/>
  <c r="S266" i="47"/>
  <c r="S265" i="47"/>
  <c r="S264" i="47"/>
  <c r="S263" i="47"/>
  <c r="S262" i="47"/>
  <c r="S261" i="47"/>
  <c r="S260" i="47"/>
  <c r="S259" i="47"/>
  <c r="S258" i="47"/>
  <c r="S257" i="47"/>
  <c r="S256" i="47"/>
  <c r="S255" i="47"/>
  <c r="S254" i="47"/>
  <c r="S253" i="47"/>
  <c r="S252" i="47"/>
  <c r="S251" i="47"/>
  <c r="S250" i="47"/>
  <c r="S249" i="47"/>
  <c r="S248" i="47"/>
  <c r="S247" i="47"/>
  <c r="S246" i="47"/>
  <c r="S245" i="47"/>
  <c r="S244" i="47"/>
  <c r="S243" i="47"/>
  <c r="S242" i="47"/>
  <c r="S241" i="47"/>
  <c r="S240" i="47"/>
  <c r="S239" i="47"/>
  <c r="S238" i="47"/>
  <c r="S237" i="47"/>
  <c r="S236" i="47"/>
  <c r="S235" i="47"/>
  <c r="S234" i="47"/>
  <c r="S233" i="47"/>
  <c r="S232" i="47"/>
  <c r="S231" i="47"/>
  <c r="S230" i="47"/>
  <c r="S229" i="47"/>
  <c r="S228" i="47"/>
  <c r="S227" i="47"/>
  <c r="S226" i="47"/>
  <c r="S225" i="47"/>
  <c r="S224" i="47"/>
  <c r="S223" i="47"/>
  <c r="S222" i="47"/>
  <c r="S221" i="47"/>
  <c r="S220" i="47"/>
  <c r="S219" i="47"/>
  <c r="S218" i="47"/>
  <c r="S217" i="47"/>
  <c r="S216" i="47"/>
  <c r="S215" i="47"/>
  <c r="S214" i="47"/>
  <c r="S213" i="47"/>
  <c r="S212" i="47"/>
  <c r="S211" i="47"/>
  <c r="S210" i="47"/>
  <c r="S209" i="47"/>
  <c r="S208" i="47"/>
  <c r="S207" i="47"/>
  <c r="S206" i="47"/>
  <c r="S205" i="47"/>
  <c r="S204" i="47"/>
  <c r="S203" i="47"/>
  <c r="S202" i="47"/>
  <c r="S201" i="47"/>
  <c r="S200" i="47"/>
  <c r="S199" i="47"/>
  <c r="S198" i="47"/>
  <c r="S197" i="47"/>
  <c r="S196" i="47"/>
  <c r="S195" i="47"/>
  <c r="S194" i="47"/>
  <c r="S193" i="47"/>
  <c r="S192" i="47"/>
  <c r="S191" i="47"/>
  <c r="S190" i="47"/>
  <c r="S189" i="47"/>
  <c r="S188" i="47"/>
  <c r="S187" i="47"/>
  <c r="S186" i="47"/>
  <c r="S185" i="47"/>
  <c r="S184" i="47"/>
  <c r="S183" i="47"/>
  <c r="S182" i="47"/>
  <c r="S181" i="47"/>
  <c r="S180" i="47"/>
  <c r="S179" i="47"/>
  <c r="S178" i="47"/>
  <c r="S177" i="47"/>
  <c r="S176" i="47"/>
  <c r="S175" i="47"/>
  <c r="S174" i="47"/>
  <c r="S173" i="47"/>
  <c r="S172" i="47"/>
  <c r="S171" i="47"/>
  <c r="S170" i="47"/>
  <c r="S169" i="47"/>
  <c r="S168" i="47"/>
  <c r="S167" i="47"/>
  <c r="S166" i="47"/>
  <c r="S165" i="47"/>
  <c r="S164" i="47"/>
  <c r="S163" i="47"/>
  <c r="S162" i="47"/>
  <c r="S161" i="47"/>
  <c r="S160" i="47"/>
  <c r="S159" i="47"/>
  <c r="S158" i="47"/>
  <c r="S157" i="47"/>
  <c r="S156" i="47"/>
  <c r="S155" i="47"/>
  <c r="S154" i="47"/>
  <c r="S153" i="47"/>
  <c r="S152" i="47"/>
  <c r="S151" i="47"/>
  <c r="S150" i="47"/>
  <c r="S149" i="47"/>
  <c r="S148" i="47"/>
  <c r="S147" i="47"/>
  <c r="S146" i="47"/>
  <c r="S145" i="47"/>
  <c r="S144" i="47"/>
  <c r="S143" i="47"/>
  <c r="S142" i="47"/>
  <c r="S141" i="47"/>
  <c r="S140" i="47"/>
  <c r="S139" i="47"/>
  <c r="S138" i="47"/>
  <c r="S137" i="47"/>
  <c r="S136" i="47"/>
  <c r="S135" i="47"/>
  <c r="S134" i="47"/>
  <c r="S133" i="47"/>
  <c r="S132" i="47"/>
  <c r="S131" i="47"/>
  <c r="S130" i="47"/>
  <c r="S129" i="47"/>
  <c r="S128" i="47"/>
  <c r="S127" i="47"/>
  <c r="S126" i="47"/>
  <c r="S125" i="47"/>
  <c r="S124" i="47"/>
  <c r="S123" i="47"/>
  <c r="S122" i="47"/>
  <c r="S121" i="47"/>
  <c r="S120" i="47"/>
  <c r="S119" i="47"/>
  <c r="S118" i="47"/>
  <c r="S117" i="47"/>
  <c r="S116" i="47"/>
  <c r="S115" i="47"/>
  <c r="S114" i="47"/>
  <c r="S113" i="47"/>
  <c r="S112" i="47"/>
  <c r="S111" i="47"/>
  <c r="S110" i="47"/>
  <c r="S109" i="47"/>
  <c r="S108" i="47"/>
  <c r="S107" i="47"/>
  <c r="S106" i="47"/>
  <c r="S105" i="47"/>
  <c r="S104" i="47"/>
  <c r="S103" i="47"/>
  <c r="S102" i="47"/>
  <c r="S101" i="47"/>
  <c r="S100" i="47"/>
  <c r="S99" i="47"/>
  <c r="S98" i="47"/>
  <c r="S97" i="47"/>
  <c r="S96" i="47"/>
  <c r="S95" i="47"/>
  <c r="S94" i="47"/>
  <c r="S93" i="47"/>
  <c r="S92" i="47"/>
  <c r="S91" i="47"/>
  <c r="S90" i="47"/>
  <c r="S89" i="47"/>
  <c r="S88" i="47"/>
  <c r="S87" i="47"/>
  <c r="S86" i="47"/>
  <c r="S85" i="47"/>
  <c r="S84" i="47"/>
  <c r="S83" i="47"/>
  <c r="S82" i="47"/>
  <c r="S81" i="47"/>
  <c r="S80" i="47"/>
  <c r="S79" i="47"/>
  <c r="S78" i="47"/>
  <c r="S77" i="47"/>
  <c r="S76" i="47"/>
  <c r="S75" i="47"/>
  <c r="S74" i="47"/>
  <c r="S73" i="47"/>
  <c r="S72" i="47"/>
  <c r="S71" i="47"/>
  <c r="S70" i="47"/>
  <c r="S69" i="47"/>
  <c r="S68" i="47"/>
  <c r="S67" i="47"/>
  <c r="S66" i="47"/>
  <c r="S65" i="47"/>
  <c r="S64" i="47"/>
  <c r="S63" i="47"/>
  <c r="S62" i="47"/>
  <c r="S61" i="47"/>
  <c r="S60" i="47"/>
  <c r="S59" i="47"/>
  <c r="S58" i="47"/>
  <c r="S57" i="47"/>
  <c r="S56" i="47"/>
  <c r="S55" i="47"/>
  <c r="S54" i="47"/>
  <c r="S53" i="47"/>
  <c r="S52" i="47"/>
  <c r="S51" i="47"/>
  <c r="S50" i="47"/>
  <c r="S49" i="47"/>
  <c r="S48" i="47"/>
  <c r="S47" i="47"/>
  <c r="S46" i="47"/>
  <c r="S45" i="47"/>
  <c r="S44" i="47"/>
  <c r="S43" i="47"/>
  <c r="S42" i="47"/>
  <c r="S41" i="47"/>
  <c r="S40" i="47"/>
  <c r="S39" i="47"/>
  <c r="S38" i="47"/>
  <c r="S37" i="47"/>
  <c r="S36" i="47"/>
  <c r="E19" i="48"/>
  <c r="E48" i="48" s="1"/>
  <c r="E64" i="48"/>
  <c r="D51" i="48"/>
  <c r="D22" i="48"/>
  <c r="E14" i="48"/>
  <c r="E43" i="48" s="1"/>
  <c r="E10" i="48"/>
  <c r="E39" i="48" s="1"/>
  <c r="E11" i="48"/>
  <c r="E40" i="48" s="1"/>
  <c r="E17" i="48"/>
  <c r="E46" i="48" s="1"/>
  <c r="E15" i="48"/>
  <c r="E44" i="48" s="1"/>
  <c r="E16" i="48"/>
  <c r="E45" i="48" s="1"/>
  <c r="E59" i="48"/>
  <c r="E56" i="48"/>
  <c r="E60" i="48"/>
  <c r="E63" i="48"/>
  <c r="E65" i="48"/>
  <c r="E62" i="48"/>
  <c r="E55" i="48"/>
  <c r="E61" i="48"/>
  <c r="L47" i="47"/>
  <c r="L55" i="47"/>
  <c r="L63" i="47"/>
  <c r="L71" i="47"/>
  <c r="L79" i="47"/>
  <c r="L87" i="47"/>
  <c r="L95" i="47"/>
  <c r="L107" i="47"/>
  <c r="L41" i="47"/>
  <c r="L45" i="47"/>
  <c r="L49" i="47"/>
  <c r="L53" i="47"/>
  <c r="L57" i="47"/>
  <c r="L61" i="47"/>
  <c r="L69" i="47"/>
  <c r="L73" i="47"/>
  <c r="L77" i="47"/>
  <c r="L81" i="47"/>
  <c r="L85" i="47"/>
  <c r="L89" i="47"/>
  <c r="L93" i="47"/>
  <c r="L97" i="47"/>
  <c r="L101" i="47"/>
  <c r="L105" i="47"/>
  <c r="L109" i="47"/>
  <c r="L113" i="47"/>
  <c r="L117" i="47"/>
  <c r="L121" i="47"/>
  <c r="L125" i="47"/>
  <c r="L129" i="47"/>
  <c r="L133" i="47"/>
  <c r="L137" i="47"/>
  <c r="L141" i="47"/>
  <c r="L145" i="47"/>
  <c r="L149" i="47"/>
  <c r="L153" i="47"/>
  <c r="L157" i="47"/>
  <c r="L161" i="47"/>
  <c r="L165" i="47"/>
  <c r="L169" i="47"/>
  <c r="L173" i="47"/>
  <c r="L177" i="47"/>
  <c r="L181" i="47"/>
  <c r="L185" i="47"/>
  <c r="L189" i="47"/>
  <c r="L193" i="47"/>
  <c r="L197" i="47"/>
  <c r="L201" i="47"/>
  <c r="L205" i="47"/>
  <c r="L209" i="47"/>
  <c r="L213" i="47"/>
  <c r="L217" i="47"/>
  <c r="L221" i="47"/>
  <c r="L225" i="47"/>
  <c r="L229" i="47"/>
  <c r="L233" i="47"/>
  <c r="L237" i="47"/>
  <c r="L241" i="47"/>
  <c r="L245" i="47"/>
  <c r="L249" i="47"/>
  <c r="L253" i="47"/>
  <c r="L257" i="47"/>
  <c r="L261" i="47"/>
  <c r="L265" i="47"/>
  <c r="L269" i="47"/>
  <c r="L273" i="47"/>
  <c r="L277" i="47"/>
  <c r="L281" i="47"/>
  <c r="L285" i="47"/>
  <c r="L289" i="47"/>
  <c r="L293" i="47"/>
  <c r="L297" i="47"/>
  <c r="L65" i="47"/>
  <c r="L38" i="47"/>
  <c r="L42" i="47"/>
  <c r="L46" i="47"/>
  <c r="L50" i="47"/>
  <c r="L54" i="47"/>
  <c r="L58" i="47"/>
  <c r="L62" i="47"/>
  <c r="L66" i="47"/>
  <c r="L70" i="47"/>
  <c r="L74" i="47"/>
  <c r="L78" i="47"/>
  <c r="L82" i="47"/>
  <c r="L86" i="47"/>
  <c r="L90" i="47"/>
  <c r="L94" i="47"/>
  <c r="L98" i="47"/>
  <c r="L102" i="47"/>
  <c r="L106" i="47"/>
  <c r="L110" i="47"/>
  <c r="L114" i="47"/>
  <c r="L118" i="47"/>
  <c r="L122" i="47"/>
  <c r="L126" i="47"/>
  <c r="L130" i="47"/>
  <c r="L134" i="47"/>
  <c r="L138" i="47"/>
  <c r="L142" i="47"/>
  <c r="L146" i="47"/>
  <c r="L150" i="47"/>
  <c r="L154" i="47"/>
  <c r="L158" i="47"/>
  <c r="L162" i="47"/>
  <c r="L166" i="47"/>
  <c r="L170" i="47"/>
  <c r="L174" i="47"/>
  <c r="L178" i="47"/>
  <c r="L182" i="47"/>
  <c r="L186" i="47"/>
  <c r="L190" i="47"/>
  <c r="L194" i="47"/>
  <c r="L198" i="47"/>
  <c r="L202" i="47"/>
  <c r="L206" i="47"/>
  <c r="L210" i="47"/>
  <c r="L214" i="47"/>
  <c r="L218" i="47"/>
  <c r="L222" i="47"/>
  <c r="L226" i="47"/>
  <c r="L230" i="47"/>
  <c r="L234" i="47"/>
  <c r="L238" i="47"/>
  <c r="L242" i="47"/>
  <c r="L246" i="47"/>
  <c r="L250" i="47"/>
  <c r="L254" i="47"/>
  <c r="L258" i="47"/>
  <c r="L262" i="47"/>
  <c r="L266" i="47"/>
  <c r="L270" i="47"/>
  <c r="L274" i="47"/>
  <c r="L278" i="47"/>
  <c r="L282" i="47"/>
  <c r="L286" i="47"/>
  <c r="L290" i="47"/>
  <c r="L294" i="47"/>
  <c r="L298" i="47"/>
  <c r="L43" i="47"/>
  <c r="L51" i="47"/>
  <c r="L59" i="47"/>
  <c r="L67" i="47"/>
  <c r="L75" i="47"/>
  <c r="L83" i="47"/>
  <c r="L91" i="47"/>
  <c r="L99" i="47"/>
  <c r="L103" i="47"/>
  <c r="L111" i="47"/>
  <c r="L115" i="47"/>
  <c r="L119" i="47"/>
  <c r="L123" i="47"/>
  <c r="L127" i="47"/>
  <c r="L131" i="47"/>
  <c r="L135" i="47"/>
  <c r="L139" i="47"/>
  <c r="L143" i="47"/>
  <c r="L147" i="47"/>
  <c r="L151" i="47"/>
  <c r="L155" i="47"/>
  <c r="L159" i="47"/>
  <c r="L163" i="47"/>
  <c r="L167" i="47"/>
  <c r="L171" i="47"/>
  <c r="L175" i="47"/>
  <c r="L179" i="47"/>
  <c r="L183" i="47"/>
  <c r="L187" i="47"/>
  <c r="L191" i="47"/>
  <c r="L195" i="47"/>
  <c r="L199" i="47"/>
  <c r="L203" i="47"/>
  <c r="L207" i="47"/>
  <c r="L211" i="47"/>
  <c r="L215" i="47"/>
  <c r="L219" i="47"/>
  <c r="L223" i="47"/>
  <c r="L227" i="47"/>
  <c r="L231" i="47"/>
  <c r="L235" i="47"/>
  <c r="L239" i="47"/>
  <c r="L243" i="47"/>
  <c r="L247" i="47"/>
  <c r="L251" i="47"/>
  <c r="L255" i="47"/>
  <c r="L259" i="47"/>
  <c r="L263" i="47"/>
  <c r="L267" i="47"/>
  <c r="L271" i="47"/>
  <c r="L275" i="47"/>
  <c r="L279" i="47"/>
  <c r="L283" i="47"/>
  <c r="L287" i="47"/>
  <c r="L291" i="47"/>
  <c r="L295" i="47"/>
  <c r="L299" i="47"/>
  <c r="L36" i="47"/>
  <c r="L40" i="47"/>
  <c r="L44" i="47"/>
  <c r="L48" i="47"/>
  <c r="L52" i="47"/>
  <c r="L56" i="47"/>
  <c r="L60" i="47"/>
  <c r="L64" i="47"/>
  <c r="L68" i="47"/>
  <c r="L72" i="47"/>
  <c r="L76" i="47"/>
  <c r="L80" i="47"/>
  <c r="L84" i="47"/>
  <c r="L88" i="47"/>
  <c r="L92" i="47"/>
  <c r="L96" i="47"/>
  <c r="L100" i="47"/>
  <c r="L104" i="47"/>
  <c r="L108" i="47"/>
  <c r="L112" i="47"/>
  <c r="L116" i="47"/>
  <c r="L120" i="47"/>
  <c r="L124" i="47"/>
  <c r="L128" i="47"/>
  <c r="L132" i="47"/>
  <c r="L136" i="47"/>
  <c r="L140" i="47"/>
  <c r="L144" i="47"/>
  <c r="L148" i="47"/>
  <c r="L152" i="47"/>
  <c r="L156" i="47"/>
  <c r="L160" i="47"/>
  <c r="L164" i="47"/>
  <c r="L168" i="47"/>
  <c r="L172" i="47"/>
  <c r="L176" i="47"/>
  <c r="L180" i="47"/>
  <c r="L184" i="47"/>
  <c r="L188" i="47"/>
  <c r="L192" i="47"/>
  <c r="L196" i="47"/>
  <c r="L200" i="47"/>
  <c r="L204" i="47"/>
  <c r="L208" i="47"/>
  <c r="L212" i="47"/>
  <c r="L216" i="47"/>
  <c r="L220" i="47"/>
  <c r="L224" i="47"/>
  <c r="L228" i="47"/>
  <c r="L232" i="47"/>
  <c r="L236" i="47"/>
  <c r="L240" i="47"/>
  <c r="L244" i="47"/>
  <c r="L248" i="47"/>
  <c r="L252" i="47"/>
  <c r="L256" i="47"/>
  <c r="L260" i="47"/>
  <c r="L264" i="47"/>
  <c r="L268" i="47"/>
  <c r="L272" i="47"/>
  <c r="L276" i="47"/>
  <c r="L280" i="47"/>
  <c r="L284" i="47"/>
  <c r="L288" i="47"/>
  <c r="L292" i="47"/>
  <c r="L296" i="47"/>
  <c r="L300" i="47"/>
  <c r="T1" i="47"/>
  <c r="S34" i="47"/>
  <c r="S33" i="47"/>
  <c r="S32" i="47"/>
  <c r="S31" i="47"/>
  <c r="F20" i="48" s="1"/>
  <c r="F49" i="48" s="1"/>
  <c r="S29" i="47"/>
  <c r="S35" i="47"/>
  <c r="S30" i="47"/>
  <c r="S28" i="47"/>
  <c r="S27" i="47"/>
  <c r="S26" i="47"/>
  <c r="S25" i="47"/>
  <c r="S24" i="47"/>
  <c r="S23" i="47"/>
  <c r="S22" i="47"/>
  <c r="S21" i="47"/>
  <c r="S20" i="47"/>
  <c r="S19" i="47"/>
  <c r="S18" i="47"/>
  <c r="S14" i="47"/>
  <c r="S11" i="47"/>
  <c r="S17" i="47"/>
  <c r="S15" i="47"/>
  <c r="S12" i="47"/>
  <c r="S13" i="47"/>
  <c r="S10" i="47"/>
  <c r="S4" i="47"/>
  <c r="S3" i="47"/>
  <c r="S16" i="47"/>
  <c r="S9" i="47"/>
  <c r="S8" i="47"/>
  <c r="S7" i="47"/>
  <c r="S6" i="47"/>
  <c r="S5" i="47"/>
  <c r="S2" i="47"/>
  <c r="F18" i="48" s="1"/>
  <c r="F47" i="48" s="1"/>
  <c r="L16" i="47"/>
  <c r="L24" i="47"/>
  <c r="L31" i="47"/>
  <c r="L21" i="47"/>
  <c r="L3" i="47"/>
  <c r="L7" i="47"/>
  <c r="L11" i="47"/>
  <c r="L14" i="47"/>
  <c r="L18" i="47"/>
  <c r="L22" i="47"/>
  <c r="L26" i="47"/>
  <c r="L29" i="47"/>
  <c r="L33" i="47"/>
  <c r="L5" i="47"/>
  <c r="L20" i="47"/>
  <c r="L28" i="47"/>
  <c r="M35" i="47"/>
  <c r="L2" i="47"/>
  <c r="L6" i="47"/>
  <c r="L13" i="47"/>
  <c r="L17" i="47"/>
  <c r="L25" i="47"/>
  <c r="L32" i="47"/>
  <c r="L8" i="47"/>
  <c r="L12" i="47"/>
  <c r="L15" i="47"/>
  <c r="L19" i="47"/>
  <c r="L23" i="47"/>
  <c r="L27" i="47"/>
  <c r="L30" i="47"/>
  <c r="L34" i="47"/>
  <c r="T300" i="47" l="1"/>
  <c r="T299" i="47"/>
  <c r="T298" i="47"/>
  <c r="T297" i="47"/>
  <c r="T296" i="47"/>
  <c r="T295" i="47"/>
  <c r="T294" i="47"/>
  <c r="T293" i="47"/>
  <c r="T292" i="47"/>
  <c r="T291" i="47"/>
  <c r="T290" i="47"/>
  <c r="T289" i="47"/>
  <c r="T288" i="47"/>
  <c r="T287" i="47"/>
  <c r="T286" i="47"/>
  <c r="T285" i="47"/>
  <c r="T284" i="47"/>
  <c r="T283" i="47"/>
  <c r="T282" i="47"/>
  <c r="T281" i="47"/>
  <c r="T280" i="47"/>
  <c r="T279" i="47"/>
  <c r="T278" i="47"/>
  <c r="T277" i="47"/>
  <c r="T276" i="47"/>
  <c r="T275" i="47"/>
  <c r="T274" i="47"/>
  <c r="T273" i="47"/>
  <c r="T272" i="47"/>
  <c r="T271" i="47"/>
  <c r="T270" i="47"/>
  <c r="T269" i="47"/>
  <c r="T268" i="47"/>
  <c r="T267" i="47"/>
  <c r="T266" i="47"/>
  <c r="T265" i="47"/>
  <c r="T264" i="47"/>
  <c r="T263" i="47"/>
  <c r="T262" i="47"/>
  <c r="T261" i="47"/>
  <c r="T260" i="47"/>
  <c r="T259" i="47"/>
  <c r="T258" i="47"/>
  <c r="T257" i="47"/>
  <c r="T256" i="47"/>
  <c r="T255" i="47"/>
  <c r="T254" i="47"/>
  <c r="T253" i="47"/>
  <c r="T252" i="47"/>
  <c r="T251" i="47"/>
  <c r="T250" i="47"/>
  <c r="T249" i="47"/>
  <c r="T248" i="47"/>
  <c r="T247" i="47"/>
  <c r="T246" i="47"/>
  <c r="T245" i="47"/>
  <c r="T244" i="47"/>
  <c r="T243" i="47"/>
  <c r="T242" i="47"/>
  <c r="T241" i="47"/>
  <c r="T240" i="47"/>
  <c r="T239" i="47"/>
  <c r="T238" i="47"/>
  <c r="T237" i="47"/>
  <c r="T236" i="47"/>
  <c r="T235" i="47"/>
  <c r="T234" i="47"/>
  <c r="T233" i="47"/>
  <c r="T232" i="47"/>
  <c r="T231" i="47"/>
  <c r="T230" i="47"/>
  <c r="T229" i="47"/>
  <c r="T228" i="47"/>
  <c r="T227" i="47"/>
  <c r="T226" i="47"/>
  <c r="T225" i="47"/>
  <c r="T224" i="47"/>
  <c r="T223" i="47"/>
  <c r="T222" i="47"/>
  <c r="T221" i="47"/>
  <c r="T220" i="47"/>
  <c r="T219" i="47"/>
  <c r="T218" i="47"/>
  <c r="T217" i="47"/>
  <c r="T216" i="47"/>
  <c r="T215" i="47"/>
  <c r="T214" i="47"/>
  <c r="T213" i="47"/>
  <c r="T212" i="47"/>
  <c r="T211" i="47"/>
  <c r="T210" i="47"/>
  <c r="T209" i="47"/>
  <c r="T208" i="47"/>
  <c r="T207" i="47"/>
  <c r="T206" i="47"/>
  <c r="T205" i="47"/>
  <c r="T204" i="47"/>
  <c r="T203" i="47"/>
  <c r="T202" i="47"/>
  <c r="T201" i="47"/>
  <c r="T200" i="47"/>
  <c r="T199" i="47"/>
  <c r="T198" i="47"/>
  <c r="T197" i="47"/>
  <c r="T196" i="47"/>
  <c r="T195" i="47"/>
  <c r="T194" i="47"/>
  <c r="T193" i="47"/>
  <c r="T192" i="47"/>
  <c r="T191" i="47"/>
  <c r="T190" i="47"/>
  <c r="T189" i="47"/>
  <c r="T188" i="47"/>
  <c r="T187" i="47"/>
  <c r="T186" i="47"/>
  <c r="T185" i="47"/>
  <c r="T184" i="47"/>
  <c r="T183" i="47"/>
  <c r="T182" i="47"/>
  <c r="T181" i="47"/>
  <c r="T180" i="47"/>
  <c r="T179" i="47"/>
  <c r="T178" i="47"/>
  <c r="T177" i="47"/>
  <c r="T176" i="47"/>
  <c r="T175" i="47"/>
  <c r="T174" i="47"/>
  <c r="T173" i="47"/>
  <c r="T172" i="47"/>
  <c r="T171" i="47"/>
  <c r="T170" i="47"/>
  <c r="T169" i="47"/>
  <c r="T168" i="47"/>
  <c r="T167" i="47"/>
  <c r="T166" i="47"/>
  <c r="T165" i="47"/>
  <c r="T164" i="47"/>
  <c r="T163" i="47"/>
  <c r="T162" i="47"/>
  <c r="T161" i="47"/>
  <c r="T160" i="47"/>
  <c r="T159" i="47"/>
  <c r="T158" i="47"/>
  <c r="T157" i="47"/>
  <c r="T156" i="47"/>
  <c r="T155" i="47"/>
  <c r="T154" i="47"/>
  <c r="T153" i="47"/>
  <c r="T152" i="47"/>
  <c r="T151" i="47"/>
  <c r="T150" i="47"/>
  <c r="T149" i="47"/>
  <c r="T148" i="47"/>
  <c r="T147" i="47"/>
  <c r="T146" i="47"/>
  <c r="T145" i="47"/>
  <c r="T144" i="47"/>
  <c r="T143" i="47"/>
  <c r="T142" i="47"/>
  <c r="T141" i="47"/>
  <c r="T140" i="47"/>
  <c r="T139" i="47"/>
  <c r="T138" i="47"/>
  <c r="T137" i="47"/>
  <c r="T136" i="47"/>
  <c r="T135" i="47"/>
  <c r="T134" i="47"/>
  <c r="T133" i="47"/>
  <c r="T132" i="47"/>
  <c r="T131" i="47"/>
  <c r="T130" i="47"/>
  <c r="T129" i="47"/>
  <c r="T128" i="47"/>
  <c r="T127" i="47"/>
  <c r="T126" i="47"/>
  <c r="T125" i="47"/>
  <c r="T124" i="47"/>
  <c r="T123" i="47"/>
  <c r="T122" i="47"/>
  <c r="T121" i="47"/>
  <c r="T120" i="47"/>
  <c r="T119" i="47"/>
  <c r="T118" i="47"/>
  <c r="T117" i="47"/>
  <c r="T116" i="47"/>
  <c r="T115" i="47"/>
  <c r="T114" i="47"/>
  <c r="T113" i="47"/>
  <c r="T112" i="47"/>
  <c r="T111" i="47"/>
  <c r="T110" i="47"/>
  <c r="T109" i="47"/>
  <c r="T108" i="47"/>
  <c r="T107" i="47"/>
  <c r="T106" i="47"/>
  <c r="T105" i="47"/>
  <c r="T104" i="47"/>
  <c r="T103" i="47"/>
  <c r="T102" i="47"/>
  <c r="T101" i="47"/>
  <c r="T100" i="47"/>
  <c r="T99" i="47"/>
  <c r="T98" i="47"/>
  <c r="T97" i="47"/>
  <c r="T96" i="47"/>
  <c r="T95" i="47"/>
  <c r="T94" i="47"/>
  <c r="T93" i="47"/>
  <c r="T92" i="47"/>
  <c r="T91" i="47"/>
  <c r="T90" i="47"/>
  <c r="T89" i="47"/>
  <c r="T88" i="47"/>
  <c r="T87" i="47"/>
  <c r="T86" i="47"/>
  <c r="T85" i="47"/>
  <c r="T84" i="47"/>
  <c r="T83" i="47"/>
  <c r="T82" i="47"/>
  <c r="T81" i="47"/>
  <c r="T80" i="47"/>
  <c r="T79" i="47"/>
  <c r="T78" i="47"/>
  <c r="T77" i="47"/>
  <c r="T76" i="47"/>
  <c r="T75" i="47"/>
  <c r="T74" i="47"/>
  <c r="T73" i="47"/>
  <c r="T72" i="47"/>
  <c r="T71" i="47"/>
  <c r="T70" i="47"/>
  <c r="T69" i="47"/>
  <c r="T68" i="47"/>
  <c r="T67" i="47"/>
  <c r="T66" i="47"/>
  <c r="T65" i="47"/>
  <c r="T64" i="47"/>
  <c r="T63" i="47"/>
  <c r="T62" i="47"/>
  <c r="T61" i="47"/>
  <c r="T60" i="47"/>
  <c r="T59" i="47"/>
  <c r="T58" i="47"/>
  <c r="T57" i="47"/>
  <c r="T56" i="47"/>
  <c r="T55" i="47"/>
  <c r="T54" i="47"/>
  <c r="T53" i="47"/>
  <c r="T52" i="47"/>
  <c r="T51" i="47"/>
  <c r="T50" i="47"/>
  <c r="T49" i="47"/>
  <c r="T48" i="47"/>
  <c r="T47" i="47"/>
  <c r="T46" i="47"/>
  <c r="T45" i="47"/>
  <c r="T44" i="47"/>
  <c r="T43" i="47"/>
  <c r="T42" i="47"/>
  <c r="T41" i="47"/>
  <c r="T40" i="47"/>
  <c r="T39" i="47"/>
  <c r="T38" i="47"/>
  <c r="T37" i="47"/>
  <c r="T36" i="47"/>
  <c r="F19" i="48"/>
  <c r="F48" i="48" s="1"/>
  <c r="F64" i="48"/>
  <c r="F15" i="48"/>
  <c r="F44" i="48" s="1"/>
  <c r="E21" i="48"/>
  <c r="E22" i="48" s="1"/>
  <c r="F11" i="48"/>
  <c r="F40" i="48" s="1"/>
  <c r="F14" i="48"/>
  <c r="F43" i="48" s="1"/>
  <c r="F16" i="48"/>
  <c r="F45" i="48" s="1"/>
  <c r="F10" i="48"/>
  <c r="F39" i="48" s="1"/>
  <c r="F17" i="48"/>
  <c r="F46" i="48" s="1"/>
  <c r="F61" i="48"/>
  <c r="F56" i="48"/>
  <c r="F55" i="48"/>
  <c r="E66" i="48"/>
  <c r="E67" i="48" s="1"/>
  <c r="F60" i="48"/>
  <c r="F62" i="48"/>
  <c r="F65" i="48"/>
  <c r="F63" i="48"/>
  <c r="F59" i="48"/>
  <c r="E50" i="48"/>
  <c r="M300" i="47"/>
  <c r="M284" i="47"/>
  <c r="M252" i="47"/>
  <c r="M236" i="47"/>
  <c r="M188" i="47"/>
  <c r="M172" i="47"/>
  <c r="M156" i="47"/>
  <c r="M140" i="47"/>
  <c r="M124" i="47"/>
  <c r="M108" i="47"/>
  <c r="M92" i="47"/>
  <c r="M76" i="47"/>
  <c r="M60" i="47"/>
  <c r="M44" i="47"/>
  <c r="M295" i="47"/>
  <c r="M279" i="47"/>
  <c r="M263" i="47"/>
  <c r="M247" i="47"/>
  <c r="M231" i="47"/>
  <c r="M215" i="47"/>
  <c r="M199" i="47"/>
  <c r="M183" i="47"/>
  <c r="M167" i="47"/>
  <c r="M151" i="47"/>
  <c r="M135" i="47"/>
  <c r="M119" i="47"/>
  <c r="M99" i="47"/>
  <c r="M67" i="47"/>
  <c r="M286" i="47"/>
  <c r="M270" i="47"/>
  <c r="M254" i="47"/>
  <c r="M238" i="47"/>
  <c r="M222" i="47"/>
  <c r="M206" i="47"/>
  <c r="M190" i="47"/>
  <c r="M174" i="47"/>
  <c r="M158" i="47"/>
  <c r="M142" i="47"/>
  <c r="M126" i="47"/>
  <c r="M110" i="47"/>
  <c r="M94" i="47"/>
  <c r="M78" i="47"/>
  <c r="M62" i="47"/>
  <c r="M46" i="47"/>
  <c r="M65" i="47"/>
  <c r="M293" i="47"/>
  <c r="M277" i="47"/>
  <c r="M261" i="47"/>
  <c r="M245" i="47"/>
  <c r="M229" i="47"/>
  <c r="M213" i="47"/>
  <c r="M197" i="47"/>
  <c r="M181" i="47"/>
  <c r="M165" i="47"/>
  <c r="M149" i="47"/>
  <c r="M133" i="47"/>
  <c r="M117" i="47"/>
  <c r="M101" i="47"/>
  <c r="M85" i="47"/>
  <c r="M69" i="47"/>
  <c r="M49" i="47"/>
  <c r="M107" i="47"/>
  <c r="M71" i="47"/>
  <c r="M268" i="47"/>
  <c r="M220" i="47"/>
  <c r="M204" i="47"/>
  <c r="M296" i="47"/>
  <c r="M280" i="47"/>
  <c r="M264" i="47"/>
  <c r="M248" i="47"/>
  <c r="M232" i="47"/>
  <c r="M216" i="47"/>
  <c r="M200" i="47"/>
  <c r="M184" i="47"/>
  <c r="M168" i="47"/>
  <c r="M152" i="47"/>
  <c r="M136" i="47"/>
  <c r="M120" i="47"/>
  <c r="M104" i="47"/>
  <c r="M88" i="47"/>
  <c r="M72" i="47"/>
  <c r="M56" i="47"/>
  <c r="M40" i="47"/>
  <c r="M291" i="47"/>
  <c r="M275" i="47"/>
  <c r="M259" i="47"/>
  <c r="M243" i="47"/>
  <c r="M227" i="47"/>
  <c r="M211" i="47"/>
  <c r="M195" i="47"/>
  <c r="M179" i="47"/>
  <c r="M163" i="47"/>
  <c r="M147" i="47"/>
  <c r="M131" i="47"/>
  <c r="M115" i="47"/>
  <c r="M91" i="47"/>
  <c r="M59" i="47"/>
  <c r="M298" i="47"/>
  <c r="M282" i="47"/>
  <c r="M266" i="47"/>
  <c r="M250" i="47"/>
  <c r="M234" i="47"/>
  <c r="M218" i="47"/>
  <c r="M202" i="47"/>
  <c r="M186" i="47"/>
  <c r="M170" i="47"/>
  <c r="M154" i="47"/>
  <c r="M138" i="47"/>
  <c r="M122" i="47"/>
  <c r="M106" i="47"/>
  <c r="M90" i="47"/>
  <c r="M74" i="47"/>
  <c r="M58" i="47"/>
  <c r="M42" i="47"/>
  <c r="M39" i="47"/>
  <c r="M289" i="47"/>
  <c r="M273" i="47"/>
  <c r="M257" i="47"/>
  <c r="M241" i="47"/>
  <c r="M225" i="47"/>
  <c r="M209" i="47"/>
  <c r="M193" i="47"/>
  <c r="M177" i="47"/>
  <c r="M161" i="47"/>
  <c r="M145" i="47"/>
  <c r="M129" i="47"/>
  <c r="M113" i="47"/>
  <c r="M97" i="47"/>
  <c r="M81" i="47"/>
  <c r="M61" i="47"/>
  <c r="M45" i="47"/>
  <c r="M95" i="47"/>
  <c r="M63" i="47"/>
  <c r="M292" i="47"/>
  <c r="M276" i="47"/>
  <c r="M260" i="47"/>
  <c r="M244" i="47"/>
  <c r="M228" i="47"/>
  <c r="M212" i="47"/>
  <c r="M196" i="47"/>
  <c r="M180" i="47"/>
  <c r="M164" i="47"/>
  <c r="M148" i="47"/>
  <c r="M132" i="47"/>
  <c r="M116" i="47"/>
  <c r="M100" i="47"/>
  <c r="M84" i="47"/>
  <c r="M68" i="47"/>
  <c r="M52" i="47"/>
  <c r="M36" i="47"/>
  <c r="M287" i="47"/>
  <c r="M271" i="47"/>
  <c r="M255" i="47"/>
  <c r="M239" i="47"/>
  <c r="M223" i="47"/>
  <c r="M207" i="47"/>
  <c r="M191" i="47"/>
  <c r="M175" i="47"/>
  <c r="M159" i="47"/>
  <c r="M143" i="47"/>
  <c r="M127" i="47"/>
  <c r="M111" i="47"/>
  <c r="M83" i="47"/>
  <c r="M51" i="47"/>
  <c r="M294" i="47"/>
  <c r="M278" i="47"/>
  <c r="M262" i="47"/>
  <c r="M246" i="47"/>
  <c r="M230" i="47"/>
  <c r="M214" i="47"/>
  <c r="M198" i="47"/>
  <c r="M182" i="47"/>
  <c r="M166" i="47"/>
  <c r="M150" i="47"/>
  <c r="M134" i="47"/>
  <c r="M118" i="47"/>
  <c r="M102" i="47"/>
  <c r="M86" i="47"/>
  <c r="M70" i="47"/>
  <c r="M54" i="47"/>
  <c r="M38" i="47"/>
  <c r="M285" i="47"/>
  <c r="M269" i="47"/>
  <c r="M253" i="47"/>
  <c r="M237" i="47"/>
  <c r="M221" i="47"/>
  <c r="M205" i="47"/>
  <c r="M189" i="47"/>
  <c r="M173" i="47"/>
  <c r="M157" i="47"/>
  <c r="M141" i="47"/>
  <c r="M125" i="47"/>
  <c r="M109" i="47"/>
  <c r="M93" i="47"/>
  <c r="M77" i="47"/>
  <c r="M57" i="47"/>
  <c r="M41" i="47"/>
  <c r="M87" i="47"/>
  <c r="M55" i="47"/>
  <c r="M288" i="47"/>
  <c r="M272" i="47"/>
  <c r="M256" i="47"/>
  <c r="M240" i="47"/>
  <c r="M224" i="47"/>
  <c r="M208" i="47"/>
  <c r="M192" i="47"/>
  <c r="M176" i="47"/>
  <c r="M160" i="47"/>
  <c r="M144" i="47"/>
  <c r="M128" i="47"/>
  <c r="M112" i="47"/>
  <c r="M96" i="47"/>
  <c r="M80" i="47"/>
  <c r="M64" i="47"/>
  <c r="M48" i="47"/>
  <c r="M299" i="47"/>
  <c r="M283" i="47"/>
  <c r="M267" i="47"/>
  <c r="M251" i="47"/>
  <c r="M235" i="47"/>
  <c r="M219" i="47"/>
  <c r="M203" i="47"/>
  <c r="M187" i="47"/>
  <c r="M171" i="47"/>
  <c r="M155" i="47"/>
  <c r="M139" i="47"/>
  <c r="M123" i="47"/>
  <c r="M103" i="47"/>
  <c r="M75" i="47"/>
  <c r="M43" i="47"/>
  <c r="M290" i="47"/>
  <c r="M274" i="47"/>
  <c r="M258" i="47"/>
  <c r="M242" i="47"/>
  <c r="M226" i="47"/>
  <c r="M210" i="47"/>
  <c r="M194" i="47"/>
  <c r="M178" i="47"/>
  <c r="M162" i="47"/>
  <c r="M146" i="47"/>
  <c r="M130" i="47"/>
  <c r="M114" i="47"/>
  <c r="M98" i="47"/>
  <c r="M82" i="47"/>
  <c r="M66" i="47"/>
  <c r="M50" i="47"/>
  <c r="M297" i="47"/>
  <c r="M281" i="47"/>
  <c r="M265" i="47"/>
  <c r="M249" i="47"/>
  <c r="M233" i="47"/>
  <c r="M217" i="47"/>
  <c r="M201" i="47"/>
  <c r="M185" i="47"/>
  <c r="M169" i="47"/>
  <c r="M153" i="47"/>
  <c r="M137" i="47"/>
  <c r="M121" i="47"/>
  <c r="M105" i="47"/>
  <c r="M89" i="47"/>
  <c r="M73" i="47"/>
  <c r="M53" i="47"/>
  <c r="M37" i="47"/>
  <c r="M79" i="47"/>
  <c r="M47" i="47"/>
  <c r="U1" i="47"/>
  <c r="T34" i="47"/>
  <c r="T33" i="47"/>
  <c r="T32" i="47"/>
  <c r="T31" i="47"/>
  <c r="G20" i="48" s="1"/>
  <c r="G49" i="48" s="1"/>
  <c r="T30" i="47"/>
  <c r="T29" i="47"/>
  <c r="T28" i="47"/>
  <c r="T27" i="47"/>
  <c r="T35" i="47"/>
  <c r="T26" i="47"/>
  <c r="T25" i="47"/>
  <c r="T24" i="47"/>
  <c r="T23" i="47"/>
  <c r="T21" i="47"/>
  <c r="T22" i="47"/>
  <c r="T20" i="47"/>
  <c r="T19" i="47"/>
  <c r="T18" i="47"/>
  <c r="T17" i="47"/>
  <c r="T16" i="47"/>
  <c r="T15" i="47"/>
  <c r="T14" i="47"/>
  <c r="T13" i="47"/>
  <c r="T12" i="47"/>
  <c r="T11" i="47"/>
  <c r="T10" i="47"/>
  <c r="T9" i="47"/>
  <c r="T8" i="47"/>
  <c r="T7" i="47"/>
  <c r="T6" i="47"/>
  <c r="T5" i="47"/>
  <c r="T4" i="47"/>
  <c r="T3" i="47"/>
  <c r="T2" i="47"/>
  <c r="G18" i="48" s="1"/>
  <c r="G47" i="48" s="1"/>
  <c r="M19" i="47"/>
  <c r="M32" i="47"/>
  <c r="M6" i="47"/>
  <c r="M30" i="47"/>
  <c r="M15" i="47"/>
  <c r="M2" i="47"/>
  <c r="M14" i="47"/>
  <c r="M27" i="47"/>
  <c r="M12" i="47"/>
  <c r="M17" i="47"/>
  <c r="M20" i="47"/>
  <c r="M26" i="47"/>
  <c r="M11" i="47"/>
  <c r="M31" i="47"/>
  <c r="M34" i="47"/>
  <c r="M33" i="47"/>
  <c r="M18" i="47"/>
  <c r="M3" i="47"/>
  <c r="M25" i="47"/>
  <c r="M28" i="47"/>
  <c r="M29" i="47"/>
  <c r="M21" i="47"/>
  <c r="M23" i="47"/>
  <c r="M8" i="47"/>
  <c r="M13" i="47"/>
  <c r="M5" i="47"/>
  <c r="M22" i="47"/>
  <c r="M7" i="47"/>
  <c r="M24" i="47"/>
  <c r="M16" i="47"/>
  <c r="U300" i="47" l="1"/>
  <c r="U299" i="47"/>
  <c r="U298" i="47"/>
  <c r="U297" i="47"/>
  <c r="U296" i="47"/>
  <c r="U295" i="47"/>
  <c r="U294" i="47"/>
  <c r="U293" i="47"/>
  <c r="U292" i="47"/>
  <c r="U291" i="47"/>
  <c r="U290" i="47"/>
  <c r="U289" i="47"/>
  <c r="U288" i="47"/>
  <c r="U287" i="47"/>
  <c r="U286" i="47"/>
  <c r="U285" i="47"/>
  <c r="U284" i="47"/>
  <c r="U283" i="47"/>
  <c r="U282" i="47"/>
  <c r="U281" i="47"/>
  <c r="U280" i="47"/>
  <c r="U279" i="47"/>
  <c r="U278" i="47"/>
  <c r="U277" i="47"/>
  <c r="U276" i="47"/>
  <c r="U275" i="47"/>
  <c r="U274" i="47"/>
  <c r="U273" i="47"/>
  <c r="U272" i="47"/>
  <c r="U271" i="47"/>
  <c r="U270" i="47"/>
  <c r="U269" i="47"/>
  <c r="U268" i="47"/>
  <c r="U267" i="47"/>
  <c r="U266" i="47"/>
  <c r="U265" i="47"/>
  <c r="U264" i="47"/>
  <c r="U263" i="47"/>
  <c r="U262" i="47"/>
  <c r="U261" i="47"/>
  <c r="U260" i="47"/>
  <c r="U259" i="47"/>
  <c r="U258" i="47"/>
  <c r="U257" i="47"/>
  <c r="U256" i="47"/>
  <c r="U255" i="47"/>
  <c r="U254" i="47"/>
  <c r="U253" i="47"/>
  <c r="U252" i="47"/>
  <c r="U251" i="47"/>
  <c r="U250" i="47"/>
  <c r="U249" i="47"/>
  <c r="U248" i="47"/>
  <c r="U247" i="47"/>
  <c r="U246" i="47"/>
  <c r="U245" i="47"/>
  <c r="U244" i="47"/>
  <c r="U243" i="47"/>
  <c r="U242" i="47"/>
  <c r="U241" i="47"/>
  <c r="U240" i="47"/>
  <c r="U239" i="47"/>
  <c r="U238" i="47"/>
  <c r="U237" i="47"/>
  <c r="U236" i="47"/>
  <c r="U235" i="47"/>
  <c r="U234" i="47"/>
  <c r="U233" i="47"/>
  <c r="U232" i="47"/>
  <c r="U231" i="47"/>
  <c r="U230" i="47"/>
  <c r="U229" i="47"/>
  <c r="U228" i="47"/>
  <c r="U227" i="47"/>
  <c r="U226" i="47"/>
  <c r="U225" i="47"/>
  <c r="U224" i="47"/>
  <c r="U223" i="47"/>
  <c r="U222" i="47"/>
  <c r="U221" i="47"/>
  <c r="U220" i="47"/>
  <c r="U219" i="47"/>
  <c r="U218" i="47"/>
  <c r="U217" i="47"/>
  <c r="U216" i="47"/>
  <c r="U215" i="47"/>
  <c r="U214" i="47"/>
  <c r="U213" i="47"/>
  <c r="U212" i="47"/>
  <c r="U211" i="47"/>
  <c r="U210" i="47"/>
  <c r="U209" i="47"/>
  <c r="U208" i="47"/>
  <c r="U207" i="47"/>
  <c r="U206" i="47"/>
  <c r="U205" i="47"/>
  <c r="U204" i="47"/>
  <c r="U203" i="47"/>
  <c r="U202" i="47"/>
  <c r="U201" i="47"/>
  <c r="U200" i="47"/>
  <c r="U199" i="47"/>
  <c r="U198" i="47"/>
  <c r="U197" i="47"/>
  <c r="U196" i="47"/>
  <c r="U195" i="47"/>
  <c r="U194" i="47"/>
  <c r="U193" i="47"/>
  <c r="U192" i="47"/>
  <c r="U191" i="47"/>
  <c r="U190" i="47"/>
  <c r="U189" i="47"/>
  <c r="U188" i="47"/>
  <c r="U187" i="47"/>
  <c r="U186" i="47"/>
  <c r="U185" i="47"/>
  <c r="U184" i="47"/>
  <c r="U183" i="47"/>
  <c r="U182" i="47"/>
  <c r="U181" i="47"/>
  <c r="U180" i="47"/>
  <c r="U179" i="47"/>
  <c r="U178" i="47"/>
  <c r="U177" i="47"/>
  <c r="U176" i="47"/>
  <c r="U175" i="47"/>
  <c r="U174" i="47"/>
  <c r="U173" i="47"/>
  <c r="U172" i="47"/>
  <c r="U171" i="47"/>
  <c r="U170" i="47"/>
  <c r="U169" i="47"/>
  <c r="U168" i="47"/>
  <c r="U167" i="47"/>
  <c r="U166" i="47"/>
  <c r="U165" i="47"/>
  <c r="U164" i="47"/>
  <c r="U163" i="47"/>
  <c r="U162" i="47"/>
  <c r="U161" i="47"/>
  <c r="U160" i="47"/>
  <c r="U159" i="47"/>
  <c r="U158" i="47"/>
  <c r="U157" i="47"/>
  <c r="U156" i="47"/>
  <c r="U155" i="47"/>
  <c r="U154" i="47"/>
  <c r="U153" i="47"/>
  <c r="U152" i="47"/>
  <c r="U151" i="47"/>
  <c r="U150" i="47"/>
  <c r="U149" i="47"/>
  <c r="U148" i="47"/>
  <c r="U147" i="47"/>
  <c r="U146" i="47"/>
  <c r="U145" i="47"/>
  <c r="U144" i="47"/>
  <c r="U143" i="47"/>
  <c r="U142" i="47"/>
  <c r="U141" i="47"/>
  <c r="U140" i="47"/>
  <c r="U139" i="47"/>
  <c r="U138" i="47"/>
  <c r="U137" i="47"/>
  <c r="U136" i="47"/>
  <c r="U135" i="47"/>
  <c r="U134" i="47"/>
  <c r="U133" i="47"/>
  <c r="U132" i="47"/>
  <c r="U131" i="47"/>
  <c r="U130" i="47"/>
  <c r="U129" i="47"/>
  <c r="U128" i="47"/>
  <c r="U127" i="47"/>
  <c r="U126" i="47"/>
  <c r="U125" i="47"/>
  <c r="U124" i="47"/>
  <c r="U123" i="47"/>
  <c r="U122" i="47"/>
  <c r="U121" i="47"/>
  <c r="U120" i="47"/>
  <c r="U119" i="47"/>
  <c r="U118" i="47"/>
  <c r="U117" i="47"/>
  <c r="U116" i="47"/>
  <c r="U115" i="47"/>
  <c r="U114" i="47"/>
  <c r="U113" i="47"/>
  <c r="U112" i="47"/>
  <c r="U111" i="47"/>
  <c r="U110" i="47"/>
  <c r="U109" i="47"/>
  <c r="U108" i="47"/>
  <c r="U107" i="47"/>
  <c r="U106" i="47"/>
  <c r="U105" i="47"/>
  <c r="U104" i="47"/>
  <c r="U103" i="47"/>
  <c r="U102" i="47"/>
  <c r="U101" i="47"/>
  <c r="U100" i="47"/>
  <c r="U99" i="47"/>
  <c r="U98" i="47"/>
  <c r="U97" i="47"/>
  <c r="U96" i="47"/>
  <c r="U95" i="47"/>
  <c r="U94" i="47"/>
  <c r="U93" i="47"/>
  <c r="U92" i="47"/>
  <c r="U91" i="47"/>
  <c r="U90" i="47"/>
  <c r="U89" i="47"/>
  <c r="U88" i="47"/>
  <c r="U87" i="47"/>
  <c r="U86" i="47"/>
  <c r="U85" i="47"/>
  <c r="U84" i="47"/>
  <c r="U83" i="47"/>
  <c r="U82" i="47"/>
  <c r="U81" i="47"/>
  <c r="U80" i="47"/>
  <c r="U79" i="47"/>
  <c r="U78" i="47"/>
  <c r="U77" i="47"/>
  <c r="U76" i="47"/>
  <c r="U75" i="47"/>
  <c r="U74" i="47"/>
  <c r="U73" i="47"/>
  <c r="U72" i="47"/>
  <c r="U71" i="47"/>
  <c r="U70" i="47"/>
  <c r="U69" i="47"/>
  <c r="U68" i="47"/>
  <c r="U67" i="47"/>
  <c r="U66" i="47"/>
  <c r="U65" i="47"/>
  <c r="U64" i="47"/>
  <c r="U63" i="47"/>
  <c r="U62" i="47"/>
  <c r="U61" i="47"/>
  <c r="U60" i="47"/>
  <c r="U59" i="47"/>
  <c r="U58" i="47"/>
  <c r="U57" i="47"/>
  <c r="U56" i="47"/>
  <c r="U55" i="47"/>
  <c r="U54" i="47"/>
  <c r="U53" i="47"/>
  <c r="U52" i="47"/>
  <c r="U51" i="47"/>
  <c r="U50" i="47"/>
  <c r="U49" i="47"/>
  <c r="U48" i="47"/>
  <c r="U47" i="47"/>
  <c r="U46" i="47"/>
  <c r="U45" i="47"/>
  <c r="U44" i="47"/>
  <c r="U43" i="47"/>
  <c r="U42" i="47"/>
  <c r="U41" i="47"/>
  <c r="U40" i="47"/>
  <c r="U39" i="47"/>
  <c r="U38" i="47"/>
  <c r="U37" i="47"/>
  <c r="U36" i="47"/>
  <c r="G64" i="48"/>
  <c r="G19" i="48"/>
  <c r="G48" i="48" s="1"/>
  <c r="E51" i="48"/>
  <c r="G11" i="48"/>
  <c r="G40" i="48" s="1"/>
  <c r="G14" i="48"/>
  <c r="G43" i="48" s="1"/>
  <c r="G16" i="48"/>
  <c r="G45" i="48" s="1"/>
  <c r="F21" i="48"/>
  <c r="F22" i="48" s="1"/>
  <c r="G17" i="48"/>
  <c r="G46" i="48" s="1"/>
  <c r="G15" i="48"/>
  <c r="G44" i="48" s="1"/>
  <c r="G10" i="48"/>
  <c r="G39" i="48" s="1"/>
  <c r="G61" i="48"/>
  <c r="F66" i="48"/>
  <c r="F67" i="48" s="1"/>
  <c r="G56" i="48"/>
  <c r="G62" i="48"/>
  <c r="G60" i="48"/>
  <c r="G55" i="48"/>
  <c r="G63" i="48"/>
  <c r="G59" i="48"/>
  <c r="G65" i="48"/>
  <c r="F50" i="48"/>
  <c r="V1" i="47"/>
  <c r="U35" i="47"/>
  <c r="U31" i="47"/>
  <c r="H20" i="48" s="1"/>
  <c r="H49" i="48" s="1"/>
  <c r="U29" i="47"/>
  <c r="U34" i="47"/>
  <c r="U26" i="47"/>
  <c r="U33" i="47"/>
  <c r="U30" i="47"/>
  <c r="U28" i="47"/>
  <c r="U27" i="47"/>
  <c r="U32" i="47"/>
  <c r="U24" i="47"/>
  <c r="U22" i="47"/>
  <c r="U25" i="47"/>
  <c r="U23" i="47"/>
  <c r="U20" i="47"/>
  <c r="U19" i="47"/>
  <c r="U18" i="47"/>
  <c r="U17" i="47"/>
  <c r="U16" i="47"/>
  <c r="U15" i="47"/>
  <c r="U14" i="47"/>
  <c r="U21" i="47"/>
  <c r="U12" i="47"/>
  <c r="U13" i="47"/>
  <c r="U10" i="47"/>
  <c r="U9" i="47"/>
  <c r="U8" i="47"/>
  <c r="U7" i="47"/>
  <c r="U6" i="47"/>
  <c r="U11" i="47"/>
  <c r="U5" i="47"/>
  <c r="U4" i="47"/>
  <c r="U2" i="47"/>
  <c r="H18" i="48" s="1"/>
  <c r="H47" i="48" s="1"/>
  <c r="U3" i="47"/>
  <c r="C47" i="32"/>
  <c r="V300" i="47" l="1"/>
  <c r="V299" i="47"/>
  <c r="V298" i="47"/>
  <c r="V297" i="47"/>
  <c r="V296" i="47"/>
  <c r="V295" i="47"/>
  <c r="V294" i="47"/>
  <c r="V293" i="47"/>
  <c r="V292" i="47"/>
  <c r="V291" i="47"/>
  <c r="V290" i="47"/>
  <c r="V289" i="47"/>
  <c r="V288" i="47"/>
  <c r="V287" i="47"/>
  <c r="V286" i="47"/>
  <c r="V285" i="47"/>
  <c r="V284" i="47"/>
  <c r="V283" i="47"/>
  <c r="V282" i="47"/>
  <c r="V281" i="47"/>
  <c r="V280" i="47"/>
  <c r="V279" i="47"/>
  <c r="V278" i="47"/>
  <c r="V277" i="47"/>
  <c r="V276" i="47"/>
  <c r="V275" i="47"/>
  <c r="V274" i="47"/>
  <c r="V273" i="47"/>
  <c r="V272" i="47"/>
  <c r="V271" i="47"/>
  <c r="V270" i="47"/>
  <c r="V269" i="47"/>
  <c r="V268" i="47"/>
  <c r="V267" i="47"/>
  <c r="V266" i="47"/>
  <c r="V265" i="47"/>
  <c r="V264" i="47"/>
  <c r="V263" i="47"/>
  <c r="V262" i="47"/>
  <c r="V261" i="47"/>
  <c r="V260" i="47"/>
  <c r="V259" i="47"/>
  <c r="V258" i="47"/>
  <c r="V257" i="47"/>
  <c r="V256" i="47"/>
  <c r="V255" i="47"/>
  <c r="V254" i="47"/>
  <c r="V253" i="47"/>
  <c r="V252" i="47"/>
  <c r="V251" i="47"/>
  <c r="V250" i="47"/>
  <c r="V249" i="47"/>
  <c r="V248" i="47"/>
  <c r="V247" i="47"/>
  <c r="V246" i="47"/>
  <c r="V245" i="47"/>
  <c r="V244" i="47"/>
  <c r="V243" i="47"/>
  <c r="V242" i="47"/>
  <c r="V241" i="47"/>
  <c r="V240" i="47"/>
  <c r="V239" i="47"/>
  <c r="V238" i="47"/>
  <c r="V237" i="47"/>
  <c r="V236" i="47"/>
  <c r="V235" i="47"/>
  <c r="V234" i="47"/>
  <c r="V233" i="47"/>
  <c r="V232" i="47"/>
  <c r="V231" i="47"/>
  <c r="V230" i="47"/>
  <c r="V229" i="47"/>
  <c r="V228" i="47"/>
  <c r="V227" i="47"/>
  <c r="V226" i="47"/>
  <c r="V225" i="47"/>
  <c r="V224" i="47"/>
  <c r="V223" i="47"/>
  <c r="V222" i="47"/>
  <c r="V221" i="47"/>
  <c r="V220" i="47"/>
  <c r="V219" i="47"/>
  <c r="V218" i="47"/>
  <c r="V217" i="47"/>
  <c r="V216" i="47"/>
  <c r="V215" i="47"/>
  <c r="V214" i="47"/>
  <c r="V213" i="47"/>
  <c r="V212" i="47"/>
  <c r="V211" i="47"/>
  <c r="V210" i="47"/>
  <c r="V209" i="47"/>
  <c r="V208" i="47"/>
  <c r="V207" i="47"/>
  <c r="V206" i="47"/>
  <c r="V205" i="47"/>
  <c r="V204" i="47"/>
  <c r="V203" i="47"/>
  <c r="V202" i="47"/>
  <c r="V201" i="47"/>
  <c r="V200" i="47"/>
  <c r="V199" i="47"/>
  <c r="V198" i="47"/>
  <c r="V197" i="47"/>
  <c r="V196" i="47"/>
  <c r="V195" i="47"/>
  <c r="V194" i="47"/>
  <c r="V193" i="47"/>
  <c r="V192" i="47"/>
  <c r="V191" i="47"/>
  <c r="V190" i="47"/>
  <c r="V189" i="47"/>
  <c r="V188" i="47"/>
  <c r="V187" i="47"/>
  <c r="V186" i="47"/>
  <c r="V185" i="47"/>
  <c r="V184" i="47"/>
  <c r="V183" i="47"/>
  <c r="V182" i="47"/>
  <c r="V181" i="47"/>
  <c r="V180" i="47"/>
  <c r="V179" i="47"/>
  <c r="V178" i="47"/>
  <c r="V177" i="47"/>
  <c r="V176" i="47"/>
  <c r="V175" i="47"/>
  <c r="V174" i="47"/>
  <c r="V173" i="47"/>
  <c r="V172" i="47"/>
  <c r="V171" i="47"/>
  <c r="V170" i="47"/>
  <c r="V169" i="47"/>
  <c r="V168" i="47"/>
  <c r="V167" i="47"/>
  <c r="V166" i="47"/>
  <c r="V165" i="47"/>
  <c r="V164" i="47"/>
  <c r="V163" i="47"/>
  <c r="V162" i="47"/>
  <c r="V161" i="47"/>
  <c r="V160" i="47"/>
  <c r="V159" i="47"/>
  <c r="V158" i="47"/>
  <c r="V157" i="47"/>
  <c r="V156" i="47"/>
  <c r="V155" i="47"/>
  <c r="V154" i="47"/>
  <c r="V153" i="47"/>
  <c r="V152" i="47"/>
  <c r="V151" i="47"/>
  <c r="V150" i="47"/>
  <c r="V149" i="47"/>
  <c r="V148" i="47"/>
  <c r="V147" i="47"/>
  <c r="V146" i="47"/>
  <c r="V145" i="47"/>
  <c r="V144" i="47"/>
  <c r="V143" i="47"/>
  <c r="V142" i="47"/>
  <c r="V141" i="47"/>
  <c r="V140" i="47"/>
  <c r="V139" i="47"/>
  <c r="V138" i="47"/>
  <c r="V137" i="47"/>
  <c r="V136" i="47"/>
  <c r="V135" i="47"/>
  <c r="V134" i="47"/>
  <c r="V133" i="47"/>
  <c r="V132" i="47"/>
  <c r="V131" i="47"/>
  <c r="V130" i="47"/>
  <c r="V129" i="47"/>
  <c r="V128" i="47"/>
  <c r="V127" i="47"/>
  <c r="V126" i="47"/>
  <c r="V125" i="47"/>
  <c r="V124" i="47"/>
  <c r="V123" i="47"/>
  <c r="V122" i="47"/>
  <c r="V121" i="47"/>
  <c r="V120" i="47"/>
  <c r="V119" i="47"/>
  <c r="V118" i="47"/>
  <c r="V117" i="47"/>
  <c r="V116" i="47"/>
  <c r="V115" i="47"/>
  <c r="V114" i="47"/>
  <c r="V113" i="47"/>
  <c r="V112" i="47"/>
  <c r="V111" i="47"/>
  <c r="V110" i="47"/>
  <c r="V109" i="47"/>
  <c r="V108" i="47"/>
  <c r="V107" i="47"/>
  <c r="V106" i="47"/>
  <c r="V105" i="47"/>
  <c r="V104" i="47"/>
  <c r="V103" i="47"/>
  <c r="V102" i="47"/>
  <c r="V101" i="47"/>
  <c r="V100" i="47"/>
  <c r="V99" i="47"/>
  <c r="V98" i="47"/>
  <c r="V97" i="47"/>
  <c r="V96" i="47"/>
  <c r="V95" i="47"/>
  <c r="V94" i="47"/>
  <c r="V93" i="47"/>
  <c r="V92" i="47"/>
  <c r="V91" i="47"/>
  <c r="V90" i="47"/>
  <c r="V89" i="47"/>
  <c r="V88" i="47"/>
  <c r="V87" i="47"/>
  <c r="V86" i="47"/>
  <c r="V85" i="47"/>
  <c r="V84" i="47"/>
  <c r="V83" i="47"/>
  <c r="V82" i="47"/>
  <c r="V81" i="47"/>
  <c r="V80" i="47"/>
  <c r="V79" i="47"/>
  <c r="V78" i="47"/>
  <c r="V77" i="47"/>
  <c r="V76" i="47"/>
  <c r="V75" i="47"/>
  <c r="V74" i="47"/>
  <c r="V73" i="47"/>
  <c r="V72" i="47"/>
  <c r="V71" i="47"/>
  <c r="V70" i="47"/>
  <c r="V69" i="47"/>
  <c r="V68" i="47"/>
  <c r="V67" i="47"/>
  <c r="V66" i="47"/>
  <c r="V65" i="47"/>
  <c r="V64" i="47"/>
  <c r="V63" i="47"/>
  <c r="V62" i="47"/>
  <c r="V61" i="47"/>
  <c r="V60" i="47"/>
  <c r="V59" i="47"/>
  <c r="V58" i="47"/>
  <c r="V57" i="47"/>
  <c r="V56" i="47"/>
  <c r="V55" i="47"/>
  <c r="V54" i="47"/>
  <c r="V53" i="47"/>
  <c r="V52" i="47"/>
  <c r="V51" i="47"/>
  <c r="V50" i="47"/>
  <c r="V49" i="47"/>
  <c r="V48" i="47"/>
  <c r="V47" i="47"/>
  <c r="V46" i="47"/>
  <c r="V45" i="47"/>
  <c r="V44" i="47"/>
  <c r="V43" i="47"/>
  <c r="V42" i="47"/>
  <c r="V41" i="47"/>
  <c r="V40" i="47"/>
  <c r="V39" i="47"/>
  <c r="V38" i="47"/>
  <c r="V37" i="47"/>
  <c r="V36" i="47"/>
  <c r="H64" i="48"/>
  <c r="H19" i="48"/>
  <c r="H48" i="48" s="1"/>
  <c r="F51" i="48"/>
  <c r="H11" i="48"/>
  <c r="H40" i="48" s="1"/>
  <c r="H14" i="48"/>
  <c r="H43" i="48" s="1"/>
  <c r="H17" i="48"/>
  <c r="H46" i="48" s="1"/>
  <c r="H10" i="48"/>
  <c r="H39" i="48" s="1"/>
  <c r="H16" i="48"/>
  <c r="H45" i="48" s="1"/>
  <c r="G21" i="48"/>
  <c r="G22" i="48" s="1"/>
  <c r="H15" i="48"/>
  <c r="H44" i="48" s="1"/>
  <c r="H59" i="48"/>
  <c r="H55" i="48"/>
  <c r="H61" i="48"/>
  <c r="H60" i="48"/>
  <c r="H62" i="48"/>
  <c r="H65" i="48"/>
  <c r="H63" i="48"/>
  <c r="H56" i="48"/>
  <c r="G66" i="48"/>
  <c r="G67" i="48" s="1"/>
  <c r="G50" i="48"/>
  <c r="W1" i="47"/>
  <c r="V35" i="47"/>
  <c r="V34" i="47"/>
  <c r="V33" i="47"/>
  <c r="V32" i="47"/>
  <c r="V31" i="47"/>
  <c r="I20" i="48" s="1"/>
  <c r="I49" i="48" s="1"/>
  <c r="V30" i="47"/>
  <c r="V29" i="47"/>
  <c r="V28" i="47"/>
  <c r="V27" i="47"/>
  <c r="V25" i="47"/>
  <c r="V23" i="47"/>
  <c r="V20" i="47"/>
  <c r="V19" i="47"/>
  <c r="V18" i="47"/>
  <c r="V17" i="47"/>
  <c r="V16" i="47"/>
  <c r="V26" i="47"/>
  <c r="V21" i="47"/>
  <c r="V24" i="47"/>
  <c r="V22" i="47"/>
  <c r="V15" i="47"/>
  <c r="V13" i="47"/>
  <c r="V10" i="47"/>
  <c r="V11" i="47"/>
  <c r="V14" i="47"/>
  <c r="V12" i="47"/>
  <c r="V9" i="47"/>
  <c r="V8" i="47"/>
  <c r="V7" i="47"/>
  <c r="V6" i="47"/>
  <c r="V5" i="47"/>
  <c r="V4" i="47"/>
  <c r="V2" i="47"/>
  <c r="I18" i="48" s="1"/>
  <c r="I47" i="48" s="1"/>
  <c r="V3" i="47"/>
  <c r="W300" i="47" l="1"/>
  <c r="W299" i="47"/>
  <c r="W298" i="47"/>
  <c r="W297" i="47"/>
  <c r="W296" i="47"/>
  <c r="W295" i="47"/>
  <c r="W294" i="47"/>
  <c r="W293" i="47"/>
  <c r="W292" i="47"/>
  <c r="W291" i="47"/>
  <c r="W290" i="47"/>
  <c r="W289" i="47"/>
  <c r="W288" i="47"/>
  <c r="W287" i="47"/>
  <c r="W286" i="47"/>
  <c r="W285" i="47"/>
  <c r="W284" i="47"/>
  <c r="W283" i="47"/>
  <c r="W282" i="47"/>
  <c r="W281" i="47"/>
  <c r="W280" i="47"/>
  <c r="W279" i="47"/>
  <c r="W278" i="47"/>
  <c r="W277" i="47"/>
  <c r="W276" i="47"/>
  <c r="W275" i="47"/>
  <c r="W274" i="47"/>
  <c r="W273" i="47"/>
  <c r="W272" i="47"/>
  <c r="W271" i="47"/>
  <c r="W270" i="47"/>
  <c r="W269" i="47"/>
  <c r="W268" i="47"/>
  <c r="W267" i="47"/>
  <c r="W266" i="47"/>
  <c r="W265" i="47"/>
  <c r="W264" i="47"/>
  <c r="W263" i="47"/>
  <c r="W262" i="47"/>
  <c r="W261" i="47"/>
  <c r="W260" i="47"/>
  <c r="W259" i="47"/>
  <c r="W258" i="47"/>
  <c r="W257" i="47"/>
  <c r="W256" i="47"/>
  <c r="W255" i="47"/>
  <c r="W254" i="47"/>
  <c r="W253" i="47"/>
  <c r="W252" i="47"/>
  <c r="W251" i="47"/>
  <c r="W250" i="47"/>
  <c r="W249" i="47"/>
  <c r="W248" i="47"/>
  <c r="W247" i="47"/>
  <c r="W246" i="47"/>
  <c r="W245" i="47"/>
  <c r="W244" i="47"/>
  <c r="W243" i="47"/>
  <c r="W242" i="47"/>
  <c r="W241" i="47"/>
  <c r="W240" i="47"/>
  <c r="W239" i="47"/>
  <c r="W238" i="47"/>
  <c r="W237" i="47"/>
  <c r="W236" i="47"/>
  <c r="W235" i="47"/>
  <c r="W234" i="47"/>
  <c r="W233" i="47"/>
  <c r="W232" i="47"/>
  <c r="W231" i="47"/>
  <c r="W230" i="47"/>
  <c r="W229" i="47"/>
  <c r="W228" i="47"/>
  <c r="W227" i="47"/>
  <c r="W226" i="47"/>
  <c r="W225" i="47"/>
  <c r="W224" i="47"/>
  <c r="W223" i="47"/>
  <c r="W222" i="47"/>
  <c r="W221" i="47"/>
  <c r="W220" i="47"/>
  <c r="W219" i="47"/>
  <c r="W218" i="47"/>
  <c r="W217" i="47"/>
  <c r="W216" i="47"/>
  <c r="W215" i="47"/>
  <c r="W214" i="47"/>
  <c r="W213" i="47"/>
  <c r="W212" i="47"/>
  <c r="W211" i="47"/>
  <c r="W210" i="47"/>
  <c r="W209" i="47"/>
  <c r="W208" i="47"/>
  <c r="W207" i="47"/>
  <c r="W206" i="47"/>
  <c r="W205" i="47"/>
  <c r="W204" i="47"/>
  <c r="W203" i="47"/>
  <c r="W202" i="47"/>
  <c r="W201" i="47"/>
  <c r="W200" i="47"/>
  <c r="W199" i="47"/>
  <c r="W198" i="47"/>
  <c r="W197" i="47"/>
  <c r="W196" i="47"/>
  <c r="W195" i="47"/>
  <c r="W194" i="47"/>
  <c r="W193" i="47"/>
  <c r="W192" i="47"/>
  <c r="W191" i="47"/>
  <c r="W190" i="47"/>
  <c r="W189" i="47"/>
  <c r="W188" i="47"/>
  <c r="W187" i="47"/>
  <c r="W186" i="47"/>
  <c r="W185" i="47"/>
  <c r="W184" i="47"/>
  <c r="W183" i="47"/>
  <c r="W182" i="47"/>
  <c r="W181" i="47"/>
  <c r="W180" i="47"/>
  <c r="W179" i="47"/>
  <c r="W178" i="47"/>
  <c r="W177" i="47"/>
  <c r="W176" i="47"/>
  <c r="W175" i="47"/>
  <c r="W174" i="47"/>
  <c r="W173" i="47"/>
  <c r="W172" i="47"/>
  <c r="W171" i="47"/>
  <c r="W170" i="47"/>
  <c r="W169" i="47"/>
  <c r="W168" i="47"/>
  <c r="W167" i="47"/>
  <c r="W166" i="47"/>
  <c r="W165" i="47"/>
  <c r="W164" i="47"/>
  <c r="W163" i="47"/>
  <c r="W162" i="47"/>
  <c r="W161" i="47"/>
  <c r="W160" i="47"/>
  <c r="W159" i="47"/>
  <c r="W158" i="47"/>
  <c r="W157" i="47"/>
  <c r="W156" i="47"/>
  <c r="W155" i="47"/>
  <c r="W154" i="47"/>
  <c r="W153" i="47"/>
  <c r="W152" i="47"/>
  <c r="W151" i="47"/>
  <c r="W150" i="47"/>
  <c r="W149" i="47"/>
  <c r="W148" i="47"/>
  <c r="W147" i="47"/>
  <c r="W146" i="47"/>
  <c r="W145" i="47"/>
  <c r="W144" i="47"/>
  <c r="W143" i="47"/>
  <c r="W142" i="47"/>
  <c r="W141" i="47"/>
  <c r="W140" i="47"/>
  <c r="W139" i="47"/>
  <c r="W138" i="47"/>
  <c r="W137" i="47"/>
  <c r="W136" i="47"/>
  <c r="W135" i="47"/>
  <c r="W134" i="47"/>
  <c r="W133" i="47"/>
  <c r="W132" i="47"/>
  <c r="W131" i="47"/>
  <c r="W130" i="47"/>
  <c r="W129" i="47"/>
  <c r="W128" i="47"/>
  <c r="W127" i="47"/>
  <c r="W126" i="47"/>
  <c r="W125" i="47"/>
  <c r="W124" i="47"/>
  <c r="W123" i="47"/>
  <c r="W122" i="47"/>
  <c r="W121" i="47"/>
  <c r="W120" i="47"/>
  <c r="W119" i="47"/>
  <c r="W118" i="47"/>
  <c r="W117" i="47"/>
  <c r="W116" i="47"/>
  <c r="W115" i="47"/>
  <c r="W114" i="47"/>
  <c r="W113" i="47"/>
  <c r="W112" i="47"/>
  <c r="W111" i="47"/>
  <c r="W110" i="47"/>
  <c r="W109" i="47"/>
  <c r="W108" i="47"/>
  <c r="W107" i="47"/>
  <c r="W106" i="47"/>
  <c r="W105" i="47"/>
  <c r="W104" i="47"/>
  <c r="W103" i="47"/>
  <c r="W102" i="47"/>
  <c r="W101" i="47"/>
  <c r="W100" i="47"/>
  <c r="W99" i="47"/>
  <c r="W98" i="47"/>
  <c r="W97" i="47"/>
  <c r="W96" i="47"/>
  <c r="W95" i="47"/>
  <c r="W94" i="47"/>
  <c r="W93" i="47"/>
  <c r="W92" i="47"/>
  <c r="W91" i="47"/>
  <c r="W90" i="47"/>
  <c r="W89" i="47"/>
  <c r="W88" i="47"/>
  <c r="W87" i="47"/>
  <c r="W86" i="47"/>
  <c r="W85" i="47"/>
  <c r="W84" i="47"/>
  <c r="W83" i="47"/>
  <c r="W82" i="47"/>
  <c r="W81" i="47"/>
  <c r="W80" i="47"/>
  <c r="W79" i="47"/>
  <c r="W78" i="47"/>
  <c r="W77" i="47"/>
  <c r="W76" i="47"/>
  <c r="W75" i="47"/>
  <c r="W74" i="47"/>
  <c r="W73" i="47"/>
  <c r="W72" i="47"/>
  <c r="W71" i="47"/>
  <c r="W70" i="47"/>
  <c r="W69" i="47"/>
  <c r="W68" i="47"/>
  <c r="W67" i="47"/>
  <c r="W66" i="47"/>
  <c r="W65" i="47"/>
  <c r="W64" i="47"/>
  <c r="W63" i="47"/>
  <c r="W62" i="47"/>
  <c r="W61" i="47"/>
  <c r="W60" i="47"/>
  <c r="W59" i="47"/>
  <c r="W58" i="47"/>
  <c r="W57" i="47"/>
  <c r="W56" i="47"/>
  <c r="W55" i="47"/>
  <c r="W54" i="47"/>
  <c r="W53" i="47"/>
  <c r="W52" i="47"/>
  <c r="W51" i="47"/>
  <c r="W50" i="47"/>
  <c r="W49" i="47"/>
  <c r="W48" i="47"/>
  <c r="W47" i="47"/>
  <c r="W46" i="47"/>
  <c r="W45" i="47"/>
  <c r="W44" i="47"/>
  <c r="W43" i="47"/>
  <c r="W42" i="47"/>
  <c r="W41" i="47"/>
  <c r="W40" i="47"/>
  <c r="W39" i="47"/>
  <c r="W38" i="47"/>
  <c r="W37" i="47"/>
  <c r="W36" i="47"/>
  <c r="I19" i="48"/>
  <c r="I48" i="48" s="1"/>
  <c r="I64" i="48"/>
  <c r="G51" i="48"/>
  <c r="I11" i="48"/>
  <c r="I40" i="48" s="1"/>
  <c r="I17" i="48"/>
  <c r="I46" i="48" s="1"/>
  <c r="H21" i="48"/>
  <c r="H22" i="48" s="1"/>
  <c r="I15" i="48"/>
  <c r="I44" i="48" s="1"/>
  <c r="I14" i="48"/>
  <c r="I43" i="48" s="1"/>
  <c r="I16" i="48"/>
  <c r="I45" i="48" s="1"/>
  <c r="I10" i="48"/>
  <c r="I39" i="48" s="1"/>
  <c r="I61" i="48"/>
  <c r="I62" i="48"/>
  <c r="I63" i="48"/>
  <c r="I60" i="48"/>
  <c r="I65" i="48"/>
  <c r="I56" i="48"/>
  <c r="I59" i="48"/>
  <c r="I55" i="48"/>
  <c r="H66" i="48"/>
  <c r="H67" i="48" s="1"/>
  <c r="H50" i="48"/>
  <c r="X1" i="47"/>
  <c r="W34" i="47"/>
  <c r="W33" i="47"/>
  <c r="W32" i="47"/>
  <c r="W31" i="47"/>
  <c r="J20" i="48" s="1"/>
  <c r="J49" i="48" s="1"/>
  <c r="W27" i="47"/>
  <c r="W30" i="47"/>
  <c r="W28" i="47"/>
  <c r="W35" i="47"/>
  <c r="W29" i="47"/>
  <c r="W26" i="47"/>
  <c r="W25" i="47"/>
  <c r="W24" i="47"/>
  <c r="W23" i="47"/>
  <c r="W22" i="47"/>
  <c r="W21" i="47"/>
  <c r="W20" i="47"/>
  <c r="W19" i="47"/>
  <c r="W18" i="47"/>
  <c r="W17" i="47"/>
  <c r="W11" i="47"/>
  <c r="W16" i="47"/>
  <c r="W14" i="47"/>
  <c r="W12" i="47"/>
  <c r="W2" i="47"/>
  <c r="J18" i="48" s="1"/>
  <c r="J47" i="48" s="1"/>
  <c r="W15" i="47"/>
  <c r="W13" i="47"/>
  <c r="W10" i="47"/>
  <c r="W9" i="47"/>
  <c r="W8" i="47"/>
  <c r="W7" i="47"/>
  <c r="W6" i="47"/>
  <c r="W5" i="47"/>
  <c r="W4" i="47"/>
  <c r="W3" i="47"/>
  <c r="CG88" i="11"/>
  <c r="CF88" i="11"/>
  <c r="CE88" i="11"/>
  <c r="CD88" i="11"/>
  <c r="CC88" i="11"/>
  <c r="CB88" i="11"/>
  <c r="CA88" i="11"/>
  <c r="BZ88" i="11"/>
  <c r="BY88" i="11"/>
  <c r="BX88" i="11"/>
  <c r="BW88" i="11"/>
  <c r="BV88" i="11"/>
  <c r="BU88" i="11"/>
  <c r="BT88" i="11"/>
  <c r="BS88" i="11"/>
  <c r="BR88" i="11"/>
  <c r="BQ88" i="11"/>
  <c r="BP88" i="11"/>
  <c r="BO88" i="11"/>
  <c r="BN88" i="11"/>
  <c r="BM88" i="11"/>
  <c r="BL88" i="11"/>
  <c r="BK88" i="11"/>
  <c r="BJ88" i="11"/>
  <c r="BI88" i="11"/>
  <c r="BH88" i="11"/>
  <c r="BG88" i="11"/>
  <c r="BF88" i="11"/>
  <c r="BE88" i="11"/>
  <c r="BD88" i="11"/>
  <c r="BC88" i="11"/>
  <c r="BB88" i="11"/>
  <c r="BA88" i="11"/>
  <c r="AZ88" i="11"/>
  <c r="AY88" i="11"/>
  <c r="AX88" i="11"/>
  <c r="AW88" i="11"/>
  <c r="AV88" i="11"/>
  <c r="AU88" i="11"/>
  <c r="AT88" i="11"/>
  <c r="AS88" i="11"/>
  <c r="AR88" i="11"/>
  <c r="AQ88" i="11"/>
  <c r="AP88" i="11"/>
  <c r="AO88" i="11"/>
  <c r="AN88" i="11"/>
  <c r="H51" i="48" l="1"/>
  <c r="J10" i="48"/>
  <c r="J39" i="48" s="1"/>
  <c r="X300" i="47"/>
  <c r="X299" i="47"/>
  <c r="X298" i="47"/>
  <c r="X297" i="47"/>
  <c r="X296" i="47"/>
  <c r="X295" i="47"/>
  <c r="X294" i="47"/>
  <c r="X293" i="47"/>
  <c r="X292" i="47"/>
  <c r="X291" i="47"/>
  <c r="X290" i="47"/>
  <c r="X289" i="47"/>
  <c r="X288" i="47"/>
  <c r="X287" i="47"/>
  <c r="X286" i="47"/>
  <c r="X285" i="47"/>
  <c r="X284" i="47"/>
  <c r="X283" i="47"/>
  <c r="X282" i="47"/>
  <c r="X281" i="47"/>
  <c r="X280" i="47"/>
  <c r="X279" i="47"/>
  <c r="X278" i="47"/>
  <c r="X277" i="47"/>
  <c r="X276" i="47"/>
  <c r="X275" i="47"/>
  <c r="X274" i="47"/>
  <c r="X273" i="47"/>
  <c r="X272" i="47"/>
  <c r="X271" i="47"/>
  <c r="X270" i="47"/>
  <c r="X269" i="47"/>
  <c r="X268" i="47"/>
  <c r="X267" i="47"/>
  <c r="X266" i="47"/>
  <c r="X265" i="47"/>
  <c r="X264" i="47"/>
  <c r="X263" i="47"/>
  <c r="X262" i="47"/>
  <c r="X261" i="47"/>
  <c r="X260" i="47"/>
  <c r="X259" i="47"/>
  <c r="X258" i="47"/>
  <c r="X257" i="47"/>
  <c r="X256" i="47"/>
  <c r="X255" i="47"/>
  <c r="X254" i="47"/>
  <c r="X253" i="47"/>
  <c r="X252" i="47"/>
  <c r="X251" i="47"/>
  <c r="X250" i="47"/>
  <c r="X249" i="47"/>
  <c r="X248" i="47"/>
  <c r="X247" i="47"/>
  <c r="X246" i="47"/>
  <c r="X245" i="47"/>
  <c r="X244" i="47"/>
  <c r="X243" i="47"/>
  <c r="X242" i="47"/>
  <c r="X241" i="47"/>
  <c r="X240" i="47"/>
  <c r="X239" i="47"/>
  <c r="X238" i="47"/>
  <c r="X237" i="47"/>
  <c r="X236" i="47"/>
  <c r="X235" i="47"/>
  <c r="X234" i="47"/>
  <c r="X233" i="47"/>
  <c r="X232" i="47"/>
  <c r="X231" i="47"/>
  <c r="X230" i="47"/>
  <c r="X229" i="47"/>
  <c r="X228" i="47"/>
  <c r="X227" i="47"/>
  <c r="X226" i="47"/>
  <c r="X225" i="47"/>
  <c r="X224" i="47"/>
  <c r="X223" i="47"/>
  <c r="X222" i="47"/>
  <c r="X221" i="47"/>
  <c r="X220" i="47"/>
  <c r="X219" i="47"/>
  <c r="X218" i="47"/>
  <c r="X217" i="47"/>
  <c r="X216" i="47"/>
  <c r="X215" i="47"/>
  <c r="X214" i="47"/>
  <c r="X213" i="47"/>
  <c r="X212" i="47"/>
  <c r="X211" i="47"/>
  <c r="X210" i="47"/>
  <c r="X209" i="47"/>
  <c r="X208" i="47"/>
  <c r="X207" i="47"/>
  <c r="X206" i="47"/>
  <c r="X205" i="47"/>
  <c r="X204" i="47"/>
  <c r="X203" i="47"/>
  <c r="X202" i="47"/>
  <c r="X201" i="47"/>
  <c r="X200" i="47"/>
  <c r="X199" i="47"/>
  <c r="X198" i="47"/>
  <c r="X197" i="47"/>
  <c r="X196" i="47"/>
  <c r="X195" i="47"/>
  <c r="X194" i="47"/>
  <c r="X193" i="47"/>
  <c r="X192" i="47"/>
  <c r="X191" i="47"/>
  <c r="X190" i="47"/>
  <c r="X189" i="47"/>
  <c r="X188" i="47"/>
  <c r="X187" i="47"/>
  <c r="X186" i="47"/>
  <c r="X185" i="47"/>
  <c r="X184" i="47"/>
  <c r="X183" i="47"/>
  <c r="X182" i="47"/>
  <c r="X181" i="47"/>
  <c r="X180" i="47"/>
  <c r="X179" i="47"/>
  <c r="X178" i="47"/>
  <c r="X177" i="47"/>
  <c r="X176" i="47"/>
  <c r="X175" i="47"/>
  <c r="X174" i="47"/>
  <c r="X173" i="47"/>
  <c r="X172" i="47"/>
  <c r="X171" i="47"/>
  <c r="X170" i="47"/>
  <c r="X169" i="47"/>
  <c r="X168" i="47"/>
  <c r="X167" i="47"/>
  <c r="X166" i="47"/>
  <c r="X165" i="47"/>
  <c r="X164" i="47"/>
  <c r="X163" i="47"/>
  <c r="X162" i="47"/>
  <c r="X161" i="47"/>
  <c r="X160" i="47"/>
  <c r="X159" i="47"/>
  <c r="X158" i="47"/>
  <c r="X157" i="47"/>
  <c r="X156" i="47"/>
  <c r="X155" i="47"/>
  <c r="X154" i="47"/>
  <c r="X153" i="47"/>
  <c r="X152" i="47"/>
  <c r="X151" i="47"/>
  <c r="X150" i="47"/>
  <c r="X149" i="47"/>
  <c r="X148" i="47"/>
  <c r="X147" i="47"/>
  <c r="X146" i="47"/>
  <c r="X145" i="47"/>
  <c r="X144" i="47"/>
  <c r="X143" i="47"/>
  <c r="X142" i="47"/>
  <c r="X141" i="47"/>
  <c r="X140" i="47"/>
  <c r="X139" i="47"/>
  <c r="X138" i="47"/>
  <c r="X137" i="47"/>
  <c r="X136" i="47"/>
  <c r="X135" i="47"/>
  <c r="X134" i="47"/>
  <c r="X133" i="47"/>
  <c r="X132" i="47"/>
  <c r="X131" i="47"/>
  <c r="X130" i="47"/>
  <c r="X129" i="47"/>
  <c r="X128" i="47"/>
  <c r="X127" i="47"/>
  <c r="X126" i="47"/>
  <c r="X125" i="47"/>
  <c r="X124" i="47"/>
  <c r="X123" i="47"/>
  <c r="X122" i="47"/>
  <c r="X121" i="47"/>
  <c r="X120" i="47"/>
  <c r="X119" i="47"/>
  <c r="X118" i="47"/>
  <c r="X117" i="47"/>
  <c r="X116" i="47"/>
  <c r="X115" i="47"/>
  <c r="X114" i="47"/>
  <c r="X113" i="47"/>
  <c r="X112" i="47"/>
  <c r="X111" i="47"/>
  <c r="X110" i="47"/>
  <c r="X109" i="47"/>
  <c r="X108" i="47"/>
  <c r="X107" i="47"/>
  <c r="X106" i="47"/>
  <c r="X105" i="47"/>
  <c r="X104" i="47"/>
  <c r="X103" i="47"/>
  <c r="X102" i="47"/>
  <c r="X101" i="47"/>
  <c r="X100" i="47"/>
  <c r="X99" i="47"/>
  <c r="X98" i="47"/>
  <c r="X97" i="47"/>
  <c r="X96" i="47"/>
  <c r="X95" i="47"/>
  <c r="X94" i="47"/>
  <c r="X93" i="47"/>
  <c r="X92" i="47"/>
  <c r="X91" i="47"/>
  <c r="X90" i="47"/>
  <c r="X89" i="47"/>
  <c r="X88" i="47"/>
  <c r="X87" i="47"/>
  <c r="X86" i="47"/>
  <c r="X85" i="47"/>
  <c r="X84" i="47"/>
  <c r="X83" i="47"/>
  <c r="X82" i="47"/>
  <c r="X81" i="47"/>
  <c r="X80" i="47"/>
  <c r="X79" i="47"/>
  <c r="X78" i="47"/>
  <c r="X77" i="47"/>
  <c r="X76" i="47"/>
  <c r="X75" i="47"/>
  <c r="X74" i="47"/>
  <c r="X73" i="47"/>
  <c r="X72" i="47"/>
  <c r="X71" i="47"/>
  <c r="X70" i="47"/>
  <c r="X69" i="47"/>
  <c r="X68" i="47"/>
  <c r="X67" i="47"/>
  <c r="X66" i="47"/>
  <c r="X65" i="47"/>
  <c r="X64" i="47"/>
  <c r="X63" i="47"/>
  <c r="X62" i="47"/>
  <c r="X61" i="47"/>
  <c r="X60" i="47"/>
  <c r="X59" i="47"/>
  <c r="X58" i="47"/>
  <c r="X57" i="47"/>
  <c r="X56" i="47"/>
  <c r="X55" i="47"/>
  <c r="X54" i="47"/>
  <c r="X53" i="47"/>
  <c r="X52" i="47"/>
  <c r="X51" i="47"/>
  <c r="X50" i="47"/>
  <c r="X49" i="47"/>
  <c r="X48" i="47"/>
  <c r="X47" i="47"/>
  <c r="X46" i="47"/>
  <c r="X45" i="47"/>
  <c r="X44" i="47"/>
  <c r="X43" i="47"/>
  <c r="X42" i="47"/>
  <c r="X41" i="47"/>
  <c r="X40" i="47"/>
  <c r="X39" i="47"/>
  <c r="X38" i="47"/>
  <c r="X37" i="47"/>
  <c r="X36" i="47"/>
  <c r="J19" i="48"/>
  <c r="J48" i="48" s="1"/>
  <c r="J64" i="48"/>
  <c r="J11" i="48"/>
  <c r="J40" i="48" s="1"/>
  <c r="J16" i="48"/>
  <c r="J45" i="48" s="1"/>
  <c r="J17" i="48"/>
  <c r="J46" i="48" s="1"/>
  <c r="J15" i="48"/>
  <c r="J44" i="48" s="1"/>
  <c r="J14" i="48"/>
  <c r="J43" i="48" s="1"/>
  <c r="I21" i="48"/>
  <c r="I22" i="48" s="1"/>
  <c r="J56" i="48"/>
  <c r="J61" i="48"/>
  <c r="J62" i="48"/>
  <c r="J60" i="48"/>
  <c r="J59" i="48"/>
  <c r="I66" i="48"/>
  <c r="I67" i="48" s="1"/>
  <c r="J63" i="48"/>
  <c r="J55" i="48"/>
  <c r="J65" i="48"/>
  <c r="I50" i="48"/>
  <c r="Y1" i="47"/>
  <c r="X34" i="47"/>
  <c r="X33" i="47"/>
  <c r="X32" i="47"/>
  <c r="X31" i="47"/>
  <c r="K20" i="48" s="1"/>
  <c r="K49" i="48" s="1"/>
  <c r="X30" i="47"/>
  <c r="X29" i="47"/>
  <c r="X28" i="47"/>
  <c r="X27" i="47"/>
  <c r="X35" i="47"/>
  <c r="X26" i="47"/>
  <c r="X25" i="47"/>
  <c r="X24" i="47"/>
  <c r="X23" i="47"/>
  <c r="X22" i="47"/>
  <c r="X21" i="47"/>
  <c r="X20" i="47"/>
  <c r="X19" i="47"/>
  <c r="X18" i="47"/>
  <c r="X17" i="47"/>
  <c r="X16" i="47"/>
  <c r="X15" i="47"/>
  <c r="X14" i="47"/>
  <c r="X13" i="47"/>
  <c r="X12" i="47"/>
  <c r="X11" i="47"/>
  <c r="X10" i="47"/>
  <c r="X9" i="47"/>
  <c r="X8" i="47"/>
  <c r="X7" i="47"/>
  <c r="X6" i="47"/>
  <c r="X5" i="47"/>
  <c r="X4" i="47"/>
  <c r="X3" i="47"/>
  <c r="X2" i="47"/>
  <c r="K18" i="48" s="1"/>
  <c r="K47" i="48" s="1"/>
  <c r="I51" i="48" l="1"/>
  <c r="Y300" i="47"/>
  <c r="Y299" i="47"/>
  <c r="Y298" i="47"/>
  <c r="Y297" i="47"/>
  <c r="Y296" i="47"/>
  <c r="Y295" i="47"/>
  <c r="Y294" i="47"/>
  <c r="Y293" i="47"/>
  <c r="Y292" i="47"/>
  <c r="Y291" i="47"/>
  <c r="Y290" i="47"/>
  <c r="Y289" i="47"/>
  <c r="Y288" i="47"/>
  <c r="Y287" i="47"/>
  <c r="Y286" i="47"/>
  <c r="Y285" i="47"/>
  <c r="Y284" i="47"/>
  <c r="Y283" i="47"/>
  <c r="Y282" i="47"/>
  <c r="Y281" i="47"/>
  <c r="Y280" i="47"/>
  <c r="Y279" i="47"/>
  <c r="Y278" i="47"/>
  <c r="Y277" i="47"/>
  <c r="Y276" i="47"/>
  <c r="Y275" i="47"/>
  <c r="Y274" i="47"/>
  <c r="Y273" i="47"/>
  <c r="Y272" i="47"/>
  <c r="Y271" i="47"/>
  <c r="Y270" i="47"/>
  <c r="Y269" i="47"/>
  <c r="Y268" i="47"/>
  <c r="Y267" i="47"/>
  <c r="Y266" i="47"/>
  <c r="Y265" i="47"/>
  <c r="Y264" i="47"/>
  <c r="Y263" i="47"/>
  <c r="Y262" i="47"/>
  <c r="Y261" i="47"/>
  <c r="Y260" i="47"/>
  <c r="Y259" i="47"/>
  <c r="Y258" i="47"/>
  <c r="Y257" i="47"/>
  <c r="Y256" i="47"/>
  <c r="Y255" i="47"/>
  <c r="Y254" i="47"/>
  <c r="Y253" i="47"/>
  <c r="Y252" i="47"/>
  <c r="Y251" i="47"/>
  <c r="Y250" i="47"/>
  <c r="Y249" i="47"/>
  <c r="Y248" i="47"/>
  <c r="Y247" i="47"/>
  <c r="Y246" i="47"/>
  <c r="Y245" i="47"/>
  <c r="Y244" i="47"/>
  <c r="Y243" i="47"/>
  <c r="Y242" i="47"/>
  <c r="Y241" i="47"/>
  <c r="Y240" i="47"/>
  <c r="Y239" i="47"/>
  <c r="Y238" i="47"/>
  <c r="Y237" i="47"/>
  <c r="Y236" i="47"/>
  <c r="Y235" i="47"/>
  <c r="Y234" i="47"/>
  <c r="Y233" i="47"/>
  <c r="Y232" i="47"/>
  <c r="Y231" i="47"/>
  <c r="Y230" i="47"/>
  <c r="Y229" i="47"/>
  <c r="Y228" i="47"/>
  <c r="Y227" i="47"/>
  <c r="Y226" i="47"/>
  <c r="Y225" i="47"/>
  <c r="Y224" i="47"/>
  <c r="Y223" i="47"/>
  <c r="Y222" i="47"/>
  <c r="Y221" i="47"/>
  <c r="Y220" i="47"/>
  <c r="Y219" i="47"/>
  <c r="Y218" i="47"/>
  <c r="Y217" i="47"/>
  <c r="Y216" i="47"/>
  <c r="Y215" i="47"/>
  <c r="Y214" i="47"/>
  <c r="Y213" i="47"/>
  <c r="Y212" i="47"/>
  <c r="Y211" i="47"/>
  <c r="Y210" i="47"/>
  <c r="Y209" i="47"/>
  <c r="Y208" i="47"/>
  <c r="Y207" i="47"/>
  <c r="Y206" i="47"/>
  <c r="Y205" i="47"/>
  <c r="Y204" i="47"/>
  <c r="Y203" i="47"/>
  <c r="Y202" i="47"/>
  <c r="Y201" i="47"/>
  <c r="Y200" i="47"/>
  <c r="Y199" i="47"/>
  <c r="Y198" i="47"/>
  <c r="Y197" i="47"/>
  <c r="Y196" i="47"/>
  <c r="Y195" i="47"/>
  <c r="Y194" i="47"/>
  <c r="Y193" i="47"/>
  <c r="Y192" i="47"/>
  <c r="Y191" i="47"/>
  <c r="Y190" i="47"/>
  <c r="Y189" i="47"/>
  <c r="Y188" i="47"/>
  <c r="Y187" i="47"/>
  <c r="Y186" i="47"/>
  <c r="Y185" i="47"/>
  <c r="Y184" i="47"/>
  <c r="Y183" i="47"/>
  <c r="Y182" i="47"/>
  <c r="Y181" i="47"/>
  <c r="Y180" i="47"/>
  <c r="Y179" i="47"/>
  <c r="Y178" i="47"/>
  <c r="Y177" i="47"/>
  <c r="Y176" i="47"/>
  <c r="Y175" i="47"/>
  <c r="Y174" i="47"/>
  <c r="Y173" i="47"/>
  <c r="Y172" i="47"/>
  <c r="Y171" i="47"/>
  <c r="Y170" i="47"/>
  <c r="Y169" i="47"/>
  <c r="Y168" i="47"/>
  <c r="Y167" i="47"/>
  <c r="Y166" i="47"/>
  <c r="Y165" i="47"/>
  <c r="Y164" i="47"/>
  <c r="Y163" i="47"/>
  <c r="Y162" i="47"/>
  <c r="Y161" i="47"/>
  <c r="Y160" i="47"/>
  <c r="Y159" i="47"/>
  <c r="Y158" i="47"/>
  <c r="Y157" i="47"/>
  <c r="Y156" i="47"/>
  <c r="Y155" i="47"/>
  <c r="Y154" i="47"/>
  <c r="Y153" i="47"/>
  <c r="Y152" i="47"/>
  <c r="Y151" i="47"/>
  <c r="Y150" i="47"/>
  <c r="Y149" i="47"/>
  <c r="Y148" i="47"/>
  <c r="Y147" i="47"/>
  <c r="Y146" i="47"/>
  <c r="Y145" i="47"/>
  <c r="Y144" i="47"/>
  <c r="Y143" i="47"/>
  <c r="Y142" i="47"/>
  <c r="Y141" i="47"/>
  <c r="Y140" i="47"/>
  <c r="Y139" i="47"/>
  <c r="Y138" i="47"/>
  <c r="Y137" i="47"/>
  <c r="Y136" i="47"/>
  <c r="Y135" i="47"/>
  <c r="Y134" i="47"/>
  <c r="Y133" i="47"/>
  <c r="Y132" i="47"/>
  <c r="Y131" i="47"/>
  <c r="Y130" i="47"/>
  <c r="Y129" i="47"/>
  <c r="Y128" i="47"/>
  <c r="Y127" i="47"/>
  <c r="Y126" i="47"/>
  <c r="Y125" i="47"/>
  <c r="Y124" i="47"/>
  <c r="Y123" i="47"/>
  <c r="Y122" i="47"/>
  <c r="Y121" i="47"/>
  <c r="Y120" i="47"/>
  <c r="Y119" i="47"/>
  <c r="Y118" i="47"/>
  <c r="Y117" i="47"/>
  <c r="Y116" i="47"/>
  <c r="Y115" i="47"/>
  <c r="Y114" i="47"/>
  <c r="Y113" i="47"/>
  <c r="Y112" i="47"/>
  <c r="Y111" i="47"/>
  <c r="Y110" i="47"/>
  <c r="Y109" i="47"/>
  <c r="Y108" i="47"/>
  <c r="Y107" i="47"/>
  <c r="Y106" i="47"/>
  <c r="Y105" i="47"/>
  <c r="Y104" i="47"/>
  <c r="Y103" i="47"/>
  <c r="Y102" i="47"/>
  <c r="Y101" i="47"/>
  <c r="Y100" i="47"/>
  <c r="Y99" i="47"/>
  <c r="Y98" i="47"/>
  <c r="Y97" i="47"/>
  <c r="Y96" i="47"/>
  <c r="Y95" i="47"/>
  <c r="Y94" i="47"/>
  <c r="Y93" i="47"/>
  <c r="Y92" i="47"/>
  <c r="Y91" i="47"/>
  <c r="Y90" i="47"/>
  <c r="Y89" i="47"/>
  <c r="Y88" i="47"/>
  <c r="Y87" i="47"/>
  <c r="Y86" i="47"/>
  <c r="Y85" i="47"/>
  <c r="Y84" i="47"/>
  <c r="Y83" i="47"/>
  <c r="Y82" i="47"/>
  <c r="Y81" i="47"/>
  <c r="Y80" i="47"/>
  <c r="Y79" i="47"/>
  <c r="Y78" i="47"/>
  <c r="Y77" i="47"/>
  <c r="Y76" i="47"/>
  <c r="Y75" i="47"/>
  <c r="Y74" i="47"/>
  <c r="Y73" i="47"/>
  <c r="Y72" i="47"/>
  <c r="Y71" i="47"/>
  <c r="Y70" i="47"/>
  <c r="Y69" i="47"/>
  <c r="Y68" i="47"/>
  <c r="Y67" i="47"/>
  <c r="Y66" i="47"/>
  <c r="Y65" i="47"/>
  <c r="Y64" i="47"/>
  <c r="Y63" i="47"/>
  <c r="Y62" i="47"/>
  <c r="Y61" i="47"/>
  <c r="Y60" i="47"/>
  <c r="Y59" i="47"/>
  <c r="Y58" i="47"/>
  <c r="Y57" i="47"/>
  <c r="Y56" i="47"/>
  <c r="Y55" i="47"/>
  <c r="Y54" i="47"/>
  <c r="Y53" i="47"/>
  <c r="Y52" i="47"/>
  <c r="Y51" i="47"/>
  <c r="Y50" i="47"/>
  <c r="Y49" i="47"/>
  <c r="Y48" i="47"/>
  <c r="Y47" i="47"/>
  <c r="Y46" i="47"/>
  <c r="Y45" i="47"/>
  <c r="Y44" i="47"/>
  <c r="Y43" i="47"/>
  <c r="Y42" i="47"/>
  <c r="Y41" i="47"/>
  <c r="Y40" i="47"/>
  <c r="Y39" i="47"/>
  <c r="Y38" i="47"/>
  <c r="Y37" i="47"/>
  <c r="Y36" i="47"/>
  <c r="K64" i="48"/>
  <c r="K19" i="48"/>
  <c r="K48" i="48" s="1"/>
  <c r="K16" i="48"/>
  <c r="K45" i="48" s="1"/>
  <c r="J21" i="48"/>
  <c r="J22" i="48" s="1"/>
  <c r="K11" i="48"/>
  <c r="K40" i="48" s="1"/>
  <c r="K14" i="48"/>
  <c r="K43" i="48" s="1"/>
  <c r="K17" i="48"/>
  <c r="K46" i="48" s="1"/>
  <c r="K15" i="48"/>
  <c r="K44" i="48" s="1"/>
  <c r="K10" i="48"/>
  <c r="K39" i="48" s="1"/>
  <c r="K56" i="48"/>
  <c r="K59" i="48"/>
  <c r="K62" i="48"/>
  <c r="K60" i="48"/>
  <c r="K61" i="48"/>
  <c r="J66" i="48"/>
  <c r="J67" i="48" s="1"/>
  <c r="K63" i="48"/>
  <c r="K55" i="48"/>
  <c r="K65" i="48"/>
  <c r="J50" i="48"/>
  <c r="Z1" i="47"/>
  <c r="Y35" i="47"/>
  <c r="Y34" i="47"/>
  <c r="Y30" i="47"/>
  <c r="Y28" i="47"/>
  <c r="Y33" i="47"/>
  <c r="Y26" i="47"/>
  <c r="Y32" i="47"/>
  <c r="Y29" i="47"/>
  <c r="Y31" i="47"/>
  <c r="L20" i="48" s="1"/>
  <c r="L49" i="48" s="1"/>
  <c r="Y27" i="47"/>
  <c r="Y25" i="47"/>
  <c r="Y23" i="47"/>
  <c r="Y21" i="47"/>
  <c r="Y24" i="47"/>
  <c r="Y22" i="47"/>
  <c r="Y20" i="47"/>
  <c r="Y19" i="47"/>
  <c r="Y18" i="47"/>
  <c r="Y17" i="47"/>
  <c r="Y16" i="47"/>
  <c r="Y15" i="47"/>
  <c r="Y14" i="47"/>
  <c r="Y11" i="47"/>
  <c r="Y12" i="47"/>
  <c r="Y9" i="47"/>
  <c r="Y8" i="47"/>
  <c r="Y7" i="47"/>
  <c r="Y6" i="47"/>
  <c r="Y13" i="47"/>
  <c r="Y10" i="47"/>
  <c r="Y3" i="47"/>
  <c r="Y2" i="47"/>
  <c r="L18" i="48" s="1"/>
  <c r="L47" i="48" s="1"/>
  <c r="Y5" i="47"/>
  <c r="Y4" i="47"/>
  <c r="AC141" i="39"/>
  <c r="Z300" i="47" l="1"/>
  <c r="Z299" i="47"/>
  <c r="Z298" i="47"/>
  <c r="Z297" i="47"/>
  <c r="Z296" i="47"/>
  <c r="Z295" i="47"/>
  <c r="Z294" i="47"/>
  <c r="Z293" i="47"/>
  <c r="Z292" i="47"/>
  <c r="Z291" i="47"/>
  <c r="Z290" i="47"/>
  <c r="Z289" i="47"/>
  <c r="Z288" i="47"/>
  <c r="Z287" i="47"/>
  <c r="Z286" i="47"/>
  <c r="Z285" i="47"/>
  <c r="Z284" i="47"/>
  <c r="Z283" i="47"/>
  <c r="Z282" i="47"/>
  <c r="Z281" i="47"/>
  <c r="Z280" i="47"/>
  <c r="Z279" i="47"/>
  <c r="Z278" i="47"/>
  <c r="Z277" i="47"/>
  <c r="Z276" i="47"/>
  <c r="Z275" i="47"/>
  <c r="Z274" i="47"/>
  <c r="Z273" i="47"/>
  <c r="Z272" i="47"/>
  <c r="Z271" i="47"/>
  <c r="Z270" i="47"/>
  <c r="Z269" i="47"/>
  <c r="Z268" i="47"/>
  <c r="Z267" i="47"/>
  <c r="Z266" i="47"/>
  <c r="Z265" i="47"/>
  <c r="Z264" i="47"/>
  <c r="Z263" i="47"/>
  <c r="Z262" i="47"/>
  <c r="Z261" i="47"/>
  <c r="Z260" i="47"/>
  <c r="Z259" i="47"/>
  <c r="Z258" i="47"/>
  <c r="Z257" i="47"/>
  <c r="Z256" i="47"/>
  <c r="Z255" i="47"/>
  <c r="Z254" i="47"/>
  <c r="Z253" i="47"/>
  <c r="Z252" i="47"/>
  <c r="Z251" i="47"/>
  <c r="Z250" i="47"/>
  <c r="Z249" i="47"/>
  <c r="Z248" i="47"/>
  <c r="Z247" i="47"/>
  <c r="Z246" i="47"/>
  <c r="Z245" i="47"/>
  <c r="Z244" i="47"/>
  <c r="Z243" i="47"/>
  <c r="Z242" i="47"/>
  <c r="Z241" i="47"/>
  <c r="Z240" i="47"/>
  <c r="Z239" i="47"/>
  <c r="Z238" i="47"/>
  <c r="Z237" i="47"/>
  <c r="Z236" i="47"/>
  <c r="Z235" i="47"/>
  <c r="Z234" i="47"/>
  <c r="Z233" i="47"/>
  <c r="Z232" i="47"/>
  <c r="Z231" i="47"/>
  <c r="Z230" i="47"/>
  <c r="Z229" i="47"/>
  <c r="Z228" i="47"/>
  <c r="Z227" i="47"/>
  <c r="Z226" i="47"/>
  <c r="Z225" i="47"/>
  <c r="Z224" i="47"/>
  <c r="Z223" i="47"/>
  <c r="Z222" i="47"/>
  <c r="Z221" i="47"/>
  <c r="Z220" i="47"/>
  <c r="Z219" i="47"/>
  <c r="Z218" i="47"/>
  <c r="Z217" i="47"/>
  <c r="Z216" i="47"/>
  <c r="Z215" i="47"/>
  <c r="Z214" i="47"/>
  <c r="Z213" i="47"/>
  <c r="Z212" i="47"/>
  <c r="Z211" i="47"/>
  <c r="Z210" i="47"/>
  <c r="Z209" i="47"/>
  <c r="Z208" i="47"/>
  <c r="Z207" i="47"/>
  <c r="Z206" i="47"/>
  <c r="Z205" i="47"/>
  <c r="Z204" i="47"/>
  <c r="Z203" i="47"/>
  <c r="Z202" i="47"/>
  <c r="Z201" i="47"/>
  <c r="Z200" i="47"/>
  <c r="Z199" i="47"/>
  <c r="Z198" i="47"/>
  <c r="Z197" i="47"/>
  <c r="Z196" i="47"/>
  <c r="Z195" i="47"/>
  <c r="Z194" i="47"/>
  <c r="Z193" i="47"/>
  <c r="Z192" i="47"/>
  <c r="Z191" i="47"/>
  <c r="Z190" i="47"/>
  <c r="Z189" i="47"/>
  <c r="Z188" i="47"/>
  <c r="Z187" i="47"/>
  <c r="Z186" i="47"/>
  <c r="Z185" i="47"/>
  <c r="Z184" i="47"/>
  <c r="Z183" i="47"/>
  <c r="Z182" i="47"/>
  <c r="Z181" i="47"/>
  <c r="Z180" i="47"/>
  <c r="Z179" i="47"/>
  <c r="Z178" i="47"/>
  <c r="Z177" i="47"/>
  <c r="Z176" i="47"/>
  <c r="Z175" i="47"/>
  <c r="Z174" i="47"/>
  <c r="Z173" i="47"/>
  <c r="Z172" i="47"/>
  <c r="Z171" i="47"/>
  <c r="Z170" i="47"/>
  <c r="Z169" i="47"/>
  <c r="Z168" i="47"/>
  <c r="Z167" i="47"/>
  <c r="Z166" i="47"/>
  <c r="Z165" i="47"/>
  <c r="Z164" i="47"/>
  <c r="Z163" i="47"/>
  <c r="Z162" i="47"/>
  <c r="Z161" i="47"/>
  <c r="Z160" i="47"/>
  <c r="Z159" i="47"/>
  <c r="Z158" i="47"/>
  <c r="Z157" i="47"/>
  <c r="Z156" i="47"/>
  <c r="Z155" i="47"/>
  <c r="Z154" i="47"/>
  <c r="Z153" i="47"/>
  <c r="Z152" i="47"/>
  <c r="Z151" i="47"/>
  <c r="Z150" i="47"/>
  <c r="Z149" i="47"/>
  <c r="Z148" i="47"/>
  <c r="Z147" i="47"/>
  <c r="Z146" i="47"/>
  <c r="Z145" i="47"/>
  <c r="Z144" i="47"/>
  <c r="Z143" i="47"/>
  <c r="Z142" i="47"/>
  <c r="Z141" i="47"/>
  <c r="Z140" i="47"/>
  <c r="Z139" i="47"/>
  <c r="Z138" i="47"/>
  <c r="Z137" i="47"/>
  <c r="Z136" i="47"/>
  <c r="Z135" i="47"/>
  <c r="Z134" i="47"/>
  <c r="Z133" i="47"/>
  <c r="Z132" i="47"/>
  <c r="Z131" i="47"/>
  <c r="Z130" i="47"/>
  <c r="Z129" i="47"/>
  <c r="Z128" i="47"/>
  <c r="Z127" i="47"/>
  <c r="Z126" i="47"/>
  <c r="Z125" i="47"/>
  <c r="Z124" i="47"/>
  <c r="Z123" i="47"/>
  <c r="Z122" i="47"/>
  <c r="Z121" i="47"/>
  <c r="Z120" i="47"/>
  <c r="Z119" i="47"/>
  <c r="Z118" i="47"/>
  <c r="Z117" i="47"/>
  <c r="Z116" i="47"/>
  <c r="Z115" i="47"/>
  <c r="Z114" i="47"/>
  <c r="Z113" i="47"/>
  <c r="Z112" i="47"/>
  <c r="Z111" i="47"/>
  <c r="Z110" i="47"/>
  <c r="Z109" i="47"/>
  <c r="Z108" i="47"/>
  <c r="Z107" i="47"/>
  <c r="Z106" i="47"/>
  <c r="Z105" i="47"/>
  <c r="Z104" i="47"/>
  <c r="Z103" i="47"/>
  <c r="Z102" i="47"/>
  <c r="Z101" i="47"/>
  <c r="Z100" i="47"/>
  <c r="Z99" i="47"/>
  <c r="Z98" i="47"/>
  <c r="Z97" i="47"/>
  <c r="Z96" i="47"/>
  <c r="Z95" i="47"/>
  <c r="Z94" i="47"/>
  <c r="Z93" i="47"/>
  <c r="Z92" i="47"/>
  <c r="Z91" i="47"/>
  <c r="Z90" i="47"/>
  <c r="Z89" i="47"/>
  <c r="Z88" i="47"/>
  <c r="Z87" i="47"/>
  <c r="Z86" i="47"/>
  <c r="Z85" i="47"/>
  <c r="Z84" i="47"/>
  <c r="Z83" i="47"/>
  <c r="Z82" i="47"/>
  <c r="Z81" i="47"/>
  <c r="Z80" i="47"/>
  <c r="Z79" i="47"/>
  <c r="Z78" i="47"/>
  <c r="Z77" i="47"/>
  <c r="Z76" i="47"/>
  <c r="Z75" i="47"/>
  <c r="Z74" i="47"/>
  <c r="Z73" i="47"/>
  <c r="Z72" i="47"/>
  <c r="Z71" i="47"/>
  <c r="Z70" i="47"/>
  <c r="Z69" i="47"/>
  <c r="Z68" i="47"/>
  <c r="Z67" i="47"/>
  <c r="Z66" i="47"/>
  <c r="Z65" i="47"/>
  <c r="Z64" i="47"/>
  <c r="Z63" i="47"/>
  <c r="Z62" i="47"/>
  <c r="Z61" i="47"/>
  <c r="Z60" i="47"/>
  <c r="Z59" i="47"/>
  <c r="Z58" i="47"/>
  <c r="Z57" i="47"/>
  <c r="Z56" i="47"/>
  <c r="Z55" i="47"/>
  <c r="Z54" i="47"/>
  <c r="Z53" i="47"/>
  <c r="Z52" i="47"/>
  <c r="Z51" i="47"/>
  <c r="Z50" i="47"/>
  <c r="Z49" i="47"/>
  <c r="Z48" i="47"/>
  <c r="Z47" i="47"/>
  <c r="Z46" i="47"/>
  <c r="Z45" i="47"/>
  <c r="Z44" i="47"/>
  <c r="Z43" i="47"/>
  <c r="Z42" i="47"/>
  <c r="Z41" i="47"/>
  <c r="Z40" i="47"/>
  <c r="Z39" i="47"/>
  <c r="Z38" i="47"/>
  <c r="Z37" i="47"/>
  <c r="Z36" i="47"/>
  <c r="L64" i="48"/>
  <c r="L19" i="48"/>
  <c r="L48" i="48" s="1"/>
  <c r="J51" i="48"/>
  <c r="K21" i="48"/>
  <c r="K22" i="48" s="1"/>
  <c r="L17" i="48"/>
  <c r="L46" i="48" s="1"/>
  <c r="L15" i="48"/>
  <c r="L44" i="48" s="1"/>
  <c r="L10" i="48"/>
  <c r="L39" i="48" s="1"/>
  <c r="L16" i="48"/>
  <c r="L45" i="48" s="1"/>
  <c r="L11" i="48"/>
  <c r="L40" i="48" s="1"/>
  <c r="L14" i="48"/>
  <c r="L43" i="48" s="1"/>
  <c r="L62" i="48"/>
  <c r="L60" i="48"/>
  <c r="L55" i="48"/>
  <c r="L59" i="48"/>
  <c r="L56" i="48"/>
  <c r="L61" i="48"/>
  <c r="L65" i="48"/>
  <c r="K66" i="48"/>
  <c r="K67" i="48" s="1"/>
  <c r="L63" i="48"/>
  <c r="K50" i="48"/>
  <c r="AA1" i="47"/>
  <c r="Z35" i="47"/>
  <c r="Z34" i="47"/>
  <c r="Z33" i="47"/>
  <c r="Z32" i="47"/>
  <c r="Z31" i="47"/>
  <c r="M20" i="48" s="1"/>
  <c r="M49" i="48" s="1"/>
  <c r="Z30" i="47"/>
  <c r="Z29" i="47"/>
  <c r="Z28" i="47"/>
  <c r="Z27" i="47"/>
  <c r="Z26" i="47"/>
  <c r="Z24" i="47"/>
  <c r="Z22" i="47"/>
  <c r="Z20" i="47"/>
  <c r="Z19" i="47"/>
  <c r="Z18" i="47"/>
  <c r="Z17" i="47"/>
  <c r="Z16" i="47"/>
  <c r="Z25" i="47"/>
  <c r="Z23" i="47"/>
  <c r="Z21" i="47"/>
  <c r="Z12" i="47"/>
  <c r="Z9" i="47"/>
  <c r="Z7" i="47"/>
  <c r="Z6" i="47"/>
  <c r="Z14" i="47"/>
  <c r="Z13" i="47"/>
  <c r="Z10" i="47"/>
  <c r="Z15" i="47"/>
  <c r="Z8" i="47"/>
  <c r="Z11" i="47"/>
  <c r="Z3" i="47"/>
  <c r="Z5" i="47"/>
  <c r="Z4" i="47"/>
  <c r="Z2" i="47"/>
  <c r="M18" i="48" s="1"/>
  <c r="M47" i="48" s="1"/>
  <c r="N81" i="40"/>
  <c r="M81" i="40"/>
  <c r="I81" i="40"/>
  <c r="H81" i="40"/>
  <c r="O81" i="40"/>
  <c r="L81" i="40"/>
  <c r="K81" i="40"/>
  <c r="J81" i="40"/>
  <c r="G81" i="40"/>
  <c r="F81" i="40"/>
  <c r="E81" i="40"/>
  <c r="D81" i="40"/>
  <c r="AA300" i="47" l="1"/>
  <c r="AA299" i="47"/>
  <c r="AA298" i="47"/>
  <c r="AA297" i="47"/>
  <c r="AA296" i="47"/>
  <c r="AA295" i="47"/>
  <c r="AA294" i="47"/>
  <c r="AA293" i="47"/>
  <c r="AA292" i="47"/>
  <c r="AA291" i="47"/>
  <c r="AA290" i="47"/>
  <c r="AA289" i="47"/>
  <c r="AA288" i="47"/>
  <c r="AA287" i="47"/>
  <c r="AA286" i="47"/>
  <c r="AA285" i="47"/>
  <c r="AA284" i="47"/>
  <c r="AA283" i="47"/>
  <c r="AA282" i="47"/>
  <c r="AA281" i="47"/>
  <c r="AA280" i="47"/>
  <c r="AA279" i="47"/>
  <c r="AA278" i="47"/>
  <c r="AA277" i="47"/>
  <c r="AA276" i="47"/>
  <c r="AA275" i="47"/>
  <c r="AA274" i="47"/>
  <c r="AA273" i="47"/>
  <c r="AA272" i="47"/>
  <c r="AA271" i="47"/>
  <c r="AA270" i="47"/>
  <c r="AA269" i="47"/>
  <c r="AA268" i="47"/>
  <c r="AA267" i="47"/>
  <c r="AA266" i="47"/>
  <c r="AA265" i="47"/>
  <c r="AA264" i="47"/>
  <c r="AA263" i="47"/>
  <c r="AA262" i="47"/>
  <c r="AA261" i="47"/>
  <c r="AA260" i="47"/>
  <c r="AA259" i="47"/>
  <c r="AA258" i="47"/>
  <c r="AA257" i="47"/>
  <c r="AA256" i="47"/>
  <c r="AA255" i="47"/>
  <c r="AA254" i="47"/>
  <c r="AA253" i="47"/>
  <c r="AA252" i="47"/>
  <c r="AA251" i="47"/>
  <c r="AA250" i="47"/>
  <c r="AA249" i="47"/>
  <c r="AA248" i="47"/>
  <c r="AA247" i="47"/>
  <c r="AA246" i="47"/>
  <c r="AA245" i="47"/>
  <c r="AA244" i="47"/>
  <c r="AA243" i="47"/>
  <c r="AA242" i="47"/>
  <c r="AA241" i="47"/>
  <c r="AA240" i="47"/>
  <c r="AA239" i="47"/>
  <c r="AA238" i="47"/>
  <c r="AA237" i="47"/>
  <c r="AA236" i="47"/>
  <c r="AA235" i="47"/>
  <c r="AA234" i="47"/>
  <c r="AA233" i="47"/>
  <c r="AA232" i="47"/>
  <c r="AA231" i="47"/>
  <c r="AA230" i="47"/>
  <c r="AA229" i="47"/>
  <c r="AA228" i="47"/>
  <c r="AA227" i="47"/>
  <c r="AA226" i="47"/>
  <c r="AA225" i="47"/>
  <c r="AA224" i="47"/>
  <c r="AA223" i="47"/>
  <c r="AA222" i="47"/>
  <c r="AA221" i="47"/>
  <c r="AA220" i="47"/>
  <c r="AA219" i="47"/>
  <c r="AA218" i="47"/>
  <c r="AA217" i="47"/>
  <c r="AA216" i="47"/>
  <c r="AA215" i="47"/>
  <c r="AA214" i="47"/>
  <c r="AA213" i="47"/>
  <c r="AA212" i="47"/>
  <c r="AA211" i="47"/>
  <c r="AA210" i="47"/>
  <c r="AA209" i="47"/>
  <c r="AA208" i="47"/>
  <c r="AA207" i="47"/>
  <c r="AA206" i="47"/>
  <c r="AA205" i="47"/>
  <c r="AA204" i="47"/>
  <c r="AA203" i="47"/>
  <c r="AA202" i="47"/>
  <c r="AA201" i="47"/>
  <c r="AA200" i="47"/>
  <c r="AA199" i="47"/>
  <c r="AA198" i="47"/>
  <c r="AA197" i="47"/>
  <c r="AA196" i="47"/>
  <c r="AA195" i="47"/>
  <c r="AA194" i="47"/>
  <c r="AA193" i="47"/>
  <c r="AA192" i="47"/>
  <c r="AA191" i="47"/>
  <c r="AA190" i="47"/>
  <c r="AA189" i="47"/>
  <c r="AA188" i="47"/>
  <c r="AA187" i="47"/>
  <c r="AA186" i="47"/>
  <c r="AA185" i="47"/>
  <c r="AA184" i="47"/>
  <c r="AA183" i="47"/>
  <c r="AA182" i="47"/>
  <c r="AA181" i="47"/>
  <c r="AA180" i="47"/>
  <c r="AA179" i="47"/>
  <c r="AA178" i="47"/>
  <c r="AA177" i="47"/>
  <c r="AA176" i="47"/>
  <c r="AA175" i="47"/>
  <c r="AA174" i="47"/>
  <c r="AA173" i="47"/>
  <c r="AA172" i="47"/>
  <c r="AA171" i="47"/>
  <c r="AA170" i="47"/>
  <c r="AA169" i="47"/>
  <c r="AA168" i="47"/>
  <c r="AA167" i="47"/>
  <c r="AA166" i="47"/>
  <c r="AA165" i="47"/>
  <c r="AA164" i="47"/>
  <c r="AA163" i="47"/>
  <c r="AA162" i="47"/>
  <c r="AA161" i="47"/>
  <c r="AA160" i="47"/>
  <c r="AA159" i="47"/>
  <c r="AA158" i="47"/>
  <c r="AA157" i="47"/>
  <c r="AA156" i="47"/>
  <c r="AA155" i="47"/>
  <c r="AA154" i="47"/>
  <c r="AA153" i="47"/>
  <c r="AA152" i="47"/>
  <c r="AA151" i="47"/>
  <c r="AA150" i="47"/>
  <c r="AA149" i="47"/>
  <c r="AA148" i="47"/>
  <c r="AA147" i="47"/>
  <c r="AA146" i="47"/>
  <c r="AA145" i="47"/>
  <c r="AA144" i="47"/>
  <c r="AA143" i="47"/>
  <c r="AA142" i="47"/>
  <c r="AA141" i="47"/>
  <c r="AA140" i="47"/>
  <c r="AA139" i="47"/>
  <c r="AA138" i="47"/>
  <c r="AA137" i="47"/>
  <c r="AA136" i="47"/>
  <c r="AA135" i="47"/>
  <c r="AA134" i="47"/>
  <c r="AA133" i="47"/>
  <c r="AA132" i="47"/>
  <c r="AA131" i="47"/>
  <c r="AA130" i="47"/>
  <c r="AA129" i="47"/>
  <c r="AA128" i="47"/>
  <c r="AA127" i="47"/>
  <c r="AA126" i="47"/>
  <c r="AA125" i="47"/>
  <c r="AA124" i="47"/>
  <c r="AA123" i="47"/>
  <c r="AA122" i="47"/>
  <c r="AA121" i="47"/>
  <c r="AA120" i="47"/>
  <c r="AA119" i="47"/>
  <c r="AA118" i="47"/>
  <c r="AA117" i="47"/>
  <c r="AA116" i="47"/>
  <c r="AA115" i="47"/>
  <c r="AA114" i="47"/>
  <c r="AA113" i="47"/>
  <c r="AA112" i="47"/>
  <c r="AA111" i="47"/>
  <c r="AA110" i="47"/>
  <c r="AA109" i="47"/>
  <c r="AA108" i="47"/>
  <c r="AA107" i="47"/>
  <c r="AA106" i="47"/>
  <c r="AA105" i="47"/>
  <c r="AA104" i="47"/>
  <c r="AA103" i="47"/>
  <c r="AA102" i="47"/>
  <c r="AA101" i="47"/>
  <c r="AA100" i="47"/>
  <c r="AA99" i="47"/>
  <c r="AA98" i="47"/>
  <c r="AA97" i="47"/>
  <c r="AA96" i="47"/>
  <c r="AA95" i="47"/>
  <c r="AA94" i="47"/>
  <c r="AA93" i="47"/>
  <c r="AA92" i="47"/>
  <c r="AA91" i="47"/>
  <c r="AA90" i="47"/>
  <c r="AA89" i="47"/>
  <c r="AA88" i="47"/>
  <c r="AA87" i="47"/>
  <c r="AA86" i="47"/>
  <c r="AA85" i="47"/>
  <c r="AA84" i="47"/>
  <c r="AA83" i="47"/>
  <c r="AA82" i="47"/>
  <c r="AA81" i="47"/>
  <c r="AA80" i="47"/>
  <c r="AA79" i="47"/>
  <c r="AA78" i="47"/>
  <c r="AA77" i="47"/>
  <c r="AA76" i="47"/>
  <c r="AA75" i="47"/>
  <c r="AA74" i="47"/>
  <c r="AA73" i="47"/>
  <c r="AA72" i="47"/>
  <c r="AA71" i="47"/>
  <c r="AA70" i="47"/>
  <c r="AA69" i="47"/>
  <c r="AA68" i="47"/>
  <c r="AA67" i="47"/>
  <c r="AA66" i="47"/>
  <c r="AA65" i="47"/>
  <c r="AA64" i="47"/>
  <c r="AA63" i="47"/>
  <c r="AA62" i="47"/>
  <c r="AA61" i="47"/>
  <c r="AA60" i="47"/>
  <c r="AA59" i="47"/>
  <c r="AA58" i="47"/>
  <c r="AA57" i="47"/>
  <c r="AA56" i="47"/>
  <c r="AA55" i="47"/>
  <c r="AA54" i="47"/>
  <c r="AA53" i="47"/>
  <c r="AA52" i="47"/>
  <c r="AA51" i="47"/>
  <c r="AA50" i="47"/>
  <c r="AA49" i="47"/>
  <c r="AA48" i="47"/>
  <c r="AA47" i="47"/>
  <c r="AA46" i="47"/>
  <c r="AA45" i="47"/>
  <c r="AA44" i="47"/>
  <c r="AA43" i="47"/>
  <c r="AA42" i="47"/>
  <c r="AA41" i="47"/>
  <c r="AA40" i="47"/>
  <c r="AA39" i="47"/>
  <c r="AA38" i="47"/>
  <c r="AA37" i="47"/>
  <c r="AA36" i="47"/>
  <c r="M19" i="48"/>
  <c r="M48" i="48" s="1"/>
  <c r="M64" i="48"/>
  <c r="K51" i="48"/>
  <c r="M17" i="48"/>
  <c r="M46" i="48" s="1"/>
  <c r="M15" i="48"/>
  <c r="M44" i="48" s="1"/>
  <c r="M11" i="48"/>
  <c r="M40" i="48" s="1"/>
  <c r="M10" i="48"/>
  <c r="M39" i="48" s="1"/>
  <c r="M14" i="48"/>
  <c r="M43" i="48" s="1"/>
  <c r="L21" i="48"/>
  <c r="L22" i="48" s="1"/>
  <c r="M16" i="48"/>
  <c r="M45" i="48" s="1"/>
  <c r="M56" i="48"/>
  <c r="M60" i="48"/>
  <c r="L66" i="48"/>
  <c r="L67" i="48" s="1"/>
  <c r="M62" i="48"/>
  <c r="M59" i="48"/>
  <c r="M65" i="48"/>
  <c r="M61" i="48"/>
  <c r="M63" i="48"/>
  <c r="M55" i="48"/>
  <c r="L50" i="48"/>
  <c r="AB1" i="47"/>
  <c r="AA34" i="47"/>
  <c r="AA33" i="47"/>
  <c r="AA32" i="47"/>
  <c r="AA31" i="47"/>
  <c r="N20" i="48" s="1"/>
  <c r="N49" i="48" s="1"/>
  <c r="AA35" i="47"/>
  <c r="AA29" i="47"/>
  <c r="AA27" i="47"/>
  <c r="AA30" i="47"/>
  <c r="AA28" i="47"/>
  <c r="AA26" i="47"/>
  <c r="AA25" i="47"/>
  <c r="AA24" i="47"/>
  <c r="AA23" i="47"/>
  <c r="AA22" i="47"/>
  <c r="AA21" i="47"/>
  <c r="AA20" i="47"/>
  <c r="AA19" i="47"/>
  <c r="AA18" i="47"/>
  <c r="AA14" i="47"/>
  <c r="AA13" i="47"/>
  <c r="AA10" i="47"/>
  <c r="AA16" i="47"/>
  <c r="AA15" i="47"/>
  <c r="AA11" i="47"/>
  <c r="AA4" i="47"/>
  <c r="AA3" i="47"/>
  <c r="AA17" i="47"/>
  <c r="AA12" i="47"/>
  <c r="AA9" i="47"/>
  <c r="AA8" i="47"/>
  <c r="AA7" i="47"/>
  <c r="AA6" i="47"/>
  <c r="AA5" i="47"/>
  <c r="AA2" i="47"/>
  <c r="N18" i="48" s="1"/>
  <c r="N47" i="48" s="1"/>
  <c r="AB300" i="47" l="1"/>
  <c r="AB299" i="47"/>
  <c r="AB298" i="47"/>
  <c r="AB297" i="47"/>
  <c r="AB296" i="47"/>
  <c r="AB295" i="47"/>
  <c r="AB294" i="47"/>
  <c r="AB293" i="47"/>
  <c r="AB292" i="47"/>
  <c r="AB291" i="47"/>
  <c r="AB290" i="47"/>
  <c r="AB289" i="47"/>
  <c r="AB288" i="47"/>
  <c r="AB287" i="47"/>
  <c r="AB286" i="47"/>
  <c r="AB285" i="47"/>
  <c r="AB284" i="47"/>
  <c r="AB283" i="47"/>
  <c r="AB282" i="47"/>
  <c r="AB281" i="47"/>
  <c r="AB280" i="47"/>
  <c r="AB279" i="47"/>
  <c r="AB278" i="47"/>
  <c r="AB277" i="47"/>
  <c r="AB276" i="47"/>
  <c r="AB275" i="47"/>
  <c r="AB274" i="47"/>
  <c r="AB273" i="47"/>
  <c r="AB272" i="47"/>
  <c r="AB271" i="47"/>
  <c r="AB270" i="47"/>
  <c r="AB269" i="47"/>
  <c r="AB268" i="47"/>
  <c r="AB267" i="47"/>
  <c r="AB266" i="47"/>
  <c r="AB265" i="47"/>
  <c r="AB264" i="47"/>
  <c r="AB263" i="47"/>
  <c r="AB262" i="47"/>
  <c r="AB261" i="47"/>
  <c r="AB260" i="47"/>
  <c r="AB259" i="47"/>
  <c r="AB258" i="47"/>
  <c r="AB257" i="47"/>
  <c r="AB256" i="47"/>
  <c r="AB255" i="47"/>
  <c r="AB254" i="47"/>
  <c r="AB253" i="47"/>
  <c r="AB252" i="47"/>
  <c r="AB251" i="47"/>
  <c r="AB250" i="47"/>
  <c r="AB249" i="47"/>
  <c r="AB248" i="47"/>
  <c r="AB247" i="47"/>
  <c r="AB246" i="47"/>
  <c r="AB245" i="47"/>
  <c r="AB244" i="47"/>
  <c r="AB243" i="47"/>
  <c r="AB242" i="47"/>
  <c r="AB241" i="47"/>
  <c r="AB240" i="47"/>
  <c r="AB239" i="47"/>
  <c r="AB238" i="47"/>
  <c r="AB237" i="47"/>
  <c r="AB236" i="47"/>
  <c r="AB235" i="47"/>
  <c r="AB234" i="47"/>
  <c r="AB233" i="47"/>
  <c r="AB232" i="47"/>
  <c r="AB231" i="47"/>
  <c r="AB230" i="47"/>
  <c r="AB229" i="47"/>
  <c r="AB228" i="47"/>
  <c r="AB227" i="47"/>
  <c r="AB226" i="47"/>
  <c r="AB225" i="47"/>
  <c r="AB224" i="47"/>
  <c r="AB223" i="47"/>
  <c r="AB222" i="47"/>
  <c r="AB221" i="47"/>
  <c r="AB220" i="47"/>
  <c r="AB219" i="47"/>
  <c r="AB218" i="47"/>
  <c r="AB217" i="47"/>
  <c r="AB216" i="47"/>
  <c r="AB215" i="47"/>
  <c r="AB214" i="47"/>
  <c r="AB213" i="47"/>
  <c r="AB212" i="47"/>
  <c r="AB211" i="47"/>
  <c r="AB210" i="47"/>
  <c r="AB209" i="47"/>
  <c r="AB208" i="47"/>
  <c r="AB207" i="47"/>
  <c r="AB206" i="47"/>
  <c r="AB205" i="47"/>
  <c r="AB204" i="47"/>
  <c r="AB203" i="47"/>
  <c r="AB202" i="47"/>
  <c r="AB201" i="47"/>
  <c r="AB200" i="47"/>
  <c r="AB199" i="47"/>
  <c r="AB198" i="47"/>
  <c r="AB197" i="47"/>
  <c r="AB196" i="47"/>
  <c r="AB195" i="47"/>
  <c r="AB194" i="47"/>
  <c r="AB193" i="47"/>
  <c r="AB192" i="47"/>
  <c r="AB191" i="47"/>
  <c r="AB190" i="47"/>
  <c r="AB189" i="47"/>
  <c r="AB188" i="47"/>
  <c r="AB187" i="47"/>
  <c r="AB186" i="47"/>
  <c r="AB185" i="47"/>
  <c r="AB184" i="47"/>
  <c r="AB183" i="47"/>
  <c r="AB182" i="47"/>
  <c r="AB181" i="47"/>
  <c r="AB180" i="47"/>
  <c r="AB179" i="47"/>
  <c r="AB178" i="47"/>
  <c r="AB177" i="47"/>
  <c r="AB176" i="47"/>
  <c r="AB175" i="47"/>
  <c r="AB174" i="47"/>
  <c r="AB173" i="47"/>
  <c r="AB172" i="47"/>
  <c r="AB171" i="47"/>
  <c r="AB170" i="47"/>
  <c r="AB169" i="47"/>
  <c r="AB168" i="47"/>
  <c r="AB167" i="47"/>
  <c r="AB166" i="47"/>
  <c r="AB165" i="47"/>
  <c r="AB164" i="47"/>
  <c r="AB163" i="47"/>
  <c r="AB162" i="47"/>
  <c r="AB161" i="47"/>
  <c r="AB160" i="47"/>
  <c r="AB159" i="47"/>
  <c r="AB158" i="47"/>
  <c r="AB157" i="47"/>
  <c r="AB156" i="47"/>
  <c r="AB155" i="47"/>
  <c r="AB154" i="47"/>
  <c r="AB153" i="47"/>
  <c r="AB152" i="47"/>
  <c r="AB151" i="47"/>
  <c r="AB150" i="47"/>
  <c r="AB149" i="47"/>
  <c r="AB148" i="47"/>
  <c r="AB147" i="47"/>
  <c r="AB146" i="47"/>
  <c r="AB145" i="47"/>
  <c r="AB144" i="47"/>
  <c r="AB143" i="47"/>
  <c r="AB142" i="47"/>
  <c r="AB141" i="47"/>
  <c r="AB140" i="47"/>
  <c r="AB139" i="47"/>
  <c r="AB138" i="47"/>
  <c r="AB137" i="47"/>
  <c r="AB136" i="47"/>
  <c r="AB135" i="47"/>
  <c r="AB134" i="47"/>
  <c r="AB133" i="47"/>
  <c r="AB132" i="47"/>
  <c r="AB131" i="47"/>
  <c r="AB130" i="47"/>
  <c r="AB129" i="47"/>
  <c r="AB128" i="47"/>
  <c r="AB127" i="47"/>
  <c r="AB126" i="47"/>
  <c r="AB125" i="47"/>
  <c r="AB124" i="47"/>
  <c r="AB123" i="47"/>
  <c r="AB122" i="47"/>
  <c r="AB121" i="47"/>
  <c r="AB120" i="47"/>
  <c r="AB119" i="47"/>
  <c r="AB118" i="47"/>
  <c r="AB117" i="47"/>
  <c r="AB116" i="47"/>
  <c r="AB115" i="47"/>
  <c r="AB114" i="47"/>
  <c r="AB113" i="47"/>
  <c r="AB112" i="47"/>
  <c r="AB111" i="47"/>
  <c r="AB110" i="47"/>
  <c r="AB109" i="47"/>
  <c r="AB108" i="47"/>
  <c r="AB107" i="47"/>
  <c r="AB106" i="47"/>
  <c r="AB105" i="47"/>
  <c r="AB104" i="47"/>
  <c r="AB103" i="47"/>
  <c r="AB102" i="47"/>
  <c r="AB101" i="47"/>
  <c r="AB100" i="47"/>
  <c r="AB99" i="47"/>
  <c r="AB98" i="47"/>
  <c r="AB97" i="47"/>
  <c r="AB96" i="47"/>
  <c r="AB95" i="47"/>
  <c r="AB94" i="47"/>
  <c r="AB93" i="47"/>
  <c r="AB92" i="47"/>
  <c r="AB91" i="47"/>
  <c r="AB90" i="47"/>
  <c r="AB89" i="47"/>
  <c r="AB88" i="47"/>
  <c r="AB87" i="47"/>
  <c r="AB86" i="47"/>
  <c r="AB85" i="47"/>
  <c r="AB84" i="47"/>
  <c r="AB83" i="47"/>
  <c r="AB82" i="47"/>
  <c r="AB81" i="47"/>
  <c r="AB80" i="47"/>
  <c r="AB79" i="47"/>
  <c r="AB78" i="47"/>
  <c r="AB77" i="47"/>
  <c r="AB76" i="47"/>
  <c r="AB75" i="47"/>
  <c r="AB74" i="47"/>
  <c r="AB73" i="47"/>
  <c r="AB72" i="47"/>
  <c r="AB71" i="47"/>
  <c r="AB70" i="47"/>
  <c r="AB69" i="47"/>
  <c r="AB68" i="47"/>
  <c r="AB67" i="47"/>
  <c r="AB66" i="47"/>
  <c r="AB65" i="47"/>
  <c r="AB64" i="47"/>
  <c r="AB63" i="47"/>
  <c r="AB62" i="47"/>
  <c r="AB61" i="47"/>
  <c r="AB60" i="47"/>
  <c r="AB59" i="47"/>
  <c r="AB58" i="47"/>
  <c r="AB57" i="47"/>
  <c r="AB56" i="47"/>
  <c r="AB55" i="47"/>
  <c r="AB54" i="47"/>
  <c r="AB53" i="47"/>
  <c r="AB52" i="47"/>
  <c r="AB51" i="47"/>
  <c r="AB50" i="47"/>
  <c r="AB49" i="47"/>
  <c r="AB48" i="47"/>
  <c r="AB47" i="47"/>
  <c r="AB46" i="47"/>
  <c r="AB45" i="47"/>
  <c r="AB44" i="47"/>
  <c r="AB43" i="47"/>
  <c r="AB42" i="47"/>
  <c r="AB41" i="47"/>
  <c r="AB40" i="47"/>
  <c r="AB39" i="47"/>
  <c r="AB38" i="47"/>
  <c r="AB37" i="47"/>
  <c r="AB36" i="47"/>
  <c r="N19" i="48"/>
  <c r="N48" i="48" s="1"/>
  <c r="N64" i="48"/>
  <c r="L51" i="48"/>
  <c r="N11" i="48"/>
  <c r="N40" i="48" s="1"/>
  <c r="N14" i="48"/>
  <c r="N43" i="48" s="1"/>
  <c r="N10" i="48"/>
  <c r="N39" i="48" s="1"/>
  <c r="N15" i="48"/>
  <c r="N44" i="48" s="1"/>
  <c r="N16" i="48"/>
  <c r="N45" i="48" s="1"/>
  <c r="N17" i="48"/>
  <c r="N46" i="48" s="1"/>
  <c r="M21" i="48"/>
  <c r="M22" i="48" s="1"/>
  <c r="N60" i="48"/>
  <c r="N61" i="48"/>
  <c r="N59" i="48"/>
  <c r="N63" i="48"/>
  <c r="N56" i="48"/>
  <c r="N55" i="48"/>
  <c r="N65" i="48"/>
  <c r="N62" i="48"/>
  <c r="M66" i="48"/>
  <c r="M67" i="48" s="1"/>
  <c r="M50" i="48"/>
  <c r="AC1" i="47"/>
  <c r="AB34" i="47"/>
  <c r="AB33" i="47"/>
  <c r="AB32" i="47"/>
  <c r="AB31" i="47"/>
  <c r="O20" i="48" s="1"/>
  <c r="O49" i="48" s="1"/>
  <c r="AB30" i="47"/>
  <c r="AB29" i="47"/>
  <c r="AB28" i="47"/>
  <c r="AB27" i="47"/>
  <c r="AB35" i="47"/>
  <c r="AB26" i="47"/>
  <c r="AB25" i="47"/>
  <c r="AB24" i="47"/>
  <c r="AB23" i="47"/>
  <c r="AB22" i="47"/>
  <c r="AB21" i="47"/>
  <c r="AB20" i="47"/>
  <c r="AB19" i="47"/>
  <c r="AB18" i="47"/>
  <c r="AB17" i="47"/>
  <c r="AB16" i="47"/>
  <c r="AB15" i="47"/>
  <c r="AB14" i="47"/>
  <c r="AB13" i="47"/>
  <c r="AB12" i="47"/>
  <c r="AB11" i="47"/>
  <c r="AB10" i="47"/>
  <c r="AB9" i="47"/>
  <c r="AB8" i="47"/>
  <c r="AB7" i="47"/>
  <c r="AB6" i="47"/>
  <c r="AB5" i="47"/>
  <c r="AB4" i="47"/>
  <c r="AB3" i="47"/>
  <c r="AB2" i="47"/>
  <c r="O18" i="48" s="1"/>
  <c r="O47" i="48" s="1"/>
  <c r="G11" i="43"/>
  <c r="F11" i="43"/>
  <c r="E11" i="43"/>
  <c r="AC300" i="47" l="1"/>
  <c r="AC299" i="47"/>
  <c r="AC298" i="47"/>
  <c r="AC297" i="47"/>
  <c r="AC296" i="47"/>
  <c r="AC295" i="47"/>
  <c r="AC294" i="47"/>
  <c r="AC293" i="47"/>
  <c r="AC292" i="47"/>
  <c r="AC291" i="47"/>
  <c r="AC290" i="47"/>
  <c r="AC289" i="47"/>
  <c r="AC288" i="47"/>
  <c r="AC287" i="47"/>
  <c r="AC286" i="47"/>
  <c r="AC285" i="47"/>
  <c r="AC284" i="47"/>
  <c r="AC283" i="47"/>
  <c r="AC282" i="47"/>
  <c r="AC281" i="47"/>
  <c r="AC280" i="47"/>
  <c r="AC279" i="47"/>
  <c r="AC278" i="47"/>
  <c r="AC277" i="47"/>
  <c r="AC276" i="47"/>
  <c r="AC275" i="47"/>
  <c r="AC274" i="47"/>
  <c r="AC273" i="47"/>
  <c r="AC272" i="47"/>
  <c r="AC271" i="47"/>
  <c r="AC270" i="47"/>
  <c r="AC269" i="47"/>
  <c r="AC268" i="47"/>
  <c r="AC267" i="47"/>
  <c r="AC266" i="47"/>
  <c r="AC265" i="47"/>
  <c r="AC264" i="47"/>
  <c r="AC263" i="47"/>
  <c r="AC262" i="47"/>
  <c r="AC261" i="47"/>
  <c r="AC260" i="47"/>
  <c r="AC259" i="47"/>
  <c r="AC258" i="47"/>
  <c r="AC257" i="47"/>
  <c r="AC256" i="47"/>
  <c r="AC255" i="47"/>
  <c r="AC254" i="47"/>
  <c r="AC253" i="47"/>
  <c r="AC252" i="47"/>
  <c r="AC251" i="47"/>
  <c r="AC250" i="47"/>
  <c r="AC249" i="47"/>
  <c r="AC248" i="47"/>
  <c r="AC247" i="47"/>
  <c r="AC246" i="47"/>
  <c r="AC245" i="47"/>
  <c r="AC244" i="47"/>
  <c r="AC243" i="47"/>
  <c r="AC242" i="47"/>
  <c r="AC241" i="47"/>
  <c r="AC240" i="47"/>
  <c r="AC239" i="47"/>
  <c r="AC238" i="47"/>
  <c r="AC237" i="47"/>
  <c r="AC236" i="47"/>
  <c r="AC235" i="47"/>
  <c r="AC234" i="47"/>
  <c r="AC233" i="47"/>
  <c r="AC232" i="47"/>
  <c r="AC231" i="47"/>
  <c r="AC230" i="47"/>
  <c r="AC229" i="47"/>
  <c r="AC228" i="47"/>
  <c r="AC227" i="47"/>
  <c r="AC226" i="47"/>
  <c r="AC225" i="47"/>
  <c r="AC224" i="47"/>
  <c r="AC223" i="47"/>
  <c r="AC222" i="47"/>
  <c r="AC221" i="47"/>
  <c r="AC220" i="47"/>
  <c r="AC219" i="47"/>
  <c r="AC218" i="47"/>
  <c r="AC217" i="47"/>
  <c r="AC216" i="47"/>
  <c r="AC215" i="47"/>
  <c r="AC214" i="47"/>
  <c r="AC213" i="47"/>
  <c r="AC212" i="47"/>
  <c r="AC211" i="47"/>
  <c r="AC210" i="47"/>
  <c r="AC209" i="47"/>
  <c r="AC208" i="47"/>
  <c r="AC207" i="47"/>
  <c r="AC206" i="47"/>
  <c r="AC205" i="47"/>
  <c r="AC204" i="47"/>
  <c r="AC203" i="47"/>
  <c r="AC202" i="47"/>
  <c r="AC201" i="47"/>
  <c r="AC200" i="47"/>
  <c r="AC199" i="47"/>
  <c r="AC198" i="47"/>
  <c r="AC197" i="47"/>
  <c r="AC196" i="47"/>
  <c r="AC195" i="47"/>
  <c r="AC194" i="47"/>
  <c r="AC193" i="47"/>
  <c r="AC192" i="47"/>
  <c r="AC191" i="47"/>
  <c r="AC190" i="47"/>
  <c r="AC189" i="47"/>
  <c r="AC188" i="47"/>
  <c r="AC187" i="47"/>
  <c r="AC186" i="47"/>
  <c r="AC185" i="47"/>
  <c r="AC184" i="47"/>
  <c r="AC183" i="47"/>
  <c r="AC182" i="47"/>
  <c r="AC181" i="47"/>
  <c r="AC180" i="47"/>
  <c r="AC179" i="47"/>
  <c r="AC178" i="47"/>
  <c r="AC177" i="47"/>
  <c r="AC176" i="47"/>
  <c r="AC175" i="47"/>
  <c r="AC174" i="47"/>
  <c r="AC173" i="47"/>
  <c r="AC172" i="47"/>
  <c r="AC171" i="47"/>
  <c r="AC170" i="47"/>
  <c r="AC169" i="47"/>
  <c r="AC168" i="47"/>
  <c r="AC167" i="47"/>
  <c r="AC166" i="47"/>
  <c r="AC165" i="47"/>
  <c r="AC164" i="47"/>
  <c r="AC163" i="47"/>
  <c r="AC162" i="47"/>
  <c r="AC161" i="47"/>
  <c r="AC160" i="47"/>
  <c r="AC159" i="47"/>
  <c r="AC158" i="47"/>
  <c r="AC157" i="47"/>
  <c r="AC156" i="47"/>
  <c r="AC155" i="47"/>
  <c r="AC154" i="47"/>
  <c r="AC153" i="47"/>
  <c r="AC152" i="47"/>
  <c r="AC151" i="47"/>
  <c r="AC150" i="47"/>
  <c r="AC149" i="47"/>
  <c r="AC148" i="47"/>
  <c r="AC147" i="47"/>
  <c r="AC146" i="47"/>
  <c r="AC145" i="47"/>
  <c r="AC144" i="47"/>
  <c r="AC143" i="47"/>
  <c r="AC142" i="47"/>
  <c r="AC141" i="47"/>
  <c r="AC140" i="47"/>
  <c r="AC139" i="47"/>
  <c r="AC138" i="47"/>
  <c r="AC137" i="47"/>
  <c r="AC136" i="47"/>
  <c r="AC135" i="47"/>
  <c r="AC134" i="47"/>
  <c r="AC133" i="47"/>
  <c r="AC132" i="47"/>
  <c r="AC131" i="47"/>
  <c r="AC130" i="47"/>
  <c r="AC129" i="47"/>
  <c r="AC128" i="47"/>
  <c r="AC127" i="47"/>
  <c r="AC126" i="47"/>
  <c r="AC125" i="47"/>
  <c r="AC124" i="47"/>
  <c r="AC123" i="47"/>
  <c r="AC122" i="47"/>
  <c r="AC121" i="47"/>
  <c r="AC120" i="47"/>
  <c r="AC119" i="47"/>
  <c r="AC118" i="47"/>
  <c r="AC117" i="47"/>
  <c r="AC116" i="47"/>
  <c r="AC115" i="47"/>
  <c r="AC114" i="47"/>
  <c r="AC113" i="47"/>
  <c r="AC112" i="47"/>
  <c r="AC111" i="47"/>
  <c r="AC110" i="47"/>
  <c r="AC109" i="47"/>
  <c r="AC108" i="47"/>
  <c r="AC107" i="47"/>
  <c r="AC106" i="47"/>
  <c r="AC105" i="47"/>
  <c r="AC104" i="47"/>
  <c r="AC103" i="47"/>
  <c r="AC102" i="47"/>
  <c r="AC101" i="47"/>
  <c r="AC100" i="47"/>
  <c r="AC99" i="47"/>
  <c r="AC98" i="47"/>
  <c r="AC97" i="47"/>
  <c r="AC96" i="47"/>
  <c r="AC95" i="47"/>
  <c r="AC94" i="47"/>
  <c r="AC93" i="47"/>
  <c r="AC92" i="47"/>
  <c r="AC91" i="47"/>
  <c r="AC90" i="47"/>
  <c r="AC89" i="47"/>
  <c r="AC88" i="47"/>
  <c r="AC87" i="47"/>
  <c r="AC86" i="47"/>
  <c r="AC85" i="47"/>
  <c r="AC84" i="47"/>
  <c r="AC83" i="47"/>
  <c r="AC82" i="47"/>
  <c r="AC81" i="47"/>
  <c r="AC80" i="47"/>
  <c r="AC79" i="47"/>
  <c r="AC78" i="47"/>
  <c r="AC77" i="47"/>
  <c r="AC76" i="47"/>
  <c r="AC75" i="47"/>
  <c r="AC74" i="47"/>
  <c r="AC73" i="47"/>
  <c r="AC72" i="47"/>
  <c r="AC71" i="47"/>
  <c r="AC70" i="47"/>
  <c r="AC69" i="47"/>
  <c r="AC68" i="47"/>
  <c r="AC67" i="47"/>
  <c r="AC66" i="47"/>
  <c r="AC65" i="47"/>
  <c r="AC64" i="47"/>
  <c r="AC63" i="47"/>
  <c r="AC62" i="47"/>
  <c r="AC61" i="47"/>
  <c r="AC60" i="47"/>
  <c r="AC59" i="47"/>
  <c r="AC58" i="47"/>
  <c r="AC57" i="47"/>
  <c r="AC56" i="47"/>
  <c r="AC55" i="47"/>
  <c r="AC54" i="47"/>
  <c r="AC53" i="47"/>
  <c r="AC52" i="47"/>
  <c r="AC51" i="47"/>
  <c r="AC50" i="47"/>
  <c r="AC49" i="47"/>
  <c r="AC48" i="47"/>
  <c r="AC47" i="47"/>
  <c r="AC46" i="47"/>
  <c r="AC45" i="47"/>
  <c r="AC44" i="47"/>
  <c r="AC43" i="47"/>
  <c r="AC42" i="47"/>
  <c r="AC41" i="47"/>
  <c r="AC40" i="47"/>
  <c r="AC39" i="47"/>
  <c r="AC38" i="47"/>
  <c r="AC37" i="47"/>
  <c r="AC36" i="47"/>
  <c r="O64" i="48"/>
  <c r="O19" i="48"/>
  <c r="O48" i="48" s="1"/>
  <c r="M51" i="48"/>
  <c r="O14" i="48"/>
  <c r="O43" i="48" s="1"/>
  <c r="O16" i="48"/>
  <c r="O45" i="48" s="1"/>
  <c r="O56" i="48"/>
  <c r="O11" i="48"/>
  <c r="O40" i="48" s="1"/>
  <c r="O17" i="48"/>
  <c r="O46" i="48" s="1"/>
  <c r="O60" i="48"/>
  <c r="O15" i="48"/>
  <c r="O44" i="48" s="1"/>
  <c r="O10" i="48"/>
  <c r="O39" i="48" s="1"/>
  <c r="N21" i="48"/>
  <c r="N22" i="48" s="1"/>
  <c r="O55" i="48"/>
  <c r="O62" i="48"/>
  <c r="O59" i="48"/>
  <c r="O65" i="48"/>
  <c r="O61" i="48"/>
  <c r="O63" i="48"/>
  <c r="N66" i="48"/>
  <c r="N67" i="48" s="1"/>
  <c r="N50" i="48"/>
  <c r="AD1" i="47"/>
  <c r="AC35" i="47"/>
  <c r="AC33" i="47"/>
  <c r="AC29" i="47"/>
  <c r="AC27" i="47"/>
  <c r="AC32" i="47"/>
  <c r="AC26" i="47"/>
  <c r="AC25" i="47"/>
  <c r="AC31" i="47"/>
  <c r="P20" i="48" s="1"/>
  <c r="P49" i="48" s="1"/>
  <c r="AC30" i="47"/>
  <c r="AC28" i="47"/>
  <c r="AC34" i="47"/>
  <c r="AC24" i="47"/>
  <c r="AC22" i="47"/>
  <c r="AC21" i="47"/>
  <c r="AC23" i="47"/>
  <c r="AC20" i="47"/>
  <c r="AC19" i="47"/>
  <c r="AC18" i="47"/>
  <c r="AC17" i="47"/>
  <c r="P16" i="48" s="1"/>
  <c r="P45" i="48" s="1"/>
  <c r="AC16" i="47"/>
  <c r="AC15" i="47"/>
  <c r="AC14" i="47"/>
  <c r="AC11" i="47"/>
  <c r="AC9" i="47"/>
  <c r="AC8" i="47"/>
  <c r="AC7" i="47"/>
  <c r="AC6" i="47"/>
  <c r="AC12" i="47"/>
  <c r="AC13" i="47"/>
  <c r="AC10" i="47"/>
  <c r="AC4" i="47"/>
  <c r="AC5" i="47"/>
  <c r="AC2" i="47"/>
  <c r="P18" i="48" s="1"/>
  <c r="P47" i="48" s="1"/>
  <c r="AC3" i="47"/>
  <c r="AD300" i="47" l="1"/>
  <c r="AD299" i="47"/>
  <c r="AD298" i="47"/>
  <c r="AD297" i="47"/>
  <c r="AD296" i="47"/>
  <c r="AD295" i="47"/>
  <c r="AD294" i="47"/>
  <c r="AD293" i="47"/>
  <c r="AD292" i="47"/>
  <c r="AD291" i="47"/>
  <c r="AD290" i="47"/>
  <c r="AD289" i="47"/>
  <c r="AD288" i="47"/>
  <c r="AD287" i="47"/>
  <c r="AD286" i="47"/>
  <c r="AD285" i="47"/>
  <c r="AD284" i="47"/>
  <c r="AD283" i="47"/>
  <c r="AD282" i="47"/>
  <c r="AD281" i="47"/>
  <c r="AD280" i="47"/>
  <c r="AD279" i="47"/>
  <c r="AD278" i="47"/>
  <c r="AD277" i="47"/>
  <c r="AD276" i="47"/>
  <c r="AD275" i="47"/>
  <c r="AD274" i="47"/>
  <c r="AD273" i="47"/>
  <c r="AD272" i="47"/>
  <c r="AD271" i="47"/>
  <c r="AD270" i="47"/>
  <c r="AD269" i="47"/>
  <c r="AD268" i="47"/>
  <c r="AD267" i="47"/>
  <c r="AD266" i="47"/>
  <c r="AD265" i="47"/>
  <c r="AD264" i="47"/>
  <c r="AD263" i="47"/>
  <c r="AD262" i="47"/>
  <c r="AD261" i="47"/>
  <c r="AD260" i="47"/>
  <c r="AD259" i="47"/>
  <c r="AD258" i="47"/>
  <c r="AD257" i="47"/>
  <c r="AD256" i="47"/>
  <c r="AD255" i="47"/>
  <c r="AD254" i="47"/>
  <c r="AD253" i="47"/>
  <c r="AD252" i="47"/>
  <c r="AD251" i="47"/>
  <c r="AD250" i="47"/>
  <c r="AD249" i="47"/>
  <c r="AD248" i="47"/>
  <c r="AD247" i="47"/>
  <c r="AD246" i="47"/>
  <c r="AD245" i="47"/>
  <c r="AD244" i="47"/>
  <c r="AD243" i="47"/>
  <c r="AD242" i="47"/>
  <c r="AD241" i="47"/>
  <c r="AD240" i="47"/>
  <c r="AD239" i="47"/>
  <c r="AD238" i="47"/>
  <c r="AD237" i="47"/>
  <c r="AD236" i="47"/>
  <c r="AD235" i="47"/>
  <c r="AD234" i="47"/>
  <c r="AD233" i="47"/>
  <c r="AD232" i="47"/>
  <c r="AD231" i="47"/>
  <c r="AD230" i="47"/>
  <c r="AD229" i="47"/>
  <c r="AD228" i="47"/>
  <c r="AD227" i="47"/>
  <c r="AD226" i="47"/>
  <c r="AD225" i="47"/>
  <c r="AD224" i="47"/>
  <c r="AD223" i="47"/>
  <c r="AD222" i="47"/>
  <c r="AD221" i="47"/>
  <c r="AD220" i="47"/>
  <c r="AD219" i="47"/>
  <c r="AD218" i="47"/>
  <c r="AD217" i="47"/>
  <c r="AD216" i="47"/>
  <c r="AD215" i="47"/>
  <c r="AD214" i="47"/>
  <c r="AD213" i="47"/>
  <c r="AD212" i="47"/>
  <c r="AD211" i="47"/>
  <c r="AD210" i="47"/>
  <c r="AD209" i="47"/>
  <c r="AD208" i="47"/>
  <c r="AD207" i="47"/>
  <c r="AD206" i="47"/>
  <c r="AD205" i="47"/>
  <c r="AD204" i="47"/>
  <c r="AD203" i="47"/>
  <c r="AD202" i="47"/>
  <c r="AD201" i="47"/>
  <c r="AD200" i="47"/>
  <c r="AD199" i="47"/>
  <c r="AD198" i="47"/>
  <c r="AD197" i="47"/>
  <c r="AD196" i="47"/>
  <c r="AD195" i="47"/>
  <c r="AD194" i="47"/>
  <c r="AD193" i="47"/>
  <c r="AD192" i="47"/>
  <c r="AD191" i="47"/>
  <c r="AD190" i="47"/>
  <c r="AD189" i="47"/>
  <c r="AD188" i="47"/>
  <c r="AD187" i="47"/>
  <c r="AD186" i="47"/>
  <c r="AD185" i="47"/>
  <c r="AD184" i="47"/>
  <c r="AD183" i="47"/>
  <c r="AD182" i="47"/>
  <c r="AD181" i="47"/>
  <c r="AD180" i="47"/>
  <c r="AD179" i="47"/>
  <c r="AD178" i="47"/>
  <c r="AD177" i="47"/>
  <c r="AD176" i="47"/>
  <c r="AD175" i="47"/>
  <c r="AD174" i="47"/>
  <c r="AD173" i="47"/>
  <c r="AD172" i="47"/>
  <c r="AD171" i="47"/>
  <c r="AD170" i="47"/>
  <c r="AD169" i="47"/>
  <c r="AD168" i="47"/>
  <c r="AD167" i="47"/>
  <c r="AD166" i="47"/>
  <c r="AD165" i="47"/>
  <c r="AD164" i="47"/>
  <c r="AD163" i="47"/>
  <c r="AD162" i="47"/>
  <c r="AD161" i="47"/>
  <c r="AD160" i="47"/>
  <c r="AD159" i="47"/>
  <c r="AD158" i="47"/>
  <c r="AD157" i="47"/>
  <c r="AD156" i="47"/>
  <c r="AD155" i="47"/>
  <c r="AD154" i="47"/>
  <c r="AD153" i="47"/>
  <c r="AD152" i="47"/>
  <c r="AD151" i="47"/>
  <c r="AD150" i="47"/>
  <c r="AD149" i="47"/>
  <c r="AD148" i="47"/>
  <c r="AD147" i="47"/>
  <c r="AD146" i="47"/>
  <c r="AD145" i="47"/>
  <c r="AD144" i="47"/>
  <c r="AD143" i="47"/>
  <c r="AD142" i="47"/>
  <c r="AD141" i="47"/>
  <c r="AD140" i="47"/>
  <c r="AD139" i="47"/>
  <c r="AD138" i="47"/>
  <c r="AD137" i="47"/>
  <c r="AD136" i="47"/>
  <c r="AD135" i="47"/>
  <c r="AD134" i="47"/>
  <c r="AD133" i="47"/>
  <c r="AD132" i="47"/>
  <c r="AD131" i="47"/>
  <c r="AD130" i="47"/>
  <c r="AD129" i="47"/>
  <c r="AD128" i="47"/>
  <c r="AD127" i="47"/>
  <c r="AD126" i="47"/>
  <c r="AD125" i="47"/>
  <c r="AD124" i="47"/>
  <c r="AD123" i="47"/>
  <c r="AD122" i="47"/>
  <c r="AD121" i="47"/>
  <c r="AD120" i="47"/>
  <c r="AD119" i="47"/>
  <c r="AD118" i="47"/>
  <c r="AD117" i="47"/>
  <c r="AD116" i="47"/>
  <c r="AD115" i="47"/>
  <c r="AD114" i="47"/>
  <c r="AD113" i="47"/>
  <c r="AD112" i="47"/>
  <c r="AD111" i="47"/>
  <c r="AD110" i="47"/>
  <c r="AD109" i="47"/>
  <c r="AD108" i="47"/>
  <c r="AD107" i="47"/>
  <c r="AD106" i="47"/>
  <c r="AD105" i="47"/>
  <c r="AD104" i="47"/>
  <c r="AD103" i="47"/>
  <c r="AD102" i="47"/>
  <c r="AD101" i="47"/>
  <c r="AD100" i="47"/>
  <c r="AD99" i="47"/>
  <c r="AD98" i="47"/>
  <c r="AD97" i="47"/>
  <c r="AD96" i="47"/>
  <c r="AD95" i="47"/>
  <c r="AD94" i="47"/>
  <c r="AD93" i="47"/>
  <c r="AD92" i="47"/>
  <c r="AD91" i="47"/>
  <c r="AD90" i="47"/>
  <c r="AD89" i="47"/>
  <c r="AD88" i="47"/>
  <c r="AD87" i="47"/>
  <c r="AD86" i="47"/>
  <c r="AD85" i="47"/>
  <c r="AD84" i="47"/>
  <c r="AD83" i="47"/>
  <c r="AD82" i="47"/>
  <c r="AD81" i="47"/>
  <c r="AD80" i="47"/>
  <c r="AD79" i="47"/>
  <c r="AD78" i="47"/>
  <c r="AD77" i="47"/>
  <c r="AD76" i="47"/>
  <c r="AD75" i="47"/>
  <c r="AD74" i="47"/>
  <c r="AD73" i="47"/>
  <c r="AD72" i="47"/>
  <c r="AD71" i="47"/>
  <c r="AD70" i="47"/>
  <c r="AD69" i="47"/>
  <c r="AD68" i="47"/>
  <c r="AD67" i="47"/>
  <c r="AD66" i="47"/>
  <c r="AD65" i="47"/>
  <c r="AD64" i="47"/>
  <c r="AD63" i="47"/>
  <c r="AD62" i="47"/>
  <c r="AD61" i="47"/>
  <c r="AD60" i="47"/>
  <c r="AD59" i="47"/>
  <c r="AD58" i="47"/>
  <c r="AD57" i="47"/>
  <c r="AD56" i="47"/>
  <c r="AD55" i="47"/>
  <c r="AD54" i="47"/>
  <c r="AD53" i="47"/>
  <c r="AD52" i="47"/>
  <c r="AD51" i="47"/>
  <c r="AD50" i="47"/>
  <c r="AD49" i="47"/>
  <c r="AD48" i="47"/>
  <c r="AD47" i="47"/>
  <c r="AD46" i="47"/>
  <c r="AD45" i="47"/>
  <c r="AD44" i="47"/>
  <c r="AD43" i="47"/>
  <c r="AD42" i="47"/>
  <c r="AD41" i="47"/>
  <c r="AD40" i="47"/>
  <c r="AD39" i="47"/>
  <c r="AD38" i="47"/>
  <c r="AD37" i="47"/>
  <c r="AD36" i="47"/>
  <c r="P64" i="48"/>
  <c r="P19" i="48"/>
  <c r="P48" i="48" s="1"/>
  <c r="N51" i="48"/>
  <c r="P14" i="48"/>
  <c r="P43" i="48" s="1"/>
  <c r="O21" i="48"/>
  <c r="O22" i="48" s="1"/>
  <c r="P10" i="48"/>
  <c r="P39" i="48" s="1"/>
  <c r="P11" i="48"/>
  <c r="P40" i="48" s="1"/>
  <c r="P17" i="48"/>
  <c r="P46" i="48" s="1"/>
  <c r="P15" i="48"/>
  <c r="P44" i="48" s="1"/>
  <c r="O66" i="48"/>
  <c r="O67" i="48" s="1"/>
  <c r="P65" i="48"/>
  <c r="P59" i="48"/>
  <c r="P56" i="48"/>
  <c r="P55" i="48"/>
  <c r="P61" i="48"/>
  <c r="P63" i="48"/>
  <c r="P62" i="48"/>
  <c r="P60" i="48"/>
  <c r="O50" i="48"/>
  <c r="AE1" i="47"/>
  <c r="AD35" i="47"/>
  <c r="AD34" i="47"/>
  <c r="AD33" i="47"/>
  <c r="AD32" i="47"/>
  <c r="AD31" i="47"/>
  <c r="Q20" i="48" s="1"/>
  <c r="Q49" i="48" s="1"/>
  <c r="AD30" i="47"/>
  <c r="AD29" i="47"/>
  <c r="AD28" i="47"/>
  <c r="AD27" i="47"/>
  <c r="AD26" i="47"/>
  <c r="AD21" i="47"/>
  <c r="AD23" i="47"/>
  <c r="AD20" i="47"/>
  <c r="AD19" i="47"/>
  <c r="AD18" i="47"/>
  <c r="AD17" i="47"/>
  <c r="AD16" i="47"/>
  <c r="AD25" i="47"/>
  <c r="AD24" i="47"/>
  <c r="AD22" i="47"/>
  <c r="AD15" i="47"/>
  <c r="AD11" i="47"/>
  <c r="AD12" i="47"/>
  <c r="AD13" i="47"/>
  <c r="AD10" i="47"/>
  <c r="AD9" i="47"/>
  <c r="AD7" i="47"/>
  <c r="AD14" i="47"/>
  <c r="AD8" i="47"/>
  <c r="AD6" i="47"/>
  <c r="AD5" i="47"/>
  <c r="AD4" i="47"/>
  <c r="AD2" i="47"/>
  <c r="Q18" i="48" s="1"/>
  <c r="Q47" i="48" s="1"/>
  <c r="AD3" i="47"/>
  <c r="AE300" i="47" l="1"/>
  <c r="AE299" i="47"/>
  <c r="AE298" i="47"/>
  <c r="AE297" i="47"/>
  <c r="AE296" i="47"/>
  <c r="AE295" i="47"/>
  <c r="AE294" i="47"/>
  <c r="AE293" i="47"/>
  <c r="AE292" i="47"/>
  <c r="AE291" i="47"/>
  <c r="AE290" i="47"/>
  <c r="AE289" i="47"/>
  <c r="AE288" i="47"/>
  <c r="AE287" i="47"/>
  <c r="AE286" i="47"/>
  <c r="AE285" i="47"/>
  <c r="AE284" i="47"/>
  <c r="AE283" i="47"/>
  <c r="AE282" i="47"/>
  <c r="AE281" i="47"/>
  <c r="AE280" i="47"/>
  <c r="AE279" i="47"/>
  <c r="AE278" i="47"/>
  <c r="AE277" i="47"/>
  <c r="AE276" i="47"/>
  <c r="AE275" i="47"/>
  <c r="AE274" i="47"/>
  <c r="AE273" i="47"/>
  <c r="AE272" i="47"/>
  <c r="AE271" i="47"/>
  <c r="AE270" i="47"/>
  <c r="AE269" i="47"/>
  <c r="AE268" i="47"/>
  <c r="AE267" i="47"/>
  <c r="AE266" i="47"/>
  <c r="AE265" i="47"/>
  <c r="AE264" i="47"/>
  <c r="AE263" i="47"/>
  <c r="AE262" i="47"/>
  <c r="AE261" i="47"/>
  <c r="AE260" i="47"/>
  <c r="AE259" i="47"/>
  <c r="AE258" i="47"/>
  <c r="AE257" i="47"/>
  <c r="AE256" i="47"/>
  <c r="AE255" i="47"/>
  <c r="AE254" i="47"/>
  <c r="AE253" i="47"/>
  <c r="AE252" i="47"/>
  <c r="AE251" i="47"/>
  <c r="AE250" i="47"/>
  <c r="AE249" i="47"/>
  <c r="AE248" i="47"/>
  <c r="AE247" i="47"/>
  <c r="AE246" i="47"/>
  <c r="AE245" i="47"/>
  <c r="AE244" i="47"/>
  <c r="AE243" i="47"/>
  <c r="AE242" i="47"/>
  <c r="AE241" i="47"/>
  <c r="AE240" i="47"/>
  <c r="AE239" i="47"/>
  <c r="AE238" i="47"/>
  <c r="AE237" i="47"/>
  <c r="AE236" i="47"/>
  <c r="AE235" i="47"/>
  <c r="AE234" i="47"/>
  <c r="AE233" i="47"/>
  <c r="AE232" i="47"/>
  <c r="AE231" i="47"/>
  <c r="AE230" i="47"/>
  <c r="AE229" i="47"/>
  <c r="AE228" i="47"/>
  <c r="AE227" i="47"/>
  <c r="AE226" i="47"/>
  <c r="AE225" i="47"/>
  <c r="AE224" i="47"/>
  <c r="AE223" i="47"/>
  <c r="AE222" i="47"/>
  <c r="AE221" i="47"/>
  <c r="AE220" i="47"/>
  <c r="AE219" i="47"/>
  <c r="AE218" i="47"/>
  <c r="AE217" i="47"/>
  <c r="AE216" i="47"/>
  <c r="AE215" i="47"/>
  <c r="AE214" i="47"/>
  <c r="AE213" i="47"/>
  <c r="AE212" i="47"/>
  <c r="AE211" i="47"/>
  <c r="AE210" i="47"/>
  <c r="AE209" i="47"/>
  <c r="AE208" i="47"/>
  <c r="AE207" i="47"/>
  <c r="AE206" i="47"/>
  <c r="AE205" i="47"/>
  <c r="AE204" i="47"/>
  <c r="AE203" i="47"/>
  <c r="AE202" i="47"/>
  <c r="AE201" i="47"/>
  <c r="AE200" i="47"/>
  <c r="AE199" i="47"/>
  <c r="AE198" i="47"/>
  <c r="AE197" i="47"/>
  <c r="AE196" i="47"/>
  <c r="AE195" i="47"/>
  <c r="AE194" i="47"/>
  <c r="AE193" i="47"/>
  <c r="AE192" i="47"/>
  <c r="AE191" i="47"/>
  <c r="AE190" i="47"/>
  <c r="AE189" i="47"/>
  <c r="AE188" i="47"/>
  <c r="AE187" i="47"/>
  <c r="AE186" i="47"/>
  <c r="AE185" i="47"/>
  <c r="AE184" i="47"/>
  <c r="AE183" i="47"/>
  <c r="AE182" i="47"/>
  <c r="AE181" i="47"/>
  <c r="AE180" i="47"/>
  <c r="AE179" i="47"/>
  <c r="AE178" i="47"/>
  <c r="AE177" i="47"/>
  <c r="AE176" i="47"/>
  <c r="AE175" i="47"/>
  <c r="AE174" i="47"/>
  <c r="AE173" i="47"/>
  <c r="AE172" i="47"/>
  <c r="AE171" i="47"/>
  <c r="AE170" i="47"/>
  <c r="AE169" i="47"/>
  <c r="AE168" i="47"/>
  <c r="AE167" i="47"/>
  <c r="AE166" i="47"/>
  <c r="AE165" i="47"/>
  <c r="AE164" i="47"/>
  <c r="AE163" i="47"/>
  <c r="AE162" i="47"/>
  <c r="AE161" i="47"/>
  <c r="AE160" i="47"/>
  <c r="AE159" i="47"/>
  <c r="AE158" i="47"/>
  <c r="AE157" i="47"/>
  <c r="AE156" i="47"/>
  <c r="AE155" i="47"/>
  <c r="AE154" i="47"/>
  <c r="AE153" i="47"/>
  <c r="AE152" i="47"/>
  <c r="AE151" i="47"/>
  <c r="AE150" i="47"/>
  <c r="AE149" i="47"/>
  <c r="AE148" i="47"/>
  <c r="AE147" i="47"/>
  <c r="AE146" i="47"/>
  <c r="AE145" i="47"/>
  <c r="AE144" i="47"/>
  <c r="AE143" i="47"/>
  <c r="AE142" i="47"/>
  <c r="AE141" i="47"/>
  <c r="AE140" i="47"/>
  <c r="AE139" i="47"/>
  <c r="AE138" i="47"/>
  <c r="AE137" i="47"/>
  <c r="AE136" i="47"/>
  <c r="AE135" i="47"/>
  <c r="AE134" i="47"/>
  <c r="AE133" i="47"/>
  <c r="AE132" i="47"/>
  <c r="AE131" i="47"/>
  <c r="AE130" i="47"/>
  <c r="AE129" i="47"/>
  <c r="AE128" i="47"/>
  <c r="AE127" i="47"/>
  <c r="AE126" i="47"/>
  <c r="AE125" i="47"/>
  <c r="AE124" i="47"/>
  <c r="AE123" i="47"/>
  <c r="AE122" i="47"/>
  <c r="AE121" i="47"/>
  <c r="AE120" i="47"/>
  <c r="AE119" i="47"/>
  <c r="AE118" i="47"/>
  <c r="AE117" i="47"/>
  <c r="AE116" i="47"/>
  <c r="AE115" i="47"/>
  <c r="AE114" i="47"/>
  <c r="AE113" i="47"/>
  <c r="AE112" i="47"/>
  <c r="AE111" i="47"/>
  <c r="AE110" i="47"/>
  <c r="AE109" i="47"/>
  <c r="AE108" i="47"/>
  <c r="AE107" i="47"/>
  <c r="AE106" i="47"/>
  <c r="AE105" i="47"/>
  <c r="AE104" i="47"/>
  <c r="AE103" i="47"/>
  <c r="AE102" i="47"/>
  <c r="AE101" i="47"/>
  <c r="AE100" i="47"/>
  <c r="AE99" i="47"/>
  <c r="AE98" i="47"/>
  <c r="AE97" i="47"/>
  <c r="AE96" i="47"/>
  <c r="AE95" i="47"/>
  <c r="AE94" i="47"/>
  <c r="AE93" i="47"/>
  <c r="AE92" i="47"/>
  <c r="AE91" i="47"/>
  <c r="AE90" i="47"/>
  <c r="AE89" i="47"/>
  <c r="AE88" i="47"/>
  <c r="AE87" i="47"/>
  <c r="AE86" i="47"/>
  <c r="AE85" i="47"/>
  <c r="AE84" i="47"/>
  <c r="AE83" i="47"/>
  <c r="AE82" i="47"/>
  <c r="AE81" i="47"/>
  <c r="AE80" i="47"/>
  <c r="AE79" i="47"/>
  <c r="AE78" i="47"/>
  <c r="AE77" i="47"/>
  <c r="AE76" i="47"/>
  <c r="AE75" i="47"/>
  <c r="AE74" i="47"/>
  <c r="AE73" i="47"/>
  <c r="AE72" i="47"/>
  <c r="AE71" i="47"/>
  <c r="AE70" i="47"/>
  <c r="AE69" i="47"/>
  <c r="AE68" i="47"/>
  <c r="AE67" i="47"/>
  <c r="AE66" i="47"/>
  <c r="AE65" i="47"/>
  <c r="AE64" i="47"/>
  <c r="AE63" i="47"/>
  <c r="AE62" i="47"/>
  <c r="AE61" i="47"/>
  <c r="AE60" i="47"/>
  <c r="AE59" i="47"/>
  <c r="AE58" i="47"/>
  <c r="AE57" i="47"/>
  <c r="AE56" i="47"/>
  <c r="AE55" i="47"/>
  <c r="AE54" i="47"/>
  <c r="AE53" i="47"/>
  <c r="AE52" i="47"/>
  <c r="AE51" i="47"/>
  <c r="AE50" i="47"/>
  <c r="AE49" i="47"/>
  <c r="AE48" i="47"/>
  <c r="AE47" i="47"/>
  <c r="AE46" i="47"/>
  <c r="AE45" i="47"/>
  <c r="AE44" i="47"/>
  <c r="AE43" i="47"/>
  <c r="AE42" i="47"/>
  <c r="AE41" i="47"/>
  <c r="AE40" i="47"/>
  <c r="AE39" i="47"/>
  <c r="AE38" i="47"/>
  <c r="AE37" i="47"/>
  <c r="AE36" i="47"/>
  <c r="Q19" i="48"/>
  <c r="Q48" i="48" s="1"/>
  <c r="Q64" i="48"/>
  <c r="O51" i="48"/>
  <c r="Q15" i="48"/>
  <c r="Q44" i="48" s="1"/>
  <c r="P21" i="48"/>
  <c r="P22" i="48" s="1"/>
  <c r="Q14" i="48"/>
  <c r="Q43" i="48" s="1"/>
  <c r="Q16" i="48"/>
  <c r="Q45" i="48" s="1"/>
  <c r="Q17" i="48"/>
  <c r="Q46" i="48" s="1"/>
  <c r="Q11" i="48"/>
  <c r="Q40" i="48" s="1"/>
  <c r="Q10" i="48"/>
  <c r="Q39" i="48" s="1"/>
  <c r="Q56" i="48"/>
  <c r="Q60" i="48"/>
  <c r="P50" i="48"/>
  <c r="P66" i="48"/>
  <c r="P67" i="48" s="1"/>
  <c r="Q55" i="48"/>
  <c r="Q63" i="48"/>
  <c r="Q65" i="48"/>
  <c r="Q62" i="48"/>
  <c r="Q59" i="48"/>
  <c r="Q61" i="48"/>
  <c r="AF1" i="47"/>
  <c r="AE34" i="47"/>
  <c r="AE33" i="47"/>
  <c r="AE32" i="47"/>
  <c r="AE31" i="47"/>
  <c r="R20" i="48" s="1"/>
  <c r="R49" i="48" s="1"/>
  <c r="AE35" i="47"/>
  <c r="AE30" i="47"/>
  <c r="AE28" i="47"/>
  <c r="AE27" i="47"/>
  <c r="AE29" i="47"/>
  <c r="AE26" i="47"/>
  <c r="AE25" i="47"/>
  <c r="AE24" i="47"/>
  <c r="AE23" i="47"/>
  <c r="AE22" i="47"/>
  <c r="AE21" i="47"/>
  <c r="AE20" i="47"/>
  <c r="AE19" i="47"/>
  <c r="AE18" i="47"/>
  <c r="AE16" i="47"/>
  <c r="AE12" i="47"/>
  <c r="AE13" i="47"/>
  <c r="AE10" i="47"/>
  <c r="AE17" i="47"/>
  <c r="AE14" i="47"/>
  <c r="AE2" i="47"/>
  <c r="R18" i="48" s="1"/>
  <c r="R47" i="48" s="1"/>
  <c r="AE15" i="47"/>
  <c r="AE11" i="47"/>
  <c r="AE9" i="47"/>
  <c r="AE8" i="47"/>
  <c r="AE7" i="47"/>
  <c r="AE6" i="47"/>
  <c r="AE5" i="47"/>
  <c r="AE4" i="47"/>
  <c r="AE3" i="47"/>
  <c r="D6" i="44"/>
  <c r="D7" i="44"/>
  <c r="D8" i="44"/>
  <c r="D9" i="44"/>
  <c r="D10" i="44"/>
  <c r="D11" i="44"/>
  <c r="D12" i="44"/>
  <c r="D13" i="44"/>
  <c r="D14" i="44"/>
  <c r="D15" i="44"/>
  <c r="D16" i="44"/>
  <c r="D17" i="44"/>
  <c r="D18" i="44"/>
  <c r="D19" i="44"/>
  <c r="D20" i="44"/>
  <c r="D21" i="44"/>
  <c r="D22" i="44"/>
  <c r="D23" i="44"/>
  <c r="D24" i="44"/>
  <c r="D25" i="44"/>
  <c r="D26" i="44"/>
  <c r="D27" i="44"/>
  <c r="D28" i="44"/>
  <c r="D29" i="44"/>
  <c r="D30" i="44"/>
  <c r="D31" i="44"/>
  <c r="D32" i="44"/>
  <c r="D33" i="44"/>
  <c r="D34" i="44"/>
  <c r="D35" i="44"/>
  <c r="D36" i="44"/>
  <c r="D37" i="44"/>
  <c r="D38" i="44"/>
  <c r="D39" i="44"/>
  <c r="D40" i="44"/>
  <c r="D41" i="44"/>
  <c r="D42" i="44"/>
  <c r="D43" i="44"/>
  <c r="D44" i="44"/>
  <c r="D45" i="44"/>
  <c r="D46" i="44"/>
  <c r="D47" i="44"/>
  <c r="D48" i="44"/>
  <c r="D49" i="44"/>
  <c r="D50" i="44"/>
  <c r="D51" i="44"/>
  <c r="D52" i="44"/>
  <c r="D53" i="44"/>
  <c r="D54" i="44"/>
  <c r="D55" i="44"/>
  <c r="D56" i="44"/>
  <c r="D57" i="44"/>
  <c r="D58" i="44"/>
  <c r="D59" i="44"/>
  <c r="D60" i="44"/>
  <c r="D61" i="44"/>
  <c r="D62" i="44"/>
  <c r="D63" i="44"/>
  <c r="D64" i="44"/>
  <c r="D5" i="44"/>
  <c r="R14" i="48" l="1"/>
  <c r="R43" i="48" s="1"/>
  <c r="E22" i="43"/>
  <c r="F23" i="43"/>
  <c r="G24" i="43"/>
  <c r="E15" i="43"/>
  <c r="E19" i="43"/>
  <c r="F15" i="43"/>
  <c r="F19" i="43"/>
  <c r="F16" i="43"/>
  <c r="F22" i="43"/>
  <c r="E14" i="43"/>
  <c r="E18" i="43"/>
  <c r="E24" i="43"/>
  <c r="G17" i="43"/>
  <c r="G23" i="43"/>
  <c r="G16" i="43"/>
  <c r="G22" i="43"/>
  <c r="F14" i="43"/>
  <c r="G15" i="43"/>
  <c r="E17" i="43"/>
  <c r="F18" i="43"/>
  <c r="G19" i="43"/>
  <c r="E23" i="43"/>
  <c r="F24" i="43"/>
  <c r="G14" i="43"/>
  <c r="E16" i="43"/>
  <c r="F17" i="43"/>
  <c r="G18" i="43"/>
  <c r="AF300" i="47"/>
  <c r="AF299" i="47"/>
  <c r="AF298" i="47"/>
  <c r="AF297" i="47"/>
  <c r="AF296" i="47"/>
  <c r="AF295" i="47"/>
  <c r="AF294" i="47"/>
  <c r="AF293" i="47"/>
  <c r="AF292" i="47"/>
  <c r="AF291" i="47"/>
  <c r="AF290" i="47"/>
  <c r="AF289" i="47"/>
  <c r="AF288" i="47"/>
  <c r="AF287" i="47"/>
  <c r="AF286" i="47"/>
  <c r="AF285" i="47"/>
  <c r="AF284" i="47"/>
  <c r="AF283" i="47"/>
  <c r="AF282" i="47"/>
  <c r="AF281" i="47"/>
  <c r="AF280" i="47"/>
  <c r="AF279" i="47"/>
  <c r="AF278" i="47"/>
  <c r="AF277" i="47"/>
  <c r="AF276" i="47"/>
  <c r="AF275" i="47"/>
  <c r="AF274" i="47"/>
  <c r="AF273" i="47"/>
  <c r="AF272" i="47"/>
  <c r="AF271" i="47"/>
  <c r="AF270" i="47"/>
  <c r="AF269" i="47"/>
  <c r="AF268" i="47"/>
  <c r="AF267" i="47"/>
  <c r="AF266" i="47"/>
  <c r="AF265" i="47"/>
  <c r="AF264" i="47"/>
  <c r="AF263" i="47"/>
  <c r="AF262" i="47"/>
  <c r="AF261" i="47"/>
  <c r="AF260" i="47"/>
  <c r="AF259" i="47"/>
  <c r="AF258" i="47"/>
  <c r="AF257" i="47"/>
  <c r="AF256" i="47"/>
  <c r="AF255" i="47"/>
  <c r="AF254" i="47"/>
  <c r="AF253" i="47"/>
  <c r="AF252" i="47"/>
  <c r="AF251" i="47"/>
  <c r="AF250" i="47"/>
  <c r="AF249" i="47"/>
  <c r="AF248" i="47"/>
  <c r="AF247" i="47"/>
  <c r="AF246" i="47"/>
  <c r="AF245" i="47"/>
  <c r="AF244" i="47"/>
  <c r="AF243" i="47"/>
  <c r="AF242" i="47"/>
  <c r="AF241" i="47"/>
  <c r="AF240" i="47"/>
  <c r="AF239" i="47"/>
  <c r="AF238" i="47"/>
  <c r="AF237" i="47"/>
  <c r="AF236" i="47"/>
  <c r="AF235" i="47"/>
  <c r="AF234" i="47"/>
  <c r="AF233" i="47"/>
  <c r="AF232" i="47"/>
  <c r="AF231" i="47"/>
  <c r="AF230" i="47"/>
  <c r="AF229" i="47"/>
  <c r="AF228" i="47"/>
  <c r="AF227" i="47"/>
  <c r="AF226" i="47"/>
  <c r="AF225" i="47"/>
  <c r="AF224" i="47"/>
  <c r="AF223" i="47"/>
  <c r="AF222" i="47"/>
  <c r="AF221" i="47"/>
  <c r="AF220" i="47"/>
  <c r="AF219" i="47"/>
  <c r="AF218" i="47"/>
  <c r="AF217" i="47"/>
  <c r="AF216" i="47"/>
  <c r="AF215" i="47"/>
  <c r="AF214" i="47"/>
  <c r="AF213" i="47"/>
  <c r="AF212" i="47"/>
  <c r="AF211" i="47"/>
  <c r="AF210" i="47"/>
  <c r="AF209" i="47"/>
  <c r="AF208" i="47"/>
  <c r="AF207" i="47"/>
  <c r="AF206" i="47"/>
  <c r="AF205" i="47"/>
  <c r="AF204" i="47"/>
  <c r="AF203" i="47"/>
  <c r="AF202" i="47"/>
  <c r="AF201" i="47"/>
  <c r="AF200" i="47"/>
  <c r="AF199" i="47"/>
  <c r="AF198" i="47"/>
  <c r="AF197" i="47"/>
  <c r="AF196" i="47"/>
  <c r="AF195" i="47"/>
  <c r="AF194" i="47"/>
  <c r="AF193" i="47"/>
  <c r="AF192" i="47"/>
  <c r="AF191" i="47"/>
  <c r="AF190" i="47"/>
  <c r="AF189" i="47"/>
  <c r="AF188" i="47"/>
  <c r="AF187" i="47"/>
  <c r="AF186" i="47"/>
  <c r="AF185" i="47"/>
  <c r="AF184" i="47"/>
  <c r="AF183" i="47"/>
  <c r="AF182" i="47"/>
  <c r="AF181" i="47"/>
  <c r="AF180" i="47"/>
  <c r="AF179" i="47"/>
  <c r="AF178" i="47"/>
  <c r="AF177" i="47"/>
  <c r="AF176" i="47"/>
  <c r="AF175" i="47"/>
  <c r="AF174" i="47"/>
  <c r="AF173" i="47"/>
  <c r="AF172" i="47"/>
  <c r="AF171" i="47"/>
  <c r="AF170" i="47"/>
  <c r="AF169" i="47"/>
  <c r="AF168" i="47"/>
  <c r="AF167" i="47"/>
  <c r="AF166" i="47"/>
  <c r="AF165" i="47"/>
  <c r="AF164" i="47"/>
  <c r="AF163" i="47"/>
  <c r="AF162" i="47"/>
  <c r="AF161" i="47"/>
  <c r="AF160" i="47"/>
  <c r="AF159" i="47"/>
  <c r="AF158" i="47"/>
  <c r="AF157" i="47"/>
  <c r="AF156" i="47"/>
  <c r="AF155" i="47"/>
  <c r="AF154" i="47"/>
  <c r="AF153" i="47"/>
  <c r="AF152" i="47"/>
  <c r="AF151" i="47"/>
  <c r="AF150" i="47"/>
  <c r="AF149" i="47"/>
  <c r="AF148" i="47"/>
  <c r="AF147" i="47"/>
  <c r="AF146" i="47"/>
  <c r="AF145" i="47"/>
  <c r="AF144" i="47"/>
  <c r="AF143" i="47"/>
  <c r="AF142" i="47"/>
  <c r="AF141" i="47"/>
  <c r="AF140" i="47"/>
  <c r="AF139" i="47"/>
  <c r="AF138" i="47"/>
  <c r="AF137" i="47"/>
  <c r="AF136" i="47"/>
  <c r="AF135" i="47"/>
  <c r="AF134" i="47"/>
  <c r="AF133" i="47"/>
  <c r="AF132" i="47"/>
  <c r="AF131" i="47"/>
  <c r="AF130" i="47"/>
  <c r="AF129" i="47"/>
  <c r="AF128" i="47"/>
  <c r="AF127" i="47"/>
  <c r="AF126" i="47"/>
  <c r="AF125" i="47"/>
  <c r="AF124" i="47"/>
  <c r="AF123" i="47"/>
  <c r="AF122" i="47"/>
  <c r="AF121" i="47"/>
  <c r="AF120" i="47"/>
  <c r="AF119" i="47"/>
  <c r="AF118" i="47"/>
  <c r="AF117" i="47"/>
  <c r="AF116" i="47"/>
  <c r="AF115" i="47"/>
  <c r="AF114" i="47"/>
  <c r="AF113" i="47"/>
  <c r="AF112" i="47"/>
  <c r="AF111" i="47"/>
  <c r="AF110" i="47"/>
  <c r="AF109" i="47"/>
  <c r="AF108" i="47"/>
  <c r="AF107" i="47"/>
  <c r="AF106" i="47"/>
  <c r="AF105" i="47"/>
  <c r="AF104" i="47"/>
  <c r="AF103" i="47"/>
  <c r="AF102" i="47"/>
  <c r="AF101" i="47"/>
  <c r="AF100" i="47"/>
  <c r="AF99" i="47"/>
  <c r="AF98" i="47"/>
  <c r="AF97" i="47"/>
  <c r="AF96" i="47"/>
  <c r="AF95" i="47"/>
  <c r="AF94" i="47"/>
  <c r="AF93" i="47"/>
  <c r="AF92" i="47"/>
  <c r="AF91" i="47"/>
  <c r="AF90" i="47"/>
  <c r="AF89" i="47"/>
  <c r="AF88" i="47"/>
  <c r="AF87" i="47"/>
  <c r="AF86" i="47"/>
  <c r="AF85" i="47"/>
  <c r="AF84" i="47"/>
  <c r="AF83" i="47"/>
  <c r="AF82" i="47"/>
  <c r="AF81" i="47"/>
  <c r="AF80" i="47"/>
  <c r="AF79" i="47"/>
  <c r="AF78" i="47"/>
  <c r="AF77" i="47"/>
  <c r="AF76" i="47"/>
  <c r="AF75" i="47"/>
  <c r="AF74" i="47"/>
  <c r="AF73" i="47"/>
  <c r="AF72" i="47"/>
  <c r="AF71" i="47"/>
  <c r="AF70" i="47"/>
  <c r="AF69" i="47"/>
  <c r="AF68" i="47"/>
  <c r="AF67" i="47"/>
  <c r="AF66" i="47"/>
  <c r="AF65" i="47"/>
  <c r="AF64" i="47"/>
  <c r="AF63" i="47"/>
  <c r="AF62" i="47"/>
  <c r="AF61" i="47"/>
  <c r="AF60" i="47"/>
  <c r="AF59" i="47"/>
  <c r="AF58" i="47"/>
  <c r="AF57" i="47"/>
  <c r="AF56" i="47"/>
  <c r="AF55" i="47"/>
  <c r="AF54" i="47"/>
  <c r="AF53" i="47"/>
  <c r="AF52" i="47"/>
  <c r="AF51" i="47"/>
  <c r="AF50" i="47"/>
  <c r="AF49" i="47"/>
  <c r="AF48" i="47"/>
  <c r="AF47" i="47"/>
  <c r="AF46" i="47"/>
  <c r="AF45" i="47"/>
  <c r="AF44" i="47"/>
  <c r="AF43" i="47"/>
  <c r="AF42" i="47"/>
  <c r="AF41" i="47"/>
  <c r="AF40" i="47"/>
  <c r="AF39" i="47"/>
  <c r="AF38" i="47"/>
  <c r="AF37" i="47"/>
  <c r="AF36" i="47"/>
  <c r="R19" i="48"/>
  <c r="R48" i="48" s="1"/>
  <c r="R64" i="48"/>
  <c r="P51" i="48"/>
  <c r="Q21" i="48"/>
  <c r="Q22" i="48" s="1"/>
  <c r="R15" i="48"/>
  <c r="R44" i="48" s="1"/>
  <c r="R17" i="48"/>
  <c r="R46" i="48" s="1"/>
  <c r="R11" i="48"/>
  <c r="R40" i="48" s="1"/>
  <c r="R10" i="48"/>
  <c r="R39" i="48" s="1"/>
  <c r="R16" i="48"/>
  <c r="R45" i="48" s="1"/>
  <c r="R62" i="48"/>
  <c r="R60" i="48"/>
  <c r="R63" i="48"/>
  <c r="R59" i="48"/>
  <c r="R65" i="48"/>
  <c r="Q66" i="48"/>
  <c r="Q67" i="48" s="1"/>
  <c r="R56" i="48"/>
  <c r="R55" i="48"/>
  <c r="R61" i="48"/>
  <c r="Q50" i="48"/>
  <c r="AG1" i="47"/>
  <c r="AF34" i="47"/>
  <c r="AF33" i="47"/>
  <c r="AF32" i="47"/>
  <c r="AF31" i="47"/>
  <c r="S20" i="48" s="1"/>
  <c r="S49" i="48" s="1"/>
  <c r="AF30" i="47"/>
  <c r="AF29" i="47"/>
  <c r="AF28" i="47"/>
  <c r="AF27" i="47"/>
  <c r="AF35" i="47"/>
  <c r="AF26" i="47"/>
  <c r="AF25" i="47"/>
  <c r="AF24" i="47"/>
  <c r="AF23" i="47"/>
  <c r="AF22" i="47"/>
  <c r="AF21" i="47"/>
  <c r="AF20" i="47"/>
  <c r="AF19" i="47"/>
  <c r="AF18" i="47"/>
  <c r="AF17" i="47"/>
  <c r="AF16" i="47"/>
  <c r="AF15" i="47"/>
  <c r="AF14" i="47"/>
  <c r="AF13" i="47"/>
  <c r="AF12" i="47"/>
  <c r="AF11" i="47"/>
  <c r="AF10" i="47"/>
  <c r="AF9" i="47"/>
  <c r="AF8" i="47"/>
  <c r="AF7" i="47"/>
  <c r="AF6" i="47"/>
  <c r="AF5" i="47"/>
  <c r="AF4" i="47"/>
  <c r="AF3" i="47"/>
  <c r="AF2" i="47"/>
  <c r="S18" i="48" s="1"/>
  <c r="S47" i="48" s="1"/>
  <c r="S16" i="48" l="1"/>
  <c r="S45" i="48" s="1"/>
  <c r="AG300" i="47"/>
  <c r="AG299" i="47"/>
  <c r="AG298" i="47"/>
  <c r="AG297" i="47"/>
  <c r="AG296" i="47"/>
  <c r="AG295" i="47"/>
  <c r="AG294" i="47"/>
  <c r="AG293" i="47"/>
  <c r="AG292" i="47"/>
  <c r="AG291" i="47"/>
  <c r="AG290" i="47"/>
  <c r="AG289" i="47"/>
  <c r="AG288" i="47"/>
  <c r="AG287" i="47"/>
  <c r="AG286" i="47"/>
  <c r="AG285" i="47"/>
  <c r="AG284" i="47"/>
  <c r="AG283" i="47"/>
  <c r="AG282" i="47"/>
  <c r="AG281" i="47"/>
  <c r="AG280" i="47"/>
  <c r="AG279" i="47"/>
  <c r="AG278" i="47"/>
  <c r="AG277" i="47"/>
  <c r="AG276" i="47"/>
  <c r="AG275" i="47"/>
  <c r="AG274" i="47"/>
  <c r="AG273" i="47"/>
  <c r="AG272" i="47"/>
  <c r="AG271" i="47"/>
  <c r="AG270" i="47"/>
  <c r="AG269" i="47"/>
  <c r="AG268" i="47"/>
  <c r="AG267" i="47"/>
  <c r="AG266" i="47"/>
  <c r="AG265" i="47"/>
  <c r="AG264" i="47"/>
  <c r="AG263" i="47"/>
  <c r="AG262" i="47"/>
  <c r="AG261" i="47"/>
  <c r="AG260" i="47"/>
  <c r="AG259" i="47"/>
  <c r="AG258" i="47"/>
  <c r="AG257" i="47"/>
  <c r="AG256" i="47"/>
  <c r="AG255" i="47"/>
  <c r="AG254" i="47"/>
  <c r="AG253" i="47"/>
  <c r="AG252" i="47"/>
  <c r="AG251" i="47"/>
  <c r="AG250" i="47"/>
  <c r="AG249" i="47"/>
  <c r="AG248" i="47"/>
  <c r="AG247" i="47"/>
  <c r="AG246" i="47"/>
  <c r="AG245" i="47"/>
  <c r="AG244" i="47"/>
  <c r="AG243" i="47"/>
  <c r="AG242" i="47"/>
  <c r="AG241" i="47"/>
  <c r="AG240" i="47"/>
  <c r="AG239" i="47"/>
  <c r="AG238" i="47"/>
  <c r="AG237" i="47"/>
  <c r="AG236" i="47"/>
  <c r="AG235" i="47"/>
  <c r="AG234" i="47"/>
  <c r="AG233" i="47"/>
  <c r="AG232" i="47"/>
  <c r="AG231" i="47"/>
  <c r="AG230" i="47"/>
  <c r="AG229" i="47"/>
  <c r="AG228" i="47"/>
  <c r="AG227" i="47"/>
  <c r="AG226" i="47"/>
  <c r="AG225" i="47"/>
  <c r="AG224" i="47"/>
  <c r="AG223" i="47"/>
  <c r="AG222" i="47"/>
  <c r="AG221" i="47"/>
  <c r="AG220" i="47"/>
  <c r="AG219" i="47"/>
  <c r="AG218" i="47"/>
  <c r="AG217" i="47"/>
  <c r="AG216" i="47"/>
  <c r="AG215" i="47"/>
  <c r="AG214" i="47"/>
  <c r="AG213" i="47"/>
  <c r="AG212" i="47"/>
  <c r="AG211" i="47"/>
  <c r="AG210" i="47"/>
  <c r="AG209" i="47"/>
  <c r="AG208" i="47"/>
  <c r="AG207" i="47"/>
  <c r="AG206" i="47"/>
  <c r="AG205" i="47"/>
  <c r="AG204" i="47"/>
  <c r="AG203" i="47"/>
  <c r="AG202" i="47"/>
  <c r="AG201" i="47"/>
  <c r="AG200" i="47"/>
  <c r="AG199" i="47"/>
  <c r="AG198" i="47"/>
  <c r="AG197" i="47"/>
  <c r="AG196" i="47"/>
  <c r="AG195" i="47"/>
  <c r="AG194" i="47"/>
  <c r="AG193" i="47"/>
  <c r="AG192" i="47"/>
  <c r="AG191" i="47"/>
  <c r="AG190" i="47"/>
  <c r="AG189" i="47"/>
  <c r="AG188" i="47"/>
  <c r="AG187" i="47"/>
  <c r="AG186" i="47"/>
  <c r="AG185" i="47"/>
  <c r="AG184" i="47"/>
  <c r="AG183" i="47"/>
  <c r="AG182" i="47"/>
  <c r="AG181" i="47"/>
  <c r="AG180" i="47"/>
  <c r="AG179" i="47"/>
  <c r="AG178" i="47"/>
  <c r="AG177" i="47"/>
  <c r="AG176" i="47"/>
  <c r="AG175" i="47"/>
  <c r="AG174" i="47"/>
  <c r="AG173" i="47"/>
  <c r="AG172" i="47"/>
  <c r="AG171" i="47"/>
  <c r="AG170" i="47"/>
  <c r="AG169" i="47"/>
  <c r="AG168" i="47"/>
  <c r="AG167" i="47"/>
  <c r="AG166" i="47"/>
  <c r="AG165" i="47"/>
  <c r="AG164" i="47"/>
  <c r="AG163" i="47"/>
  <c r="AG162" i="47"/>
  <c r="AG161" i="47"/>
  <c r="AG160" i="47"/>
  <c r="AG159" i="47"/>
  <c r="AG158" i="47"/>
  <c r="AG157" i="47"/>
  <c r="AG156" i="47"/>
  <c r="AG155" i="47"/>
  <c r="AG154" i="47"/>
  <c r="AG153" i="47"/>
  <c r="AG152" i="47"/>
  <c r="AG151" i="47"/>
  <c r="AG150" i="47"/>
  <c r="AG149" i="47"/>
  <c r="AG148" i="47"/>
  <c r="AG147" i="47"/>
  <c r="AG146" i="47"/>
  <c r="AG145" i="47"/>
  <c r="AG144" i="47"/>
  <c r="AG143" i="47"/>
  <c r="AG142" i="47"/>
  <c r="AG141" i="47"/>
  <c r="AG140" i="47"/>
  <c r="AG139" i="47"/>
  <c r="AG138" i="47"/>
  <c r="AG137" i="47"/>
  <c r="AG136" i="47"/>
  <c r="AG135" i="47"/>
  <c r="AG134" i="47"/>
  <c r="AG133" i="47"/>
  <c r="AG132" i="47"/>
  <c r="AG131" i="47"/>
  <c r="AG130" i="47"/>
  <c r="AG129" i="47"/>
  <c r="AG128" i="47"/>
  <c r="AG127" i="47"/>
  <c r="AG126" i="47"/>
  <c r="AG125" i="47"/>
  <c r="AG124" i="47"/>
  <c r="AG123" i="47"/>
  <c r="AG122" i="47"/>
  <c r="AG121" i="47"/>
  <c r="AG120" i="47"/>
  <c r="AG119" i="47"/>
  <c r="AG118" i="47"/>
  <c r="AG117" i="47"/>
  <c r="AG116" i="47"/>
  <c r="AG115" i="47"/>
  <c r="AG114" i="47"/>
  <c r="AG113" i="47"/>
  <c r="AG112" i="47"/>
  <c r="AG111" i="47"/>
  <c r="AG110" i="47"/>
  <c r="AG109" i="47"/>
  <c r="AG108" i="47"/>
  <c r="AG107" i="47"/>
  <c r="AG106" i="47"/>
  <c r="AG105" i="47"/>
  <c r="AG104" i="47"/>
  <c r="AG103" i="47"/>
  <c r="AG102" i="47"/>
  <c r="AG101" i="47"/>
  <c r="AG100" i="47"/>
  <c r="AG99" i="47"/>
  <c r="AG98" i="47"/>
  <c r="AG97" i="47"/>
  <c r="AG96" i="47"/>
  <c r="AG95" i="47"/>
  <c r="AG94" i="47"/>
  <c r="AG93" i="47"/>
  <c r="AG92" i="47"/>
  <c r="AG91" i="47"/>
  <c r="AG90" i="47"/>
  <c r="AG89" i="47"/>
  <c r="AG88" i="47"/>
  <c r="AG87" i="47"/>
  <c r="AG86" i="47"/>
  <c r="AG85" i="47"/>
  <c r="AG84" i="47"/>
  <c r="AG83" i="47"/>
  <c r="AG82" i="47"/>
  <c r="AG81" i="47"/>
  <c r="AG80" i="47"/>
  <c r="AG79" i="47"/>
  <c r="AG78" i="47"/>
  <c r="AG77" i="47"/>
  <c r="AG76" i="47"/>
  <c r="AG75" i="47"/>
  <c r="AG74" i="47"/>
  <c r="AG73" i="47"/>
  <c r="AG72" i="47"/>
  <c r="AG71" i="47"/>
  <c r="AG70" i="47"/>
  <c r="AG69" i="47"/>
  <c r="AG68" i="47"/>
  <c r="AG67" i="47"/>
  <c r="AG66" i="47"/>
  <c r="AG65" i="47"/>
  <c r="AG64" i="47"/>
  <c r="AG63" i="47"/>
  <c r="AG62" i="47"/>
  <c r="AG61" i="47"/>
  <c r="AG60" i="47"/>
  <c r="AG59" i="47"/>
  <c r="AG58" i="47"/>
  <c r="AG57" i="47"/>
  <c r="AG56" i="47"/>
  <c r="AG55" i="47"/>
  <c r="AG54" i="47"/>
  <c r="AG53" i="47"/>
  <c r="AG52" i="47"/>
  <c r="AG51" i="47"/>
  <c r="AG50" i="47"/>
  <c r="AG49" i="47"/>
  <c r="AG48" i="47"/>
  <c r="AG47" i="47"/>
  <c r="AG46" i="47"/>
  <c r="AG45" i="47"/>
  <c r="AG44" i="47"/>
  <c r="AG43" i="47"/>
  <c r="AG42" i="47"/>
  <c r="AG41" i="47"/>
  <c r="AG40" i="47"/>
  <c r="AG39" i="47"/>
  <c r="AG38" i="47"/>
  <c r="AG37" i="47"/>
  <c r="AG36" i="47"/>
  <c r="S64" i="48"/>
  <c r="S19" i="48"/>
  <c r="S48" i="48" s="1"/>
  <c r="Q51" i="48"/>
  <c r="S17" i="48"/>
  <c r="S46" i="48" s="1"/>
  <c r="R21" i="48"/>
  <c r="R22" i="48" s="1"/>
  <c r="S15" i="48"/>
  <c r="S44" i="48" s="1"/>
  <c r="S10" i="48"/>
  <c r="S39" i="48" s="1"/>
  <c r="S14" i="48"/>
  <c r="S43" i="48" s="1"/>
  <c r="S11" i="48"/>
  <c r="S40" i="48" s="1"/>
  <c r="S61" i="48"/>
  <c r="S56" i="48"/>
  <c r="S62" i="48"/>
  <c r="S60" i="48"/>
  <c r="S55" i="48"/>
  <c r="R66" i="48"/>
  <c r="R67" i="48" s="1"/>
  <c r="S63" i="48"/>
  <c r="S59" i="48"/>
  <c r="S65" i="48"/>
  <c r="R50" i="48"/>
  <c r="AH1" i="47"/>
  <c r="AG35" i="47"/>
  <c r="AG32" i="47"/>
  <c r="AG30" i="47"/>
  <c r="AG28" i="47"/>
  <c r="AG31" i="47"/>
  <c r="T20" i="48" s="1"/>
  <c r="T49" i="48" s="1"/>
  <c r="AG27" i="47"/>
  <c r="AG26" i="47"/>
  <c r="AG25" i="47"/>
  <c r="AG34" i="47"/>
  <c r="AG29" i="47"/>
  <c r="AG33" i="47"/>
  <c r="AG23" i="47"/>
  <c r="AG24" i="47"/>
  <c r="AG22" i="47"/>
  <c r="AG21" i="47"/>
  <c r="AG20" i="47"/>
  <c r="AG19" i="47"/>
  <c r="AG18" i="47"/>
  <c r="AG17" i="47"/>
  <c r="AG16" i="47"/>
  <c r="AG15" i="47"/>
  <c r="AG14" i="47"/>
  <c r="AG13" i="47"/>
  <c r="AG10" i="47"/>
  <c r="AG9" i="47"/>
  <c r="AG8" i="47"/>
  <c r="AG7" i="47"/>
  <c r="AG6" i="47"/>
  <c r="AG11" i="47"/>
  <c r="AG12" i="47"/>
  <c r="AG3" i="47"/>
  <c r="AG2" i="47"/>
  <c r="T18" i="48" s="1"/>
  <c r="T47" i="48" s="1"/>
  <c r="AG5" i="47"/>
  <c r="AG4" i="47"/>
  <c r="G85" i="46"/>
  <c r="G67" i="46"/>
  <c r="G69" i="46" s="1"/>
  <c r="G52" i="46"/>
  <c r="G44" i="46"/>
  <c r="G15" i="46"/>
  <c r="O85" i="46"/>
  <c r="O67" i="46"/>
  <c r="O69" i="46" s="1"/>
  <c r="O52" i="46"/>
  <c r="O44" i="46"/>
  <c r="O15" i="46"/>
  <c r="N85" i="46"/>
  <c r="N67" i="46"/>
  <c r="N69" i="46" s="1"/>
  <c r="N52" i="46"/>
  <c r="N44" i="46"/>
  <c r="N15" i="46"/>
  <c r="M85" i="46"/>
  <c r="M67" i="46"/>
  <c r="M69" i="46" s="1"/>
  <c r="M52" i="46"/>
  <c r="M44" i="46"/>
  <c r="M15" i="46"/>
  <c r="L85" i="46"/>
  <c r="L67" i="46"/>
  <c r="L69" i="46" s="1"/>
  <c r="L52" i="46"/>
  <c r="L44" i="46"/>
  <c r="L15" i="46"/>
  <c r="K85" i="46"/>
  <c r="K67" i="46"/>
  <c r="K69" i="46" s="1"/>
  <c r="K52" i="46"/>
  <c r="K44" i="46"/>
  <c r="K15" i="46"/>
  <c r="J85" i="46"/>
  <c r="J67" i="46"/>
  <c r="J69" i="46" s="1"/>
  <c r="J52" i="46"/>
  <c r="J44" i="46"/>
  <c r="J15" i="46"/>
  <c r="H85" i="46"/>
  <c r="H67" i="46"/>
  <c r="H69" i="46" s="1"/>
  <c r="H52" i="46"/>
  <c r="H44" i="46"/>
  <c r="H15" i="46"/>
  <c r="I85" i="46"/>
  <c r="I67" i="46"/>
  <c r="I69" i="46" s="1"/>
  <c r="I52" i="46"/>
  <c r="I44" i="46"/>
  <c r="I15" i="46"/>
  <c r="D85" i="46"/>
  <c r="D67" i="46"/>
  <c r="D69" i="46" s="1"/>
  <c r="D52" i="46"/>
  <c r="D44" i="46"/>
  <c r="D15" i="46"/>
  <c r="E85" i="46"/>
  <c r="E67" i="46"/>
  <c r="E69" i="46" s="1"/>
  <c r="E52" i="46"/>
  <c r="E44" i="46"/>
  <c r="E15" i="46"/>
  <c r="T15" i="48" l="1"/>
  <c r="T44" i="48" s="1"/>
  <c r="T16" i="48"/>
  <c r="T45" i="48" s="1"/>
  <c r="AH300" i="47"/>
  <c r="AH299" i="47"/>
  <c r="AH298" i="47"/>
  <c r="AH297" i="47"/>
  <c r="AH296" i="47"/>
  <c r="AH295" i="47"/>
  <c r="AH294" i="47"/>
  <c r="AH293" i="47"/>
  <c r="AH292" i="47"/>
  <c r="AH291" i="47"/>
  <c r="AH290" i="47"/>
  <c r="AH289" i="47"/>
  <c r="AH288" i="47"/>
  <c r="AH287" i="47"/>
  <c r="AH286" i="47"/>
  <c r="AH285" i="47"/>
  <c r="AH284" i="47"/>
  <c r="AH283" i="47"/>
  <c r="AH282" i="47"/>
  <c r="AH281" i="47"/>
  <c r="AH280" i="47"/>
  <c r="AH279" i="47"/>
  <c r="AH278" i="47"/>
  <c r="AH277" i="47"/>
  <c r="AH276" i="47"/>
  <c r="AH275" i="47"/>
  <c r="AH274" i="47"/>
  <c r="AH273" i="47"/>
  <c r="AH272" i="47"/>
  <c r="AH271" i="47"/>
  <c r="AH270" i="47"/>
  <c r="AH269" i="47"/>
  <c r="AH268" i="47"/>
  <c r="AH267" i="47"/>
  <c r="AH266" i="47"/>
  <c r="AH265" i="47"/>
  <c r="AH264" i="47"/>
  <c r="AH263" i="47"/>
  <c r="AH262" i="47"/>
  <c r="AH261" i="47"/>
  <c r="AH260" i="47"/>
  <c r="AH259" i="47"/>
  <c r="AH258" i="47"/>
  <c r="AH257" i="47"/>
  <c r="AH256" i="47"/>
  <c r="AH255" i="47"/>
  <c r="AH254" i="47"/>
  <c r="AH253" i="47"/>
  <c r="AH252" i="47"/>
  <c r="AH251" i="47"/>
  <c r="AH250" i="47"/>
  <c r="AH249" i="47"/>
  <c r="AH248" i="47"/>
  <c r="AH247" i="47"/>
  <c r="AH246" i="47"/>
  <c r="AH245" i="47"/>
  <c r="AH244" i="47"/>
  <c r="AH243" i="47"/>
  <c r="AH242" i="47"/>
  <c r="AH241" i="47"/>
  <c r="AH240" i="47"/>
  <c r="AH239" i="47"/>
  <c r="AH238" i="47"/>
  <c r="AH237" i="47"/>
  <c r="AH236" i="47"/>
  <c r="AH235" i="47"/>
  <c r="AH234" i="47"/>
  <c r="AH233" i="47"/>
  <c r="AH232" i="47"/>
  <c r="AH231" i="47"/>
  <c r="AH230" i="47"/>
  <c r="AH229" i="47"/>
  <c r="AH228" i="47"/>
  <c r="AH227" i="47"/>
  <c r="AH226" i="47"/>
  <c r="AH225" i="47"/>
  <c r="AH224" i="47"/>
  <c r="AH223" i="47"/>
  <c r="AH222" i="47"/>
  <c r="AH221" i="47"/>
  <c r="AH220" i="47"/>
  <c r="AH219" i="47"/>
  <c r="AH218" i="47"/>
  <c r="AH217" i="47"/>
  <c r="AH216" i="47"/>
  <c r="AH215" i="47"/>
  <c r="AH214" i="47"/>
  <c r="AH213" i="47"/>
  <c r="AH212" i="47"/>
  <c r="AH211" i="47"/>
  <c r="AH210" i="47"/>
  <c r="AH209" i="47"/>
  <c r="AH208" i="47"/>
  <c r="AH207" i="47"/>
  <c r="AH206" i="47"/>
  <c r="AH205" i="47"/>
  <c r="AH204" i="47"/>
  <c r="AH203" i="47"/>
  <c r="AH202" i="47"/>
  <c r="AH201" i="47"/>
  <c r="AH200" i="47"/>
  <c r="AH199" i="47"/>
  <c r="AH198" i="47"/>
  <c r="AH197" i="47"/>
  <c r="AH196" i="47"/>
  <c r="AH195" i="47"/>
  <c r="AH194" i="47"/>
  <c r="AH193" i="47"/>
  <c r="AH192" i="47"/>
  <c r="AH191" i="47"/>
  <c r="AH190" i="47"/>
  <c r="AH189" i="47"/>
  <c r="AH188" i="47"/>
  <c r="AH187" i="47"/>
  <c r="AH186" i="47"/>
  <c r="AH185" i="47"/>
  <c r="AH184" i="47"/>
  <c r="AH183" i="47"/>
  <c r="AH182" i="47"/>
  <c r="AH181" i="47"/>
  <c r="AH180" i="47"/>
  <c r="AH179" i="47"/>
  <c r="AH178" i="47"/>
  <c r="AH177" i="47"/>
  <c r="AH176" i="47"/>
  <c r="AH175" i="47"/>
  <c r="AH174" i="47"/>
  <c r="AH173" i="47"/>
  <c r="AH172" i="47"/>
  <c r="AH171" i="47"/>
  <c r="AH170" i="47"/>
  <c r="AH169" i="47"/>
  <c r="AH168" i="47"/>
  <c r="AH167" i="47"/>
  <c r="AH166" i="47"/>
  <c r="AH165" i="47"/>
  <c r="AH164" i="47"/>
  <c r="AH163" i="47"/>
  <c r="AH162" i="47"/>
  <c r="AH161" i="47"/>
  <c r="AH160" i="47"/>
  <c r="AH159" i="47"/>
  <c r="AH158" i="47"/>
  <c r="AH157" i="47"/>
  <c r="AH156" i="47"/>
  <c r="AH155" i="47"/>
  <c r="AH154" i="47"/>
  <c r="AH153" i="47"/>
  <c r="AH152" i="47"/>
  <c r="AH151" i="47"/>
  <c r="AH150" i="47"/>
  <c r="AH149" i="47"/>
  <c r="AH148" i="47"/>
  <c r="AH147" i="47"/>
  <c r="AH146" i="47"/>
  <c r="AH145" i="47"/>
  <c r="AH144" i="47"/>
  <c r="AH143" i="47"/>
  <c r="AH142" i="47"/>
  <c r="AH141" i="47"/>
  <c r="AH140" i="47"/>
  <c r="AH139" i="47"/>
  <c r="AH138" i="47"/>
  <c r="AH137" i="47"/>
  <c r="AH136" i="47"/>
  <c r="AH135" i="47"/>
  <c r="AH134" i="47"/>
  <c r="AH133" i="47"/>
  <c r="AH132" i="47"/>
  <c r="AH131" i="47"/>
  <c r="AH130" i="47"/>
  <c r="AH129" i="47"/>
  <c r="AH128" i="47"/>
  <c r="AH127" i="47"/>
  <c r="AH126" i="47"/>
  <c r="AH125" i="47"/>
  <c r="AH124" i="47"/>
  <c r="AH123" i="47"/>
  <c r="AH122" i="47"/>
  <c r="AH121" i="47"/>
  <c r="AH120" i="47"/>
  <c r="AH119" i="47"/>
  <c r="AH118" i="47"/>
  <c r="AH117" i="47"/>
  <c r="AH116" i="47"/>
  <c r="AH115" i="47"/>
  <c r="AH114" i="47"/>
  <c r="AH113" i="47"/>
  <c r="AH112" i="47"/>
  <c r="AH111" i="47"/>
  <c r="AH110" i="47"/>
  <c r="AH109" i="47"/>
  <c r="AH108" i="47"/>
  <c r="AH107" i="47"/>
  <c r="AH106" i="47"/>
  <c r="AH105" i="47"/>
  <c r="AH104" i="47"/>
  <c r="AH103" i="47"/>
  <c r="AH102" i="47"/>
  <c r="AH101" i="47"/>
  <c r="AH100" i="47"/>
  <c r="AH99" i="47"/>
  <c r="AH98" i="47"/>
  <c r="AH97" i="47"/>
  <c r="AH96" i="47"/>
  <c r="AH95" i="47"/>
  <c r="AH94" i="47"/>
  <c r="AH93" i="47"/>
  <c r="AH92" i="47"/>
  <c r="AH91" i="47"/>
  <c r="AH90" i="47"/>
  <c r="AH89" i="47"/>
  <c r="AH88" i="47"/>
  <c r="AH87" i="47"/>
  <c r="AH86" i="47"/>
  <c r="AH85" i="47"/>
  <c r="AH84" i="47"/>
  <c r="AH83" i="47"/>
  <c r="AH82" i="47"/>
  <c r="AH81" i="47"/>
  <c r="AH80" i="47"/>
  <c r="AH79" i="47"/>
  <c r="AH78" i="47"/>
  <c r="AH77" i="47"/>
  <c r="AH76" i="47"/>
  <c r="AH75" i="47"/>
  <c r="AH74" i="47"/>
  <c r="AH73" i="47"/>
  <c r="AH72" i="47"/>
  <c r="AH71" i="47"/>
  <c r="AH70" i="47"/>
  <c r="AH69" i="47"/>
  <c r="AH68" i="47"/>
  <c r="AH67" i="47"/>
  <c r="AH66" i="47"/>
  <c r="AH65" i="47"/>
  <c r="AH64" i="47"/>
  <c r="AH63" i="47"/>
  <c r="AH62" i="47"/>
  <c r="AH61" i="47"/>
  <c r="AH60" i="47"/>
  <c r="AH59" i="47"/>
  <c r="AH58" i="47"/>
  <c r="AH57" i="47"/>
  <c r="AH56" i="47"/>
  <c r="AH55" i="47"/>
  <c r="AH54" i="47"/>
  <c r="AH53" i="47"/>
  <c r="AH52" i="47"/>
  <c r="AH51" i="47"/>
  <c r="AH50" i="47"/>
  <c r="AH49" i="47"/>
  <c r="AH48" i="47"/>
  <c r="AH47" i="47"/>
  <c r="AH46" i="47"/>
  <c r="AH45" i="47"/>
  <c r="AH44" i="47"/>
  <c r="AH43" i="47"/>
  <c r="AH42" i="47"/>
  <c r="AH41" i="47"/>
  <c r="AH40" i="47"/>
  <c r="AH39" i="47"/>
  <c r="AH38" i="47"/>
  <c r="AH37" i="47"/>
  <c r="AH36" i="47"/>
  <c r="T64" i="48"/>
  <c r="T19" i="48"/>
  <c r="T48" i="48" s="1"/>
  <c r="R51" i="48"/>
  <c r="T10" i="48"/>
  <c r="T39" i="48" s="1"/>
  <c r="T17" i="48"/>
  <c r="T46" i="48" s="1"/>
  <c r="S21" i="48"/>
  <c r="S22" i="48" s="1"/>
  <c r="T11" i="48"/>
  <c r="T40" i="48" s="1"/>
  <c r="T14" i="48"/>
  <c r="T43" i="48" s="1"/>
  <c r="T61" i="48"/>
  <c r="T59" i="48"/>
  <c r="S66" i="48"/>
  <c r="S67" i="48" s="1"/>
  <c r="T55" i="48"/>
  <c r="T65" i="48"/>
  <c r="T63" i="48"/>
  <c r="T56" i="48"/>
  <c r="T62" i="48"/>
  <c r="T60" i="48"/>
  <c r="S50" i="48"/>
  <c r="S51" i="48" s="1"/>
  <c r="AI1" i="47"/>
  <c r="AH35" i="47"/>
  <c r="AH34" i="47"/>
  <c r="AH33" i="47"/>
  <c r="AH32" i="47"/>
  <c r="AH31" i="47"/>
  <c r="U20" i="48" s="1"/>
  <c r="U49" i="48" s="1"/>
  <c r="AH30" i="47"/>
  <c r="AH29" i="47"/>
  <c r="AH28" i="47"/>
  <c r="AH27" i="47"/>
  <c r="AH25" i="47"/>
  <c r="AH24" i="47"/>
  <c r="AH22" i="47"/>
  <c r="AH21" i="47"/>
  <c r="AH20" i="47"/>
  <c r="AH19" i="47"/>
  <c r="AH18" i="47"/>
  <c r="AH17" i="47"/>
  <c r="AH16" i="47"/>
  <c r="AH26" i="47"/>
  <c r="AH23" i="47"/>
  <c r="AH13" i="47"/>
  <c r="AH14" i="47"/>
  <c r="AH11" i="47"/>
  <c r="AH15" i="47"/>
  <c r="AH12" i="47"/>
  <c r="AH8" i="47"/>
  <c r="AH6" i="47"/>
  <c r="AH10" i="47"/>
  <c r="AH9" i="47"/>
  <c r="AH7" i="47"/>
  <c r="AH3" i="47"/>
  <c r="AH5" i="47"/>
  <c r="AH4" i="47"/>
  <c r="AH2" i="47"/>
  <c r="U18" i="48" s="1"/>
  <c r="U47" i="48" s="1"/>
  <c r="D9" i="46"/>
  <c r="E9" i="46"/>
  <c r="F9" i="46" s="1"/>
  <c r="G9" i="46" s="1"/>
  <c r="H9" i="46" s="1"/>
  <c r="I9" i="46" s="1"/>
  <c r="J9" i="46" s="1"/>
  <c r="K9" i="46" s="1"/>
  <c r="L9" i="46" s="1"/>
  <c r="M9" i="46" s="1"/>
  <c r="N9" i="46" s="1"/>
  <c r="O9" i="46" s="1"/>
  <c r="D6" i="46"/>
  <c r="E5" i="46"/>
  <c r="F5" i="46" s="1"/>
  <c r="F6" i="46" s="1"/>
  <c r="U10" i="45"/>
  <c r="V31" i="45"/>
  <c r="V32" i="45" s="1"/>
  <c r="V33" i="45" s="1"/>
  <c r="V28" i="45"/>
  <c r="V29" i="45" s="1"/>
  <c r="V30" i="45" s="1"/>
  <c r="V25" i="45"/>
  <c r="V26" i="45" s="1"/>
  <c r="V27" i="45" s="1"/>
  <c r="U22" i="45"/>
  <c r="V19" i="45"/>
  <c r="V20" i="45" s="1"/>
  <c r="V21" i="45" s="1"/>
  <c r="V16" i="45"/>
  <c r="V17" i="45" s="1"/>
  <c r="V18" i="45" s="1"/>
  <c r="V13" i="45"/>
  <c r="V14" i="45" s="1"/>
  <c r="V15" i="45" s="1"/>
  <c r="U11" i="45"/>
  <c r="V11" i="45" s="1"/>
  <c r="V10" i="45"/>
  <c r="V22" i="45" l="1"/>
  <c r="U23" i="45"/>
  <c r="V23" i="45" s="1"/>
  <c r="U16" i="48"/>
  <c r="U45" i="48" s="1"/>
  <c r="AI300" i="47"/>
  <c r="AI299" i="47"/>
  <c r="AI298" i="47"/>
  <c r="AI297" i="47"/>
  <c r="AI296" i="47"/>
  <c r="AI295" i="47"/>
  <c r="AI294" i="47"/>
  <c r="AI293" i="47"/>
  <c r="AI292" i="47"/>
  <c r="AI291" i="47"/>
  <c r="AI290" i="47"/>
  <c r="AI289" i="47"/>
  <c r="AI288" i="47"/>
  <c r="AI287" i="47"/>
  <c r="AI286" i="47"/>
  <c r="AI285" i="47"/>
  <c r="AI284" i="47"/>
  <c r="AI283" i="47"/>
  <c r="AI282" i="47"/>
  <c r="AI281" i="47"/>
  <c r="AI280" i="47"/>
  <c r="AI279" i="47"/>
  <c r="AI278" i="47"/>
  <c r="AI277" i="47"/>
  <c r="AI276" i="47"/>
  <c r="AI275" i="47"/>
  <c r="AI274" i="47"/>
  <c r="AI273" i="47"/>
  <c r="AI272" i="47"/>
  <c r="AI271" i="47"/>
  <c r="AI270" i="47"/>
  <c r="AI269" i="47"/>
  <c r="AI268" i="47"/>
  <c r="AI267" i="47"/>
  <c r="AI266" i="47"/>
  <c r="AI265" i="47"/>
  <c r="AI264" i="47"/>
  <c r="AI263" i="47"/>
  <c r="AI262" i="47"/>
  <c r="AI261" i="47"/>
  <c r="AI260" i="47"/>
  <c r="AI259" i="47"/>
  <c r="AI258" i="47"/>
  <c r="AI257" i="47"/>
  <c r="AI256" i="47"/>
  <c r="AI255" i="47"/>
  <c r="AI254" i="47"/>
  <c r="AI253" i="47"/>
  <c r="AI252" i="47"/>
  <c r="AI251" i="47"/>
  <c r="AI250" i="47"/>
  <c r="AI249" i="47"/>
  <c r="AI248" i="47"/>
  <c r="AI247" i="47"/>
  <c r="AI246" i="47"/>
  <c r="AI245" i="47"/>
  <c r="AI244" i="47"/>
  <c r="AI243" i="47"/>
  <c r="AI242" i="47"/>
  <c r="AI241" i="47"/>
  <c r="AI240" i="47"/>
  <c r="AI239" i="47"/>
  <c r="AI238" i="47"/>
  <c r="AI237" i="47"/>
  <c r="AI236" i="47"/>
  <c r="AI235" i="47"/>
  <c r="AI234" i="47"/>
  <c r="AI233" i="47"/>
  <c r="AI232" i="47"/>
  <c r="AI231" i="47"/>
  <c r="AI230" i="47"/>
  <c r="AI229" i="47"/>
  <c r="AI228" i="47"/>
  <c r="AI227" i="47"/>
  <c r="AI226" i="47"/>
  <c r="AI225" i="47"/>
  <c r="AI224" i="47"/>
  <c r="AI223" i="47"/>
  <c r="AI222" i="47"/>
  <c r="AI221" i="47"/>
  <c r="AI220" i="47"/>
  <c r="AI219" i="47"/>
  <c r="AI218" i="47"/>
  <c r="AI217" i="47"/>
  <c r="AI216" i="47"/>
  <c r="AI215" i="47"/>
  <c r="AI214" i="47"/>
  <c r="AI213" i="47"/>
  <c r="AI212" i="47"/>
  <c r="AI211" i="47"/>
  <c r="AI210" i="47"/>
  <c r="AI209" i="47"/>
  <c r="AI208" i="47"/>
  <c r="AI207" i="47"/>
  <c r="AI206" i="47"/>
  <c r="AI205" i="47"/>
  <c r="AI204" i="47"/>
  <c r="AI203" i="47"/>
  <c r="AI202" i="47"/>
  <c r="AI201" i="47"/>
  <c r="AI200" i="47"/>
  <c r="AI199" i="47"/>
  <c r="AI198" i="47"/>
  <c r="AI197" i="47"/>
  <c r="AI196" i="47"/>
  <c r="AI195" i="47"/>
  <c r="AI194" i="47"/>
  <c r="AI193" i="47"/>
  <c r="AI192" i="47"/>
  <c r="AI191" i="47"/>
  <c r="AI190" i="47"/>
  <c r="AI189" i="47"/>
  <c r="AI188" i="47"/>
  <c r="AI187" i="47"/>
  <c r="AI186" i="47"/>
  <c r="AI185" i="47"/>
  <c r="AI184" i="47"/>
  <c r="AI183" i="47"/>
  <c r="AI182" i="47"/>
  <c r="AI181" i="47"/>
  <c r="AI180" i="47"/>
  <c r="AI179" i="47"/>
  <c r="AI178" i="47"/>
  <c r="AI177" i="47"/>
  <c r="AI176" i="47"/>
  <c r="AI175" i="47"/>
  <c r="AI174" i="47"/>
  <c r="AI173" i="47"/>
  <c r="AI172" i="47"/>
  <c r="AI171" i="47"/>
  <c r="AI170" i="47"/>
  <c r="AI169" i="47"/>
  <c r="AI168" i="47"/>
  <c r="AI167" i="47"/>
  <c r="AI166" i="47"/>
  <c r="AI165" i="47"/>
  <c r="AI164" i="47"/>
  <c r="AI163" i="47"/>
  <c r="AI162" i="47"/>
  <c r="AI161" i="47"/>
  <c r="AI160" i="47"/>
  <c r="AI159" i="47"/>
  <c r="AI158" i="47"/>
  <c r="AI157" i="47"/>
  <c r="AI156" i="47"/>
  <c r="AI155" i="47"/>
  <c r="AI154" i="47"/>
  <c r="AI153" i="47"/>
  <c r="AI152" i="47"/>
  <c r="AI151" i="47"/>
  <c r="AI150" i="47"/>
  <c r="AI149" i="47"/>
  <c r="AI148" i="47"/>
  <c r="AI147" i="47"/>
  <c r="AI146" i="47"/>
  <c r="AI145" i="47"/>
  <c r="AI144" i="47"/>
  <c r="AI143" i="47"/>
  <c r="AI142" i="47"/>
  <c r="AI141" i="47"/>
  <c r="AI140" i="47"/>
  <c r="AI139" i="47"/>
  <c r="AI138" i="47"/>
  <c r="AI137" i="47"/>
  <c r="AI136" i="47"/>
  <c r="AI135" i="47"/>
  <c r="AI134" i="47"/>
  <c r="AI133" i="47"/>
  <c r="AI132" i="47"/>
  <c r="AI131" i="47"/>
  <c r="AI130" i="47"/>
  <c r="AI129" i="47"/>
  <c r="AI128" i="47"/>
  <c r="AI127" i="47"/>
  <c r="AI126" i="47"/>
  <c r="AI125" i="47"/>
  <c r="AI124" i="47"/>
  <c r="AI123" i="47"/>
  <c r="AI122" i="47"/>
  <c r="AI121" i="47"/>
  <c r="AI120" i="47"/>
  <c r="AI119" i="47"/>
  <c r="AI118" i="47"/>
  <c r="AI117" i="47"/>
  <c r="AI116" i="47"/>
  <c r="AI115" i="47"/>
  <c r="AI114" i="47"/>
  <c r="AI113" i="47"/>
  <c r="AI112" i="47"/>
  <c r="AI111" i="47"/>
  <c r="AI110" i="47"/>
  <c r="AI109" i="47"/>
  <c r="AI108" i="47"/>
  <c r="AI107" i="47"/>
  <c r="AI106" i="47"/>
  <c r="AI105" i="47"/>
  <c r="AI104" i="47"/>
  <c r="AI103" i="47"/>
  <c r="AI102" i="47"/>
  <c r="AI101" i="47"/>
  <c r="AI100" i="47"/>
  <c r="AI99" i="47"/>
  <c r="AI98" i="47"/>
  <c r="AI97" i="47"/>
  <c r="AI96" i="47"/>
  <c r="AI95" i="47"/>
  <c r="AI94" i="47"/>
  <c r="AI93" i="47"/>
  <c r="AI92" i="47"/>
  <c r="AI91" i="47"/>
  <c r="AI90" i="47"/>
  <c r="AI89" i="47"/>
  <c r="AI88" i="47"/>
  <c r="AI87" i="47"/>
  <c r="AI86" i="47"/>
  <c r="AI85" i="47"/>
  <c r="AI84" i="47"/>
  <c r="AI83" i="47"/>
  <c r="AI82" i="47"/>
  <c r="AI81" i="47"/>
  <c r="AI80" i="47"/>
  <c r="AI79" i="47"/>
  <c r="AI78" i="47"/>
  <c r="AI77" i="47"/>
  <c r="AI76" i="47"/>
  <c r="AI75" i="47"/>
  <c r="AI74" i="47"/>
  <c r="AI73" i="47"/>
  <c r="AI72" i="47"/>
  <c r="AI71" i="47"/>
  <c r="AI70" i="47"/>
  <c r="AI69" i="47"/>
  <c r="AI68" i="47"/>
  <c r="AI67" i="47"/>
  <c r="AI66" i="47"/>
  <c r="AI65" i="47"/>
  <c r="AI64" i="47"/>
  <c r="AI63" i="47"/>
  <c r="AI62" i="47"/>
  <c r="AI61" i="47"/>
  <c r="AI60" i="47"/>
  <c r="AI59" i="47"/>
  <c r="AI58" i="47"/>
  <c r="AI57" i="47"/>
  <c r="AI56" i="47"/>
  <c r="AI55" i="47"/>
  <c r="AI54" i="47"/>
  <c r="AI53" i="47"/>
  <c r="AI52" i="47"/>
  <c r="AI51" i="47"/>
  <c r="AI50" i="47"/>
  <c r="AI49" i="47"/>
  <c r="AI48" i="47"/>
  <c r="AI47" i="47"/>
  <c r="AI46" i="47"/>
  <c r="AI45" i="47"/>
  <c r="AI44" i="47"/>
  <c r="AI43" i="47"/>
  <c r="AI42" i="47"/>
  <c r="AI41" i="47"/>
  <c r="AI40" i="47"/>
  <c r="AI39" i="47"/>
  <c r="AI38" i="47"/>
  <c r="AI37" i="47"/>
  <c r="AI36" i="47"/>
  <c r="U19" i="48"/>
  <c r="U48" i="48" s="1"/>
  <c r="U64" i="48"/>
  <c r="U14" i="48"/>
  <c r="U43" i="48" s="1"/>
  <c r="U17" i="48"/>
  <c r="U46" i="48" s="1"/>
  <c r="U10" i="48"/>
  <c r="U39" i="48" s="1"/>
  <c r="T21" i="48"/>
  <c r="T22" i="48" s="1"/>
  <c r="U11" i="48"/>
  <c r="U40" i="48" s="1"/>
  <c r="U15" i="48"/>
  <c r="U44" i="48" s="1"/>
  <c r="U60" i="48"/>
  <c r="T66" i="48"/>
  <c r="T67" i="48" s="1"/>
  <c r="U61" i="48"/>
  <c r="U65" i="48"/>
  <c r="U63" i="48"/>
  <c r="U59" i="48"/>
  <c r="U62" i="48"/>
  <c r="U56" i="48"/>
  <c r="U55" i="48"/>
  <c r="T50" i="48"/>
  <c r="AJ1" i="47"/>
  <c r="AI34" i="47"/>
  <c r="AI33" i="47"/>
  <c r="AI32" i="47"/>
  <c r="AI31" i="47"/>
  <c r="V20" i="48" s="1"/>
  <c r="V49" i="48" s="1"/>
  <c r="AI29" i="47"/>
  <c r="AI35" i="47"/>
  <c r="AI30" i="47"/>
  <c r="AI28" i="47"/>
  <c r="AI27" i="47"/>
  <c r="AI26" i="47"/>
  <c r="AI25" i="47"/>
  <c r="AI24" i="47"/>
  <c r="AI23" i="47"/>
  <c r="AI22" i="47"/>
  <c r="AI21" i="47"/>
  <c r="AI20" i="47"/>
  <c r="AI19" i="47"/>
  <c r="AI18" i="47"/>
  <c r="AI17" i="47"/>
  <c r="AI14" i="47"/>
  <c r="AI11" i="47"/>
  <c r="AI15" i="47"/>
  <c r="AI12" i="47"/>
  <c r="AI10" i="47"/>
  <c r="AI3" i="47"/>
  <c r="AI16" i="47"/>
  <c r="AI13" i="47"/>
  <c r="AI9" i="47"/>
  <c r="AI8" i="47"/>
  <c r="AI7" i="47"/>
  <c r="AI6" i="47"/>
  <c r="AI5" i="47"/>
  <c r="AI4" i="47"/>
  <c r="AI2" i="47"/>
  <c r="V18" i="48" s="1"/>
  <c r="V47" i="48" s="1"/>
  <c r="U12" i="45"/>
  <c r="U24" i="45"/>
  <c r="G5" i="46"/>
  <c r="F15" i="46"/>
  <c r="F85" i="46"/>
  <c r="F52" i="46"/>
  <c r="F67" i="46"/>
  <c r="F69" i="46" s="1"/>
  <c r="F44" i="46"/>
  <c r="E6" i="46"/>
  <c r="AJ300" i="47" l="1"/>
  <c r="AJ299" i="47"/>
  <c r="AJ298" i="47"/>
  <c r="AJ297" i="47"/>
  <c r="AJ296" i="47"/>
  <c r="AJ295" i="47"/>
  <c r="AJ294" i="47"/>
  <c r="AJ293" i="47"/>
  <c r="AJ292" i="47"/>
  <c r="AJ291" i="47"/>
  <c r="AJ290" i="47"/>
  <c r="AJ289" i="47"/>
  <c r="AJ288" i="47"/>
  <c r="AJ287" i="47"/>
  <c r="AJ286" i="47"/>
  <c r="AJ285" i="47"/>
  <c r="AJ284" i="47"/>
  <c r="AJ283" i="47"/>
  <c r="AJ282" i="47"/>
  <c r="AJ281" i="47"/>
  <c r="AJ280" i="47"/>
  <c r="AJ279" i="47"/>
  <c r="AJ278" i="47"/>
  <c r="AJ277" i="47"/>
  <c r="AJ276" i="47"/>
  <c r="AJ275" i="47"/>
  <c r="AJ274" i="47"/>
  <c r="AJ273" i="47"/>
  <c r="AJ272" i="47"/>
  <c r="AJ271" i="47"/>
  <c r="AJ270" i="47"/>
  <c r="AJ269" i="47"/>
  <c r="AJ268" i="47"/>
  <c r="AJ267" i="47"/>
  <c r="AJ266" i="47"/>
  <c r="AJ265" i="47"/>
  <c r="AJ264" i="47"/>
  <c r="AJ263" i="47"/>
  <c r="AJ262" i="47"/>
  <c r="AJ261" i="47"/>
  <c r="AJ260" i="47"/>
  <c r="AJ259" i="47"/>
  <c r="AJ258" i="47"/>
  <c r="AJ257" i="47"/>
  <c r="AJ256" i="47"/>
  <c r="AJ255" i="47"/>
  <c r="AJ254" i="47"/>
  <c r="AJ253" i="47"/>
  <c r="AJ252" i="47"/>
  <c r="AJ251" i="47"/>
  <c r="AJ250" i="47"/>
  <c r="AJ249" i="47"/>
  <c r="AJ248" i="47"/>
  <c r="AJ247" i="47"/>
  <c r="AJ246" i="47"/>
  <c r="AJ245" i="47"/>
  <c r="AJ244" i="47"/>
  <c r="AJ243" i="47"/>
  <c r="AJ242" i="47"/>
  <c r="AJ241" i="47"/>
  <c r="AJ240" i="47"/>
  <c r="AJ239" i="47"/>
  <c r="AJ238" i="47"/>
  <c r="AJ237" i="47"/>
  <c r="AJ236" i="47"/>
  <c r="AJ235" i="47"/>
  <c r="AJ234" i="47"/>
  <c r="AJ233" i="47"/>
  <c r="AJ232" i="47"/>
  <c r="AJ231" i="47"/>
  <c r="AJ230" i="47"/>
  <c r="AJ229" i="47"/>
  <c r="AJ228" i="47"/>
  <c r="AJ227" i="47"/>
  <c r="AJ226" i="47"/>
  <c r="AJ225" i="47"/>
  <c r="AJ224" i="47"/>
  <c r="AJ223" i="47"/>
  <c r="AJ222" i="47"/>
  <c r="AJ221" i="47"/>
  <c r="AJ220" i="47"/>
  <c r="AJ219" i="47"/>
  <c r="AJ218" i="47"/>
  <c r="AJ217" i="47"/>
  <c r="AJ216" i="47"/>
  <c r="AJ215" i="47"/>
  <c r="AJ214" i="47"/>
  <c r="AJ213" i="47"/>
  <c r="AJ212" i="47"/>
  <c r="AJ211" i="47"/>
  <c r="AJ210" i="47"/>
  <c r="AJ209" i="47"/>
  <c r="AJ208" i="47"/>
  <c r="AJ207" i="47"/>
  <c r="AJ206" i="47"/>
  <c r="AJ205" i="47"/>
  <c r="AJ204" i="47"/>
  <c r="AJ203" i="47"/>
  <c r="AJ202" i="47"/>
  <c r="AJ201" i="47"/>
  <c r="AJ200" i="47"/>
  <c r="AJ199" i="47"/>
  <c r="AJ198" i="47"/>
  <c r="AJ197" i="47"/>
  <c r="AJ196" i="47"/>
  <c r="AJ195" i="47"/>
  <c r="AJ194" i="47"/>
  <c r="AJ193" i="47"/>
  <c r="AJ192" i="47"/>
  <c r="AJ191" i="47"/>
  <c r="AJ190" i="47"/>
  <c r="AJ189" i="47"/>
  <c r="AJ188" i="47"/>
  <c r="AJ187" i="47"/>
  <c r="AJ186" i="47"/>
  <c r="AJ185" i="47"/>
  <c r="AJ184" i="47"/>
  <c r="AJ183" i="47"/>
  <c r="AJ182" i="47"/>
  <c r="AJ181" i="47"/>
  <c r="AJ180" i="47"/>
  <c r="AJ179" i="47"/>
  <c r="AJ178" i="47"/>
  <c r="AJ177" i="47"/>
  <c r="AJ176" i="47"/>
  <c r="AJ175" i="47"/>
  <c r="AJ174" i="47"/>
  <c r="AJ173" i="47"/>
  <c r="AJ172" i="47"/>
  <c r="AJ171" i="47"/>
  <c r="AJ170" i="47"/>
  <c r="AJ169" i="47"/>
  <c r="AJ168" i="47"/>
  <c r="AJ167" i="47"/>
  <c r="AJ166" i="47"/>
  <c r="AJ165" i="47"/>
  <c r="AJ164" i="47"/>
  <c r="AJ163" i="47"/>
  <c r="AJ162" i="47"/>
  <c r="AJ161" i="47"/>
  <c r="AJ160" i="47"/>
  <c r="AJ159" i="47"/>
  <c r="AJ158" i="47"/>
  <c r="AJ157" i="47"/>
  <c r="AJ156" i="47"/>
  <c r="AJ155" i="47"/>
  <c r="AJ154" i="47"/>
  <c r="AJ153" i="47"/>
  <c r="AJ152" i="47"/>
  <c r="AJ151" i="47"/>
  <c r="AJ150" i="47"/>
  <c r="AJ149" i="47"/>
  <c r="AJ148" i="47"/>
  <c r="AJ147" i="47"/>
  <c r="AJ146" i="47"/>
  <c r="AJ145" i="47"/>
  <c r="AJ144" i="47"/>
  <c r="AJ143" i="47"/>
  <c r="AJ142" i="47"/>
  <c r="AJ141" i="47"/>
  <c r="AJ140" i="47"/>
  <c r="AJ139" i="47"/>
  <c r="AJ138" i="47"/>
  <c r="AJ137" i="47"/>
  <c r="AJ136" i="47"/>
  <c r="AJ135" i="47"/>
  <c r="AJ134" i="47"/>
  <c r="AJ133" i="47"/>
  <c r="AJ132" i="47"/>
  <c r="AJ131" i="47"/>
  <c r="AJ130" i="47"/>
  <c r="AJ129" i="47"/>
  <c r="AJ128" i="47"/>
  <c r="AJ127" i="47"/>
  <c r="AJ126" i="47"/>
  <c r="AJ125" i="47"/>
  <c r="AJ124" i="47"/>
  <c r="AJ123" i="47"/>
  <c r="AJ122" i="47"/>
  <c r="AJ121" i="47"/>
  <c r="AJ120" i="47"/>
  <c r="AJ119" i="47"/>
  <c r="AJ118" i="47"/>
  <c r="AJ117" i="47"/>
  <c r="AJ116" i="47"/>
  <c r="AJ115" i="47"/>
  <c r="AJ114" i="47"/>
  <c r="AJ113" i="47"/>
  <c r="AJ112" i="47"/>
  <c r="AJ111" i="47"/>
  <c r="AJ110" i="47"/>
  <c r="AJ109" i="47"/>
  <c r="AJ108" i="47"/>
  <c r="AJ107" i="47"/>
  <c r="AJ106" i="47"/>
  <c r="AJ105" i="47"/>
  <c r="AJ104" i="47"/>
  <c r="AJ103" i="47"/>
  <c r="AJ102" i="47"/>
  <c r="AJ101" i="47"/>
  <c r="AJ100" i="47"/>
  <c r="AJ99" i="47"/>
  <c r="AJ98" i="47"/>
  <c r="AJ97" i="47"/>
  <c r="AJ96" i="47"/>
  <c r="AJ95" i="47"/>
  <c r="AJ94" i="47"/>
  <c r="AJ93" i="47"/>
  <c r="AJ92" i="47"/>
  <c r="AJ91" i="47"/>
  <c r="AJ90" i="47"/>
  <c r="AJ89" i="47"/>
  <c r="AJ88" i="47"/>
  <c r="AJ87" i="47"/>
  <c r="AJ86" i="47"/>
  <c r="AJ85" i="47"/>
  <c r="AJ84" i="47"/>
  <c r="AJ83" i="47"/>
  <c r="AJ82" i="47"/>
  <c r="AJ81" i="47"/>
  <c r="AJ80" i="47"/>
  <c r="AJ79" i="47"/>
  <c r="AJ78" i="47"/>
  <c r="AJ77" i="47"/>
  <c r="AJ76" i="47"/>
  <c r="AJ75" i="47"/>
  <c r="AJ74" i="47"/>
  <c r="AJ73" i="47"/>
  <c r="AJ72" i="47"/>
  <c r="AJ71" i="47"/>
  <c r="AJ70" i="47"/>
  <c r="AJ69" i="47"/>
  <c r="AJ68" i="47"/>
  <c r="AJ67" i="47"/>
  <c r="AJ66" i="47"/>
  <c r="AJ65" i="47"/>
  <c r="AJ64" i="47"/>
  <c r="AJ63" i="47"/>
  <c r="AJ62" i="47"/>
  <c r="AJ61" i="47"/>
  <c r="AJ60" i="47"/>
  <c r="AJ59" i="47"/>
  <c r="AJ58" i="47"/>
  <c r="AJ57" i="47"/>
  <c r="AJ56" i="47"/>
  <c r="AJ55" i="47"/>
  <c r="AJ54" i="47"/>
  <c r="AJ53" i="47"/>
  <c r="AJ52" i="47"/>
  <c r="AJ51" i="47"/>
  <c r="AJ50" i="47"/>
  <c r="AJ49" i="47"/>
  <c r="AJ48" i="47"/>
  <c r="AJ47" i="47"/>
  <c r="AJ46" i="47"/>
  <c r="AJ45" i="47"/>
  <c r="AJ44" i="47"/>
  <c r="AJ43" i="47"/>
  <c r="AJ42" i="47"/>
  <c r="AJ41" i="47"/>
  <c r="AJ40" i="47"/>
  <c r="AJ39" i="47"/>
  <c r="AJ38" i="47"/>
  <c r="AJ37" i="47"/>
  <c r="AJ36" i="47"/>
  <c r="V19" i="48"/>
  <c r="V48" i="48" s="1"/>
  <c r="V64" i="48"/>
  <c r="T51" i="48"/>
  <c r="U21" i="48"/>
  <c r="U22" i="48" s="1"/>
  <c r="V11" i="48"/>
  <c r="V40" i="48" s="1"/>
  <c r="V15" i="48"/>
  <c r="V44" i="48" s="1"/>
  <c r="V17" i="48"/>
  <c r="V46" i="48" s="1"/>
  <c r="V10" i="48"/>
  <c r="V39" i="48" s="1"/>
  <c r="V14" i="48"/>
  <c r="V43" i="48" s="1"/>
  <c r="V61" i="48"/>
  <c r="V16" i="48"/>
  <c r="V45" i="48" s="1"/>
  <c r="V60" i="48"/>
  <c r="V55" i="48"/>
  <c r="U66" i="48"/>
  <c r="U67" i="48" s="1"/>
  <c r="V56" i="48"/>
  <c r="V63" i="48"/>
  <c r="V62" i="48"/>
  <c r="V59" i="48"/>
  <c r="V65" i="48"/>
  <c r="U50" i="48"/>
  <c r="AK1" i="47"/>
  <c r="AJ34" i="47"/>
  <c r="AJ33" i="47"/>
  <c r="AJ32" i="47"/>
  <c r="AJ31" i="47"/>
  <c r="W20" i="48" s="1"/>
  <c r="W49" i="48" s="1"/>
  <c r="AJ30" i="47"/>
  <c r="AJ29" i="47"/>
  <c r="AJ28" i="47"/>
  <c r="AJ27" i="47"/>
  <c r="AJ35" i="47"/>
  <c r="AJ26" i="47"/>
  <c r="AJ25" i="47"/>
  <c r="AJ24" i="47"/>
  <c r="AJ23" i="47"/>
  <c r="AJ22" i="47"/>
  <c r="AJ21" i="47"/>
  <c r="AJ20" i="47"/>
  <c r="AJ19" i="47"/>
  <c r="AJ18" i="47"/>
  <c r="AJ17" i="47"/>
  <c r="AJ16" i="47"/>
  <c r="AJ15" i="47"/>
  <c r="AJ14" i="47"/>
  <c r="AJ13" i="47"/>
  <c r="AJ12" i="47"/>
  <c r="AJ11" i="47"/>
  <c r="AJ10" i="47"/>
  <c r="AJ9" i="47"/>
  <c r="AJ8" i="47"/>
  <c r="AJ7" i="47"/>
  <c r="AJ6" i="47"/>
  <c r="AJ5" i="47"/>
  <c r="AJ4" i="47"/>
  <c r="AJ3" i="47"/>
  <c r="AJ2" i="47"/>
  <c r="W18" i="48" s="1"/>
  <c r="W47" i="48" s="1"/>
  <c r="U25" i="45"/>
  <c r="V24" i="45"/>
  <c r="D7" i="45" s="1"/>
  <c r="U13" i="45"/>
  <c r="U14" i="45" s="1"/>
  <c r="U15" i="45" s="1"/>
  <c r="U16" i="45" s="1"/>
  <c r="U17" i="45" s="1"/>
  <c r="U18" i="45" s="1"/>
  <c r="U19" i="45" s="1"/>
  <c r="U20" i="45" s="1"/>
  <c r="U21" i="45" s="1"/>
  <c r="V12" i="45"/>
  <c r="G6" i="46"/>
  <c r="H5" i="46"/>
  <c r="AK300" i="47" l="1"/>
  <c r="AK299" i="47"/>
  <c r="AK298" i="47"/>
  <c r="AK297" i="47"/>
  <c r="AK296" i="47"/>
  <c r="AK295" i="47"/>
  <c r="AK294" i="47"/>
  <c r="AK293" i="47"/>
  <c r="AK292" i="47"/>
  <c r="AK291" i="47"/>
  <c r="AK290" i="47"/>
  <c r="AK289" i="47"/>
  <c r="AK288" i="47"/>
  <c r="AK287" i="47"/>
  <c r="AK286" i="47"/>
  <c r="AK285" i="47"/>
  <c r="AK284" i="47"/>
  <c r="AK283" i="47"/>
  <c r="AK282" i="47"/>
  <c r="AK281" i="47"/>
  <c r="AK280" i="47"/>
  <c r="AK279" i="47"/>
  <c r="AK278" i="47"/>
  <c r="AK277" i="47"/>
  <c r="AK276" i="47"/>
  <c r="AK275" i="47"/>
  <c r="AK274" i="47"/>
  <c r="AK273" i="47"/>
  <c r="AK272" i="47"/>
  <c r="AK271" i="47"/>
  <c r="AK270" i="47"/>
  <c r="AK269" i="47"/>
  <c r="AK268" i="47"/>
  <c r="AK267" i="47"/>
  <c r="AK266" i="47"/>
  <c r="AK265" i="47"/>
  <c r="AK264" i="47"/>
  <c r="AK263" i="47"/>
  <c r="AK262" i="47"/>
  <c r="AK261" i="47"/>
  <c r="AK260" i="47"/>
  <c r="AK259" i="47"/>
  <c r="AK258" i="47"/>
  <c r="AK257" i="47"/>
  <c r="AK256" i="47"/>
  <c r="AK255" i="47"/>
  <c r="AK254" i="47"/>
  <c r="AK253" i="47"/>
  <c r="AK252" i="47"/>
  <c r="AK251" i="47"/>
  <c r="AK250" i="47"/>
  <c r="AK249" i="47"/>
  <c r="AK248" i="47"/>
  <c r="AK247" i="47"/>
  <c r="AK246" i="47"/>
  <c r="AK245" i="47"/>
  <c r="AK244" i="47"/>
  <c r="AK243" i="47"/>
  <c r="AK242" i="47"/>
  <c r="AK241" i="47"/>
  <c r="AK240" i="47"/>
  <c r="AK239" i="47"/>
  <c r="AK238" i="47"/>
  <c r="AK237" i="47"/>
  <c r="AK236" i="47"/>
  <c r="AK235" i="47"/>
  <c r="AK234" i="47"/>
  <c r="AK233" i="47"/>
  <c r="AK232" i="47"/>
  <c r="AK231" i="47"/>
  <c r="AK230" i="47"/>
  <c r="AK229" i="47"/>
  <c r="AK228" i="47"/>
  <c r="AK227" i="47"/>
  <c r="AK226" i="47"/>
  <c r="AK225" i="47"/>
  <c r="AK224" i="47"/>
  <c r="AK223" i="47"/>
  <c r="AK222" i="47"/>
  <c r="AK221" i="47"/>
  <c r="AK220" i="47"/>
  <c r="AK219" i="47"/>
  <c r="AK218" i="47"/>
  <c r="AK217" i="47"/>
  <c r="AK216" i="47"/>
  <c r="AK215" i="47"/>
  <c r="AK214" i="47"/>
  <c r="AK213" i="47"/>
  <c r="AK212" i="47"/>
  <c r="AK211" i="47"/>
  <c r="AK210" i="47"/>
  <c r="AK209" i="47"/>
  <c r="AK208" i="47"/>
  <c r="AK207" i="47"/>
  <c r="AK206" i="47"/>
  <c r="AK205" i="47"/>
  <c r="AK204" i="47"/>
  <c r="AK203" i="47"/>
  <c r="AK202" i="47"/>
  <c r="AK201" i="47"/>
  <c r="AK200" i="47"/>
  <c r="AK199" i="47"/>
  <c r="AK198" i="47"/>
  <c r="AK197" i="47"/>
  <c r="AK196" i="47"/>
  <c r="AK195" i="47"/>
  <c r="AK194" i="47"/>
  <c r="AK193" i="47"/>
  <c r="AK192" i="47"/>
  <c r="AK191" i="47"/>
  <c r="AK190" i="47"/>
  <c r="AK189" i="47"/>
  <c r="AK188" i="47"/>
  <c r="AK187" i="47"/>
  <c r="AK186" i="47"/>
  <c r="AK185" i="47"/>
  <c r="AK184" i="47"/>
  <c r="AK183" i="47"/>
  <c r="AK182" i="47"/>
  <c r="AK181" i="47"/>
  <c r="AK180" i="47"/>
  <c r="AK179" i="47"/>
  <c r="AK178" i="47"/>
  <c r="AK177" i="47"/>
  <c r="AK176" i="47"/>
  <c r="AK175" i="47"/>
  <c r="AK174" i="47"/>
  <c r="AK173" i="47"/>
  <c r="AK172" i="47"/>
  <c r="AK171" i="47"/>
  <c r="AK170" i="47"/>
  <c r="AK169" i="47"/>
  <c r="AK168" i="47"/>
  <c r="AK167" i="47"/>
  <c r="AK166" i="47"/>
  <c r="AK165" i="47"/>
  <c r="AK164" i="47"/>
  <c r="AK163" i="47"/>
  <c r="AK162" i="47"/>
  <c r="AK161" i="47"/>
  <c r="AK160" i="47"/>
  <c r="AK159" i="47"/>
  <c r="AK158" i="47"/>
  <c r="AK157" i="47"/>
  <c r="AK156" i="47"/>
  <c r="AK155" i="47"/>
  <c r="AK154" i="47"/>
  <c r="AK153" i="47"/>
  <c r="AK152" i="47"/>
  <c r="AK151" i="47"/>
  <c r="AK150" i="47"/>
  <c r="AK149" i="47"/>
  <c r="AK148" i="47"/>
  <c r="AK147" i="47"/>
  <c r="AK146" i="47"/>
  <c r="AK145" i="47"/>
  <c r="AK144" i="47"/>
  <c r="AK143" i="47"/>
  <c r="AK142" i="47"/>
  <c r="AK141" i="47"/>
  <c r="AK140" i="47"/>
  <c r="AK139" i="47"/>
  <c r="AK138" i="47"/>
  <c r="AK137" i="47"/>
  <c r="AK136" i="47"/>
  <c r="AK135" i="47"/>
  <c r="AK134" i="47"/>
  <c r="AK133" i="47"/>
  <c r="AK132" i="47"/>
  <c r="AK131" i="47"/>
  <c r="AK130" i="47"/>
  <c r="AK129" i="47"/>
  <c r="AK128" i="47"/>
  <c r="AK127" i="47"/>
  <c r="AK126" i="47"/>
  <c r="AK125" i="47"/>
  <c r="AK124" i="47"/>
  <c r="AK123" i="47"/>
  <c r="AK122" i="47"/>
  <c r="AK121" i="47"/>
  <c r="AK120" i="47"/>
  <c r="AK119" i="47"/>
  <c r="AK118" i="47"/>
  <c r="AK117" i="47"/>
  <c r="AK116" i="47"/>
  <c r="AK115" i="47"/>
  <c r="AK114" i="47"/>
  <c r="AK113" i="47"/>
  <c r="AK112" i="47"/>
  <c r="AK111" i="47"/>
  <c r="AK110" i="47"/>
  <c r="AK109" i="47"/>
  <c r="AK108" i="47"/>
  <c r="AK107" i="47"/>
  <c r="AK106" i="47"/>
  <c r="AK105" i="47"/>
  <c r="AK104" i="47"/>
  <c r="AK103" i="47"/>
  <c r="AK102" i="47"/>
  <c r="AK101" i="47"/>
  <c r="AK100" i="47"/>
  <c r="AK99" i="47"/>
  <c r="AK98" i="47"/>
  <c r="AK97" i="47"/>
  <c r="AK96" i="47"/>
  <c r="AK95" i="47"/>
  <c r="AK94" i="47"/>
  <c r="AK93" i="47"/>
  <c r="AK92" i="47"/>
  <c r="AK91" i="47"/>
  <c r="AK90" i="47"/>
  <c r="AK89" i="47"/>
  <c r="AK88" i="47"/>
  <c r="AK87" i="47"/>
  <c r="AK86" i="47"/>
  <c r="AK85" i="47"/>
  <c r="AK84" i="47"/>
  <c r="AK83" i="47"/>
  <c r="AK82" i="47"/>
  <c r="AK81" i="47"/>
  <c r="AK80" i="47"/>
  <c r="AK79" i="47"/>
  <c r="AK78" i="47"/>
  <c r="AK77" i="47"/>
  <c r="AK76" i="47"/>
  <c r="AK75" i="47"/>
  <c r="AK74" i="47"/>
  <c r="AK73" i="47"/>
  <c r="AK72" i="47"/>
  <c r="AK71" i="47"/>
  <c r="AK70" i="47"/>
  <c r="AK69" i="47"/>
  <c r="AK68" i="47"/>
  <c r="AK67" i="47"/>
  <c r="AK66" i="47"/>
  <c r="AK65" i="47"/>
  <c r="AK64" i="47"/>
  <c r="AK63" i="47"/>
  <c r="AK62" i="47"/>
  <c r="AK61" i="47"/>
  <c r="AK60" i="47"/>
  <c r="AK59" i="47"/>
  <c r="AK58" i="47"/>
  <c r="AK57" i="47"/>
  <c r="AK56" i="47"/>
  <c r="AK55" i="47"/>
  <c r="AK54" i="47"/>
  <c r="AK53" i="47"/>
  <c r="AK52" i="47"/>
  <c r="AK51" i="47"/>
  <c r="AK50" i="47"/>
  <c r="AK49" i="47"/>
  <c r="AK48" i="47"/>
  <c r="AK47" i="47"/>
  <c r="AK46" i="47"/>
  <c r="AK45" i="47"/>
  <c r="AK44" i="47"/>
  <c r="AK43" i="47"/>
  <c r="AK42" i="47"/>
  <c r="AK41" i="47"/>
  <c r="AK40" i="47"/>
  <c r="AK39" i="47"/>
  <c r="AK38" i="47"/>
  <c r="AK37" i="47"/>
  <c r="AK36" i="47"/>
  <c r="W64" i="48"/>
  <c r="W19" i="48"/>
  <c r="W48" i="48" s="1"/>
  <c r="U51" i="48"/>
  <c r="W11" i="48"/>
  <c r="W40" i="48" s="1"/>
  <c r="W17" i="48"/>
  <c r="W46" i="48" s="1"/>
  <c r="W10" i="48"/>
  <c r="W39" i="48" s="1"/>
  <c r="W15" i="48"/>
  <c r="W44" i="48" s="1"/>
  <c r="W14" i="48"/>
  <c r="W43" i="48" s="1"/>
  <c r="W16" i="48"/>
  <c r="W45" i="48" s="1"/>
  <c r="V21" i="48"/>
  <c r="V22" i="48" s="1"/>
  <c r="W59" i="48"/>
  <c r="W56" i="48"/>
  <c r="W62" i="48"/>
  <c r="W60" i="48"/>
  <c r="W55" i="48"/>
  <c r="V66" i="48"/>
  <c r="V67" i="48" s="1"/>
  <c r="W65" i="48"/>
  <c r="W61" i="48"/>
  <c r="W63" i="48"/>
  <c r="V50" i="48"/>
  <c r="AL1" i="47"/>
  <c r="AK35" i="47"/>
  <c r="AK31" i="47"/>
  <c r="X20" i="48" s="1"/>
  <c r="X49" i="48" s="1"/>
  <c r="AK29" i="47"/>
  <c r="AK34" i="47"/>
  <c r="AK26" i="47"/>
  <c r="AK25" i="47"/>
  <c r="AK33" i="47"/>
  <c r="AK30" i="47"/>
  <c r="AK28" i="47"/>
  <c r="AK27" i="47"/>
  <c r="AK32" i="47"/>
  <c r="AK24" i="47"/>
  <c r="AK22" i="47"/>
  <c r="AK23" i="47"/>
  <c r="AK20" i="47"/>
  <c r="AK19" i="47"/>
  <c r="AK18" i="47"/>
  <c r="AK17" i="47"/>
  <c r="X16" i="48" s="1"/>
  <c r="X45" i="48" s="1"/>
  <c r="AK16" i="47"/>
  <c r="AK15" i="47"/>
  <c r="AK14" i="47"/>
  <c r="AK13" i="47"/>
  <c r="AK21" i="47"/>
  <c r="AK12" i="47"/>
  <c r="AK10" i="47"/>
  <c r="AK9" i="47"/>
  <c r="AK8" i="47"/>
  <c r="AK7" i="47"/>
  <c r="AK6" i="47"/>
  <c r="AK11" i="47"/>
  <c r="AK4" i="47"/>
  <c r="AK5" i="47"/>
  <c r="AK2" i="47"/>
  <c r="X18" i="48" s="1"/>
  <c r="X47" i="48" s="1"/>
  <c r="AK3" i="47"/>
  <c r="U26" i="45"/>
  <c r="U27" i="45" s="1"/>
  <c r="U28" i="45" s="1"/>
  <c r="U29" i="45" s="1"/>
  <c r="U30" i="45" s="1"/>
  <c r="U31" i="45" s="1"/>
  <c r="U32" i="45" s="1"/>
  <c r="U33" i="45" s="1"/>
  <c r="D6" i="45"/>
  <c r="H6" i="46"/>
  <c r="I5" i="46"/>
  <c r="AL300" i="47" l="1"/>
  <c r="AL299" i="47"/>
  <c r="AL298" i="47"/>
  <c r="AL297" i="47"/>
  <c r="AL296" i="47"/>
  <c r="AL295" i="47"/>
  <c r="AL294" i="47"/>
  <c r="AL293" i="47"/>
  <c r="AL292" i="47"/>
  <c r="AL291" i="47"/>
  <c r="AL290" i="47"/>
  <c r="AL289" i="47"/>
  <c r="AL288" i="47"/>
  <c r="AL287" i="47"/>
  <c r="AL286" i="47"/>
  <c r="AL285" i="47"/>
  <c r="AL284" i="47"/>
  <c r="AL283" i="47"/>
  <c r="AL282" i="47"/>
  <c r="AL281" i="47"/>
  <c r="AL280" i="47"/>
  <c r="AL279" i="47"/>
  <c r="AL278" i="47"/>
  <c r="AL277" i="47"/>
  <c r="AL276" i="47"/>
  <c r="AL275" i="47"/>
  <c r="AL274" i="47"/>
  <c r="AL273" i="47"/>
  <c r="AL272" i="47"/>
  <c r="AL271" i="47"/>
  <c r="AL270" i="47"/>
  <c r="AL269" i="47"/>
  <c r="AL268" i="47"/>
  <c r="AL267" i="47"/>
  <c r="AL266" i="47"/>
  <c r="AL265" i="47"/>
  <c r="AL264" i="47"/>
  <c r="AL263" i="47"/>
  <c r="AL262" i="47"/>
  <c r="AL261" i="47"/>
  <c r="AL260" i="47"/>
  <c r="AL259" i="47"/>
  <c r="AL258" i="47"/>
  <c r="AL257" i="47"/>
  <c r="AL256" i="47"/>
  <c r="AL255" i="47"/>
  <c r="AL254" i="47"/>
  <c r="AL253" i="47"/>
  <c r="AL252" i="47"/>
  <c r="AL251" i="47"/>
  <c r="AL250" i="47"/>
  <c r="AL249" i="47"/>
  <c r="AL248" i="47"/>
  <c r="AL247" i="47"/>
  <c r="AL246" i="47"/>
  <c r="AL245" i="47"/>
  <c r="AL244" i="47"/>
  <c r="AL243" i="47"/>
  <c r="AL242" i="47"/>
  <c r="AL241" i="47"/>
  <c r="AL240" i="47"/>
  <c r="AL239" i="47"/>
  <c r="AL238" i="47"/>
  <c r="AL237" i="47"/>
  <c r="AL236" i="47"/>
  <c r="AL235" i="47"/>
  <c r="AL234" i="47"/>
  <c r="AL233" i="47"/>
  <c r="AL232" i="47"/>
  <c r="AL231" i="47"/>
  <c r="AL230" i="47"/>
  <c r="AL229" i="47"/>
  <c r="AL228" i="47"/>
  <c r="AL227" i="47"/>
  <c r="AL226" i="47"/>
  <c r="AL225" i="47"/>
  <c r="AL224" i="47"/>
  <c r="AL223" i="47"/>
  <c r="AL222" i="47"/>
  <c r="AL221" i="47"/>
  <c r="AL220" i="47"/>
  <c r="AL219" i="47"/>
  <c r="AL218" i="47"/>
  <c r="AL217" i="47"/>
  <c r="AL216" i="47"/>
  <c r="AL215" i="47"/>
  <c r="AL214" i="47"/>
  <c r="AL213" i="47"/>
  <c r="AL212" i="47"/>
  <c r="AL211" i="47"/>
  <c r="AL210" i="47"/>
  <c r="AL209" i="47"/>
  <c r="AL208" i="47"/>
  <c r="AL207" i="47"/>
  <c r="AL206" i="47"/>
  <c r="AL205" i="47"/>
  <c r="AL204" i="47"/>
  <c r="AL203" i="47"/>
  <c r="AL202" i="47"/>
  <c r="AL201" i="47"/>
  <c r="AL200" i="47"/>
  <c r="AL199" i="47"/>
  <c r="AL198" i="47"/>
  <c r="AL197" i="47"/>
  <c r="AL196" i="47"/>
  <c r="AL195" i="47"/>
  <c r="AL194" i="47"/>
  <c r="AL193" i="47"/>
  <c r="AL192" i="47"/>
  <c r="AL191" i="47"/>
  <c r="AL190" i="47"/>
  <c r="AL189" i="47"/>
  <c r="AL188" i="47"/>
  <c r="AL187" i="47"/>
  <c r="AL186" i="47"/>
  <c r="AL185" i="47"/>
  <c r="AL184" i="47"/>
  <c r="AL183" i="47"/>
  <c r="AL182" i="47"/>
  <c r="AL181" i="47"/>
  <c r="AL180" i="47"/>
  <c r="AL179" i="47"/>
  <c r="AL178" i="47"/>
  <c r="AL177" i="47"/>
  <c r="AL176" i="47"/>
  <c r="AL175" i="47"/>
  <c r="AL174" i="47"/>
  <c r="AL173" i="47"/>
  <c r="AL172" i="47"/>
  <c r="AL171" i="47"/>
  <c r="AL170" i="47"/>
  <c r="AL169" i="47"/>
  <c r="AL168" i="47"/>
  <c r="AL167" i="47"/>
  <c r="AL166" i="47"/>
  <c r="AL165" i="47"/>
  <c r="AL164" i="47"/>
  <c r="AL163" i="47"/>
  <c r="AL162" i="47"/>
  <c r="AL161" i="47"/>
  <c r="AL160" i="47"/>
  <c r="AL159" i="47"/>
  <c r="AL158" i="47"/>
  <c r="AL157" i="47"/>
  <c r="AL156" i="47"/>
  <c r="AL155" i="47"/>
  <c r="AL154" i="47"/>
  <c r="AL153" i="47"/>
  <c r="AL152" i="47"/>
  <c r="AL151" i="47"/>
  <c r="AL150" i="47"/>
  <c r="AL149" i="47"/>
  <c r="AL148" i="47"/>
  <c r="AL147" i="47"/>
  <c r="AL146" i="47"/>
  <c r="AL145" i="47"/>
  <c r="AL144" i="47"/>
  <c r="AL143" i="47"/>
  <c r="AL142" i="47"/>
  <c r="AL141" i="47"/>
  <c r="AL140" i="47"/>
  <c r="AL139" i="47"/>
  <c r="AL138" i="47"/>
  <c r="AL137" i="47"/>
  <c r="AL136" i="47"/>
  <c r="AL135" i="47"/>
  <c r="AL134" i="47"/>
  <c r="AL133" i="47"/>
  <c r="AL132" i="47"/>
  <c r="AL131" i="47"/>
  <c r="AL130" i="47"/>
  <c r="AL129" i="47"/>
  <c r="AL128" i="47"/>
  <c r="AL127" i="47"/>
  <c r="AL126" i="47"/>
  <c r="AL125" i="47"/>
  <c r="AL124" i="47"/>
  <c r="AL123" i="47"/>
  <c r="AL122" i="47"/>
  <c r="AL121" i="47"/>
  <c r="AL120" i="47"/>
  <c r="AL119" i="47"/>
  <c r="AL118" i="47"/>
  <c r="AL117" i="47"/>
  <c r="AL116" i="47"/>
  <c r="AL115" i="47"/>
  <c r="AL114" i="47"/>
  <c r="AL113" i="47"/>
  <c r="AL112" i="47"/>
  <c r="AL111" i="47"/>
  <c r="AL110" i="47"/>
  <c r="AL109" i="47"/>
  <c r="AL108" i="47"/>
  <c r="AL107" i="47"/>
  <c r="AL106" i="47"/>
  <c r="AL105" i="47"/>
  <c r="AL104" i="47"/>
  <c r="AL103" i="47"/>
  <c r="AL102" i="47"/>
  <c r="AL101" i="47"/>
  <c r="AL100" i="47"/>
  <c r="AL99" i="47"/>
  <c r="AL98" i="47"/>
  <c r="AL97" i="47"/>
  <c r="AL96" i="47"/>
  <c r="AL95" i="47"/>
  <c r="AL94" i="47"/>
  <c r="AL93" i="47"/>
  <c r="AL92" i="47"/>
  <c r="AL91" i="47"/>
  <c r="AL90" i="47"/>
  <c r="AL89" i="47"/>
  <c r="AL88" i="47"/>
  <c r="AL87" i="47"/>
  <c r="AL86" i="47"/>
  <c r="AL85" i="47"/>
  <c r="AL84" i="47"/>
  <c r="AL83" i="47"/>
  <c r="AL82" i="47"/>
  <c r="AL81" i="47"/>
  <c r="AL80" i="47"/>
  <c r="AL79" i="47"/>
  <c r="AL78" i="47"/>
  <c r="AL77" i="47"/>
  <c r="AL76" i="47"/>
  <c r="AL75" i="47"/>
  <c r="AL74" i="47"/>
  <c r="AL73" i="47"/>
  <c r="AL72" i="47"/>
  <c r="AL71" i="47"/>
  <c r="AL70" i="47"/>
  <c r="AL69" i="47"/>
  <c r="AL68" i="47"/>
  <c r="AL67" i="47"/>
  <c r="AL66" i="47"/>
  <c r="AL65" i="47"/>
  <c r="AL64" i="47"/>
  <c r="AL63" i="47"/>
  <c r="AL62" i="47"/>
  <c r="AL61" i="47"/>
  <c r="AL60" i="47"/>
  <c r="AL59" i="47"/>
  <c r="AL58" i="47"/>
  <c r="AL57" i="47"/>
  <c r="AL56" i="47"/>
  <c r="AL55" i="47"/>
  <c r="AL54" i="47"/>
  <c r="AL53" i="47"/>
  <c r="AL52" i="47"/>
  <c r="AL51" i="47"/>
  <c r="AL50" i="47"/>
  <c r="AL49" i="47"/>
  <c r="AL48" i="47"/>
  <c r="AL47" i="47"/>
  <c r="AL46" i="47"/>
  <c r="AL45" i="47"/>
  <c r="AL44" i="47"/>
  <c r="AL43" i="47"/>
  <c r="AL42" i="47"/>
  <c r="AL41" i="47"/>
  <c r="AL40" i="47"/>
  <c r="AL39" i="47"/>
  <c r="AL38" i="47"/>
  <c r="AL37" i="47"/>
  <c r="AL36" i="47"/>
  <c r="X64" i="48"/>
  <c r="X19" i="48"/>
  <c r="X48" i="48" s="1"/>
  <c r="V51" i="48"/>
  <c r="W21" i="48"/>
  <c r="W22" i="48" s="1"/>
  <c r="X15" i="48"/>
  <c r="X44" i="48" s="1"/>
  <c r="X14" i="48"/>
  <c r="X43" i="48" s="1"/>
  <c r="X17" i="48"/>
  <c r="X46" i="48" s="1"/>
  <c r="X10" i="48"/>
  <c r="X39" i="48" s="1"/>
  <c r="X11" i="48"/>
  <c r="X40" i="48" s="1"/>
  <c r="X59" i="48"/>
  <c r="W66" i="48"/>
  <c r="W67" i="48" s="1"/>
  <c r="X62" i="48"/>
  <c r="X63" i="48"/>
  <c r="X56" i="48"/>
  <c r="X55" i="48"/>
  <c r="X61" i="48"/>
  <c r="X65" i="48"/>
  <c r="X60" i="48"/>
  <c r="W50" i="48"/>
  <c r="W51" i="48" s="1"/>
  <c r="AM1" i="47"/>
  <c r="AL35" i="47"/>
  <c r="AL34" i="47"/>
  <c r="AL33" i="47"/>
  <c r="AL32" i="47"/>
  <c r="AL31" i="47"/>
  <c r="Y20" i="48" s="1"/>
  <c r="Y49" i="48" s="1"/>
  <c r="AL30" i="47"/>
  <c r="AL29" i="47"/>
  <c r="AL28" i="47"/>
  <c r="AL27" i="47"/>
  <c r="AL25" i="47"/>
  <c r="AL23" i="47"/>
  <c r="AL20" i="47"/>
  <c r="AL19" i="47"/>
  <c r="AL18" i="47"/>
  <c r="AL17" i="47"/>
  <c r="AL16" i="47"/>
  <c r="AL15" i="47"/>
  <c r="AL26" i="47"/>
  <c r="AL21" i="47"/>
  <c r="AL24" i="47"/>
  <c r="AL22" i="47"/>
  <c r="AL10" i="47"/>
  <c r="AL9" i="47"/>
  <c r="AL8" i="47"/>
  <c r="AL7" i="47"/>
  <c r="AL6" i="47"/>
  <c r="AL13" i="47"/>
  <c r="AL11" i="47"/>
  <c r="AL14" i="47"/>
  <c r="AL12" i="47"/>
  <c r="AL5" i="47"/>
  <c r="AL4" i="47"/>
  <c r="AL2" i="47"/>
  <c r="Y18" i="48" s="1"/>
  <c r="Y47" i="48" s="1"/>
  <c r="AL3" i="47"/>
  <c r="E13" i="45"/>
  <c r="E12" i="45"/>
  <c r="E28" i="45"/>
  <c r="E25" i="45"/>
  <c r="I6" i="46"/>
  <c r="J5" i="46"/>
  <c r="Y15" i="48" l="1"/>
  <c r="Y44" i="48" s="1"/>
  <c r="AM300" i="47"/>
  <c r="AM299" i="47"/>
  <c r="AM298" i="47"/>
  <c r="AM297" i="47"/>
  <c r="AM296" i="47"/>
  <c r="AM295" i="47"/>
  <c r="AM294" i="47"/>
  <c r="AM293" i="47"/>
  <c r="AM292" i="47"/>
  <c r="AM291" i="47"/>
  <c r="AM290" i="47"/>
  <c r="AM289" i="47"/>
  <c r="AM288" i="47"/>
  <c r="AM287" i="47"/>
  <c r="AM286" i="47"/>
  <c r="AM285" i="47"/>
  <c r="AM284" i="47"/>
  <c r="AM283" i="47"/>
  <c r="AM282" i="47"/>
  <c r="AM281" i="47"/>
  <c r="AM280" i="47"/>
  <c r="AM279" i="47"/>
  <c r="AM278" i="47"/>
  <c r="AM277" i="47"/>
  <c r="AM276" i="47"/>
  <c r="AM275" i="47"/>
  <c r="AM274" i="47"/>
  <c r="AM273" i="47"/>
  <c r="AM272" i="47"/>
  <c r="AM271" i="47"/>
  <c r="AM270" i="47"/>
  <c r="AM269" i="47"/>
  <c r="AM268" i="47"/>
  <c r="AM267" i="47"/>
  <c r="AM266" i="47"/>
  <c r="AM265" i="47"/>
  <c r="AM264" i="47"/>
  <c r="AM263" i="47"/>
  <c r="AM262" i="47"/>
  <c r="AM261" i="47"/>
  <c r="AM260" i="47"/>
  <c r="AM259" i="47"/>
  <c r="AM258" i="47"/>
  <c r="AM257" i="47"/>
  <c r="AM256" i="47"/>
  <c r="AM255" i="47"/>
  <c r="AM254" i="47"/>
  <c r="AM253" i="47"/>
  <c r="AM252" i="47"/>
  <c r="AM251" i="47"/>
  <c r="AM250" i="47"/>
  <c r="AM249" i="47"/>
  <c r="AM248" i="47"/>
  <c r="AM247" i="47"/>
  <c r="AM246" i="47"/>
  <c r="AM245" i="47"/>
  <c r="AM244" i="47"/>
  <c r="AM243" i="47"/>
  <c r="AM242" i="47"/>
  <c r="AM241" i="47"/>
  <c r="AM240" i="47"/>
  <c r="AM239" i="47"/>
  <c r="AM238" i="47"/>
  <c r="AM237" i="47"/>
  <c r="AM236" i="47"/>
  <c r="AM235" i="47"/>
  <c r="AM234" i="47"/>
  <c r="AM233" i="47"/>
  <c r="AM232" i="47"/>
  <c r="AM231" i="47"/>
  <c r="AM230" i="47"/>
  <c r="AM229" i="47"/>
  <c r="AM228" i="47"/>
  <c r="AM227" i="47"/>
  <c r="AM226" i="47"/>
  <c r="AM225" i="47"/>
  <c r="AM224" i="47"/>
  <c r="AM223" i="47"/>
  <c r="AM222" i="47"/>
  <c r="AM221" i="47"/>
  <c r="AM220" i="47"/>
  <c r="AM219" i="47"/>
  <c r="AM218" i="47"/>
  <c r="AM217" i="47"/>
  <c r="AM216" i="47"/>
  <c r="AM215" i="47"/>
  <c r="AM214" i="47"/>
  <c r="AM213" i="47"/>
  <c r="AM212" i="47"/>
  <c r="AM211" i="47"/>
  <c r="AM210" i="47"/>
  <c r="AM209" i="47"/>
  <c r="AM208" i="47"/>
  <c r="AM207" i="47"/>
  <c r="AM206" i="47"/>
  <c r="AM205" i="47"/>
  <c r="AM204" i="47"/>
  <c r="AM203" i="47"/>
  <c r="AM202" i="47"/>
  <c r="AM201" i="47"/>
  <c r="AM200" i="47"/>
  <c r="AM199" i="47"/>
  <c r="AM198" i="47"/>
  <c r="AM197" i="47"/>
  <c r="AM196" i="47"/>
  <c r="AM195" i="47"/>
  <c r="AM194" i="47"/>
  <c r="AM193" i="47"/>
  <c r="AM192" i="47"/>
  <c r="AM191" i="47"/>
  <c r="AM190" i="47"/>
  <c r="AM189" i="47"/>
  <c r="AM188" i="47"/>
  <c r="AM187" i="47"/>
  <c r="AM186" i="47"/>
  <c r="AM185" i="47"/>
  <c r="AM184" i="47"/>
  <c r="AM183" i="47"/>
  <c r="AM182" i="47"/>
  <c r="AM181" i="47"/>
  <c r="AM180" i="47"/>
  <c r="AM179" i="47"/>
  <c r="AM178" i="47"/>
  <c r="AM177" i="47"/>
  <c r="AM176" i="47"/>
  <c r="AM175" i="47"/>
  <c r="AM174" i="47"/>
  <c r="AM173" i="47"/>
  <c r="AM172" i="47"/>
  <c r="AM171" i="47"/>
  <c r="AM170" i="47"/>
  <c r="AM169" i="47"/>
  <c r="AM168" i="47"/>
  <c r="AM167" i="47"/>
  <c r="AM166" i="47"/>
  <c r="AM165" i="47"/>
  <c r="AM164" i="47"/>
  <c r="AM163" i="47"/>
  <c r="AM162" i="47"/>
  <c r="AM161" i="47"/>
  <c r="AM160" i="47"/>
  <c r="AM159" i="47"/>
  <c r="AM158" i="47"/>
  <c r="AM157" i="47"/>
  <c r="AM156" i="47"/>
  <c r="AM155" i="47"/>
  <c r="AM154" i="47"/>
  <c r="AM153" i="47"/>
  <c r="AM152" i="47"/>
  <c r="AM151" i="47"/>
  <c r="AM150" i="47"/>
  <c r="AM149" i="47"/>
  <c r="AM148" i="47"/>
  <c r="AM147" i="47"/>
  <c r="AM146" i="47"/>
  <c r="AM145" i="47"/>
  <c r="AM144" i="47"/>
  <c r="AM143" i="47"/>
  <c r="AM142" i="47"/>
  <c r="AM141" i="47"/>
  <c r="AM140" i="47"/>
  <c r="AM139" i="47"/>
  <c r="AM138" i="47"/>
  <c r="AM137" i="47"/>
  <c r="AM136" i="47"/>
  <c r="AM135" i="47"/>
  <c r="AM134" i="47"/>
  <c r="AM133" i="47"/>
  <c r="AM132" i="47"/>
  <c r="AM131" i="47"/>
  <c r="AM130" i="47"/>
  <c r="AM129" i="47"/>
  <c r="AM128" i="47"/>
  <c r="AM127" i="47"/>
  <c r="AM126" i="47"/>
  <c r="AM125" i="47"/>
  <c r="AM124" i="47"/>
  <c r="AM123" i="47"/>
  <c r="AM122" i="47"/>
  <c r="AM121" i="47"/>
  <c r="AM120" i="47"/>
  <c r="AM119" i="47"/>
  <c r="AM118" i="47"/>
  <c r="AM117" i="47"/>
  <c r="AM116" i="47"/>
  <c r="AM115" i="47"/>
  <c r="AM114" i="47"/>
  <c r="AM113" i="47"/>
  <c r="AM112" i="47"/>
  <c r="AM111" i="47"/>
  <c r="AM110" i="47"/>
  <c r="AM109" i="47"/>
  <c r="AM108" i="47"/>
  <c r="AM107" i="47"/>
  <c r="AM106" i="47"/>
  <c r="AM105" i="47"/>
  <c r="AM104" i="47"/>
  <c r="AM103" i="47"/>
  <c r="AM102" i="47"/>
  <c r="AM101" i="47"/>
  <c r="AM100" i="47"/>
  <c r="AM99" i="47"/>
  <c r="AM98" i="47"/>
  <c r="AM97" i="47"/>
  <c r="AM96" i="47"/>
  <c r="AM95" i="47"/>
  <c r="AM94" i="47"/>
  <c r="AM93" i="47"/>
  <c r="AM92" i="47"/>
  <c r="AM91" i="47"/>
  <c r="AM90" i="47"/>
  <c r="AM89" i="47"/>
  <c r="AM88" i="47"/>
  <c r="AM87" i="47"/>
  <c r="AM86" i="47"/>
  <c r="AM85" i="47"/>
  <c r="AM84" i="47"/>
  <c r="AM83" i="47"/>
  <c r="AM82" i="47"/>
  <c r="AM81" i="47"/>
  <c r="AM80" i="47"/>
  <c r="AM79" i="47"/>
  <c r="AM78" i="47"/>
  <c r="AM77" i="47"/>
  <c r="AM76" i="47"/>
  <c r="AM75" i="47"/>
  <c r="AM74" i="47"/>
  <c r="AM73" i="47"/>
  <c r="AM72" i="47"/>
  <c r="AM71" i="47"/>
  <c r="AM70" i="47"/>
  <c r="AM69" i="47"/>
  <c r="AM68" i="47"/>
  <c r="AM67" i="47"/>
  <c r="AM66" i="47"/>
  <c r="AM65" i="47"/>
  <c r="AM64" i="47"/>
  <c r="AM63" i="47"/>
  <c r="AM62" i="47"/>
  <c r="AM61" i="47"/>
  <c r="AM60" i="47"/>
  <c r="AM59" i="47"/>
  <c r="AM58" i="47"/>
  <c r="AM57" i="47"/>
  <c r="AM56" i="47"/>
  <c r="AM55" i="47"/>
  <c r="AM54" i="47"/>
  <c r="AM53" i="47"/>
  <c r="AM52" i="47"/>
  <c r="AM51" i="47"/>
  <c r="AM50" i="47"/>
  <c r="AM49" i="47"/>
  <c r="AM48" i="47"/>
  <c r="AM47" i="47"/>
  <c r="AM46" i="47"/>
  <c r="AM45" i="47"/>
  <c r="AM44" i="47"/>
  <c r="AM43" i="47"/>
  <c r="AM42" i="47"/>
  <c r="AM41" i="47"/>
  <c r="AM40" i="47"/>
  <c r="AM39" i="47"/>
  <c r="AM38" i="47"/>
  <c r="AM37" i="47"/>
  <c r="AM36" i="47"/>
  <c r="Y19" i="48"/>
  <c r="Y48" i="48" s="1"/>
  <c r="Y64" i="48"/>
  <c r="Y16" i="48"/>
  <c r="Y45" i="48" s="1"/>
  <c r="Y10" i="48"/>
  <c r="Y39" i="48" s="1"/>
  <c r="X21" i="48"/>
  <c r="X22" i="48" s="1"/>
  <c r="Y14" i="48"/>
  <c r="Y43" i="48" s="1"/>
  <c r="Y17" i="48"/>
  <c r="Y46" i="48" s="1"/>
  <c r="Y11" i="48"/>
  <c r="Y40" i="48" s="1"/>
  <c r="Y62" i="48"/>
  <c r="Y61" i="48"/>
  <c r="X66" i="48"/>
  <c r="X67" i="48" s="1"/>
  <c r="Y60" i="48"/>
  <c r="Y65" i="48"/>
  <c r="Y56" i="48"/>
  <c r="Y63" i="48"/>
  <c r="Y59" i="48"/>
  <c r="Y55" i="48"/>
  <c r="X50" i="48"/>
  <c r="AN1" i="47"/>
  <c r="AM34" i="47"/>
  <c r="AM33" i="47"/>
  <c r="AM32" i="47"/>
  <c r="AM31" i="47"/>
  <c r="Z20" i="48" s="1"/>
  <c r="Z49" i="48" s="1"/>
  <c r="AM27" i="47"/>
  <c r="AM30" i="47"/>
  <c r="AM28" i="47"/>
  <c r="AM35" i="47"/>
  <c r="AM29" i="47"/>
  <c r="AM26" i="47"/>
  <c r="AM25" i="47"/>
  <c r="AM24" i="47"/>
  <c r="AM23" i="47"/>
  <c r="AM22" i="47"/>
  <c r="AM21" i="47"/>
  <c r="AM20" i="47"/>
  <c r="AM19" i="47"/>
  <c r="AM18" i="47"/>
  <c r="AM17" i="47"/>
  <c r="AM15" i="47"/>
  <c r="AM13" i="47"/>
  <c r="AM11" i="47"/>
  <c r="AM16" i="47"/>
  <c r="AM14" i="47"/>
  <c r="AM12" i="47"/>
  <c r="AM4" i="47"/>
  <c r="AM10" i="47"/>
  <c r="AM9" i="47"/>
  <c r="AM8" i="47"/>
  <c r="AM7" i="47"/>
  <c r="AM6" i="47"/>
  <c r="AM5" i="47"/>
  <c r="AM3" i="47"/>
  <c r="AM2" i="47"/>
  <c r="Z18" i="48" s="1"/>
  <c r="Z47" i="48" s="1"/>
  <c r="E14" i="45"/>
  <c r="E29" i="45" s="1"/>
  <c r="J6" i="46"/>
  <c r="K5" i="46"/>
  <c r="AN300" i="47" l="1"/>
  <c r="AN299" i="47"/>
  <c r="AN298" i="47"/>
  <c r="AN297" i="47"/>
  <c r="AN296" i="47"/>
  <c r="AN295" i="47"/>
  <c r="AN294" i="47"/>
  <c r="AN293" i="47"/>
  <c r="AN292" i="47"/>
  <c r="AN291" i="47"/>
  <c r="AN290" i="47"/>
  <c r="AN289" i="47"/>
  <c r="AN288" i="47"/>
  <c r="AN287" i="47"/>
  <c r="AN286" i="47"/>
  <c r="AN285" i="47"/>
  <c r="AN284" i="47"/>
  <c r="AN283" i="47"/>
  <c r="AN282" i="47"/>
  <c r="AN281" i="47"/>
  <c r="AN280" i="47"/>
  <c r="AN279" i="47"/>
  <c r="AN278" i="47"/>
  <c r="AN277" i="47"/>
  <c r="AN276" i="47"/>
  <c r="AN275" i="47"/>
  <c r="AN274" i="47"/>
  <c r="AN273" i="47"/>
  <c r="AN272" i="47"/>
  <c r="AN271" i="47"/>
  <c r="AN270" i="47"/>
  <c r="AN269" i="47"/>
  <c r="AN268" i="47"/>
  <c r="AN267" i="47"/>
  <c r="AN266" i="47"/>
  <c r="AN265" i="47"/>
  <c r="AN264" i="47"/>
  <c r="AN263" i="47"/>
  <c r="AN262" i="47"/>
  <c r="AN261" i="47"/>
  <c r="AN260" i="47"/>
  <c r="AN259" i="47"/>
  <c r="AN258" i="47"/>
  <c r="AN257" i="47"/>
  <c r="AN256" i="47"/>
  <c r="AN255" i="47"/>
  <c r="AN254" i="47"/>
  <c r="AN253" i="47"/>
  <c r="AN252" i="47"/>
  <c r="AN251" i="47"/>
  <c r="AN250" i="47"/>
  <c r="AN249" i="47"/>
  <c r="AN248" i="47"/>
  <c r="AN247" i="47"/>
  <c r="AN246" i="47"/>
  <c r="AN245" i="47"/>
  <c r="AN244" i="47"/>
  <c r="AN243" i="47"/>
  <c r="AN242" i="47"/>
  <c r="AN241" i="47"/>
  <c r="AN240" i="47"/>
  <c r="AN239" i="47"/>
  <c r="AN238" i="47"/>
  <c r="AN237" i="47"/>
  <c r="AN236" i="47"/>
  <c r="AN235" i="47"/>
  <c r="AN234" i="47"/>
  <c r="AN233" i="47"/>
  <c r="AN232" i="47"/>
  <c r="AN231" i="47"/>
  <c r="AN230" i="47"/>
  <c r="AN229" i="47"/>
  <c r="AN228" i="47"/>
  <c r="AN227" i="47"/>
  <c r="AN226" i="47"/>
  <c r="AN225" i="47"/>
  <c r="AN224" i="47"/>
  <c r="AN223" i="47"/>
  <c r="AN222" i="47"/>
  <c r="AN221" i="47"/>
  <c r="AN220" i="47"/>
  <c r="AN219" i="47"/>
  <c r="AN218" i="47"/>
  <c r="AN217" i="47"/>
  <c r="AN216" i="47"/>
  <c r="AN215" i="47"/>
  <c r="AN214" i="47"/>
  <c r="AN213" i="47"/>
  <c r="AN212" i="47"/>
  <c r="AN211" i="47"/>
  <c r="AN210" i="47"/>
  <c r="AN209" i="47"/>
  <c r="AN208" i="47"/>
  <c r="AN207" i="47"/>
  <c r="AN206" i="47"/>
  <c r="AN205" i="47"/>
  <c r="AN204" i="47"/>
  <c r="AN203" i="47"/>
  <c r="AN202" i="47"/>
  <c r="AN201" i="47"/>
  <c r="AN200" i="47"/>
  <c r="AN199" i="47"/>
  <c r="AN198" i="47"/>
  <c r="AN197" i="47"/>
  <c r="AN196" i="47"/>
  <c r="AN195" i="47"/>
  <c r="AN194" i="47"/>
  <c r="AN193" i="47"/>
  <c r="AN192" i="47"/>
  <c r="AN191" i="47"/>
  <c r="AN190" i="47"/>
  <c r="AN189" i="47"/>
  <c r="AN188" i="47"/>
  <c r="AN187" i="47"/>
  <c r="AN186" i="47"/>
  <c r="AN185" i="47"/>
  <c r="AN184" i="47"/>
  <c r="AN183" i="47"/>
  <c r="AN182" i="47"/>
  <c r="AN181" i="47"/>
  <c r="AN180" i="47"/>
  <c r="AN179" i="47"/>
  <c r="AN178" i="47"/>
  <c r="AN177" i="47"/>
  <c r="AN176" i="47"/>
  <c r="AN175" i="47"/>
  <c r="AN174" i="47"/>
  <c r="AN173" i="47"/>
  <c r="AN172" i="47"/>
  <c r="AN171" i="47"/>
  <c r="AN170" i="47"/>
  <c r="AN169" i="47"/>
  <c r="AN168" i="47"/>
  <c r="AN167" i="47"/>
  <c r="AN166" i="47"/>
  <c r="AN165" i="47"/>
  <c r="AN164" i="47"/>
  <c r="AN163" i="47"/>
  <c r="AN162" i="47"/>
  <c r="AN161" i="47"/>
  <c r="AN160" i="47"/>
  <c r="AN159" i="47"/>
  <c r="AN158" i="47"/>
  <c r="AN157" i="47"/>
  <c r="AN156" i="47"/>
  <c r="AN155" i="47"/>
  <c r="AN154" i="47"/>
  <c r="AN153" i="47"/>
  <c r="AN152" i="47"/>
  <c r="AN151" i="47"/>
  <c r="AN150" i="47"/>
  <c r="AN149" i="47"/>
  <c r="AN148" i="47"/>
  <c r="AN147" i="47"/>
  <c r="AN146" i="47"/>
  <c r="AN145" i="47"/>
  <c r="AN144" i="47"/>
  <c r="AN143" i="47"/>
  <c r="AN142" i="47"/>
  <c r="AN141" i="47"/>
  <c r="AN140" i="47"/>
  <c r="AN139" i="47"/>
  <c r="AN138" i="47"/>
  <c r="AN137" i="47"/>
  <c r="AN136" i="47"/>
  <c r="AN135" i="47"/>
  <c r="AN134" i="47"/>
  <c r="AN133" i="47"/>
  <c r="AN132" i="47"/>
  <c r="AN131" i="47"/>
  <c r="AN130" i="47"/>
  <c r="AN129" i="47"/>
  <c r="AN128" i="47"/>
  <c r="AN127" i="47"/>
  <c r="AN126" i="47"/>
  <c r="AN125" i="47"/>
  <c r="AN124" i="47"/>
  <c r="AN123" i="47"/>
  <c r="AN122" i="47"/>
  <c r="AN121" i="47"/>
  <c r="AN120" i="47"/>
  <c r="AN119" i="47"/>
  <c r="AN118" i="47"/>
  <c r="AN117" i="47"/>
  <c r="AN116" i="47"/>
  <c r="AN115" i="47"/>
  <c r="AN114" i="47"/>
  <c r="AN113" i="47"/>
  <c r="AN112" i="47"/>
  <c r="AN111" i="47"/>
  <c r="AN110" i="47"/>
  <c r="AN109" i="47"/>
  <c r="AN108" i="47"/>
  <c r="AN107" i="47"/>
  <c r="AN106" i="47"/>
  <c r="AN105" i="47"/>
  <c r="AN104" i="47"/>
  <c r="AN103" i="47"/>
  <c r="AN102" i="47"/>
  <c r="AN101" i="47"/>
  <c r="AN100" i="47"/>
  <c r="AN99" i="47"/>
  <c r="AN98" i="47"/>
  <c r="AN97" i="47"/>
  <c r="AN96" i="47"/>
  <c r="AN95" i="47"/>
  <c r="AN94" i="47"/>
  <c r="AN93" i="47"/>
  <c r="AN92" i="47"/>
  <c r="AN91" i="47"/>
  <c r="AN90" i="47"/>
  <c r="AN89" i="47"/>
  <c r="AN88" i="47"/>
  <c r="AN87" i="47"/>
  <c r="AN86" i="47"/>
  <c r="AN85" i="47"/>
  <c r="AN84" i="47"/>
  <c r="AN83" i="47"/>
  <c r="AN82" i="47"/>
  <c r="AN81" i="47"/>
  <c r="AN80" i="47"/>
  <c r="AN79" i="47"/>
  <c r="AN78" i="47"/>
  <c r="AN77" i="47"/>
  <c r="AN76" i="47"/>
  <c r="AN75" i="47"/>
  <c r="AN74" i="47"/>
  <c r="AN73" i="47"/>
  <c r="AN72" i="47"/>
  <c r="AN71" i="47"/>
  <c r="AN70" i="47"/>
  <c r="AN69" i="47"/>
  <c r="AN68" i="47"/>
  <c r="AN67" i="47"/>
  <c r="AN66" i="47"/>
  <c r="AN65" i="47"/>
  <c r="AN64" i="47"/>
  <c r="AN63" i="47"/>
  <c r="AN62" i="47"/>
  <c r="AN61" i="47"/>
  <c r="AN60" i="47"/>
  <c r="AN59" i="47"/>
  <c r="AN58" i="47"/>
  <c r="AN57" i="47"/>
  <c r="AN56" i="47"/>
  <c r="AN55" i="47"/>
  <c r="AN54" i="47"/>
  <c r="AN53" i="47"/>
  <c r="AN52" i="47"/>
  <c r="AN51" i="47"/>
  <c r="AN50" i="47"/>
  <c r="AN49" i="47"/>
  <c r="AN48" i="47"/>
  <c r="AN47" i="47"/>
  <c r="AN46" i="47"/>
  <c r="AN45" i="47"/>
  <c r="AN44" i="47"/>
  <c r="AN43" i="47"/>
  <c r="AN42" i="47"/>
  <c r="AN41" i="47"/>
  <c r="AN40" i="47"/>
  <c r="AN39" i="47"/>
  <c r="AN38" i="47"/>
  <c r="AN37" i="47"/>
  <c r="AN36" i="47"/>
  <c r="Z19" i="48"/>
  <c r="Z48" i="48" s="1"/>
  <c r="Z64" i="48"/>
  <c r="X51" i="48"/>
  <c r="Z17" i="48"/>
  <c r="Z46" i="48" s="1"/>
  <c r="Z56" i="48"/>
  <c r="Z11" i="48"/>
  <c r="Z40" i="48" s="1"/>
  <c r="Z61" i="48"/>
  <c r="Z16" i="48"/>
  <c r="Z45" i="48" s="1"/>
  <c r="Z15" i="48"/>
  <c r="Z44" i="48" s="1"/>
  <c r="Z14" i="48"/>
  <c r="Z43" i="48" s="1"/>
  <c r="Z10" i="48"/>
  <c r="Z39" i="48" s="1"/>
  <c r="Y21" i="48"/>
  <c r="Y22" i="48" s="1"/>
  <c r="Z60" i="48"/>
  <c r="Z59" i="48"/>
  <c r="Z55" i="48"/>
  <c r="Z62" i="48"/>
  <c r="Z63" i="48"/>
  <c r="Z65" i="48"/>
  <c r="Y66" i="48"/>
  <c r="Y67" i="48" s="1"/>
  <c r="Y50" i="48"/>
  <c r="AO1" i="47"/>
  <c r="AN34" i="47"/>
  <c r="AN33" i="47"/>
  <c r="AN32" i="47"/>
  <c r="AN31" i="47"/>
  <c r="AA20" i="48" s="1"/>
  <c r="AA49" i="48" s="1"/>
  <c r="AN30" i="47"/>
  <c r="AN29" i="47"/>
  <c r="AN28" i="47"/>
  <c r="AN27" i="47"/>
  <c r="AN35" i="47"/>
  <c r="AN26" i="47"/>
  <c r="AN25" i="47"/>
  <c r="AN24" i="47"/>
  <c r="AN23" i="47"/>
  <c r="AN22" i="47"/>
  <c r="AN21" i="47"/>
  <c r="AN20" i="47"/>
  <c r="AN19" i="47"/>
  <c r="AN18" i="47"/>
  <c r="AN17" i="47"/>
  <c r="AN16" i="47"/>
  <c r="AN15" i="47"/>
  <c r="AN14" i="47"/>
  <c r="AN13" i="47"/>
  <c r="AN12" i="47"/>
  <c r="AN11" i="47"/>
  <c r="AN10" i="47"/>
  <c r="AN9" i="47"/>
  <c r="AN8" i="47"/>
  <c r="AN7" i="47"/>
  <c r="AN6" i="47"/>
  <c r="AN5" i="47"/>
  <c r="AN4" i="47"/>
  <c r="AN3" i="47"/>
  <c r="AN2" i="47"/>
  <c r="AA18" i="48" s="1"/>
  <c r="AA47" i="48" s="1"/>
  <c r="E15" i="45"/>
  <c r="E26" i="45"/>
  <c r="L5" i="46"/>
  <c r="K6" i="46"/>
  <c r="AA16" i="48" l="1"/>
  <c r="AA45" i="48" s="1"/>
  <c r="AO300" i="47"/>
  <c r="AO299" i="47"/>
  <c r="AO298" i="47"/>
  <c r="AO297" i="47"/>
  <c r="AO296" i="47"/>
  <c r="AO295" i="47"/>
  <c r="AO294" i="47"/>
  <c r="AO293" i="47"/>
  <c r="AO292" i="47"/>
  <c r="AO291" i="47"/>
  <c r="AO290" i="47"/>
  <c r="AO289" i="47"/>
  <c r="AO288" i="47"/>
  <c r="AO287" i="47"/>
  <c r="AO286" i="47"/>
  <c r="AO285" i="47"/>
  <c r="AO284" i="47"/>
  <c r="AO283" i="47"/>
  <c r="AO282" i="47"/>
  <c r="AO281" i="47"/>
  <c r="AO280" i="47"/>
  <c r="AO279" i="47"/>
  <c r="AO278" i="47"/>
  <c r="AO277" i="47"/>
  <c r="AO276" i="47"/>
  <c r="AO275" i="47"/>
  <c r="AO274" i="47"/>
  <c r="AO273" i="47"/>
  <c r="AO272" i="47"/>
  <c r="AO271" i="47"/>
  <c r="AO270" i="47"/>
  <c r="AO269" i="47"/>
  <c r="AO268" i="47"/>
  <c r="AO267" i="47"/>
  <c r="AO266" i="47"/>
  <c r="AO265" i="47"/>
  <c r="AO264" i="47"/>
  <c r="AO263" i="47"/>
  <c r="AO262" i="47"/>
  <c r="AO261" i="47"/>
  <c r="AO260" i="47"/>
  <c r="AO259" i="47"/>
  <c r="AO258" i="47"/>
  <c r="AO257" i="47"/>
  <c r="AO256" i="47"/>
  <c r="AO255" i="47"/>
  <c r="AO254" i="47"/>
  <c r="AO253" i="47"/>
  <c r="AO252" i="47"/>
  <c r="AO251" i="47"/>
  <c r="AO250" i="47"/>
  <c r="AO249" i="47"/>
  <c r="AO248" i="47"/>
  <c r="AO247" i="47"/>
  <c r="AO246" i="47"/>
  <c r="AO245" i="47"/>
  <c r="AO244" i="47"/>
  <c r="AO243" i="47"/>
  <c r="AO242" i="47"/>
  <c r="AO241" i="47"/>
  <c r="AO240" i="47"/>
  <c r="AO239" i="47"/>
  <c r="AO238" i="47"/>
  <c r="AO237" i="47"/>
  <c r="AO236" i="47"/>
  <c r="AO235" i="47"/>
  <c r="AO234" i="47"/>
  <c r="AO233" i="47"/>
  <c r="AO232" i="47"/>
  <c r="AO231" i="47"/>
  <c r="AO230" i="47"/>
  <c r="AO229" i="47"/>
  <c r="AO228" i="47"/>
  <c r="AO227" i="47"/>
  <c r="AO226" i="47"/>
  <c r="AO225" i="47"/>
  <c r="AO224" i="47"/>
  <c r="AO223" i="47"/>
  <c r="AO222" i="47"/>
  <c r="AO221" i="47"/>
  <c r="AO220" i="47"/>
  <c r="AO219" i="47"/>
  <c r="AO218" i="47"/>
  <c r="AO217" i="47"/>
  <c r="AO216" i="47"/>
  <c r="AO215" i="47"/>
  <c r="AO214" i="47"/>
  <c r="AO213" i="47"/>
  <c r="AO212" i="47"/>
  <c r="AO211" i="47"/>
  <c r="AO210" i="47"/>
  <c r="AO209" i="47"/>
  <c r="AO208" i="47"/>
  <c r="AO207" i="47"/>
  <c r="AO206" i="47"/>
  <c r="AO205" i="47"/>
  <c r="AO204" i="47"/>
  <c r="AO203" i="47"/>
  <c r="AO202" i="47"/>
  <c r="AO201" i="47"/>
  <c r="AO200" i="47"/>
  <c r="AO199" i="47"/>
  <c r="AO198" i="47"/>
  <c r="AO197" i="47"/>
  <c r="AO196" i="47"/>
  <c r="AO195" i="47"/>
  <c r="AO194" i="47"/>
  <c r="AO193" i="47"/>
  <c r="AO192" i="47"/>
  <c r="AO191" i="47"/>
  <c r="AO190" i="47"/>
  <c r="AO189" i="47"/>
  <c r="AO188" i="47"/>
  <c r="AO187" i="47"/>
  <c r="AO186" i="47"/>
  <c r="AO185" i="47"/>
  <c r="AO184" i="47"/>
  <c r="AO183" i="47"/>
  <c r="AO182" i="47"/>
  <c r="AO181" i="47"/>
  <c r="AO180" i="47"/>
  <c r="AO179" i="47"/>
  <c r="AO178" i="47"/>
  <c r="AO177" i="47"/>
  <c r="AO176" i="47"/>
  <c r="AO175" i="47"/>
  <c r="AO174" i="47"/>
  <c r="AO173" i="47"/>
  <c r="AO172" i="47"/>
  <c r="AO171" i="47"/>
  <c r="AO170" i="47"/>
  <c r="AO169" i="47"/>
  <c r="AO168" i="47"/>
  <c r="AO167" i="47"/>
  <c r="AO166" i="47"/>
  <c r="AO165" i="47"/>
  <c r="AO164" i="47"/>
  <c r="AO163" i="47"/>
  <c r="AO162" i="47"/>
  <c r="AO161" i="47"/>
  <c r="AO160" i="47"/>
  <c r="AO159" i="47"/>
  <c r="AO158" i="47"/>
  <c r="AO157" i="47"/>
  <c r="AO156" i="47"/>
  <c r="AO155" i="47"/>
  <c r="AO154" i="47"/>
  <c r="AO153" i="47"/>
  <c r="AO152" i="47"/>
  <c r="AO151" i="47"/>
  <c r="AO150" i="47"/>
  <c r="AO149" i="47"/>
  <c r="AO148" i="47"/>
  <c r="AO147" i="47"/>
  <c r="AO146" i="47"/>
  <c r="AO145" i="47"/>
  <c r="AO144" i="47"/>
  <c r="AO143" i="47"/>
  <c r="AO142" i="47"/>
  <c r="AO141" i="47"/>
  <c r="AO140" i="47"/>
  <c r="AO139" i="47"/>
  <c r="AO138" i="47"/>
  <c r="AO137" i="47"/>
  <c r="AO136" i="47"/>
  <c r="AO135" i="47"/>
  <c r="AO134" i="47"/>
  <c r="AO133" i="47"/>
  <c r="AO132" i="47"/>
  <c r="AO131" i="47"/>
  <c r="AO130" i="47"/>
  <c r="AO129" i="47"/>
  <c r="AO128" i="47"/>
  <c r="AO127" i="47"/>
  <c r="AO126" i="47"/>
  <c r="AO125" i="47"/>
  <c r="AO124" i="47"/>
  <c r="AO123" i="47"/>
  <c r="AO122" i="47"/>
  <c r="AO121" i="47"/>
  <c r="AO120" i="47"/>
  <c r="AO119" i="47"/>
  <c r="AO118" i="47"/>
  <c r="AO117" i="47"/>
  <c r="AO116" i="47"/>
  <c r="AO115" i="47"/>
  <c r="AO114" i="47"/>
  <c r="AO113" i="47"/>
  <c r="AO112" i="47"/>
  <c r="AO111" i="47"/>
  <c r="AO110" i="47"/>
  <c r="AO109" i="47"/>
  <c r="AO108" i="47"/>
  <c r="AO107" i="47"/>
  <c r="AO106" i="47"/>
  <c r="AO105" i="47"/>
  <c r="AO104" i="47"/>
  <c r="AO103" i="47"/>
  <c r="AO102" i="47"/>
  <c r="AO101" i="47"/>
  <c r="AO100" i="47"/>
  <c r="AO99" i="47"/>
  <c r="AO98" i="47"/>
  <c r="AO97" i="47"/>
  <c r="AO96" i="47"/>
  <c r="AO95" i="47"/>
  <c r="AO94" i="47"/>
  <c r="AO93" i="47"/>
  <c r="AO92" i="47"/>
  <c r="AO91" i="47"/>
  <c r="AO90" i="47"/>
  <c r="AO89" i="47"/>
  <c r="AO88" i="47"/>
  <c r="AO87" i="47"/>
  <c r="AO86" i="47"/>
  <c r="AO85" i="47"/>
  <c r="AO84" i="47"/>
  <c r="AO83" i="47"/>
  <c r="AO82" i="47"/>
  <c r="AO81" i="47"/>
  <c r="AO80" i="47"/>
  <c r="AO79" i="47"/>
  <c r="AO78" i="47"/>
  <c r="AO77" i="47"/>
  <c r="AO76" i="47"/>
  <c r="AO75" i="47"/>
  <c r="AO74" i="47"/>
  <c r="AO73" i="47"/>
  <c r="AO72" i="47"/>
  <c r="AO71" i="47"/>
  <c r="AO70" i="47"/>
  <c r="AO69" i="47"/>
  <c r="AO68" i="47"/>
  <c r="AO67" i="47"/>
  <c r="AO66" i="47"/>
  <c r="AO65" i="47"/>
  <c r="AO64" i="47"/>
  <c r="AO63" i="47"/>
  <c r="AO62" i="47"/>
  <c r="AO61" i="47"/>
  <c r="AO60" i="47"/>
  <c r="AO59" i="47"/>
  <c r="AO58" i="47"/>
  <c r="AO57" i="47"/>
  <c r="AO56" i="47"/>
  <c r="AO55" i="47"/>
  <c r="AO54" i="47"/>
  <c r="AO53" i="47"/>
  <c r="AO52" i="47"/>
  <c r="AO51" i="47"/>
  <c r="AO50" i="47"/>
  <c r="AO49" i="47"/>
  <c r="AO48" i="47"/>
  <c r="AO47" i="47"/>
  <c r="AO46" i="47"/>
  <c r="AO45" i="47"/>
  <c r="AO44" i="47"/>
  <c r="AO43" i="47"/>
  <c r="AO42" i="47"/>
  <c r="AO41" i="47"/>
  <c r="AO40" i="47"/>
  <c r="AO39" i="47"/>
  <c r="AO38" i="47"/>
  <c r="AO37" i="47"/>
  <c r="AO36" i="47"/>
  <c r="AA64" i="48"/>
  <c r="AA19" i="48"/>
  <c r="AA48" i="48" s="1"/>
  <c r="Y51" i="48"/>
  <c r="AA14" i="48"/>
  <c r="AA43" i="48" s="1"/>
  <c r="AA11" i="48"/>
  <c r="AA40" i="48" s="1"/>
  <c r="Z21" i="48"/>
  <c r="Z22" i="48" s="1"/>
  <c r="AA17" i="48"/>
  <c r="AA46" i="48" s="1"/>
  <c r="AA15" i="48"/>
  <c r="AA44" i="48" s="1"/>
  <c r="AA10" i="48"/>
  <c r="AA39" i="48" s="1"/>
  <c r="AA61" i="48"/>
  <c r="AA62" i="48"/>
  <c r="AA55" i="48"/>
  <c r="Z66" i="48"/>
  <c r="Z67" i="48" s="1"/>
  <c r="AA60" i="48"/>
  <c r="AA59" i="48"/>
  <c r="AA65" i="48"/>
  <c r="AA63" i="48"/>
  <c r="AA56" i="48"/>
  <c r="Z50" i="48"/>
  <c r="AP1" i="47"/>
  <c r="AO35" i="47"/>
  <c r="AO34" i="47"/>
  <c r="AO30" i="47"/>
  <c r="AO28" i="47"/>
  <c r="AO33" i="47"/>
  <c r="AO26" i="47"/>
  <c r="AO25" i="47"/>
  <c r="AO32" i="47"/>
  <c r="AO29" i="47"/>
  <c r="AO31" i="47"/>
  <c r="AB20" i="48" s="1"/>
  <c r="AB49" i="48" s="1"/>
  <c r="AO27" i="47"/>
  <c r="AO23" i="47"/>
  <c r="AO21" i="47"/>
  <c r="AO24" i="47"/>
  <c r="AO22" i="47"/>
  <c r="AO20" i="47"/>
  <c r="AO19" i="47"/>
  <c r="AO18" i="47"/>
  <c r="AO17" i="47"/>
  <c r="AO16" i="47"/>
  <c r="AO15" i="47"/>
  <c r="AO14" i="47"/>
  <c r="AO13" i="47"/>
  <c r="AO11" i="47"/>
  <c r="AO12" i="47"/>
  <c r="AO9" i="47"/>
  <c r="AO8" i="47"/>
  <c r="AO7" i="47"/>
  <c r="AO6" i="47"/>
  <c r="AO10" i="47"/>
  <c r="AO3" i="47"/>
  <c r="AO2" i="47"/>
  <c r="AB18" i="48" s="1"/>
  <c r="AB47" i="48" s="1"/>
  <c r="AO5" i="47"/>
  <c r="AO4" i="47"/>
  <c r="M5" i="46"/>
  <c r="L6" i="46"/>
  <c r="Z51" i="48" l="1"/>
  <c r="AP300" i="47"/>
  <c r="AP299" i="47"/>
  <c r="AP298" i="47"/>
  <c r="AP297" i="47"/>
  <c r="AP296" i="47"/>
  <c r="AP295" i="47"/>
  <c r="AP294" i="47"/>
  <c r="AP293" i="47"/>
  <c r="AP292" i="47"/>
  <c r="AP291" i="47"/>
  <c r="AP290" i="47"/>
  <c r="AP289" i="47"/>
  <c r="AP288" i="47"/>
  <c r="AP287" i="47"/>
  <c r="AP286" i="47"/>
  <c r="AP285" i="47"/>
  <c r="AP284" i="47"/>
  <c r="AP283" i="47"/>
  <c r="AP282" i="47"/>
  <c r="AP281" i="47"/>
  <c r="AP280" i="47"/>
  <c r="AP279" i="47"/>
  <c r="AP278" i="47"/>
  <c r="AP277" i="47"/>
  <c r="AP276" i="47"/>
  <c r="AP275" i="47"/>
  <c r="AP274" i="47"/>
  <c r="AP273" i="47"/>
  <c r="AP272" i="47"/>
  <c r="AP271" i="47"/>
  <c r="AP270" i="47"/>
  <c r="AP269" i="47"/>
  <c r="AP268" i="47"/>
  <c r="AP267" i="47"/>
  <c r="AP266" i="47"/>
  <c r="AP265" i="47"/>
  <c r="AP264" i="47"/>
  <c r="AP263" i="47"/>
  <c r="AP262" i="47"/>
  <c r="AP261" i="47"/>
  <c r="AP260" i="47"/>
  <c r="AP259" i="47"/>
  <c r="AP258" i="47"/>
  <c r="AP257" i="47"/>
  <c r="AP256" i="47"/>
  <c r="AP255" i="47"/>
  <c r="AP254" i="47"/>
  <c r="AP253" i="47"/>
  <c r="AP252" i="47"/>
  <c r="AP251" i="47"/>
  <c r="AP250" i="47"/>
  <c r="AP249" i="47"/>
  <c r="AP248" i="47"/>
  <c r="AP247" i="47"/>
  <c r="AP246" i="47"/>
  <c r="AP245" i="47"/>
  <c r="AP244" i="47"/>
  <c r="AP243" i="47"/>
  <c r="AP242" i="47"/>
  <c r="AP241" i="47"/>
  <c r="AP240" i="47"/>
  <c r="AP239" i="47"/>
  <c r="AP238" i="47"/>
  <c r="AP237" i="47"/>
  <c r="AP236" i="47"/>
  <c r="AP235" i="47"/>
  <c r="AP234" i="47"/>
  <c r="AP233" i="47"/>
  <c r="AP232" i="47"/>
  <c r="AP231" i="47"/>
  <c r="AP230" i="47"/>
  <c r="AP229" i="47"/>
  <c r="AP228" i="47"/>
  <c r="AP227" i="47"/>
  <c r="AP226" i="47"/>
  <c r="AP225" i="47"/>
  <c r="AP224" i="47"/>
  <c r="AP223" i="47"/>
  <c r="AP222" i="47"/>
  <c r="AP221" i="47"/>
  <c r="AP220" i="47"/>
  <c r="AP219" i="47"/>
  <c r="AP218" i="47"/>
  <c r="AP217" i="47"/>
  <c r="AP216" i="47"/>
  <c r="AP215" i="47"/>
  <c r="AP214" i="47"/>
  <c r="AP213" i="47"/>
  <c r="AP212" i="47"/>
  <c r="AP211" i="47"/>
  <c r="AP210" i="47"/>
  <c r="AP209" i="47"/>
  <c r="AP208" i="47"/>
  <c r="AP207" i="47"/>
  <c r="AP206" i="47"/>
  <c r="AP205" i="47"/>
  <c r="AP204" i="47"/>
  <c r="AP203" i="47"/>
  <c r="AP202" i="47"/>
  <c r="AP201" i="47"/>
  <c r="AP200" i="47"/>
  <c r="AP199" i="47"/>
  <c r="AP198" i="47"/>
  <c r="AP197" i="47"/>
  <c r="AP196" i="47"/>
  <c r="AP195" i="47"/>
  <c r="AP194" i="47"/>
  <c r="AP193" i="47"/>
  <c r="AP192" i="47"/>
  <c r="AP191" i="47"/>
  <c r="AP190" i="47"/>
  <c r="AP189" i="47"/>
  <c r="AP188" i="47"/>
  <c r="AP187" i="47"/>
  <c r="AP186" i="47"/>
  <c r="AP185" i="47"/>
  <c r="AP184" i="47"/>
  <c r="AP183" i="47"/>
  <c r="AP182" i="47"/>
  <c r="AP181" i="47"/>
  <c r="AP180" i="47"/>
  <c r="AP179" i="47"/>
  <c r="AP178" i="47"/>
  <c r="AP177" i="47"/>
  <c r="AP176" i="47"/>
  <c r="AP175" i="47"/>
  <c r="AP174" i="47"/>
  <c r="AP173" i="47"/>
  <c r="AP172" i="47"/>
  <c r="AP171" i="47"/>
  <c r="AP170" i="47"/>
  <c r="AP169" i="47"/>
  <c r="AP168" i="47"/>
  <c r="AP167" i="47"/>
  <c r="AP166" i="47"/>
  <c r="AP165" i="47"/>
  <c r="AP164" i="47"/>
  <c r="AP163" i="47"/>
  <c r="AP162" i="47"/>
  <c r="AP161" i="47"/>
  <c r="AP160" i="47"/>
  <c r="AP159" i="47"/>
  <c r="AP158" i="47"/>
  <c r="AP157" i="47"/>
  <c r="AP156" i="47"/>
  <c r="AP155" i="47"/>
  <c r="AP154" i="47"/>
  <c r="AP153" i="47"/>
  <c r="AP152" i="47"/>
  <c r="AP151" i="47"/>
  <c r="AP150" i="47"/>
  <c r="AP149" i="47"/>
  <c r="AP148" i="47"/>
  <c r="AP147" i="47"/>
  <c r="AP146" i="47"/>
  <c r="AP145" i="47"/>
  <c r="AP144" i="47"/>
  <c r="AP143" i="47"/>
  <c r="AP142" i="47"/>
  <c r="AP141" i="47"/>
  <c r="AP140" i="47"/>
  <c r="AP139" i="47"/>
  <c r="AP138" i="47"/>
  <c r="AP137" i="47"/>
  <c r="AP136" i="47"/>
  <c r="AP135" i="47"/>
  <c r="AP134" i="47"/>
  <c r="AP133" i="47"/>
  <c r="AP132" i="47"/>
  <c r="AP131" i="47"/>
  <c r="AP130" i="47"/>
  <c r="AP129" i="47"/>
  <c r="AP128" i="47"/>
  <c r="AP127" i="47"/>
  <c r="AP126" i="47"/>
  <c r="AP125" i="47"/>
  <c r="AP124" i="47"/>
  <c r="AP123" i="47"/>
  <c r="AP122" i="47"/>
  <c r="AP121" i="47"/>
  <c r="AP120" i="47"/>
  <c r="AP119" i="47"/>
  <c r="AP118" i="47"/>
  <c r="AP117" i="47"/>
  <c r="AP116" i="47"/>
  <c r="AP115" i="47"/>
  <c r="AP114" i="47"/>
  <c r="AP113" i="47"/>
  <c r="AP112" i="47"/>
  <c r="AP111" i="47"/>
  <c r="AP110" i="47"/>
  <c r="AP109" i="47"/>
  <c r="AP108" i="47"/>
  <c r="AP107" i="47"/>
  <c r="AP106" i="47"/>
  <c r="AP105" i="47"/>
  <c r="AP104" i="47"/>
  <c r="AP103" i="47"/>
  <c r="AP102" i="47"/>
  <c r="AP101" i="47"/>
  <c r="AP100" i="47"/>
  <c r="AP99" i="47"/>
  <c r="AP98" i="47"/>
  <c r="AP97" i="47"/>
  <c r="AP96" i="47"/>
  <c r="AP95" i="47"/>
  <c r="AP94" i="47"/>
  <c r="AP93" i="47"/>
  <c r="AP92" i="47"/>
  <c r="AP91" i="47"/>
  <c r="AP90" i="47"/>
  <c r="AP89" i="47"/>
  <c r="AP88" i="47"/>
  <c r="AP87" i="47"/>
  <c r="AP86" i="47"/>
  <c r="AP85" i="47"/>
  <c r="AP84" i="47"/>
  <c r="AP83" i="47"/>
  <c r="AP82" i="47"/>
  <c r="AP81" i="47"/>
  <c r="AP80" i="47"/>
  <c r="AP79" i="47"/>
  <c r="AP78" i="47"/>
  <c r="AP77" i="47"/>
  <c r="AP76" i="47"/>
  <c r="AP75" i="47"/>
  <c r="AP74" i="47"/>
  <c r="AP73" i="47"/>
  <c r="AP72" i="47"/>
  <c r="AP71" i="47"/>
  <c r="AP70" i="47"/>
  <c r="AP69" i="47"/>
  <c r="AP68" i="47"/>
  <c r="AP67" i="47"/>
  <c r="AP66" i="47"/>
  <c r="AP65" i="47"/>
  <c r="AP64" i="47"/>
  <c r="AP63" i="47"/>
  <c r="AP62" i="47"/>
  <c r="AP61" i="47"/>
  <c r="AP60" i="47"/>
  <c r="AP59" i="47"/>
  <c r="AP58" i="47"/>
  <c r="AP57" i="47"/>
  <c r="AP56" i="47"/>
  <c r="AP55" i="47"/>
  <c r="AP54" i="47"/>
  <c r="AP53" i="47"/>
  <c r="AP52" i="47"/>
  <c r="AP51" i="47"/>
  <c r="AP50" i="47"/>
  <c r="AP49" i="47"/>
  <c r="AP48" i="47"/>
  <c r="AP47" i="47"/>
  <c r="AP46" i="47"/>
  <c r="AP45" i="47"/>
  <c r="AP44" i="47"/>
  <c r="AP43" i="47"/>
  <c r="AP42" i="47"/>
  <c r="AP41" i="47"/>
  <c r="AP40" i="47"/>
  <c r="AP39" i="47"/>
  <c r="AP38" i="47"/>
  <c r="AP37" i="47"/>
  <c r="AP36" i="47"/>
  <c r="AB64" i="48"/>
  <c r="AB19" i="48"/>
  <c r="AB48" i="48" s="1"/>
  <c r="AB16" i="48"/>
  <c r="AB45" i="48" s="1"/>
  <c r="AB17" i="48"/>
  <c r="AB46" i="48" s="1"/>
  <c r="AB11" i="48"/>
  <c r="AB40" i="48" s="1"/>
  <c r="AA21" i="48"/>
  <c r="AA22" i="48" s="1"/>
  <c r="AB15" i="48"/>
  <c r="AB44" i="48" s="1"/>
  <c r="AB10" i="48"/>
  <c r="AB39" i="48" s="1"/>
  <c r="AB14" i="48"/>
  <c r="AB43" i="48" s="1"/>
  <c r="AB60" i="48"/>
  <c r="AB55" i="48"/>
  <c r="AB62" i="48"/>
  <c r="AA66" i="48"/>
  <c r="AA67" i="48" s="1"/>
  <c r="AB63" i="48"/>
  <c r="AB59" i="48"/>
  <c r="AB65" i="48"/>
  <c r="AB61" i="48"/>
  <c r="AB56" i="48"/>
  <c r="AA50" i="48"/>
  <c r="AQ1" i="47"/>
  <c r="AP35" i="47"/>
  <c r="AP34" i="47"/>
  <c r="AP33" i="47"/>
  <c r="AP32" i="47"/>
  <c r="AP31" i="47"/>
  <c r="AC20" i="48" s="1"/>
  <c r="AC49" i="48" s="1"/>
  <c r="AP30" i="47"/>
  <c r="AP29" i="47"/>
  <c r="AP28" i="47"/>
  <c r="AP27" i="47"/>
  <c r="AP26" i="47"/>
  <c r="AP24" i="47"/>
  <c r="AP22" i="47"/>
  <c r="AP20" i="47"/>
  <c r="AP19" i="47"/>
  <c r="AP18" i="47"/>
  <c r="AP17" i="47"/>
  <c r="AP16" i="47"/>
  <c r="AP15" i="47"/>
  <c r="AP25" i="47"/>
  <c r="AP23" i="47"/>
  <c r="AP21" i="47"/>
  <c r="AP13" i="47"/>
  <c r="AP12" i="47"/>
  <c r="AP9" i="47"/>
  <c r="AP14" i="47"/>
  <c r="AP10" i="47"/>
  <c r="AP8" i="47"/>
  <c r="AP7" i="47"/>
  <c r="AP6" i="47"/>
  <c r="AP11" i="47"/>
  <c r="AP3" i="47"/>
  <c r="AP5" i="47"/>
  <c r="AP4" i="47"/>
  <c r="AP2" i="47"/>
  <c r="AC18" i="48" s="1"/>
  <c r="AC47" i="48" s="1"/>
  <c r="N5" i="46"/>
  <c r="M6" i="46"/>
  <c r="AQ300" i="47" l="1"/>
  <c r="AQ299" i="47"/>
  <c r="AQ298" i="47"/>
  <c r="AQ297" i="47"/>
  <c r="AQ296" i="47"/>
  <c r="AQ295" i="47"/>
  <c r="AQ294" i="47"/>
  <c r="AQ293" i="47"/>
  <c r="AQ292" i="47"/>
  <c r="AQ291" i="47"/>
  <c r="AQ290" i="47"/>
  <c r="AQ289" i="47"/>
  <c r="AQ288" i="47"/>
  <c r="AQ287" i="47"/>
  <c r="AQ286" i="47"/>
  <c r="AQ285" i="47"/>
  <c r="AQ284" i="47"/>
  <c r="AQ283" i="47"/>
  <c r="AQ282" i="47"/>
  <c r="AQ281" i="47"/>
  <c r="AQ280" i="47"/>
  <c r="AQ279" i="47"/>
  <c r="AQ278" i="47"/>
  <c r="AQ277" i="47"/>
  <c r="AQ276" i="47"/>
  <c r="AQ275" i="47"/>
  <c r="AQ274" i="47"/>
  <c r="AQ273" i="47"/>
  <c r="AQ272" i="47"/>
  <c r="AQ271" i="47"/>
  <c r="AQ270" i="47"/>
  <c r="AQ269" i="47"/>
  <c r="AQ268" i="47"/>
  <c r="AQ267" i="47"/>
  <c r="AQ266" i="47"/>
  <c r="AQ265" i="47"/>
  <c r="AQ264" i="47"/>
  <c r="AQ263" i="47"/>
  <c r="AQ262" i="47"/>
  <c r="AQ261" i="47"/>
  <c r="AQ260" i="47"/>
  <c r="AQ259" i="47"/>
  <c r="AQ258" i="47"/>
  <c r="AQ257" i="47"/>
  <c r="AQ256" i="47"/>
  <c r="AQ255" i="47"/>
  <c r="AQ254" i="47"/>
  <c r="AQ253" i="47"/>
  <c r="AQ252" i="47"/>
  <c r="AQ251" i="47"/>
  <c r="AQ250" i="47"/>
  <c r="AQ249" i="47"/>
  <c r="AQ248" i="47"/>
  <c r="AQ247" i="47"/>
  <c r="AQ246" i="47"/>
  <c r="AQ245" i="47"/>
  <c r="AQ244" i="47"/>
  <c r="AQ243" i="47"/>
  <c r="AQ242" i="47"/>
  <c r="AQ241" i="47"/>
  <c r="AQ240" i="47"/>
  <c r="AQ239" i="47"/>
  <c r="AQ238" i="47"/>
  <c r="AQ237" i="47"/>
  <c r="AQ236" i="47"/>
  <c r="AQ235" i="47"/>
  <c r="AQ234" i="47"/>
  <c r="AQ233" i="47"/>
  <c r="AQ232" i="47"/>
  <c r="AQ231" i="47"/>
  <c r="AQ230" i="47"/>
  <c r="AQ229" i="47"/>
  <c r="AQ228" i="47"/>
  <c r="AQ227" i="47"/>
  <c r="AQ226" i="47"/>
  <c r="AQ225" i="47"/>
  <c r="AQ224" i="47"/>
  <c r="AQ223" i="47"/>
  <c r="AQ222" i="47"/>
  <c r="AQ221" i="47"/>
  <c r="AQ220" i="47"/>
  <c r="AQ219" i="47"/>
  <c r="AQ218" i="47"/>
  <c r="AQ217" i="47"/>
  <c r="AQ216" i="47"/>
  <c r="AQ215" i="47"/>
  <c r="AQ214" i="47"/>
  <c r="AQ213" i="47"/>
  <c r="AQ212" i="47"/>
  <c r="AQ211" i="47"/>
  <c r="AQ210" i="47"/>
  <c r="AQ209" i="47"/>
  <c r="AQ208" i="47"/>
  <c r="AQ207" i="47"/>
  <c r="AQ206" i="47"/>
  <c r="AQ205" i="47"/>
  <c r="AQ204" i="47"/>
  <c r="AQ203" i="47"/>
  <c r="AQ202" i="47"/>
  <c r="AQ201" i="47"/>
  <c r="AQ200" i="47"/>
  <c r="AQ199" i="47"/>
  <c r="AQ198" i="47"/>
  <c r="AQ197" i="47"/>
  <c r="AQ196" i="47"/>
  <c r="AQ195" i="47"/>
  <c r="AQ194" i="47"/>
  <c r="AQ193" i="47"/>
  <c r="AQ192" i="47"/>
  <c r="AQ191" i="47"/>
  <c r="AQ190" i="47"/>
  <c r="AQ189" i="47"/>
  <c r="AQ188" i="47"/>
  <c r="AQ187" i="47"/>
  <c r="AQ186" i="47"/>
  <c r="AQ185" i="47"/>
  <c r="AQ184" i="47"/>
  <c r="AQ183" i="47"/>
  <c r="AQ182" i="47"/>
  <c r="AQ181" i="47"/>
  <c r="AQ180" i="47"/>
  <c r="AQ179" i="47"/>
  <c r="AQ178" i="47"/>
  <c r="AQ177" i="47"/>
  <c r="AQ176" i="47"/>
  <c r="AQ175" i="47"/>
  <c r="AQ174" i="47"/>
  <c r="AQ173" i="47"/>
  <c r="AQ172" i="47"/>
  <c r="AQ171" i="47"/>
  <c r="AQ170" i="47"/>
  <c r="AQ169" i="47"/>
  <c r="AQ168" i="47"/>
  <c r="AQ167" i="47"/>
  <c r="AQ166" i="47"/>
  <c r="AQ165" i="47"/>
  <c r="AQ164" i="47"/>
  <c r="AQ163" i="47"/>
  <c r="AQ162" i="47"/>
  <c r="AQ161" i="47"/>
  <c r="AQ160" i="47"/>
  <c r="AQ159" i="47"/>
  <c r="AQ158" i="47"/>
  <c r="AQ157" i="47"/>
  <c r="AQ156" i="47"/>
  <c r="AQ155" i="47"/>
  <c r="AQ154" i="47"/>
  <c r="AQ153" i="47"/>
  <c r="AQ152" i="47"/>
  <c r="AQ151" i="47"/>
  <c r="AQ150" i="47"/>
  <c r="AQ149" i="47"/>
  <c r="AQ148" i="47"/>
  <c r="AQ147" i="47"/>
  <c r="AQ146" i="47"/>
  <c r="AQ145" i="47"/>
  <c r="AQ144" i="47"/>
  <c r="AQ143" i="47"/>
  <c r="AQ142" i="47"/>
  <c r="AQ141" i="47"/>
  <c r="AQ140" i="47"/>
  <c r="AQ139" i="47"/>
  <c r="AQ138" i="47"/>
  <c r="AQ137" i="47"/>
  <c r="AQ136" i="47"/>
  <c r="AQ135" i="47"/>
  <c r="AQ134" i="47"/>
  <c r="AQ133" i="47"/>
  <c r="AQ132" i="47"/>
  <c r="AQ131" i="47"/>
  <c r="AQ130" i="47"/>
  <c r="AQ129" i="47"/>
  <c r="AQ128" i="47"/>
  <c r="AQ127" i="47"/>
  <c r="AQ126" i="47"/>
  <c r="AQ125" i="47"/>
  <c r="AQ124" i="47"/>
  <c r="AQ123" i="47"/>
  <c r="AQ122" i="47"/>
  <c r="AQ121" i="47"/>
  <c r="AQ120" i="47"/>
  <c r="AQ119" i="47"/>
  <c r="AQ118" i="47"/>
  <c r="AQ117" i="47"/>
  <c r="AQ116" i="47"/>
  <c r="AQ115" i="47"/>
  <c r="AQ114" i="47"/>
  <c r="AQ113" i="47"/>
  <c r="AQ112" i="47"/>
  <c r="AQ111" i="47"/>
  <c r="AQ110" i="47"/>
  <c r="AQ109" i="47"/>
  <c r="AQ108" i="47"/>
  <c r="AQ107" i="47"/>
  <c r="AQ106" i="47"/>
  <c r="AQ105" i="47"/>
  <c r="AQ104" i="47"/>
  <c r="AQ103" i="47"/>
  <c r="AQ102" i="47"/>
  <c r="AQ101" i="47"/>
  <c r="AQ100" i="47"/>
  <c r="AQ99" i="47"/>
  <c r="AQ98" i="47"/>
  <c r="AQ97" i="47"/>
  <c r="AQ96" i="47"/>
  <c r="AQ95" i="47"/>
  <c r="AQ94" i="47"/>
  <c r="AQ93" i="47"/>
  <c r="AQ92" i="47"/>
  <c r="AQ91" i="47"/>
  <c r="AQ90" i="47"/>
  <c r="AQ89" i="47"/>
  <c r="AQ88" i="47"/>
  <c r="AQ87" i="47"/>
  <c r="AQ86" i="47"/>
  <c r="AQ85" i="47"/>
  <c r="AQ84" i="47"/>
  <c r="AQ83" i="47"/>
  <c r="AQ82" i="47"/>
  <c r="AQ81" i="47"/>
  <c r="AQ80" i="47"/>
  <c r="AQ79" i="47"/>
  <c r="AQ78" i="47"/>
  <c r="AQ77" i="47"/>
  <c r="AQ76" i="47"/>
  <c r="AQ75" i="47"/>
  <c r="AQ74" i="47"/>
  <c r="AQ73" i="47"/>
  <c r="AQ72" i="47"/>
  <c r="AQ71" i="47"/>
  <c r="AQ70" i="47"/>
  <c r="AQ69" i="47"/>
  <c r="AQ68" i="47"/>
  <c r="AQ67" i="47"/>
  <c r="AQ66" i="47"/>
  <c r="AQ65" i="47"/>
  <c r="AQ64" i="47"/>
  <c r="AQ63" i="47"/>
  <c r="AQ62" i="47"/>
  <c r="AQ61" i="47"/>
  <c r="AQ60" i="47"/>
  <c r="AQ59" i="47"/>
  <c r="AQ58" i="47"/>
  <c r="AQ57" i="47"/>
  <c r="AQ56" i="47"/>
  <c r="AQ55" i="47"/>
  <c r="AQ54" i="47"/>
  <c r="AQ53" i="47"/>
  <c r="AQ52" i="47"/>
  <c r="AQ51" i="47"/>
  <c r="AQ50" i="47"/>
  <c r="AQ49" i="47"/>
  <c r="AQ48" i="47"/>
  <c r="AQ47" i="47"/>
  <c r="AQ46" i="47"/>
  <c r="AQ45" i="47"/>
  <c r="AQ44" i="47"/>
  <c r="AQ43" i="47"/>
  <c r="AQ42" i="47"/>
  <c r="AQ41" i="47"/>
  <c r="AQ40" i="47"/>
  <c r="AQ39" i="47"/>
  <c r="AQ38" i="47"/>
  <c r="AQ37" i="47"/>
  <c r="AQ36" i="47"/>
  <c r="AC19" i="48"/>
  <c r="AC48" i="48" s="1"/>
  <c r="AM55" i="11" s="1"/>
  <c r="AC64" i="48"/>
  <c r="AA51" i="48"/>
  <c r="AC14" i="48"/>
  <c r="AC43" i="48" s="1"/>
  <c r="AM29" i="11" s="1"/>
  <c r="AC11" i="48"/>
  <c r="AC40" i="48" s="1"/>
  <c r="AC16" i="48"/>
  <c r="AC45" i="48" s="1"/>
  <c r="AC10" i="48"/>
  <c r="AC39" i="48" s="1"/>
  <c r="AM18" i="11" s="1"/>
  <c r="AC60" i="48"/>
  <c r="AC15" i="48"/>
  <c r="AC44" i="48" s="1"/>
  <c r="AM37" i="11" s="1"/>
  <c r="AC17" i="48"/>
  <c r="AC46" i="48" s="1"/>
  <c r="AB21" i="48"/>
  <c r="AB22" i="48" s="1"/>
  <c r="AB50" i="48"/>
  <c r="AB66" i="48"/>
  <c r="AB67" i="48" s="1"/>
  <c r="AC63" i="48"/>
  <c r="AC61" i="48"/>
  <c r="AC62" i="48"/>
  <c r="AC55" i="48"/>
  <c r="AC59" i="48"/>
  <c r="AC56" i="48"/>
  <c r="AC65" i="48"/>
  <c r="AR1" i="47"/>
  <c r="AQ34" i="47"/>
  <c r="AQ33" i="47"/>
  <c r="AQ32" i="47"/>
  <c r="AQ31" i="47"/>
  <c r="AD20" i="48" s="1"/>
  <c r="AD49" i="48" s="1"/>
  <c r="AQ35" i="47"/>
  <c r="AQ29" i="47"/>
  <c r="AQ27" i="47"/>
  <c r="AQ30" i="47"/>
  <c r="AQ28" i="47"/>
  <c r="AQ26" i="47"/>
  <c r="AQ25" i="47"/>
  <c r="AQ24" i="47"/>
  <c r="AQ23" i="47"/>
  <c r="AQ22" i="47"/>
  <c r="AQ21" i="47"/>
  <c r="AQ20" i="47"/>
  <c r="AQ19" i="47"/>
  <c r="AQ18" i="47"/>
  <c r="AQ17" i="47"/>
  <c r="AQ14" i="47"/>
  <c r="AQ10" i="47"/>
  <c r="AQ16" i="47"/>
  <c r="AQ11" i="47"/>
  <c r="AQ2" i="47"/>
  <c r="AD18" i="48" s="1"/>
  <c r="AD47" i="48" s="1"/>
  <c r="AQ15" i="47"/>
  <c r="AQ13" i="47"/>
  <c r="AQ12" i="47"/>
  <c r="AQ9" i="47"/>
  <c r="AQ8" i="47"/>
  <c r="AQ7" i="47"/>
  <c r="AQ6" i="47"/>
  <c r="AQ5" i="47"/>
  <c r="AQ4" i="47"/>
  <c r="AQ3" i="47"/>
  <c r="N6" i="46"/>
  <c r="O5" i="46"/>
  <c r="O6" i="46" s="1"/>
  <c r="AM49" i="11" l="1"/>
  <c r="AM89" i="11" s="1"/>
  <c r="AD11" i="48"/>
  <c r="AD40" i="48" s="1"/>
  <c r="AR300" i="47"/>
  <c r="AR299" i="47"/>
  <c r="AR298" i="47"/>
  <c r="AR297" i="47"/>
  <c r="AR296" i="47"/>
  <c r="AR295" i="47"/>
  <c r="AR294" i="47"/>
  <c r="AR293" i="47"/>
  <c r="AR292" i="47"/>
  <c r="AR291" i="47"/>
  <c r="AR290" i="47"/>
  <c r="AR289" i="47"/>
  <c r="AR288" i="47"/>
  <c r="AR287" i="47"/>
  <c r="AR286" i="47"/>
  <c r="AR285" i="47"/>
  <c r="AR284" i="47"/>
  <c r="AR283" i="47"/>
  <c r="AR282" i="47"/>
  <c r="AR281" i="47"/>
  <c r="AR280" i="47"/>
  <c r="AR279" i="47"/>
  <c r="AR278" i="47"/>
  <c r="AR277" i="47"/>
  <c r="AR276" i="47"/>
  <c r="AR275" i="47"/>
  <c r="AR274" i="47"/>
  <c r="AR273" i="47"/>
  <c r="AR272" i="47"/>
  <c r="AR271" i="47"/>
  <c r="AR270" i="47"/>
  <c r="AR269" i="47"/>
  <c r="AR268" i="47"/>
  <c r="AR267" i="47"/>
  <c r="AR266" i="47"/>
  <c r="AR265" i="47"/>
  <c r="AR264" i="47"/>
  <c r="AR263" i="47"/>
  <c r="AR262" i="47"/>
  <c r="AR261" i="47"/>
  <c r="AR260" i="47"/>
  <c r="AR259" i="47"/>
  <c r="AR258" i="47"/>
  <c r="AR257" i="47"/>
  <c r="AR256" i="47"/>
  <c r="AR255" i="47"/>
  <c r="AR254" i="47"/>
  <c r="AR253" i="47"/>
  <c r="AR252" i="47"/>
  <c r="AR251" i="47"/>
  <c r="AR250" i="47"/>
  <c r="AR249" i="47"/>
  <c r="AR248" i="47"/>
  <c r="AR247" i="47"/>
  <c r="AR246" i="47"/>
  <c r="AR245" i="47"/>
  <c r="AR244" i="47"/>
  <c r="AR243" i="47"/>
  <c r="AR242" i="47"/>
  <c r="AR241" i="47"/>
  <c r="AR240" i="47"/>
  <c r="AR239" i="47"/>
  <c r="AR238" i="47"/>
  <c r="AR237" i="47"/>
  <c r="AR236" i="47"/>
  <c r="AR235" i="47"/>
  <c r="AR234" i="47"/>
  <c r="AR233" i="47"/>
  <c r="AR232" i="47"/>
  <c r="AR231" i="47"/>
  <c r="AR230" i="47"/>
  <c r="AR229" i="47"/>
  <c r="AR228" i="47"/>
  <c r="AR227" i="47"/>
  <c r="AR226" i="47"/>
  <c r="AR225" i="47"/>
  <c r="AR224" i="47"/>
  <c r="AR223" i="47"/>
  <c r="AR222" i="47"/>
  <c r="AR221" i="47"/>
  <c r="AR220" i="47"/>
  <c r="AR219" i="47"/>
  <c r="AR218" i="47"/>
  <c r="AR217" i="47"/>
  <c r="AR216" i="47"/>
  <c r="AR215" i="47"/>
  <c r="AR214" i="47"/>
  <c r="AR213" i="47"/>
  <c r="AR212" i="47"/>
  <c r="AR211" i="47"/>
  <c r="AR210" i="47"/>
  <c r="AR209" i="47"/>
  <c r="AR208" i="47"/>
  <c r="AR207" i="47"/>
  <c r="AR206" i="47"/>
  <c r="AR205" i="47"/>
  <c r="AR204" i="47"/>
  <c r="AR203" i="47"/>
  <c r="AR202" i="47"/>
  <c r="AR201" i="47"/>
  <c r="AR200" i="47"/>
  <c r="AR199" i="47"/>
  <c r="AR198" i="47"/>
  <c r="AR197" i="47"/>
  <c r="AR196" i="47"/>
  <c r="AR195" i="47"/>
  <c r="AR194" i="47"/>
  <c r="AR193" i="47"/>
  <c r="AR192" i="47"/>
  <c r="AR191" i="47"/>
  <c r="AR190" i="47"/>
  <c r="AR189" i="47"/>
  <c r="AR188" i="47"/>
  <c r="AR187" i="47"/>
  <c r="AR186" i="47"/>
  <c r="AR185" i="47"/>
  <c r="AR184" i="47"/>
  <c r="AR183" i="47"/>
  <c r="AR182" i="47"/>
  <c r="AR181" i="47"/>
  <c r="AR180" i="47"/>
  <c r="AR179" i="47"/>
  <c r="AR178" i="47"/>
  <c r="AR177" i="47"/>
  <c r="AR176" i="47"/>
  <c r="AR175" i="47"/>
  <c r="AR174" i="47"/>
  <c r="AR173" i="47"/>
  <c r="AR172" i="47"/>
  <c r="AR171" i="47"/>
  <c r="AR170" i="47"/>
  <c r="AR169" i="47"/>
  <c r="AR168" i="47"/>
  <c r="AR167" i="47"/>
  <c r="AR166" i="47"/>
  <c r="AR165" i="47"/>
  <c r="AR164" i="47"/>
  <c r="AR163" i="47"/>
  <c r="AR162" i="47"/>
  <c r="AR161" i="47"/>
  <c r="AR160" i="47"/>
  <c r="AR159" i="47"/>
  <c r="AR158" i="47"/>
  <c r="AR157" i="47"/>
  <c r="AR156" i="47"/>
  <c r="AR155" i="47"/>
  <c r="AR154" i="47"/>
  <c r="AR153" i="47"/>
  <c r="AR152" i="47"/>
  <c r="AR151" i="47"/>
  <c r="AR150" i="47"/>
  <c r="AR149" i="47"/>
  <c r="AR148" i="47"/>
  <c r="AR147" i="47"/>
  <c r="AR146" i="47"/>
  <c r="AR145" i="47"/>
  <c r="AR144" i="47"/>
  <c r="AR143" i="47"/>
  <c r="AR142" i="47"/>
  <c r="AR141" i="47"/>
  <c r="AR140" i="47"/>
  <c r="AR139" i="47"/>
  <c r="AR138" i="47"/>
  <c r="AR137" i="47"/>
  <c r="AR136" i="47"/>
  <c r="AR135" i="47"/>
  <c r="AR134" i="47"/>
  <c r="AR133" i="47"/>
  <c r="AR132" i="47"/>
  <c r="AR131" i="47"/>
  <c r="AR130" i="47"/>
  <c r="AR129" i="47"/>
  <c r="AR128" i="47"/>
  <c r="AR127" i="47"/>
  <c r="AR126" i="47"/>
  <c r="AR125" i="47"/>
  <c r="AR124" i="47"/>
  <c r="AR123" i="47"/>
  <c r="AR122" i="47"/>
  <c r="AR121" i="47"/>
  <c r="AR120" i="47"/>
  <c r="AR119" i="47"/>
  <c r="AR118" i="47"/>
  <c r="AR117" i="47"/>
  <c r="AR116" i="47"/>
  <c r="AR115" i="47"/>
  <c r="AR114" i="47"/>
  <c r="AR113" i="47"/>
  <c r="AR112" i="47"/>
  <c r="AR111" i="47"/>
  <c r="AR110" i="47"/>
  <c r="AR109" i="47"/>
  <c r="AR108" i="47"/>
  <c r="AR107" i="47"/>
  <c r="AR106" i="47"/>
  <c r="AR105" i="47"/>
  <c r="AR104" i="47"/>
  <c r="AR103" i="47"/>
  <c r="AR102" i="47"/>
  <c r="AR101" i="47"/>
  <c r="AR100" i="47"/>
  <c r="AR99" i="47"/>
  <c r="AR98" i="47"/>
  <c r="AR97" i="47"/>
  <c r="AR96" i="47"/>
  <c r="AR95" i="47"/>
  <c r="AR94" i="47"/>
  <c r="AR93" i="47"/>
  <c r="AR92" i="47"/>
  <c r="AR91" i="47"/>
  <c r="AR90" i="47"/>
  <c r="AR89" i="47"/>
  <c r="AR88" i="47"/>
  <c r="AR87" i="47"/>
  <c r="AR86" i="47"/>
  <c r="AR85" i="47"/>
  <c r="AR84" i="47"/>
  <c r="AR83" i="47"/>
  <c r="AR82" i="47"/>
  <c r="AR81" i="47"/>
  <c r="AR80" i="47"/>
  <c r="AR79" i="47"/>
  <c r="AR78" i="47"/>
  <c r="AR77" i="47"/>
  <c r="AR76" i="47"/>
  <c r="AR75" i="47"/>
  <c r="AR74" i="47"/>
  <c r="AR73" i="47"/>
  <c r="AR72" i="47"/>
  <c r="AR71" i="47"/>
  <c r="AR70" i="47"/>
  <c r="AR69" i="47"/>
  <c r="AR68" i="47"/>
  <c r="AR67" i="47"/>
  <c r="AR66" i="47"/>
  <c r="AR65" i="47"/>
  <c r="AR64" i="47"/>
  <c r="AR63" i="47"/>
  <c r="AR62" i="47"/>
  <c r="AR61" i="47"/>
  <c r="AR60" i="47"/>
  <c r="AR59" i="47"/>
  <c r="AR58" i="47"/>
  <c r="AR57" i="47"/>
  <c r="AR56" i="47"/>
  <c r="AR55" i="47"/>
  <c r="AR54" i="47"/>
  <c r="AR53" i="47"/>
  <c r="AR52" i="47"/>
  <c r="AR51" i="47"/>
  <c r="AR50" i="47"/>
  <c r="AR49" i="47"/>
  <c r="AR48" i="47"/>
  <c r="AR47" i="47"/>
  <c r="AR46" i="47"/>
  <c r="AR45" i="47"/>
  <c r="AR44" i="47"/>
  <c r="AR43" i="47"/>
  <c r="AR42" i="47"/>
  <c r="AR41" i="47"/>
  <c r="AR40" i="47"/>
  <c r="AR39" i="47"/>
  <c r="AR38" i="47"/>
  <c r="AR37" i="47"/>
  <c r="AR36" i="47"/>
  <c r="AD19" i="48"/>
  <c r="AD48" i="48" s="1"/>
  <c r="AD64" i="48"/>
  <c r="AB51" i="48"/>
  <c r="AD10" i="48"/>
  <c r="AD39" i="48" s="1"/>
  <c r="AD16" i="48"/>
  <c r="AD45" i="48" s="1"/>
  <c r="AD17" i="48"/>
  <c r="AD46" i="48" s="1"/>
  <c r="AD15" i="48"/>
  <c r="AD44" i="48" s="1"/>
  <c r="AD14" i="48"/>
  <c r="AD43" i="48" s="1"/>
  <c r="AC21" i="48"/>
  <c r="AC22" i="48" s="1"/>
  <c r="AD60" i="48"/>
  <c r="AD61" i="48"/>
  <c r="AD56" i="48"/>
  <c r="AD55" i="48"/>
  <c r="AD59" i="48"/>
  <c r="AD63" i="48"/>
  <c r="AD65" i="48"/>
  <c r="AC50" i="48"/>
  <c r="AC66" i="48"/>
  <c r="AC67" i="48" s="1"/>
  <c r="AD62" i="48"/>
  <c r="AS1" i="47"/>
  <c r="AR34" i="47"/>
  <c r="AR33" i="47"/>
  <c r="AR32" i="47"/>
  <c r="AR31" i="47"/>
  <c r="AE20" i="48" s="1"/>
  <c r="AE49" i="48" s="1"/>
  <c r="AR30" i="47"/>
  <c r="AR29" i="47"/>
  <c r="AR28" i="47"/>
  <c r="AR27" i="47"/>
  <c r="AR35" i="47"/>
  <c r="AR26" i="47"/>
  <c r="AR25" i="47"/>
  <c r="AR24" i="47"/>
  <c r="AR23" i="47"/>
  <c r="AR22" i="47"/>
  <c r="AR21" i="47"/>
  <c r="AR20" i="47"/>
  <c r="AR19" i="47"/>
  <c r="AR18" i="47"/>
  <c r="AR17" i="47"/>
  <c r="AR16" i="47"/>
  <c r="AR15" i="47"/>
  <c r="AR14" i="47"/>
  <c r="AR13" i="47"/>
  <c r="AR12" i="47"/>
  <c r="AR11" i="47"/>
  <c r="AR10" i="47"/>
  <c r="AR9" i="47"/>
  <c r="AR8" i="47"/>
  <c r="AR7" i="47"/>
  <c r="AR6" i="47"/>
  <c r="AR5" i="47"/>
  <c r="AR4" i="47"/>
  <c r="AR3" i="47"/>
  <c r="AR2" i="47"/>
  <c r="AE18" i="48" s="1"/>
  <c r="AE47" i="48" s="1"/>
  <c r="C55" i="32"/>
  <c r="AS300" i="47" l="1"/>
  <c r="AS299" i="47"/>
  <c r="AS298" i="47"/>
  <c r="AS297" i="47"/>
  <c r="AS296" i="47"/>
  <c r="AS295" i="47"/>
  <c r="AS294" i="47"/>
  <c r="AS293" i="47"/>
  <c r="AS292" i="47"/>
  <c r="AS291" i="47"/>
  <c r="AS290" i="47"/>
  <c r="AS289" i="47"/>
  <c r="AS288" i="47"/>
  <c r="AS287" i="47"/>
  <c r="AS286" i="47"/>
  <c r="AS285" i="47"/>
  <c r="AS284" i="47"/>
  <c r="AS283" i="47"/>
  <c r="AS282" i="47"/>
  <c r="AS281" i="47"/>
  <c r="AS280" i="47"/>
  <c r="AS279" i="47"/>
  <c r="AS278" i="47"/>
  <c r="AS277" i="47"/>
  <c r="AS276" i="47"/>
  <c r="AS275" i="47"/>
  <c r="AS274" i="47"/>
  <c r="AS273" i="47"/>
  <c r="AS272" i="47"/>
  <c r="AS271" i="47"/>
  <c r="AS270" i="47"/>
  <c r="AS269" i="47"/>
  <c r="AS268" i="47"/>
  <c r="AS267" i="47"/>
  <c r="AS266" i="47"/>
  <c r="AS265" i="47"/>
  <c r="AS264" i="47"/>
  <c r="AS263" i="47"/>
  <c r="AS262" i="47"/>
  <c r="AS261" i="47"/>
  <c r="AS260" i="47"/>
  <c r="AS259" i="47"/>
  <c r="AS258" i="47"/>
  <c r="AS257" i="47"/>
  <c r="AS256" i="47"/>
  <c r="AS255" i="47"/>
  <c r="AS254" i="47"/>
  <c r="AS253" i="47"/>
  <c r="AS252" i="47"/>
  <c r="AS251" i="47"/>
  <c r="AS250" i="47"/>
  <c r="AS249" i="47"/>
  <c r="AS248" i="47"/>
  <c r="AS247" i="47"/>
  <c r="AS246" i="47"/>
  <c r="AS245" i="47"/>
  <c r="AS244" i="47"/>
  <c r="AS243" i="47"/>
  <c r="AS242" i="47"/>
  <c r="AS241" i="47"/>
  <c r="AS240" i="47"/>
  <c r="AS239" i="47"/>
  <c r="AS238" i="47"/>
  <c r="AS237" i="47"/>
  <c r="AS236" i="47"/>
  <c r="AS235" i="47"/>
  <c r="AS234" i="47"/>
  <c r="AS233" i="47"/>
  <c r="AS232" i="47"/>
  <c r="AS231" i="47"/>
  <c r="AS230" i="47"/>
  <c r="AS229" i="47"/>
  <c r="AS228" i="47"/>
  <c r="AS227" i="47"/>
  <c r="AS226" i="47"/>
  <c r="AS225" i="47"/>
  <c r="AS224" i="47"/>
  <c r="AS223" i="47"/>
  <c r="AS222" i="47"/>
  <c r="AS221" i="47"/>
  <c r="AS220" i="47"/>
  <c r="AS219" i="47"/>
  <c r="AS218" i="47"/>
  <c r="AS217" i="47"/>
  <c r="AS216" i="47"/>
  <c r="AS215" i="47"/>
  <c r="AS214" i="47"/>
  <c r="AS213" i="47"/>
  <c r="AS212" i="47"/>
  <c r="AS211" i="47"/>
  <c r="AS210" i="47"/>
  <c r="AS209" i="47"/>
  <c r="AS208" i="47"/>
  <c r="AS207" i="47"/>
  <c r="AS206" i="47"/>
  <c r="AS205" i="47"/>
  <c r="AS204" i="47"/>
  <c r="AS203" i="47"/>
  <c r="AS202" i="47"/>
  <c r="AS201" i="47"/>
  <c r="AS200" i="47"/>
  <c r="AS199" i="47"/>
  <c r="AS198" i="47"/>
  <c r="AS197" i="47"/>
  <c r="AS196" i="47"/>
  <c r="AS195" i="47"/>
  <c r="AS194" i="47"/>
  <c r="AS193" i="47"/>
  <c r="AS192" i="47"/>
  <c r="AS191" i="47"/>
  <c r="AS190" i="47"/>
  <c r="AS189" i="47"/>
  <c r="AS188" i="47"/>
  <c r="AS187" i="47"/>
  <c r="AS186" i="47"/>
  <c r="AS185" i="47"/>
  <c r="AS184" i="47"/>
  <c r="AS183" i="47"/>
  <c r="AS182" i="47"/>
  <c r="AS181" i="47"/>
  <c r="AS180" i="47"/>
  <c r="AS179" i="47"/>
  <c r="AS178" i="47"/>
  <c r="AS177" i="47"/>
  <c r="AS176" i="47"/>
  <c r="AS175" i="47"/>
  <c r="AS174" i="47"/>
  <c r="AS173" i="47"/>
  <c r="AS172" i="47"/>
  <c r="AS171" i="47"/>
  <c r="AS170" i="47"/>
  <c r="AS169" i="47"/>
  <c r="AS168" i="47"/>
  <c r="AS167" i="47"/>
  <c r="AS166" i="47"/>
  <c r="AS165" i="47"/>
  <c r="AS164" i="47"/>
  <c r="AS163" i="47"/>
  <c r="AS162" i="47"/>
  <c r="AS161" i="47"/>
  <c r="AS160" i="47"/>
  <c r="AS159" i="47"/>
  <c r="AS158" i="47"/>
  <c r="AS157" i="47"/>
  <c r="AS156" i="47"/>
  <c r="AS155" i="47"/>
  <c r="AS154" i="47"/>
  <c r="AS153" i="47"/>
  <c r="AS152" i="47"/>
  <c r="AS151" i="47"/>
  <c r="AS150" i="47"/>
  <c r="AS149" i="47"/>
  <c r="AS148" i="47"/>
  <c r="AS147" i="47"/>
  <c r="AS146" i="47"/>
  <c r="AS145" i="47"/>
  <c r="AS144" i="47"/>
  <c r="AS143" i="47"/>
  <c r="AS142" i="47"/>
  <c r="AS141" i="47"/>
  <c r="AS140" i="47"/>
  <c r="AS139" i="47"/>
  <c r="AS138" i="47"/>
  <c r="AS137" i="47"/>
  <c r="AS136" i="47"/>
  <c r="AS135" i="47"/>
  <c r="AS134" i="47"/>
  <c r="AS133" i="47"/>
  <c r="AS132" i="47"/>
  <c r="AS131" i="47"/>
  <c r="AS130" i="47"/>
  <c r="AS129" i="47"/>
  <c r="AS128" i="47"/>
  <c r="AS127" i="47"/>
  <c r="AS126" i="47"/>
  <c r="AS125" i="47"/>
  <c r="AS124" i="47"/>
  <c r="AS123" i="47"/>
  <c r="AS122" i="47"/>
  <c r="AS121" i="47"/>
  <c r="AS120" i="47"/>
  <c r="AS119" i="47"/>
  <c r="AS118" i="47"/>
  <c r="AS117" i="47"/>
  <c r="AS116" i="47"/>
  <c r="AS115" i="47"/>
  <c r="AS114" i="47"/>
  <c r="AS113" i="47"/>
  <c r="AS112" i="47"/>
  <c r="AS111" i="47"/>
  <c r="AS110" i="47"/>
  <c r="AS109" i="47"/>
  <c r="AS108" i="47"/>
  <c r="AS107" i="47"/>
  <c r="AS106" i="47"/>
  <c r="AS105" i="47"/>
  <c r="AS104" i="47"/>
  <c r="AS103" i="47"/>
  <c r="AS102" i="47"/>
  <c r="AS101" i="47"/>
  <c r="AS100" i="47"/>
  <c r="AS99" i="47"/>
  <c r="AS98" i="47"/>
  <c r="AS97" i="47"/>
  <c r="AS96" i="47"/>
  <c r="AS95" i="47"/>
  <c r="AS94" i="47"/>
  <c r="AS93" i="47"/>
  <c r="AS92" i="47"/>
  <c r="AS91" i="47"/>
  <c r="AS90" i="47"/>
  <c r="AS89" i="47"/>
  <c r="AS88" i="47"/>
  <c r="AS87" i="47"/>
  <c r="AS86" i="47"/>
  <c r="AS85" i="47"/>
  <c r="AS84" i="47"/>
  <c r="AS83" i="47"/>
  <c r="AS82" i="47"/>
  <c r="AS81" i="47"/>
  <c r="AS80" i="47"/>
  <c r="AS79" i="47"/>
  <c r="AS78" i="47"/>
  <c r="AS77" i="47"/>
  <c r="AS76" i="47"/>
  <c r="AS75" i="47"/>
  <c r="AS74" i="47"/>
  <c r="AS73" i="47"/>
  <c r="AS72" i="47"/>
  <c r="AS71" i="47"/>
  <c r="AS70" i="47"/>
  <c r="AS69" i="47"/>
  <c r="AS68" i="47"/>
  <c r="AS67" i="47"/>
  <c r="AS66" i="47"/>
  <c r="AS65" i="47"/>
  <c r="AS64" i="47"/>
  <c r="AS63" i="47"/>
  <c r="AS62" i="47"/>
  <c r="AS61" i="47"/>
  <c r="AS60" i="47"/>
  <c r="AS59" i="47"/>
  <c r="AS58" i="47"/>
  <c r="AS57" i="47"/>
  <c r="AS56" i="47"/>
  <c r="AS55" i="47"/>
  <c r="AS54" i="47"/>
  <c r="AS53" i="47"/>
  <c r="AS52" i="47"/>
  <c r="AS51" i="47"/>
  <c r="AS50" i="47"/>
  <c r="AS49" i="47"/>
  <c r="AS48" i="47"/>
  <c r="AS47" i="47"/>
  <c r="AS46" i="47"/>
  <c r="AS45" i="47"/>
  <c r="AS44" i="47"/>
  <c r="AS43" i="47"/>
  <c r="AS42" i="47"/>
  <c r="AS41" i="47"/>
  <c r="AS40" i="47"/>
  <c r="AS39" i="47"/>
  <c r="AS38" i="47"/>
  <c r="AS37" i="47"/>
  <c r="AS36" i="47"/>
  <c r="AE64" i="48"/>
  <c r="AE19" i="48"/>
  <c r="AE48" i="48" s="1"/>
  <c r="AC51" i="48"/>
  <c r="AD21" i="48"/>
  <c r="AD22" i="48" s="1"/>
  <c r="AE16" i="48"/>
  <c r="AE45" i="48" s="1"/>
  <c r="AE17" i="48"/>
  <c r="AE46" i="48" s="1"/>
  <c r="AE11" i="48"/>
  <c r="AE40" i="48" s="1"/>
  <c r="AE15" i="48"/>
  <c r="AE44" i="48" s="1"/>
  <c r="AE10" i="48"/>
  <c r="AE39" i="48" s="1"/>
  <c r="AE14" i="48"/>
  <c r="AE43" i="48" s="1"/>
  <c r="AE61" i="48"/>
  <c r="AE56" i="48"/>
  <c r="AD66" i="48"/>
  <c r="AD67" i="48" s="1"/>
  <c r="AE55" i="48"/>
  <c r="AE63" i="48"/>
  <c r="AE59" i="48"/>
  <c r="AE65" i="48"/>
  <c r="AE62" i="48"/>
  <c r="AE60" i="48"/>
  <c r="AD50" i="48"/>
  <c r="AT1" i="47"/>
  <c r="AS35" i="47"/>
  <c r="AS33" i="47"/>
  <c r="AS29" i="47"/>
  <c r="AS27" i="47"/>
  <c r="AS32" i="47"/>
  <c r="AS26" i="47"/>
  <c r="AS25" i="47"/>
  <c r="AS31" i="47"/>
  <c r="AF20" i="48" s="1"/>
  <c r="AF49" i="48" s="1"/>
  <c r="AS30" i="47"/>
  <c r="AS28" i="47"/>
  <c r="AS34" i="47"/>
  <c r="AS24" i="47"/>
  <c r="AS22" i="47"/>
  <c r="AS21" i="47"/>
  <c r="AS23" i="47"/>
  <c r="AS20" i="47"/>
  <c r="AS19" i="47"/>
  <c r="AS18" i="47"/>
  <c r="AS17" i="47"/>
  <c r="AF16" i="48" s="1"/>
  <c r="AF45" i="48" s="1"/>
  <c r="AS16" i="47"/>
  <c r="AS15" i="47"/>
  <c r="AS14" i="47"/>
  <c r="AS13" i="47"/>
  <c r="AS11" i="47"/>
  <c r="AS9" i="47"/>
  <c r="AS8" i="47"/>
  <c r="AS7" i="47"/>
  <c r="AS6" i="47"/>
  <c r="AS12" i="47"/>
  <c r="AS10" i="47"/>
  <c r="AS5" i="47"/>
  <c r="AS4" i="47"/>
  <c r="AS2" i="47"/>
  <c r="AF18" i="48" s="1"/>
  <c r="AF47" i="48" s="1"/>
  <c r="AS3" i="47"/>
  <c r="AM8" i="35"/>
  <c r="AL8" i="35"/>
  <c r="AK8" i="35"/>
  <c r="AJ8" i="35"/>
  <c r="AI8" i="35"/>
  <c r="AH8" i="35"/>
  <c r="AG8" i="35"/>
  <c r="AF8" i="35"/>
  <c r="AE8" i="35"/>
  <c r="AD8" i="35"/>
  <c r="AC8" i="35"/>
  <c r="AB8" i="35"/>
  <c r="AA8" i="35"/>
  <c r="Z8" i="35"/>
  <c r="Y8" i="35"/>
  <c r="X8" i="35"/>
  <c r="W8" i="35"/>
  <c r="V8" i="35"/>
  <c r="U8" i="35"/>
  <c r="T8" i="35"/>
  <c r="S8" i="35"/>
  <c r="R8" i="35"/>
  <c r="Q8" i="35"/>
  <c r="P8" i="35"/>
  <c r="O8" i="35"/>
  <c r="N8" i="35"/>
  <c r="M8" i="35"/>
  <c r="L8" i="35"/>
  <c r="K8" i="35"/>
  <c r="J8" i="35"/>
  <c r="I8" i="35"/>
  <c r="H8" i="35"/>
  <c r="G8" i="35"/>
  <c r="F8" i="35"/>
  <c r="E8" i="35"/>
  <c r="D8" i="35"/>
  <c r="D36" i="35"/>
  <c r="E36" i="35" s="1"/>
  <c r="F36" i="35" s="1"/>
  <c r="G36" i="35" s="1"/>
  <c r="H36" i="35" s="1"/>
  <c r="I36" i="35" s="1"/>
  <c r="J36" i="35" s="1"/>
  <c r="K36" i="35" s="1"/>
  <c r="L36" i="35" s="1"/>
  <c r="M36" i="35" s="1"/>
  <c r="N36" i="35" s="1"/>
  <c r="O36" i="35" s="1"/>
  <c r="P36" i="35" s="1"/>
  <c r="Q36" i="35" s="1"/>
  <c r="R36" i="35" s="1"/>
  <c r="S36" i="35" s="1"/>
  <c r="T36" i="35" s="1"/>
  <c r="U36" i="35" s="1"/>
  <c r="V36" i="35" s="1"/>
  <c r="W36" i="35" s="1"/>
  <c r="X36" i="35" s="1"/>
  <c r="Y36" i="35" s="1"/>
  <c r="Z36" i="35" s="1"/>
  <c r="AA36" i="35" s="1"/>
  <c r="AB36" i="35" s="1"/>
  <c r="AC36" i="35" s="1"/>
  <c r="AD36" i="35" s="1"/>
  <c r="AE36" i="35" s="1"/>
  <c r="AF36" i="35" s="1"/>
  <c r="AG36" i="35" s="1"/>
  <c r="AH36" i="35" s="1"/>
  <c r="AI36" i="35" s="1"/>
  <c r="AJ36" i="35" s="1"/>
  <c r="AK36" i="35" s="1"/>
  <c r="AL36" i="35" s="1"/>
  <c r="AM36" i="35" s="1"/>
  <c r="D32" i="35"/>
  <c r="E32" i="35" s="1"/>
  <c r="D31" i="35"/>
  <c r="E31" i="35" s="1"/>
  <c r="F31" i="35" s="1"/>
  <c r="G31" i="35" s="1"/>
  <c r="H31" i="35" s="1"/>
  <c r="I31" i="35" s="1"/>
  <c r="J31" i="35" s="1"/>
  <c r="K31" i="35" s="1"/>
  <c r="L31" i="35" s="1"/>
  <c r="M31" i="35" s="1"/>
  <c r="N31" i="35" s="1"/>
  <c r="O31" i="35" s="1"/>
  <c r="P31" i="35" s="1"/>
  <c r="Q31" i="35" s="1"/>
  <c r="R31" i="35" s="1"/>
  <c r="S31" i="35" s="1"/>
  <c r="T31" i="35" s="1"/>
  <c r="U31" i="35" s="1"/>
  <c r="V31" i="35" s="1"/>
  <c r="W31" i="35" s="1"/>
  <c r="X31" i="35" s="1"/>
  <c r="Y31" i="35" s="1"/>
  <c r="Z31" i="35" s="1"/>
  <c r="AA31" i="35" s="1"/>
  <c r="AB31" i="35" s="1"/>
  <c r="AC31" i="35" s="1"/>
  <c r="AD31" i="35" s="1"/>
  <c r="AE31" i="35" s="1"/>
  <c r="AF31" i="35" s="1"/>
  <c r="AG31" i="35" s="1"/>
  <c r="AH31" i="35" s="1"/>
  <c r="AI31" i="35" s="1"/>
  <c r="AJ31" i="35" s="1"/>
  <c r="AK31" i="35" s="1"/>
  <c r="AL31" i="35" s="1"/>
  <c r="AM31" i="35" s="1"/>
  <c r="AT300" i="47" l="1"/>
  <c r="AT299" i="47"/>
  <c r="AT298" i="47"/>
  <c r="AT297" i="47"/>
  <c r="AT296" i="47"/>
  <c r="AT295" i="47"/>
  <c r="AT294" i="47"/>
  <c r="AT293" i="47"/>
  <c r="AT292" i="47"/>
  <c r="AT291" i="47"/>
  <c r="AT290" i="47"/>
  <c r="AT289" i="47"/>
  <c r="AT288" i="47"/>
  <c r="AT287" i="47"/>
  <c r="AT286" i="47"/>
  <c r="AT285" i="47"/>
  <c r="AT284" i="47"/>
  <c r="AT283" i="47"/>
  <c r="AT282" i="47"/>
  <c r="AT281" i="47"/>
  <c r="AT280" i="47"/>
  <c r="AT279" i="47"/>
  <c r="AT278" i="47"/>
  <c r="AT277" i="47"/>
  <c r="AT276" i="47"/>
  <c r="AT275" i="47"/>
  <c r="AT274" i="47"/>
  <c r="AT273" i="47"/>
  <c r="AT272" i="47"/>
  <c r="AT271" i="47"/>
  <c r="AT270" i="47"/>
  <c r="AT269" i="47"/>
  <c r="AT268" i="47"/>
  <c r="AT267" i="47"/>
  <c r="AT266" i="47"/>
  <c r="AT265" i="47"/>
  <c r="AT264" i="47"/>
  <c r="AT263" i="47"/>
  <c r="AT262" i="47"/>
  <c r="AT261" i="47"/>
  <c r="AT260" i="47"/>
  <c r="AT259" i="47"/>
  <c r="AT258" i="47"/>
  <c r="AT257" i="47"/>
  <c r="AT256" i="47"/>
  <c r="AT255" i="47"/>
  <c r="AT254" i="47"/>
  <c r="AT253" i="47"/>
  <c r="AT252" i="47"/>
  <c r="AT251" i="47"/>
  <c r="AT250" i="47"/>
  <c r="AT249" i="47"/>
  <c r="AT248" i="47"/>
  <c r="AT247" i="47"/>
  <c r="AT246" i="47"/>
  <c r="AT245" i="47"/>
  <c r="AT244" i="47"/>
  <c r="AT243" i="47"/>
  <c r="AT242" i="47"/>
  <c r="AT241" i="47"/>
  <c r="AT240" i="47"/>
  <c r="AT239" i="47"/>
  <c r="AT238" i="47"/>
  <c r="AT237" i="47"/>
  <c r="AT236" i="47"/>
  <c r="AT235" i="47"/>
  <c r="AT234" i="47"/>
  <c r="AT233" i="47"/>
  <c r="AT232" i="47"/>
  <c r="AT231" i="47"/>
  <c r="AT230" i="47"/>
  <c r="AT229" i="47"/>
  <c r="AT228" i="47"/>
  <c r="AT227" i="47"/>
  <c r="AT226" i="47"/>
  <c r="AT225" i="47"/>
  <c r="AT224" i="47"/>
  <c r="AT223" i="47"/>
  <c r="AT222" i="47"/>
  <c r="AT221" i="47"/>
  <c r="AT220" i="47"/>
  <c r="AT219" i="47"/>
  <c r="AT218" i="47"/>
  <c r="AT217" i="47"/>
  <c r="AT216" i="47"/>
  <c r="AT215" i="47"/>
  <c r="AT214" i="47"/>
  <c r="AT213" i="47"/>
  <c r="AT212" i="47"/>
  <c r="AT211" i="47"/>
  <c r="AT210" i="47"/>
  <c r="AT209" i="47"/>
  <c r="AT208" i="47"/>
  <c r="AT207" i="47"/>
  <c r="AT206" i="47"/>
  <c r="AT205" i="47"/>
  <c r="AT204" i="47"/>
  <c r="AT203" i="47"/>
  <c r="AT202" i="47"/>
  <c r="AT201" i="47"/>
  <c r="AT200" i="47"/>
  <c r="AT199" i="47"/>
  <c r="AT198" i="47"/>
  <c r="AT197" i="47"/>
  <c r="AT196" i="47"/>
  <c r="AT195" i="47"/>
  <c r="AT194" i="47"/>
  <c r="AT193" i="47"/>
  <c r="AT192" i="47"/>
  <c r="AT191" i="47"/>
  <c r="AT190" i="47"/>
  <c r="AT189" i="47"/>
  <c r="AT188" i="47"/>
  <c r="AT187" i="47"/>
  <c r="AT186" i="47"/>
  <c r="AT185" i="47"/>
  <c r="AT184" i="47"/>
  <c r="AT183" i="47"/>
  <c r="AT182" i="47"/>
  <c r="AT181" i="47"/>
  <c r="AT180" i="47"/>
  <c r="AT179" i="47"/>
  <c r="AT178" i="47"/>
  <c r="AT177" i="47"/>
  <c r="AT176" i="47"/>
  <c r="AT175" i="47"/>
  <c r="AT174" i="47"/>
  <c r="AT173" i="47"/>
  <c r="AT172" i="47"/>
  <c r="AT171" i="47"/>
  <c r="AT170" i="47"/>
  <c r="AT169" i="47"/>
  <c r="AT168" i="47"/>
  <c r="AT167" i="47"/>
  <c r="AT166" i="47"/>
  <c r="AT165" i="47"/>
  <c r="AT164" i="47"/>
  <c r="AT163" i="47"/>
  <c r="AT162" i="47"/>
  <c r="AT161" i="47"/>
  <c r="AT160" i="47"/>
  <c r="AT159" i="47"/>
  <c r="AT158" i="47"/>
  <c r="AT157" i="47"/>
  <c r="AT156" i="47"/>
  <c r="AT155" i="47"/>
  <c r="AT154" i="47"/>
  <c r="AT153" i="47"/>
  <c r="AT152" i="47"/>
  <c r="AT151" i="47"/>
  <c r="AT150" i="47"/>
  <c r="AT149" i="47"/>
  <c r="AT148" i="47"/>
  <c r="AT147" i="47"/>
  <c r="AT146" i="47"/>
  <c r="AT145" i="47"/>
  <c r="AT144" i="47"/>
  <c r="AT143" i="47"/>
  <c r="AT142" i="47"/>
  <c r="AT141" i="47"/>
  <c r="AT140" i="47"/>
  <c r="AT139" i="47"/>
  <c r="AT138" i="47"/>
  <c r="AT137" i="47"/>
  <c r="AT136" i="47"/>
  <c r="AT135" i="47"/>
  <c r="AT134" i="47"/>
  <c r="AT133" i="47"/>
  <c r="AT132" i="47"/>
  <c r="AT131" i="47"/>
  <c r="AT130" i="47"/>
  <c r="AT129" i="47"/>
  <c r="AT128" i="47"/>
  <c r="AT127" i="47"/>
  <c r="AT126" i="47"/>
  <c r="AT125" i="47"/>
  <c r="AT124" i="47"/>
  <c r="AT123" i="47"/>
  <c r="AT122" i="47"/>
  <c r="AT121" i="47"/>
  <c r="AT120" i="47"/>
  <c r="AT119" i="47"/>
  <c r="AT118" i="47"/>
  <c r="AT117" i="47"/>
  <c r="AT116" i="47"/>
  <c r="AT115" i="47"/>
  <c r="AT114" i="47"/>
  <c r="AT113" i="47"/>
  <c r="AT112" i="47"/>
  <c r="AT111" i="47"/>
  <c r="AT110" i="47"/>
  <c r="AT109" i="47"/>
  <c r="AT108" i="47"/>
  <c r="AT107" i="47"/>
  <c r="AT106" i="47"/>
  <c r="AT105" i="47"/>
  <c r="AT104" i="47"/>
  <c r="AT103" i="47"/>
  <c r="AT102" i="47"/>
  <c r="AT101" i="47"/>
  <c r="AT100" i="47"/>
  <c r="AT99" i="47"/>
  <c r="AT98" i="47"/>
  <c r="AT97" i="47"/>
  <c r="AT96" i="47"/>
  <c r="AT95" i="47"/>
  <c r="AT94" i="47"/>
  <c r="AT93" i="47"/>
  <c r="AT92" i="47"/>
  <c r="AT91" i="47"/>
  <c r="AT90" i="47"/>
  <c r="AT89" i="47"/>
  <c r="AT88" i="47"/>
  <c r="AT87" i="47"/>
  <c r="AT86" i="47"/>
  <c r="AT85" i="47"/>
  <c r="AT84" i="47"/>
  <c r="AT83" i="47"/>
  <c r="AT82" i="47"/>
  <c r="AT81" i="47"/>
  <c r="AT80" i="47"/>
  <c r="AT79" i="47"/>
  <c r="AT78" i="47"/>
  <c r="AT77" i="47"/>
  <c r="AT76" i="47"/>
  <c r="AT75" i="47"/>
  <c r="AT74" i="47"/>
  <c r="AT73" i="47"/>
  <c r="AT72" i="47"/>
  <c r="AT71" i="47"/>
  <c r="AT70" i="47"/>
  <c r="AT69" i="47"/>
  <c r="AT68" i="47"/>
  <c r="AT67" i="47"/>
  <c r="AT66" i="47"/>
  <c r="AT65" i="47"/>
  <c r="AT64" i="47"/>
  <c r="AT63" i="47"/>
  <c r="AT62" i="47"/>
  <c r="AT61" i="47"/>
  <c r="AT60" i="47"/>
  <c r="AT59" i="47"/>
  <c r="AT58" i="47"/>
  <c r="AT57" i="47"/>
  <c r="AT56" i="47"/>
  <c r="AT55" i="47"/>
  <c r="AT54" i="47"/>
  <c r="AT53" i="47"/>
  <c r="AT52" i="47"/>
  <c r="AT51" i="47"/>
  <c r="AT50" i="47"/>
  <c r="AT49" i="47"/>
  <c r="AT48" i="47"/>
  <c r="AT47" i="47"/>
  <c r="AT46" i="47"/>
  <c r="AT45" i="47"/>
  <c r="AT44" i="47"/>
  <c r="AT43" i="47"/>
  <c r="AT42" i="47"/>
  <c r="AT41" i="47"/>
  <c r="AT40" i="47"/>
  <c r="AT39" i="47"/>
  <c r="AT38" i="47"/>
  <c r="AT37" i="47"/>
  <c r="AT36" i="47"/>
  <c r="AF64" i="48"/>
  <c r="AF19" i="48"/>
  <c r="AF48" i="48" s="1"/>
  <c r="AD51" i="48"/>
  <c r="AF15" i="48"/>
  <c r="AF44" i="48" s="1"/>
  <c r="AF17" i="48"/>
  <c r="AF46" i="48" s="1"/>
  <c r="AF14" i="48"/>
  <c r="AF43" i="48" s="1"/>
  <c r="AF11" i="48"/>
  <c r="AF40" i="48" s="1"/>
  <c r="AF10" i="48"/>
  <c r="AF39" i="48" s="1"/>
  <c r="AE21" i="48"/>
  <c r="AE22" i="48" s="1"/>
  <c r="AE66" i="48"/>
  <c r="AE67" i="48" s="1"/>
  <c r="AF62" i="48"/>
  <c r="AF59" i="48"/>
  <c r="AF56" i="48"/>
  <c r="AF55" i="48"/>
  <c r="AF65" i="48"/>
  <c r="AF60" i="48"/>
  <c r="AF61" i="48"/>
  <c r="AF63" i="48"/>
  <c r="AE50" i="48"/>
  <c r="AU1" i="47"/>
  <c r="AT35" i="47"/>
  <c r="AT34" i="47"/>
  <c r="AT33" i="47"/>
  <c r="AT32" i="47"/>
  <c r="AT31" i="47"/>
  <c r="AG20" i="48" s="1"/>
  <c r="AG49" i="48" s="1"/>
  <c r="AT30" i="47"/>
  <c r="AT29" i="47"/>
  <c r="AT28" i="47"/>
  <c r="AT27" i="47"/>
  <c r="AT26" i="47"/>
  <c r="AT21" i="47"/>
  <c r="AT23" i="47"/>
  <c r="AT20" i="47"/>
  <c r="AT19" i="47"/>
  <c r="AT18" i="47"/>
  <c r="AT17" i="47"/>
  <c r="AT16" i="47"/>
  <c r="AT15" i="47"/>
  <c r="AT25" i="47"/>
  <c r="AT24" i="47"/>
  <c r="AT22" i="47"/>
  <c r="AT11" i="47"/>
  <c r="AT12" i="47"/>
  <c r="AT13" i="47"/>
  <c r="AT10" i="47"/>
  <c r="AT9" i="47"/>
  <c r="AT14" i="47"/>
  <c r="AT8" i="47"/>
  <c r="AT7" i="47"/>
  <c r="AT6" i="47"/>
  <c r="AT5" i="47"/>
  <c r="AT4" i="47"/>
  <c r="AT2" i="47"/>
  <c r="AG18" i="48" s="1"/>
  <c r="AG47" i="48" s="1"/>
  <c r="AT3" i="47"/>
  <c r="F32" i="35"/>
  <c r="AU300" i="47" l="1"/>
  <c r="AU299" i="47"/>
  <c r="AU298" i="47"/>
  <c r="AU297" i="47"/>
  <c r="AU296" i="47"/>
  <c r="AU295" i="47"/>
  <c r="AU294" i="47"/>
  <c r="AU293" i="47"/>
  <c r="AU292" i="47"/>
  <c r="AU291" i="47"/>
  <c r="AU290" i="47"/>
  <c r="AU289" i="47"/>
  <c r="AU288" i="47"/>
  <c r="AU287" i="47"/>
  <c r="AU286" i="47"/>
  <c r="AU285" i="47"/>
  <c r="AU284" i="47"/>
  <c r="AU283" i="47"/>
  <c r="AU282" i="47"/>
  <c r="AU281" i="47"/>
  <c r="AU280" i="47"/>
  <c r="AU279" i="47"/>
  <c r="AU278" i="47"/>
  <c r="AU277" i="47"/>
  <c r="AU276" i="47"/>
  <c r="AU275" i="47"/>
  <c r="AU274" i="47"/>
  <c r="AU273" i="47"/>
  <c r="AU272" i="47"/>
  <c r="AU271" i="47"/>
  <c r="AU270" i="47"/>
  <c r="AU269" i="47"/>
  <c r="AU268" i="47"/>
  <c r="AU267" i="47"/>
  <c r="AU266" i="47"/>
  <c r="AU265" i="47"/>
  <c r="AU264" i="47"/>
  <c r="AU263" i="47"/>
  <c r="AU262" i="47"/>
  <c r="AU261" i="47"/>
  <c r="AU260" i="47"/>
  <c r="AU259" i="47"/>
  <c r="AU258" i="47"/>
  <c r="AU257" i="47"/>
  <c r="AU256" i="47"/>
  <c r="AU255" i="47"/>
  <c r="AU254" i="47"/>
  <c r="AU253" i="47"/>
  <c r="AU252" i="47"/>
  <c r="AU251" i="47"/>
  <c r="AU250" i="47"/>
  <c r="AU249" i="47"/>
  <c r="AU248" i="47"/>
  <c r="AU247" i="47"/>
  <c r="AU246" i="47"/>
  <c r="AU245" i="47"/>
  <c r="AU244" i="47"/>
  <c r="AU243" i="47"/>
  <c r="AU242" i="47"/>
  <c r="AU241" i="47"/>
  <c r="AU240" i="47"/>
  <c r="AU239" i="47"/>
  <c r="AU238" i="47"/>
  <c r="AU237" i="47"/>
  <c r="AU236" i="47"/>
  <c r="AU235" i="47"/>
  <c r="AU234" i="47"/>
  <c r="AU233" i="47"/>
  <c r="AU232" i="47"/>
  <c r="AU231" i="47"/>
  <c r="AU230" i="47"/>
  <c r="AU229" i="47"/>
  <c r="AU228" i="47"/>
  <c r="AU227" i="47"/>
  <c r="AU226" i="47"/>
  <c r="AU225" i="47"/>
  <c r="AU224" i="47"/>
  <c r="AU223" i="47"/>
  <c r="AU222" i="47"/>
  <c r="AU221" i="47"/>
  <c r="AU220" i="47"/>
  <c r="AU219" i="47"/>
  <c r="AU218" i="47"/>
  <c r="AU217" i="47"/>
  <c r="AU216" i="47"/>
  <c r="AU215" i="47"/>
  <c r="AU214" i="47"/>
  <c r="AU213" i="47"/>
  <c r="AU212" i="47"/>
  <c r="AU211" i="47"/>
  <c r="AU210" i="47"/>
  <c r="AU209" i="47"/>
  <c r="AU208" i="47"/>
  <c r="AU207" i="47"/>
  <c r="AU206" i="47"/>
  <c r="AU205" i="47"/>
  <c r="AU204" i="47"/>
  <c r="AU203" i="47"/>
  <c r="AU202" i="47"/>
  <c r="AU201" i="47"/>
  <c r="AU200" i="47"/>
  <c r="AU199" i="47"/>
  <c r="AU198" i="47"/>
  <c r="AU197" i="47"/>
  <c r="AU196" i="47"/>
  <c r="AU195" i="47"/>
  <c r="AU194" i="47"/>
  <c r="AU193" i="47"/>
  <c r="AU192" i="47"/>
  <c r="AU191" i="47"/>
  <c r="AU190" i="47"/>
  <c r="AU189" i="47"/>
  <c r="AU188" i="47"/>
  <c r="AU187" i="47"/>
  <c r="AU186" i="47"/>
  <c r="AU185" i="47"/>
  <c r="AU184" i="47"/>
  <c r="AU183" i="47"/>
  <c r="AU182" i="47"/>
  <c r="AU181" i="47"/>
  <c r="AU180" i="47"/>
  <c r="AU179" i="47"/>
  <c r="AU178" i="47"/>
  <c r="AU177" i="47"/>
  <c r="AU176" i="47"/>
  <c r="AU175" i="47"/>
  <c r="AU174" i="47"/>
  <c r="AU173" i="47"/>
  <c r="AU172" i="47"/>
  <c r="AU171" i="47"/>
  <c r="AU170" i="47"/>
  <c r="AU169" i="47"/>
  <c r="AU168" i="47"/>
  <c r="AU167" i="47"/>
  <c r="AU166" i="47"/>
  <c r="AU165" i="47"/>
  <c r="AU164" i="47"/>
  <c r="AU163" i="47"/>
  <c r="AU162" i="47"/>
  <c r="AU161" i="47"/>
  <c r="AU160" i="47"/>
  <c r="AU159" i="47"/>
  <c r="AU158" i="47"/>
  <c r="AU157" i="47"/>
  <c r="AU156" i="47"/>
  <c r="AU155" i="47"/>
  <c r="AU154" i="47"/>
  <c r="AU153" i="47"/>
  <c r="AU152" i="47"/>
  <c r="AU151" i="47"/>
  <c r="AU150" i="47"/>
  <c r="AU149" i="47"/>
  <c r="AU148" i="47"/>
  <c r="AU147" i="47"/>
  <c r="AU146" i="47"/>
  <c r="AU145" i="47"/>
  <c r="AU144" i="47"/>
  <c r="AU143" i="47"/>
  <c r="AU142" i="47"/>
  <c r="AU141" i="47"/>
  <c r="AU140" i="47"/>
  <c r="AU139" i="47"/>
  <c r="AU138" i="47"/>
  <c r="AU137" i="47"/>
  <c r="AU136" i="47"/>
  <c r="AU135" i="47"/>
  <c r="AU134" i="47"/>
  <c r="AU133" i="47"/>
  <c r="AU132" i="47"/>
  <c r="AU131" i="47"/>
  <c r="AU130" i="47"/>
  <c r="AU129" i="47"/>
  <c r="AU128" i="47"/>
  <c r="AU127" i="47"/>
  <c r="AU126" i="47"/>
  <c r="AU125" i="47"/>
  <c r="AU124" i="47"/>
  <c r="AU123" i="47"/>
  <c r="AU122" i="47"/>
  <c r="AU121" i="47"/>
  <c r="AU120" i="47"/>
  <c r="AU119" i="47"/>
  <c r="AU118" i="47"/>
  <c r="AU117" i="47"/>
  <c r="AU116" i="47"/>
  <c r="AU115" i="47"/>
  <c r="AU114" i="47"/>
  <c r="AU113" i="47"/>
  <c r="AU112" i="47"/>
  <c r="AU111" i="47"/>
  <c r="AU110" i="47"/>
  <c r="AU109" i="47"/>
  <c r="AU108" i="47"/>
  <c r="AU107" i="47"/>
  <c r="AU106" i="47"/>
  <c r="AU105" i="47"/>
  <c r="AU104" i="47"/>
  <c r="AU103" i="47"/>
  <c r="AU102" i="47"/>
  <c r="AU101" i="47"/>
  <c r="AU100" i="47"/>
  <c r="AU99" i="47"/>
  <c r="AU98" i="47"/>
  <c r="AU97" i="47"/>
  <c r="AU96" i="47"/>
  <c r="AU95" i="47"/>
  <c r="AU94" i="47"/>
  <c r="AU93" i="47"/>
  <c r="AU92" i="47"/>
  <c r="AU91" i="47"/>
  <c r="AU90" i="47"/>
  <c r="AU89" i="47"/>
  <c r="AU88" i="47"/>
  <c r="AU87" i="47"/>
  <c r="AU86" i="47"/>
  <c r="AU85" i="47"/>
  <c r="AU84" i="47"/>
  <c r="AU83" i="47"/>
  <c r="AU82" i="47"/>
  <c r="AU81" i="47"/>
  <c r="AU80" i="47"/>
  <c r="AU79" i="47"/>
  <c r="AU78" i="47"/>
  <c r="AU77" i="47"/>
  <c r="AU76" i="47"/>
  <c r="AU75" i="47"/>
  <c r="AU74" i="47"/>
  <c r="AU73" i="47"/>
  <c r="AU72" i="47"/>
  <c r="AU71" i="47"/>
  <c r="AU70" i="47"/>
  <c r="AU69" i="47"/>
  <c r="AU68" i="47"/>
  <c r="AU67" i="47"/>
  <c r="AU66" i="47"/>
  <c r="AU65" i="47"/>
  <c r="AU64" i="47"/>
  <c r="AU63" i="47"/>
  <c r="AU62" i="47"/>
  <c r="AU61" i="47"/>
  <c r="AU60" i="47"/>
  <c r="AU59" i="47"/>
  <c r="AU58" i="47"/>
  <c r="AU57" i="47"/>
  <c r="AU56" i="47"/>
  <c r="AU55" i="47"/>
  <c r="AU54" i="47"/>
  <c r="AU53" i="47"/>
  <c r="AU52" i="47"/>
  <c r="AU51" i="47"/>
  <c r="AU50" i="47"/>
  <c r="AU49" i="47"/>
  <c r="AU48" i="47"/>
  <c r="AU47" i="47"/>
  <c r="AU46" i="47"/>
  <c r="AU45" i="47"/>
  <c r="AU44" i="47"/>
  <c r="AU43" i="47"/>
  <c r="AU42" i="47"/>
  <c r="AU41" i="47"/>
  <c r="AU40" i="47"/>
  <c r="AU39" i="47"/>
  <c r="AU38" i="47"/>
  <c r="AU37" i="47"/>
  <c r="AU36" i="47"/>
  <c r="AG19" i="48"/>
  <c r="AG48" i="48" s="1"/>
  <c r="AG64" i="48"/>
  <c r="AE51" i="48"/>
  <c r="AG11" i="48"/>
  <c r="AG40" i="48" s="1"/>
  <c r="AG17" i="48"/>
  <c r="AG46" i="48" s="1"/>
  <c r="AG15" i="48"/>
  <c r="AG44" i="48" s="1"/>
  <c r="AG10" i="48"/>
  <c r="AG39" i="48" s="1"/>
  <c r="AF21" i="48"/>
  <c r="AF22" i="48" s="1"/>
  <c r="AG14" i="48"/>
  <c r="AG43" i="48" s="1"/>
  <c r="AG16" i="48"/>
  <c r="AG45" i="48" s="1"/>
  <c r="AF50" i="48"/>
  <c r="AG62" i="48"/>
  <c r="AG55" i="48"/>
  <c r="AG63" i="48"/>
  <c r="AG60" i="48"/>
  <c r="AG65" i="48"/>
  <c r="AF66" i="48"/>
  <c r="AF67" i="48" s="1"/>
  <c r="AG59" i="48"/>
  <c r="AG61" i="48"/>
  <c r="AG56" i="48"/>
  <c r="AV1" i="47"/>
  <c r="AU34" i="47"/>
  <c r="AU33" i="47"/>
  <c r="AU32" i="47"/>
  <c r="AU31" i="47"/>
  <c r="AH20" i="48" s="1"/>
  <c r="AH49" i="48" s="1"/>
  <c r="AU35" i="47"/>
  <c r="AU30" i="47"/>
  <c r="AU28" i="47"/>
  <c r="AU29" i="47"/>
  <c r="AU27" i="47"/>
  <c r="AU26" i="47"/>
  <c r="AU25" i="47"/>
  <c r="AU24" i="47"/>
  <c r="AU23" i="47"/>
  <c r="AU22" i="47"/>
  <c r="AU21" i="47"/>
  <c r="AU20" i="47"/>
  <c r="AU19" i="47"/>
  <c r="AU18" i="47"/>
  <c r="AU17" i="47"/>
  <c r="AU16" i="47"/>
  <c r="AU12" i="47"/>
  <c r="AU13" i="47"/>
  <c r="AU10" i="47"/>
  <c r="AU15" i="47"/>
  <c r="AU14" i="47"/>
  <c r="AU3" i="47"/>
  <c r="AU2" i="47"/>
  <c r="AH18" i="48" s="1"/>
  <c r="AH47" i="48" s="1"/>
  <c r="AU11" i="47"/>
  <c r="AU9" i="47"/>
  <c r="AU8" i="47"/>
  <c r="AU7" i="47"/>
  <c r="AU6" i="47"/>
  <c r="AU5" i="47"/>
  <c r="AU4" i="47"/>
  <c r="G32" i="35"/>
  <c r="AB4" i="16"/>
  <c r="AB183" i="16"/>
  <c r="AA28" i="32"/>
  <c r="AB28" i="32"/>
  <c r="AC28" i="32"/>
  <c r="AD28" i="32"/>
  <c r="AE28" i="32"/>
  <c r="AF28" i="32"/>
  <c r="AG28" i="32"/>
  <c r="AH28" i="32"/>
  <c r="AI28" i="32"/>
  <c r="AJ28" i="32"/>
  <c r="AK28" i="32"/>
  <c r="AL28" i="32"/>
  <c r="AA33" i="32"/>
  <c r="AB33" i="32"/>
  <c r="AC9" i="35" s="1"/>
  <c r="AC10" i="35" s="1"/>
  <c r="AC33" i="32"/>
  <c r="AD9" i="35" s="1"/>
  <c r="AD10" i="35" s="1"/>
  <c r="AD33" i="32"/>
  <c r="AE9" i="35" s="1"/>
  <c r="AE10" i="35" s="1"/>
  <c r="AE33" i="32"/>
  <c r="AF9" i="35" s="1"/>
  <c r="AF10" i="35" s="1"/>
  <c r="AF33" i="32"/>
  <c r="AG9" i="35" s="1"/>
  <c r="AG10" i="35" s="1"/>
  <c r="AG33" i="32"/>
  <c r="AH9" i="35" s="1"/>
  <c r="AH10" i="35" s="1"/>
  <c r="AH33" i="32"/>
  <c r="AI9" i="35" s="1"/>
  <c r="AI10" i="35" s="1"/>
  <c r="AI33" i="32"/>
  <c r="AJ9" i="35" s="1"/>
  <c r="AJ10" i="35" s="1"/>
  <c r="AJ33" i="32"/>
  <c r="AK9" i="35" s="1"/>
  <c r="AK10" i="35" s="1"/>
  <c r="AK33" i="32"/>
  <c r="AL9" i="35" s="1"/>
  <c r="AL10" i="35" s="1"/>
  <c r="AL33" i="32"/>
  <c r="AM9" i="35" s="1"/>
  <c r="AM10" i="35" s="1"/>
  <c r="AD36" i="32"/>
  <c r="AD37" i="32" s="1"/>
  <c r="AF36" i="32"/>
  <c r="AF37" i="32" s="1"/>
  <c r="AA57" i="32"/>
  <c r="AA58" i="32" s="1"/>
  <c r="AB57" i="32"/>
  <c r="AC57" i="32"/>
  <c r="AD57" i="32"/>
  <c r="AE57" i="32"/>
  <c r="AF57" i="32"/>
  <c r="AG57" i="32"/>
  <c r="AH57" i="32"/>
  <c r="AI57" i="32"/>
  <c r="AJ57" i="32"/>
  <c r="AK57" i="32"/>
  <c r="AL57" i="32"/>
  <c r="AL36" i="32" l="1"/>
  <c r="AL37" i="32" s="1"/>
  <c r="AB9" i="35"/>
  <c r="AB10" i="35" s="1"/>
  <c r="AA34" i="32"/>
  <c r="AA36" i="32"/>
  <c r="AA37" i="32" s="1"/>
  <c r="AV300" i="47"/>
  <c r="AV299" i="47"/>
  <c r="AV298" i="47"/>
  <c r="AV297" i="47"/>
  <c r="AV296" i="47"/>
  <c r="AV295" i="47"/>
  <c r="AV294" i="47"/>
  <c r="AV293" i="47"/>
  <c r="AV292" i="47"/>
  <c r="AV291" i="47"/>
  <c r="AV290" i="47"/>
  <c r="AV289" i="47"/>
  <c r="AV288" i="47"/>
  <c r="AV287" i="47"/>
  <c r="AV286" i="47"/>
  <c r="AV285" i="47"/>
  <c r="AV284" i="47"/>
  <c r="AV283" i="47"/>
  <c r="AV282" i="47"/>
  <c r="AV281" i="47"/>
  <c r="AV280" i="47"/>
  <c r="AV279" i="47"/>
  <c r="AV278" i="47"/>
  <c r="AV277" i="47"/>
  <c r="AV276" i="47"/>
  <c r="AV275" i="47"/>
  <c r="AV274" i="47"/>
  <c r="AV273" i="47"/>
  <c r="AV272" i="47"/>
  <c r="AV271" i="47"/>
  <c r="AV270" i="47"/>
  <c r="AV269" i="47"/>
  <c r="AV268" i="47"/>
  <c r="AV267" i="47"/>
  <c r="AV266" i="47"/>
  <c r="AV265" i="47"/>
  <c r="AV264" i="47"/>
  <c r="AV263" i="47"/>
  <c r="AV262" i="47"/>
  <c r="AV261" i="47"/>
  <c r="AV260" i="47"/>
  <c r="AV259" i="47"/>
  <c r="AV258" i="47"/>
  <c r="AV257" i="47"/>
  <c r="AV256" i="47"/>
  <c r="AV255" i="47"/>
  <c r="AV254" i="47"/>
  <c r="AV253" i="47"/>
  <c r="AV252" i="47"/>
  <c r="AV251" i="47"/>
  <c r="AV250" i="47"/>
  <c r="AV249" i="47"/>
  <c r="AV248" i="47"/>
  <c r="AV247" i="47"/>
  <c r="AV246" i="47"/>
  <c r="AV245" i="47"/>
  <c r="AV244" i="47"/>
  <c r="AV243" i="47"/>
  <c r="AV242" i="47"/>
  <c r="AV241" i="47"/>
  <c r="AV240" i="47"/>
  <c r="AV239" i="47"/>
  <c r="AV238" i="47"/>
  <c r="AV237" i="47"/>
  <c r="AV236" i="47"/>
  <c r="AV235" i="47"/>
  <c r="AV234" i="47"/>
  <c r="AV233" i="47"/>
  <c r="AV232" i="47"/>
  <c r="AV231" i="47"/>
  <c r="AV230" i="47"/>
  <c r="AV229" i="47"/>
  <c r="AV228" i="47"/>
  <c r="AV227" i="47"/>
  <c r="AV226" i="47"/>
  <c r="AV225" i="47"/>
  <c r="AV224" i="47"/>
  <c r="AV223" i="47"/>
  <c r="AV222" i="47"/>
  <c r="AV221" i="47"/>
  <c r="AV220" i="47"/>
  <c r="AV219" i="47"/>
  <c r="AV218" i="47"/>
  <c r="AV217" i="47"/>
  <c r="AV216" i="47"/>
  <c r="AV215" i="47"/>
  <c r="AV214" i="47"/>
  <c r="AV213" i="47"/>
  <c r="AV212" i="47"/>
  <c r="AV211" i="47"/>
  <c r="AV210" i="47"/>
  <c r="AV209" i="47"/>
  <c r="AV208" i="47"/>
  <c r="AV207" i="47"/>
  <c r="AV206" i="47"/>
  <c r="AV205" i="47"/>
  <c r="AV204" i="47"/>
  <c r="AV203" i="47"/>
  <c r="AV202" i="47"/>
  <c r="AV201" i="47"/>
  <c r="AV200" i="47"/>
  <c r="AV199" i="47"/>
  <c r="AV198" i="47"/>
  <c r="AV197" i="47"/>
  <c r="AV196" i="47"/>
  <c r="AV195" i="47"/>
  <c r="AV194" i="47"/>
  <c r="AV193" i="47"/>
  <c r="AV192" i="47"/>
  <c r="AV191" i="47"/>
  <c r="AV190" i="47"/>
  <c r="AV189" i="47"/>
  <c r="AV188" i="47"/>
  <c r="AV187" i="47"/>
  <c r="AV186" i="47"/>
  <c r="AV185" i="47"/>
  <c r="AV184" i="47"/>
  <c r="AV183" i="47"/>
  <c r="AV182" i="47"/>
  <c r="AV181" i="47"/>
  <c r="AV180" i="47"/>
  <c r="AV179" i="47"/>
  <c r="AV178" i="47"/>
  <c r="AV177" i="47"/>
  <c r="AV176" i="47"/>
  <c r="AV175" i="47"/>
  <c r="AV174" i="47"/>
  <c r="AV173" i="47"/>
  <c r="AV172" i="47"/>
  <c r="AV171" i="47"/>
  <c r="AV170" i="47"/>
  <c r="AV169" i="47"/>
  <c r="AV168" i="47"/>
  <c r="AV167" i="47"/>
  <c r="AV166" i="47"/>
  <c r="AV165" i="47"/>
  <c r="AV164" i="47"/>
  <c r="AV163" i="47"/>
  <c r="AV162" i="47"/>
  <c r="AV161" i="47"/>
  <c r="AV160" i="47"/>
  <c r="AV159" i="47"/>
  <c r="AV158" i="47"/>
  <c r="AV157" i="47"/>
  <c r="AV156" i="47"/>
  <c r="AV155" i="47"/>
  <c r="AV154" i="47"/>
  <c r="AV153" i="47"/>
  <c r="AV152" i="47"/>
  <c r="AV151" i="47"/>
  <c r="AV150" i="47"/>
  <c r="AV149" i="47"/>
  <c r="AV148" i="47"/>
  <c r="AV147" i="47"/>
  <c r="AV146" i="47"/>
  <c r="AV145" i="47"/>
  <c r="AV144" i="47"/>
  <c r="AV143" i="47"/>
  <c r="AV142" i="47"/>
  <c r="AV141" i="47"/>
  <c r="AV140" i="47"/>
  <c r="AV139" i="47"/>
  <c r="AV138" i="47"/>
  <c r="AV137" i="47"/>
  <c r="AV136" i="47"/>
  <c r="AV135" i="47"/>
  <c r="AV134" i="47"/>
  <c r="AV133" i="47"/>
  <c r="AV132" i="47"/>
  <c r="AV131" i="47"/>
  <c r="AV130" i="47"/>
  <c r="AV129" i="47"/>
  <c r="AV128" i="47"/>
  <c r="AV127" i="47"/>
  <c r="AV126" i="47"/>
  <c r="AV125" i="47"/>
  <c r="AV124" i="47"/>
  <c r="AV123" i="47"/>
  <c r="AV122" i="47"/>
  <c r="AV121" i="47"/>
  <c r="AV120" i="47"/>
  <c r="AV119" i="47"/>
  <c r="AV118" i="47"/>
  <c r="AV117" i="47"/>
  <c r="AV116" i="47"/>
  <c r="AV115" i="47"/>
  <c r="AV114" i="47"/>
  <c r="AV113" i="47"/>
  <c r="AV112" i="47"/>
  <c r="AV111" i="47"/>
  <c r="AV110" i="47"/>
  <c r="AV109" i="47"/>
  <c r="AV108" i="47"/>
  <c r="AV107" i="47"/>
  <c r="AV106" i="47"/>
  <c r="AV105" i="47"/>
  <c r="AV104" i="47"/>
  <c r="AV103" i="47"/>
  <c r="AV102" i="47"/>
  <c r="AV101" i="47"/>
  <c r="AV100" i="47"/>
  <c r="AV99" i="47"/>
  <c r="AV98" i="47"/>
  <c r="AV97" i="47"/>
  <c r="AV96" i="47"/>
  <c r="AV95" i="47"/>
  <c r="AV94" i="47"/>
  <c r="AV93" i="47"/>
  <c r="AV92" i="47"/>
  <c r="AV91" i="47"/>
  <c r="AV90" i="47"/>
  <c r="AV89" i="47"/>
  <c r="AV88" i="47"/>
  <c r="AV87" i="47"/>
  <c r="AV86" i="47"/>
  <c r="AV85" i="47"/>
  <c r="AV84" i="47"/>
  <c r="AV83" i="47"/>
  <c r="AV82" i="47"/>
  <c r="AV81" i="47"/>
  <c r="AV80" i="47"/>
  <c r="AV79" i="47"/>
  <c r="AV78" i="47"/>
  <c r="AV77" i="47"/>
  <c r="AV76" i="47"/>
  <c r="AV75" i="47"/>
  <c r="AV74" i="47"/>
  <c r="AV73" i="47"/>
  <c r="AV72" i="47"/>
  <c r="AV71" i="47"/>
  <c r="AV70" i="47"/>
  <c r="AV69" i="47"/>
  <c r="AV68" i="47"/>
  <c r="AV67" i="47"/>
  <c r="AV66" i="47"/>
  <c r="AV65" i="47"/>
  <c r="AV64" i="47"/>
  <c r="AV63" i="47"/>
  <c r="AV62" i="47"/>
  <c r="AV61" i="47"/>
  <c r="AV60" i="47"/>
  <c r="AV59" i="47"/>
  <c r="AV58" i="47"/>
  <c r="AV57" i="47"/>
  <c r="AV56" i="47"/>
  <c r="AV55" i="47"/>
  <c r="AV54" i="47"/>
  <c r="AV53" i="47"/>
  <c r="AV52" i="47"/>
  <c r="AV51" i="47"/>
  <c r="AV50" i="47"/>
  <c r="AV49" i="47"/>
  <c r="AV48" i="47"/>
  <c r="AV47" i="47"/>
  <c r="AV46" i="47"/>
  <c r="AV45" i="47"/>
  <c r="AV44" i="47"/>
  <c r="AV43" i="47"/>
  <c r="AV42" i="47"/>
  <c r="AV41" i="47"/>
  <c r="AV40" i="47"/>
  <c r="AV39" i="47"/>
  <c r="AV38" i="47"/>
  <c r="AV37" i="47"/>
  <c r="AV36" i="47"/>
  <c r="AH19" i="48"/>
  <c r="AH48" i="48" s="1"/>
  <c r="AH64" i="48"/>
  <c r="AH14" i="48"/>
  <c r="AH43" i="48" s="1"/>
  <c r="AF51" i="48"/>
  <c r="AH15" i="48"/>
  <c r="AH44" i="48" s="1"/>
  <c r="AH16" i="48"/>
  <c r="AH45" i="48" s="1"/>
  <c r="AH11" i="48"/>
  <c r="AH40" i="48" s="1"/>
  <c r="AH10" i="48"/>
  <c r="AH39" i="48" s="1"/>
  <c r="AH17" i="48"/>
  <c r="AH46" i="48" s="1"/>
  <c r="AG21" i="48"/>
  <c r="AG22" i="48" s="1"/>
  <c r="AG50" i="48"/>
  <c r="AH63" i="48"/>
  <c r="AH62" i="48"/>
  <c r="AG66" i="48"/>
  <c r="AG67" i="48" s="1"/>
  <c r="AH61" i="48"/>
  <c r="AH60" i="48"/>
  <c r="AH59" i="48"/>
  <c r="AH56" i="48"/>
  <c r="AH55" i="48"/>
  <c r="AH65" i="48"/>
  <c r="AW1" i="47"/>
  <c r="AV34" i="47"/>
  <c r="AV33" i="47"/>
  <c r="AV32" i="47"/>
  <c r="AV31" i="47"/>
  <c r="AI20" i="48" s="1"/>
  <c r="AI49" i="48" s="1"/>
  <c r="AV30" i="47"/>
  <c r="AV29" i="47"/>
  <c r="AV28" i="47"/>
  <c r="AV27" i="47"/>
  <c r="AV35" i="47"/>
  <c r="AV26" i="47"/>
  <c r="AV25" i="47"/>
  <c r="AV24" i="47"/>
  <c r="AV23" i="47"/>
  <c r="AV22" i="47"/>
  <c r="AV21" i="47"/>
  <c r="AV20" i="47"/>
  <c r="AV19" i="47"/>
  <c r="AV18" i="47"/>
  <c r="AV17" i="47"/>
  <c r="AV16" i="47"/>
  <c r="AV15" i="47"/>
  <c r="AV14" i="47"/>
  <c r="AV13" i="47"/>
  <c r="AV12" i="47"/>
  <c r="AV11" i="47"/>
  <c r="AV10" i="47"/>
  <c r="AV9" i="47"/>
  <c r="AV8" i="47"/>
  <c r="AV7" i="47"/>
  <c r="AV6" i="47"/>
  <c r="AV5" i="47"/>
  <c r="AV4" i="47"/>
  <c r="AV3" i="47"/>
  <c r="AV2" i="47"/>
  <c r="AI18" i="48" s="1"/>
  <c r="AI47" i="48" s="1"/>
  <c r="AK36" i="32"/>
  <c r="AK37" i="32" s="1"/>
  <c r="AI36" i="32"/>
  <c r="AI37" i="32" s="1"/>
  <c r="AC36" i="32"/>
  <c r="AC37" i="32" s="1"/>
  <c r="AE36" i="32"/>
  <c r="AE37" i="32" s="1"/>
  <c r="AB36" i="32"/>
  <c r="AB37" i="32" s="1"/>
  <c r="AJ36" i="32"/>
  <c r="AJ37" i="32" s="1"/>
  <c r="AH36" i="32"/>
  <c r="AH37" i="32" s="1"/>
  <c r="H32" i="35"/>
  <c r="AG36" i="32"/>
  <c r="AG37" i="32" s="1"/>
  <c r="AI16" i="48" l="1"/>
  <c r="AI45" i="48" s="1"/>
  <c r="AW300" i="47"/>
  <c r="AW299" i="47"/>
  <c r="AW298" i="47"/>
  <c r="AW297" i="47"/>
  <c r="AW296" i="47"/>
  <c r="AW295" i="47"/>
  <c r="AW294" i="47"/>
  <c r="AW293" i="47"/>
  <c r="AW292" i="47"/>
  <c r="AW291" i="47"/>
  <c r="AW290" i="47"/>
  <c r="AW289" i="47"/>
  <c r="AW288" i="47"/>
  <c r="AW287" i="47"/>
  <c r="AW286" i="47"/>
  <c r="AW285" i="47"/>
  <c r="AW284" i="47"/>
  <c r="AW283" i="47"/>
  <c r="AW282" i="47"/>
  <c r="AW281" i="47"/>
  <c r="AW280" i="47"/>
  <c r="AW279" i="47"/>
  <c r="AW278" i="47"/>
  <c r="AW277" i="47"/>
  <c r="AW276" i="47"/>
  <c r="AW275" i="47"/>
  <c r="AW274" i="47"/>
  <c r="AW273" i="47"/>
  <c r="AW272" i="47"/>
  <c r="AW271" i="47"/>
  <c r="AW270" i="47"/>
  <c r="AW269" i="47"/>
  <c r="AW268" i="47"/>
  <c r="AW267" i="47"/>
  <c r="AW266" i="47"/>
  <c r="AW265" i="47"/>
  <c r="AW264" i="47"/>
  <c r="AW263" i="47"/>
  <c r="AW262" i="47"/>
  <c r="AW261" i="47"/>
  <c r="AW260" i="47"/>
  <c r="AW259" i="47"/>
  <c r="AW258" i="47"/>
  <c r="AW257" i="47"/>
  <c r="AW256" i="47"/>
  <c r="AW255" i="47"/>
  <c r="AW254" i="47"/>
  <c r="AW253" i="47"/>
  <c r="AW252" i="47"/>
  <c r="AW251" i="47"/>
  <c r="AW250" i="47"/>
  <c r="AW249" i="47"/>
  <c r="AW248" i="47"/>
  <c r="AW247" i="47"/>
  <c r="AW246" i="47"/>
  <c r="AW245" i="47"/>
  <c r="AW244" i="47"/>
  <c r="AW243" i="47"/>
  <c r="AW242" i="47"/>
  <c r="AW241" i="47"/>
  <c r="AW240" i="47"/>
  <c r="AW239" i="47"/>
  <c r="AW238" i="47"/>
  <c r="AW237" i="47"/>
  <c r="AW236" i="47"/>
  <c r="AW235" i="47"/>
  <c r="AW234" i="47"/>
  <c r="AW233" i="47"/>
  <c r="AW232" i="47"/>
  <c r="AW231" i="47"/>
  <c r="AW230" i="47"/>
  <c r="AW229" i="47"/>
  <c r="AW228" i="47"/>
  <c r="AW227" i="47"/>
  <c r="AW226" i="47"/>
  <c r="AW225" i="47"/>
  <c r="AW224" i="47"/>
  <c r="AW223" i="47"/>
  <c r="AW222" i="47"/>
  <c r="AW221" i="47"/>
  <c r="AW220" i="47"/>
  <c r="AW219" i="47"/>
  <c r="AW218" i="47"/>
  <c r="AW217" i="47"/>
  <c r="AW216" i="47"/>
  <c r="AW215" i="47"/>
  <c r="AW214" i="47"/>
  <c r="AW213" i="47"/>
  <c r="AW212" i="47"/>
  <c r="AW211" i="47"/>
  <c r="AW210" i="47"/>
  <c r="AW209" i="47"/>
  <c r="AW208" i="47"/>
  <c r="AW207" i="47"/>
  <c r="AW206" i="47"/>
  <c r="AW205" i="47"/>
  <c r="AW204" i="47"/>
  <c r="AW203" i="47"/>
  <c r="AW202" i="47"/>
  <c r="AW201" i="47"/>
  <c r="AW200" i="47"/>
  <c r="AW199" i="47"/>
  <c r="AW198" i="47"/>
  <c r="AW197" i="47"/>
  <c r="AW196" i="47"/>
  <c r="AW195" i="47"/>
  <c r="AW194" i="47"/>
  <c r="AW193" i="47"/>
  <c r="AW192" i="47"/>
  <c r="AW191" i="47"/>
  <c r="AW190" i="47"/>
  <c r="AW189" i="47"/>
  <c r="AW188" i="47"/>
  <c r="AW187" i="47"/>
  <c r="AW186" i="47"/>
  <c r="AW185" i="47"/>
  <c r="AW184" i="47"/>
  <c r="AW183" i="47"/>
  <c r="AW182" i="47"/>
  <c r="AW181" i="47"/>
  <c r="AW180" i="47"/>
  <c r="AW179" i="47"/>
  <c r="AW178" i="47"/>
  <c r="AW177" i="47"/>
  <c r="AW176" i="47"/>
  <c r="AW175" i="47"/>
  <c r="AW174" i="47"/>
  <c r="AW173" i="47"/>
  <c r="AW172" i="47"/>
  <c r="AW171" i="47"/>
  <c r="AW170" i="47"/>
  <c r="AW169" i="47"/>
  <c r="AW168" i="47"/>
  <c r="AW167" i="47"/>
  <c r="AW166" i="47"/>
  <c r="AW165" i="47"/>
  <c r="AW164" i="47"/>
  <c r="AW163" i="47"/>
  <c r="AW162" i="47"/>
  <c r="AW161" i="47"/>
  <c r="AW160" i="47"/>
  <c r="AW159" i="47"/>
  <c r="AW158" i="47"/>
  <c r="AW157" i="47"/>
  <c r="AW156" i="47"/>
  <c r="AW155" i="47"/>
  <c r="AW154" i="47"/>
  <c r="AW153" i="47"/>
  <c r="AW152" i="47"/>
  <c r="AW151" i="47"/>
  <c r="AW150" i="47"/>
  <c r="AW149" i="47"/>
  <c r="AW148" i="47"/>
  <c r="AW147" i="47"/>
  <c r="AW146" i="47"/>
  <c r="AW145" i="47"/>
  <c r="AW144" i="47"/>
  <c r="AW143" i="47"/>
  <c r="AW142" i="47"/>
  <c r="AW141" i="47"/>
  <c r="AW140" i="47"/>
  <c r="AW139" i="47"/>
  <c r="AW138" i="47"/>
  <c r="AW137" i="47"/>
  <c r="AW136" i="47"/>
  <c r="AW135" i="47"/>
  <c r="AW134" i="47"/>
  <c r="AW133" i="47"/>
  <c r="AW132" i="47"/>
  <c r="AW131" i="47"/>
  <c r="AW130" i="47"/>
  <c r="AW129" i="47"/>
  <c r="AW128" i="47"/>
  <c r="AW127" i="47"/>
  <c r="AW126" i="47"/>
  <c r="AW125" i="47"/>
  <c r="AW124" i="47"/>
  <c r="AW123" i="47"/>
  <c r="AW122" i="47"/>
  <c r="AW121" i="47"/>
  <c r="AW120" i="47"/>
  <c r="AW119" i="47"/>
  <c r="AW118" i="47"/>
  <c r="AW117" i="47"/>
  <c r="AW116" i="47"/>
  <c r="AW115" i="47"/>
  <c r="AW114" i="47"/>
  <c r="AW113" i="47"/>
  <c r="AW112" i="47"/>
  <c r="AW111" i="47"/>
  <c r="AW110" i="47"/>
  <c r="AW109" i="47"/>
  <c r="AW108" i="47"/>
  <c r="AW107" i="47"/>
  <c r="AW106" i="47"/>
  <c r="AW105" i="47"/>
  <c r="AW104" i="47"/>
  <c r="AW103" i="47"/>
  <c r="AW102" i="47"/>
  <c r="AW101" i="47"/>
  <c r="AW100" i="47"/>
  <c r="AW99" i="47"/>
  <c r="AW98" i="47"/>
  <c r="AW97" i="47"/>
  <c r="AW96" i="47"/>
  <c r="AW95" i="47"/>
  <c r="AW94" i="47"/>
  <c r="AW93" i="47"/>
  <c r="AW92" i="47"/>
  <c r="AW91" i="47"/>
  <c r="AW90" i="47"/>
  <c r="AW89" i="47"/>
  <c r="AW88" i="47"/>
  <c r="AW87" i="47"/>
  <c r="AW86" i="47"/>
  <c r="AW85" i="47"/>
  <c r="AW84" i="47"/>
  <c r="AW83" i="47"/>
  <c r="AW82" i="47"/>
  <c r="AW81" i="47"/>
  <c r="AW80" i="47"/>
  <c r="AW79" i="47"/>
  <c r="AW78" i="47"/>
  <c r="AW77" i="47"/>
  <c r="AW76" i="47"/>
  <c r="AW75" i="47"/>
  <c r="AW74" i="47"/>
  <c r="AW73" i="47"/>
  <c r="AW72" i="47"/>
  <c r="AW71" i="47"/>
  <c r="AW70" i="47"/>
  <c r="AW69" i="47"/>
  <c r="AW68" i="47"/>
  <c r="AW67" i="47"/>
  <c r="AW66" i="47"/>
  <c r="AW65" i="47"/>
  <c r="AW64" i="47"/>
  <c r="AW63" i="47"/>
  <c r="AW62" i="47"/>
  <c r="AW61" i="47"/>
  <c r="AW60" i="47"/>
  <c r="AW59" i="47"/>
  <c r="AW58" i="47"/>
  <c r="AW57" i="47"/>
  <c r="AW56" i="47"/>
  <c r="AW55" i="47"/>
  <c r="AW54" i="47"/>
  <c r="AW53" i="47"/>
  <c r="AW52" i="47"/>
  <c r="AW51" i="47"/>
  <c r="AW50" i="47"/>
  <c r="AW49" i="47"/>
  <c r="AW48" i="47"/>
  <c r="AW47" i="47"/>
  <c r="AW46" i="47"/>
  <c r="AW45" i="47"/>
  <c r="AW44" i="47"/>
  <c r="AW43" i="47"/>
  <c r="AW42" i="47"/>
  <c r="AW41" i="47"/>
  <c r="AW40" i="47"/>
  <c r="AW39" i="47"/>
  <c r="AW38" i="47"/>
  <c r="AW37" i="47"/>
  <c r="AW36" i="47"/>
  <c r="AI64" i="48"/>
  <c r="AI19" i="48"/>
  <c r="AI48" i="48" s="1"/>
  <c r="AG51" i="48"/>
  <c r="AI17" i="48"/>
  <c r="AI46" i="48" s="1"/>
  <c r="AI10" i="48"/>
  <c r="AI39" i="48" s="1"/>
  <c r="AH21" i="48"/>
  <c r="AH22" i="48" s="1"/>
  <c r="AI14" i="48"/>
  <c r="AI43" i="48" s="1"/>
  <c r="AI11" i="48"/>
  <c r="AI40" i="48" s="1"/>
  <c r="AI15" i="48"/>
  <c r="AI44" i="48" s="1"/>
  <c r="AI62" i="48"/>
  <c r="AI60" i="48"/>
  <c r="AI55" i="48"/>
  <c r="AH66" i="48"/>
  <c r="AH67" i="48" s="1"/>
  <c r="AH50" i="48"/>
  <c r="AI61" i="48"/>
  <c r="AI63" i="48"/>
  <c r="AI56" i="48"/>
  <c r="AI59" i="48"/>
  <c r="AI65" i="48"/>
  <c r="AX1" i="47"/>
  <c r="AW35" i="47"/>
  <c r="AW32" i="47"/>
  <c r="AW30" i="47"/>
  <c r="AW28" i="47"/>
  <c r="AW31" i="47"/>
  <c r="AJ20" i="48" s="1"/>
  <c r="AJ49" i="48" s="1"/>
  <c r="AW26" i="47"/>
  <c r="AW25" i="47"/>
  <c r="AW34" i="47"/>
  <c r="AW29" i="47"/>
  <c r="AW27" i="47"/>
  <c r="AW33" i="47"/>
  <c r="AW23" i="47"/>
  <c r="AW24" i="47"/>
  <c r="AW22" i="47"/>
  <c r="AW21" i="47"/>
  <c r="AW20" i="47"/>
  <c r="AW19" i="47"/>
  <c r="AW18" i="47"/>
  <c r="AW17" i="47"/>
  <c r="AW16" i="47"/>
  <c r="AW15" i="47"/>
  <c r="AW14" i="47"/>
  <c r="AW13" i="47"/>
  <c r="AW10" i="47"/>
  <c r="AW9" i="47"/>
  <c r="AW8" i="47"/>
  <c r="AW7" i="47"/>
  <c r="AW6" i="47"/>
  <c r="AW11" i="47"/>
  <c r="AJ10" i="48" s="1"/>
  <c r="AJ39" i="48" s="1"/>
  <c r="AW12" i="47"/>
  <c r="AW3" i="47"/>
  <c r="AW2" i="47"/>
  <c r="AJ18" i="48" s="1"/>
  <c r="AJ47" i="48" s="1"/>
  <c r="AW5" i="47"/>
  <c r="AW4" i="47"/>
  <c r="I32" i="35"/>
  <c r="B22" i="41"/>
  <c r="B21" i="41"/>
  <c r="B17" i="41"/>
  <c r="B16" i="41"/>
  <c r="AX300" i="47" l="1"/>
  <c r="AX299" i="47"/>
  <c r="AX298" i="47"/>
  <c r="AX297" i="47"/>
  <c r="AX296" i="47"/>
  <c r="AX295" i="47"/>
  <c r="AX294" i="47"/>
  <c r="AX293" i="47"/>
  <c r="AX292" i="47"/>
  <c r="AX291" i="47"/>
  <c r="AX290" i="47"/>
  <c r="AX289" i="47"/>
  <c r="AX288" i="47"/>
  <c r="AX287" i="47"/>
  <c r="AX286" i="47"/>
  <c r="AX285" i="47"/>
  <c r="AX284" i="47"/>
  <c r="AX283" i="47"/>
  <c r="AX282" i="47"/>
  <c r="AX281" i="47"/>
  <c r="AX280" i="47"/>
  <c r="AX279" i="47"/>
  <c r="AX278" i="47"/>
  <c r="AX277" i="47"/>
  <c r="AX276" i="47"/>
  <c r="AX275" i="47"/>
  <c r="AX274" i="47"/>
  <c r="AX273" i="47"/>
  <c r="AX272" i="47"/>
  <c r="AX271" i="47"/>
  <c r="AX270" i="47"/>
  <c r="AX269" i="47"/>
  <c r="AX268" i="47"/>
  <c r="AX267" i="47"/>
  <c r="AX266" i="47"/>
  <c r="AX265" i="47"/>
  <c r="AX264" i="47"/>
  <c r="AX263" i="47"/>
  <c r="AX262" i="47"/>
  <c r="AX261" i="47"/>
  <c r="AX260" i="47"/>
  <c r="AX259" i="47"/>
  <c r="AX258" i="47"/>
  <c r="AX257" i="47"/>
  <c r="AX256" i="47"/>
  <c r="AX255" i="47"/>
  <c r="AX254" i="47"/>
  <c r="AX253" i="47"/>
  <c r="AX252" i="47"/>
  <c r="AX251" i="47"/>
  <c r="AX250" i="47"/>
  <c r="AX249" i="47"/>
  <c r="AX248" i="47"/>
  <c r="AX247" i="47"/>
  <c r="AX246" i="47"/>
  <c r="AX245" i="47"/>
  <c r="AX244" i="47"/>
  <c r="AX243" i="47"/>
  <c r="AX242" i="47"/>
  <c r="AX241" i="47"/>
  <c r="AX240" i="47"/>
  <c r="AX239" i="47"/>
  <c r="AX238" i="47"/>
  <c r="AX237" i="47"/>
  <c r="AX236" i="47"/>
  <c r="AX235" i="47"/>
  <c r="AX234" i="47"/>
  <c r="AX233" i="47"/>
  <c r="AX232" i="47"/>
  <c r="AX231" i="47"/>
  <c r="AX230" i="47"/>
  <c r="AX229" i="47"/>
  <c r="AX228" i="47"/>
  <c r="AX227" i="47"/>
  <c r="AX226" i="47"/>
  <c r="AX225" i="47"/>
  <c r="AX224" i="47"/>
  <c r="AX223" i="47"/>
  <c r="AX222" i="47"/>
  <c r="AX221" i="47"/>
  <c r="AX220" i="47"/>
  <c r="AX219" i="47"/>
  <c r="AX218" i="47"/>
  <c r="AX217" i="47"/>
  <c r="AX216" i="47"/>
  <c r="AX215" i="47"/>
  <c r="AX214" i="47"/>
  <c r="AX213" i="47"/>
  <c r="AX212" i="47"/>
  <c r="AX211" i="47"/>
  <c r="AX210" i="47"/>
  <c r="AX209" i="47"/>
  <c r="AX208" i="47"/>
  <c r="AX207" i="47"/>
  <c r="AX206" i="47"/>
  <c r="AX205" i="47"/>
  <c r="AX204" i="47"/>
  <c r="AX203" i="47"/>
  <c r="AX202" i="47"/>
  <c r="AX201" i="47"/>
  <c r="AX200" i="47"/>
  <c r="AX199" i="47"/>
  <c r="AX198" i="47"/>
  <c r="AX197" i="47"/>
  <c r="AX196" i="47"/>
  <c r="AX195" i="47"/>
  <c r="AX194" i="47"/>
  <c r="AX193" i="47"/>
  <c r="AX192" i="47"/>
  <c r="AX191" i="47"/>
  <c r="AX190" i="47"/>
  <c r="AX189" i="47"/>
  <c r="AX188" i="47"/>
  <c r="AX187" i="47"/>
  <c r="AX186" i="47"/>
  <c r="AX185" i="47"/>
  <c r="AX184" i="47"/>
  <c r="AX183" i="47"/>
  <c r="AX182" i="47"/>
  <c r="AX181" i="47"/>
  <c r="AX180" i="47"/>
  <c r="AX179" i="47"/>
  <c r="AX178" i="47"/>
  <c r="AX177" i="47"/>
  <c r="AX176" i="47"/>
  <c r="AX175" i="47"/>
  <c r="AX174" i="47"/>
  <c r="AX173" i="47"/>
  <c r="AX172" i="47"/>
  <c r="AX171" i="47"/>
  <c r="AX170" i="47"/>
  <c r="AX169" i="47"/>
  <c r="AX168" i="47"/>
  <c r="AX167" i="47"/>
  <c r="AX166" i="47"/>
  <c r="AX165" i="47"/>
  <c r="AX164" i="47"/>
  <c r="AX163" i="47"/>
  <c r="AX162" i="47"/>
  <c r="AX161" i="47"/>
  <c r="AX160" i="47"/>
  <c r="AX159" i="47"/>
  <c r="AX158" i="47"/>
  <c r="AX157" i="47"/>
  <c r="AX156" i="47"/>
  <c r="AX155" i="47"/>
  <c r="AX154" i="47"/>
  <c r="AX153" i="47"/>
  <c r="AX152" i="47"/>
  <c r="AX151" i="47"/>
  <c r="AX150" i="47"/>
  <c r="AX149" i="47"/>
  <c r="AX148" i="47"/>
  <c r="AX147" i="47"/>
  <c r="AX146" i="47"/>
  <c r="AX145" i="47"/>
  <c r="AX144" i="47"/>
  <c r="AX143" i="47"/>
  <c r="AX142" i="47"/>
  <c r="AX141" i="47"/>
  <c r="AX140" i="47"/>
  <c r="AX139" i="47"/>
  <c r="AX138" i="47"/>
  <c r="AX137" i="47"/>
  <c r="AX136" i="47"/>
  <c r="AX135" i="47"/>
  <c r="AX134" i="47"/>
  <c r="AX133" i="47"/>
  <c r="AX132" i="47"/>
  <c r="AX131" i="47"/>
  <c r="AX130" i="47"/>
  <c r="AX129" i="47"/>
  <c r="AX128" i="47"/>
  <c r="AX127" i="47"/>
  <c r="AX126" i="47"/>
  <c r="AX125" i="47"/>
  <c r="AX124" i="47"/>
  <c r="AX123" i="47"/>
  <c r="AX122" i="47"/>
  <c r="AX121" i="47"/>
  <c r="AX120" i="47"/>
  <c r="AX119" i="47"/>
  <c r="AX118" i="47"/>
  <c r="AX117" i="47"/>
  <c r="AX116" i="47"/>
  <c r="AX115" i="47"/>
  <c r="AX114" i="47"/>
  <c r="AX113" i="47"/>
  <c r="AX112" i="47"/>
  <c r="AX111" i="47"/>
  <c r="AX110" i="47"/>
  <c r="AX109" i="47"/>
  <c r="AX108" i="47"/>
  <c r="AX107" i="47"/>
  <c r="AX106" i="47"/>
  <c r="AX105" i="47"/>
  <c r="AX104" i="47"/>
  <c r="AX103" i="47"/>
  <c r="AX102" i="47"/>
  <c r="AX101" i="47"/>
  <c r="AX100" i="47"/>
  <c r="AX99" i="47"/>
  <c r="AX98" i="47"/>
  <c r="AX97" i="47"/>
  <c r="AX96" i="47"/>
  <c r="AX95" i="47"/>
  <c r="AX94" i="47"/>
  <c r="AX93" i="47"/>
  <c r="AX92" i="47"/>
  <c r="AX91" i="47"/>
  <c r="AX90" i="47"/>
  <c r="AX89" i="47"/>
  <c r="AX88" i="47"/>
  <c r="AX87" i="47"/>
  <c r="AX86" i="47"/>
  <c r="AX85" i="47"/>
  <c r="AX84" i="47"/>
  <c r="AX83" i="47"/>
  <c r="AX82" i="47"/>
  <c r="AX81" i="47"/>
  <c r="AX80" i="47"/>
  <c r="AX79" i="47"/>
  <c r="AX78" i="47"/>
  <c r="AX77" i="47"/>
  <c r="AX76" i="47"/>
  <c r="AX75" i="47"/>
  <c r="AX74" i="47"/>
  <c r="AX73" i="47"/>
  <c r="AX72" i="47"/>
  <c r="AX71" i="47"/>
  <c r="AX70" i="47"/>
  <c r="AX69" i="47"/>
  <c r="AX68" i="47"/>
  <c r="AX67" i="47"/>
  <c r="AX66" i="47"/>
  <c r="AX65" i="47"/>
  <c r="AX64" i="47"/>
  <c r="AX63" i="47"/>
  <c r="AX62" i="47"/>
  <c r="AX61" i="47"/>
  <c r="AX60" i="47"/>
  <c r="AX59" i="47"/>
  <c r="AX58" i="47"/>
  <c r="AX57" i="47"/>
  <c r="AX56" i="47"/>
  <c r="AX55" i="47"/>
  <c r="AX54" i="47"/>
  <c r="AX53" i="47"/>
  <c r="AX52" i="47"/>
  <c r="AX51" i="47"/>
  <c r="AX50" i="47"/>
  <c r="AX49" i="47"/>
  <c r="AX48" i="47"/>
  <c r="AX47" i="47"/>
  <c r="AX46" i="47"/>
  <c r="AX45" i="47"/>
  <c r="AX44" i="47"/>
  <c r="AX43" i="47"/>
  <c r="AX42" i="47"/>
  <c r="AX41" i="47"/>
  <c r="AX40" i="47"/>
  <c r="AX39" i="47"/>
  <c r="AX38" i="47"/>
  <c r="AX37" i="47"/>
  <c r="AX36" i="47"/>
  <c r="AJ64" i="48"/>
  <c r="AJ19" i="48"/>
  <c r="AJ48" i="48" s="1"/>
  <c r="AH51" i="48"/>
  <c r="AJ11" i="48"/>
  <c r="AJ40" i="48" s="1"/>
  <c r="AI21" i="48"/>
  <c r="AI22" i="48" s="1"/>
  <c r="AJ15" i="48"/>
  <c r="AJ44" i="48" s="1"/>
  <c r="AJ16" i="48"/>
  <c r="AJ45" i="48" s="1"/>
  <c r="AJ14" i="48"/>
  <c r="AJ43" i="48" s="1"/>
  <c r="AJ17" i="48"/>
  <c r="AJ46" i="48" s="1"/>
  <c r="AJ56" i="48"/>
  <c r="AI66" i="48"/>
  <c r="AI67" i="48" s="1"/>
  <c r="AJ59" i="48"/>
  <c r="AJ55" i="48"/>
  <c r="AJ65" i="48"/>
  <c r="AJ63" i="48"/>
  <c r="AJ62" i="48"/>
  <c r="AJ60" i="48"/>
  <c r="AJ61" i="48"/>
  <c r="AI50" i="48"/>
  <c r="AY1" i="47"/>
  <c r="AX35" i="47"/>
  <c r="AX34" i="47"/>
  <c r="AX33" i="47"/>
  <c r="AX32" i="47"/>
  <c r="AX31" i="47"/>
  <c r="AK20" i="48" s="1"/>
  <c r="AK49" i="48" s="1"/>
  <c r="AX30" i="47"/>
  <c r="AX29" i="47"/>
  <c r="AX28" i="47"/>
  <c r="AX27" i="47"/>
  <c r="AX26" i="47"/>
  <c r="AX25" i="47"/>
  <c r="AX24" i="47"/>
  <c r="AX22" i="47"/>
  <c r="AX21" i="47"/>
  <c r="AX20" i="47"/>
  <c r="AX19" i="47"/>
  <c r="AX18" i="47"/>
  <c r="AX17" i="47"/>
  <c r="AX16" i="47"/>
  <c r="AX15" i="47"/>
  <c r="AX23" i="47"/>
  <c r="AX13" i="47"/>
  <c r="AX8" i="47"/>
  <c r="AX6" i="47"/>
  <c r="AX14" i="47"/>
  <c r="AX11" i="47"/>
  <c r="AX12" i="47"/>
  <c r="AX7" i="47"/>
  <c r="AX10" i="47"/>
  <c r="AX9" i="47"/>
  <c r="AX3" i="47"/>
  <c r="AX5" i="47"/>
  <c r="AX4" i="47"/>
  <c r="AX2" i="47"/>
  <c r="AK18" i="48" s="1"/>
  <c r="AK47" i="48" s="1"/>
  <c r="J32" i="35"/>
  <c r="AK17" i="48" l="1"/>
  <c r="AK46" i="48" s="1"/>
  <c r="AY300" i="47"/>
  <c r="AY299" i="47"/>
  <c r="AY298" i="47"/>
  <c r="AY297" i="47"/>
  <c r="AY296" i="47"/>
  <c r="AY295" i="47"/>
  <c r="AY294" i="47"/>
  <c r="AY293" i="47"/>
  <c r="AY292" i="47"/>
  <c r="AY291" i="47"/>
  <c r="AY290" i="47"/>
  <c r="AY289" i="47"/>
  <c r="AY288" i="47"/>
  <c r="AY287" i="47"/>
  <c r="AY286" i="47"/>
  <c r="AY285" i="47"/>
  <c r="AY284" i="47"/>
  <c r="AY283" i="47"/>
  <c r="AY282" i="47"/>
  <c r="AY281" i="47"/>
  <c r="AY280" i="47"/>
  <c r="AY279" i="47"/>
  <c r="AY278" i="47"/>
  <c r="AY277" i="47"/>
  <c r="AY276" i="47"/>
  <c r="AY275" i="47"/>
  <c r="AY274" i="47"/>
  <c r="AY273" i="47"/>
  <c r="AY272" i="47"/>
  <c r="AY271" i="47"/>
  <c r="AY270" i="47"/>
  <c r="AY269" i="47"/>
  <c r="AY268" i="47"/>
  <c r="AY267" i="47"/>
  <c r="AY266" i="47"/>
  <c r="AY265" i="47"/>
  <c r="AY264" i="47"/>
  <c r="AY263" i="47"/>
  <c r="AY262" i="47"/>
  <c r="AY261" i="47"/>
  <c r="AY260" i="47"/>
  <c r="AY259" i="47"/>
  <c r="AY258" i="47"/>
  <c r="AY257" i="47"/>
  <c r="AY256" i="47"/>
  <c r="AY255" i="47"/>
  <c r="AY254" i="47"/>
  <c r="AY253" i="47"/>
  <c r="AY252" i="47"/>
  <c r="AY251" i="47"/>
  <c r="AY250" i="47"/>
  <c r="AY249" i="47"/>
  <c r="AY248" i="47"/>
  <c r="AY247" i="47"/>
  <c r="AY246" i="47"/>
  <c r="AY245" i="47"/>
  <c r="AY244" i="47"/>
  <c r="AY243" i="47"/>
  <c r="AY242" i="47"/>
  <c r="AY241" i="47"/>
  <c r="AY240" i="47"/>
  <c r="AY239" i="47"/>
  <c r="AY238" i="47"/>
  <c r="AY237" i="47"/>
  <c r="AY236" i="47"/>
  <c r="AY235" i="47"/>
  <c r="AY234" i="47"/>
  <c r="AY233" i="47"/>
  <c r="AY232" i="47"/>
  <c r="AY231" i="47"/>
  <c r="AY230" i="47"/>
  <c r="AY229" i="47"/>
  <c r="AY228" i="47"/>
  <c r="AY227" i="47"/>
  <c r="AY226" i="47"/>
  <c r="AY225" i="47"/>
  <c r="AY224" i="47"/>
  <c r="AY223" i="47"/>
  <c r="AY222" i="47"/>
  <c r="AY221" i="47"/>
  <c r="AY220" i="47"/>
  <c r="AY219" i="47"/>
  <c r="AY218" i="47"/>
  <c r="AY217" i="47"/>
  <c r="AY216" i="47"/>
  <c r="AY215" i="47"/>
  <c r="AY214" i="47"/>
  <c r="AY213" i="47"/>
  <c r="AY212" i="47"/>
  <c r="AY211" i="47"/>
  <c r="AY210" i="47"/>
  <c r="AY209" i="47"/>
  <c r="AY208" i="47"/>
  <c r="AY207" i="47"/>
  <c r="AY206" i="47"/>
  <c r="AY205" i="47"/>
  <c r="AY204" i="47"/>
  <c r="AY203" i="47"/>
  <c r="AY202" i="47"/>
  <c r="AY201" i="47"/>
  <c r="AY200" i="47"/>
  <c r="AY199" i="47"/>
  <c r="AY198" i="47"/>
  <c r="AY197" i="47"/>
  <c r="AY196" i="47"/>
  <c r="AY195" i="47"/>
  <c r="AY194" i="47"/>
  <c r="AY193" i="47"/>
  <c r="AY192" i="47"/>
  <c r="AY191" i="47"/>
  <c r="AY190" i="47"/>
  <c r="AY189" i="47"/>
  <c r="AY188" i="47"/>
  <c r="AY187" i="47"/>
  <c r="AY186" i="47"/>
  <c r="AY185" i="47"/>
  <c r="AY184" i="47"/>
  <c r="AY183" i="47"/>
  <c r="AY182" i="47"/>
  <c r="AY181" i="47"/>
  <c r="AY180" i="47"/>
  <c r="AY179" i="47"/>
  <c r="AY178" i="47"/>
  <c r="AY177" i="47"/>
  <c r="AY176" i="47"/>
  <c r="AY175" i="47"/>
  <c r="AY174" i="47"/>
  <c r="AY173" i="47"/>
  <c r="AY172" i="47"/>
  <c r="AY171" i="47"/>
  <c r="AY170" i="47"/>
  <c r="AY169" i="47"/>
  <c r="AY168" i="47"/>
  <c r="AY167" i="47"/>
  <c r="AY166" i="47"/>
  <c r="AY165" i="47"/>
  <c r="AY164" i="47"/>
  <c r="AY163" i="47"/>
  <c r="AY162" i="47"/>
  <c r="AY161" i="47"/>
  <c r="AY160" i="47"/>
  <c r="AY159" i="47"/>
  <c r="AY158" i="47"/>
  <c r="AY157" i="47"/>
  <c r="AY156" i="47"/>
  <c r="AY155" i="47"/>
  <c r="AY154" i="47"/>
  <c r="AY153" i="47"/>
  <c r="AY152" i="47"/>
  <c r="AY151" i="47"/>
  <c r="AY150" i="47"/>
  <c r="AY149" i="47"/>
  <c r="AY148" i="47"/>
  <c r="AY147" i="47"/>
  <c r="AY146" i="47"/>
  <c r="AY145" i="47"/>
  <c r="AY144" i="47"/>
  <c r="AY143" i="47"/>
  <c r="AY142" i="47"/>
  <c r="AY141" i="47"/>
  <c r="AY140" i="47"/>
  <c r="AY139" i="47"/>
  <c r="AY138" i="47"/>
  <c r="AY137" i="47"/>
  <c r="AY136" i="47"/>
  <c r="AY135" i="47"/>
  <c r="AY134" i="47"/>
  <c r="AY133" i="47"/>
  <c r="AY132" i="47"/>
  <c r="AY131" i="47"/>
  <c r="AY130" i="47"/>
  <c r="AY129" i="47"/>
  <c r="AY128" i="47"/>
  <c r="AY127" i="47"/>
  <c r="AY126" i="47"/>
  <c r="AY125" i="47"/>
  <c r="AY124" i="47"/>
  <c r="AY123" i="47"/>
  <c r="AY122" i="47"/>
  <c r="AY121" i="47"/>
  <c r="AY120" i="47"/>
  <c r="AY119" i="47"/>
  <c r="AY118" i="47"/>
  <c r="AY117" i="47"/>
  <c r="AY116" i="47"/>
  <c r="AY115" i="47"/>
  <c r="AY114" i="47"/>
  <c r="AY113" i="47"/>
  <c r="AY112" i="47"/>
  <c r="AY111" i="47"/>
  <c r="AY110" i="47"/>
  <c r="AY109" i="47"/>
  <c r="AY108" i="47"/>
  <c r="AY107" i="47"/>
  <c r="AY106" i="47"/>
  <c r="AY105" i="47"/>
  <c r="AY104" i="47"/>
  <c r="AY103" i="47"/>
  <c r="AY102" i="47"/>
  <c r="AY101" i="47"/>
  <c r="AY100" i="47"/>
  <c r="AY99" i="47"/>
  <c r="AY98" i="47"/>
  <c r="AY97" i="47"/>
  <c r="AY96" i="47"/>
  <c r="AY95" i="47"/>
  <c r="AY94" i="47"/>
  <c r="AY93" i="47"/>
  <c r="AY92" i="47"/>
  <c r="AY91" i="47"/>
  <c r="AY90" i="47"/>
  <c r="AY89" i="47"/>
  <c r="AY88" i="47"/>
  <c r="AY87" i="47"/>
  <c r="AY86" i="47"/>
  <c r="AY85" i="47"/>
  <c r="AY84" i="47"/>
  <c r="AY83" i="47"/>
  <c r="AY82" i="47"/>
  <c r="AY81" i="47"/>
  <c r="AY80" i="47"/>
  <c r="AY79" i="47"/>
  <c r="AY78" i="47"/>
  <c r="AY77" i="47"/>
  <c r="AY76" i="47"/>
  <c r="AY75" i="47"/>
  <c r="AY74" i="47"/>
  <c r="AY73" i="47"/>
  <c r="AY72" i="47"/>
  <c r="AY71" i="47"/>
  <c r="AY70" i="47"/>
  <c r="AY69" i="47"/>
  <c r="AY68" i="47"/>
  <c r="AY67" i="47"/>
  <c r="AY66" i="47"/>
  <c r="AY65" i="47"/>
  <c r="AY64" i="47"/>
  <c r="AY63" i="47"/>
  <c r="AY62" i="47"/>
  <c r="AY61" i="47"/>
  <c r="AY60" i="47"/>
  <c r="AY59" i="47"/>
  <c r="AY58" i="47"/>
  <c r="AY57" i="47"/>
  <c r="AY56" i="47"/>
  <c r="AY55" i="47"/>
  <c r="AY54" i="47"/>
  <c r="AY53" i="47"/>
  <c r="AY52" i="47"/>
  <c r="AY51" i="47"/>
  <c r="AY50" i="47"/>
  <c r="AY49" i="47"/>
  <c r="AY48" i="47"/>
  <c r="AY47" i="47"/>
  <c r="AY46" i="47"/>
  <c r="AY45" i="47"/>
  <c r="AY44" i="47"/>
  <c r="AY43" i="47"/>
  <c r="AY42" i="47"/>
  <c r="AY41" i="47"/>
  <c r="AY40" i="47"/>
  <c r="AY39" i="47"/>
  <c r="AY38" i="47"/>
  <c r="AY37" i="47"/>
  <c r="AY36" i="47"/>
  <c r="AK19" i="48"/>
  <c r="AK48" i="48" s="1"/>
  <c r="AK64" i="48"/>
  <c r="AI51" i="48"/>
  <c r="AJ21" i="48"/>
  <c r="AJ22" i="48" s="1"/>
  <c r="AK10" i="48"/>
  <c r="AK39" i="48" s="1"/>
  <c r="AK14" i="48"/>
  <c r="AK43" i="48" s="1"/>
  <c r="AK15" i="48"/>
  <c r="AK44" i="48" s="1"/>
  <c r="AK11" i="48"/>
  <c r="AK40" i="48" s="1"/>
  <c r="AK16" i="48"/>
  <c r="AK45" i="48" s="1"/>
  <c r="AK62" i="48"/>
  <c r="AJ50" i="48"/>
  <c r="AK63" i="48"/>
  <c r="AK59" i="48"/>
  <c r="AK60" i="48"/>
  <c r="AK56" i="48"/>
  <c r="AK55" i="48"/>
  <c r="AK61" i="48"/>
  <c r="AJ66" i="48"/>
  <c r="AJ67" i="48" s="1"/>
  <c r="AK65" i="48"/>
  <c r="AZ1" i="47"/>
  <c r="AY34" i="47"/>
  <c r="AY33" i="47"/>
  <c r="AY32" i="47"/>
  <c r="AY31" i="47"/>
  <c r="AL20" i="48" s="1"/>
  <c r="AL49" i="48" s="1"/>
  <c r="AY29" i="47"/>
  <c r="AY27" i="47"/>
  <c r="AY35" i="47"/>
  <c r="AY30" i="47"/>
  <c r="AY28" i="47"/>
  <c r="AY26" i="47"/>
  <c r="AY25" i="47"/>
  <c r="AY24" i="47"/>
  <c r="AY23" i="47"/>
  <c r="AY22" i="47"/>
  <c r="AY21" i="47"/>
  <c r="AY20" i="47"/>
  <c r="AY19" i="47"/>
  <c r="AY18" i="47"/>
  <c r="AY17" i="47"/>
  <c r="AY14" i="47"/>
  <c r="AY11" i="47"/>
  <c r="AY15" i="47"/>
  <c r="AY12" i="47"/>
  <c r="AY10" i="47"/>
  <c r="AY16" i="47"/>
  <c r="AY13" i="47"/>
  <c r="AY9" i="47"/>
  <c r="AY8" i="47"/>
  <c r="AY7" i="47"/>
  <c r="AY6" i="47"/>
  <c r="AY5" i="47"/>
  <c r="AY4" i="47"/>
  <c r="AY3" i="47"/>
  <c r="AY2" i="47"/>
  <c r="AL18" i="48" s="1"/>
  <c r="AL47" i="48" s="1"/>
  <c r="K32" i="35"/>
  <c r="BX183" i="16"/>
  <c r="BW183" i="16"/>
  <c r="BV183" i="16"/>
  <c r="BU183" i="16"/>
  <c r="BT183" i="16"/>
  <c r="BS183" i="16"/>
  <c r="BR183" i="16"/>
  <c r="BQ183" i="16"/>
  <c r="BP183" i="16"/>
  <c r="BO183" i="16"/>
  <c r="BN183" i="16"/>
  <c r="BM183" i="16"/>
  <c r="BX4" i="16"/>
  <c r="BW4" i="16"/>
  <c r="BV4" i="16"/>
  <c r="BU4" i="16"/>
  <c r="BT4" i="16"/>
  <c r="BS4" i="16"/>
  <c r="BR4" i="16"/>
  <c r="BQ4" i="16"/>
  <c r="BP4" i="16"/>
  <c r="BO4" i="16"/>
  <c r="BN4" i="16"/>
  <c r="BM4" i="16"/>
  <c r="D4" i="40"/>
  <c r="D8" i="39"/>
  <c r="A39" i="39"/>
  <c r="D36" i="39"/>
  <c r="E79" i="40"/>
  <c r="F79" i="40" s="1"/>
  <c r="G79" i="40" s="1"/>
  <c r="H79" i="40" s="1"/>
  <c r="I79" i="40" s="1"/>
  <c r="J79" i="40" s="1"/>
  <c r="K79" i="40" s="1"/>
  <c r="L79" i="40" s="1"/>
  <c r="M79" i="40" s="1"/>
  <c r="N79" i="40" s="1"/>
  <c r="O79" i="40" s="1"/>
  <c r="D71" i="40"/>
  <c r="E71" i="40" s="1"/>
  <c r="F71" i="40" s="1"/>
  <c r="G71" i="40" s="1"/>
  <c r="H71" i="40" s="1"/>
  <c r="I71" i="40" s="1"/>
  <c r="J71" i="40" s="1"/>
  <c r="K71" i="40" s="1"/>
  <c r="L71" i="40" s="1"/>
  <c r="M71" i="40" s="1"/>
  <c r="N71" i="40" s="1"/>
  <c r="O71" i="40" s="1"/>
  <c r="P71" i="40" s="1"/>
  <c r="Q71" i="40" s="1"/>
  <c r="R71" i="40" s="1"/>
  <c r="S71" i="40" s="1"/>
  <c r="T71" i="40" s="1"/>
  <c r="U71" i="40" s="1"/>
  <c r="V71" i="40" s="1"/>
  <c r="W71" i="40" s="1"/>
  <c r="X71" i="40" s="1"/>
  <c r="Y71" i="40" s="1"/>
  <c r="Z71" i="40" s="1"/>
  <c r="AA71" i="40" s="1"/>
  <c r="AB71" i="40" s="1"/>
  <c r="AC71" i="40" s="1"/>
  <c r="AD71" i="40" s="1"/>
  <c r="AE71" i="40" s="1"/>
  <c r="AF71" i="40" s="1"/>
  <c r="AG71" i="40" s="1"/>
  <c r="AH71" i="40" s="1"/>
  <c r="AI71" i="40" s="1"/>
  <c r="AJ71" i="40" s="1"/>
  <c r="AK71" i="40" s="1"/>
  <c r="AL71" i="40" s="1"/>
  <c r="AM71" i="40" s="1"/>
  <c r="AN71" i="40" s="1"/>
  <c r="AO71" i="40" s="1"/>
  <c r="AP71" i="40" s="1"/>
  <c r="AQ71" i="40" s="1"/>
  <c r="AR71" i="40" s="1"/>
  <c r="AS71" i="40" s="1"/>
  <c r="AT71" i="40" s="1"/>
  <c r="AU71" i="40" s="1"/>
  <c r="AV71" i="40" s="1"/>
  <c r="AW71" i="40" s="1"/>
  <c r="AX71" i="40" s="1"/>
  <c r="AY71" i="40" s="1"/>
  <c r="D68" i="40"/>
  <c r="D65" i="40"/>
  <c r="D10" i="40"/>
  <c r="D9" i="40"/>
  <c r="E9" i="40" s="1"/>
  <c r="E25" i="40" s="1"/>
  <c r="E51" i="40" s="1"/>
  <c r="E5" i="40"/>
  <c r="AL11" i="48" l="1"/>
  <c r="AL40" i="48" s="1"/>
  <c r="AZ300" i="47"/>
  <c r="AZ299" i="47"/>
  <c r="AZ298" i="47"/>
  <c r="AZ297" i="47"/>
  <c r="AZ296" i="47"/>
  <c r="AZ295" i="47"/>
  <c r="AZ294" i="47"/>
  <c r="AZ293" i="47"/>
  <c r="AZ292" i="47"/>
  <c r="AZ291" i="47"/>
  <c r="AZ290" i="47"/>
  <c r="AZ289" i="47"/>
  <c r="AZ288" i="47"/>
  <c r="AZ287" i="47"/>
  <c r="AZ286" i="47"/>
  <c r="AZ285" i="47"/>
  <c r="AZ284" i="47"/>
  <c r="AZ283" i="47"/>
  <c r="AZ282" i="47"/>
  <c r="AZ281" i="47"/>
  <c r="AZ280" i="47"/>
  <c r="AZ279" i="47"/>
  <c r="AZ278" i="47"/>
  <c r="AZ277" i="47"/>
  <c r="AZ276" i="47"/>
  <c r="AZ275" i="47"/>
  <c r="AZ274" i="47"/>
  <c r="AZ273" i="47"/>
  <c r="AZ272" i="47"/>
  <c r="AZ271" i="47"/>
  <c r="AZ270" i="47"/>
  <c r="AZ269" i="47"/>
  <c r="AZ268" i="47"/>
  <c r="AZ267" i="47"/>
  <c r="AZ266" i="47"/>
  <c r="AZ265" i="47"/>
  <c r="AZ264" i="47"/>
  <c r="AZ263" i="47"/>
  <c r="AZ262" i="47"/>
  <c r="AZ261" i="47"/>
  <c r="AZ260" i="47"/>
  <c r="AZ259" i="47"/>
  <c r="AZ258" i="47"/>
  <c r="AZ257" i="47"/>
  <c r="AZ256" i="47"/>
  <c r="AZ255" i="47"/>
  <c r="AZ254" i="47"/>
  <c r="AZ253" i="47"/>
  <c r="AZ252" i="47"/>
  <c r="AZ251" i="47"/>
  <c r="AZ250" i="47"/>
  <c r="AZ249" i="47"/>
  <c r="AZ248" i="47"/>
  <c r="AZ247" i="47"/>
  <c r="AZ246" i="47"/>
  <c r="AZ245" i="47"/>
  <c r="AZ244" i="47"/>
  <c r="AZ243" i="47"/>
  <c r="AZ242" i="47"/>
  <c r="AZ241" i="47"/>
  <c r="AZ240" i="47"/>
  <c r="AZ239" i="47"/>
  <c r="AZ238" i="47"/>
  <c r="AZ237" i="47"/>
  <c r="AZ236" i="47"/>
  <c r="AZ235" i="47"/>
  <c r="AZ234" i="47"/>
  <c r="AZ233" i="47"/>
  <c r="AZ232" i="47"/>
  <c r="AZ231" i="47"/>
  <c r="AZ230" i="47"/>
  <c r="AZ229" i="47"/>
  <c r="AZ228" i="47"/>
  <c r="AZ227" i="47"/>
  <c r="AZ226" i="47"/>
  <c r="AZ225" i="47"/>
  <c r="AZ224" i="47"/>
  <c r="AZ223" i="47"/>
  <c r="AZ222" i="47"/>
  <c r="AZ221" i="47"/>
  <c r="AZ220" i="47"/>
  <c r="AZ219" i="47"/>
  <c r="AZ218" i="47"/>
  <c r="AZ217" i="47"/>
  <c r="AZ216" i="47"/>
  <c r="AZ215" i="47"/>
  <c r="AZ214" i="47"/>
  <c r="AZ213" i="47"/>
  <c r="AZ212" i="47"/>
  <c r="AZ211" i="47"/>
  <c r="AZ210" i="47"/>
  <c r="AZ209" i="47"/>
  <c r="AZ208" i="47"/>
  <c r="AZ207" i="47"/>
  <c r="AZ206" i="47"/>
  <c r="AZ205" i="47"/>
  <c r="AZ204" i="47"/>
  <c r="AZ203" i="47"/>
  <c r="AZ202" i="47"/>
  <c r="AZ201" i="47"/>
  <c r="AZ200" i="47"/>
  <c r="AZ199" i="47"/>
  <c r="AZ198" i="47"/>
  <c r="AZ197" i="47"/>
  <c r="AZ196" i="47"/>
  <c r="AZ195" i="47"/>
  <c r="AZ194" i="47"/>
  <c r="AZ193" i="47"/>
  <c r="AZ192" i="47"/>
  <c r="AZ191" i="47"/>
  <c r="AZ190" i="47"/>
  <c r="AZ189" i="47"/>
  <c r="AZ188" i="47"/>
  <c r="AZ187" i="47"/>
  <c r="AZ186" i="47"/>
  <c r="AZ185" i="47"/>
  <c r="AZ184" i="47"/>
  <c r="AZ183" i="47"/>
  <c r="AZ182" i="47"/>
  <c r="AZ181" i="47"/>
  <c r="AZ180" i="47"/>
  <c r="AZ179" i="47"/>
  <c r="AZ178" i="47"/>
  <c r="AZ177" i="47"/>
  <c r="AZ176" i="47"/>
  <c r="AZ175" i="47"/>
  <c r="AZ174" i="47"/>
  <c r="AZ173" i="47"/>
  <c r="AZ172" i="47"/>
  <c r="AZ171" i="47"/>
  <c r="AZ170" i="47"/>
  <c r="AZ169" i="47"/>
  <c r="AZ168" i="47"/>
  <c r="AZ167" i="47"/>
  <c r="AZ166" i="47"/>
  <c r="AZ165" i="47"/>
  <c r="AZ164" i="47"/>
  <c r="AZ163" i="47"/>
  <c r="AZ162" i="47"/>
  <c r="AZ161" i="47"/>
  <c r="AZ160" i="47"/>
  <c r="AZ159" i="47"/>
  <c r="AZ158" i="47"/>
  <c r="AZ157" i="47"/>
  <c r="AZ156" i="47"/>
  <c r="AZ155" i="47"/>
  <c r="AZ154" i="47"/>
  <c r="AZ153" i="47"/>
  <c r="AZ152" i="47"/>
  <c r="AZ151" i="47"/>
  <c r="AZ150" i="47"/>
  <c r="AZ149" i="47"/>
  <c r="AZ148" i="47"/>
  <c r="AZ147" i="47"/>
  <c r="AZ146" i="47"/>
  <c r="AZ145" i="47"/>
  <c r="AZ144" i="47"/>
  <c r="AZ143" i="47"/>
  <c r="AZ142" i="47"/>
  <c r="AZ141" i="47"/>
  <c r="AZ140" i="47"/>
  <c r="AZ139" i="47"/>
  <c r="AZ138" i="47"/>
  <c r="AZ137" i="47"/>
  <c r="AZ136" i="47"/>
  <c r="AZ135" i="47"/>
  <c r="AZ134" i="47"/>
  <c r="AZ133" i="47"/>
  <c r="AZ132" i="47"/>
  <c r="AZ131" i="47"/>
  <c r="AZ130" i="47"/>
  <c r="AZ129" i="47"/>
  <c r="AZ128" i="47"/>
  <c r="AZ127" i="47"/>
  <c r="AZ126" i="47"/>
  <c r="AZ125" i="47"/>
  <c r="AZ124" i="47"/>
  <c r="AZ123" i="47"/>
  <c r="AZ122" i="47"/>
  <c r="AZ121" i="47"/>
  <c r="AZ120" i="47"/>
  <c r="AZ119" i="47"/>
  <c r="AZ118" i="47"/>
  <c r="AZ117" i="47"/>
  <c r="AZ116" i="47"/>
  <c r="AZ115" i="47"/>
  <c r="AZ114" i="47"/>
  <c r="AZ113" i="47"/>
  <c r="AZ112" i="47"/>
  <c r="AZ111" i="47"/>
  <c r="AZ110" i="47"/>
  <c r="AZ109" i="47"/>
  <c r="AZ108" i="47"/>
  <c r="AZ107" i="47"/>
  <c r="AZ106" i="47"/>
  <c r="AZ105" i="47"/>
  <c r="AZ104" i="47"/>
  <c r="AZ103" i="47"/>
  <c r="AZ102" i="47"/>
  <c r="AZ101" i="47"/>
  <c r="AZ100" i="47"/>
  <c r="AZ99" i="47"/>
  <c r="AZ98" i="47"/>
  <c r="AZ97" i="47"/>
  <c r="AZ96" i="47"/>
  <c r="AZ95" i="47"/>
  <c r="AZ94" i="47"/>
  <c r="AZ93" i="47"/>
  <c r="AZ92" i="47"/>
  <c r="AZ91" i="47"/>
  <c r="AZ90" i="47"/>
  <c r="AZ89" i="47"/>
  <c r="AZ88" i="47"/>
  <c r="AZ87" i="47"/>
  <c r="AZ86" i="47"/>
  <c r="AZ85" i="47"/>
  <c r="AZ84" i="47"/>
  <c r="AZ83" i="47"/>
  <c r="AZ82" i="47"/>
  <c r="AZ81" i="47"/>
  <c r="AZ80" i="47"/>
  <c r="AZ79" i="47"/>
  <c r="AZ78" i="47"/>
  <c r="AZ77" i="47"/>
  <c r="AZ76" i="47"/>
  <c r="AZ75" i="47"/>
  <c r="AZ74" i="47"/>
  <c r="AZ73" i="47"/>
  <c r="AZ72" i="47"/>
  <c r="AZ71" i="47"/>
  <c r="AZ70" i="47"/>
  <c r="AZ69" i="47"/>
  <c r="AZ68" i="47"/>
  <c r="AZ67" i="47"/>
  <c r="AZ66" i="47"/>
  <c r="AZ65" i="47"/>
  <c r="AZ64" i="47"/>
  <c r="AZ63" i="47"/>
  <c r="AZ62" i="47"/>
  <c r="AZ61" i="47"/>
  <c r="AZ60" i="47"/>
  <c r="AZ59" i="47"/>
  <c r="AZ58" i="47"/>
  <c r="AZ57" i="47"/>
  <c r="AZ56" i="47"/>
  <c r="AZ55" i="47"/>
  <c r="AZ54" i="47"/>
  <c r="AZ53" i="47"/>
  <c r="AZ52" i="47"/>
  <c r="AZ51" i="47"/>
  <c r="AZ50" i="47"/>
  <c r="AZ49" i="47"/>
  <c r="AZ48" i="47"/>
  <c r="AZ47" i="47"/>
  <c r="AZ46" i="47"/>
  <c r="AZ45" i="47"/>
  <c r="AZ44" i="47"/>
  <c r="AZ43" i="47"/>
  <c r="AZ42" i="47"/>
  <c r="AZ41" i="47"/>
  <c r="AZ40" i="47"/>
  <c r="AZ39" i="47"/>
  <c r="AZ38" i="47"/>
  <c r="AZ37" i="47"/>
  <c r="AZ36" i="47"/>
  <c r="AL19" i="48"/>
  <c r="AL48" i="48" s="1"/>
  <c r="AL64" i="48"/>
  <c r="AJ51" i="48"/>
  <c r="AL15" i="48"/>
  <c r="AL44" i="48" s="1"/>
  <c r="AL17" i="48"/>
  <c r="AL46" i="48" s="1"/>
  <c r="AL10" i="48"/>
  <c r="AL39" i="48" s="1"/>
  <c r="AL14" i="48"/>
  <c r="AL43" i="48" s="1"/>
  <c r="AL16" i="48"/>
  <c r="AL45" i="48" s="1"/>
  <c r="AK21" i="48"/>
  <c r="AK22" i="48" s="1"/>
  <c r="AL59" i="48"/>
  <c r="AL61" i="48"/>
  <c r="AK66" i="48"/>
  <c r="AK67" i="48" s="1"/>
  <c r="AL56" i="48"/>
  <c r="AL63" i="48"/>
  <c r="AL62" i="48"/>
  <c r="AL60" i="48"/>
  <c r="AL55" i="48"/>
  <c r="AL65" i="48"/>
  <c r="AK50" i="48"/>
  <c r="BA1" i="47"/>
  <c r="AZ34" i="47"/>
  <c r="AZ33" i="47"/>
  <c r="AZ32" i="47"/>
  <c r="AZ31" i="47"/>
  <c r="AM20" i="48" s="1"/>
  <c r="AM49" i="48" s="1"/>
  <c r="AZ30" i="47"/>
  <c r="AZ29" i="47"/>
  <c r="AZ28" i="47"/>
  <c r="AZ27" i="47"/>
  <c r="AZ35" i="47"/>
  <c r="AZ26" i="47"/>
  <c r="AZ25" i="47"/>
  <c r="AZ24" i="47"/>
  <c r="AZ23" i="47"/>
  <c r="AZ22" i="47"/>
  <c r="AZ21" i="47"/>
  <c r="AZ20" i="47"/>
  <c r="AZ19" i="47"/>
  <c r="AZ18" i="47"/>
  <c r="AZ17" i="47"/>
  <c r="AZ16" i="47"/>
  <c r="AZ15" i="47"/>
  <c r="AZ14" i="47"/>
  <c r="AZ13" i="47"/>
  <c r="AZ12" i="47"/>
  <c r="AZ11" i="47"/>
  <c r="AZ10" i="47"/>
  <c r="AZ9" i="47"/>
  <c r="AZ8" i="47"/>
  <c r="AZ7" i="47"/>
  <c r="AZ6" i="47"/>
  <c r="AZ5" i="47"/>
  <c r="AZ4" i="47"/>
  <c r="AZ3" i="47"/>
  <c r="AZ2" i="47"/>
  <c r="AM18" i="48" s="1"/>
  <c r="AM47" i="48" s="1"/>
  <c r="D4" i="39"/>
  <c r="D5" i="39" s="1"/>
  <c r="D7" i="39"/>
  <c r="BY8" i="39" s="1"/>
  <c r="L32" i="35"/>
  <c r="D70" i="40"/>
  <c r="D72" i="40" s="1"/>
  <c r="A40" i="39"/>
  <c r="D39" i="39"/>
  <c r="E36" i="39"/>
  <c r="C23" i="39"/>
  <c r="C30" i="39" s="1"/>
  <c r="E18" i="40"/>
  <c r="E44" i="40" s="1"/>
  <c r="E17" i="40"/>
  <c r="E43" i="40" s="1"/>
  <c r="E68" i="40"/>
  <c r="F5" i="40"/>
  <c r="E34" i="40"/>
  <c r="E60" i="40" s="1"/>
  <c r="E30" i="40"/>
  <c r="E56" i="40" s="1"/>
  <c r="E26" i="40"/>
  <c r="E52" i="40" s="1"/>
  <c r="E35" i="40"/>
  <c r="E61" i="40" s="1"/>
  <c r="E31" i="40"/>
  <c r="E57" i="40" s="1"/>
  <c r="E27" i="40"/>
  <c r="E53" i="40" s="1"/>
  <c r="E32" i="40"/>
  <c r="E58" i="40" s="1"/>
  <c r="E23" i="40"/>
  <c r="E49" i="40" s="1"/>
  <c r="E19" i="40"/>
  <c r="E45" i="40" s="1"/>
  <c r="E15" i="40"/>
  <c r="E41" i="40" s="1"/>
  <c r="E37" i="40"/>
  <c r="E63" i="40" s="1"/>
  <c r="E33" i="40"/>
  <c r="E59" i="40" s="1"/>
  <c r="E29" i="40"/>
  <c r="E55" i="40" s="1"/>
  <c r="E24" i="40"/>
  <c r="E50" i="40" s="1"/>
  <c r="E36" i="40"/>
  <c r="E62" i="40" s="1"/>
  <c r="E20" i="40"/>
  <c r="E46" i="40" s="1"/>
  <c r="E22" i="40"/>
  <c r="E48" i="40" s="1"/>
  <c r="E21" i="40"/>
  <c r="E47" i="40" s="1"/>
  <c r="F9" i="40"/>
  <c r="E16" i="40"/>
  <c r="E42" i="40" s="1"/>
  <c r="E28" i="40"/>
  <c r="E54" i="40" s="1"/>
  <c r="BA47" i="47" l="1"/>
  <c r="BA55" i="47"/>
  <c r="BA63" i="47"/>
  <c r="BA71" i="47"/>
  <c r="BA79" i="47"/>
  <c r="BA87" i="47"/>
  <c r="BA95" i="47"/>
  <c r="BA107" i="47"/>
  <c r="BA37" i="47"/>
  <c r="BA41" i="47"/>
  <c r="BA45" i="47"/>
  <c r="BA49" i="47"/>
  <c r="BA53" i="47"/>
  <c r="BA57" i="47"/>
  <c r="BA61" i="47"/>
  <c r="BA69" i="47"/>
  <c r="BA73" i="47"/>
  <c r="BA77" i="47"/>
  <c r="BA81" i="47"/>
  <c r="BA85" i="47"/>
  <c r="BA89" i="47"/>
  <c r="BA93" i="47"/>
  <c r="BA97" i="47"/>
  <c r="BA101" i="47"/>
  <c r="BA105" i="47"/>
  <c r="BA109" i="47"/>
  <c r="BA113" i="47"/>
  <c r="BA117" i="47"/>
  <c r="BA121" i="47"/>
  <c r="BA125" i="47"/>
  <c r="BA129" i="47"/>
  <c r="BA133" i="47"/>
  <c r="BA137" i="47"/>
  <c r="BA141" i="47"/>
  <c r="BA145" i="47"/>
  <c r="BA149" i="47"/>
  <c r="BA153" i="47"/>
  <c r="BA157" i="47"/>
  <c r="BA161" i="47"/>
  <c r="BA165" i="47"/>
  <c r="BA169" i="47"/>
  <c r="BA173" i="47"/>
  <c r="BA177" i="47"/>
  <c r="BA181" i="47"/>
  <c r="BA185" i="47"/>
  <c r="BA189" i="47"/>
  <c r="BA193" i="47"/>
  <c r="BA197" i="47"/>
  <c r="BA201" i="47"/>
  <c r="BA205" i="47"/>
  <c r="BA209" i="47"/>
  <c r="BA213" i="47"/>
  <c r="BA217" i="47"/>
  <c r="BA221" i="47"/>
  <c r="BA225" i="47"/>
  <c r="BA229" i="47"/>
  <c r="BA233" i="47"/>
  <c r="BA237" i="47"/>
  <c r="BA241" i="47"/>
  <c r="BA245" i="47"/>
  <c r="BA249" i="47"/>
  <c r="BA253" i="47"/>
  <c r="BA257" i="47"/>
  <c r="BA261" i="47"/>
  <c r="BA265" i="47"/>
  <c r="BA269" i="47"/>
  <c r="BA273" i="47"/>
  <c r="BA277" i="47"/>
  <c r="BA281" i="47"/>
  <c r="BA285" i="47"/>
  <c r="BA289" i="47"/>
  <c r="BA293" i="47"/>
  <c r="BA297" i="47"/>
  <c r="BA39" i="47"/>
  <c r="BA65" i="47"/>
  <c r="BA38" i="47"/>
  <c r="BA42" i="47"/>
  <c r="BA46" i="47"/>
  <c r="BA50" i="47"/>
  <c r="BA54" i="47"/>
  <c r="BA58" i="47"/>
  <c r="BA62" i="47"/>
  <c r="BA66" i="47"/>
  <c r="BA70" i="47"/>
  <c r="BA74" i="47"/>
  <c r="BA78" i="47"/>
  <c r="BA82" i="47"/>
  <c r="BA86" i="47"/>
  <c r="BA90" i="47"/>
  <c r="BA94" i="47"/>
  <c r="BA98" i="47"/>
  <c r="BA102" i="47"/>
  <c r="BA106" i="47"/>
  <c r="BA110" i="47"/>
  <c r="BA114" i="47"/>
  <c r="BA118" i="47"/>
  <c r="BA122" i="47"/>
  <c r="BA126" i="47"/>
  <c r="BA130" i="47"/>
  <c r="BA134" i="47"/>
  <c r="BA138" i="47"/>
  <c r="BA142" i="47"/>
  <c r="BA146" i="47"/>
  <c r="BA150" i="47"/>
  <c r="BA154" i="47"/>
  <c r="BA158" i="47"/>
  <c r="BA162" i="47"/>
  <c r="BA166" i="47"/>
  <c r="BA170" i="47"/>
  <c r="BA174" i="47"/>
  <c r="BA178" i="47"/>
  <c r="BA182" i="47"/>
  <c r="BA186" i="47"/>
  <c r="BA190" i="47"/>
  <c r="BA194" i="47"/>
  <c r="BA198" i="47"/>
  <c r="BA202" i="47"/>
  <c r="BA206" i="47"/>
  <c r="BA210" i="47"/>
  <c r="BA214" i="47"/>
  <c r="BA218" i="47"/>
  <c r="BA222" i="47"/>
  <c r="BA226" i="47"/>
  <c r="BA230" i="47"/>
  <c r="BA234" i="47"/>
  <c r="BA238" i="47"/>
  <c r="BA242" i="47"/>
  <c r="BA246" i="47"/>
  <c r="BA250" i="47"/>
  <c r="BA254" i="47"/>
  <c r="BA258" i="47"/>
  <c r="BA262" i="47"/>
  <c r="BA266" i="47"/>
  <c r="BA270" i="47"/>
  <c r="BA274" i="47"/>
  <c r="BA278" i="47"/>
  <c r="BA282" i="47"/>
  <c r="BA286" i="47"/>
  <c r="BA290" i="47"/>
  <c r="BA294" i="47"/>
  <c r="BA298" i="47"/>
  <c r="BA43" i="47"/>
  <c r="BA51" i="47"/>
  <c r="BA59" i="47"/>
  <c r="BA67" i="47"/>
  <c r="BA75" i="47"/>
  <c r="BA83" i="47"/>
  <c r="BA91" i="47"/>
  <c r="BA99" i="47"/>
  <c r="BA103" i="47"/>
  <c r="BA111" i="47"/>
  <c r="BA115" i="47"/>
  <c r="BA119" i="47"/>
  <c r="BA123" i="47"/>
  <c r="BA127" i="47"/>
  <c r="BA131" i="47"/>
  <c r="BA135" i="47"/>
  <c r="BA139" i="47"/>
  <c r="BA143" i="47"/>
  <c r="BA147" i="47"/>
  <c r="BA151" i="47"/>
  <c r="BA155" i="47"/>
  <c r="BA159" i="47"/>
  <c r="BA163" i="47"/>
  <c r="BA167" i="47"/>
  <c r="BA171" i="47"/>
  <c r="BA175" i="47"/>
  <c r="BA179" i="47"/>
  <c r="BA183" i="47"/>
  <c r="BA187" i="47"/>
  <c r="BA191" i="47"/>
  <c r="BA195" i="47"/>
  <c r="BA199" i="47"/>
  <c r="BA203" i="47"/>
  <c r="BA207" i="47"/>
  <c r="BA211" i="47"/>
  <c r="BA215" i="47"/>
  <c r="BA219" i="47"/>
  <c r="BA223" i="47"/>
  <c r="BA227" i="47"/>
  <c r="BA231" i="47"/>
  <c r="BA235" i="47"/>
  <c r="BA239" i="47"/>
  <c r="BA243" i="47"/>
  <c r="BA247" i="47"/>
  <c r="BA251" i="47"/>
  <c r="BA255" i="47"/>
  <c r="BA259" i="47"/>
  <c r="BA263" i="47"/>
  <c r="BA267" i="47"/>
  <c r="BA271" i="47"/>
  <c r="BA275" i="47"/>
  <c r="BA279" i="47"/>
  <c r="BA283" i="47"/>
  <c r="BA287" i="47"/>
  <c r="BA291" i="47"/>
  <c r="BA295" i="47"/>
  <c r="BA299" i="47"/>
  <c r="BA36" i="47"/>
  <c r="BA40" i="47"/>
  <c r="BA44" i="47"/>
  <c r="BA48" i="47"/>
  <c r="BA52" i="47"/>
  <c r="BA56" i="47"/>
  <c r="BA60" i="47"/>
  <c r="BA64" i="47"/>
  <c r="BA68" i="47"/>
  <c r="BA72" i="47"/>
  <c r="BA76" i="47"/>
  <c r="BA80" i="47"/>
  <c r="BA84" i="47"/>
  <c r="BA88" i="47"/>
  <c r="BA92" i="47"/>
  <c r="BA96" i="47"/>
  <c r="BA100" i="47"/>
  <c r="BA104" i="47"/>
  <c r="BA108" i="47"/>
  <c r="BA112" i="47"/>
  <c r="BA116" i="47"/>
  <c r="BA120" i="47"/>
  <c r="BA124" i="47"/>
  <c r="BA128" i="47"/>
  <c r="BA132" i="47"/>
  <c r="BA136" i="47"/>
  <c r="BA140" i="47"/>
  <c r="BA144" i="47"/>
  <c r="BA148" i="47"/>
  <c r="BA152" i="47"/>
  <c r="BA156" i="47"/>
  <c r="BA160" i="47"/>
  <c r="BA164" i="47"/>
  <c r="BA168" i="47"/>
  <c r="BA172" i="47"/>
  <c r="BA176" i="47"/>
  <c r="BA180" i="47"/>
  <c r="BA184" i="47"/>
  <c r="BA188" i="47"/>
  <c r="BA192" i="47"/>
  <c r="BA196" i="47"/>
  <c r="BA200" i="47"/>
  <c r="BA204" i="47"/>
  <c r="BA208" i="47"/>
  <c r="BA212" i="47"/>
  <c r="BA216" i="47"/>
  <c r="BA220" i="47"/>
  <c r="BA224" i="47"/>
  <c r="BA228" i="47"/>
  <c r="BA232" i="47"/>
  <c r="BA236" i="47"/>
  <c r="BA240" i="47"/>
  <c r="BA244" i="47"/>
  <c r="BA248" i="47"/>
  <c r="BA252" i="47"/>
  <c r="BA256" i="47"/>
  <c r="BA260" i="47"/>
  <c r="BA264" i="47"/>
  <c r="BA268" i="47"/>
  <c r="BA272" i="47"/>
  <c r="BA276" i="47"/>
  <c r="BA280" i="47"/>
  <c r="BA284" i="47"/>
  <c r="BA288" i="47"/>
  <c r="BA292" i="47"/>
  <c r="BA296" i="47"/>
  <c r="BA300" i="47"/>
  <c r="AM64" i="48"/>
  <c r="AM19" i="48"/>
  <c r="AM48" i="48" s="1"/>
  <c r="AK51" i="48"/>
  <c r="AM16" i="48"/>
  <c r="AM45" i="48" s="1"/>
  <c r="AL21" i="48"/>
  <c r="AL22" i="48" s="1"/>
  <c r="AM11" i="48"/>
  <c r="AM40" i="48" s="1"/>
  <c r="AM17" i="48"/>
  <c r="AM46" i="48" s="1"/>
  <c r="AM15" i="48"/>
  <c r="AM44" i="48" s="1"/>
  <c r="AM10" i="48"/>
  <c r="AM39" i="48" s="1"/>
  <c r="AM14" i="48"/>
  <c r="AM43" i="48" s="1"/>
  <c r="AM62" i="48"/>
  <c r="AM55" i="48"/>
  <c r="AM60" i="48"/>
  <c r="AM61" i="48"/>
  <c r="AL66" i="48"/>
  <c r="AL67" i="48" s="1"/>
  <c r="AM63" i="48"/>
  <c r="AM56" i="48"/>
  <c r="AM59" i="48"/>
  <c r="AM65" i="48"/>
  <c r="AL50" i="48"/>
  <c r="BB1" i="47"/>
  <c r="BA35" i="47"/>
  <c r="BA34" i="47"/>
  <c r="BA10" i="47"/>
  <c r="BA9" i="47"/>
  <c r="BA4" i="47"/>
  <c r="BA16" i="47"/>
  <c r="BA18" i="47"/>
  <c r="BA22" i="47"/>
  <c r="BA20" i="47"/>
  <c r="BA12" i="47"/>
  <c r="BA30" i="47"/>
  <c r="BA27" i="47"/>
  <c r="BA31" i="47"/>
  <c r="AN20" i="48" s="1"/>
  <c r="AN49" i="48" s="1"/>
  <c r="BA29" i="47"/>
  <c r="BA26" i="47"/>
  <c r="BA13" i="47"/>
  <c r="BA2" i="47"/>
  <c r="AN18" i="48" s="1"/>
  <c r="AN47" i="48" s="1"/>
  <c r="BA19" i="47"/>
  <c r="BA24" i="47"/>
  <c r="BA21" i="47"/>
  <c r="BA3" i="47"/>
  <c r="BA33" i="47"/>
  <c r="BA28" i="47"/>
  <c r="BA6" i="47"/>
  <c r="BA17" i="47"/>
  <c r="BA25" i="47"/>
  <c r="BA15" i="47"/>
  <c r="BA23" i="47"/>
  <c r="BA7" i="47"/>
  <c r="AN15" i="48" s="1"/>
  <c r="AN44" i="48" s="1"/>
  <c r="BA11" i="47"/>
  <c r="BA14" i="47"/>
  <c r="BA5" i="47"/>
  <c r="BA32" i="47"/>
  <c r="BA8" i="47"/>
  <c r="M32" i="35"/>
  <c r="C31" i="39"/>
  <c r="D37" i="39"/>
  <c r="E40" i="39"/>
  <c r="F36" i="39"/>
  <c r="A41" i="39"/>
  <c r="E41" i="39" s="1"/>
  <c r="D40" i="39"/>
  <c r="F68" i="40"/>
  <c r="G5" i="40"/>
  <c r="F35" i="40"/>
  <c r="F61" i="40" s="1"/>
  <c r="F31" i="40"/>
  <c r="F57" i="40" s="1"/>
  <c r="F27" i="40"/>
  <c r="F53" i="40" s="1"/>
  <c r="F36" i="40"/>
  <c r="F62" i="40" s="1"/>
  <c r="F32" i="40"/>
  <c r="F58" i="40" s="1"/>
  <c r="F28" i="40"/>
  <c r="F54" i="40" s="1"/>
  <c r="F37" i="40"/>
  <c r="F63" i="40" s="1"/>
  <c r="F29" i="40"/>
  <c r="F55" i="40" s="1"/>
  <c r="F25" i="40"/>
  <c r="F51" i="40" s="1"/>
  <c r="F24" i="40"/>
  <c r="F50" i="40" s="1"/>
  <c r="F20" i="40"/>
  <c r="F46" i="40" s="1"/>
  <c r="F16" i="40"/>
  <c r="F42" i="40" s="1"/>
  <c r="F33" i="40"/>
  <c r="F59" i="40" s="1"/>
  <c r="F23" i="40"/>
  <c r="F49" i="40" s="1"/>
  <c r="F22" i="40"/>
  <c r="F48" i="40" s="1"/>
  <c r="F21" i="40"/>
  <c r="F47" i="40" s="1"/>
  <c r="G9" i="40"/>
  <c r="F34" i="40"/>
  <c r="F60" i="40" s="1"/>
  <c r="F18" i="40"/>
  <c r="F44" i="40" s="1"/>
  <c r="F17" i="40"/>
  <c r="F43" i="40" s="1"/>
  <c r="F19" i="40"/>
  <c r="F45" i="40" s="1"/>
  <c r="F30" i="40"/>
  <c r="F56" i="40" s="1"/>
  <c r="F26" i="40"/>
  <c r="F52" i="40" s="1"/>
  <c r="F15" i="40"/>
  <c r="F41" i="40" s="1"/>
  <c r="E65" i="40"/>
  <c r="E10" i="40" s="1"/>
  <c r="E70" i="40" s="1"/>
  <c r="E72" i="40" s="1"/>
  <c r="AC21" i="39" s="1"/>
  <c r="AE8" i="15" s="1"/>
  <c r="BB47" i="47" l="1"/>
  <c r="BB55" i="47"/>
  <c r="BB63" i="47"/>
  <c r="BB71" i="47"/>
  <c r="BB79" i="47"/>
  <c r="BB87" i="47"/>
  <c r="BB95" i="47"/>
  <c r="BB107" i="47"/>
  <c r="BB37" i="47"/>
  <c r="BB41" i="47"/>
  <c r="BB45" i="47"/>
  <c r="BB49" i="47"/>
  <c r="BB53" i="47"/>
  <c r="BB57" i="47"/>
  <c r="BB61" i="47"/>
  <c r="BB69" i="47"/>
  <c r="BB73" i="47"/>
  <c r="BB77" i="47"/>
  <c r="BB81" i="47"/>
  <c r="BB85" i="47"/>
  <c r="BB89" i="47"/>
  <c r="BB93" i="47"/>
  <c r="BB97" i="47"/>
  <c r="BB101" i="47"/>
  <c r="BB105" i="47"/>
  <c r="BB109" i="47"/>
  <c r="BB113" i="47"/>
  <c r="BB117" i="47"/>
  <c r="BB121" i="47"/>
  <c r="BB125" i="47"/>
  <c r="BB129" i="47"/>
  <c r="BB133" i="47"/>
  <c r="BB137" i="47"/>
  <c r="BB141" i="47"/>
  <c r="BB145" i="47"/>
  <c r="BB149" i="47"/>
  <c r="BB153" i="47"/>
  <c r="BB157" i="47"/>
  <c r="BB161" i="47"/>
  <c r="BB165" i="47"/>
  <c r="BB169" i="47"/>
  <c r="BB173" i="47"/>
  <c r="BB177" i="47"/>
  <c r="BB181" i="47"/>
  <c r="BB185" i="47"/>
  <c r="BB189" i="47"/>
  <c r="BB193" i="47"/>
  <c r="BB197" i="47"/>
  <c r="BB201" i="47"/>
  <c r="BB205" i="47"/>
  <c r="BB209" i="47"/>
  <c r="BB213" i="47"/>
  <c r="BB217" i="47"/>
  <c r="BB221" i="47"/>
  <c r="BB225" i="47"/>
  <c r="BB229" i="47"/>
  <c r="BB233" i="47"/>
  <c r="BB237" i="47"/>
  <c r="BB241" i="47"/>
  <c r="BB245" i="47"/>
  <c r="BB249" i="47"/>
  <c r="BB253" i="47"/>
  <c r="BB257" i="47"/>
  <c r="BB261" i="47"/>
  <c r="BB265" i="47"/>
  <c r="BB269" i="47"/>
  <c r="BB273" i="47"/>
  <c r="BB277" i="47"/>
  <c r="BB281" i="47"/>
  <c r="BB285" i="47"/>
  <c r="BB289" i="47"/>
  <c r="BB293" i="47"/>
  <c r="BB297" i="47"/>
  <c r="BB39" i="47"/>
  <c r="BB65" i="47"/>
  <c r="BB38" i="47"/>
  <c r="BB42" i="47"/>
  <c r="BB46" i="47"/>
  <c r="BB50" i="47"/>
  <c r="BB54" i="47"/>
  <c r="BB58" i="47"/>
  <c r="BB62" i="47"/>
  <c r="BB66" i="47"/>
  <c r="BB70" i="47"/>
  <c r="BB74" i="47"/>
  <c r="BB78" i="47"/>
  <c r="BB82" i="47"/>
  <c r="BB86" i="47"/>
  <c r="BB90" i="47"/>
  <c r="BB94" i="47"/>
  <c r="BB98" i="47"/>
  <c r="BB102" i="47"/>
  <c r="BB106" i="47"/>
  <c r="BB110" i="47"/>
  <c r="BB114" i="47"/>
  <c r="BB118" i="47"/>
  <c r="BB122" i="47"/>
  <c r="BB126" i="47"/>
  <c r="BB130" i="47"/>
  <c r="BB134" i="47"/>
  <c r="BB138" i="47"/>
  <c r="BB142" i="47"/>
  <c r="BB146" i="47"/>
  <c r="BB150" i="47"/>
  <c r="BB154" i="47"/>
  <c r="BB158" i="47"/>
  <c r="BB162" i="47"/>
  <c r="BB166" i="47"/>
  <c r="BB170" i="47"/>
  <c r="BB174" i="47"/>
  <c r="BB178" i="47"/>
  <c r="BB182" i="47"/>
  <c r="BB186" i="47"/>
  <c r="BB190" i="47"/>
  <c r="BB194" i="47"/>
  <c r="BB198" i="47"/>
  <c r="BB202" i="47"/>
  <c r="BB206" i="47"/>
  <c r="BB210" i="47"/>
  <c r="BB214" i="47"/>
  <c r="BB218" i="47"/>
  <c r="BB222" i="47"/>
  <c r="BB226" i="47"/>
  <c r="BB230" i="47"/>
  <c r="BB234" i="47"/>
  <c r="BB238" i="47"/>
  <c r="BB242" i="47"/>
  <c r="BB246" i="47"/>
  <c r="BB250" i="47"/>
  <c r="BB254" i="47"/>
  <c r="BB258" i="47"/>
  <c r="BB262" i="47"/>
  <c r="BB266" i="47"/>
  <c r="BB270" i="47"/>
  <c r="BB274" i="47"/>
  <c r="BB278" i="47"/>
  <c r="BB282" i="47"/>
  <c r="BB286" i="47"/>
  <c r="BB290" i="47"/>
  <c r="BB294" i="47"/>
  <c r="BB298" i="47"/>
  <c r="BB43" i="47"/>
  <c r="BB51" i="47"/>
  <c r="BB59" i="47"/>
  <c r="BB67" i="47"/>
  <c r="BB75" i="47"/>
  <c r="BB83" i="47"/>
  <c r="BB91" i="47"/>
  <c r="BB99" i="47"/>
  <c r="BB103" i="47"/>
  <c r="BB111" i="47"/>
  <c r="BB115" i="47"/>
  <c r="BB119" i="47"/>
  <c r="BB123" i="47"/>
  <c r="BB127" i="47"/>
  <c r="BB131" i="47"/>
  <c r="BB135" i="47"/>
  <c r="BB139" i="47"/>
  <c r="BB143" i="47"/>
  <c r="BB147" i="47"/>
  <c r="BB151" i="47"/>
  <c r="BB155" i="47"/>
  <c r="BB159" i="47"/>
  <c r="BB163" i="47"/>
  <c r="BB167" i="47"/>
  <c r="BB171" i="47"/>
  <c r="BB175" i="47"/>
  <c r="BB179" i="47"/>
  <c r="BB183" i="47"/>
  <c r="BB187" i="47"/>
  <c r="BB191" i="47"/>
  <c r="BB195" i="47"/>
  <c r="BB199" i="47"/>
  <c r="BB203" i="47"/>
  <c r="BB207" i="47"/>
  <c r="BB211" i="47"/>
  <c r="BB215" i="47"/>
  <c r="BB219" i="47"/>
  <c r="BB223" i="47"/>
  <c r="BB227" i="47"/>
  <c r="BB231" i="47"/>
  <c r="BB235" i="47"/>
  <c r="BB239" i="47"/>
  <c r="BB243" i="47"/>
  <c r="BB247" i="47"/>
  <c r="BB251" i="47"/>
  <c r="BB255" i="47"/>
  <c r="BB259" i="47"/>
  <c r="BB263" i="47"/>
  <c r="BB267" i="47"/>
  <c r="BB271" i="47"/>
  <c r="BB275" i="47"/>
  <c r="BB279" i="47"/>
  <c r="BB283" i="47"/>
  <c r="BB287" i="47"/>
  <c r="BB291" i="47"/>
  <c r="BB295" i="47"/>
  <c r="BB299" i="47"/>
  <c r="BB36" i="47"/>
  <c r="BB40" i="47"/>
  <c r="BB44" i="47"/>
  <c r="BB48" i="47"/>
  <c r="BB52" i="47"/>
  <c r="BB56" i="47"/>
  <c r="BB60" i="47"/>
  <c r="BB64" i="47"/>
  <c r="BB68" i="47"/>
  <c r="BB72" i="47"/>
  <c r="BB76" i="47"/>
  <c r="BB80" i="47"/>
  <c r="BB84" i="47"/>
  <c r="BB88" i="47"/>
  <c r="BB92" i="47"/>
  <c r="BB96" i="47"/>
  <c r="BB100" i="47"/>
  <c r="BB104" i="47"/>
  <c r="BB108" i="47"/>
  <c r="BB112" i="47"/>
  <c r="BB116" i="47"/>
  <c r="BB120" i="47"/>
  <c r="BB124" i="47"/>
  <c r="BB128" i="47"/>
  <c r="BB132" i="47"/>
  <c r="BB136" i="47"/>
  <c r="BB140" i="47"/>
  <c r="BB144" i="47"/>
  <c r="BB148" i="47"/>
  <c r="BB152" i="47"/>
  <c r="BB156" i="47"/>
  <c r="BB160" i="47"/>
  <c r="BB164" i="47"/>
  <c r="BB168" i="47"/>
  <c r="BB172" i="47"/>
  <c r="BB176" i="47"/>
  <c r="BB180" i="47"/>
  <c r="BB184" i="47"/>
  <c r="BB188" i="47"/>
  <c r="BB192" i="47"/>
  <c r="BB196" i="47"/>
  <c r="BB200" i="47"/>
  <c r="BB204" i="47"/>
  <c r="BB208" i="47"/>
  <c r="BB212" i="47"/>
  <c r="BB216" i="47"/>
  <c r="BB220" i="47"/>
  <c r="BB224" i="47"/>
  <c r="BB228" i="47"/>
  <c r="BB232" i="47"/>
  <c r="BB236" i="47"/>
  <c r="BB240" i="47"/>
  <c r="BB244" i="47"/>
  <c r="BB248" i="47"/>
  <c r="BB252" i="47"/>
  <c r="BB256" i="47"/>
  <c r="BB260" i="47"/>
  <c r="BB264" i="47"/>
  <c r="BB268" i="47"/>
  <c r="BB272" i="47"/>
  <c r="BB276" i="47"/>
  <c r="BB280" i="47"/>
  <c r="BB284" i="47"/>
  <c r="BB288" i="47"/>
  <c r="BB292" i="47"/>
  <c r="BB296" i="47"/>
  <c r="BB300" i="47"/>
  <c r="AN64" i="48"/>
  <c r="AN19" i="48"/>
  <c r="AN48" i="48" s="1"/>
  <c r="AL51" i="48"/>
  <c r="AN17" i="48"/>
  <c r="AN46" i="48" s="1"/>
  <c r="AN11" i="48"/>
  <c r="AN40" i="48" s="1"/>
  <c r="AM21" i="48"/>
  <c r="AM22" i="48" s="1"/>
  <c r="AN10" i="48"/>
  <c r="AN39" i="48" s="1"/>
  <c r="AN16" i="48"/>
  <c r="AN45" i="48" s="1"/>
  <c r="AN14" i="48"/>
  <c r="AN43" i="48" s="1"/>
  <c r="AM66" i="48"/>
  <c r="AM67" i="48" s="1"/>
  <c r="AN60" i="48"/>
  <c r="AN61" i="48"/>
  <c r="AN56" i="48"/>
  <c r="AN55" i="48"/>
  <c r="AN62" i="48"/>
  <c r="AN63" i="48"/>
  <c r="AN65" i="48"/>
  <c r="AN59" i="48"/>
  <c r="AM50" i="48"/>
  <c r="BC1" i="47"/>
  <c r="BB35" i="47"/>
  <c r="BB34" i="47"/>
  <c r="BB10" i="47"/>
  <c r="BB9" i="47"/>
  <c r="BB4" i="47"/>
  <c r="BB11" i="47"/>
  <c r="BB14" i="47"/>
  <c r="BB33" i="47"/>
  <c r="BB20" i="47"/>
  <c r="BB32" i="47"/>
  <c r="BB12" i="47"/>
  <c r="BB15" i="47"/>
  <c r="BB23" i="47"/>
  <c r="BB16" i="47"/>
  <c r="BB24" i="47"/>
  <c r="BB18" i="47"/>
  <c r="BB22" i="47"/>
  <c r="BB2" i="47"/>
  <c r="AO18" i="48" s="1"/>
  <c r="AO47" i="48" s="1"/>
  <c r="BB31" i="47"/>
  <c r="AO20" i="48" s="1"/>
  <c r="AO49" i="48" s="1"/>
  <c r="BB3" i="47"/>
  <c r="BB26" i="47"/>
  <c r="BB13" i="47"/>
  <c r="BB6" i="47"/>
  <c r="BB19" i="47"/>
  <c r="BB27" i="47"/>
  <c r="BB30" i="47"/>
  <c r="BB21" i="47"/>
  <c r="BB29" i="47"/>
  <c r="BB7" i="47"/>
  <c r="AO15" i="48" s="1"/>
  <c r="AO44" i="48" s="1"/>
  <c r="BB5" i="47"/>
  <c r="BB28" i="47"/>
  <c r="BB17" i="47"/>
  <c r="BB25" i="47"/>
  <c r="BB8" i="47"/>
  <c r="AC23" i="39"/>
  <c r="N32" i="35"/>
  <c r="A42" i="39"/>
  <c r="F42" i="39" s="1"/>
  <c r="D41" i="39"/>
  <c r="G36" i="39"/>
  <c r="F41" i="39"/>
  <c r="F65" i="40"/>
  <c r="F10" i="40" s="1"/>
  <c r="F70" i="40" s="1"/>
  <c r="F72" i="40" s="1"/>
  <c r="AD21" i="39" s="1"/>
  <c r="AF8" i="15" s="1"/>
  <c r="G68" i="40"/>
  <c r="H5" i="40"/>
  <c r="G36" i="40"/>
  <c r="G62" i="40" s="1"/>
  <c r="G32" i="40"/>
  <c r="G58" i="40" s="1"/>
  <c r="G28" i="40"/>
  <c r="G54" i="40" s="1"/>
  <c r="G37" i="40"/>
  <c r="G63" i="40" s="1"/>
  <c r="G33" i="40"/>
  <c r="G59" i="40" s="1"/>
  <c r="G29" i="40"/>
  <c r="G55" i="40" s="1"/>
  <c r="G25" i="40"/>
  <c r="G51" i="40" s="1"/>
  <c r="G34" i="40"/>
  <c r="G60" i="40" s="1"/>
  <c r="G26" i="40"/>
  <c r="G52" i="40" s="1"/>
  <c r="G21" i="40"/>
  <c r="G47" i="40" s="1"/>
  <c r="G17" i="40"/>
  <c r="G43" i="40" s="1"/>
  <c r="G35" i="40"/>
  <c r="G61" i="40" s="1"/>
  <c r="G31" i="40"/>
  <c r="G57" i="40" s="1"/>
  <c r="G24" i="40"/>
  <c r="G50" i="40" s="1"/>
  <c r="G23" i="40"/>
  <c r="G49" i="40" s="1"/>
  <c r="G22" i="40"/>
  <c r="G48" i="40" s="1"/>
  <c r="H9" i="40"/>
  <c r="G27" i="40"/>
  <c r="G53" i="40" s="1"/>
  <c r="G20" i="40"/>
  <c r="G46" i="40" s="1"/>
  <c r="G19" i="40"/>
  <c r="G45" i="40" s="1"/>
  <c r="G18" i="40"/>
  <c r="G44" i="40" s="1"/>
  <c r="G30" i="40"/>
  <c r="G56" i="40" s="1"/>
  <c r="G16" i="40"/>
  <c r="G42" i="40" s="1"/>
  <c r="G15" i="40"/>
  <c r="G41" i="40" s="1"/>
  <c r="AO11" i="48" l="1"/>
  <c r="AO40" i="48" s="1"/>
  <c r="AM51" i="48"/>
  <c r="BC47" i="47"/>
  <c r="BC55" i="47"/>
  <c r="BC63" i="47"/>
  <c r="BC71" i="47"/>
  <c r="BC79" i="47"/>
  <c r="BC87" i="47"/>
  <c r="BC95" i="47"/>
  <c r="BC107" i="47"/>
  <c r="BC37" i="47"/>
  <c r="BC41" i="47"/>
  <c r="BC45" i="47"/>
  <c r="BC49" i="47"/>
  <c r="BC53" i="47"/>
  <c r="BC57" i="47"/>
  <c r="BC61" i="47"/>
  <c r="BC69" i="47"/>
  <c r="BC73" i="47"/>
  <c r="BC77" i="47"/>
  <c r="BC81" i="47"/>
  <c r="BC85" i="47"/>
  <c r="BC89" i="47"/>
  <c r="BC93" i="47"/>
  <c r="BC97" i="47"/>
  <c r="BC101" i="47"/>
  <c r="BC105" i="47"/>
  <c r="BC109" i="47"/>
  <c r="BC113" i="47"/>
  <c r="BC117" i="47"/>
  <c r="BC121" i="47"/>
  <c r="BC125" i="47"/>
  <c r="BC129" i="47"/>
  <c r="BC133" i="47"/>
  <c r="BC137" i="47"/>
  <c r="BC141" i="47"/>
  <c r="BC145" i="47"/>
  <c r="BC149" i="47"/>
  <c r="BC153" i="47"/>
  <c r="BC157" i="47"/>
  <c r="BC161" i="47"/>
  <c r="BC165" i="47"/>
  <c r="BC169" i="47"/>
  <c r="BC173" i="47"/>
  <c r="BC177" i="47"/>
  <c r="BC181" i="47"/>
  <c r="BC185" i="47"/>
  <c r="BC189" i="47"/>
  <c r="BC193" i="47"/>
  <c r="BC197" i="47"/>
  <c r="BC201" i="47"/>
  <c r="BC205" i="47"/>
  <c r="BC209" i="47"/>
  <c r="BC213" i="47"/>
  <c r="BC217" i="47"/>
  <c r="BC221" i="47"/>
  <c r="BC225" i="47"/>
  <c r="BC229" i="47"/>
  <c r="BC233" i="47"/>
  <c r="BC237" i="47"/>
  <c r="BC241" i="47"/>
  <c r="BC245" i="47"/>
  <c r="BC249" i="47"/>
  <c r="BC253" i="47"/>
  <c r="BC257" i="47"/>
  <c r="BC261" i="47"/>
  <c r="BC265" i="47"/>
  <c r="BC269" i="47"/>
  <c r="BC273" i="47"/>
  <c r="BC277" i="47"/>
  <c r="BC281" i="47"/>
  <c r="BC285" i="47"/>
  <c r="BC289" i="47"/>
  <c r="BC293" i="47"/>
  <c r="BC297" i="47"/>
  <c r="BC39" i="47"/>
  <c r="BC65" i="47"/>
  <c r="BC38" i="47"/>
  <c r="BC42" i="47"/>
  <c r="BC46" i="47"/>
  <c r="BC50" i="47"/>
  <c r="BC54" i="47"/>
  <c r="BC58" i="47"/>
  <c r="BC62" i="47"/>
  <c r="BC66" i="47"/>
  <c r="BC70" i="47"/>
  <c r="BC74" i="47"/>
  <c r="BC78" i="47"/>
  <c r="BC82" i="47"/>
  <c r="BC86" i="47"/>
  <c r="BC90" i="47"/>
  <c r="BC94" i="47"/>
  <c r="BC98" i="47"/>
  <c r="BC102" i="47"/>
  <c r="BC106" i="47"/>
  <c r="BC110" i="47"/>
  <c r="BC114" i="47"/>
  <c r="BC118" i="47"/>
  <c r="BC122" i="47"/>
  <c r="BC126" i="47"/>
  <c r="BC130" i="47"/>
  <c r="BC134" i="47"/>
  <c r="BC138" i="47"/>
  <c r="BC142" i="47"/>
  <c r="BC146" i="47"/>
  <c r="BC150" i="47"/>
  <c r="BC154" i="47"/>
  <c r="BC158" i="47"/>
  <c r="BC162" i="47"/>
  <c r="BC166" i="47"/>
  <c r="BC170" i="47"/>
  <c r="BC174" i="47"/>
  <c r="BC178" i="47"/>
  <c r="BC182" i="47"/>
  <c r="BC186" i="47"/>
  <c r="BC190" i="47"/>
  <c r="BC194" i="47"/>
  <c r="BC198" i="47"/>
  <c r="BC202" i="47"/>
  <c r="BC206" i="47"/>
  <c r="BC210" i="47"/>
  <c r="BC214" i="47"/>
  <c r="BC218" i="47"/>
  <c r="BC222" i="47"/>
  <c r="BC226" i="47"/>
  <c r="BC230" i="47"/>
  <c r="BC234" i="47"/>
  <c r="BC238" i="47"/>
  <c r="BC242" i="47"/>
  <c r="BC246" i="47"/>
  <c r="BC250" i="47"/>
  <c r="BC254" i="47"/>
  <c r="BC258" i="47"/>
  <c r="BC262" i="47"/>
  <c r="BC266" i="47"/>
  <c r="BC270" i="47"/>
  <c r="BC274" i="47"/>
  <c r="BC278" i="47"/>
  <c r="BC282" i="47"/>
  <c r="BC286" i="47"/>
  <c r="BC290" i="47"/>
  <c r="BC294" i="47"/>
  <c r="BC298" i="47"/>
  <c r="BC43" i="47"/>
  <c r="BC51" i="47"/>
  <c r="BC59" i="47"/>
  <c r="BC67" i="47"/>
  <c r="BC75" i="47"/>
  <c r="BC83" i="47"/>
  <c r="BC91" i="47"/>
  <c r="BC99" i="47"/>
  <c r="BC103" i="47"/>
  <c r="BC111" i="47"/>
  <c r="BC115" i="47"/>
  <c r="BC119" i="47"/>
  <c r="BC123" i="47"/>
  <c r="BC127" i="47"/>
  <c r="BC131" i="47"/>
  <c r="BC135" i="47"/>
  <c r="BC139" i="47"/>
  <c r="BC143" i="47"/>
  <c r="BC147" i="47"/>
  <c r="BC151" i="47"/>
  <c r="BC155" i="47"/>
  <c r="BC159" i="47"/>
  <c r="BC163" i="47"/>
  <c r="BC167" i="47"/>
  <c r="BC171" i="47"/>
  <c r="BC175" i="47"/>
  <c r="BC179" i="47"/>
  <c r="BC183" i="47"/>
  <c r="BC187" i="47"/>
  <c r="BC191" i="47"/>
  <c r="BC195" i="47"/>
  <c r="BC199" i="47"/>
  <c r="BC203" i="47"/>
  <c r="BC207" i="47"/>
  <c r="BC211" i="47"/>
  <c r="BC215" i="47"/>
  <c r="BC219" i="47"/>
  <c r="BC223" i="47"/>
  <c r="BC227" i="47"/>
  <c r="BC231" i="47"/>
  <c r="BC235" i="47"/>
  <c r="BC239" i="47"/>
  <c r="BC243" i="47"/>
  <c r="BC247" i="47"/>
  <c r="BC251" i="47"/>
  <c r="BC255" i="47"/>
  <c r="BC259" i="47"/>
  <c r="BC263" i="47"/>
  <c r="BC267" i="47"/>
  <c r="BC271" i="47"/>
  <c r="BC275" i="47"/>
  <c r="BC279" i="47"/>
  <c r="BC283" i="47"/>
  <c r="BC287" i="47"/>
  <c r="BC291" i="47"/>
  <c r="BC295" i="47"/>
  <c r="BC299" i="47"/>
  <c r="BC36" i="47"/>
  <c r="BC40" i="47"/>
  <c r="BC44" i="47"/>
  <c r="BC48" i="47"/>
  <c r="BC52" i="47"/>
  <c r="BC56" i="47"/>
  <c r="BC60" i="47"/>
  <c r="BC64" i="47"/>
  <c r="BC68" i="47"/>
  <c r="BC72" i="47"/>
  <c r="BC76" i="47"/>
  <c r="BC80" i="47"/>
  <c r="BC84" i="47"/>
  <c r="BC88" i="47"/>
  <c r="BC92" i="47"/>
  <c r="BC96" i="47"/>
  <c r="BC100" i="47"/>
  <c r="BC104" i="47"/>
  <c r="BC108" i="47"/>
  <c r="BC112" i="47"/>
  <c r="BC116" i="47"/>
  <c r="BC120" i="47"/>
  <c r="BC124" i="47"/>
  <c r="BC128" i="47"/>
  <c r="BC132" i="47"/>
  <c r="BC136" i="47"/>
  <c r="BC140" i="47"/>
  <c r="BC144" i="47"/>
  <c r="BC148" i="47"/>
  <c r="BC152" i="47"/>
  <c r="BC156" i="47"/>
  <c r="BC160" i="47"/>
  <c r="BC164" i="47"/>
  <c r="BC168" i="47"/>
  <c r="BC172" i="47"/>
  <c r="BC176" i="47"/>
  <c r="BC180" i="47"/>
  <c r="BC184" i="47"/>
  <c r="BC188" i="47"/>
  <c r="BC192" i="47"/>
  <c r="BC196" i="47"/>
  <c r="BC200" i="47"/>
  <c r="BC204" i="47"/>
  <c r="BC208" i="47"/>
  <c r="BC212" i="47"/>
  <c r="BC216" i="47"/>
  <c r="BC220" i="47"/>
  <c r="BC224" i="47"/>
  <c r="BC228" i="47"/>
  <c r="BC232" i="47"/>
  <c r="BC236" i="47"/>
  <c r="BC240" i="47"/>
  <c r="BC244" i="47"/>
  <c r="BC248" i="47"/>
  <c r="BC252" i="47"/>
  <c r="BC256" i="47"/>
  <c r="BC260" i="47"/>
  <c r="BC264" i="47"/>
  <c r="BC268" i="47"/>
  <c r="BC272" i="47"/>
  <c r="BC276" i="47"/>
  <c r="BC280" i="47"/>
  <c r="BC284" i="47"/>
  <c r="BC288" i="47"/>
  <c r="BC292" i="47"/>
  <c r="BC296" i="47"/>
  <c r="BC300" i="47"/>
  <c r="AO19" i="48"/>
  <c r="AO48" i="48" s="1"/>
  <c r="AO64" i="48"/>
  <c r="AN21" i="48"/>
  <c r="AN22" i="48" s="1"/>
  <c r="AO10" i="48"/>
  <c r="AO39" i="48" s="1"/>
  <c r="AO14" i="48"/>
  <c r="AO43" i="48" s="1"/>
  <c r="AO16" i="48"/>
  <c r="AO45" i="48" s="1"/>
  <c r="AO17" i="48"/>
  <c r="AO46" i="48" s="1"/>
  <c r="AO56" i="48"/>
  <c r="AO61" i="48"/>
  <c r="AO63" i="48"/>
  <c r="AO55" i="48"/>
  <c r="AO60" i="48"/>
  <c r="AO59" i="48"/>
  <c r="AO62" i="48"/>
  <c r="AN66" i="48"/>
  <c r="AN67" i="48" s="1"/>
  <c r="AO65" i="48"/>
  <c r="AN50" i="48"/>
  <c r="BD1" i="47"/>
  <c r="BC35" i="47"/>
  <c r="BC10" i="47"/>
  <c r="BC9" i="47"/>
  <c r="BC4" i="47"/>
  <c r="BC21" i="47"/>
  <c r="BC29" i="47"/>
  <c r="BC7" i="47"/>
  <c r="BC5" i="47"/>
  <c r="BC28" i="47"/>
  <c r="BC17" i="47"/>
  <c r="BC25" i="47"/>
  <c r="BC8" i="47"/>
  <c r="BC30" i="47"/>
  <c r="BC11" i="47"/>
  <c r="BC14" i="47"/>
  <c r="BC33" i="47"/>
  <c r="BC20" i="47"/>
  <c r="BC32" i="47"/>
  <c r="BC12" i="47"/>
  <c r="BC15" i="47"/>
  <c r="BC34" i="47"/>
  <c r="BC16" i="47"/>
  <c r="BC24" i="47"/>
  <c r="BC18" i="47"/>
  <c r="BC22" i="47"/>
  <c r="BC2" i="47"/>
  <c r="AP18" i="48" s="1"/>
  <c r="AP47" i="48" s="1"/>
  <c r="BC23" i="47"/>
  <c r="BC31" i="47"/>
  <c r="AP20" i="48" s="1"/>
  <c r="AP49" i="48" s="1"/>
  <c r="BC3" i="47"/>
  <c r="BC26" i="47"/>
  <c r="BC13" i="47"/>
  <c r="BC6" i="47"/>
  <c r="BC19" i="47"/>
  <c r="BC27" i="47"/>
  <c r="AC30" i="39"/>
  <c r="O32" i="35"/>
  <c r="A43" i="39"/>
  <c r="G43" i="39" s="1"/>
  <c r="D42" i="39"/>
  <c r="E42" i="39"/>
  <c r="G42" i="39"/>
  <c r="H36" i="39"/>
  <c r="AD142" i="39"/>
  <c r="H37" i="40"/>
  <c r="H63" i="40" s="1"/>
  <c r="H33" i="40"/>
  <c r="H59" i="40" s="1"/>
  <c r="H29" i="40"/>
  <c r="H55" i="40" s="1"/>
  <c r="H34" i="40"/>
  <c r="H60" i="40" s="1"/>
  <c r="H30" i="40"/>
  <c r="H56" i="40" s="1"/>
  <c r="H26" i="40"/>
  <c r="H52" i="40" s="1"/>
  <c r="H31" i="40"/>
  <c r="H57" i="40" s="1"/>
  <c r="H22" i="40"/>
  <c r="H48" i="40" s="1"/>
  <c r="H18" i="40"/>
  <c r="H44" i="40" s="1"/>
  <c r="H27" i="40"/>
  <c r="H53" i="40" s="1"/>
  <c r="H21" i="40"/>
  <c r="H47" i="40" s="1"/>
  <c r="H20" i="40"/>
  <c r="H46" i="40" s="1"/>
  <c r="H19" i="40"/>
  <c r="H45" i="40" s="1"/>
  <c r="H36" i="40"/>
  <c r="H62" i="40" s="1"/>
  <c r="H17" i="40"/>
  <c r="H43" i="40" s="1"/>
  <c r="H16" i="40"/>
  <c r="H42" i="40" s="1"/>
  <c r="H15" i="40"/>
  <c r="H41" i="40" s="1"/>
  <c r="H32" i="40"/>
  <c r="H58" i="40" s="1"/>
  <c r="H28" i="40"/>
  <c r="H54" i="40" s="1"/>
  <c r="H25" i="40"/>
  <c r="H51" i="40" s="1"/>
  <c r="H35" i="40"/>
  <c r="H61" i="40" s="1"/>
  <c r="H23" i="40"/>
  <c r="H49" i="40" s="1"/>
  <c r="H24" i="40"/>
  <c r="H50" i="40" s="1"/>
  <c r="I9" i="40"/>
  <c r="H68" i="40"/>
  <c r="I5" i="40"/>
  <c r="G65" i="40"/>
  <c r="G10" i="40" s="1"/>
  <c r="G70" i="40" s="1"/>
  <c r="G72" i="40" s="1"/>
  <c r="AE21" i="39" s="1"/>
  <c r="AG8" i="15" s="1"/>
  <c r="AP11" i="48" l="1"/>
  <c r="AP40" i="48" s="1"/>
  <c r="BD47" i="47"/>
  <c r="BD55" i="47"/>
  <c r="BD63" i="47"/>
  <c r="BD71" i="47"/>
  <c r="BD79" i="47"/>
  <c r="BD87" i="47"/>
  <c r="BD95" i="47"/>
  <c r="BD107" i="47"/>
  <c r="BD37" i="47"/>
  <c r="BD41" i="47"/>
  <c r="BD45" i="47"/>
  <c r="BD49" i="47"/>
  <c r="BD53" i="47"/>
  <c r="BD57" i="47"/>
  <c r="BD61" i="47"/>
  <c r="BD69" i="47"/>
  <c r="BD73" i="47"/>
  <c r="BD77" i="47"/>
  <c r="BD81" i="47"/>
  <c r="BD85" i="47"/>
  <c r="BD89" i="47"/>
  <c r="BD93" i="47"/>
  <c r="BD97" i="47"/>
  <c r="BD101" i="47"/>
  <c r="BD105" i="47"/>
  <c r="BD109" i="47"/>
  <c r="BD113" i="47"/>
  <c r="BD117" i="47"/>
  <c r="BD121" i="47"/>
  <c r="BD125" i="47"/>
  <c r="BD129" i="47"/>
  <c r="BD133" i="47"/>
  <c r="BD137" i="47"/>
  <c r="BD141" i="47"/>
  <c r="BD145" i="47"/>
  <c r="BD149" i="47"/>
  <c r="BD153" i="47"/>
  <c r="BD157" i="47"/>
  <c r="BD161" i="47"/>
  <c r="BD165" i="47"/>
  <c r="BD169" i="47"/>
  <c r="BD173" i="47"/>
  <c r="BD177" i="47"/>
  <c r="BD181" i="47"/>
  <c r="BD185" i="47"/>
  <c r="BD189" i="47"/>
  <c r="BD193" i="47"/>
  <c r="BD197" i="47"/>
  <c r="BD201" i="47"/>
  <c r="BD205" i="47"/>
  <c r="BD209" i="47"/>
  <c r="BD213" i="47"/>
  <c r="BD217" i="47"/>
  <c r="BD221" i="47"/>
  <c r="BD225" i="47"/>
  <c r="BD229" i="47"/>
  <c r="BD233" i="47"/>
  <c r="BD237" i="47"/>
  <c r="BD241" i="47"/>
  <c r="BD245" i="47"/>
  <c r="BD249" i="47"/>
  <c r="BD253" i="47"/>
  <c r="BD257" i="47"/>
  <c r="BD261" i="47"/>
  <c r="BD265" i="47"/>
  <c r="BD269" i="47"/>
  <c r="BD273" i="47"/>
  <c r="BD277" i="47"/>
  <c r="BD281" i="47"/>
  <c r="BD285" i="47"/>
  <c r="BD289" i="47"/>
  <c r="BD293" i="47"/>
  <c r="BD297" i="47"/>
  <c r="BD39" i="47"/>
  <c r="BD65" i="47"/>
  <c r="BD38" i="47"/>
  <c r="BD42" i="47"/>
  <c r="BD46" i="47"/>
  <c r="BD50" i="47"/>
  <c r="BD54" i="47"/>
  <c r="BD58" i="47"/>
  <c r="BD62" i="47"/>
  <c r="BD66" i="47"/>
  <c r="BD70" i="47"/>
  <c r="BD74" i="47"/>
  <c r="BD78" i="47"/>
  <c r="BD82" i="47"/>
  <c r="BD86" i="47"/>
  <c r="BD90" i="47"/>
  <c r="BD94" i="47"/>
  <c r="BD98" i="47"/>
  <c r="BD102" i="47"/>
  <c r="BD106" i="47"/>
  <c r="BD110" i="47"/>
  <c r="BD114" i="47"/>
  <c r="BD118" i="47"/>
  <c r="BD122" i="47"/>
  <c r="BD126" i="47"/>
  <c r="BD130" i="47"/>
  <c r="BD134" i="47"/>
  <c r="BD138" i="47"/>
  <c r="BD142" i="47"/>
  <c r="BD146" i="47"/>
  <c r="BD150" i="47"/>
  <c r="BD154" i="47"/>
  <c r="BD158" i="47"/>
  <c r="BD162" i="47"/>
  <c r="BD166" i="47"/>
  <c r="BD170" i="47"/>
  <c r="BD174" i="47"/>
  <c r="BD178" i="47"/>
  <c r="BD182" i="47"/>
  <c r="BD186" i="47"/>
  <c r="BD190" i="47"/>
  <c r="BD194" i="47"/>
  <c r="BD198" i="47"/>
  <c r="BD202" i="47"/>
  <c r="BD206" i="47"/>
  <c r="BD210" i="47"/>
  <c r="BD214" i="47"/>
  <c r="BD218" i="47"/>
  <c r="BD222" i="47"/>
  <c r="BD226" i="47"/>
  <c r="BD230" i="47"/>
  <c r="BD234" i="47"/>
  <c r="BD238" i="47"/>
  <c r="BD242" i="47"/>
  <c r="BD246" i="47"/>
  <c r="BD250" i="47"/>
  <c r="BD254" i="47"/>
  <c r="BD258" i="47"/>
  <c r="BD262" i="47"/>
  <c r="BD266" i="47"/>
  <c r="BD270" i="47"/>
  <c r="BD274" i="47"/>
  <c r="BD278" i="47"/>
  <c r="BD282" i="47"/>
  <c r="BD286" i="47"/>
  <c r="BD290" i="47"/>
  <c r="BD294" i="47"/>
  <c r="BD298" i="47"/>
  <c r="BD43" i="47"/>
  <c r="BD51" i="47"/>
  <c r="BD59" i="47"/>
  <c r="BD67" i="47"/>
  <c r="BD75" i="47"/>
  <c r="BD83" i="47"/>
  <c r="BD91" i="47"/>
  <c r="BD99" i="47"/>
  <c r="BD103" i="47"/>
  <c r="BD111" i="47"/>
  <c r="BD115" i="47"/>
  <c r="BD119" i="47"/>
  <c r="BD123" i="47"/>
  <c r="BD127" i="47"/>
  <c r="BD131" i="47"/>
  <c r="BD135" i="47"/>
  <c r="BD139" i="47"/>
  <c r="BD143" i="47"/>
  <c r="BD147" i="47"/>
  <c r="BD151" i="47"/>
  <c r="BD155" i="47"/>
  <c r="BD159" i="47"/>
  <c r="BD163" i="47"/>
  <c r="BD167" i="47"/>
  <c r="BD171" i="47"/>
  <c r="BD175" i="47"/>
  <c r="BD179" i="47"/>
  <c r="BD183" i="47"/>
  <c r="BD187" i="47"/>
  <c r="BD191" i="47"/>
  <c r="BD195" i="47"/>
  <c r="BD199" i="47"/>
  <c r="BD203" i="47"/>
  <c r="BD207" i="47"/>
  <c r="BD211" i="47"/>
  <c r="BD215" i="47"/>
  <c r="BD219" i="47"/>
  <c r="BD223" i="47"/>
  <c r="BD227" i="47"/>
  <c r="BD231" i="47"/>
  <c r="BD235" i="47"/>
  <c r="BD239" i="47"/>
  <c r="BD243" i="47"/>
  <c r="BD247" i="47"/>
  <c r="BD251" i="47"/>
  <c r="BD255" i="47"/>
  <c r="BD259" i="47"/>
  <c r="BD263" i="47"/>
  <c r="BD267" i="47"/>
  <c r="BD271" i="47"/>
  <c r="BD275" i="47"/>
  <c r="BD279" i="47"/>
  <c r="BD283" i="47"/>
  <c r="BD287" i="47"/>
  <c r="BD291" i="47"/>
  <c r="BD295" i="47"/>
  <c r="BD299" i="47"/>
  <c r="BD36" i="47"/>
  <c r="BD40" i="47"/>
  <c r="BD44" i="47"/>
  <c r="BD48" i="47"/>
  <c r="BD52" i="47"/>
  <c r="BD56" i="47"/>
  <c r="BD60" i="47"/>
  <c r="BD64" i="47"/>
  <c r="BD68" i="47"/>
  <c r="BD72" i="47"/>
  <c r="BD76" i="47"/>
  <c r="BD80" i="47"/>
  <c r="BD84" i="47"/>
  <c r="BD88" i="47"/>
  <c r="BD92" i="47"/>
  <c r="BD96" i="47"/>
  <c r="BD100" i="47"/>
  <c r="BD104" i="47"/>
  <c r="BD108" i="47"/>
  <c r="BD112" i="47"/>
  <c r="BD116" i="47"/>
  <c r="BD120" i="47"/>
  <c r="BD124" i="47"/>
  <c r="BD128" i="47"/>
  <c r="BD132" i="47"/>
  <c r="BD136" i="47"/>
  <c r="BD140" i="47"/>
  <c r="BD144" i="47"/>
  <c r="BD148" i="47"/>
  <c r="BD152" i="47"/>
  <c r="BD156" i="47"/>
  <c r="BD160" i="47"/>
  <c r="BD164" i="47"/>
  <c r="BD168" i="47"/>
  <c r="BD172" i="47"/>
  <c r="BD176" i="47"/>
  <c r="BD180" i="47"/>
  <c r="BD184" i="47"/>
  <c r="BD188" i="47"/>
  <c r="BD192" i="47"/>
  <c r="BD196" i="47"/>
  <c r="BD200" i="47"/>
  <c r="BD204" i="47"/>
  <c r="BD208" i="47"/>
  <c r="BD212" i="47"/>
  <c r="BD216" i="47"/>
  <c r="BD220" i="47"/>
  <c r="BD224" i="47"/>
  <c r="BD228" i="47"/>
  <c r="BD232" i="47"/>
  <c r="BD236" i="47"/>
  <c r="BD240" i="47"/>
  <c r="BD244" i="47"/>
  <c r="BD248" i="47"/>
  <c r="BD252" i="47"/>
  <c r="BD256" i="47"/>
  <c r="BD260" i="47"/>
  <c r="BD264" i="47"/>
  <c r="BD268" i="47"/>
  <c r="BD272" i="47"/>
  <c r="BD276" i="47"/>
  <c r="BD280" i="47"/>
  <c r="BD284" i="47"/>
  <c r="BD288" i="47"/>
  <c r="BD292" i="47"/>
  <c r="BD296" i="47"/>
  <c r="BD300" i="47"/>
  <c r="AP19" i="48"/>
  <c r="AP48" i="48" s="1"/>
  <c r="AP64" i="48"/>
  <c r="AN51" i="48"/>
  <c r="AP15" i="48"/>
  <c r="AP44" i="48" s="1"/>
  <c r="AP10" i="48"/>
  <c r="AP39" i="48" s="1"/>
  <c r="AP16" i="48"/>
  <c r="AP45" i="48" s="1"/>
  <c r="AP17" i="48"/>
  <c r="AP46" i="48" s="1"/>
  <c r="AO21" i="48"/>
  <c r="AO22" i="48" s="1"/>
  <c r="AP14" i="48"/>
  <c r="AP43" i="48" s="1"/>
  <c r="AP56" i="48"/>
  <c r="AP65" i="48"/>
  <c r="AP60" i="48"/>
  <c r="AP63" i="48"/>
  <c r="AP55" i="48"/>
  <c r="AP61" i="48"/>
  <c r="AO66" i="48"/>
  <c r="AO67" i="48" s="1"/>
  <c r="AP62" i="48"/>
  <c r="AP59" i="48"/>
  <c r="AO50" i="48"/>
  <c r="BE1" i="47"/>
  <c r="BD35" i="47"/>
  <c r="BD10" i="47"/>
  <c r="BD9" i="47"/>
  <c r="BD4" i="47"/>
  <c r="BD31" i="47"/>
  <c r="AQ20" i="48" s="1"/>
  <c r="AQ49" i="48" s="1"/>
  <c r="BD11" i="47"/>
  <c r="BD14" i="47"/>
  <c r="BD12" i="47"/>
  <c r="BD27" i="47"/>
  <c r="BD21" i="47"/>
  <c r="BD29" i="47"/>
  <c r="BD26" i="47"/>
  <c r="BD28" i="47"/>
  <c r="BD2" i="47"/>
  <c r="AQ18" i="48" s="1"/>
  <c r="AQ47" i="48" s="1"/>
  <c r="BD25" i="47"/>
  <c r="BD30" i="47"/>
  <c r="BD3" i="47"/>
  <c r="BD18" i="47"/>
  <c r="BD33" i="47"/>
  <c r="BD13" i="47"/>
  <c r="BD20" i="47"/>
  <c r="BD6" i="47"/>
  <c r="BD32" i="47"/>
  <c r="BD15" i="47"/>
  <c r="BD34" i="47"/>
  <c r="BD23" i="47"/>
  <c r="BD16" i="47"/>
  <c r="BD24" i="47"/>
  <c r="BD7" i="47"/>
  <c r="BD22" i="47"/>
  <c r="BD5" i="47"/>
  <c r="BD17" i="47"/>
  <c r="BD8" i="47"/>
  <c r="BD19" i="47"/>
  <c r="P32" i="35"/>
  <c r="H43" i="39"/>
  <c r="I36" i="39"/>
  <c r="A44" i="39"/>
  <c r="H44" i="39" s="1"/>
  <c r="D43" i="39"/>
  <c r="E43" i="39"/>
  <c r="F43" i="39"/>
  <c r="AE142" i="39"/>
  <c r="AD141" i="39"/>
  <c r="I34" i="40"/>
  <c r="I60" i="40" s="1"/>
  <c r="I30" i="40"/>
  <c r="I56" i="40" s="1"/>
  <c r="I26" i="40"/>
  <c r="I52" i="40" s="1"/>
  <c r="I35" i="40"/>
  <c r="I61" i="40" s="1"/>
  <c r="I31" i="40"/>
  <c r="I57" i="40" s="1"/>
  <c r="I27" i="40"/>
  <c r="I53" i="40" s="1"/>
  <c r="I36" i="40"/>
  <c r="I62" i="40" s="1"/>
  <c r="I28" i="40"/>
  <c r="I54" i="40" s="1"/>
  <c r="I23" i="40"/>
  <c r="I49" i="40" s="1"/>
  <c r="I19" i="40"/>
  <c r="I45" i="40" s="1"/>
  <c r="I15" i="40"/>
  <c r="I41" i="40" s="1"/>
  <c r="I29" i="40"/>
  <c r="I55" i="40" s="1"/>
  <c r="I18" i="40"/>
  <c r="I44" i="40" s="1"/>
  <c r="I17" i="40"/>
  <c r="I43" i="40" s="1"/>
  <c r="I16" i="40"/>
  <c r="I42" i="40" s="1"/>
  <c r="I37" i="40"/>
  <c r="I63" i="40" s="1"/>
  <c r="I32" i="40"/>
  <c r="I58" i="40" s="1"/>
  <c r="I25" i="40"/>
  <c r="I51" i="40" s="1"/>
  <c r="I24" i="40"/>
  <c r="I50" i="40" s="1"/>
  <c r="J9" i="40"/>
  <c r="I33" i="40"/>
  <c r="I59" i="40" s="1"/>
  <c r="I21" i="40"/>
  <c r="I47" i="40" s="1"/>
  <c r="I22" i="40"/>
  <c r="I48" i="40" s="1"/>
  <c r="I20" i="40"/>
  <c r="I46" i="40" s="1"/>
  <c r="I68" i="40"/>
  <c r="J5" i="40"/>
  <c r="H65" i="40"/>
  <c r="H10" i="40" s="1"/>
  <c r="H70" i="40" s="1"/>
  <c r="H72" i="40" s="1"/>
  <c r="AF21" i="39" s="1"/>
  <c r="AH8" i="15" s="1"/>
  <c r="BE47" i="47" l="1"/>
  <c r="BE55" i="47"/>
  <c r="BE63" i="47"/>
  <c r="BE71" i="47"/>
  <c r="BE79" i="47"/>
  <c r="BE87" i="47"/>
  <c r="BE95" i="47"/>
  <c r="BE107" i="47"/>
  <c r="BE37" i="47"/>
  <c r="BE41" i="47"/>
  <c r="BE45" i="47"/>
  <c r="BE49" i="47"/>
  <c r="BE53" i="47"/>
  <c r="BE57" i="47"/>
  <c r="BE61" i="47"/>
  <c r="BE69" i="47"/>
  <c r="BE73" i="47"/>
  <c r="BE77" i="47"/>
  <c r="BE81" i="47"/>
  <c r="BE85" i="47"/>
  <c r="BE89" i="47"/>
  <c r="BE93" i="47"/>
  <c r="BE97" i="47"/>
  <c r="BE101" i="47"/>
  <c r="BE105" i="47"/>
  <c r="BE109" i="47"/>
  <c r="BE113" i="47"/>
  <c r="BE117" i="47"/>
  <c r="BE121" i="47"/>
  <c r="BE125" i="47"/>
  <c r="BE129" i="47"/>
  <c r="BE133" i="47"/>
  <c r="BE137" i="47"/>
  <c r="BE141" i="47"/>
  <c r="BE145" i="47"/>
  <c r="BE149" i="47"/>
  <c r="BE153" i="47"/>
  <c r="BE157" i="47"/>
  <c r="BE161" i="47"/>
  <c r="BE165" i="47"/>
  <c r="BE169" i="47"/>
  <c r="BE173" i="47"/>
  <c r="BE177" i="47"/>
  <c r="BE181" i="47"/>
  <c r="BE185" i="47"/>
  <c r="BE189" i="47"/>
  <c r="BE193" i="47"/>
  <c r="BE197" i="47"/>
  <c r="BE201" i="47"/>
  <c r="BE205" i="47"/>
  <c r="BE209" i="47"/>
  <c r="BE213" i="47"/>
  <c r="BE217" i="47"/>
  <c r="BE221" i="47"/>
  <c r="BE225" i="47"/>
  <c r="BE229" i="47"/>
  <c r="BE233" i="47"/>
  <c r="BE237" i="47"/>
  <c r="BE241" i="47"/>
  <c r="BE245" i="47"/>
  <c r="BE249" i="47"/>
  <c r="BE253" i="47"/>
  <c r="BE257" i="47"/>
  <c r="BE261" i="47"/>
  <c r="BE265" i="47"/>
  <c r="BE269" i="47"/>
  <c r="BE273" i="47"/>
  <c r="BE277" i="47"/>
  <c r="BE281" i="47"/>
  <c r="BE285" i="47"/>
  <c r="BE289" i="47"/>
  <c r="BE293" i="47"/>
  <c r="BE297" i="47"/>
  <c r="BE39" i="47"/>
  <c r="BE65" i="47"/>
  <c r="BE38" i="47"/>
  <c r="BE42" i="47"/>
  <c r="BE46" i="47"/>
  <c r="BE50" i="47"/>
  <c r="BE54" i="47"/>
  <c r="BE58" i="47"/>
  <c r="BE62" i="47"/>
  <c r="BE66" i="47"/>
  <c r="BE70" i="47"/>
  <c r="BE74" i="47"/>
  <c r="BE78" i="47"/>
  <c r="BE82" i="47"/>
  <c r="BE86" i="47"/>
  <c r="BE90" i="47"/>
  <c r="BE94" i="47"/>
  <c r="BE98" i="47"/>
  <c r="BE102" i="47"/>
  <c r="BE106" i="47"/>
  <c r="BE110" i="47"/>
  <c r="BE114" i="47"/>
  <c r="BE118" i="47"/>
  <c r="BE122" i="47"/>
  <c r="BE126" i="47"/>
  <c r="BE130" i="47"/>
  <c r="BE134" i="47"/>
  <c r="BE138" i="47"/>
  <c r="BE142" i="47"/>
  <c r="BE146" i="47"/>
  <c r="BE150" i="47"/>
  <c r="BE154" i="47"/>
  <c r="BE158" i="47"/>
  <c r="BE162" i="47"/>
  <c r="BE166" i="47"/>
  <c r="BE170" i="47"/>
  <c r="BE174" i="47"/>
  <c r="BE178" i="47"/>
  <c r="BE182" i="47"/>
  <c r="BE186" i="47"/>
  <c r="BE190" i="47"/>
  <c r="BE194" i="47"/>
  <c r="BE198" i="47"/>
  <c r="BE202" i="47"/>
  <c r="BE206" i="47"/>
  <c r="BE210" i="47"/>
  <c r="BE214" i="47"/>
  <c r="BE218" i="47"/>
  <c r="BE222" i="47"/>
  <c r="BE226" i="47"/>
  <c r="BE230" i="47"/>
  <c r="BE234" i="47"/>
  <c r="BE238" i="47"/>
  <c r="BE242" i="47"/>
  <c r="BE246" i="47"/>
  <c r="BE250" i="47"/>
  <c r="BE254" i="47"/>
  <c r="BE258" i="47"/>
  <c r="BE262" i="47"/>
  <c r="BE266" i="47"/>
  <c r="BE270" i="47"/>
  <c r="BE274" i="47"/>
  <c r="BE278" i="47"/>
  <c r="BE282" i="47"/>
  <c r="BE286" i="47"/>
  <c r="BE290" i="47"/>
  <c r="BE294" i="47"/>
  <c r="BE298" i="47"/>
  <c r="BE43" i="47"/>
  <c r="BE51" i="47"/>
  <c r="BE59" i="47"/>
  <c r="BE67" i="47"/>
  <c r="BE75" i="47"/>
  <c r="BE83" i="47"/>
  <c r="BE91" i="47"/>
  <c r="BE99" i="47"/>
  <c r="BE103" i="47"/>
  <c r="BE111" i="47"/>
  <c r="BE115" i="47"/>
  <c r="BE119" i="47"/>
  <c r="BE123" i="47"/>
  <c r="BE127" i="47"/>
  <c r="BE131" i="47"/>
  <c r="BE135" i="47"/>
  <c r="BE139" i="47"/>
  <c r="BE143" i="47"/>
  <c r="BE147" i="47"/>
  <c r="BE151" i="47"/>
  <c r="BE155" i="47"/>
  <c r="BE159" i="47"/>
  <c r="BE163" i="47"/>
  <c r="BE167" i="47"/>
  <c r="BE171" i="47"/>
  <c r="BE175" i="47"/>
  <c r="BE179" i="47"/>
  <c r="BE183" i="47"/>
  <c r="BE187" i="47"/>
  <c r="BE191" i="47"/>
  <c r="BE195" i="47"/>
  <c r="BE199" i="47"/>
  <c r="BE203" i="47"/>
  <c r="BE207" i="47"/>
  <c r="BE211" i="47"/>
  <c r="BE215" i="47"/>
  <c r="BE219" i="47"/>
  <c r="BE223" i="47"/>
  <c r="BE227" i="47"/>
  <c r="BE231" i="47"/>
  <c r="BE235" i="47"/>
  <c r="BE239" i="47"/>
  <c r="BE243" i="47"/>
  <c r="BE247" i="47"/>
  <c r="BE251" i="47"/>
  <c r="BE255" i="47"/>
  <c r="BE259" i="47"/>
  <c r="BE263" i="47"/>
  <c r="BE267" i="47"/>
  <c r="BE271" i="47"/>
  <c r="BE275" i="47"/>
  <c r="BE279" i="47"/>
  <c r="BE283" i="47"/>
  <c r="BE287" i="47"/>
  <c r="BE291" i="47"/>
  <c r="BE295" i="47"/>
  <c r="BE299" i="47"/>
  <c r="BE36" i="47"/>
  <c r="BE40" i="47"/>
  <c r="BE44" i="47"/>
  <c r="BE48" i="47"/>
  <c r="BE52" i="47"/>
  <c r="BE56" i="47"/>
  <c r="BE60" i="47"/>
  <c r="BE64" i="47"/>
  <c r="BE68" i="47"/>
  <c r="BE72" i="47"/>
  <c r="BE76" i="47"/>
  <c r="BE80" i="47"/>
  <c r="BE84" i="47"/>
  <c r="BE88" i="47"/>
  <c r="BE92" i="47"/>
  <c r="BE96" i="47"/>
  <c r="BE100" i="47"/>
  <c r="BE104" i="47"/>
  <c r="BE108" i="47"/>
  <c r="BE112" i="47"/>
  <c r="BE116" i="47"/>
  <c r="BE120" i="47"/>
  <c r="BE124" i="47"/>
  <c r="BE128" i="47"/>
  <c r="BE132" i="47"/>
  <c r="BE136" i="47"/>
  <c r="BE140" i="47"/>
  <c r="BE144" i="47"/>
  <c r="BE148" i="47"/>
  <c r="BE152" i="47"/>
  <c r="BE156" i="47"/>
  <c r="BE160" i="47"/>
  <c r="BE164" i="47"/>
  <c r="BE168" i="47"/>
  <c r="BE172" i="47"/>
  <c r="BE176" i="47"/>
  <c r="BE180" i="47"/>
  <c r="BE184" i="47"/>
  <c r="BE188" i="47"/>
  <c r="BE192" i="47"/>
  <c r="BE196" i="47"/>
  <c r="BE200" i="47"/>
  <c r="BE204" i="47"/>
  <c r="BE208" i="47"/>
  <c r="BE212" i="47"/>
  <c r="BE216" i="47"/>
  <c r="BE220" i="47"/>
  <c r="BE224" i="47"/>
  <c r="BE228" i="47"/>
  <c r="BE232" i="47"/>
  <c r="BE236" i="47"/>
  <c r="BE240" i="47"/>
  <c r="BE244" i="47"/>
  <c r="BE248" i="47"/>
  <c r="BE252" i="47"/>
  <c r="BE256" i="47"/>
  <c r="BE260" i="47"/>
  <c r="BE264" i="47"/>
  <c r="BE268" i="47"/>
  <c r="BE272" i="47"/>
  <c r="BE276" i="47"/>
  <c r="BE280" i="47"/>
  <c r="BE284" i="47"/>
  <c r="BE288" i="47"/>
  <c r="BE292" i="47"/>
  <c r="BE296" i="47"/>
  <c r="BE300" i="47"/>
  <c r="AQ64" i="48"/>
  <c r="AQ19" i="48"/>
  <c r="AQ48" i="48" s="1"/>
  <c r="AO51" i="48"/>
  <c r="AQ11" i="48"/>
  <c r="AQ40" i="48" s="1"/>
  <c r="AQ10" i="48"/>
  <c r="AQ39" i="48" s="1"/>
  <c r="AQ15" i="48"/>
  <c r="AQ44" i="48" s="1"/>
  <c r="AQ17" i="48"/>
  <c r="AQ46" i="48" s="1"/>
  <c r="AP21" i="48"/>
  <c r="AP22" i="48" s="1"/>
  <c r="AQ16" i="48"/>
  <c r="AQ45" i="48" s="1"/>
  <c r="AQ14" i="48"/>
  <c r="AQ43" i="48" s="1"/>
  <c r="AQ61" i="48"/>
  <c r="AQ56" i="48"/>
  <c r="AQ63" i="48"/>
  <c r="AQ55" i="48"/>
  <c r="AQ60" i="48"/>
  <c r="AQ62" i="48"/>
  <c r="AQ65" i="48"/>
  <c r="AQ59" i="48"/>
  <c r="AP66" i="48"/>
  <c r="AP67" i="48" s="1"/>
  <c r="AP50" i="48"/>
  <c r="BF1" i="47"/>
  <c r="BE35" i="47"/>
  <c r="BE9" i="47"/>
  <c r="BE10" i="47"/>
  <c r="BE4" i="47"/>
  <c r="BE24" i="47"/>
  <c r="BE31" i="47"/>
  <c r="AR20" i="48" s="1"/>
  <c r="AR49" i="48" s="1"/>
  <c r="BE29" i="47"/>
  <c r="BE26" i="47"/>
  <c r="BE13" i="47"/>
  <c r="BE2" i="47"/>
  <c r="AR18" i="48" s="1"/>
  <c r="AR47" i="48" s="1"/>
  <c r="BE19" i="47"/>
  <c r="BE27" i="47"/>
  <c r="BE34" i="47"/>
  <c r="BE21" i="47"/>
  <c r="BE3" i="47"/>
  <c r="BE33" i="47"/>
  <c r="BE20" i="47"/>
  <c r="BE28" i="47"/>
  <c r="BE6" i="47"/>
  <c r="BE17" i="47"/>
  <c r="BE25" i="47"/>
  <c r="BE7" i="47"/>
  <c r="AR15" i="48" s="1"/>
  <c r="AR44" i="48" s="1"/>
  <c r="BE11" i="47"/>
  <c r="BE14" i="47"/>
  <c r="BE5" i="47"/>
  <c r="BE32" i="47"/>
  <c r="BE8" i="47"/>
  <c r="BE15" i="47"/>
  <c r="BE23" i="47"/>
  <c r="BE30" i="47"/>
  <c r="BE16" i="47"/>
  <c r="BE18" i="47"/>
  <c r="BE22" i="47"/>
  <c r="BE12" i="47"/>
  <c r="Q32" i="35"/>
  <c r="AF142" i="39"/>
  <c r="AE141" i="39"/>
  <c r="I44" i="39"/>
  <c r="J36" i="39"/>
  <c r="A45" i="39"/>
  <c r="D44" i="39"/>
  <c r="E44" i="39"/>
  <c r="F44" i="39"/>
  <c r="G44" i="39"/>
  <c r="J35" i="40"/>
  <c r="J61" i="40" s="1"/>
  <c r="J31" i="40"/>
  <c r="J57" i="40" s="1"/>
  <c r="J27" i="40"/>
  <c r="J53" i="40" s="1"/>
  <c r="J36" i="40"/>
  <c r="J62" i="40" s="1"/>
  <c r="J32" i="40"/>
  <c r="J58" i="40" s="1"/>
  <c r="J28" i="40"/>
  <c r="J54" i="40" s="1"/>
  <c r="J33" i="40"/>
  <c r="J59" i="40" s="1"/>
  <c r="J24" i="40"/>
  <c r="J50" i="40" s="1"/>
  <c r="J20" i="40"/>
  <c r="J46" i="40" s="1"/>
  <c r="J16" i="40"/>
  <c r="J42" i="40" s="1"/>
  <c r="J37" i="40"/>
  <c r="J63" i="40" s="1"/>
  <c r="J25" i="40"/>
  <c r="J51" i="40" s="1"/>
  <c r="J15" i="40"/>
  <c r="J41" i="40" s="1"/>
  <c r="J34" i="40"/>
  <c r="J60" i="40" s="1"/>
  <c r="J30" i="40"/>
  <c r="J56" i="40" s="1"/>
  <c r="K9" i="40"/>
  <c r="J23" i="40"/>
  <c r="J49" i="40" s="1"/>
  <c r="J22" i="40"/>
  <c r="J48" i="40" s="1"/>
  <c r="J21" i="40"/>
  <c r="J47" i="40" s="1"/>
  <c r="J26" i="40"/>
  <c r="J52" i="40" s="1"/>
  <c r="J17" i="40"/>
  <c r="J43" i="40" s="1"/>
  <c r="J18" i="40"/>
  <c r="J44" i="40" s="1"/>
  <c r="J29" i="40"/>
  <c r="J55" i="40" s="1"/>
  <c r="J19" i="40"/>
  <c r="J45" i="40" s="1"/>
  <c r="I65" i="40"/>
  <c r="I10" i="40" s="1"/>
  <c r="I70" i="40" s="1"/>
  <c r="I72" i="40" s="1"/>
  <c r="AG21" i="39" s="1"/>
  <c r="AI8" i="15" s="1"/>
  <c r="J68" i="40"/>
  <c r="K5" i="40"/>
  <c r="BF47" i="47" l="1"/>
  <c r="BF55" i="47"/>
  <c r="BF63" i="47"/>
  <c r="BF71" i="47"/>
  <c r="BF79" i="47"/>
  <c r="BF87" i="47"/>
  <c r="BF95" i="47"/>
  <c r="BF107" i="47"/>
  <c r="BF37" i="47"/>
  <c r="BF41" i="47"/>
  <c r="BF45" i="47"/>
  <c r="BF49" i="47"/>
  <c r="BF53" i="47"/>
  <c r="BF57" i="47"/>
  <c r="BF61" i="47"/>
  <c r="BF69" i="47"/>
  <c r="BF73" i="47"/>
  <c r="BF77" i="47"/>
  <c r="BF81" i="47"/>
  <c r="BF85" i="47"/>
  <c r="BF89" i="47"/>
  <c r="BF93" i="47"/>
  <c r="BF97" i="47"/>
  <c r="BF101" i="47"/>
  <c r="BF105" i="47"/>
  <c r="BF109" i="47"/>
  <c r="BF113" i="47"/>
  <c r="BF117" i="47"/>
  <c r="BF121" i="47"/>
  <c r="BF125" i="47"/>
  <c r="BF129" i="47"/>
  <c r="BF133" i="47"/>
  <c r="BF137" i="47"/>
  <c r="BF141" i="47"/>
  <c r="BF145" i="47"/>
  <c r="BF149" i="47"/>
  <c r="BF153" i="47"/>
  <c r="BF157" i="47"/>
  <c r="BF161" i="47"/>
  <c r="BF165" i="47"/>
  <c r="BF169" i="47"/>
  <c r="BF173" i="47"/>
  <c r="BF177" i="47"/>
  <c r="BF181" i="47"/>
  <c r="BF185" i="47"/>
  <c r="BF189" i="47"/>
  <c r="BF193" i="47"/>
  <c r="BF197" i="47"/>
  <c r="BF201" i="47"/>
  <c r="BF205" i="47"/>
  <c r="BF209" i="47"/>
  <c r="BF213" i="47"/>
  <c r="BF217" i="47"/>
  <c r="BF221" i="47"/>
  <c r="BF225" i="47"/>
  <c r="BF229" i="47"/>
  <c r="BF233" i="47"/>
  <c r="BF237" i="47"/>
  <c r="BF241" i="47"/>
  <c r="BF245" i="47"/>
  <c r="BF249" i="47"/>
  <c r="BF253" i="47"/>
  <c r="BF257" i="47"/>
  <c r="BF261" i="47"/>
  <c r="BF265" i="47"/>
  <c r="BF269" i="47"/>
  <c r="BF273" i="47"/>
  <c r="BF277" i="47"/>
  <c r="BF281" i="47"/>
  <c r="BF285" i="47"/>
  <c r="BF289" i="47"/>
  <c r="BF293" i="47"/>
  <c r="BF297" i="47"/>
  <c r="BF39" i="47"/>
  <c r="BF65" i="47"/>
  <c r="BF38" i="47"/>
  <c r="BF42" i="47"/>
  <c r="BF46" i="47"/>
  <c r="BF50" i="47"/>
  <c r="BF54" i="47"/>
  <c r="BF58" i="47"/>
  <c r="BF62" i="47"/>
  <c r="BF66" i="47"/>
  <c r="BF70" i="47"/>
  <c r="BF74" i="47"/>
  <c r="BF78" i="47"/>
  <c r="BF82" i="47"/>
  <c r="BF86" i="47"/>
  <c r="BF90" i="47"/>
  <c r="BF94" i="47"/>
  <c r="BF98" i="47"/>
  <c r="BF102" i="47"/>
  <c r="BF106" i="47"/>
  <c r="BF110" i="47"/>
  <c r="BF114" i="47"/>
  <c r="BF118" i="47"/>
  <c r="BF122" i="47"/>
  <c r="BF126" i="47"/>
  <c r="BF130" i="47"/>
  <c r="BF134" i="47"/>
  <c r="BF138" i="47"/>
  <c r="BF142" i="47"/>
  <c r="BF146" i="47"/>
  <c r="BF150" i="47"/>
  <c r="BF154" i="47"/>
  <c r="BF158" i="47"/>
  <c r="BF162" i="47"/>
  <c r="BF166" i="47"/>
  <c r="BF170" i="47"/>
  <c r="BF174" i="47"/>
  <c r="BF178" i="47"/>
  <c r="BF182" i="47"/>
  <c r="BF186" i="47"/>
  <c r="BF190" i="47"/>
  <c r="BF194" i="47"/>
  <c r="BF198" i="47"/>
  <c r="BF202" i="47"/>
  <c r="BF206" i="47"/>
  <c r="BF210" i="47"/>
  <c r="BF214" i="47"/>
  <c r="BF218" i="47"/>
  <c r="BF222" i="47"/>
  <c r="BF226" i="47"/>
  <c r="BF230" i="47"/>
  <c r="BF234" i="47"/>
  <c r="BF238" i="47"/>
  <c r="BF242" i="47"/>
  <c r="BF246" i="47"/>
  <c r="BF250" i="47"/>
  <c r="BF254" i="47"/>
  <c r="BF258" i="47"/>
  <c r="BF262" i="47"/>
  <c r="BF266" i="47"/>
  <c r="BF270" i="47"/>
  <c r="BF274" i="47"/>
  <c r="BF278" i="47"/>
  <c r="BF282" i="47"/>
  <c r="BF286" i="47"/>
  <c r="BF290" i="47"/>
  <c r="BF294" i="47"/>
  <c r="BF298" i="47"/>
  <c r="BF43" i="47"/>
  <c r="BF51" i="47"/>
  <c r="BF59" i="47"/>
  <c r="BF67" i="47"/>
  <c r="BF75" i="47"/>
  <c r="BF83" i="47"/>
  <c r="BF91" i="47"/>
  <c r="BF99" i="47"/>
  <c r="BF103" i="47"/>
  <c r="BF111" i="47"/>
  <c r="BF115" i="47"/>
  <c r="BF119" i="47"/>
  <c r="BF123" i="47"/>
  <c r="BF127" i="47"/>
  <c r="BF131" i="47"/>
  <c r="BF135" i="47"/>
  <c r="BF139" i="47"/>
  <c r="BF143" i="47"/>
  <c r="BF147" i="47"/>
  <c r="BF151" i="47"/>
  <c r="BF155" i="47"/>
  <c r="BF159" i="47"/>
  <c r="BF163" i="47"/>
  <c r="BF167" i="47"/>
  <c r="BF171" i="47"/>
  <c r="BF175" i="47"/>
  <c r="BF179" i="47"/>
  <c r="BF183" i="47"/>
  <c r="BF187" i="47"/>
  <c r="BF191" i="47"/>
  <c r="BF195" i="47"/>
  <c r="BF199" i="47"/>
  <c r="BF203" i="47"/>
  <c r="BF207" i="47"/>
  <c r="BF211" i="47"/>
  <c r="BF215" i="47"/>
  <c r="BF219" i="47"/>
  <c r="BF223" i="47"/>
  <c r="BF227" i="47"/>
  <c r="BF231" i="47"/>
  <c r="BF235" i="47"/>
  <c r="BF239" i="47"/>
  <c r="BF243" i="47"/>
  <c r="BF247" i="47"/>
  <c r="BF251" i="47"/>
  <c r="BF255" i="47"/>
  <c r="BF259" i="47"/>
  <c r="BF263" i="47"/>
  <c r="BF267" i="47"/>
  <c r="BF271" i="47"/>
  <c r="BF275" i="47"/>
  <c r="BF279" i="47"/>
  <c r="BF283" i="47"/>
  <c r="BF287" i="47"/>
  <c r="BF291" i="47"/>
  <c r="BF295" i="47"/>
  <c r="BF299" i="47"/>
  <c r="BF36" i="47"/>
  <c r="BF40" i="47"/>
  <c r="BF44" i="47"/>
  <c r="BF48" i="47"/>
  <c r="BF52" i="47"/>
  <c r="BF56" i="47"/>
  <c r="BF60" i="47"/>
  <c r="BF64" i="47"/>
  <c r="BF68" i="47"/>
  <c r="BF72" i="47"/>
  <c r="BF76" i="47"/>
  <c r="BF80" i="47"/>
  <c r="BF84" i="47"/>
  <c r="BF88" i="47"/>
  <c r="BF92" i="47"/>
  <c r="BF96" i="47"/>
  <c r="BF100" i="47"/>
  <c r="BF104" i="47"/>
  <c r="BF108" i="47"/>
  <c r="BF112" i="47"/>
  <c r="BF116" i="47"/>
  <c r="BF120" i="47"/>
  <c r="BF124" i="47"/>
  <c r="BF128" i="47"/>
  <c r="BF132" i="47"/>
  <c r="BF136" i="47"/>
  <c r="BF140" i="47"/>
  <c r="BF144" i="47"/>
  <c r="BF148" i="47"/>
  <c r="BF152" i="47"/>
  <c r="BF156" i="47"/>
  <c r="BF160" i="47"/>
  <c r="BF164" i="47"/>
  <c r="BF168" i="47"/>
  <c r="BF172" i="47"/>
  <c r="BF176" i="47"/>
  <c r="BF180" i="47"/>
  <c r="BF184" i="47"/>
  <c r="BF188" i="47"/>
  <c r="BF192" i="47"/>
  <c r="BF196" i="47"/>
  <c r="BF200" i="47"/>
  <c r="BF204" i="47"/>
  <c r="BF208" i="47"/>
  <c r="BF212" i="47"/>
  <c r="BF216" i="47"/>
  <c r="BF220" i="47"/>
  <c r="BF224" i="47"/>
  <c r="BF228" i="47"/>
  <c r="BF232" i="47"/>
  <c r="BF236" i="47"/>
  <c r="BF240" i="47"/>
  <c r="BF244" i="47"/>
  <c r="BF248" i="47"/>
  <c r="BF252" i="47"/>
  <c r="BF256" i="47"/>
  <c r="BF260" i="47"/>
  <c r="BF264" i="47"/>
  <c r="BF268" i="47"/>
  <c r="BF272" i="47"/>
  <c r="BF276" i="47"/>
  <c r="BF280" i="47"/>
  <c r="BF284" i="47"/>
  <c r="BF288" i="47"/>
  <c r="BF292" i="47"/>
  <c r="BF296" i="47"/>
  <c r="BF300" i="47"/>
  <c r="AR64" i="48"/>
  <c r="AR19" i="48"/>
  <c r="AR48" i="48" s="1"/>
  <c r="AP51" i="48"/>
  <c r="AR16" i="48"/>
  <c r="AR45" i="48" s="1"/>
  <c r="AR14" i="48"/>
  <c r="AR43" i="48" s="1"/>
  <c r="AQ21" i="48"/>
  <c r="AQ22" i="48" s="1"/>
  <c r="AR10" i="48"/>
  <c r="AR39" i="48" s="1"/>
  <c r="AR11" i="48"/>
  <c r="AR40" i="48" s="1"/>
  <c r="AR17" i="48"/>
  <c r="AR46" i="48" s="1"/>
  <c r="AR56" i="48"/>
  <c r="AR61" i="48"/>
  <c r="AR63" i="48"/>
  <c r="AR65" i="48"/>
  <c r="AQ66" i="48"/>
  <c r="AQ67" i="48" s="1"/>
  <c r="AR55" i="48"/>
  <c r="AR60" i="48"/>
  <c r="AR59" i="48"/>
  <c r="AR62" i="48"/>
  <c r="AQ50" i="48"/>
  <c r="BG1" i="47"/>
  <c r="BF35" i="47"/>
  <c r="BF9" i="47"/>
  <c r="BF10" i="47"/>
  <c r="BF4" i="47"/>
  <c r="BF16" i="47"/>
  <c r="BF24" i="47"/>
  <c r="BF18" i="47"/>
  <c r="BF22" i="47"/>
  <c r="BF2" i="47"/>
  <c r="AS18" i="48" s="1"/>
  <c r="AS47" i="48" s="1"/>
  <c r="BF23" i="47"/>
  <c r="BF19" i="47"/>
  <c r="BF27" i="47"/>
  <c r="BF31" i="47"/>
  <c r="AS20" i="48" s="1"/>
  <c r="AS49" i="48" s="1"/>
  <c r="BF3" i="47"/>
  <c r="BF26" i="47"/>
  <c r="BF13" i="47"/>
  <c r="BF6" i="47"/>
  <c r="BF21" i="47"/>
  <c r="BF29" i="47"/>
  <c r="BF7" i="47"/>
  <c r="BF5" i="47"/>
  <c r="BF28" i="47"/>
  <c r="BF17" i="47"/>
  <c r="BF25" i="47"/>
  <c r="BF8" i="47"/>
  <c r="BF30" i="47"/>
  <c r="BF11" i="47"/>
  <c r="BF14" i="47"/>
  <c r="BF33" i="47"/>
  <c r="BF20" i="47"/>
  <c r="BF32" i="47"/>
  <c r="BF12" i="47"/>
  <c r="BF15" i="47"/>
  <c r="BF34" i="47"/>
  <c r="R32" i="35"/>
  <c r="J65" i="40"/>
  <c r="J10" i="40" s="1"/>
  <c r="J70" i="40" s="1"/>
  <c r="J72" i="40" s="1"/>
  <c r="AH21" i="39" s="1"/>
  <c r="AJ8" i="15" s="1"/>
  <c r="A46" i="39"/>
  <c r="J46" i="39" s="1"/>
  <c r="D45" i="39"/>
  <c r="E45" i="39"/>
  <c r="F45" i="39"/>
  <c r="G45" i="39"/>
  <c r="H45" i="39"/>
  <c r="K36" i="39"/>
  <c r="J45" i="39"/>
  <c r="AG142" i="39"/>
  <c r="AF141" i="39"/>
  <c r="I45" i="39"/>
  <c r="K36" i="40"/>
  <c r="K62" i="40" s="1"/>
  <c r="K32" i="40"/>
  <c r="K58" i="40" s="1"/>
  <c r="K28" i="40"/>
  <c r="K54" i="40" s="1"/>
  <c r="K37" i="40"/>
  <c r="K63" i="40" s="1"/>
  <c r="K33" i="40"/>
  <c r="K59" i="40" s="1"/>
  <c r="K29" i="40"/>
  <c r="K55" i="40" s="1"/>
  <c r="K25" i="40"/>
  <c r="K51" i="40" s="1"/>
  <c r="K30" i="40"/>
  <c r="K56" i="40" s="1"/>
  <c r="K21" i="40"/>
  <c r="K47" i="40" s="1"/>
  <c r="K17" i="40"/>
  <c r="K43" i="40" s="1"/>
  <c r="K34" i="40"/>
  <c r="K60" i="40" s="1"/>
  <c r="L9" i="40"/>
  <c r="K26" i="40"/>
  <c r="K52" i="40" s="1"/>
  <c r="K24" i="40"/>
  <c r="K50" i="40" s="1"/>
  <c r="K23" i="40"/>
  <c r="K49" i="40" s="1"/>
  <c r="K22" i="40"/>
  <c r="K48" i="40" s="1"/>
  <c r="K35" i="40"/>
  <c r="K61" i="40" s="1"/>
  <c r="K19" i="40"/>
  <c r="K45" i="40" s="1"/>
  <c r="K20" i="40"/>
  <c r="K46" i="40" s="1"/>
  <c r="K18" i="40"/>
  <c r="K44" i="40" s="1"/>
  <c r="K27" i="40"/>
  <c r="K53" i="40" s="1"/>
  <c r="K15" i="40"/>
  <c r="K41" i="40" s="1"/>
  <c r="K31" i="40"/>
  <c r="K57" i="40" s="1"/>
  <c r="K16" i="40"/>
  <c r="K42" i="40" s="1"/>
  <c r="K68" i="40"/>
  <c r="L5" i="40"/>
  <c r="AS15" i="48" l="1"/>
  <c r="AS44" i="48" s="1"/>
  <c r="BG47" i="47"/>
  <c r="BG55" i="47"/>
  <c r="BG63" i="47"/>
  <c r="BG71" i="47"/>
  <c r="BG79" i="47"/>
  <c r="BG87" i="47"/>
  <c r="BG95" i="47"/>
  <c r="BG107" i="47"/>
  <c r="BG37" i="47"/>
  <c r="BG41" i="47"/>
  <c r="BG45" i="47"/>
  <c r="BG49" i="47"/>
  <c r="BG53" i="47"/>
  <c r="BG57" i="47"/>
  <c r="BG61" i="47"/>
  <c r="BG69" i="47"/>
  <c r="BG73" i="47"/>
  <c r="BG77" i="47"/>
  <c r="BG81" i="47"/>
  <c r="BG85" i="47"/>
  <c r="BG89" i="47"/>
  <c r="BG93" i="47"/>
  <c r="BG97" i="47"/>
  <c r="BG101" i="47"/>
  <c r="BG105" i="47"/>
  <c r="BG109" i="47"/>
  <c r="BG113" i="47"/>
  <c r="BG117" i="47"/>
  <c r="BG121" i="47"/>
  <c r="BG125" i="47"/>
  <c r="BG129" i="47"/>
  <c r="BG133" i="47"/>
  <c r="BG137" i="47"/>
  <c r="BG141" i="47"/>
  <c r="BG145" i="47"/>
  <c r="BG149" i="47"/>
  <c r="BG153" i="47"/>
  <c r="BG157" i="47"/>
  <c r="BG161" i="47"/>
  <c r="BG165" i="47"/>
  <c r="BG169" i="47"/>
  <c r="BG173" i="47"/>
  <c r="BG177" i="47"/>
  <c r="BG181" i="47"/>
  <c r="BG185" i="47"/>
  <c r="BG189" i="47"/>
  <c r="BG193" i="47"/>
  <c r="BG197" i="47"/>
  <c r="BG201" i="47"/>
  <c r="BG205" i="47"/>
  <c r="BG209" i="47"/>
  <c r="BG213" i="47"/>
  <c r="BG217" i="47"/>
  <c r="BG221" i="47"/>
  <c r="BG225" i="47"/>
  <c r="BG229" i="47"/>
  <c r="BG233" i="47"/>
  <c r="BG237" i="47"/>
  <c r="BG241" i="47"/>
  <c r="BG245" i="47"/>
  <c r="BG249" i="47"/>
  <c r="BG253" i="47"/>
  <c r="BG257" i="47"/>
  <c r="BG261" i="47"/>
  <c r="BG265" i="47"/>
  <c r="BG269" i="47"/>
  <c r="BG273" i="47"/>
  <c r="BG277" i="47"/>
  <c r="BG281" i="47"/>
  <c r="BG285" i="47"/>
  <c r="BG289" i="47"/>
  <c r="BG293" i="47"/>
  <c r="BG297" i="47"/>
  <c r="BG39" i="47"/>
  <c r="BG65" i="47"/>
  <c r="BG38" i="47"/>
  <c r="BG42" i="47"/>
  <c r="BG46" i="47"/>
  <c r="BG50" i="47"/>
  <c r="BG54" i="47"/>
  <c r="BG58" i="47"/>
  <c r="BG62" i="47"/>
  <c r="BG66" i="47"/>
  <c r="BG70" i="47"/>
  <c r="BG74" i="47"/>
  <c r="BG78" i="47"/>
  <c r="BG82" i="47"/>
  <c r="BG86" i="47"/>
  <c r="BG90" i="47"/>
  <c r="BG94" i="47"/>
  <c r="BG98" i="47"/>
  <c r="BG102" i="47"/>
  <c r="BG106" i="47"/>
  <c r="BG110" i="47"/>
  <c r="BG114" i="47"/>
  <c r="BG118" i="47"/>
  <c r="BG122" i="47"/>
  <c r="BG126" i="47"/>
  <c r="BG130" i="47"/>
  <c r="BG134" i="47"/>
  <c r="BG138" i="47"/>
  <c r="BG142" i="47"/>
  <c r="BG146" i="47"/>
  <c r="BG150" i="47"/>
  <c r="BG154" i="47"/>
  <c r="BG158" i="47"/>
  <c r="BG162" i="47"/>
  <c r="BG166" i="47"/>
  <c r="BG170" i="47"/>
  <c r="BG174" i="47"/>
  <c r="BG178" i="47"/>
  <c r="BG182" i="47"/>
  <c r="BG186" i="47"/>
  <c r="BG190" i="47"/>
  <c r="BG194" i="47"/>
  <c r="BG198" i="47"/>
  <c r="BG202" i="47"/>
  <c r="BG206" i="47"/>
  <c r="BG210" i="47"/>
  <c r="BG214" i="47"/>
  <c r="BG218" i="47"/>
  <c r="BG222" i="47"/>
  <c r="BG226" i="47"/>
  <c r="BG230" i="47"/>
  <c r="BG234" i="47"/>
  <c r="BG238" i="47"/>
  <c r="BG242" i="47"/>
  <c r="BG246" i="47"/>
  <c r="BG250" i="47"/>
  <c r="BG254" i="47"/>
  <c r="BG258" i="47"/>
  <c r="BG262" i="47"/>
  <c r="BG266" i="47"/>
  <c r="BG270" i="47"/>
  <c r="BG274" i="47"/>
  <c r="BG278" i="47"/>
  <c r="BG282" i="47"/>
  <c r="BG286" i="47"/>
  <c r="BG290" i="47"/>
  <c r="BG294" i="47"/>
  <c r="BG298" i="47"/>
  <c r="BG43" i="47"/>
  <c r="BG51" i="47"/>
  <c r="BG59" i="47"/>
  <c r="BG67" i="47"/>
  <c r="BG75" i="47"/>
  <c r="BG83" i="47"/>
  <c r="BG91" i="47"/>
  <c r="BG99" i="47"/>
  <c r="BG103" i="47"/>
  <c r="BG111" i="47"/>
  <c r="BG115" i="47"/>
  <c r="BG119" i="47"/>
  <c r="BG123" i="47"/>
  <c r="BG127" i="47"/>
  <c r="BG131" i="47"/>
  <c r="BG135" i="47"/>
  <c r="BG139" i="47"/>
  <c r="BG143" i="47"/>
  <c r="BG147" i="47"/>
  <c r="BG151" i="47"/>
  <c r="BG155" i="47"/>
  <c r="BG159" i="47"/>
  <c r="BG163" i="47"/>
  <c r="BG167" i="47"/>
  <c r="BG171" i="47"/>
  <c r="BG175" i="47"/>
  <c r="BG179" i="47"/>
  <c r="BG183" i="47"/>
  <c r="BG187" i="47"/>
  <c r="BG191" i="47"/>
  <c r="BG195" i="47"/>
  <c r="BG199" i="47"/>
  <c r="BG203" i="47"/>
  <c r="BG207" i="47"/>
  <c r="BG211" i="47"/>
  <c r="BG215" i="47"/>
  <c r="BG219" i="47"/>
  <c r="BG223" i="47"/>
  <c r="BG227" i="47"/>
  <c r="BG231" i="47"/>
  <c r="BG235" i="47"/>
  <c r="BG239" i="47"/>
  <c r="BG243" i="47"/>
  <c r="BG247" i="47"/>
  <c r="BG251" i="47"/>
  <c r="BG255" i="47"/>
  <c r="BG259" i="47"/>
  <c r="BG263" i="47"/>
  <c r="BG267" i="47"/>
  <c r="BG271" i="47"/>
  <c r="BG275" i="47"/>
  <c r="BG279" i="47"/>
  <c r="BG283" i="47"/>
  <c r="BG287" i="47"/>
  <c r="BG291" i="47"/>
  <c r="BG295" i="47"/>
  <c r="BG299" i="47"/>
  <c r="BG36" i="47"/>
  <c r="BG40" i="47"/>
  <c r="BG44" i="47"/>
  <c r="BG48" i="47"/>
  <c r="BG52" i="47"/>
  <c r="BG56" i="47"/>
  <c r="BG60" i="47"/>
  <c r="BG64" i="47"/>
  <c r="BG68" i="47"/>
  <c r="BG72" i="47"/>
  <c r="BG76" i="47"/>
  <c r="BG80" i="47"/>
  <c r="BG84" i="47"/>
  <c r="BG88" i="47"/>
  <c r="BG92" i="47"/>
  <c r="BG96" i="47"/>
  <c r="BG100" i="47"/>
  <c r="BG104" i="47"/>
  <c r="BG108" i="47"/>
  <c r="BG112" i="47"/>
  <c r="BG116" i="47"/>
  <c r="BG120" i="47"/>
  <c r="BG124" i="47"/>
  <c r="BG128" i="47"/>
  <c r="BG132" i="47"/>
  <c r="BG136" i="47"/>
  <c r="BG140" i="47"/>
  <c r="BG144" i="47"/>
  <c r="BG148" i="47"/>
  <c r="BG152" i="47"/>
  <c r="BG156" i="47"/>
  <c r="BG160" i="47"/>
  <c r="BG164" i="47"/>
  <c r="BG168" i="47"/>
  <c r="BG172" i="47"/>
  <c r="BG176" i="47"/>
  <c r="BG180" i="47"/>
  <c r="BG184" i="47"/>
  <c r="BG188" i="47"/>
  <c r="BG192" i="47"/>
  <c r="BG196" i="47"/>
  <c r="BG200" i="47"/>
  <c r="BG204" i="47"/>
  <c r="BG208" i="47"/>
  <c r="BG212" i="47"/>
  <c r="BG216" i="47"/>
  <c r="BG220" i="47"/>
  <c r="BG224" i="47"/>
  <c r="BG228" i="47"/>
  <c r="BG232" i="47"/>
  <c r="BG236" i="47"/>
  <c r="BG240" i="47"/>
  <c r="BG244" i="47"/>
  <c r="BG248" i="47"/>
  <c r="BG252" i="47"/>
  <c r="BG256" i="47"/>
  <c r="BG260" i="47"/>
  <c r="BG264" i="47"/>
  <c r="BG268" i="47"/>
  <c r="BG272" i="47"/>
  <c r="BG276" i="47"/>
  <c r="BG280" i="47"/>
  <c r="BG284" i="47"/>
  <c r="BG288" i="47"/>
  <c r="BG292" i="47"/>
  <c r="BG296" i="47"/>
  <c r="BG300" i="47"/>
  <c r="AS19" i="48"/>
  <c r="AS48" i="48" s="1"/>
  <c r="AS64" i="48"/>
  <c r="AQ51" i="48"/>
  <c r="AS16" i="48"/>
  <c r="AS45" i="48" s="1"/>
  <c r="AS11" i="48"/>
  <c r="AS40" i="48" s="1"/>
  <c r="AS14" i="48"/>
  <c r="AS43" i="48" s="1"/>
  <c r="AS10" i="48"/>
  <c r="AS39" i="48" s="1"/>
  <c r="AR21" i="48"/>
  <c r="AR22" i="48" s="1"/>
  <c r="AS17" i="48"/>
  <c r="AS46" i="48" s="1"/>
  <c r="AS60" i="48"/>
  <c r="AS55" i="48"/>
  <c r="AS61" i="48"/>
  <c r="AS62" i="48"/>
  <c r="AS56" i="48"/>
  <c r="AS65" i="48"/>
  <c r="AS63" i="48"/>
  <c r="AR66" i="48"/>
  <c r="AR67" i="48" s="1"/>
  <c r="AS59" i="48"/>
  <c r="AR50" i="48"/>
  <c r="BH1" i="47"/>
  <c r="BG35" i="47"/>
  <c r="BG10" i="47"/>
  <c r="BG9" i="47"/>
  <c r="BG4" i="47"/>
  <c r="BG7" i="47"/>
  <c r="BG14" i="47"/>
  <c r="BG33" i="47"/>
  <c r="BG5" i="47"/>
  <c r="BG20" i="47"/>
  <c r="BG32" i="47"/>
  <c r="BG8" i="47"/>
  <c r="BG15" i="47"/>
  <c r="BG34" i="47"/>
  <c r="BG16" i="47"/>
  <c r="BG24" i="47"/>
  <c r="BG11" i="47"/>
  <c r="BG18" i="47"/>
  <c r="BG22" i="47"/>
  <c r="BG12" i="47"/>
  <c r="BG19" i="47"/>
  <c r="BG23" i="47"/>
  <c r="BG31" i="47"/>
  <c r="AT20" i="48" s="1"/>
  <c r="AT49" i="48" s="1"/>
  <c r="BG26" i="47"/>
  <c r="BG13" i="47"/>
  <c r="BG2" i="47"/>
  <c r="AT18" i="48" s="1"/>
  <c r="AT47" i="48" s="1"/>
  <c r="BG27" i="47"/>
  <c r="BG21" i="47"/>
  <c r="BG29" i="47"/>
  <c r="BG3" i="47"/>
  <c r="BG28" i="47"/>
  <c r="BG6" i="47"/>
  <c r="BG17" i="47"/>
  <c r="BG25" i="47"/>
  <c r="BG30" i="47"/>
  <c r="S32" i="35"/>
  <c r="K46" i="39"/>
  <c r="L36" i="39"/>
  <c r="A47" i="39"/>
  <c r="D46" i="39"/>
  <c r="E46" i="39"/>
  <c r="F46" i="39"/>
  <c r="G46" i="39"/>
  <c r="H46" i="39"/>
  <c r="I46" i="39"/>
  <c r="AH142" i="39"/>
  <c r="AG141" i="39"/>
  <c r="L37" i="40"/>
  <c r="L63" i="40" s="1"/>
  <c r="L33" i="40"/>
  <c r="L59" i="40" s="1"/>
  <c r="L29" i="40"/>
  <c r="L55" i="40" s="1"/>
  <c r="L34" i="40"/>
  <c r="L60" i="40" s="1"/>
  <c r="L30" i="40"/>
  <c r="L56" i="40" s="1"/>
  <c r="L26" i="40"/>
  <c r="L52" i="40" s="1"/>
  <c r="L35" i="40"/>
  <c r="L61" i="40" s="1"/>
  <c r="L27" i="40"/>
  <c r="L53" i="40" s="1"/>
  <c r="L25" i="40"/>
  <c r="L51" i="40" s="1"/>
  <c r="L22" i="40"/>
  <c r="L48" i="40" s="1"/>
  <c r="L18" i="40"/>
  <c r="L44" i="40" s="1"/>
  <c r="L36" i="40"/>
  <c r="L62" i="40" s="1"/>
  <c r="L32" i="40"/>
  <c r="L58" i="40" s="1"/>
  <c r="L24" i="40"/>
  <c r="L50" i="40" s="1"/>
  <c r="L23" i="40"/>
  <c r="L49" i="40" s="1"/>
  <c r="L28" i="40"/>
  <c r="L54" i="40" s="1"/>
  <c r="L21" i="40"/>
  <c r="L47" i="40" s="1"/>
  <c r="L20" i="40"/>
  <c r="L46" i="40" s="1"/>
  <c r="L19" i="40"/>
  <c r="L45" i="40" s="1"/>
  <c r="L31" i="40"/>
  <c r="L57" i="40" s="1"/>
  <c r="L16" i="40"/>
  <c r="L42" i="40" s="1"/>
  <c r="L15" i="40"/>
  <c r="L41" i="40" s="1"/>
  <c r="L17" i="40"/>
  <c r="L43" i="40" s="1"/>
  <c r="M9" i="40"/>
  <c r="L68" i="40"/>
  <c r="M5" i="40"/>
  <c r="K65" i="40"/>
  <c r="K10" i="40" s="1"/>
  <c r="K70" i="40" s="1"/>
  <c r="K72" i="40" s="1"/>
  <c r="AI21" i="39" s="1"/>
  <c r="AK8" i="15" s="1"/>
  <c r="BH47" i="47" l="1"/>
  <c r="BH55" i="47"/>
  <c r="BH63" i="47"/>
  <c r="BH71" i="47"/>
  <c r="BH79" i="47"/>
  <c r="BH87" i="47"/>
  <c r="BH95" i="47"/>
  <c r="BH107" i="47"/>
  <c r="BH37" i="47"/>
  <c r="BH41" i="47"/>
  <c r="BH45" i="47"/>
  <c r="BH49" i="47"/>
  <c r="BH53" i="47"/>
  <c r="BH57" i="47"/>
  <c r="BH61" i="47"/>
  <c r="BH69" i="47"/>
  <c r="BH73" i="47"/>
  <c r="BH77" i="47"/>
  <c r="BH81" i="47"/>
  <c r="BH85" i="47"/>
  <c r="BH89" i="47"/>
  <c r="BH93" i="47"/>
  <c r="BH97" i="47"/>
  <c r="BH101" i="47"/>
  <c r="BH105" i="47"/>
  <c r="BH109" i="47"/>
  <c r="BH113" i="47"/>
  <c r="BH117" i="47"/>
  <c r="BH121" i="47"/>
  <c r="BH125" i="47"/>
  <c r="BH129" i="47"/>
  <c r="BH133" i="47"/>
  <c r="BH137" i="47"/>
  <c r="BH141" i="47"/>
  <c r="BH145" i="47"/>
  <c r="BH149" i="47"/>
  <c r="BH153" i="47"/>
  <c r="BH157" i="47"/>
  <c r="BH161" i="47"/>
  <c r="BH165" i="47"/>
  <c r="BH169" i="47"/>
  <c r="BH173" i="47"/>
  <c r="BH177" i="47"/>
  <c r="BH181" i="47"/>
  <c r="BH185" i="47"/>
  <c r="BH189" i="47"/>
  <c r="BH193" i="47"/>
  <c r="BH197" i="47"/>
  <c r="BH201" i="47"/>
  <c r="BH205" i="47"/>
  <c r="BH209" i="47"/>
  <c r="BH213" i="47"/>
  <c r="BH217" i="47"/>
  <c r="BH221" i="47"/>
  <c r="BH225" i="47"/>
  <c r="BH229" i="47"/>
  <c r="BH233" i="47"/>
  <c r="BH237" i="47"/>
  <c r="BH241" i="47"/>
  <c r="BH245" i="47"/>
  <c r="BH249" i="47"/>
  <c r="BH253" i="47"/>
  <c r="BH257" i="47"/>
  <c r="BH261" i="47"/>
  <c r="BH265" i="47"/>
  <c r="BH269" i="47"/>
  <c r="BH273" i="47"/>
  <c r="BH277" i="47"/>
  <c r="BH281" i="47"/>
  <c r="BH285" i="47"/>
  <c r="BH289" i="47"/>
  <c r="BH293" i="47"/>
  <c r="BH297" i="47"/>
  <c r="BH39" i="47"/>
  <c r="BH65" i="47"/>
  <c r="BH38" i="47"/>
  <c r="BH42" i="47"/>
  <c r="BH46" i="47"/>
  <c r="BH50" i="47"/>
  <c r="BH54" i="47"/>
  <c r="BH58" i="47"/>
  <c r="BH62" i="47"/>
  <c r="BH66" i="47"/>
  <c r="BH70" i="47"/>
  <c r="BH74" i="47"/>
  <c r="BH78" i="47"/>
  <c r="BH82" i="47"/>
  <c r="BH86" i="47"/>
  <c r="BH90" i="47"/>
  <c r="BH94" i="47"/>
  <c r="BH98" i="47"/>
  <c r="BH102" i="47"/>
  <c r="BH106" i="47"/>
  <c r="BH110" i="47"/>
  <c r="BH114" i="47"/>
  <c r="BH118" i="47"/>
  <c r="BH122" i="47"/>
  <c r="BH126" i="47"/>
  <c r="BH130" i="47"/>
  <c r="BH134" i="47"/>
  <c r="BH138" i="47"/>
  <c r="BH142" i="47"/>
  <c r="BH146" i="47"/>
  <c r="BH150" i="47"/>
  <c r="BH154" i="47"/>
  <c r="BH158" i="47"/>
  <c r="BH162" i="47"/>
  <c r="BH166" i="47"/>
  <c r="BH170" i="47"/>
  <c r="BH174" i="47"/>
  <c r="BH178" i="47"/>
  <c r="BH182" i="47"/>
  <c r="BH186" i="47"/>
  <c r="BH190" i="47"/>
  <c r="BH194" i="47"/>
  <c r="BH198" i="47"/>
  <c r="BH202" i="47"/>
  <c r="BH206" i="47"/>
  <c r="BH210" i="47"/>
  <c r="BH214" i="47"/>
  <c r="BH218" i="47"/>
  <c r="BH222" i="47"/>
  <c r="BH226" i="47"/>
  <c r="BH230" i="47"/>
  <c r="BH234" i="47"/>
  <c r="BH238" i="47"/>
  <c r="BH242" i="47"/>
  <c r="BH246" i="47"/>
  <c r="BH250" i="47"/>
  <c r="BH254" i="47"/>
  <c r="BH258" i="47"/>
  <c r="BH262" i="47"/>
  <c r="BH266" i="47"/>
  <c r="BH270" i="47"/>
  <c r="BH274" i="47"/>
  <c r="BH278" i="47"/>
  <c r="BH282" i="47"/>
  <c r="BH286" i="47"/>
  <c r="BH290" i="47"/>
  <c r="BH294" i="47"/>
  <c r="BH298" i="47"/>
  <c r="BH43" i="47"/>
  <c r="BH51" i="47"/>
  <c r="BH59" i="47"/>
  <c r="BH67" i="47"/>
  <c r="BH75" i="47"/>
  <c r="BH83" i="47"/>
  <c r="BH91" i="47"/>
  <c r="BH99" i="47"/>
  <c r="BH103" i="47"/>
  <c r="BH111" i="47"/>
  <c r="BH115" i="47"/>
  <c r="BH119" i="47"/>
  <c r="BH123" i="47"/>
  <c r="BH127" i="47"/>
  <c r="BH131" i="47"/>
  <c r="BH135" i="47"/>
  <c r="BH139" i="47"/>
  <c r="BH143" i="47"/>
  <c r="BH147" i="47"/>
  <c r="BH151" i="47"/>
  <c r="BH155" i="47"/>
  <c r="BH159" i="47"/>
  <c r="BH163" i="47"/>
  <c r="BH167" i="47"/>
  <c r="BH171" i="47"/>
  <c r="BH175" i="47"/>
  <c r="BH179" i="47"/>
  <c r="BH183" i="47"/>
  <c r="BH187" i="47"/>
  <c r="BH191" i="47"/>
  <c r="BH195" i="47"/>
  <c r="BH199" i="47"/>
  <c r="BH203" i="47"/>
  <c r="BH207" i="47"/>
  <c r="BH211" i="47"/>
  <c r="BH215" i="47"/>
  <c r="BH219" i="47"/>
  <c r="BH223" i="47"/>
  <c r="BH227" i="47"/>
  <c r="BH231" i="47"/>
  <c r="BH235" i="47"/>
  <c r="BH239" i="47"/>
  <c r="BH243" i="47"/>
  <c r="BH247" i="47"/>
  <c r="BH251" i="47"/>
  <c r="BH255" i="47"/>
  <c r="BH259" i="47"/>
  <c r="BH263" i="47"/>
  <c r="BH267" i="47"/>
  <c r="BH271" i="47"/>
  <c r="BH275" i="47"/>
  <c r="BH279" i="47"/>
  <c r="BH283" i="47"/>
  <c r="BH287" i="47"/>
  <c r="BH291" i="47"/>
  <c r="BH295" i="47"/>
  <c r="BH299" i="47"/>
  <c r="BH36" i="47"/>
  <c r="BH40" i="47"/>
  <c r="BH44" i="47"/>
  <c r="BH48" i="47"/>
  <c r="BH52" i="47"/>
  <c r="BH56" i="47"/>
  <c r="BH60" i="47"/>
  <c r="BH64" i="47"/>
  <c r="BH68" i="47"/>
  <c r="BH72" i="47"/>
  <c r="BH76" i="47"/>
  <c r="BH80" i="47"/>
  <c r="BH84" i="47"/>
  <c r="BH88" i="47"/>
  <c r="BH92" i="47"/>
  <c r="BH96" i="47"/>
  <c r="BH100" i="47"/>
  <c r="BH104" i="47"/>
  <c r="BH108" i="47"/>
  <c r="BH112" i="47"/>
  <c r="BH116" i="47"/>
  <c r="BH120" i="47"/>
  <c r="BH124" i="47"/>
  <c r="BH128" i="47"/>
  <c r="BH132" i="47"/>
  <c r="BH136" i="47"/>
  <c r="BH140" i="47"/>
  <c r="BH144" i="47"/>
  <c r="BH148" i="47"/>
  <c r="BH152" i="47"/>
  <c r="BH156" i="47"/>
  <c r="BH160" i="47"/>
  <c r="BH164" i="47"/>
  <c r="BH168" i="47"/>
  <c r="BH172" i="47"/>
  <c r="BH176" i="47"/>
  <c r="BH180" i="47"/>
  <c r="BH184" i="47"/>
  <c r="BH188" i="47"/>
  <c r="BH192" i="47"/>
  <c r="BH196" i="47"/>
  <c r="BH200" i="47"/>
  <c r="BH204" i="47"/>
  <c r="BH208" i="47"/>
  <c r="BH212" i="47"/>
  <c r="BH216" i="47"/>
  <c r="BH220" i="47"/>
  <c r="BH224" i="47"/>
  <c r="BH228" i="47"/>
  <c r="BH232" i="47"/>
  <c r="BH236" i="47"/>
  <c r="BH240" i="47"/>
  <c r="BH244" i="47"/>
  <c r="BH248" i="47"/>
  <c r="BH252" i="47"/>
  <c r="BH256" i="47"/>
  <c r="BH260" i="47"/>
  <c r="BH264" i="47"/>
  <c r="BH268" i="47"/>
  <c r="BH272" i="47"/>
  <c r="BH276" i="47"/>
  <c r="BH280" i="47"/>
  <c r="BH284" i="47"/>
  <c r="BH288" i="47"/>
  <c r="BH292" i="47"/>
  <c r="BH296" i="47"/>
  <c r="BH300" i="47"/>
  <c r="AT19" i="48"/>
  <c r="AT48" i="48" s="1"/>
  <c r="AT64" i="48"/>
  <c r="AR51" i="48"/>
  <c r="AT15" i="48"/>
  <c r="AT44" i="48" s="1"/>
  <c r="AT11" i="48"/>
  <c r="AT40" i="48" s="1"/>
  <c r="AT17" i="48"/>
  <c r="AT46" i="48" s="1"/>
  <c r="AT16" i="48"/>
  <c r="AT45" i="48" s="1"/>
  <c r="AT10" i="48"/>
  <c r="AT39" i="48" s="1"/>
  <c r="AT14" i="48"/>
  <c r="AT43" i="48" s="1"/>
  <c r="AS21" i="48"/>
  <c r="AS22" i="48" s="1"/>
  <c r="AT61" i="48"/>
  <c r="AT56" i="48"/>
  <c r="AT65" i="48"/>
  <c r="AT62" i="48"/>
  <c r="AT63" i="48"/>
  <c r="AT60" i="48"/>
  <c r="AT55" i="48"/>
  <c r="AT59" i="48"/>
  <c r="AS66" i="48"/>
  <c r="AS67" i="48" s="1"/>
  <c r="AS50" i="48"/>
  <c r="BI1" i="47"/>
  <c r="BH35" i="47"/>
  <c r="BH10" i="47"/>
  <c r="BH9" i="47"/>
  <c r="BH4" i="47"/>
  <c r="BH21" i="47"/>
  <c r="BH29" i="47"/>
  <c r="BH26" i="47"/>
  <c r="BH28" i="47"/>
  <c r="BH2" i="47"/>
  <c r="AU18" i="48" s="1"/>
  <c r="AU47" i="48" s="1"/>
  <c r="BH25" i="47"/>
  <c r="BH30" i="47"/>
  <c r="BH15" i="47"/>
  <c r="BH34" i="47"/>
  <c r="BH16" i="47"/>
  <c r="BH3" i="47"/>
  <c r="BH33" i="47"/>
  <c r="BH20" i="47"/>
  <c r="BH6" i="47"/>
  <c r="BH17" i="47"/>
  <c r="BH32" i="47"/>
  <c r="BH24" i="47"/>
  <c r="BH7" i="47"/>
  <c r="BH14" i="47"/>
  <c r="BH22" i="47"/>
  <c r="BH5" i="47"/>
  <c r="BH8" i="47"/>
  <c r="BH19" i="47"/>
  <c r="BH23" i="47"/>
  <c r="BH27" i="47"/>
  <c r="BH31" i="47"/>
  <c r="AU20" i="48" s="1"/>
  <c r="AU49" i="48" s="1"/>
  <c r="BH11" i="47"/>
  <c r="BH18" i="47"/>
  <c r="BH13" i="47"/>
  <c r="BH12" i="47"/>
  <c r="T32" i="35"/>
  <c r="A48" i="39"/>
  <c r="D47" i="39"/>
  <c r="E47" i="39"/>
  <c r="F47" i="39"/>
  <c r="G47" i="39"/>
  <c r="H47" i="39"/>
  <c r="I47" i="39"/>
  <c r="J47" i="39"/>
  <c r="AH141" i="39"/>
  <c r="AI142" i="39"/>
  <c r="K47" i="39"/>
  <c r="L47" i="39"/>
  <c r="L48" i="39"/>
  <c r="M36" i="39"/>
  <c r="M34" i="40"/>
  <c r="M60" i="40" s="1"/>
  <c r="M30" i="40"/>
  <c r="M56" i="40" s="1"/>
  <c r="M26" i="40"/>
  <c r="M52" i="40" s="1"/>
  <c r="M35" i="40"/>
  <c r="M61" i="40" s="1"/>
  <c r="M31" i="40"/>
  <c r="M57" i="40" s="1"/>
  <c r="M27" i="40"/>
  <c r="M53" i="40" s="1"/>
  <c r="M32" i="40"/>
  <c r="M58" i="40" s="1"/>
  <c r="M23" i="40"/>
  <c r="M49" i="40" s="1"/>
  <c r="M19" i="40"/>
  <c r="M45" i="40" s="1"/>
  <c r="M15" i="40"/>
  <c r="M41" i="40" s="1"/>
  <c r="M37" i="40"/>
  <c r="M63" i="40" s="1"/>
  <c r="M28" i="40"/>
  <c r="M54" i="40" s="1"/>
  <c r="M22" i="40"/>
  <c r="M48" i="40" s="1"/>
  <c r="M21" i="40"/>
  <c r="M47" i="40" s="1"/>
  <c r="M20" i="40"/>
  <c r="M46" i="40" s="1"/>
  <c r="M18" i="40"/>
  <c r="M44" i="40" s="1"/>
  <c r="M17" i="40"/>
  <c r="M43" i="40" s="1"/>
  <c r="M16" i="40"/>
  <c r="M42" i="40" s="1"/>
  <c r="M33" i="40"/>
  <c r="M59" i="40" s="1"/>
  <c r="M29" i="40"/>
  <c r="M55" i="40" s="1"/>
  <c r="N9" i="40"/>
  <c r="M25" i="40"/>
  <c r="M51" i="40" s="1"/>
  <c r="M24" i="40"/>
  <c r="M50" i="40" s="1"/>
  <c r="M36" i="40"/>
  <c r="M62" i="40" s="1"/>
  <c r="M68" i="40"/>
  <c r="N5" i="40"/>
  <c r="L65" i="40"/>
  <c r="L10" i="40" s="1"/>
  <c r="L70" i="40" s="1"/>
  <c r="L72" i="40" s="1"/>
  <c r="AJ21" i="39" s="1"/>
  <c r="AL8" i="15" s="1"/>
  <c r="BI47" i="47" l="1"/>
  <c r="BI55" i="47"/>
  <c r="BI63" i="47"/>
  <c r="BI71" i="47"/>
  <c r="BI79" i="47"/>
  <c r="BI87" i="47"/>
  <c r="BI95" i="47"/>
  <c r="BI107" i="47"/>
  <c r="BI37" i="47"/>
  <c r="BI41" i="47"/>
  <c r="BI45" i="47"/>
  <c r="BI49" i="47"/>
  <c r="BI53" i="47"/>
  <c r="BI57" i="47"/>
  <c r="BI61" i="47"/>
  <c r="BI69" i="47"/>
  <c r="BI73" i="47"/>
  <c r="BI77" i="47"/>
  <c r="BI81" i="47"/>
  <c r="BI85" i="47"/>
  <c r="BI89" i="47"/>
  <c r="BI93" i="47"/>
  <c r="BI97" i="47"/>
  <c r="BI101" i="47"/>
  <c r="BI105" i="47"/>
  <c r="BI109" i="47"/>
  <c r="BI113" i="47"/>
  <c r="BI117" i="47"/>
  <c r="BI121" i="47"/>
  <c r="BI125" i="47"/>
  <c r="BI129" i="47"/>
  <c r="BI133" i="47"/>
  <c r="BI137" i="47"/>
  <c r="BI141" i="47"/>
  <c r="BI145" i="47"/>
  <c r="BI149" i="47"/>
  <c r="BI153" i="47"/>
  <c r="BI157" i="47"/>
  <c r="BI161" i="47"/>
  <c r="BI165" i="47"/>
  <c r="BI169" i="47"/>
  <c r="BI173" i="47"/>
  <c r="BI177" i="47"/>
  <c r="BI181" i="47"/>
  <c r="BI185" i="47"/>
  <c r="BI189" i="47"/>
  <c r="BI193" i="47"/>
  <c r="BI197" i="47"/>
  <c r="BI201" i="47"/>
  <c r="BI205" i="47"/>
  <c r="BI209" i="47"/>
  <c r="BI213" i="47"/>
  <c r="BI217" i="47"/>
  <c r="BI221" i="47"/>
  <c r="BI225" i="47"/>
  <c r="BI229" i="47"/>
  <c r="BI233" i="47"/>
  <c r="BI237" i="47"/>
  <c r="BI241" i="47"/>
  <c r="BI245" i="47"/>
  <c r="BI249" i="47"/>
  <c r="BI253" i="47"/>
  <c r="BI257" i="47"/>
  <c r="BI261" i="47"/>
  <c r="BI265" i="47"/>
  <c r="BI269" i="47"/>
  <c r="BI273" i="47"/>
  <c r="BI277" i="47"/>
  <c r="BI281" i="47"/>
  <c r="BI285" i="47"/>
  <c r="BI289" i="47"/>
  <c r="BI293" i="47"/>
  <c r="BI297" i="47"/>
  <c r="BI39" i="47"/>
  <c r="BI65" i="47"/>
  <c r="BI38" i="47"/>
  <c r="BI42" i="47"/>
  <c r="BI46" i="47"/>
  <c r="BI50" i="47"/>
  <c r="BI54" i="47"/>
  <c r="BI58" i="47"/>
  <c r="BI62" i="47"/>
  <c r="BI66" i="47"/>
  <c r="BI70" i="47"/>
  <c r="BI74" i="47"/>
  <c r="BI78" i="47"/>
  <c r="BI82" i="47"/>
  <c r="BI86" i="47"/>
  <c r="BI90" i="47"/>
  <c r="BI94" i="47"/>
  <c r="BI98" i="47"/>
  <c r="BI102" i="47"/>
  <c r="BI106" i="47"/>
  <c r="BI110" i="47"/>
  <c r="BI114" i="47"/>
  <c r="BI118" i="47"/>
  <c r="BI122" i="47"/>
  <c r="BI126" i="47"/>
  <c r="BI130" i="47"/>
  <c r="BI134" i="47"/>
  <c r="BI138" i="47"/>
  <c r="BI142" i="47"/>
  <c r="BI146" i="47"/>
  <c r="BI150" i="47"/>
  <c r="BI154" i="47"/>
  <c r="BI158" i="47"/>
  <c r="BI162" i="47"/>
  <c r="BI166" i="47"/>
  <c r="BI170" i="47"/>
  <c r="BI174" i="47"/>
  <c r="BI178" i="47"/>
  <c r="BI182" i="47"/>
  <c r="BI186" i="47"/>
  <c r="BI190" i="47"/>
  <c r="BI194" i="47"/>
  <c r="BI198" i="47"/>
  <c r="BI202" i="47"/>
  <c r="BI206" i="47"/>
  <c r="BI210" i="47"/>
  <c r="BI214" i="47"/>
  <c r="BI218" i="47"/>
  <c r="BI222" i="47"/>
  <c r="BI226" i="47"/>
  <c r="BI230" i="47"/>
  <c r="BI234" i="47"/>
  <c r="BI238" i="47"/>
  <c r="BI242" i="47"/>
  <c r="BI246" i="47"/>
  <c r="BI250" i="47"/>
  <c r="BI254" i="47"/>
  <c r="BI258" i="47"/>
  <c r="BI262" i="47"/>
  <c r="BI266" i="47"/>
  <c r="BI270" i="47"/>
  <c r="BI274" i="47"/>
  <c r="BI278" i="47"/>
  <c r="BI282" i="47"/>
  <c r="BI286" i="47"/>
  <c r="BI290" i="47"/>
  <c r="BI294" i="47"/>
  <c r="BI298" i="47"/>
  <c r="BI43" i="47"/>
  <c r="BI51" i="47"/>
  <c r="BI59" i="47"/>
  <c r="BI67" i="47"/>
  <c r="BI75" i="47"/>
  <c r="BI83" i="47"/>
  <c r="BI91" i="47"/>
  <c r="BI99" i="47"/>
  <c r="BI103" i="47"/>
  <c r="BI111" i="47"/>
  <c r="BI115" i="47"/>
  <c r="BI119" i="47"/>
  <c r="BI123" i="47"/>
  <c r="BI127" i="47"/>
  <c r="BI131" i="47"/>
  <c r="BI135" i="47"/>
  <c r="BI139" i="47"/>
  <c r="BI143" i="47"/>
  <c r="BI147" i="47"/>
  <c r="BI151" i="47"/>
  <c r="BI155" i="47"/>
  <c r="BI159" i="47"/>
  <c r="BI163" i="47"/>
  <c r="BI167" i="47"/>
  <c r="BI171" i="47"/>
  <c r="BI175" i="47"/>
  <c r="BI179" i="47"/>
  <c r="BI183" i="47"/>
  <c r="BI187" i="47"/>
  <c r="BI191" i="47"/>
  <c r="BI195" i="47"/>
  <c r="BI199" i="47"/>
  <c r="BI203" i="47"/>
  <c r="BI207" i="47"/>
  <c r="BI211" i="47"/>
  <c r="BI215" i="47"/>
  <c r="BI219" i="47"/>
  <c r="BI223" i="47"/>
  <c r="BI227" i="47"/>
  <c r="BI231" i="47"/>
  <c r="BI235" i="47"/>
  <c r="BI239" i="47"/>
  <c r="BI243" i="47"/>
  <c r="BI247" i="47"/>
  <c r="BI251" i="47"/>
  <c r="BI255" i="47"/>
  <c r="BI259" i="47"/>
  <c r="BI263" i="47"/>
  <c r="BI267" i="47"/>
  <c r="BI271" i="47"/>
  <c r="BI275" i="47"/>
  <c r="BI279" i="47"/>
  <c r="BI283" i="47"/>
  <c r="BI287" i="47"/>
  <c r="BI291" i="47"/>
  <c r="BI295" i="47"/>
  <c r="BI299" i="47"/>
  <c r="BI36" i="47"/>
  <c r="BI40" i="47"/>
  <c r="BI44" i="47"/>
  <c r="BI48" i="47"/>
  <c r="BI52" i="47"/>
  <c r="BI56" i="47"/>
  <c r="BI60" i="47"/>
  <c r="BI64" i="47"/>
  <c r="BI68" i="47"/>
  <c r="BI72" i="47"/>
  <c r="BI76" i="47"/>
  <c r="BI80" i="47"/>
  <c r="BI84" i="47"/>
  <c r="BI88" i="47"/>
  <c r="BI92" i="47"/>
  <c r="BI96" i="47"/>
  <c r="BI100" i="47"/>
  <c r="BI104" i="47"/>
  <c r="BI108" i="47"/>
  <c r="BI112" i="47"/>
  <c r="BI116" i="47"/>
  <c r="BI120" i="47"/>
  <c r="BI124" i="47"/>
  <c r="BI128" i="47"/>
  <c r="BI132" i="47"/>
  <c r="BI136" i="47"/>
  <c r="BI140" i="47"/>
  <c r="BI144" i="47"/>
  <c r="BI148" i="47"/>
  <c r="BI152" i="47"/>
  <c r="BI156" i="47"/>
  <c r="BI160" i="47"/>
  <c r="BI164" i="47"/>
  <c r="BI168" i="47"/>
  <c r="BI172" i="47"/>
  <c r="BI176" i="47"/>
  <c r="BI180" i="47"/>
  <c r="BI184" i="47"/>
  <c r="BI188" i="47"/>
  <c r="BI192" i="47"/>
  <c r="BI196" i="47"/>
  <c r="BI200" i="47"/>
  <c r="BI204" i="47"/>
  <c r="BI208" i="47"/>
  <c r="BI212" i="47"/>
  <c r="BI216" i="47"/>
  <c r="BI220" i="47"/>
  <c r="BI224" i="47"/>
  <c r="BI228" i="47"/>
  <c r="BI232" i="47"/>
  <c r="BI236" i="47"/>
  <c r="BI240" i="47"/>
  <c r="BI244" i="47"/>
  <c r="BI248" i="47"/>
  <c r="BI252" i="47"/>
  <c r="BI256" i="47"/>
  <c r="BI260" i="47"/>
  <c r="BI264" i="47"/>
  <c r="BI268" i="47"/>
  <c r="BI272" i="47"/>
  <c r="BI276" i="47"/>
  <c r="BI280" i="47"/>
  <c r="BI284" i="47"/>
  <c r="BI288" i="47"/>
  <c r="BI292" i="47"/>
  <c r="BI296" i="47"/>
  <c r="BI300" i="47"/>
  <c r="AU64" i="48"/>
  <c r="AU19" i="48"/>
  <c r="AU48" i="48" s="1"/>
  <c r="AS51" i="48"/>
  <c r="AU10" i="48"/>
  <c r="AU39" i="48" s="1"/>
  <c r="AU15" i="48"/>
  <c r="AU44" i="48" s="1"/>
  <c r="AT21" i="48"/>
  <c r="AT22" i="48" s="1"/>
  <c r="AU14" i="48"/>
  <c r="AU43" i="48" s="1"/>
  <c r="AU16" i="48"/>
  <c r="AU45" i="48" s="1"/>
  <c r="AU17" i="48"/>
  <c r="AU46" i="48" s="1"/>
  <c r="AU11" i="48"/>
  <c r="AU40" i="48" s="1"/>
  <c r="AU55" i="48"/>
  <c r="AU60" i="48"/>
  <c r="AU56" i="48"/>
  <c r="AU61" i="48"/>
  <c r="AU62" i="48"/>
  <c r="AT66" i="48"/>
  <c r="AT67" i="48" s="1"/>
  <c r="AU65" i="48"/>
  <c r="AU63" i="48"/>
  <c r="AU59" i="48"/>
  <c r="AT50" i="48"/>
  <c r="BJ1" i="47"/>
  <c r="BI35" i="47"/>
  <c r="BI9" i="47"/>
  <c r="BI10" i="47"/>
  <c r="BI4" i="47"/>
  <c r="BI21" i="47"/>
  <c r="BI3" i="47"/>
  <c r="BI28" i="47"/>
  <c r="BI6" i="47"/>
  <c r="BI17" i="47"/>
  <c r="BI25" i="47"/>
  <c r="BI23" i="47"/>
  <c r="BI34" i="47"/>
  <c r="BI7" i="47"/>
  <c r="BI11" i="47"/>
  <c r="BI14" i="47"/>
  <c r="BI5" i="47"/>
  <c r="BI32" i="47"/>
  <c r="BI8" i="47"/>
  <c r="BI15" i="47"/>
  <c r="BI30" i="47"/>
  <c r="BI16" i="47"/>
  <c r="BI29" i="47"/>
  <c r="BI18" i="47"/>
  <c r="BI22" i="47"/>
  <c r="BI12" i="47"/>
  <c r="BI19" i="47"/>
  <c r="BI27" i="47"/>
  <c r="BI24" i="47"/>
  <c r="BI31" i="47"/>
  <c r="AV20" i="48" s="1"/>
  <c r="AV49" i="48" s="1"/>
  <c r="BI26" i="47"/>
  <c r="BI33" i="47"/>
  <c r="BI13" i="47"/>
  <c r="BI20" i="47"/>
  <c r="BI2" i="47"/>
  <c r="AV18" i="48" s="1"/>
  <c r="AV47" i="48" s="1"/>
  <c r="U32" i="35"/>
  <c r="AJ142" i="39"/>
  <c r="AI141" i="39"/>
  <c r="M48" i="39"/>
  <c r="N36" i="39"/>
  <c r="A49" i="39"/>
  <c r="M49" i="39" s="1"/>
  <c r="D48" i="39"/>
  <c r="E48" i="39"/>
  <c r="F48" i="39"/>
  <c r="G48" i="39"/>
  <c r="H48" i="39"/>
  <c r="I48" i="39"/>
  <c r="J48" i="39"/>
  <c r="K48" i="39"/>
  <c r="N68" i="40"/>
  <c r="O5" i="40"/>
  <c r="M65" i="40"/>
  <c r="M10" i="40" s="1"/>
  <c r="M70" i="40" s="1"/>
  <c r="M72" i="40" s="1"/>
  <c r="AK21" i="39" s="1"/>
  <c r="AM8" i="15" s="1"/>
  <c r="N35" i="40"/>
  <c r="N61" i="40" s="1"/>
  <c r="N31" i="40"/>
  <c r="N57" i="40" s="1"/>
  <c r="N27" i="40"/>
  <c r="N53" i="40" s="1"/>
  <c r="N36" i="40"/>
  <c r="N62" i="40" s="1"/>
  <c r="N32" i="40"/>
  <c r="N58" i="40" s="1"/>
  <c r="N28" i="40"/>
  <c r="N54" i="40" s="1"/>
  <c r="N37" i="40"/>
  <c r="N63" i="40" s="1"/>
  <c r="N29" i="40"/>
  <c r="N55" i="40" s="1"/>
  <c r="N24" i="40"/>
  <c r="N50" i="40" s="1"/>
  <c r="N20" i="40"/>
  <c r="N46" i="40" s="1"/>
  <c r="N16" i="40"/>
  <c r="N42" i="40" s="1"/>
  <c r="N30" i="40"/>
  <c r="N56" i="40" s="1"/>
  <c r="N26" i="40"/>
  <c r="N52" i="40" s="1"/>
  <c r="N19" i="40"/>
  <c r="N45" i="40" s="1"/>
  <c r="N18" i="40"/>
  <c r="N44" i="40" s="1"/>
  <c r="N17" i="40"/>
  <c r="N43" i="40" s="1"/>
  <c r="N33" i="40"/>
  <c r="N59" i="40" s="1"/>
  <c r="N15" i="40"/>
  <c r="N41" i="40" s="1"/>
  <c r="O9" i="40"/>
  <c r="N25" i="40"/>
  <c r="N51" i="40" s="1"/>
  <c r="N22" i="40"/>
  <c r="N48" i="40" s="1"/>
  <c r="N23" i="40"/>
  <c r="N49" i="40" s="1"/>
  <c r="N34" i="40"/>
  <c r="N60" i="40" s="1"/>
  <c r="N21" i="40"/>
  <c r="N47" i="40" s="1"/>
  <c r="BJ47" i="47" l="1"/>
  <c r="BJ55" i="47"/>
  <c r="BJ63" i="47"/>
  <c r="BJ71" i="47"/>
  <c r="BJ79" i="47"/>
  <c r="BJ87" i="47"/>
  <c r="BJ95" i="47"/>
  <c r="BJ107" i="47"/>
  <c r="BJ37" i="47"/>
  <c r="BJ41" i="47"/>
  <c r="BJ45" i="47"/>
  <c r="BJ49" i="47"/>
  <c r="BJ53" i="47"/>
  <c r="BJ57" i="47"/>
  <c r="BJ61" i="47"/>
  <c r="BJ69" i="47"/>
  <c r="BJ73" i="47"/>
  <c r="BJ77" i="47"/>
  <c r="BJ81" i="47"/>
  <c r="BJ85" i="47"/>
  <c r="BJ89" i="47"/>
  <c r="BJ93" i="47"/>
  <c r="BJ97" i="47"/>
  <c r="BJ101" i="47"/>
  <c r="BJ105" i="47"/>
  <c r="BJ109" i="47"/>
  <c r="BJ113" i="47"/>
  <c r="BJ117" i="47"/>
  <c r="BJ121" i="47"/>
  <c r="BJ125" i="47"/>
  <c r="BJ129" i="47"/>
  <c r="BJ133" i="47"/>
  <c r="BJ137" i="47"/>
  <c r="BJ141" i="47"/>
  <c r="BJ145" i="47"/>
  <c r="BJ149" i="47"/>
  <c r="BJ153" i="47"/>
  <c r="BJ157" i="47"/>
  <c r="BJ161" i="47"/>
  <c r="BJ165" i="47"/>
  <c r="BJ169" i="47"/>
  <c r="BJ173" i="47"/>
  <c r="BJ177" i="47"/>
  <c r="BJ181" i="47"/>
  <c r="BJ185" i="47"/>
  <c r="BJ189" i="47"/>
  <c r="BJ193" i="47"/>
  <c r="BJ197" i="47"/>
  <c r="BJ201" i="47"/>
  <c r="BJ205" i="47"/>
  <c r="BJ209" i="47"/>
  <c r="BJ213" i="47"/>
  <c r="BJ217" i="47"/>
  <c r="BJ221" i="47"/>
  <c r="BJ225" i="47"/>
  <c r="BJ229" i="47"/>
  <c r="BJ233" i="47"/>
  <c r="BJ237" i="47"/>
  <c r="BJ241" i="47"/>
  <c r="BJ245" i="47"/>
  <c r="BJ249" i="47"/>
  <c r="BJ253" i="47"/>
  <c r="BJ257" i="47"/>
  <c r="BJ261" i="47"/>
  <c r="BJ265" i="47"/>
  <c r="BJ269" i="47"/>
  <c r="BJ273" i="47"/>
  <c r="BJ277" i="47"/>
  <c r="BJ281" i="47"/>
  <c r="BJ285" i="47"/>
  <c r="BJ289" i="47"/>
  <c r="BJ293" i="47"/>
  <c r="BJ297" i="47"/>
  <c r="BJ39" i="47"/>
  <c r="BJ65" i="47"/>
  <c r="BJ38" i="47"/>
  <c r="BJ42" i="47"/>
  <c r="BJ46" i="47"/>
  <c r="BJ50" i="47"/>
  <c r="BJ54" i="47"/>
  <c r="BJ58" i="47"/>
  <c r="BJ62" i="47"/>
  <c r="BJ66" i="47"/>
  <c r="BJ70" i="47"/>
  <c r="BJ74" i="47"/>
  <c r="BJ78" i="47"/>
  <c r="BJ82" i="47"/>
  <c r="BJ86" i="47"/>
  <c r="BJ90" i="47"/>
  <c r="BJ94" i="47"/>
  <c r="BJ98" i="47"/>
  <c r="BJ102" i="47"/>
  <c r="BJ106" i="47"/>
  <c r="BJ110" i="47"/>
  <c r="BJ114" i="47"/>
  <c r="BJ118" i="47"/>
  <c r="BJ122" i="47"/>
  <c r="BJ126" i="47"/>
  <c r="BJ130" i="47"/>
  <c r="BJ134" i="47"/>
  <c r="BJ138" i="47"/>
  <c r="BJ142" i="47"/>
  <c r="BJ146" i="47"/>
  <c r="BJ150" i="47"/>
  <c r="BJ154" i="47"/>
  <c r="BJ158" i="47"/>
  <c r="BJ162" i="47"/>
  <c r="BJ166" i="47"/>
  <c r="BJ170" i="47"/>
  <c r="BJ174" i="47"/>
  <c r="BJ178" i="47"/>
  <c r="BJ182" i="47"/>
  <c r="BJ186" i="47"/>
  <c r="BJ190" i="47"/>
  <c r="BJ194" i="47"/>
  <c r="BJ198" i="47"/>
  <c r="BJ202" i="47"/>
  <c r="BJ206" i="47"/>
  <c r="BJ210" i="47"/>
  <c r="BJ214" i="47"/>
  <c r="BJ218" i="47"/>
  <c r="BJ222" i="47"/>
  <c r="BJ226" i="47"/>
  <c r="BJ230" i="47"/>
  <c r="BJ234" i="47"/>
  <c r="BJ238" i="47"/>
  <c r="BJ242" i="47"/>
  <c r="BJ246" i="47"/>
  <c r="BJ250" i="47"/>
  <c r="BJ254" i="47"/>
  <c r="BJ258" i="47"/>
  <c r="BJ262" i="47"/>
  <c r="BJ266" i="47"/>
  <c r="BJ270" i="47"/>
  <c r="BJ274" i="47"/>
  <c r="BJ278" i="47"/>
  <c r="BJ282" i="47"/>
  <c r="BJ286" i="47"/>
  <c r="BJ290" i="47"/>
  <c r="BJ294" i="47"/>
  <c r="BJ298" i="47"/>
  <c r="BJ43" i="47"/>
  <c r="BJ51" i="47"/>
  <c r="BJ59" i="47"/>
  <c r="BJ67" i="47"/>
  <c r="BJ75" i="47"/>
  <c r="BJ83" i="47"/>
  <c r="BJ91" i="47"/>
  <c r="BJ99" i="47"/>
  <c r="BJ103" i="47"/>
  <c r="BJ111" i="47"/>
  <c r="BJ115" i="47"/>
  <c r="BJ119" i="47"/>
  <c r="BJ123" i="47"/>
  <c r="BJ127" i="47"/>
  <c r="BJ131" i="47"/>
  <c r="BJ135" i="47"/>
  <c r="BJ139" i="47"/>
  <c r="BJ143" i="47"/>
  <c r="BJ147" i="47"/>
  <c r="BJ151" i="47"/>
  <c r="BJ155" i="47"/>
  <c r="BJ159" i="47"/>
  <c r="BJ163" i="47"/>
  <c r="BJ167" i="47"/>
  <c r="BJ171" i="47"/>
  <c r="BJ175" i="47"/>
  <c r="BJ179" i="47"/>
  <c r="BJ183" i="47"/>
  <c r="BJ187" i="47"/>
  <c r="BJ191" i="47"/>
  <c r="BJ195" i="47"/>
  <c r="BJ199" i="47"/>
  <c r="BJ203" i="47"/>
  <c r="BJ207" i="47"/>
  <c r="BJ211" i="47"/>
  <c r="BJ215" i="47"/>
  <c r="BJ219" i="47"/>
  <c r="BJ223" i="47"/>
  <c r="BJ227" i="47"/>
  <c r="BJ231" i="47"/>
  <c r="BJ235" i="47"/>
  <c r="BJ239" i="47"/>
  <c r="BJ243" i="47"/>
  <c r="BJ247" i="47"/>
  <c r="BJ251" i="47"/>
  <c r="BJ255" i="47"/>
  <c r="BJ259" i="47"/>
  <c r="BJ263" i="47"/>
  <c r="BJ267" i="47"/>
  <c r="BJ271" i="47"/>
  <c r="BJ275" i="47"/>
  <c r="BJ279" i="47"/>
  <c r="BJ283" i="47"/>
  <c r="BJ287" i="47"/>
  <c r="BJ291" i="47"/>
  <c r="BJ295" i="47"/>
  <c r="BJ299" i="47"/>
  <c r="BJ36" i="47"/>
  <c r="BJ40" i="47"/>
  <c r="BJ44" i="47"/>
  <c r="BJ48" i="47"/>
  <c r="BJ52" i="47"/>
  <c r="BJ56" i="47"/>
  <c r="BJ60" i="47"/>
  <c r="BJ64" i="47"/>
  <c r="BJ68" i="47"/>
  <c r="BJ72" i="47"/>
  <c r="BJ76" i="47"/>
  <c r="BJ80" i="47"/>
  <c r="BJ84" i="47"/>
  <c r="BJ88" i="47"/>
  <c r="BJ92" i="47"/>
  <c r="BJ96" i="47"/>
  <c r="BJ100" i="47"/>
  <c r="BJ104" i="47"/>
  <c r="BJ108" i="47"/>
  <c r="BJ112" i="47"/>
  <c r="BJ116" i="47"/>
  <c r="BJ120" i="47"/>
  <c r="BJ124" i="47"/>
  <c r="BJ128" i="47"/>
  <c r="BJ132" i="47"/>
  <c r="BJ136" i="47"/>
  <c r="BJ140" i="47"/>
  <c r="BJ144" i="47"/>
  <c r="BJ148" i="47"/>
  <c r="BJ152" i="47"/>
  <c r="BJ156" i="47"/>
  <c r="BJ160" i="47"/>
  <c r="BJ164" i="47"/>
  <c r="BJ168" i="47"/>
  <c r="BJ172" i="47"/>
  <c r="BJ176" i="47"/>
  <c r="BJ180" i="47"/>
  <c r="BJ184" i="47"/>
  <c r="BJ188" i="47"/>
  <c r="BJ192" i="47"/>
  <c r="BJ196" i="47"/>
  <c r="BJ200" i="47"/>
  <c r="BJ204" i="47"/>
  <c r="BJ208" i="47"/>
  <c r="BJ212" i="47"/>
  <c r="BJ216" i="47"/>
  <c r="BJ220" i="47"/>
  <c r="BJ224" i="47"/>
  <c r="BJ228" i="47"/>
  <c r="BJ232" i="47"/>
  <c r="BJ236" i="47"/>
  <c r="BJ240" i="47"/>
  <c r="BJ244" i="47"/>
  <c r="BJ248" i="47"/>
  <c r="BJ252" i="47"/>
  <c r="BJ256" i="47"/>
  <c r="BJ260" i="47"/>
  <c r="BJ264" i="47"/>
  <c r="BJ268" i="47"/>
  <c r="BJ272" i="47"/>
  <c r="BJ276" i="47"/>
  <c r="BJ280" i="47"/>
  <c r="BJ284" i="47"/>
  <c r="BJ288" i="47"/>
  <c r="BJ292" i="47"/>
  <c r="BJ296" i="47"/>
  <c r="BJ300" i="47"/>
  <c r="AV64" i="48"/>
  <c r="AV19" i="48"/>
  <c r="AV48" i="48" s="1"/>
  <c r="AT51" i="48"/>
  <c r="AV15" i="48"/>
  <c r="AV44" i="48" s="1"/>
  <c r="AV16" i="48"/>
  <c r="AV45" i="48" s="1"/>
  <c r="AU21" i="48"/>
  <c r="AU22" i="48" s="1"/>
  <c r="AV11" i="48"/>
  <c r="AV40" i="48" s="1"/>
  <c r="AV14" i="48"/>
  <c r="AV43" i="48" s="1"/>
  <c r="AV10" i="48"/>
  <c r="AV39" i="48" s="1"/>
  <c r="AV17" i="48"/>
  <c r="AV46" i="48" s="1"/>
  <c r="AU66" i="48"/>
  <c r="AU67" i="48" s="1"/>
  <c r="AV60" i="48"/>
  <c r="AV63" i="48"/>
  <c r="AV56" i="48"/>
  <c r="AV59" i="48"/>
  <c r="AV65" i="48"/>
  <c r="AV55" i="48"/>
  <c r="AV62" i="48"/>
  <c r="AV61" i="48"/>
  <c r="AU50" i="48"/>
  <c r="BK1" i="47"/>
  <c r="BJ35" i="47"/>
  <c r="BJ9" i="47"/>
  <c r="BJ10" i="47"/>
  <c r="BJ4" i="47"/>
  <c r="BJ31" i="47"/>
  <c r="AW20" i="48" s="1"/>
  <c r="AW49" i="48" s="1"/>
  <c r="BJ3" i="47"/>
  <c r="BJ26" i="47"/>
  <c r="BJ13" i="47"/>
  <c r="BJ6" i="47"/>
  <c r="BJ27" i="47"/>
  <c r="BJ30" i="47"/>
  <c r="BJ21" i="47"/>
  <c r="BJ29" i="47"/>
  <c r="BJ7" i="47"/>
  <c r="BJ5" i="47"/>
  <c r="BJ28" i="47"/>
  <c r="BJ17" i="47"/>
  <c r="BJ25" i="47"/>
  <c r="BJ8" i="47"/>
  <c r="BJ11" i="47"/>
  <c r="BJ14" i="47"/>
  <c r="BJ33" i="47"/>
  <c r="BJ20" i="47"/>
  <c r="BJ32" i="47"/>
  <c r="BJ12" i="47"/>
  <c r="BJ15" i="47"/>
  <c r="BJ34" i="47"/>
  <c r="BJ19" i="47"/>
  <c r="BJ16" i="47"/>
  <c r="BJ24" i="47"/>
  <c r="BJ18" i="47"/>
  <c r="BJ22" i="47"/>
  <c r="BJ2" i="47"/>
  <c r="AW18" i="48" s="1"/>
  <c r="AW47" i="48" s="1"/>
  <c r="BJ23" i="47"/>
  <c r="V32" i="35"/>
  <c r="A50" i="39"/>
  <c r="N50" i="39" s="1"/>
  <c r="D49" i="39"/>
  <c r="E49" i="39"/>
  <c r="F49" i="39"/>
  <c r="G49" i="39"/>
  <c r="H49" i="39"/>
  <c r="I49" i="39"/>
  <c r="J49" i="39"/>
  <c r="K49" i="39"/>
  <c r="L49" i="39"/>
  <c r="O36" i="39"/>
  <c r="N49" i="39"/>
  <c r="AK142" i="39"/>
  <c r="AJ141" i="39"/>
  <c r="O36" i="40"/>
  <c r="O62" i="40" s="1"/>
  <c r="O32" i="40"/>
  <c r="O58" i="40" s="1"/>
  <c r="O28" i="40"/>
  <c r="O54" i="40" s="1"/>
  <c r="O37" i="40"/>
  <c r="O63" i="40" s="1"/>
  <c r="O33" i="40"/>
  <c r="O59" i="40" s="1"/>
  <c r="O29" i="40"/>
  <c r="O55" i="40" s="1"/>
  <c r="O25" i="40"/>
  <c r="O51" i="40" s="1"/>
  <c r="O34" i="40"/>
  <c r="O60" i="40" s="1"/>
  <c r="O26" i="40"/>
  <c r="O52" i="40" s="1"/>
  <c r="O21" i="40"/>
  <c r="O47" i="40" s="1"/>
  <c r="O17" i="40"/>
  <c r="O43" i="40" s="1"/>
  <c r="O16" i="40"/>
  <c r="O42" i="40" s="1"/>
  <c r="O15" i="40"/>
  <c r="O41" i="40" s="1"/>
  <c r="P9" i="40"/>
  <c r="O35" i="40"/>
  <c r="O61" i="40" s="1"/>
  <c r="O31" i="40"/>
  <c r="O57" i="40" s="1"/>
  <c r="O23" i="40"/>
  <c r="O49" i="40" s="1"/>
  <c r="O27" i="40"/>
  <c r="O53" i="40" s="1"/>
  <c r="O24" i="40"/>
  <c r="O50" i="40" s="1"/>
  <c r="O22" i="40"/>
  <c r="O48" i="40" s="1"/>
  <c r="O30" i="40"/>
  <c r="O56" i="40" s="1"/>
  <c r="O18" i="40"/>
  <c r="O44" i="40" s="1"/>
  <c r="O19" i="40"/>
  <c r="O45" i="40" s="1"/>
  <c r="O20" i="40"/>
  <c r="O46" i="40" s="1"/>
  <c r="O68" i="40"/>
  <c r="P5" i="40"/>
  <c r="P4" i="40" s="1"/>
  <c r="N65" i="40"/>
  <c r="N10" i="40" s="1"/>
  <c r="N70" i="40" s="1"/>
  <c r="N72" i="40" s="1"/>
  <c r="AL21" i="39" s="1"/>
  <c r="AN8" i="15" s="1"/>
  <c r="BK47" i="47" l="1"/>
  <c r="BK55" i="47"/>
  <c r="BK63" i="47"/>
  <c r="BK71" i="47"/>
  <c r="BK79" i="47"/>
  <c r="BK87" i="47"/>
  <c r="BK95" i="47"/>
  <c r="BK107" i="47"/>
  <c r="BK37" i="47"/>
  <c r="BK41" i="47"/>
  <c r="BK45" i="47"/>
  <c r="BK49" i="47"/>
  <c r="BK53" i="47"/>
  <c r="BK57" i="47"/>
  <c r="BK61" i="47"/>
  <c r="BK69" i="47"/>
  <c r="BK73" i="47"/>
  <c r="BK77" i="47"/>
  <c r="BK81" i="47"/>
  <c r="BK85" i="47"/>
  <c r="BK89" i="47"/>
  <c r="BK93" i="47"/>
  <c r="BK97" i="47"/>
  <c r="BK101" i="47"/>
  <c r="BK105" i="47"/>
  <c r="BK109" i="47"/>
  <c r="BK113" i="47"/>
  <c r="BK117" i="47"/>
  <c r="BK121" i="47"/>
  <c r="BK125" i="47"/>
  <c r="BK129" i="47"/>
  <c r="BK133" i="47"/>
  <c r="BK137" i="47"/>
  <c r="BK141" i="47"/>
  <c r="BK145" i="47"/>
  <c r="BK149" i="47"/>
  <c r="BK153" i="47"/>
  <c r="BK157" i="47"/>
  <c r="BK161" i="47"/>
  <c r="BK165" i="47"/>
  <c r="BK169" i="47"/>
  <c r="BK173" i="47"/>
  <c r="BK177" i="47"/>
  <c r="BK181" i="47"/>
  <c r="BK185" i="47"/>
  <c r="BK189" i="47"/>
  <c r="BK193" i="47"/>
  <c r="BK197" i="47"/>
  <c r="BK201" i="47"/>
  <c r="BK205" i="47"/>
  <c r="BK209" i="47"/>
  <c r="BK213" i="47"/>
  <c r="BK217" i="47"/>
  <c r="BK221" i="47"/>
  <c r="BK225" i="47"/>
  <c r="BK229" i="47"/>
  <c r="BK233" i="47"/>
  <c r="BK237" i="47"/>
  <c r="BK241" i="47"/>
  <c r="BK245" i="47"/>
  <c r="BK249" i="47"/>
  <c r="BK253" i="47"/>
  <c r="BK257" i="47"/>
  <c r="BK261" i="47"/>
  <c r="BK265" i="47"/>
  <c r="BK269" i="47"/>
  <c r="BK273" i="47"/>
  <c r="BK277" i="47"/>
  <c r="BK281" i="47"/>
  <c r="BK285" i="47"/>
  <c r="BK289" i="47"/>
  <c r="BK293" i="47"/>
  <c r="BK297" i="47"/>
  <c r="BK39" i="47"/>
  <c r="BK65" i="47"/>
  <c r="BK38" i="47"/>
  <c r="BK42" i="47"/>
  <c r="BK46" i="47"/>
  <c r="BK50" i="47"/>
  <c r="BK54" i="47"/>
  <c r="BK58" i="47"/>
  <c r="BK62" i="47"/>
  <c r="BK66" i="47"/>
  <c r="BK70" i="47"/>
  <c r="BK74" i="47"/>
  <c r="BK78" i="47"/>
  <c r="BK82" i="47"/>
  <c r="BK86" i="47"/>
  <c r="BK90" i="47"/>
  <c r="BK94" i="47"/>
  <c r="BK98" i="47"/>
  <c r="BK102" i="47"/>
  <c r="BK106" i="47"/>
  <c r="BK110" i="47"/>
  <c r="BK114" i="47"/>
  <c r="BK118" i="47"/>
  <c r="BK122" i="47"/>
  <c r="BK126" i="47"/>
  <c r="BK130" i="47"/>
  <c r="BK134" i="47"/>
  <c r="BK138" i="47"/>
  <c r="BK142" i="47"/>
  <c r="BK146" i="47"/>
  <c r="BK150" i="47"/>
  <c r="BK154" i="47"/>
  <c r="BK158" i="47"/>
  <c r="BK162" i="47"/>
  <c r="BK166" i="47"/>
  <c r="BK170" i="47"/>
  <c r="BK174" i="47"/>
  <c r="BK178" i="47"/>
  <c r="BK182" i="47"/>
  <c r="BK186" i="47"/>
  <c r="BK190" i="47"/>
  <c r="BK194" i="47"/>
  <c r="BK198" i="47"/>
  <c r="BK202" i="47"/>
  <c r="BK206" i="47"/>
  <c r="BK210" i="47"/>
  <c r="BK214" i="47"/>
  <c r="BK218" i="47"/>
  <c r="BK222" i="47"/>
  <c r="BK226" i="47"/>
  <c r="BK230" i="47"/>
  <c r="BK234" i="47"/>
  <c r="BK238" i="47"/>
  <c r="BK242" i="47"/>
  <c r="BK246" i="47"/>
  <c r="BK250" i="47"/>
  <c r="BK254" i="47"/>
  <c r="BK258" i="47"/>
  <c r="BK262" i="47"/>
  <c r="BK266" i="47"/>
  <c r="BK270" i="47"/>
  <c r="BK274" i="47"/>
  <c r="BK278" i="47"/>
  <c r="BK282" i="47"/>
  <c r="BK286" i="47"/>
  <c r="BK290" i="47"/>
  <c r="BK294" i="47"/>
  <c r="BK298" i="47"/>
  <c r="BK43" i="47"/>
  <c r="BK51" i="47"/>
  <c r="BK59" i="47"/>
  <c r="BK67" i="47"/>
  <c r="BK75" i="47"/>
  <c r="BK83" i="47"/>
  <c r="BK91" i="47"/>
  <c r="BK99" i="47"/>
  <c r="BK103" i="47"/>
  <c r="BK111" i="47"/>
  <c r="BK115" i="47"/>
  <c r="BK119" i="47"/>
  <c r="BK123" i="47"/>
  <c r="BK127" i="47"/>
  <c r="BK131" i="47"/>
  <c r="BK135" i="47"/>
  <c r="BK139" i="47"/>
  <c r="BK143" i="47"/>
  <c r="BK147" i="47"/>
  <c r="BK151" i="47"/>
  <c r="BK155" i="47"/>
  <c r="BK159" i="47"/>
  <c r="BK163" i="47"/>
  <c r="BK167" i="47"/>
  <c r="BK171" i="47"/>
  <c r="BK175" i="47"/>
  <c r="BK179" i="47"/>
  <c r="BK183" i="47"/>
  <c r="BK187" i="47"/>
  <c r="BK191" i="47"/>
  <c r="BK195" i="47"/>
  <c r="BK199" i="47"/>
  <c r="BK203" i="47"/>
  <c r="BK207" i="47"/>
  <c r="BK211" i="47"/>
  <c r="BK215" i="47"/>
  <c r="BK219" i="47"/>
  <c r="BK223" i="47"/>
  <c r="BK227" i="47"/>
  <c r="BK231" i="47"/>
  <c r="BK235" i="47"/>
  <c r="BK239" i="47"/>
  <c r="BK243" i="47"/>
  <c r="BK247" i="47"/>
  <c r="BK251" i="47"/>
  <c r="BK255" i="47"/>
  <c r="BK259" i="47"/>
  <c r="BK263" i="47"/>
  <c r="BK267" i="47"/>
  <c r="BK271" i="47"/>
  <c r="BK275" i="47"/>
  <c r="BK279" i="47"/>
  <c r="BK283" i="47"/>
  <c r="BK287" i="47"/>
  <c r="BK291" i="47"/>
  <c r="BK295" i="47"/>
  <c r="BK299" i="47"/>
  <c r="BK36" i="47"/>
  <c r="BK40" i="47"/>
  <c r="BK44" i="47"/>
  <c r="BK48" i="47"/>
  <c r="BK52" i="47"/>
  <c r="BK56" i="47"/>
  <c r="BK60" i="47"/>
  <c r="BK64" i="47"/>
  <c r="BK68" i="47"/>
  <c r="BK72" i="47"/>
  <c r="BK76" i="47"/>
  <c r="BK80" i="47"/>
  <c r="BK84" i="47"/>
  <c r="BK88" i="47"/>
  <c r="BK92" i="47"/>
  <c r="BK96" i="47"/>
  <c r="BK100" i="47"/>
  <c r="BK104" i="47"/>
  <c r="BK108" i="47"/>
  <c r="BK112" i="47"/>
  <c r="BK116" i="47"/>
  <c r="BK120" i="47"/>
  <c r="BK124" i="47"/>
  <c r="BK128" i="47"/>
  <c r="BK132" i="47"/>
  <c r="BK136" i="47"/>
  <c r="BK140" i="47"/>
  <c r="BK144" i="47"/>
  <c r="BK148" i="47"/>
  <c r="BK152" i="47"/>
  <c r="BK156" i="47"/>
  <c r="BK160" i="47"/>
  <c r="BK164" i="47"/>
  <c r="BK168" i="47"/>
  <c r="BK172" i="47"/>
  <c r="BK176" i="47"/>
  <c r="BK180" i="47"/>
  <c r="BK184" i="47"/>
  <c r="BK188" i="47"/>
  <c r="BK192" i="47"/>
  <c r="BK196" i="47"/>
  <c r="BK200" i="47"/>
  <c r="BK204" i="47"/>
  <c r="BK208" i="47"/>
  <c r="BK212" i="47"/>
  <c r="BK216" i="47"/>
  <c r="BK220" i="47"/>
  <c r="BK224" i="47"/>
  <c r="BK228" i="47"/>
  <c r="BK232" i="47"/>
  <c r="BK236" i="47"/>
  <c r="BK240" i="47"/>
  <c r="BK244" i="47"/>
  <c r="BK248" i="47"/>
  <c r="BK252" i="47"/>
  <c r="BK256" i="47"/>
  <c r="BK260" i="47"/>
  <c r="BK264" i="47"/>
  <c r="BK268" i="47"/>
  <c r="BK272" i="47"/>
  <c r="BK276" i="47"/>
  <c r="BK280" i="47"/>
  <c r="BK284" i="47"/>
  <c r="BK288" i="47"/>
  <c r="BK292" i="47"/>
  <c r="BK296" i="47"/>
  <c r="BK300" i="47"/>
  <c r="AW15" i="48"/>
  <c r="AW44" i="48" s="1"/>
  <c r="AW19" i="48"/>
  <c r="AW48" i="48" s="1"/>
  <c r="AW64" i="48"/>
  <c r="AU51" i="48"/>
  <c r="AW11" i="48"/>
  <c r="AW40" i="48" s="1"/>
  <c r="AW16" i="48"/>
  <c r="AW45" i="48" s="1"/>
  <c r="AW14" i="48"/>
  <c r="AW43" i="48" s="1"/>
  <c r="AW10" i="48"/>
  <c r="AW39" i="48" s="1"/>
  <c r="AV21" i="48"/>
  <c r="AV22" i="48" s="1"/>
  <c r="AW17" i="48"/>
  <c r="AW46" i="48" s="1"/>
  <c r="AW60" i="48"/>
  <c r="AW62" i="48"/>
  <c r="AV66" i="48"/>
  <c r="AV67" i="48" s="1"/>
  <c r="AW63" i="48"/>
  <c r="AW61" i="48"/>
  <c r="AW56" i="48"/>
  <c r="AW65" i="48"/>
  <c r="AW55" i="48"/>
  <c r="AW59" i="48"/>
  <c r="AV50" i="48"/>
  <c r="BL1" i="47"/>
  <c r="BK35" i="47"/>
  <c r="BK10" i="47"/>
  <c r="BK9" i="47"/>
  <c r="BK4" i="47"/>
  <c r="BK16" i="47"/>
  <c r="BK24" i="47"/>
  <c r="BK7" i="47"/>
  <c r="BK11" i="47"/>
  <c r="BK18" i="47"/>
  <c r="BK22" i="47"/>
  <c r="BK5" i="47"/>
  <c r="BK8" i="47"/>
  <c r="BK19" i="47"/>
  <c r="BK23" i="47"/>
  <c r="BK31" i="47"/>
  <c r="AX20" i="48" s="1"/>
  <c r="AX49" i="48" s="1"/>
  <c r="BK13" i="47"/>
  <c r="BK12" i="47"/>
  <c r="BK27" i="47"/>
  <c r="BK21" i="47"/>
  <c r="BK29" i="47"/>
  <c r="BK28" i="47"/>
  <c r="BK2" i="47"/>
  <c r="AX18" i="48" s="1"/>
  <c r="AX47" i="48" s="1"/>
  <c r="BK17" i="47"/>
  <c r="BK25" i="47"/>
  <c r="BK30" i="47"/>
  <c r="BK34" i="47"/>
  <c r="BK3" i="47"/>
  <c r="BK14" i="47"/>
  <c r="BK26" i="47"/>
  <c r="BK33" i="47"/>
  <c r="BK20" i="47"/>
  <c r="BK6" i="47"/>
  <c r="BK32" i="47"/>
  <c r="BK15" i="47"/>
  <c r="W32" i="35"/>
  <c r="AL142" i="39"/>
  <c r="AK141" i="39"/>
  <c r="O50" i="39"/>
  <c r="P36" i="39"/>
  <c r="A51" i="39"/>
  <c r="O51" i="39" s="1"/>
  <c r="D50" i="39"/>
  <c r="E50" i="39"/>
  <c r="F50" i="39"/>
  <c r="G50" i="39"/>
  <c r="H50" i="39"/>
  <c r="I50" i="39"/>
  <c r="J50" i="39"/>
  <c r="K50" i="39"/>
  <c r="L50" i="39"/>
  <c r="M50" i="39"/>
  <c r="P68" i="40"/>
  <c r="Q5" i="40"/>
  <c r="P37" i="40"/>
  <c r="P63" i="40" s="1"/>
  <c r="P33" i="40"/>
  <c r="P59" i="40" s="1"/>
  <c r="P29" i="40"/>
  <c r="P55" i="40" s="1"/>
  <c r="P25" i="40"/>
  <c r="P51" i="40" s="1"/>
  <c r="P34" i="40"/>
  <c r="P60" i="40" s="1"/>
  <c r="P30" i="40"/>
  <c r="P56" i="40" s="1"/>
  <c r="P26" i="40"/>
  <c r="P52" i="40" s="1"/>
  <c r="P31" i="40"/>
  <c r="P57" i="40" s="1"/>
  <c r="P22" i="40"/>
  <c r="P48" i="40" s="1"/>
  <c r="P18" i="40"/>
  <c r="P44" i="40" s="1"/>
  <c r="P35" i="40"/>
  <c r="P61" i="40" s="1"/>
  <c r="P27" i="40"/>
  <c r="P53" i="40" s="1"/>
  <c r="P24" i="40"/>
  <c r="P50" i="40" s="1"/>
  <c r="P23" i="40"/>
  <c r="P49" i="40" s="1"/>
  <c r="P36" i="40"/>
  <c r="P62" i="40" s="1"/>
  <c r="P20" i="40"/>
  <c r="P46" i="40" s="1"/>
  <c r="P21" i="40"/>
  <c r="P47" i="40" s="1"/>
  <c r="P19" i="40"/>
  <c r="P45" i="40" s="1"/>
  <c r="P32" i="40"/>
  <c r="P58" i="40" s="1"/>
  <c r="P15" i="40"/>
  <c r="P41" i="40" s="1"/>
  <c r="Q9" i="40"/>
  <c r="P16" i="40"/>
  <c r="P42" i="40" s="1"/>
  <c r="P28" i="40"/>
  <c r="P54" i="40" s="1"/>
  <c r="P17" i="40"/>
  <c r="P43" i="40" s="1"/>
  <c r="O65" i="40"/>
  <c r="O10" i="40" s="1"/>
  <c r="O70" i="40" s="1"/>
  <c r="O72" i="40" s="1"/>
  <c r="AM21" i="39" s="1"/>
  <c r="AO8" i="15" s="1"/>
  <c r="BL47" i="47" l="1"/>
  <c r="BL55" i="47"/>
  <c r="BL63" i="47"/>
  <c r="BL71" i="47"/>
  <c r="BL79" i="47"/>
  <c r="BL87" i="47"/>
  <c r="BL95" i="47"/>
  <c r="BL107" i="47"/>
  <c r="BL37" i="47"/>
  <c r="BL41" i="47"/>
  <c r="BL45" i="47"/>
  <c r="BL49" i="47"/>
  <c r="BL53" i="47"/>
  <c r="BL57" i="47"/>
  <c r="BL61" i="47"/>
  <c r="BL69" i="47"/>
  <c r="BL73" i="47"/>
  <c r="BL77" i="47"/>
  <c r="BL81" i="47"/>
  <c r="BL85" i="47"/>
  <c r="BL89" i="47"/>
  <c r="BL93" i="47"/>
  <c r="BL97" i="47"/>
  <c r="BL101" i="47"/>
  <c r="BL105" i="47"/>
  <c r="BL109" i="47"/>
  <c r="BL113" i="47"/>
  <c r="BL117" i="47"/>
  <c r="BL121" i="47"/>
  <c r="BL125" i="47"/>
  <c r="BL129" i="47"/>
  <c r="BL133" i="47"/>
  <c r="BL137" i="47"/>
  <c r="BL141" i="47"/>
  <c r="BL145" i="47"/>
  <c r="BL149" i="47"/>
  <c r="BL153" i="47"/>
  <c r="BL157" i="47"/>
  <c r="BL161" i="47"/>
  <c r="BL165" i="47"/>
  <c r="BL169" i="47"/>
  <c r="BL173" i="47"/>
  <c r="BL177" i="47"/>
  <c r="BL181" i="47"/>
  <c r="BL185" i="47"/>
  <c r="BL189" i="47"/>
  <c r="BL193" i="47"/>
  <c r="BL197" i="47"/>
  <c r="BL201" i="47"/>
  <c r="BL205" i="47"/>
  <c r="BL209" i="47"/>
  <c r="BL213" i="47"/>
  <c r="BL217" i="47"/>
  <c r="BL221" i="47"/>
  <c r="BL225" i="47"/>
  <c r="BL229" i="47"/>
  <c r="BL233" i="47"/>
  <c r="BL237" i="47"/>
  <c r="BL241" i="47"/>
  <c r="BL245" i="47"/>
  <c r="BL249" i="47"/>
  <c r="BL253" i="47"/>
  <c r="BL257" i="47"/>
  <c r="BL261" i="47"/>
  <c r="BL265" i="47"/>
  <c r="BL269" i="47"/>
  <c r="BL273" i="47"/>
  <c r="BL277" i="47"/>
  <c r="BL281" i="47"/>
  <c r="BL285" i="47"/>
  <c r="BL289" i="47"/>
  <c r="BL293" i="47"/>
  <c r="BL297" i="47"/>
  <c r="BL39" i="47"/>
  <c r="BL65" i="47"/>
  <c r="BL38" i="47"/>
  <c r="BL42" i="47"/>
  <c r="BL46" i="47"/>
  <c r="BL50" i="47"/>
  <c r="BL54" i="47"/>
  <c r="BL58" i="47"/>
  <c r="BL62" i="47"/>
  <c r="BL66" i="47"/>
  <c r="BL70" i="47"/>
  <c r="BL74" i="47"/>
  <c r="BL78" i="47"/>
  <c r="BL82" i="47"/>
  <c r="BL86" i="47"/>
  <c r="BL90" i="47"/>
  <c r="BL94" i="47"/>
  <c r="BL98" i="47"/>
  <c r="BL102" i="47"/>
  <c r="BL106" i="47"/>
  <c r="BL110" i="47"/>
  <c r="BL114" i="47"/>
  <c r="BL118" i="47"/>
  <c r="BL122" i="47"/>
  <c r="BL126" i="47"/>
  <c r="BL130" i="47"/>
  <c r="BL134" i="47"/>
  <c r="BL138" i="47"/>
  <c r="BL142" i="47"/>
  <c r="BL146" i="47"/>
  <c r="BL150" i="47"/>
  <c r="BL154" i="47"/>
  <c r="BL158" i="47"/>
  <c r="BL162" i="47"/>
  <c r="BL166" i="47"/>
  <c r="BL170" i="47"/>
  <c r="BL174" i="47"/>
  <c r="BL178" i="47"/>
  <c r="BL182" i="47"/>
  <c r="BL186" i="47"/>
  <c r="BL190" i="47"/>
  <c r="BL194" i="47"/>
  <c r="BL198" i="47"/>
  <c r="BL202" i="47"/>
  <c r="BL206" i="47"/>
  <c r="BL210" i="47"/>
  <c r="BL214" i="47"/>
  <c r="BL218" i="47"/>
  <c r="BL222" i="47"/>
  <c r="BL226" i="47"/>
  <c r="BL230" i="47"/>
  <c r="BL234" i="47"/>
  <c r="BL238" i="47"/>
  <c r="BL242" i="47"/>
  <c r="BL246" i="47"/>
  <c r="BL250" i="47"/>
  <c r="BL254" i="47"/>
  <c r="BL258" i="47"/>
  <c r="BL262" i="47"/>
  <c r="BL266" i="47"/>
  <c r="BL270" i="47"/>
  <c r="BL274" i="47"/>
  <c r="BL278" i="47"/>
  <c r="BL282" i="47"/>
  <c r="BL286" i="47"/>
  <c r="BL290" i="47"/>
  <c r="BL294" i="47"/>
  <c r="BL298" i="47"/>
  <c r="BL43" i="47"/>
  <c r="BL51" i="47"/>
  <c r="BL59" i="47"/>
  <c r="BL67" i="47"/>
  <c r="BL75" i="47"/>
  <c r="BL83" i="47"/>
  <c r="BL91" i="47"/>
  <c r="BL99" i="47"/>
  <c r="BL103" i="47"/>
  <c r="BL111" i="47"/>
  <c r="BL115" i="47"/>
  <c r="BL119" i="47"/>
  <c r="BL123" i="47"/>
  <c r="BL127" i="47"/>
  <c r="BL131" i="47"/>
  <c r="BL135" i="47"/>
  <c r="BL139" i="47"/>
  <c r="BL143" i="47"/>
  <c r="BL147" i="47"/>
  <c r="BL151" i="47"/>
  <c r="BL155" i="47"/>
  <c r="BL159" i="47"/>
  <c r="BL163" i="47"/>
  <c r="BL167" i="47"/>
  <c r="BL171" i="47"/>
  <c r="BL175" i="47"/>
  <c r="BL179" i="47"/>
  <c r="BL183" i="47"/>
  <c r="BL187" i="47"/>
  <c r="BL191" i="47"/>
  <c r="BL195" i="47"/>
  <c r="BL199" i="47"/>
  <c r="BL203" i="47"/>
  <c r="BL207" i="47"/>
  <c r="BL211" i="47"/>
  <c r="BL215" i="47"/>
  <c r="BL219" i="47"/>
  <c r="BL223" i="47"/>
  <c r="BL227" i="47"/>
  <c r="BL231" i="47"/>
  <c r="BL235" i="47"/>
  <c r="BL239" i="47"/>
  <c r="BL243" i="47"/>
  <c r="BL247" i="47"/>
  <c r="BL251" i="47"/>
  <c r="BL255" i="47"/>
  <c r="BL259" i="47"/>
  <c r="BL263" i="47"/>
  <c r="BL267" i="47"/>
  <c r="BL271" i="47"/>
  <c r="BL275" i="47"/>
  <c r="BL279" i="47"/>
  <c r="BL283" i="47"/>
  <c r="BL287" i="47"/>
  <c r="BL291" i="47"/>
  <c r="BL295" i="47"/>
  <c r="BL299" i="47"/>
  <c r="BL36" i="47"/>
  <c r="BL40" i="47"/>
  <c r="BL44" i="47"/>
  <c r="BL48" i="47"/>
  <c r="BL52" i="47"/>
  <c r="BL56" i="47"/>
  <c r="BL60" i="47"/>
  <c r="BL64" i="47"/>
  <c r="BL68" i="47"/>
  <c r="BL72" i="47"/>
  <c r="BL76" i="47"/>
  <c r="BL80" i="47"/>
  <c r="BL84" i="47"/>
  <c r="BL88" i="47"/>
  <c r="BL92" i="47"/>
  <c r="BL96" i="47"/>
  <c r="BL100" i="47"/>
  <c r="BL104" i="47"/>
  <c r="BL108" i="47"/>
  <c r="BL112" i="47"/>
  <c r="BL116" i="47"/>
  <c r="BL120" i="47"/>
  <c r="BL124" i="47"/>
  <c r="BL128" i="47"/>
  <c r="BL132" i="47"/>
  <c r="BL136" i="47"/>
  <c r="BL140" i="47"/>
  <c r="BL144" i="47"/>
  <c r="BL148" i="47"/>
  <c r="BL152" i="47"/>
  <c r="BL156" i="47"/>
  <c r="BL160" i="47"/>
  <c r="BL164" i="47"/>
  <c r="BL168" i="47"/>
  <c r="BL172" i="47"/>
  <c r="BL176" i="47"/>
  <c r="BL180" i="47"/>
  <c r="BL184" i="47"/>
  <c r="BL188" i="47"/>
  <c r="BL192" i="47"/>
  <c r="BL196" i="47"/>
  <c r="BL200" i="47"/>
  <c r="BL204" i="47"/>
  <c r="BL208" i="47"/>
  <c r="BL212" i="47"/>
  <c r="BL216" i="47"/>
  <c r="BL220" i="47"/>
  <c r="BL224" i="47"/>
  <c r="BL228" i="47"/>
  <c r="BL232" i="47"/>
  <c r="BL236" i="47"/>
  <c r="BL240" i="47"/>
  <c r="BL244" i="47"/>
  <c r="BL248" i="47"/>
  <c r="BL252" i="47"/>
  <c r="BL256" i="47"/>
  <c r="BL260" i="47"/>
  <c r="BL264" i="47"/>
  <c r="BL268" i="47"/>
  <c r="BL272" i="47"/>
  <c r="BL276" i="47"/>
  <c r="BL280" i="47"/>
  <c r="BL284" i="47"/>
  <c r="BL288" i="47"/>
  <c r="BL292" i="47"/>
  <c r="BL296" i="47"/>
  <c r="BL300" i="47"/>
  <c r="AX19" i="48"/>
  <c r="AX48" i="48" s="1"/>
  <c r="AX64" i="48"/>
  <c r="AV51" i="48"/>
  <c r="AX16" i="48"/>
  <c r="AX45" i="48" s="1"/>
  <c r="AX11" i="48"/>
  <c r="AX40" i="48" s="1"/>
  <c r="AX10" i="48"/>
  <c r="AX39" i="48" s="1"/>
  <c r="AX14" i="48"/>
  <c r="AX43" i="48" s="1"/>
  <c r="AX15" i="48"/>
  <c r="AX44" i="48" s="1"/>
  <c r="AX17" i="48"/>
  <c r="AX46" i="48" s="1"/>
  <c r="AW21" i="48"/>
  <c r="AW22" i="48" s="1"/>
  <c r="AX61" i="48"/>
  <c r="AX56" i="48"/>
  <c r="AX60" i="48"/>
  <c r="AX62" i="48"/>
  <c r="AX55" i="48"/>
  <c r="AX59" i="48"/>
  <c r="AW66" i="48"/>
  <c r="AW67" i="48" s="1"/>
  <c r="AX65" i="48"/>
  <c r="AX63" i="48"/>
  <c r="AW50" i="48"/>
  <c r="BM1" i="47"/>
  <c r="BL35" i="47"/>
  <c r="BL10" i="47"/>
  <c r="BL9" i="47"/>
  <c r="BL4" i="47"/>
  <c r="BL3" i="47"/>
  <c r="BL33" i="47"/>
  <c r="BL13" i="47"/>
  <c r="BL6" i="47"/>
  <c r="BL17" i="47"/>
  <c r="BL32" i="47"/>
  <c r="BL15" i="47"/>
  <c r="BL19" i="47"/>
  <c r="BL34" i="47"/>
  <c r="BL23" i="47"/>
  <c r="BL24" i="47"/>
  <c r="BL7" i="47"/>
  <c r="BL14" i="47"/>
  <c r="BL18" i="47"/>
  <c r="BL22" i="47"/>
  <c r="BL5" i="47"/>
  <c r="BL8" i="47"/>
  <c r="BL16" i="47"/>
  <c r="BL31" i="47"/>
  <c r="AY20" i="48" s="1"/>
  <c r="AY49" i="48" s="1"/>
  <c r="BL11" i="47"/>
  <c r="BL26" i="47"/>
  <c r="BL20" i="47"/>
  <c r="BL12" i="47"/>
  <c r="BL27" i="47"/>
  <c r="BL30" i="47"/>
  <c r="BL21" i="47"/>
  <c r="BL29" i="47"/>
  <c r="BL28" i="47"/>
  <c r="BL2" i="47"/>
  <c r="AY18" i="48" s="1"/>
  <c r="AY47" i="48" s="1"/>
  <c r="BL25" i="47"/>
  <c r="X32" i="35"/>
  <c r="AL141" i="39"/>
  <c r="AM142" i="39"/>
  <c r="P51" i="39"/>
  <c r="P38" i="39"/>
  <c r="Q36" i="39"/>
  <c r="A52" i="39"/>
  <c r="P52" i="39" s="1"/>
  <c r="D51" i="39"/>
  <c r="E51" i="39"/>
  <c r="F51" i="39"/>
  <c r="G51" i="39"/>
  <c r="H51" i="39"/>
  <c r="I51" i="39"/>
  <c r="J51" i="39"/>
  <c r="K51" i="39"/>
  <c r="L51" i="39"/>
  <c r="M51" i="39"/>
  <c r="N51" i="39"/>
  <c r="Q34" i="40"/>
  <c r="Q60" i="40" s="1"/>
  <c r="Q30" i="40"/>
  <c r="Q56" i="40" s="1"/>
  <c r="Q26" i="40"/>
  <c r="Q52" i="40" s="1"/>
  <c r="Q35" i="40"/>
  <c r="Q61" i="40" s="1"/>
  <c r="Q31" i="40"/>
  <c r="Q57" i="40" s="1"/>
  <c r="Q27" i="40"/>
  <c r="Q53" i="40" s="1"/>
  <c r="Q36" i="40"/>
  <c r="Q62" i="40" s="1"/>
  <c r="Q28" i="40"/>
  <c r="Q54" i="40" s="1"/>
  <c r="Q23" i="40"/>
  <c r="Q49" i="40" s="1"/>
  <c r="Q19" i="40"/>
  <c r="Q45" i="40" s="1"/>
  <c r="Q15" i="40"/>
  <c r="Q41" i="40" s="1"/>
  <c r="Q33" i="40"/>
  <c r="Q59" i="40" s="1"/>
  <c r="Q24" i="40"/>
  <c r="Q50" i="40" s="1"/>
  <c r="Q29" i="40"/>
  <c r="Q55" i="40" s="1"/>
  <c r="Q25" i="40"/>
  <c r="Q51" i="40" s="1"/>
  <c r="Q22" i="40"/>
  <c r="Q48" i="40" s="1"/>
  <c r="Q21" i="40"/>
  <c r="Q47" i="40" s="1"/>
  <c r="Q20" i="40"/>
  <c r="Q46" i="40" s="1"/>
  <c r="Q32" i="40"/>
  <c r="Q58" i="40" s="1"/>
  <c r="Q18" i="40"/>
  <c r="Q44" i="40" s="1"/>
  <c r="Q17" i="40"/>
  <c r="Q43" i="40" s="1"/>
  <c r="Q16" i="40"/>
  <c r="Q42" i="40" s="1"/>
  <c r="R9" i="40"/>
  <c r="Q37" i="40"/>
  <c r="Q63" i="40" s="1"/>
  <c r="P65" i="40"/>
  <c r="P10" i="40" s="1"/>
  <c r="P70" i="40" s="1"/>
  <c r="P72" i="40" s="1"/>
  <c r="Q68" i="40"/>
  <c r="R5" i="40"/>
  <c r="BM300" i="47" l="1"/>
  <c r="BM284" i="47"/>
  <c r="BM252" i="47"/>
  <c r="BM236" i="47"/>
  <c r="BM188" i="47"/>
  <c r="BM172" i="47"/>
  <c r="BM156" i="47"/>
  <c r="BM140" i="47"/>
  <c r="BM124" i="47"/>
  <c r="BM108" i="47"/>
  <c r="BM92" i="47"/>
  <c r="BM76" i="47"/>
  <c r="BM60" i="47"/>
  <c r="BM44" i="47"/>
  <c r="BM295" i="47"/>
  <c r="BM279" i="47"/>
  <c r="BM263" i="47"/>
  <c r="BM247" i="47"/>
  <c r="BM231" i="47"/>
  <c r="BM215" i="47"/>
  <c r="BM199" i="47"/>
  <c r="BM183" i="47"/>
  <c r="BM167" i="47"/>
  <c r="BM151" i="47"/>
  <c r="BM135" i="47"/>
  <c r="BM119" i="47"/>
  <c r="BM99" i="47"/>
  <c r="BM67" i="47"/>
  <c r="BM286" i="47"/>
  <c r="BM270" i="47"/>
  <c r="BM254" i="47"/>
  <c r="BM238" i="47"/>
  <c r="BM222" i="47"/>
  <c r="BM206" i="47"/>
  <c r="BM190" i="47"/>
  <c r="BM174" i="47"/>
  <c r="BM158" i="47"/>
  <c r="BM142" i="47"/>
  <c r="BM126" i="47"/>
  <c r="BM110" i="47"/>
  <c r="BM94" i="47"/>
  <c r="BM78" i="47"/>
  <c r="BM62" i="47"/>
  <c r="BM46" i="47"/>
  <c r="BM65" i="47"/>
  <c r="BM293" i="47"/>
  <c r="BM277" i="47"/>
  <c r="BM261" i="47"/>
  <c r="BM245" i="47"/>
  <c r="BM229" i="47"/>
  <c r="BM213" i="47"/>
  <c r="BM197" i="47"/>
  <c r="BM181" i="47"/>
  <c r="BM165" i="47"/>
  <c r="BM149" i="47"/>
  <c r="BM133" i="47"/>
  <c r="BM117" i="47"/>
  <c r="BM101" i="47"/>
  <c r="BM85" i="47"/>
  <c r="BM69" i="47"/>
  <c r="BM49" i="47"/>
  <c r="BM107" i="47"/>
  <c r="BM71" i="47"/>
  <c r="BM268" i="47"/>
  <c r="BM220" i="47"/>
  <c r="BM204" i="47"/>
  <c r="BM296" i="47"/>
  <c r="BM280" i="47"/>
  <c r="BM264" i="47"/>
  <c r="BM248" i="47"/>
  <c r="BM232" i="47"/>
  <c r="BM216" i="47"/>
  <c r="BM200" i="47"/>
  <c r="BM184" i="47"/>
  <c r="BM168" i="47"/>
  <c r="BM152" i="47"/>
  <c r="BM136" i="47"/>
  <c r="BM120" i="47"/>
  <c r="BM104" i="47"/>
  <c r="BM88" i="47"/>
  <c r="BM72" i="47"/>
  <c r="BM56" i="47"/>
  <c r="BM40" i="47"/>
  <c r="BM291" i="47"/>
  <c r="BM275" i="47"/>
  <c r="BM259" i="47"/>
  <c r="BM243" i="47"/>
  <c r="BM227" i="47"/>
  <c r="BM211" i="47"/>
  <c r="BM195" i="47"/>
  <c r="BM179" i="47"/>
  <c r="BM163" i="47"/>
  <c r="BM147" i="47"/>
  <c r="BM131" i="47"/>
  <c r="BM115" i="47"/>
  <c r="BM91" i="47"/>
  <c r="BM59" i="47"/>
  <c r="BM298" i="47"/>
  <c r="BM282" i="47"/>
  <c r="BM266" i="47"/>
  <c r="BM250" i="47"/>
  <c r="BM234" i="47"/>
  <c r="BM218" i="47"/>
  <c r="BM202" i="47"/>
  <c r="BM186" i="47"/>
  <c r="BM170" i="47"/>
  <c r="BM154" i="47"/>
  <c r="BM138" i="47"/>
  <c r="BM122" i="47"/>
  <c r="BM106" i="47"/>
  <c r="BM90" i="47"/>
  <c r="BM74" i="47"/>
  <c r="BM58" i="47"/>
  <c r="BM42" i="47"/>
  <c r="BM39" i="47"/>
  <c r="BM289" i="47"/>
  <c r="BM273" i="47"/>
  <c r="BM257" i="47"/>
  <c r="BM241" i="47"/>
  <c r="BM225" i="47"/>
  <c r="BM209" i="47"/>
  <c r="BM193" i="47"/>
  <c r="BM177" i="47"/>
  <c r="BM161" i="47"/>
  <c r="BM145" i="47"/>
  <c r="BM129" i="47"/>
  <c r="BM113" i="47"/>
  <c r="BM97" i="47"/>
  <c r="BM81" i="47"/>
  <c r="BM61" i="47"/>
  <c r="BM45" i="47"/>
  <c r="BM95" i="47"/>
  <c r="BM63" i="47"/>
  <c r="BM292" i="47"/>
  <c r="BM276" i="47"/>
  <c r="BM260" i="47"/>
  <c r="BM244" i="47"/>
  <c r="BM228" i="47"/>
  <c r="BM212" i="47"/>
  <c r="BM196" i="47"/>
  <c r="BM180" i="47"/>
  <c r="BM164" i="47"/>
  <c r="BM148" i="47"/>
  <c r="BM132" i="47"/>
  <c r="BM116" i="47"/>
  <c r="BM100" i="47"/>
  <c r="BM84" i="47"/>
  <c r="BM68" i="47"/>
  <c r="BM52" i="47"/>
  <c r="BM36" i="47"/>
  <c r="BM287" i="47"/>
  <c r="BM271" i="47"/>
  <c r="BM255" i="47"/>
  <c r="BM239" i="47"/>
  <c r="BM223" i="47"/>
  <c r="BM207" i="47"/>
  <c r="BM191" i="47"/>
  <c r="BM175" i="47"/>
  <c r="BM159" i="47"/>
  <c r="BM143" i="47"/>
  <c r="BM127" i="47"/>
  <c r="BM111" i="47"/>
  <c r="BM83" i="47"/>
  <c r="BM51" i="47"/>
  <c r="BM294" i="47"/>
  <c r="BM278" i="47"/>
  <c r="BM262" i="47"/>
  <c r="BM246" i="47"/>
  <c r="BM230" i="47"/>
  <c r="BM214" i="47"/>
  <c r="BM198" i="47"/>
  <c r="BM182" i="47"/>
  <c r="BM166" i="47"/>
  <c r="BM150" i="47"/>
  <c r="BM134" i="47"/>
  <c r="BM118" i="47"/>
  <c r="BM102" i="47"/>
  <c r="BM86" i="47"/>
  <c r="BM70" i="47"/>
  <c r="BM54" i="47"/>
  <c r="BM38" i="47"/>
  <c r="BM285" i="47"/>
  <c r="BM269" i="47"/>
  <c r="BM253" i="47"/>
  <c r="BM237" i="47"/>
  <c r="BM221" i="47"/>
  <c r="BM205" i="47"/>
  <c r="BM189" i="47"/>
  <c r="BM173" i="47"/>
  <c r="BM157" i="47"/>
  <c r="BM141" i="47"/>
  <c r="BM125" i="47"/>
  <c r="BM109" i="47"/>
  <c r="BM93" i="47"/>
  <c r="BM77" i="47"/>
  <c r="BM57" i="47"/>
  <c r="BM41" i="47"/>
  <c r="BM87" i="47"/>
  <c r="BM55" i="47"/>
  <c r="BM288" i="47"/>
  <c r="BM272" i="47"/>
  <c r="BM256" i="47"/>
  <c r="BM240" i="47"/>
  <c r="BM224" i="47"/>
  <c r="BM208" i="47"/>
  <c r="BM192" i="47"/>
  <c r="BM176" i="47"/>
  <c r="BM160" i="47"/>
  <c r="BM144" i="47"/>
  <c r="BM128" i="47"/>
  <c r="BM112" i="47"/>
  <c r="BM96" i="47"/>
  <c r="BM80" i="47"/>
  <c r="BM64" i="47"/>
  <c r="BM48" i="47"/>
  <c r="BM299" i="47"/>
  <c r="BM283" i="47"/>
  <c r="BM267" i="47"/>
  <c r="BM251" i="47"/>
  <c r="BM235" i="47"/>
  <c r="BM219" i="47"/>
  <c r="BM203" i="47"/>
  <c r="BM187" i="47"/>
  <c r="BM171" i="47"/>
  <c r="BM155" i="47"/>
  <c r="BM139" i="47"/>
  <c r="BM123" i="47"/>
  <c r="BM103" i="47"/>
  <c r="BM75" i="47"/>
  <c r="BM43" i="47"/>
  <c r="BM290" i="47"/>
  <c r="BM274" i="47"/>
  <c r="BM258" i="47"/>
  <c r="BM242" i="47"/>
  <c r="BM226" i="47"/>
  <c r="BM210" i="47"/>
  <c r="BM194" i="47"/>
  <c r="BM178" i="47"/>
  <c r="BM162" i="47"/>
  <c r="BM146" i="47"/>
  <c r="BM130" i="47"/>
  <c r="BM114" i="47"/>
  <c r="BM98" i="47"/>
  <c r="BM82" i="47"/>
  <c r="BM66" i="47"/>
  <c r="BM50" i="47"/>
  <c r="BM297" i="47"/>
  <c r="BM281" i="47"/>
  <c r="BM265" i="47"/>
  <c r="BM249" i="47"/>
  <c r="BM233" i="47"/>
  <c r="BM217" i="47"/>
  <c r="BM201" i="47"/>
  <c r="BM185" i="47"/>
  <c r="BM169" i="47"/>
  <c r="BM153" i="47"/>
  <c r="BM137" i="47"/>
  <c r="BM121" i="47"/>
  <c r="BM105" i="47"/>
  <c r="BM89" i="47"/>
  <c r="BM73" i="47"/>
  <c r="BM53" i="47"/>
  <c r="BM37" i="47"/>
  <c r="BM79" i="47"/>
  <c r="BM47" i="47"/>
  <c r="AY64" i="48"/>
  <c r="AY19" i="48"/>
  <c r="AY48" i="48" s="1"/>
  <c r="AW51" i="48"/>
  <c r="AY11" i="48"/>
  <c r="AY40" i="48" s="1"/>
  <c r="AY10" i="48"/>
  <c r="AY39" i="48" s="1"/>
  <c r="AY15" i="48"/>
  <c r="AY44" i="48" s="1"/>
  <c r="AY14" i="48"/>
  <c r="AY43" i="48" s="1"/>
  <c r="AY16" i="48"/>
  <c r="AY45" i="48" s="1"/>
  <c r="AY17" i="48"/>
  <c r="AY46" i="48" s="1"/>
  <c r="AX21" i="48"/>
  <c r="AX22" i="48" s="1"/>
  <c r="AY63" i="48"/>
  <c r="AY61" i="48"/>
  <c r="AY62" i="48"/>
  <c r="AY65" i="48"/>
  <c r="AY55" i="48"/>
  <c r="AY60" i="48"/>
  <c r="AY56" i="48"/>
  <c r="AY59" i="48"/>
  <c r="AX66" i="48"/>
  <c r="AX67" i="48" s="1"/>
  <c r="AX50" i="48"/>
  <c r="BN1" i="47"/>
  <c r="BM35" i="47"/>
  <c r="BM10" i="47"/>
  <c r="BM9" i="47"/>
  <c r="BM4" i="47"/>
  <c r="BM32" i="47"/>
  <c r="BM6" i="47"/>
  <c r="BM15" i="47"/>
  <c r="BM27" i="47"/>
  <c r="BM20" i="47"/>
  <c r="BM18" i="47"/>
  <c r="BM13" i="47"/>
  <c r="BM25" i="47"/>
  <c r="BM29" i="47"/>
  <c r="BM19" i="47"/>
  <c r="BM30" i="47"/>
  <c r="BM12" i="47"/>
  <c r="BM17" i="47"/>
  <c r="BM26" i="47"/>
  <c r="BM23" i="47"/>
  <c r="BM8" i="47"/>
  <c r="BM22" i="47"/>
  <c r="BM7" i="47"/>
  <c r="BM16" i="47"/>
  <c r="BM5" i="47"/>
  <c r="BM14" i="47"/>
  <c r="BM31" i="47"/>
  <c r="AZ20" i="48" s="1"/>
  <c r="AZ49" i="48" s="1"/>
  <c r="BM33" i="47"/>
  <c r="BM28" i="47"/>
  <c r="BM21" i="47"/>
  <c r="BM24" i="47"/>
  <c r="BM2" i="47"/>
  <c r="AZ18" i="48" s="1"/>
  <c r="AZ47" i="48" s="1"/>
  <c r="BM11" i="47"/>
  <c r="BM34" i="47"/>
  <c r="BM3" i="47"/>
  <c r="AN21" i="39"/>
  <c r="AP8" i="15" s="1"/>
  <c r="Y32" i="35"/>
  <c r="Q39" i="39"/>
  <c r="Q52" i="39"/>
  <c r="Q38" i="39"/>
  <c r="R36" i="39"/>
  <c r="AN142" i="39"/>
  <c r="AM141" i="39"/>
  <c r="A53" i="39"/>
  <c r="D52" i="39"/>
  <c r="E52" i="39"/>
  <c r="F52" i="39"/>
  <c r="G52" i="39"/>
  <c r="H52" i="39"/>
  <c r="I52" i="39"/>
  <c r="J52" i="39"/>
  <c r="K52" i="39"/>
  <c r="L52" i="39"/>
  <c r="M52" i="39"/>
  <c r="N52" i="39"/>
  <c r="O52" i="39"/>
  <c r="R35" i="40"/>
  <c r="R61" i="40" s="1"/>
  <c r="R31" i="40"/>
  <c r="R57" i="40" s="1"/>
  <c r="R27" i="40"/>
  <c r="R53" i="40" s="1"/>
  <c r="R36" i="40"/>
  <c r="R62" i="40" s="1"/>
  <c r="R32" i="40"/>
  <c r="R58" i="40" s="1"/>
  <c r="R28" i="40"/>
  <c r="R54" i="40" s="1"/>
  <c r="R33" i="40"/>
  <c r="R59" i="40" s="1"/>
  <c r="R25" i="40"/>
  <c r="R51" i="40" s="1"/>
  <c r="R24" i="40"/>
  <c r="R50" i="40" s="1"/>
  <c r="R20" i="40"/>
  <c r="R46" i="40" s="1"/>
  <c r="R16" i="40"/>
  <c r="R42" i="40" s="1"/>
  <c r="R29" i="40"/>
  <c r="R55" i="40" s="1"/>
  <c r="R23" i="40"/>
  <c r="R49" i="40" s="1"/>
  <c r="R22" i="40"/>
  <c r="R48" i="40" s="1"/>
  <c r="R21" i="40"/>
  <c r="R47" i="40" s="1"/>
  <c r="R19" i="40"/>
  <c r="R45" i="40" s="1"/>
  <c r="R18" i="40"/>
  <c r="R44" i="40" s="1"/>
  <c r="R17" i="40"/>
  <c r="R43" i="40" s="1"/>
  <c r="S9" i="40"/>
  <c r="R37" i="40"/>
  <c r="R63" i="40" s="1"/>
  <c r="R30" i="40"/>
  <c r="R56" i="40" s="1"/>
  <c r="R34" i="40"/>
  <c r="R60" i="40" s="1"/>
  <c r="R15" i="40"/>
  <c r="R41" i="40" s="1"/>
  <c r="R26" i="40"/>
  <c r="R52" i="40" s="1"/>
  <c r="R68" i="40"/>
  <c r="S5" i="40"/>
  <c r="Q65" i="40"/>
  <c r="Q10" i="40" s="1"/>
  <c r="Q70" i="40" s="1"/>
  <c r="Q72" i="40" s="1"/>
  <c r="AX51" i="48" l="1"/>
  <c r="BN300" i="47"/>
  <c r="BN284" i="47"/>
  <c r="BN252" i="47"/>
  <c r="BN236" i="47"/>
  <c r="BN188" i="47"/>
  <c r="BN172" i="47"/>
  <c r="BN156" i="47"/>
  <c r="BN140" i="47"/>
  <c r="BN124" i="47"/>
  <c r="BN108" i="47"/>
  <c r="BN92" i="47"/>
  <c r="BN76" i="47"/>
  <c r="BN60" i="47"/>
  <c r="BN44" i="47"/>
  <c r="BN295" i="47"/>
  <c r="BN279" i="47"/>
  <c r="BN263" i="47"/>
  <c r="BN247" i="47"/>
  <c r="BN231" i="47"/>
  <c r="BN215" i="47"/>
  <c r="BN199" i="47"/>
  <c r="BN183" i="47"/>
  <c r="BN167" i="47"/>
  <c r="BN151" i="47"/>
  <c r="BN135" i="47"/>
  <c r="BN119" i="47"/>
  <c r="BN99" i="47"/>
  <c r="BN67" i="47"/>
  <c r="BN286" i="47"/>
  <c r="BN270" i="47"/>
  <c r="BN254" i="47"/>
  <c r="BN238" i="47"/>
  <c r="BN222" i="47"/>
  <c r="BN206" i="47"/>
  <c r="BN190" i="47"/>
  <c r="BN174" i="47"/>
  <c r="BN158" i="47"/>
  <c r="BN142" i="47"/>
  <c r="BN126" i="47"/>
  <c r="BN110" i="47"/>
  <c r="BN94" i="47"/>
  <c r="BN78" i="47"/>
  <c r="BN62" i="47"/>
  <c r="BN46" i="47"/>
  <c r="BN65" i="47"/>
  <c r="BN293" i="47"/>
  <c r="BN277" i="47"/>
  <c r="BN261" i="47"/>
  <c r="BN245" i="47"/>
  <c r="BN229" i="47"/>
  <c r="BN213" i="47"/>
  <c r="BN197" i="47"/>
  <c r="BN181" i="47"/>
  <c r="BN165" i="47"/>
  <c r="BN149" i="47"/>
  <c r="BN133" i="47"/>
  <c r="BN117" i="47"/>
  <c r="BN101" i="47"/>
  <c r="BN85" i="47"/>
  <c r="BN69" i="47"/>
  <c r="BN49" i="47"/>
  <c r="BN107" i="47"/>
  <c r="BN71" i="47"/>
  <c r="BN268" i="47"/>
  <c r="BN220" i="47"/>
  <c r="BN204" i="47"/>
  <c r="BN296" i="47"/>
  <c r="BN280" i="47"/>
  <c r="BN264" i="47"/>
  <c r="BN248" i="47"/>
  <c r="BN232" i="47"/>
  <c r="BN216" i="47"/>
  <c r="BN200" i="47"/>
  <c r="BN184" i="47"/>
  <c r="BN168" i="47"/>
  <c r="BN152" i="47"/>
  <c r="BN136" i="47"/>
  <c r="BN120" i="47"/>
  <c r="BN104" i="47"/>
  <c r="BN88" i="47"/>
  <c r="BN72" i="47"/>
  <c r="BN56" i="47"/>
  <c r="BN40" i="47"/>
  <c r="BN291" i="47"/>
  <c r="BN275" i="47"/>
  <c r="BN259" i="47"/>
  <c r="BN243" i="47"/>
  <c r="BN227" i="47"/>
  <c r="BN211" i="47"/>
  <c r="BN195" i="47"/>
  <c r="BN179" i="47"/>
  <c r="BN163" i="47"/>
  <c r="BN147" i="47"/>
  <c r="BN131" i="47"/>
  <c r="BN115" i="47"/>
  <c r="BN91" i="47"/>
  <c r="BN59" i="47"/>
  <c r="BN298" i="47"/>
  <c r="BN282" i="47"/>
  <c r="BN266" i="47"/>
  <c r="BN250" i="47"/>
  <c r="BN234" i="47"/>
  <c r="BN218" i="47"/>
  <c r="BN202" i="47"/>
  <c r="BN186" i="47"/>
  <c r="BN170" i="47"/>
  <c r="BN154" i="47"/>
  <c r="BN138" i="47"/>
  <c r="BN122" i="47"/>
  <c r="BN106" i="47"/>
  <c r="BN90" i="47"/>
  <c r="BN74" i="47"/>
  <c r="BN58" i="47"/>
  <c r="BN42" i="47"/>
  <c r="BN39" i="47"/>
  <c r="BN289" i="47"/>
  <c r="BN273" i="47"/>
  <c r="BN257" i="47"/>
  <c r="BN241" i="47"/>
  <c r="BN225" i="47"/>
  <c r="BN209" i="47"/>
  <c r="BN193" i="47"/>
  <c r="BN177" i="47"/>
  <c r="BN161" i="47"/>
  <c r="BN145" i="47"/>
  <c r="BN129" i="47"/>
  <c r="BN113" i="47"/>
  <c r="BN97" i="47"/>
  <c r="BN81" i="47"/>
  <c r="BN61" i="47"/>
  <c r="BN45" i="47"/>
  <c r="BN95" i="47"/>
  <c r="BN63" i="47"/>
  <c r="BN292" i="47"/>
  <c r="BN276" i="47"/>
  <c r="BN260" i="47"/>
  <c r="BN244" i="47"/>
  <c r="BN228" i="47"/>
  <c r="BN212" i="47"/>
  <c r="BN196" i="47"/>
  <c r="BN180" i="47"/>
  <c r="BN164" i="47"/>
  <c r="BN148" i="47"/>
  <c r="BN132" i="47"/>
  <c r="BN116" i="47"/>
  <c r="BN100" i="47"/>
  <c r="BN84" i="47"/>
  <c r="BN68" i="47"/>
  <c r="BN52" i="47"/>
  <c r="BN36" i="47"/>
  <c r="BN287" i="47"/>
  <c r="BN271" i="47"/>
  <c r="BN255" i="47"/>
  <c r="BN239" i="47"/>
  <c r="BN223" i="47"/>
  <c r="BN207" i="47"/>
  <c r="BN191" i="47"/>
  <c r="BN175" i="47"/>
  <c r="BN159" i="47"/>
  <c r="BN143" i="47"/>
  <c r="BN127" i="47"/>
  <c r="BN111" i="47"/>
  <c r="BN83" i="47"/>
  <c r="BN51" i="47"/>
  <c r="BN294" i="47"/>
  <c r="BN278" i="47"/>
  <c r="BN262" i="47"/>
  <c r="BN246" i="47"/>
  <c r="BN230" i="47"/>
  <c r="BN214" i="47"/>
  <c r="BN198" i="47"/>
  <c r="BN182" i="47"/>
  <c r="BN166" i="47"/>
  <c r="BN150" i="47"/>
  <c r="BN134" i="47"/>
  <c r="BN118" i="47"/>
  <c r="BN102" i="47"/>
  <c r="BN86" i="47"/>
  <c r="BN70" i="47"/>
  <c r="BN54" i="47"/>
  <c r="BN38" i="47"/>
  <c r="BN285" i="47"/>
  <c r="BN269" i="47"/>
  <c r="BN253" i="47"/>
  <c r="BN237" i="47"/>
  <c r="BN221" i="47"/>
  <c r="BN205" i="47"/>
  <c r="BN189" i="47"/>
  <c r="BN173" i="47"/>
  <c r="BN157" i="47"/>
  <c r="BN141" i="47"/>
  <c r="BN125" i="47"/>
  <c r="BN109" i="47"/>
  <c r="BN93" i="47"/>
  <c r="BN77" i="47"/>
  <c r="BN57" i="47"/>
  <c r="BN41" i="47"/>
  <c r="BN87" i="47"/>
  <c r="BN55" i="47"/>
  <c r="BN288" i="47"/>
  <c r="BN272" i="47"/>
  <c r="BN256" i="47"/>
  <c r="BN240" i="47"/>
  <c r="BN224" i="47"/>
  <c r="BN208" i="47"/>
  <c r="BN192" i="47"/>
  <c r="BN176" i="47"/>
  <c r="BN160" i="47"/>
  <c r="BN144" i="47"/>
  <c r="BN128" i="47"/>
  <c r="BN112" i="47"/>
  <c r="BN96" i="47"/>
  <c r="BN80" i="47"/>
  <c r="BN64" i="47"/>
  <c r="BN48" i="47"/>
  <c r="BN299" i="47"/>
  <c r="BN283" i="47"/>
  <c r="BN267" i="47"/>
  <c r="BN251" i="47"/>
  <c r="BN235" i="47"/>
  <c r="BN219" i="47"/>
  <c r="BN203" i="47"/>
  <c r="BN187" i="47"/>
  <c r="BN171" i="47"/>
  <c r="BN155" i="47"/>
  <c r="BN139" i="47"/>
  <c r="BN123" i="47"/>
  <c r="BN103" i="47"/>
  <c r="BN75" i="47"/>
  <c r="BN43" i="47"/>
  <c r="BN290" i="47"/>
  <c r="BN274" i="47"/>
  <c r="BN258" i="47"/>
  <c r="BN242" i="47"/>
  <c r="BN226" i="47"/>
  <c r="BN210" i="47"/>
  <c r="BN194" i="47"/>
  <c r="BN178" i="47"/>
  <c r="BN162" i="47"/>
  <c r="BN146" i="47"/>
  <c r="BN130" i="47"/>
  <c r="BN114" i="47"/>
  <c r="BN98" i="47"/>
  <c r="BN82" i="47"/>
  <c r="BN66" i="47"/>
  <c r="BN50" i="47"/>
  <c r="BN297" i="47"/>
  <c r="BN281" i="47"/>
  <c r="BN265" i="47"/>
  <c r="BN249" i="47"/>
  <c r="BN233" i="47"/>
  <c r="BN217" i="47"/>
  <c r="BN201" i="47"/>
  <c r="BN185" i="47"/>
  <c r="BN169" i="47"/>
  <c r="BN153" i="47"/>
  <c r="BN137" i="47"/>
  <c r="BN121" i="47"/>
  <c r="BN105" i="47"/>
  <c r="BN89" i="47"/>
  <c r="BN73" i="47"/>
  <c r="BN53" i="47"/>
  <c r="BN37" i="47"/>
  <c r="BN79" i="47"/>
  <c r="BN47" i="47"/>
  <c r="AZ64" i="48"/>
  <c r="AZ19" i="48"/>
  <c r="AZ48" i="48" s="1"/>
  <c r="AZ17" i="48"/>
  <c r="AZ46" i="48" s="1"/>
  <c r="AZ15" i="48"/>
  <c r="AZ44" i="48" s="1"/>
  <c r="AZ10" i="48"/>
  <c r="AZ39" i="48" s="1"/>
  <c r="AZ11" i="48"/>
  <c r="AZ40" i="48" s="1"/>
  <c r="AZ16" i="48"/>
  <c r="AZ45" i="48" s="1"/>
  <c r="AZ14" i="48"/>
  <c r="AZ43" i="48" s="1"/>
  <c r="AY21" i="48"/>
  <c r="AY22" i="48" s="1"/>
  <c r="AZ63" i="48"/>
  <c r="AZ60" i="48"/>
  <c r="AZ56" i="48"/>
  <c r="AZ61" i="48"/>
  <c r="AZ62" i="48"/>
  <c r="AZ65" i="48"/>
  <c r="AZ55" i="48"/>
  <c r="AZ59" i="48"/>
  <c r="AY66" i="48"/>
  <c r="AY67" i="48" s="1"/>
  <c r="AY50" i="48"/>
  <c r="BO1" i="47"/>
  <c r="BN35" i="47"/>
  <c r="BN9" i="47"/>
  <c r="BN10" i="47"/>
  <c r="BN4" i="47"/>
  <c r="BN6" i="47"/>
  <c r="BN29" i="47"/>
  <c r="BN24" i="47"/>
  <c r="BN30" i="47"/>
  <c r="BN2" i="47"/>
  <c r="BA18" i="48" s="1"/>
  <c r="BA47" i="48" s="1"/>
  <c r="BN33" i="47"/>
  <c r="BN3" i="47"/>
  <c r="BN5" i="47"/>
  <c r="BN32" i="47"/>
  <c r="BN15" i="47"/>
  <c r="BN31" i="47"/>
  <c r="BA20" i="48" s="1"/>
  <c r="BA49" i="48" s="1"/>
  <c r="BN18" i="47"/>
  <c r="BN21" i="47"/>
  <c r="BN8" i="47"/>
  <c r="BN13" i="47"/>
  <c r="BN7" i="47"/>
  <c r="BN14" i="47"/>
  <c r="BN28" i="47"/>
  <c r="BN19" i="47"/>
  <c r="BN17" i="47"/>
  <c r="BN20" i="47"/>
  <c r="BN11" i="47"/>
  <c r="BN34" i="47"/>
  <c r="BN25" i="47"/>
  <c r="BN23" i="47"/>
  <c r="BN22" i="47"/>
  <c r="BN16" i="47"/>
  <c r="BN27" i="47"/>
  <c r="BN12" i="47"/>
  <c r="BN26" i="47"/>
  <c r="AO21" i="39"/>
  <c r="AQ8" i="15" s="1"/>
  <c r="Z32" i="35"/>
  <c r="R65" i="40"/>
  <c r="R10" i="40" s="1"/>
  <c r="A54" i="39"/>
  <c r="R54" i="39" s="1"/>
  <c r="D53" i="39"/>
  <c r="E53" i="39"/>
  <c r="F53" i="39"/>
  <c r="G53" i="39"/>
  <c r="H53" i="39"/>
  <c r="I53" i="39"/>
  <c r="J53" i="39"/>
  <c r="K53" i="39"/>
  <c r="L53" i="39"/>
  <c r="M53" i="39"/>
  <c r="N53" i="39"/>
  <c r="O53" i="39"/>
  <c r="P53" i="39"/>
  <c r="AO142" i="39"/>
  <c r="AN141" i="39"/>
  <c r="R40" i="39"/>
  <c r="R38" i="39"/>
  <c r="S36" i="39"/>
  <c r="R53" i="39"/>
  <c r="R39" i="39"/>
  <c r="Q53" i="39"/>
  <c r="S36" i="40"/>
  <c r="S62" i="40" s="1"/>
  <c r="S32" i="40"/>
  <c r="S58" i="40" s="1"/>
  <c r="S28" i="40"/>
  <c r="S54" i="40" s="1"/>
  <c r="S37" i="40"/>
  <c r="S63" i="40" s="1"/>
  <c r="S33" i="40"/>
  <c r="S59" i="40" s="1"/>
  <c r="S29" i="40"/>
  <c r="S55" i="40" s="1"/>
  <c r="S25" i="40"/>
  <c r="S51" i="40" s="1"/>
  <c r="S30" i="40"/>
  <c r="S56" i="40" s="1"/>
  <c r="S21" i="40"/>
  <c r="S47" i="40" s="1"/>
  <c r="S17" i="40"/>
  <c r="S43" i="40" s="1"/>
  <c r="S31" i="40"/>
  <c r="S57" i="40" s="1"/>
  <c r="S27" i="40"/>
  <c r="S53" i="40" s="1"/>
  <c r="S20" i="40"/>
  <c r="S46" i="40" s="1"/>
  <c r="S19" i="40"/>
  <c r="S45" i="40" s="1"/>
  <c r="S18" i="40"/>
  <c r="S44" i="40" s="1"/>
  <c r="T9" i="40"/>
  <c r="S34" i="40"/>
  <c r="S60" i="40" s="1"/>
  <c r="S16" i="40"/>
  <c r="S42" i="40" s="1"/>
  <c r="S15" i="40"/>
  <c r="S41" i="40" s="1"/>
  <c r="S26" i="40"/>
  <c r="S52" i="40" s="1"/>
  <c r="S35" i="40"/>
  <c r="S61" i="40" s="1"/>
  <c r="S23" i="40"/>
  <c r="S49" i="40" s="1"/>
  <c r="S24" i="40"/>
  <c r="S50" i="40" s="1"/>
  <c r="S22" i="40"/>
  <c r="S48" i="40" s="1"/>
  <c r="R70" i="40"/>
  <c r="R72" i="40" s="1"/>
  <c r="S68" i="40"/>
  <c r="T5" i="40"/>
  <c r="BA10" i="48" l="1"/>
  <c r="BA39" i="48" s="1"/>
  <c r="BO300" i="47"/>
  <c r="BO284" i="47"/>
  <c r="BO252" i="47"/>
  <c r="BO236" i="47"/>
  <c r="BO188" i="47"/>
  <c r="BO172" i="47"/>
  <c r="BO156" i="47"/>
  <c r="BO140" i="47"/>
  <c r="BO124" i="47"/>
  <c r="BO108" i="47"/>
  <c r="BO92" i="47"/>
  <c r="BO76" i="47"/>
  <c r="BO60" i="47"/>
  <c r="BO44" i="47"/>
  <c r="BO295" i="47"/>
  <c r="BO279" i="47"/>
  <c r="BO263" i="47"/>
  <c r="BO247" i="47"/>
  <c r="BO231" i="47"/>
  <c r="BO215" i="47"/>
  <c r="BO199" i="47"/>
  <c r="BO183" i="47"/>
  <c r="BO167" i="47"/>
  <c r="BO151" i="47"/>
  <c r="BO135" i="47"/>
  <c r="BO119" i="47"/>
  <c r="BO99" i="47"/>
  <c r="BO67" i="47"/>
  <c r="BO286" i="47"/>
  <c r="BO270" i="47"/>
  <c r="BO254" i="47"/>
  <c r="BO238" i="47"/>
  <c r="BO222" i="47"/>
  <c r="BO206" i="47"/>
  <c r="BO190" i="47"/>
  <c r="BO174" i="47"/>
  <c r="BO158" i="47"/>
  <c r="BO142" i="47"/>
  <c r="BO126" i="47"/>
  <c r="BO110" i="47"/>
  <c r="BO94" i="47"/>
  <c r="BO78" i="47"/>
  <c r="BO62" i="47"/>
  <c r="BO46" i="47"/>
  <c r="BO65" i="47"/>
  <c r="BO293" i="47"/>
  <c r="BO277" i="47"/>
  <c r="BO261" i="47"/>
  <c r="BO245" i="47"/>
  <c r="BO229" i="47"/>
  <c r="BO213" i="47"/>
  <c r="BO197" i="47"/>
  <c r="BO181" i="47"/>
  <c r="BO165" i="47"/>
  <c r="BO149" i="47"/>
  <c r="BO133" i="47"/>
  <c r="BO117" i="47"/>
  <c r="BO101" i="47"/>
  <c r="BO85" i="47"/>
  <c r="BO69" i="47"/>
  <c r="BO49" i="47"/>
  <c r="BO107" i="47"/>
  <c r="BO71" i="47"/>
  <c r="BO268" i="47"/>
  <c r="BO220" i="47"/>
  <c r="BO204" i="47"/>
  <c r="BO296" i="47"/>
  <c r="BO280" i="47"/>
  <c r="BO264" i="47"/>
  <c r="BO248" i="47"/>
  <c r="BO232" i="47"/>
  <c r="BO216" i="47"/>
  <c r="BO200" i="47"/>
  <c r="BO184" i="47"/>
  <c r="BO168" i="47"/>
  <c r="BO152" i="47"/>
  <c r="BO136" i="47"/>
  <c r="BO120" i="47"/>
  <c r="BO104" i="47"/>
  <c r="BO88" i="47"/>
  <c r="BO72" i="47"/>
  <c r="BO56" i="47"/>
  <c r="BO40" i="47"/>
  <c r="BO291" i="47"/>
  <c r="BO275" i="47"/>
  <c r="BO259" i="47"/>
  <c r="BO243" i="47"/>
  <c r="BO227" i="47"/>
  <c r="BO211" i="47"/>
  <c r="BO195" i="47"/>
  <c r="BO179" i="47"/>
  <c r="BO163" i="47"/>
  <c r="BO147" i="47"/>
  <c r="BO131" i="47"/>
  <c r="BO115" i="47"/>
  <c r="BO91" i="47"/>
  <c r="BO59" i="47"/>
  <c r="BO298" i="47"/>
  <c r="BO282" i="47"/>
  <c r="BO266" i="47"/>
  <c r="BO250" i="47"/>
  <c r="BO234" i="47"/>
  <c r="BO218" i="47"/>
  <c r="BO202" i="47"/>
  <c r="BO186" i="47"/>
  <c r="BO170" i="47"/>
  <c r="BO154" i="47"/>
  <c r="BO138" i="47"/>
  <c r="BO122" i="47"/>
  <c r="BO106" i="47"/>
  <c r="BO90" i="47"/>
  <c r="BO74" i="47"/>
  <c r="BO58" i="47"/>
  <c r="BO42" i="47"/>
  <c r="BO39" i="47"/>
  <c r="BO289" i="47"/>
  <c r="BO273" i="47"/>
  <c r="BO257" i="47"/>
  <c r="BO241" i="47"/>
  <c r="BO225" i="47"/>
  <c r="BO209" i="47"/>
  <c r="BO193" i="47"/>
  <c r="BO177" i="47"/>
  <c r="BO161" i="47"/>
  <c r="BO145" i="47"/>
  <c r="BO129" i="47"/>
  <c r="BO113" i="47"/>
  <c r="BO97" i="47"/>
  <c r="BO81" i="47"/>
  <c r="BO61" i="47"/>
  <c r="BO45" i="47"/>
  <c r="BO95" i="47"/>
  <c r="BO63" i="47"/>
  <c r="BO292" i="47"/>
  <c r="BO276" i="47"/>
  <c r="BO260" i="47"/>
  <c r="BO244" i="47"/>
  <c r="BO228" i="47"/>
  <c r="BO212" i="47"/>
  <c r="BO196" i="47"/>
  <c r="BO180" i="47"/>
  <c r="BO164" i="47"/>
  <c r="BO148" i="47"/>
  <c r="BO132" i="47"/>
  <c r="BO116" i="47"/>
  <c r="BO100" i="47"/>
  <c r="BO84" i="47"/>
  <c r="BO68" i="47"/>
  <c r="BO52" i="47"/>
  <c r="BO36" i="47"/>
  <c r="BO287" i="47"/>
  <c r="BO271" i="47"/>
  <c r="BO255" i="47"/>
  <c r="BO239" i="47"/>
  <c r="BO223" i="47"/>
  <c r="BO207" i="47"/>
  <c r="BO191" i="47"/>
  <c r="BO175" i="47"/>
  <c r="BO159" i="47"/>
  <c r="BO143" i="47"/>
  <c r="BO127" i="47"/>
  <c r="BO111" i="47"/>
  <c r="BO83" i="47"/>
  <c r="BO51" i="47"/>
  <c r="BO294" i="47"/>
  <c r="BO278" i="47"/>
  <c r="BO262" i="47"/>
  <c r="BO246" i="47"/>
  <c r="BO230" i="47"/>
  <c r="BO214" i="47"/>
  <c r="BO198" i="47"/>
  <c r="BO182" i="47"/>
  <c r="BO166" i="47"/>
  <c r="BO150" i="47"/>
  <c r="BO134" i="47"/>
  <c r="BO118" i="47"/>
  <c r="BO102" i="47"/>
  <c r="BO86" i="47"/>
  <c r="BO70" i="47"/>
  <c r="BO54" i="47"/>
  <c r="BO38" i="47"/>
  <c r="BO285" i="47"/>
  <c r="BO269" i="47"/>
  <c r="BO253" i="47"/>
  <c r="BO237" i="47"/>
  <c r="BO221" i="47"/>
  <c r="BO205" i="47"/>
  <c r="BO189" i="47"/>
  <c r="BO173" i="47"/>
  <c r="BO157" i="47"/>
  <c r="BO141" i="47"/>
  <c r="BO125" i="47"/>
  <c r="BO109" i="47"/>
  <c r="BO93" i="47"/>
  <c r="BO77" i="47"/>
  <c r="BO57" i="47"/>
  <c r="BO41" i="47"/>
  <c r="BO87" i="47"/>
  <c r="BO55" i="47"/>
  <c r="BO288" i="47"/>
  <c r="BO272" i="47"/>
  <c r="BO256" i="47"/>
  <c r="BO240" i="47"/>
  <c r="BO224" i="47"/>
  <c r="BO208" i="47"/>
  <c r="BO192" i="47"/>
  <c r="BO176" i="47"/>
  <c r="BO160" i="47"/>
  <c r="BO144" i="47"/>
  <c r="BO128" i="47"/>
  <c r="BO112" i="47"/>
  <c r="BO96" i="47"/>
  <c r="BO80" i="47"/>
  <c r="BO64" i="47"/>
  <c r="BO48" i="47"/>
  <c r="BO299" i="47"/>
  <c r="BO283" i="47"/>
  <c r="BO267" i="47"/>
  <c r="BO251" i="47"/>
  <c r="BO235" i="47"/>
  <c r="BO219" i="47"/>
  <c r="BO203" i="47"/>
  <c r="BO187" i="47"/>
  <c r="BO171" i="47"/>
  <c r="BO155" i="47"/>
  <c r="BO139" i="47"/>
  <c r="BO123" i="47"/>
  <c r="BO103" i="47"/>
  <c r="BO75" i="47"/>
  <c r="BO43" i="47"/>
  <c r="BO290" i="47"/>
  <c r="BO274" i="47"/>
  <c r="BO258" i="47"/>
  <c r="BO242" i="47"/>
  <c r="BO226" i="47"/>
  <c r="BO210" i="47"/>
  <c r="BO194" i="47"/>
  <c r="BO178" i="47"/>
  <c r="BO162" i="47"/>
  <c r="BO146" i="47"/>
  <c r="BO130" i="47"/>
  <c r="BO114" i="47"/>
  <c r="BO98" i="47"/>
  <c r="BO82" i="47"/>
  <c r="BO66" i="47"/>
  <c r="BO50" i="47"/>
  <c r="BO297" i="47"/>
  <c r="BO281" i="47"/>
  <c r="BO265" i="47"/>
  <c r="BO249" i="47"/>
  <c r="BO233" i="47"/>
  <c r="BO217" i="47"/>
  <c r="BO201" i="47"/>
  <c r="BO185" i="47"/>
  <c r="BO169" i="47"/>
  <c r="BO153" i="47"/>
  <c r="BO137" i="47"/>
  <c r="BO121" i="47"/>
  <c r="BO105" i="47"/>
  <c r="BO89" i="47"/>
  <c r="BO73" i="47"/>
  <c r="BO53" i="47"/>
  <c r="BO37" i="47"/>
  <c r="BO79" i="47"/>
  <c r="BO47" i="47"/>
  <c r="BA19" i="48"/>
  <c r="BA48" i="48" s="1"/>
  <c r="BA64" i="48"/>
  <c r="AY51" i="48"/>
  <c r="AZ21" i="48"/>
  <c r="AZ22" i="48" s="1"/>
  <c r="BA16" i="48"/>
  <c r="BA45" i="48" s="1"/>
  <c r="BA14" i="48"/>
  <c r="BA43" i="48" s="1"/>
  <c r="BA15" i="48"/>
  <c r="BA44" i="48" s="1"/>
  <c r="BA17" i="48"/>
  <c r="BA46" i="48" s="1"/>
  <c r="BA11" i="48"/>
  <c r="BA40" i="48" s="1"/>
  <c r="AZ66" i="48"/>
  <c r="AZ67" i="48" s="1"/>
  <c r="BA61" i="48"/>
  <c r="BA63" i="48"/>
  <c r="BA56" i="48"/>
  <c r="BA60" i="48"/>
  <c r="BA59" i="48"/>
  <c r="BA65" i="48"/>
  <c r="BA62" i="48"/>
  <c r="BA55" i="48"/>
  <c r="AZ50" i="48"/>
  <c r="BP1" i="47"/>
  <c r="BO10" i="47"/>
  <c r="BO9" i="47"/>
  <c r="BO4" i="47"/>
  <c r="BO35" i="47"/>
  <c r="BO30" i="47"/>
  <c r="BO2" i="47"/>
  <c r="BB18" i="48" s="1"/>
  <c r="BB47" i="48" s="1"/>
  <c r="BO14" i="47"/>
  <c r="BO27" i="47"/>
  <c r="BO26" i="47"/>
  <c r="BO11" i="47"/>
  <c r="BO33" i="47"/>
  <c r="BO3" i="47"/>
  <c r="BO28" i="47"/>
  <c r="BO5" i="47"/>
  <c r="BO20" i="47"/>
  <c r="BO34" i="47"/>
  <c r="BO6" i="47"/>
  <c r="BO29" i="47"/>
  <c r="BO24" i="47"/>
  <c r="BO7" i="47"/>
  <c r="BO17" i="47"/>
  <c r="BO19" i="47"/>
  <c r="BO32" i="47"/>
  <c r="BO15" i="47"/>
  <c r="BO31" i="47"/>
  <c r="BB20" i="48" s="1"/>
  <c r="BB49" i="48" s="1"/>
  <c r="BO18" i="47"/>
  <c r="BO21" i="47"/>
  <c r="BO8" i="47"/>
  <c r="BO13" i="47"/>
  <c r="BO12" i="47"/>
  <c r="BO25" i="47"/>
  <c r="BO23" i="47"/>
  <c r="BO22" i="47"/>
  <c r="BO16" i="47"/>
  <c r="AD23" i="39"/>
  <c r="AP21" i="39"/>
  <c r="AR8" i="15" s="1"/>
  <c r="AA32" i="35"/>
  <c r="AD37" i="39"/>
  <c r="S54" i="39"/>
  <c r="S40" i="39"/>
  <c r="S38" i="39"/>
  <c r="S41" i="39"/>
  <c r="S39" i="39"/>
  <c r="T36" i="39"/>
  <c r="AP142" i="39"/>
  <c r="AO141" i="39"/>
  <c r="A55" i="39"/>
  <c r="S55" i="39" s="1"/>
  <c r="D54" i="39"/>
  <c r="E54" i="39"/>
  <c r="F54" i="39"/>
  <c r="G54" i="39"/>
  <c r="H54" i="39"/>
  <c r="I54" i="39"/>
  <c r="J54" i="39"/>
  <c r="K54" i="39"/>
  <c r="L54" i="39"/>
  <c r="M54" i="39"/>
  <c r="N54" i="39"/>
  <c r="O54" i="39"/>
  <c r="P54" i="39"/>
  <c r="Q54" i="39"/>
  <c r="S65" i="40"/>
  <c r="S10" i="40" s="1"/>
  <c r="S70" i="40" s="1"/>
  <c r="S72" i="40" s="1"/>
  <c r="T37" i="40"/>
  <c r="T63" i="40" s="1"/>
  <c r="T33" i="40"/>
  <c r="T59" i="40" s="1"/>
  <c r="T29" i="40"/>
  <c r="T55" i="40" s="1"/>
  <c r="T25" i="40"/>
  <c r="T51" i="40" s="1"/>
  <c r="T34" i="40"/>
  <c r="T60" i="40" s="1"/>
  <c r="T30" i="40"/>
  <c r="T56" i="40" s="1"/>
  <c r="T26" i="40"/>
  <c r="T52" i="40" s="1"/>
  <c r="T35" i="40"/>
  <c r="T61" i="40" s="1"/>
  <c r="T27" i="40"/>
  <c r="T53" i="40" s="1"/>
  <c r="T22" i="40"/>
  <c r="T48" i="40" s="1"/>
  <c r="T18" i="40"/>
  <c r="T44" i="40" s="1"/>
  <c r="T17" i="40"/>
  <c r="T43" i="40" s="1"/>
  <c r="T16" i="40"/>
  <c r="T42" i="40" s="1"/>
  <c r="T15" i="40"/>
  <c r="T41" i="40" s="1"/>
  <c r="T36" i="40"/>
  <c r="T62" i="40" s="1"/>
  <c r="T32" i="40"/>
  <c r="T58" i="40" s="1"/>
  <c r="T24" i="40"/>
  <c r="T50" i="40" s="1"/>
  <c r="T28" i="40"/>
  <c r="T54" i="40" s="1"/>
  <c r="T23" i="40"/>
  <c r="T49" i="40" s="1"/>
  <c r="T19" i="40"/>
  <c r="T45" i="40" s="1"/>
  <c r="U9" i="40"/>
  <c r="T20" i="40"/>
  <c r="T46" i="40" s="1"/>
  <c r="T31" i="40"/>
  <c r="T57" i="40" s="1"/>
  <c r="T21" i="40"/>
  <c r="T47" i="40" s="1"/>
  <c r="T68" i="40"/>
  <c r="U5" i="40"/>
  <c r="BP300" i="47" l="1"/>
  <c r="BP284" i="47"/>
  <c r="BP252" i="47"/>
  <c r="BP236" i="47"/>
  <c r="BP188" i="47"/>
  <c r="BP172" i="47"/>
  <c r="BP156" i="47"/>
  <c r="BP140" i="47"/>
  <c r="BP124" i="47"/>
  <c r="BP108" i="47"/>
  <c r="BP92" i="47"/>
  <c r="BP76" i="47"/>
  <c r="BP60" i="47"/>
  <c r="BP44" i="47"/>
  <c r="BP295" i="47"/>
  <c r="BP279" i="47"/>
  <c r="BP263" i="47"/>
  <c r="BP247" i="47"/>
  <c r="BP231" i="47"/>
  <c r="BP215" i="47"/>
  <c r="BP199" i="47"/>
  <c r="BP183" i="47"/>
  <c r="BP167" i="47"/>
  <c r="BP151" i="47"/>
  <c r="BP135" i="47"/>
  <c r="BP119" i="47"/>
  <c r="BP99" i="47"/>
  <c r="BP67" i="47"/>
  <c r="BP286" i="47"/>
  <c r="BP270" i="47"/>
  <c r="BP254" i="47"/>
  <c r="BP238" i="47"/>
  <c r="BP222" i="47"/>
  <c r="BP206" i="47"/>
  <c r="BP190" i="47"/>
  <c r="BP174" i="47"/>
  <c r="BP158" i="47"/>
  <c r="BP142" i="47"/>
  <c r="BP126" i="47"/>
  <c r="BP110" i="47"/>
  <c r="BP94" i="47"/>
  <c r="BP78" i="47"/>
  <c r="BP62" i="47"/>
  <c r="BP46" i="47"/>
  <c r="BP65" i="47"/>
  <c r="BP293" i="47"/>
  <c r="BP277" i="47"/>
  <c r="BP261" i="47"/>
  <c r="BP245" i="47"/>
  <c r="BP229" i="47"/>
  <c r="BP213" i="47"/>
  <c r="BP197" i="47"/>
  <c r="BP181" i="47"/>
  <c r="BP165" i="47"/>
  <c r="BP149" i="47"/>
  <c r="BP133" i="47"/>
  <c r="BP117" i="47"/>
  <c r="BP101" i="47"/>
  <c r="BP85" i="47"/>
  <c r="BP69" i="47"/>
  <c r="BP49" i="47"/>
  <c r="BP107" i="47"/>
  <c r="BP71" i="47"/>
  <c r="BP268" i="47"/>
  <c r="BP220" i="47"/>
  <c r="BP204" i="47"/>
  <c r="BP296" i="47"/>
  <c r="BP280" i="47"/>
  <c r="BP264" i="47"/>
  <c r="BP248" i="47"/>
  <c r="BP232" i="47"/>
  <c r="BP216" i="47"/>
  <c r="BP200" i="47"/>
  <c r="BP184" i="47"/>
  <c r="BP168" i="47"/>
  <c r="BP152" i="47"/>
  <c r="BP136" i="47"/>
  <c r="BP120" i="47"/>
  <c r="BP104" i="47"/>
  <c r="BP88" i="47"/>
  <c r="BP72" i="47"/>
  <c r="BP56" i="47"/>
  <c r="BP40" i="47"/>
  <c r="BP291" i="47"/>
  <c r="BP275" i="47"/>
  <c r="BP259" i="47"/>
  <c r="BP243" i="47"/>
  <c r="BP227" i="47"/>
  <c r="BP211" i="47"/>
  <c r="BP195" i="47"/>
  <c r="BP179" i="47"/>
  <c r="BP163" i="47"/>
  <c r="BP147" i="47"/>
  <c r="BP131" i="47"/>
  <c r="BP115" i="47"/>
  <c r="BP91" i="47"/>
  <c r="BP59" i="47"/>
  <c r="BP298" i="47"/>
  <c r="BP282" i="47"/>
  <c r="BP266" i="47"/>
  <c r="BP250" i="47"/>
  <c r="BP234" i="47"/>
  <c r="BP218" i="47"/>
  <c r="BP202" i="47"/>
  <c r="BP186" i="47"/>
  <c r="BP170" i="47"/>
  <c r="BP154" i="47"/>
  <c r="BP138" i="47"/>
  <c r="BP122" i="47"/>
  <c r="BP106" i="47"/>
  <c r="BP90" i="47"/>
  <c r="BP74" i="47"/>
  <c r="BP58" i="47"/>
  <c r="BP42" i="47"/>
  <c r="BP39" i="47"/>
  <c r="BP289" i="47"/>
  <c r="BP273" i="47"/>
  <c r="BP257" i="47"/>
  <c r="BP241" i="47"/>
  <c r="BP225" i="47"/>
  <c r="BP209" i="47"/>
  <c r="BP193" i="47"/>
  <c r="BP177" i="47"/>
  <c r="BP161" i="47"/>
  <c r="BP145" i="47"/>
  <c r="BP129" i="47"/>
  <c r="BP113" i="47"/>
  <c r="BP97" i="47"/>
  <c r="BP81" i="47"/>
  <c r="BP61" i="47"/>
  <c r="BP45" i="47"/>
  <c r="BP95" i="47"/>
  <c r="BP63" i="47"/>
  <c r="BP292" i="47"/>
  <c r="BP276" i="47"/>
  <c r="BP260" i="47"/>
  <c r="BP244" i="47"/>
  <c r="BP228" i="47"/>
  <c r="BP212" i="47"/>
  <c r="BP196" i="47"/>
  <c r="BP180" i="47"/>
  <c r="BP164" i="47"/>
  <c r="BP148" i="47"/>
  <c r="BP132" i="47"/>
  <c r="BP116" i="47"/>
  <c r="BP100" i="47"/>
  <c r="BP84" i="47"/>
  <c r="BP68" i="47"/>
  <c r="BP52" i="47"/>
  <c r="BP36" i="47"/>
  <c r="BP287" i="47"/>
  <c r="BP271" i="47"/>
  <c r="BP255" i="47"/>
  <c r="BP239" i="47"/>
  <c r="BP223" i="47"/>
  <c r="BP207" i="47"/>
  <c r="BP191" i="47"/>
  <c r="BP175" i="47"/>
  <c r="BP159" i="47"/>
  <c r="BP143" i="47"/>
  <c r="BP127" i="47"/>
  <c r="BP111" i="47"/>
  <c r="BP83" i="47"/>
  <c r="BP51" i="47"/>
  <c r="BP294" i="47"/>
  <c r="BP278" i="47"/>
  <c r="BP262" i="47"/>
  <c r="BP246" i="47"/>
  <c r="BP230" i="47"/>
  <c r="BP214" i="47"/>
  <c r="BP198" i="47"/>
  <c r="BP182" i="47"/>
  <c r="BP166" i="47"/>
  <c r="BP150" i="47"/>
  <c r="BP134" i="47"/>
  <c r="BP118" i="47"/>
  <c r="BP102" i="47"/>
  <c r="BP86" i="47"/>
  <c r="BP70" i="47"/>
  <c r="BP54" i="47"/>
  <c r="BP38" i="47"/>
  <c r="BP285" i="47"/>
  <c r="BP269" i="47"/>
  <c r="BP253" i="47"/>
  <c r="BP237" i="47"/>
  <c r="BP221" i="47"/>
  <c r="BP205" i="47"/>
  <c r="BP189" i="47"/>
  <c r="BP173" i="47"/>
  <c r="BP157" i="47"/>
  <c r="BP141" i="47"/>
  <c r="BP125" i="47"/>
  <c r="BP109" i="47"/>
  <c r="BP93" i="47"/>
  <c r="BP77" i="47"/>
  <c r="BP57" i="47"/>
  <c r="BP41" i="47"/>
  <c r="BP87" i="47"/>
  <c r="BP55" i="47"/>
  <c r="BP288" i="47"/>
  <c r="BP272" i="47"/>
  <c r="BP256" i="47"/>
  <c r="BP240" i="47"/>
  <c r="BP224" i="47"/>
  <c r="BP208" i="47"/>
  <c r="BP192" i="47"/>
  <c r="BP176" i="47"/>
  <c r="BP160" i="47"/>
  <c r="BP144" i="47"/>
  <c r="BP128" i="47"/>
  <c r="BP112" i="47"/>
  <c r="BP96" i="47"/>
  <c r="BP80" i="47"/>
  <c r="BP64" i="47"/>
  <c r="BP48" i="47"/>
  <c r="BP299" i="47"/>
  <c r="BP283" i="47"/>
  <c r="BP267" i="47"/>
  <c r="BP251" i="47"/>
  <c r="BP235" i="47"/>
  <c r="BP219" i="47"/>
  <c r="BP203" i="47"/>
  <c r="BP187" i="47"/>
  <c r="BP171" i="47"/>
  <c r="BP155" i="47"/>
  <c r="BP139" i="47"/>
  <c r="BP123" i="47"/>
  <c r="BP103" i="47"/>
  <c r="BP75" i="47"/>
  <c r="BP43" i="47"/>
  <c r="BP290" i="47"/>
  <c r="BP274" i="47"/>
  <c r="BP258" i="47"/>
  <c r="BP242" i="47"/>
  <c r="BP226" i="47"/>
  <c r="BP210" i="47"/>
  <c r="BP194" i="47"/>
  <c r="BP178" i="47"/>
  <c r="BP162" i="47"/>
  <c r="BP146" i="47"/>
  <c r="BP130" i="47"/>
  <c r="BP114" i="47"/>
  <c r="BP98" i="47"/>
  <c r="BP82" i="47"/>
  <c r="BP66" i="47"/>
  <c r="BP50" i="47"/>
  <c r="BP297" i="47"/>
  <c r="BP281" i="47"/>
  <c r="BP265" i="47"/>
  <c r="BP249" i="47"/>
  <c r="BP233" i="47"/>
  <c r="BP217" i="47"/>
  <c r="BP201" i="47"/>
  <c r="BP185" i="47"/>
  <c r="BP169" i="47"/>
  <c r="BP153" i="47"/>
  <c r="BP137" i="47"/>
  <c r="BP121" i="47"/>
  <c r="BP105" i="47"/>
  <c r="BP89" i="47"/>
  <c r="BP73" i="47"/>
  <c r="BP53" i="47"/>
  <c r="BP37" i="47"/>
  <c r="BP79" i="47"/>
  <c r="BP47" i="47"/>
  <c r="BB19" i="48"/>
  <c r="BB48" i="48" s="1"/>
  <c r="BB64" i="48"/>
  <c r="AZ51" i="48"/>
  <c r="BB15" i="48"/>
  <c r="BB44" i="48" s="1"/>
  <c r="BA21" i="48"/>
  <c r="BA22" i="48" s="1"/>
  <c r="BB17" i="48"/>
  <c r="BB46" i="48" s="1"/>
  <c r="BB14" i="48"/>
  <c r="BB43" i="48" s="1"/>
  <c r="BB10" i="48"/>
  <c r="BB39" i="48" s="1"/>
  <c r="BB16" i="48"/>
  <c r="BB45" i="48" s="1"/>
  <c r="BB11" i="48"/>
  <c r="BB40" i="48" s="1"/>
  <c r="BA66" i="48"/>
  <c r="BA67" i="48" s="1"/>
  <c r="BB59" i="48"/>
  <c r="BB55" i="48"/>
  <c r="BB63" i="48"/>
  <c r="BB65" i="48"/>
  <c r="BB61" i="48"/>
  <c r="BB56" i="48"/>
  <c r="BB60" i="48"/>
  <c r="BB62" i="48"/>
  <c r="BA50" i="48"/>
  <c r="BQ1" i="47"/>
  <c r="BP10" i="47"/>
  <c r="BP9" i="47"/>
  <c r="BP4" i="47"/>
  <c r="BP35" i="47"/>
  <c r="BP6" i="47"/>
  <c r="BP17" i="47"/>
  <c r="BP20" i="47"/>
  <c r="BP34" i="47"/>
  <c r="BP25" i="47"/>
  <c r="BP23" i="47"/>
  <c r="BP22" i="47"/>
  <c r="BP16" i="47"/>
  <c r="BP2" i="47"/>
  <c r="BC18" i="48" s="1"/>
  <c r="BC47" i="48" s="1"/>
  <c r="BP14" i="47"/>
  <c r="BP3" i="47"/>
  <c r="BP19" i="47"/>
  <c r="BP30" i="47"/>
  <c r="BP27" i="47"/>
  <c r="BP26" i="47"/>
  <c r="BP33" i="47"/>
  <c r="BP18" i="47"/>
  <c r="BP28" i="47"/>
  <c r="BP8" i="47"/>
  <c r="BP7" i="47"/>
  <c r="BP21" i="47"/>
  <c r="BP15" i="47"/>
  <c r="BP12" i="47"/>
  <c r="BP11" i="47"/>
  <c r="BP29" i="47"/>
  <c r="BP13" i="47"/>
  <c r="BP24" i="47"/>
  <c r="BP32" i="47"/>
  <c r="BP31" i="47"/>
  <c r="BC20" i="48" s="1"/>
  <c r="BC49" i="48" s="1"/>
  <c r="BP5" i="47"/>
  <c r="AD30" i="39"/>
  <c r="AE23" i="39"/>
  <c r="AE30" i="39" s="1"/>
  <c r="AQ21" i="39"/>
  <c r="AS8" i="15" s="1"/>
  <c r="AB32" i="35"/>
  <c r="AE37" i="39"/>
  <c r="AP141" i="39"/>
  <c r="AQ142" i="39"/>
  <c r="A56" i="39"/>
  <c r="D55" i="39"/>
  <c r="E55" i="39"/>
  <c r="F55" i="39"/>
  <c r="G55" i="39"/>
  <c r="H55" i="39"/>
  <c r="I55" i="39"/>
  <c r="J55" i="39"/>
  <c r="K55" i="39"/>
  <c r="L55" i="39"/>
  <c r="M55" i="39"/>
  <c r="N55" i="39"/>
  <c r="O55" i="39"/>
  <c r="P55" i="39"/>
  <c r="Q55" i="39"/>
  <c r="R55" i="39"/>
  <c r="T56" i="39"/>
  <c r="T55" i="39"/>
  <c r="T41" i="39"/>
  <c r="T39" i="39"/>
  <c r="T42" i="39"/>
  <c r="U36" i="39"/>
  <c r="T38" i="39"/>
  <c r="T40" i="39"/>
  <c r="U68" i="40"/>
  <c r="V5" i="40"/>
  <c r="T65" i="40"/>
  <c r="T10" i="40" s="1"/>
  <c r="T70" i="40" s="1"/>
  <c r="T72" i="40" s="1"/>
  <c r="U34" i="40"/>
  <c r="U60" i="40" s="1"/>
  <c r="U30" i="40"/>
  <c r="U56" i="40" s="1"/>
  <c r="U26" i="40"/>
  <c r="U52" i="40" s="1"/>
  <c r="U35" i="40"/>
  <c r="U61" i="40" s="1"/>
  <c r="U31" i="40"/>
  <c r="U57" i="40" s="1"/>
  <c r="U27" i="40"/>
  <c r="U53" i="40" s="1"/>
  <c r="U32" i="40"/>
  <c r="U58" i="40" s="1"/>
  <c r="U23" i="40"/>
  <c r="U49" i="40" s="1"/>
  <c r="U19" i="40"/>
  <c r="U45" i="40" s="1"/>
  <c r="U15" i="40"/>
  <c r="U41" i="40" s="1"/>
  <c r="U37" i="40"/>
  <c r="U63" i="40" s="1"/>
  <c r="U36" i="40"/>
  <c r="U62" i="40" s="1"/>
  <c r="U25" i="40"/>
  <c r="U51" i="40" s="1"/>
  <c r="U28" i="40"/>
  <c r="U54" i="40" s="1"/>
  <c r="U24" i="40"/>
  <c r="U50" i="40" s="1"/>
  <c r="U21" i="40"/>
  <c r="U47" i="40" s="1"/>
  <c r="V9" i="40"/>
  <c r="U22" i="40"/>
  <c r="U48" i="40" s="1"/>
  <c r="U20" i="40"/>
  <c r="U46" i="40" s="1"/>
  <c r="U29" i="40"/>
  <c r="U55" i="40" s="1"/>
  <c r="U16" i="40"/>
  <c r="U42" i="40" s="1"/>
  <c r="U17" i="40"/>
  <c r="U43" i="40" s="1"/>
  <c r="U33" i="40"/>
  <c r="U59" i="40" s="1"/>
  <c r="U18" i="40"/>
  <c r="U44" i="40" s="1"/>
  <c r="BC64" i="48" l="1"/>
  <c r="BC19" i="48"/>
  <c r="BC48" i="48" s="1"/>
  <c r="BQ300" i="47"/>
  <c r="BQ284" i="47"/>
  <c r="BQ252" i="47"/>
  <c r="BQ236" i="47"/>
  <c r="BQ188" i="47"/>
  <c r="BQ172" i="47"/>
  <c r="BQ156" i="47"/>
  <c r="BQ140" i="47"/>
  <c r="BQ124" i="47"/>
  <c r="BQ108" i="47"/>
  <c r="BQ92" i="47"/>
  <c r="BQ76" i="47"/>
  <c r="BQ60" i="47"/>
  <c r="BQ44" i="47"/>
  <c r="BQ295" i="47"/>
  <c r="BQ279" i="47"/>
  <c r="BQ263" i="47"/>
  <c r="BQ247" i="47"/>
  <c r="BQ231" i="47"/>
  <c r="BQ215" i="47"/>
  <c r="BQ199" i="47"/>
  <c r="BQ183" i="47"/>
  <c r="BQ167" i="47"/>
  <c r="BQ151" i="47"/>
  <c r="BQ135" i="47"/>
  <c r="BQ119" i="47"/>
  <c r="BQ99" i="47"/>
  <c r="BQ67" i="47"/>
  <c r="BQ286" i="47"/>
  <c r="BQ270" i="47"/>
  <c r="BQ254" i="47"/>
  <c r="BQ238" i="47"/>
  <c r="BQ222" i="47"/>
  <c r="BQ206" i="47"/>
  <c r="BQ190" i="47"/>
  <c r="BQ174" i="47"/>
  <c r="BQ158" i="47"/>
  <c r="BQ142" i="47"/>
  <c r="BQ126" i="47"/>
  <c r="BQ110" i="47"/>
  <c r="BQ94" i="47"/>
  <c r="BQ78" i="47"/>
  <c r="BQ62" i="47"/>
  <c r="BQ46" i="47"/>
  <c r="BQ65" i="47"/>
  <c r="BQ293" i="47"/>
  <c r="BQ277" i="47"/>
  <c r="BQ261" i="47"/>
  <c r="BQ245" i="47"/>
  <c r="BQ229" i="47"/>
  <c r="BQ213" i="47"/>
  <c r="BQ197" i="47"/>
  <c r="BQ181" i="47"/>
  <c r="BQ165" i="47"/>
  <c r="BQ149" i="47"/>
  <c r="BQ133" i="47"/>
  <c r="BQ117" i="47"/>
  <c r="BQ101" i="47"/>
  <c r="BQ85" i="47"/>
  <c r="BQ69" i="47"/>
  <c r="BQ49" i="47"/>
  <c r="BQ107" i="47"/>
  <c r="BQ71" i="47"/>
  <c r="BQ268" i="47"/>
  <c r="BQ220" i="47"/>
  <c r="BQ204" i="47"/>
  <c r="BQ296" i="47"/>
  <c r="BQ280" i="47"/>
  <c r="BQ264" i="47"/>
  <c r="BQ248" i="47"/>
  <c r="BQ232" i="47"/>
  <c r="BQ216" i="47"/>
  <c r="BQ200" i="47"/>
  <c r="BQ184" i="47"/>
  <c r="BQ168" i="47"/>
  <c r="BQ152" i="47"/>
  <c r="BQ136" i="47"/>
  <c r="BQ120" i="47"/>
  <c r="BQ104" i="47"/>
  <c r="BQ88" i="47"/>
  <c r="BQ72" i="47"/>
  <c r="BQ56" i="47"/>
  <c r="BQ40" i="47"/>
  <c r="BQ291" i="47"/>
  <c r="BQ275" i="47"/>
  <c r="BQ259" i="47"/>
  <c r="BQ243" i="47"/>
  <c r="BQ227" i="47"/>
  <c r="BQ211" i="47"/>
  <c r="BQ195" i="47"/>
  <c r="BQ179" i="47"/>
  <c r="BQ163" i="47"/>
  <c r="BQ147" i="47"/>
  <c r="BQ131" i="47"/>
  <c r="BQ115" i="47"/>
  <c r="BQ91" i="47"/>
  <c r="BQ59" i="47"/>
  <c r="BQ298" i="47"/>
  <c r="BQ282" i="47"/>
  <c r="BQ266" i="47"/>
  <c r="BQ250" i="47"/>
  <c r="BQ234" i="47"/>
  <c r="BQ218" i="47"/>
  <c r="BQ202" i="47"/>
  <c r="BQ186" i="47"/>
  <c r="BQ170" i="47"/>
  <c r="BQ154" i="47"/>
  <c r="BQ138" i="47"/>
  <c r="BQ122" i="47"/>
  <c r="BQ106" i="47"/>
  <c r="BQ90" i="47"/>
  <c r="BQ74" i="47"/>
  <c r="BQ58" i="47"/>
  <c r="BQ42" i="47"/>
  <c r="BQ39" i="47"/>
  <c r="BQ289" i="47"/>
  <c r="BQ273" i="47"/>
  <c r="BQ257" i="47"/>
  <c r="BQ241" i="47"/>
  <c r="BQ225" i="47"/>
  <c r="BQ209" i="47"/>
  <c r="BQ193" i="47"/>
  <c r="BQ177" i="47"/>
  <c r="BQ161" i="47"/>
  <c r="BQ145" i="47"/>
  <c r="BQ129" i="47"/>
  <c r="BQ113" i="47"/>
  <c r="BQ97" i="47"/>
  <c r="BQ81" i="47"/>
  <c r="BQ61" i="47"/>
  <c r="BQ45" i="47"/>
  <c r="BQ95" i="47"/>
  <c r="BQ63" i="47"/>
  <c r="BQ292" i="47"/>
  <c r="BQ276" i="47"/>
  <c r="BQ260" i="47"/>
  <c r="BQ244" i="47"/>
  <c r="BQ228" i="47"/>
  <c r="BQ212" i="47"/>
  <c r="BQ196" i="47"/>
  <c r="BQ180" i="47"/>
  <c r="BQ164" i="47"/>
  <c r="BQ148" i="47"/>
  <c r="BQ132" i="47"/>
  <c r="BQ116" i="47"/>
  <c r="BQ100" i="47"/>
  <c r="BQ84" i="47"/>
  <c r="BQ68" i="47"/>
  <c r="BQ52" i="47"/>
  <c r="BQ36" i="47"/>
  <c r="BQ287" i="47"/>
  <c r="BQ271" i="47"/>
  <c r="BQ255" i="47"/>
  <c r="BQ239" i="47"/>
  <c r="BQ223" i="47"/>
  <c r="BQ207" i="47"/>
  <c r="BQ191" i="47"/>
  <c r="BQ175" i="47"/>
  <c r="BQ159" i="47"/>
  <c r="BQ143" i="47"/>
  <c r="BQ127" i="47"/>
  <c r="BQ111" i="47"/>
  <c r="BQ83" i="47"/>
  <c r="BQ51" i="47"/>
  <c r="BQ294" i="47"/>
  <c r="BQ278" i="47"/>
  <c r="BQ262" i="47"/>
  <c r="BQ246" i="47"/>
  <c r="BQ230" i="47"/>
  <c r="BQ214" i="47"/>
  <c r="BQ198" i="47"/>
  <c r="BQ182" i="47"/>
  <c r="BQ166" i="47"/>
  <c r="BQ150" i="47"/>
  <c r="BQ134" i="47"/>
  <c r="BQ118" i="47"/>
  <c r="BQ102" i="47"/>
  <c r="BQ86" i="47"/>
  <c r="BQ70" i="47"/>
  <c r="BQ54" i="47"/>
  <c r="BQ38" i="47"/>
  <c r="BQ285" i="47"/>
  <c r="BQ269" i="47"/>
  <c r="BQ253" i="47"/>
  <c r="BQ237" i="47"/>
  <c r="BQ221" i="47"/>
  <c r="BQ205" i="47"/>
  <c r="BQ189" i="47"/>
  <c r="BQ173" i="47"/>
  <c r="BQ157" i="47"/>
  <c r="BQ141" i="47"/>
  <c r="BQ125" i="47"/>
  <c r="BQ109" i="47"/>
  <c r="BQ93" i="47"/>
  <c r="BQ77" i="47"/>
  <c r="BQ57" i="47"/>
  <c r="BQ41" i="47"/>
  <c r="BQ87" i="47"/>
  <c r="BQ55" i="47"/>
  <c r="BQ288" i="47"/>
  <c r="BQ272" i="47"/>
  <c r="BQ256" i="47"/>
  <c r="BQ240" i="47"/>
  <c r="BQ224" i="47"/>
  <c r="BQ208" i="47"/>
  <c r="BQ192" i="47"/>
  <c r="BQ176" i="47"/>
  <c r="BQ160" i="47"/>
  <c r="BQ144" i="47"/>
  <c r="BQ128" i="47"/>
  <c r="BQ112" i="47"/>
  <c r="BQ96" i="47"/>
  <c r="BQ80" i="47"/>
  <c r="BQ64" i="47"/>
  <c r="BQ48" i="47"/>
  <c r="BQ299" i="47"/>
  <c r="BQ283" i="47"/>
  <c r="BQ267" i="47"/>
  <c r="BQ251" i="47"/>
  <c r="BQ235" i="47"/>
  <c r="BQ219" i="47"/>
  <c r="BQ203" i="47"/>
  <c r="BQ187" i="47"/>
  <c r="BQ171" i="47"/>
  <c r="BQ155" i="47"/>
  <c r="BQ139" i="47"/>
  <c r="BQ123" i="47"/>
  <c r="BQ103" i="47"/>
  <c r="BQ75" i="47"/>
  <c r="BQ43" i="47"/>
  <c r="BQ290" i="47"/>
  <c r="BQ274" i="47"/>
  <c r="BQ258" i="47"/>
  <c r="BQ242" i="47"/>
  <c r="BQ226" i="47"/>
  <c r="BQ210" i="47"/>
  <c r="BQ194" i="47"/>
  <c r="BQ178" i="47"/>
  <c r="BQ162" i="47"/>
  <c r="BQ146" i="47"/>
  <c r="BQ130" i="47"/>
  <c r="BQ114" i="47"/>
  <c r="BQ98" i="47"/>
  <c r="BQ82" i="47"/>
  <c r="BQ66" i="47"/>
  <c r="BQ50" i="47"/>
  <c r="BQ297" i="47"/>
  <c r="BQ281" i="47"/>
  <c r="BQ265" i="47"/>
  <c r="BQ249" i="47"/>
  <c r="BQ233" i="47"/>
  <c r="BQ217" i="47"/>
  <c r="BQ201" i="47"/>
  <c r="BQ185" i="47"/>
  <c r="BQ169" i="47"/>
  <c r="BQ153" i="47"/>
  <c r="BQ137" i="47"/>
  <c r="BQ121" i="47"/>
  <c r="BQ105" i="47"/>
  <c r="BQ89" i="47"/>
  <c r="BQ73" i="47"/>
  <c r="BQ53" i="47"/>
  <c r="BQ37" i="47"/>
  <c r="BQ79" i="47"/>
  <c r="BQ47" i="47"/>
  <c r="BA51" i="48"/>
  <c r="BC11" i="48"/>
  <c r="BC40" i="48" s="1"/>
  <c r="BC15" i="48"/>
  <c r="BC44" i="48" s="1"/>
  <c r="BC10" i="48"/>
  <c r="BC39" i="48" s="1"/>
  <c r="BC17" i="48"/>
  <c r="BC46" i="48" s="1"/>
  <c r="BC14" i="48"/>
  <c r="BC43" i="48" s="1"/>
  <c r="BB21" i="48"/>
  <c r="BB22" i="48" s="1"/>
  <c r="BC16" i="48"/>
  <c r="BC45" i="48" s="1"/>
  <c r="BC60" i="48"/>
  <c r="BC55" i="48"/>
  <c r="BC62" i="48"/>
  <c r="BC61" i="48"/>
  <c r="BC65" i="48"/>
  <c r="BC63" i="48"/>
  <c r="BC56" i="48"/>
  <c r="BB66" i="48"/>
  <c r="BB67" i="48" s="1"/>
  <c r="BC59" i="48"/>
  <c r="BB50" i="48"/>
  <c r="BR1" i="47"/>
  <c r="BQ10" i="47"/>
  <c r="BQ9" i="47"/>
  <c r="BQ4" i="47"/>
  <c r="BQ35" i="47"/>
  <c r="BQ30" i="47"/>
  <c r="BQ17" i="47"/>
  <c r="BQ26" i="47"/>
  <c r="BQ31" i="47"/>
  <c r="BD20" i="48" s="1"/>
  <c r="BD49" i="48" s="1"/>
  <c r="BQ21" i="47"/>
  <c r="BQ23" i="47"/>
  <c r="BQ8" i="47"/>
  <c r="BQ22" i="47"/>
  <c r="BQ7" i="47"/>
  <c r="BQ16" i="47"/>
  <c r="BQ32" i="47"/>
  <c r="BQ6" i="47"/>
  <c r="BQ15" i="47"/>
  <c r="BQ13" i="47"/>
  <c r="BQ14" i="47"/>
  <c r="BQ12" i="47"/>
  <c r="BQ34" i="47"/>
  <c r="BQ33" i="47"/>
  <c r="BQ25" i="47"/>
  <c r="BQ28" i="47"/>
  <c r="BQ24" i="47"/>
  <c r="BQ20" i="47"/>
  <c r="BQ2" i="47"/>
  <c r="BD18" i="48" s="1"/>
  <c r="BD47" i="48" s="1"/>
  <c r="BQ27" i="47"/>
  <c r="BQ11" i="47"/>
  <c r="BQ3" i="47"/>
  <c r="BQ29" i="47"/>
  <c r="BQ5" i="47"/>
  <c r="BQ19" i="47"/>
  <c r="BQ18" i="47"/>
  <c r="AF23" i="39"/>
  <c r="AF30" i="39" s="1"/>
  <c r="AR21" i="39"/>
  <c r="AT8" i="15" s="1"/>
  <c r="AC32" i="35"/>
  <c r="AF37" i="39"/>
  <c r="A57" i="39"/>
  <c r="U57" i="39" s="1"/>
  <c r="D56" i="39"/>
  <c r="E56" i="39"/>
  <c r="F56" i="39"/>
  <c r="G56" i="39"/>
  <c r="H56" i="39"/>
  <c r="I56" i="39"/>
  <c r="J56" i="39"/>
  <c r="K56" i="39"/>
  <c r="L56" i="39"/>
  <c r="M56" i="39"/>
  <c r="N56" i="39"/>
  <c r="O56" i="39"/>
  <c r="P56" i="39"/>
  <c r="Q56" i="39"/>
  <c r="R56" i="39"/>
  <c r="S56" i="39"/>
  <c r="AR142" i="39"/>
  <c r="AQ141" i="39"/>
  <c r="U56" i="39"/>
  <c r="U43" i="39"/>
  <c r="U41" i="39"/>
  <c r="U39" i="39"/>
  <c r="U42" i="39"/>
  <c r="U40" i="39"/>
  <c r="U38" i="39"/>
  <c r="V36" i="39"/>
  <c r="U65" i="40"/>
  <c r="U10" i="40" s="1"/>
  <c r="U70" i="40" s="1"/>
  <c r="U72" i="40" s="1"/>
  <c r="V35" i="40"/>
  <c r="V61" i="40" s="1"/>
  <c r="V31" i="40"/>
  <c r="V57" i="40" s="1"/>
  <c r="V27" i="40"/>
  <c r="V53" i="40" s="1"/>
  <c r="V36" i="40"/>
  <c r="V62" i="40" s="1"/>
  <c r="V32" i="40"/>
  <c r="V58" i="40" s="1"/>
  <c r="V28" i="40"/>
  <c r="V54" i="40" s="1"/>
  <c r="V37" i="40"/>
  <c r="V63" i="40" s="1"/>
  <c r="V29" i="40"/>
  <c r="V55" i="40" s="1"/>
  <c r="V24" i="40"/>
  <c r="V50" i="40" s="1"/>
  <c r="V20" i="40"/>
  <c r="V46" i="40" s="1"/>
  <c r="V16" i="40"/>
  <c r="V42" i="40" s="1"/>
  <c r="V34" i="40"/>
  <c r="V60" i="40" s="1"/>
  <c r="V30" i="40"/>
  <c r="V56" i="40" s="1"/>
  <c r="V26" i="40"/>
  <c r="V52" i="40" s="1"/>
  <c r="V23" i="40"/>
  <c r="V49" i="40" s="1"/>
  <c r="V22" i="40"/>
  <c r="V48" i="40" s="1"/>
  <c r="V21" i="40"/>
  <c r="V47" i="40" s="1"/>
  <c r="W9" i="40"/>
  <c r="V33" i="40"/>
  <c r="V59" i="40" s="1"/>
  <c r="V19" i="40"/>
  <c r="V45" i="40" s="1"/>
  <c r="V18" i="40"/>
  <c r="V44" i="40" s="1"/>
  <c r="V17" i="40"/>
  <c r="V43" i="40" s="1"/>
  <c r="V15" i="40"/>
  <c r="V41" i="40" s="1"/>
  <c r="V25" i="40"/>
  <c r="V51" i="40" s="1"/>
  <c r="V68" i="40"/>
  <c r="W5" i="40"/>
  <c r="BD64" i="48" l="1"/>
  <c r="BD19" i="48"/>
  <c r="BD48" i="48" s="1"/>
  <c r="BR300" i="47"/>
  <c r="BR284" i="47"/>
  <c r="BR252" i="47"/>
  <c r="BR236" i="47"/>
  <c r="BR188" i="47"/>
  <c r="BR172" i="47"/>
  <c r="BR156" i="47"/>
  <c r="BR140" i="47"/>
  <c r="BR124" i="47"/>
  <c r="BR108" i="47"/>
  <c r="BR92" i="47"/>
  <c r="BR76" i="47"/>
  <c r="BR60" i="47"/>
  <c r="BR44" i="47"/>
  <c r="BR295" i="47"/>
  <c r="BR279" i="47"/>
  <c r="BR263" i="47"/>
  <c r="BR247" i="47"/>
  <c r="BR231" i="47"/>
  <c r="BR215" i="47"/>
  <c r="BR199" i="47"/>
  <c r="BR183" i="47"/>
  <c r="BR167" i="47"/>
  <c r="BR151" i="47"/>
  <c r="BR135" i="47"/>
  <c r="BR119" i="47"/>
  <c r="BR99" i="47"/>
  <c r="BR67" i="47"/>
  <c r="BR286" i="47"/>
  <c r="BR270" i="47"/>
  <c r="BR254" i="47"/>
  <c r="BR238" i="47"/>
  <c r="BR222" i="47"/>
  <c r="BR206" i="47"/>
  <c r="BR190" i="47"/>
  <c r="BR174" i="47"/>
  <c r="BR158" i="47"/>
  <c r="BR142" i="47"/>
  <c r="BR126" i="47"/>
  <c r="BR110" i="47"/>
  <c r="BR94" i="47"/>
  <c r="BR78" i="47"/>
  <c r="BR62" i="47"/>
  <c r="BR46" i="47"/>
  <c r="BR65" i="47"/>
  <c r="BR293" i="47"/>
  <c r="BR277" i="47"/>
  <c r="BR261" i="47"/>
  <c r="BR245" i="47"/>
  <c r="BR229" i="47"/>
  <c r="BR213" i="47"/>
  <c r="BR197" i="47"/>
  <c r="BR181" i="47"/>
  <c r="BR165" i="47"/>
  <c r="BR149" i="47"/>
  <c r="BR133" i="47"/>
  <c r="BR117" i="47"/>
  <c r="BR101" i="47"/>
  <c r="BR85" i="47"/>
  <c r="BR69" i="47"/>
  <c r="BR49" i="47"/>
  <c r="BR107" i="47"/>
  <c r="BR71" i="47"/>
  <c r="BR268" i="47"/>
  <c r="BR220" i="47"/>
  <c r="BR204" i="47"/>
  <c r="BR296" i="47"/>
  <c r="BR280" i="47"/>
  <c r="BR264" i="47"/>
  <c r="BR248" i="47"/>
  <c r="BR232" i="47"/>
  <c r="BR216" i="47"/>
  <c r="BR200" i="47"/>
  <c r="BR184" i="47"/>
  <c r="BR168" i="47"/>
  <c r="BR152" i="47"/>
  <c r="BR136" i="47"/>
  <c r="BR120" i="47"/>
  <c r="BR104" i="47"/>
  <c r="BR88" i="47"/>
  <c r="BR72" i="47"/>
  <c r="BR56" i="47"/>
  <c r="BR40" i="47"/>
  <c r="BR291" i="47"/>
  <c r="BR275" i="47"/>
  <c r="BR259" i="47"/>
  <c r="BR243" i="47"/>
  <c r="BR227" i="47"/>
  <c r="BR211" i="47"/>
  <c r="BR195" i="47"/>
  <c r="BR179" i="47"/>
  <c r="BR163" i="47"/>
  <c r="BR147" i="47"/>
  <c r="BR131" i="47"/>
  <c r="BR115" i="47"/>
  <c r="BR91" i="47"/>
  <c r="BR59" i="47"/>
  <c r="BR298" i="47"/>
  <c r="BR282" i="47"/>
  <c r="BR266" i="47"/>
  <c r="BR250" i="47"/>
  <c r="BR234" i="47"/>
  <c r="BR218" i="47"/>
  <c r="BR202" i="47"/>
  <c r="BR186" i="47"/>
  <c r="BR170" i="47"/>
  <c r="BR154" i="47"/>
  <c r="BR138" i="47"/>
  <c r="BR122" i="47"/>
  <c r="BR106" i="47"/>
  <c r="BR90" i="47"/>
  <c r="BR74" i="47"/>
  <c r="BR58" i="47"/>
  <c r="BR42" i="47"/>
  <c r="BR39" i="47"/>
  <c r="BR289" i="47"/>
  <c r="BR273" i="47"/>
  <c r="BR257" i="47"/>
  <c r="BR241" i="47"/>
  <c r="BR225" i="47"/>
  <c r="BR209" i="47"/>
  <c r="BR193" i="47"/>
  <c r="BR177" i="47"/>
  <c r="BR161" i="47"/>
  <c r="BR145" i="47"/>
  <c r="BR129" i="47"/>
  <c r="BR113" i="47"/>
  <c r="BR97" i="47"/>
  <c r="BR81" i="47"/>
  <c r="BR61" i="47"/>
  <c r="BR45" i="47"/>
  <c r="BR95" i="47"/>
  <c r="BR63" i="47"/>
  <c r="BR292" i="47"/>
  <c r="BR276" i="47"/>
  <c r="BR260" i="47"/>
  <c r="BR244" i="47"/>
  <c r="BR228" i="47"/>
  <c r="BR212" i="47"/>
  <c r="BR196" i="47"/>
  <c r="BR180" i="47"/>
  <c r="BR164" i="47"/>
  <c r="BR148" i="47"/>
  <c r="BR132" i="47"/>
  <c r="BR116" i="47"/>
  <c r="BR100" i="47"/>
  <c r="BR84" i="47"/>
  <c r="BR68" i="47"/>
  <c r="BR52" i="47"/>
  <c r="BR36" i="47"/>
  <c r="BR287" i="47"/>
  <c r="BR271" i="47"/>
  <c r="BR255" i="47"/>
  <c r="BR239" i="47"/>
  <c r="BR223" i="47"/>
  <c r="BR207" i="47"/>
  <c r="BR191" i="47"/>
  <c r="BR175" i="47"/>
  <c r="BR159" i="47"/>
  <c r="BR143" i="47"/>
  <c r="BR127" i="47"/>
  <c r="BR111" i="47"/>
  <c r="BR83" i="47"/>
  <c r="BR51" i="47"/>
  <c r="BR294" i="47"/>
  <c r="BR278" i="47"/>
  <c r="BR262" i="47"/>
  <c r="BR246" i="47"/>
  <c r="BR230" i="47"/>
  <c r="BR214" i="47"/>
  <c r="BR198" i="47"/>
  <c r="BR182" i="47"/>
  <c r="BR166" i="47"/>
  <c r="BR150" i="47"/>
  <c r="BR134" i="47"/>
  <c r="BR118" i="47"/>
  <c r="BR102" i="47"/>
  <c r="BR86" i="47"/>
  <c r="BR70" i="47"/>
  <c r="BR54" i="47"/>
  <c r="BR38" i="47"/>
  <c r="BR285" i="47"/>
  <c r="BR269" i="47"/>
  <c r="BR253" i="47"/>
  <c r="BR237" i="47"/>
  <c r="BR221" i="47"/>
  <c r="BR205" i="47"/>
  <c r="BR189" i="47"/>
  <c r="BR173" i="47"/>
  <c r="BR157" i="47"/>
  <c r="BR141" i="47"/>
  <c r="BR125" i="47"/>
  <c r="BR109" i="47"/>
  <c r="BR93" i="47"/>
  <c r="BR77" i="47"/>
  <c r="BR57" i="47"/>
  <c r="BR41" i="47"/>
  <c r="BR87" i="47"/>
  <c r="BR55" i="47"/>
  <c r="BR288" i="47"/>
  <c r="BR272" i="47"/>
  <c r="BR256" i="47"/>
  <c r="BR240" i="47"/>
  <c r="BR224" i="47"/>
  <c r="BR208" i="47"/>
  <c r="BR192" i="47"/>
  <c r="BR176" i="47"/>
  <c r="BR160" i="47"/>
  <c r="BR144" i="47"/>
  <c r="BR128" i="47"/>
  <c r="BR112" i="47"/>
  <c r="BR96" i="47"/>
  <c r="BR80" i="47"/>
  <c r="BR64" i="47"/>
  <c r="BR48" i="47"/>
  <c r="BR299" i="47"/>
  <c r="BR283" i="47"/>
  <c r="BR267" i="47"/>
  <c r="BR251" i="47"/>
  <c r="BR235" i="47"/>
  <c r="BR219" i="47"/>
  <c r="BR203" i="47"/>
  <c r="BR187" i="47"/>
  <c r="BR171" i="47"/>
  <c r="BR155" i="47"/>
  <c r="BR139" i="47"/>
  <c r="BR123" i="47"/>
  <c r="BR103" i="47"/>
  <c r="BR75" i="47"/>
  <c r="BR43" i="47"/>
  <c r="BR290" i="47"/>
  <c r="BR274" i="47"/>
  <c r="BR258" i="47"/>
  <c r="BR242" i="47"/>
  <c r="BR226" i="47"/>
  <c r="BR210" i="47"/>
  <c r="BR194" i="47"/>
  <c r="BR178" i="47"/>
  <c r="BR162" i="47"/>
  <c r="BR146" i="47"/>
  <c r="BR130" i="47"/>
  <c r="BR114" i="47"/>
  <c r="BR98" i="47"/>
  <c r="BR82" i="47"/>
  <c r="BR66" i="47"/>
  <c r="BR50" i="47"/>
  <c r="BR297" i="47"/>
  <c r="BR281" i="47"/>
  <c r="BR265" i="47"/>
  <c r="BR249" i="47"/>
  <c r="BR233" i="47"/>
  <c r="BR217" i="47"/>
  <c r="BR201" i="47"/>
  <c r="BR185" i="47"/>
  <c r="BR169" i="47"/>
  <c r="BR153" i="47"/>
  <c r="BR137" i="47"/>
  <c r="BR121" i="47"/>
  <c r="BR105" i="47"/>
  <c r="BR89" i="47"/>
  <c r="BR73" i="47"/>
  <c r="BR53" i="47"/>
  <c r="BR37" i="47"/>
  <c r="BR79" i="47"/>
  <c r="BR47" i="47"/>
  <c r="BB51" i="48"/>
  <c r="BD16" i="48"/>
  <c r="BD45" i="48" s="1"/>
  <c r="BD11" i="48"/>
  <c r="BD40" i="48" s="1"/>
  <c r="BD14" i="48"/>
  <c r="BD43" i="48" s="1"/>
  <c r="BD17" i="48"/>
  <c r="BD46" i="48" s="1"/>
  <c r="BD10" i="48"/>
  <c r="BD39" i="48" s="1"/>
  <c r="BD15" i="48"/>
  <c r="BD44" i="48" s="1"/>
  <c r="BC21" i="48"/>
  <c r="BC22" i="48" s="1"/>
  <c r="BC66" i="48"/>
  <c r="BC67" i="48" s="1"/>
  <c r="BD62" i="48"/>
  <c r="BD61" i="48"/>
  <c r="BD55" i="48"/>
  <c r="BD60" i="48"/>
  <c r="BD56" i="48"/>
  <c r="BD65" i="48"/>
  <c r="BD63" i="48"/>
  <c r="BD59" i="48"/>
  <c r="BC50" i="48"/>
  <c r="BC51" i="48" s="1"/>
  <c r="BS1" i="47"/>
  <c r="BR10" i="47"/>
  <c r="BR9" i="47"/>
  <c r="BR4" i="47"/>
  <c r="BR35" i="47"/>
  <c r="BR19" i="47"/>
  <c r="BR32" i="47"/>
  <c r="BR15" i="47"/>
  <c r="BR31" i="47"/>
  <c r="BE20" i="48" s="1"/>
  <c r="BE49" i="48" s="1"/>
  <c r="BR18" i="47"/>
  <c r="BR21" i="47"/>
  <c r="BR8" i="47"/>
  <c r="BR13" i="47"/>
  <c r="BR7" i="47"/>
  <c r="BR17" i="47"/>
  <c r="BR20" i="47"/>
  <c r="BR11" i="47"/>
  <c r="BR34" i="47"/>
  <c r="BR25" i="47"/>
  <c r="BR23" i="47"/>
  <c r="BR22" i="47"/>
  <c r="BR16" i="47"/>
  <c r="BR30" i="47"/>
  <c r="BR2" i="47"/>
  <c r="BE18" i="48" s="1"/>
  <c r="BE47" i="48" s="1"/>
  <c r="BR14" i="47"/>
  <c r="BR27" i="47"/>
  <c r="BR12" i="47"/>
  <c r="BR26" i="47"/>
  <c r="BR33" i="47"/>
  <c r="BR3" i="47"/>
  <c r="BR28" i="47"/>
  <c r="BR5" i="47"/>
  <c r="BR6" i="47"/>
  <c r="BR29" i="47"/>
  <c r="BR24" i="47"/>
  <c r="AG23" i="39"/>
  <c r="AS21" i="39"/>
  <c r="AU8" i="15" s="1"/>
  <c r="AD32" i="35"/>
  <c r="AG37" i="39"/>
  <c r="A58" i="39"/>
  <c r="D57" i="39"/>
  <c r="E57" i="39"/>
  <c r="F57" i="39"/>
  <c r="G57" i="39"/>
  <c r="H57" i="39"/>
  <c r="I57" i="39"/>
  <c r="J57" i="39"/>
  <c r="K57" i="39"/>
  <c r="L57" i="39"/>
  <c r="M57" i="39"/>
  <c r="N57" i="39"/>
  <c r="O57" i="39"/>
  <c r="P57" i="39"/>
  <c r="Q57" i="39"/>
  <c r="R57" i="39"/>
  <c r="S57" i="39"/>
  <c r="T57" i="39"/>
  <c r="V58" i="39"/>
  <c r="V57" i="39"/>
  <c r="V44" i="39"/>
  <c r="V42" i="39"/>
  <c r="V40" i="39"/>
  <c r="V38" i="39"/>
  <c r="W36" i="39"/>
  <c r="X36" i="39" s="1"/>
  <c r="V43" i="39"/>
  <c r="V39" i="39"/>
  <c r="V41" i="39"/>
  <c r="AS142" i="39"/>
  <c r="AR141" i="39"/>
  <c r="V65" i="40"/>
  <c r="V10" i="40" s="1"/>
  <c r="V70" i="40" s="1"/>
  <c r="V72" i="40" s="1"/>
  <c r="W68" i="40"/>
  <c r="X5" i="40"/>
  <c r="W36" i="40"/>
  <c r="W62" i="40" s="1"/>
  <c r="W32" i="40"/>
  <c r="W58" i="40" s="1"/>
  <c r="W28" i="40"/>
  <c r="W54" i="40" s="1"/>
  <c r="W37" i="40"/>
  <c r="W63" i="40" s="1"/>
  <c r="W33" i="40"/>
  <c r="W59" i="40" s="1"/>
  <c r="W29" i="40"/>
  <c r="W55" i="40" s="1"/>
  <c r="W25" i="40"/>
  <c r="W51" i="40" s="1"/>
  <c r="W34" i="40"/>
  <c r="W60" i="40" s="1"/>
  <c r="W26" i="40"/>
  <c r="W52" i="40" s="1"/>
  <c r="W21" i="40"/>
  <c r="W47" i="40" s="1"/>
  <c r="W17" i="40"/>
  <c r="W43" i="40" s="1"/>
  <c r="W30" i="40"/>
  <c r="W56" i="40" s="1"/>
  <c r="W24" i="40"/>
  <c r="W50" i="40" s="1"/>
  <c r="W23" i="40"/>
  <c r="W49" i="40" s="1"/>
  <c r="W22" i="40"/>
  <c r="W48" i="40" s="1"/>
  <c r="X9" i="40"/>
  <c r="W20" i="40"/>
  <c r="W46" i="40" s="1"/>
  <c r="W19" i="40"/>
  <c r="W45" i="40" s="1"/>
  <c r="W18" i="40"/>
  <c r="W44" i="40" s="1"/>
  <c r="W35" i="40"/>
  <c r="W61" i="40" s="1"/>
  <c r="W31" i="40"/>
  <c r="W57" i="40" s="1"/>
  <c r="W16" i="40"/>
  <c r="W42" i="40" s="1"/>
  <c r="W15" i="40"/>
  <c r="W41" i="40" s="1"/>
  <c r="W27" i="40"/>
  <c r="W53" i="40" s="1"/>
  <c r="BE19" i="48" l="1"/>
  <c r="BE48" i="48" s="1"/>
  <c r="BE64" i="48"/>
  <c r="BS300" i="47"/>
  <c r="BS284" i="47"/>
  <c r="BS252" i="47"/>
  <c r="BS236" i="47"/>
  <c r="BS188" i="47"/>
  <c r="BS172" i="47"/>
  <c r="BS156" i="47"/>
  <c r="BS140" i="47"/>
  <c r="BS124" i="47"/>
  <c r="BS108" i="47"/>
  <c r="BS92" i="47"/>
  <c r="BS76" i="47"/>
  <c r="BS60" i="47"/>
  <c r="BS44" i="47"/>
  <c r="BS295" i="47"/>
  <c r="BS279" i="47"/>
  <c r="BS263" i="47"/>
  <c r="BS247" i="47"/>
  <c r="BS231" i="47"/>
  <c r="BS215" i="47"/>
  <c r="BS199" i="47"/>
  <c r="BS183" i="47"/>
  <c r="BS167" i="47"/>
  <c r="BS151" i="47"/>
  <c r="BS135" i="47"/>
  <c r="BS119" i="47"/>
  <c r="BS99" i="47"/>
  <c r="BS67" i="47"/>
  <c r="BS286" i="47"/>
  <c r="BS270" i="47"/>
  <c r="BS254" i="47"/>
  <c r="BS238" i="47"/>
  <c r="BS222" i="47"/>
  <c r="BS206" i="47"/>
  <c r="BS190" i="47"/>
  <c r="BS174" i="47"/>
  <c r="BS158" i="47"/>
  <c r="BS142" i="47"/>
  <c r="BS126" i="47"/>
  <c r="BS110" i="47"/>
  <c r="BS94" i="47"/>
  <c r="BS78" i="47"/>
  <c r="BS62" i="47"/>
  <c r="BS46" i="47"/>
  <c r="BS65" i="47"/>
  <c r="BS293" i="47"/>
  <c r="BS277" i="47"/>
  <c r="BS261" i="47"/>
  <c r="BS245" i="47"/>
  <c r="BS229" i="47"/>
  <c r="BS213" i="47"/>
  <c r="BS197" i="47"/>
  <c r="BS181" i="47"/>
  <c r="BS165" i="47"/>
  <c r="BS149" i="47"/>
  <c r="BS133" i="47"/>
  <c r="BS117" i="47"/>
  <c r="BS101" i="47"/>
  <c r="BS85" i="47"/>
  <c r="BS69" i="47"/>
  <c r="BS49" i="47"/>
  <c r="BS107" i="47"/>
  <c r="BS71" i="47"/>
  <c r="BS268" i="47"/>
  <c r="BS220" i="47"/>
  <c r="BS204" i="47"/>
  <c r="BS296" i="47"/>
  <c r="BS280" i="47"/>
  <c r="BS264" i="47"/>
  <c r="BS248" i="47"/>
  <c r="BS232" i="47"/>
  <c r="BS216" i="47"/>
  <c r="BS200" i="47"/>
  <c r="BS184" i="47"/>
  <c r="BS168" i="47"/>
  <c r="BS152" i="47"/>
  <c r="BS136" i="47"/>
  <c r="BS120" i="47"/>
  <c r="BS104" i="47"/>
  <c r="BS88" i="47"/>
  <c r="BS72" i="47"/>
  <c r="BS56" i="47"/>
  <c r="BS40" i="47"/>
  <c r="BS291" i="47"/>
  <c r="BS275" i="47"/>
  <c r="BS259" i="47"/>
  <c r="BS243" i="47"/>
  <c r="BS227" i="47"/>
  <c r="BS211" i="47"/>
  <c r="BS195" i="47"/>
  <c r="BS179" i="47"/>
  <c r="BS163" i="47"/>
  <c r="BS147" i="47"/>
  <c r="BS131" i="47"/>
  <c r="BS115" i="47"/>
  <c r="BS91" i="47"/>
  <c r="BS59" i="47"/>
  <c r="BS298" i="47"/>
  <c r="BS282" i="47"/>
  <c r="BS266" i="47"/>
  <c r="BS250" i="47"/>
  <c r="BS234" i="47"/>
  <c r="BS218" i="47"/>
  <c r="BS202" i="47"/>
  <c r="BS186" i="47"/>
  <c r="BS170" i="47"/>
  <c r="BS154" i="47"/>
  <c r="BS138" i="47"/>
  <c r="BS122" i="47"/>
  <c r="BS106" i="47"/>
  <c r="BS90" i="47"/>
  <c r="BS74" i="47"/>
  <c r="BS58" i="47"/>
  <c r="BS42" i="47"/>
  <c r="BS39" i="47"/>
  <c r="BS289" i="47"/>
  <c r="BS273" i="47"/>
  <c r="BS257" i="47"/>
  <c r="BS241" i="47"/>
  <c r="BS225" i="47"/>
  <c r="BS209" i="47"/>
  <c r="BS193" i="47"/>
  <c r="BS177" i="47"/>
  <c r="BS161" i="47"/>
  <c r="BS145" i="47"/>
  <c r="BS129" i="47"/>
  <c r="BS113" i="47"/>
  <c r="BS97" i="47"/>
  <c r="BS81" i="47"/>
  <c r="BS61" i="47"/>
  <c r="BS45" i="47"/>
  <c r="BS95" i="47"/>
  <c r="BS63" i="47"/>
  <c r="BS292" i="47"/>
  <c r="BS276" i="47"/>
  <c r="BS260" i="47"/>
  <c r="BS244" i="47"/>
  <c r="BS228" i="47"/>
  <c r="BS212" i="47"/>
  <c r="BS196" i="47"/>
  <c r="BS180" i="47"/>
  <c r="BS164" i="47"/>
  <c r="BS148" i="47"/>
  <c r="BS132" i="47"/>
  <c r="BS116" i="47"/>
  <c r="BS100" i="47"/>
  <c r="BS84" i="47"/>
  <c r="BS68" i="47"/>
  <c r="BS52" i="47"/>
  <c r="BS36" i="47"/>
  <c r="BS287" i="47"/>
  <c r="BS271" i="47"/>
  <c r="BS255" i="47"/>
  <c r="BS239" i="47"/>
  <c r="BS223" i="47"/>
  <c r="BS207" i="47"/>
  <c r="BS191" i="47"/>
  <c r="BS175" i="47"/>
  <c r="BS159" i="47"/>
  <c r="BS143" i="47"/>
  <c r="BS127" i="47"/>
  <c r="BS111" i="47"/>
  <c r="BS83" i="47"/>
  <c r="BS51" i="47"/>
  <c r="BS294" i="47"/>
  <c r="BS278" i="47"/>
  <c r="BS262" i="47"/>
  <c r="BS246" i="47"/>
  <c r="BS230" i="47"/>
  <c r="BS214" i="47"/>
  <c r="BS198" i="47"/>
  <c r="BS182" i="47"/>
  <c r="BS166" i="47"/>
  <c r="BS150" i="47"/>
  <c r="BS134" i="47"/>
  <c r="BS118" i="47"/>
  <c r="BS102" i="47"/>
  <c r="BS86" i="47"/>
  <c r="BS70" i="47"/>
  <c r="BS54" i="47"/>
  <c r="BS38" i="47"/>
  <c r="BS285" i="47"/>
  <c r="BS269" i="47"/>
  <c r="BS253" i="47"/>
  <c r="BS237" i="47"/>
  <c r="BS221" i="47"/>
  <c r="BS205" i="47"/>
  <c r="BS189" i="47"/>
  <c r="BS173" i="47"/>
  <c r="BS157" i="47"/>
  <c r="BS141" i="47"/>
  <c r="BS125" i="47"/>
  <c r="BS109" i="47"/>
  <c r="BS93" i="47"/>
  <c r="BS77" i="47"/>
  <c r="BS57" i="47"/>
  <c r="BS41" i="47"/>
  <c r="BS87" i="47"/>
  <c r="BS55" i="47"/>
  <c r="BS288" i="47"/>
  <c r="BS272" i="47"/>
  <c r="BS256" i="47"/>
  <c r="BS240" i="47"/>
  <c r="BS224" i="47"/>
  <c r="BS208" i="47"/>
  <c r="BS192" i="47"/>
  <c r="BS176" i="47"/>
  <c r="BS160" i="47"/>
  <c r="BS144" i="47"/>
  <c r="BS128" i="47"/>
  <c r="BS112" i="47"/>
  <c r="BS96" i="47"/>
  <c r="BS80" i="47"/>
  <c r="BS64" i="47"/>
  <c r="BS48" i="47"/>
  <c r="BS299" i="47"/>
  <c r="BS283" i="47"/>
  <c r="BS267" i="47"/>
  <c r="BS251" i="47"/>
  <c r="BS235" i="47"/>
  <c r="BS219" i="47"/>
  <c r="BS203" i="47"/>
  <c r="BS187" i="47"/>
  <c r="BS171" i="47"/>
  <c r="BS155" i="47"/>
  <c r="BS139" i="47"/>
  <c r="BS123" i="47"/>
  <c r="BS103" i="47"/>
  <c r="BS75" i="47"/>
  <c r="BS43" i="47"/>
  <c r="BS290" i="47"/>
  <c r="BS274" i="47"/>
  <c r="BS258" i="47"/>
  <c r="BS242" i="47"/>
  <c r="BS226" i="47"/>
  <c r="BS210" i="47"/>
  <c r="BS194" i="47"/>
  <c r="BS178" i="47"/>
  <c r="BS162" i="47"/>
  <c r="BS146" i="47"/>
  <c r="BS130" i="47"/>
  <c r="BS114" i="47"/>
  <c r="BS98" i="47"/>
  <c r="BS82" i="47"/>
  <c r="BS66" i="47"/>
  <c r="BS50" i="47"/>
  <c r="BS297" i="47"/>
  <c r="BS281" i="47"/>
  <c r="BS265" i="47"/>
  <c r="BS249" i="47"/>
  <c r="BS233" i="47"/>
  <c r="BS217" i="47"/>
  <c r="BS201" i="47"/>
  <c r="BS185" i="47"/>
  <c r="BS169" i="47"/>
  <c r="BS153" i="47"/>
  <c r="BS137" i="47"/>
  <c r="BS121" i="47"/>
  <c r="BS105" i="47"/>
  <c r="BS89" i="47"/>
  <c r="BS73" i="47"/>
  <c r="BS53" i="47"/>
  <c r="BS37" i="47"/>
  <c r="BS79" i="47"/>
  <c r="BS47" i="47"/>
  <c r="BE16" i="48"/>
  <c r="BE45" i="48" s="1"/>
  <c r="BE17" i="48"/>
  <c r="BE46" i="48" s="1"/>
  <c r="BE15" i="48"/>
  <c r="BE44" i="48" s="1"/>
  <c r="BE11" i="48"/>
  <c r="BE40" i="48" s="1"/>
  <c r="BE10" i="48"/>
  <c r="BE39" i="48" s="1"/>
  <c r="BD21" i="48"/>
  <c r="BD22" i="48" s="1"/>
  <c r="BE14" i="48"/>
  <c r="BE43" i="48" s="1"/>
  <c r="BE63" i="48"/>
  <c r="BE61" i="48"/>
  <c r="BE62" i="48"/>
  <c r="BE60" i="48"/>
  <c r="BD66" i="48"/>
  <c r="BD67" i="48" s="1"/>
  <c r="BE56" i="48"/>
  <c r="BE55" i="48"/>
  <c r="BE65" i="48"/>
  <c r="BE59" i="48"/>
  <c r="BD50" i="48"/>
  <c r="BT1" i="47"/>
  <c r="BS10" i="47"/>
  <c r="BS9" i="47"/>
  <c r="BS4" i="47"/>
  <c r="BS35" i="47"/>
  <c r="BS2" i="47"/>
  <c r="BF18" i="48" s="1"/>
  <c r="BF47" i="48" s="1"/>
  <c r="BS3" i="47"/>
  <c r="BS29" i="47"/>
  <c r="BS5" i="47"/>
  <c r="BS24" i="47"/>
  <c r="BS27" i="47"/>
  <c r="BS12" i="47"/>
  <c r="BS26" i="47"/>
  <c r="BS11" i="47"/>
  <c r="BS19" i="47"/>
  <c r="BS32" i="47"/>
  <c r="BS6" i="47"/>
  <c r="BS15" i="47"/>
  <c r="BS31" i="47"/>
  <c r="BF20" i="48" s="1"/>
  <c r="BF49" i="48" s="1"/>
  <c r="BS18" i="47"/>
  <c r="BS21" i="47"/>
  <c r="BS13" i="47"/>
  <c r="BS16" i="47"/>
  <c r="BS33" i="47"/>
  <c r="BS28" i="47"/>
  <c r="BS17" i="47"/>
  <c r="BS20" i="47"/>
  <c r="BS34" i="47"/>
  <c r="BS25" i="47"/>
  <c r="BS23" i="47"/>
  <c r="BS8" i="47"/>
  <c r="BS22" i="47"/>
  <c r="BS7" i="47"/>
  <c r="BS30" i="47"/>
  <c r="BS14" i="47"/>
  <c r="AG30" i="39"/>
  <c r="AH37" i="39" s="1"/>
  <c r="AH23" i="39"/>
  <c r="AH30" i="39" s="1"/>
  <c r="AT21" i="39"/>
  <c r="AV8" i="15" s="1"/>
  <c r="AE32" i="35"/>
  <c r="X42" i="39"/>
  <c r="X40" i="39"/>
  <c r="X43" i="39"/>
  <c r="X41" i="39"/>
  <c r="X39" i="39"/>
  <c r="X45" i="39"/>
  <c r="Y36" i="39"/>
  <c r="X46" i="39"/>
  <c r="X44" i="39"/>
  <c r="X38" i="39"/>
  <c r="W65" i="40"/>
  <c r="W10" i="40" s="1"/>
  <c r="W70" i="40" s="1"/>
  <c r="W72" i="40" s="1"/>
  <c r="AT142" i="39"/>
  <c r="AS141" i="39"/>
  <c r="W44" i="39"/>
  <c r="W42" i="39"/>
  <c r="W40" i="39"/>
  <c r="W38" i="39"/>
  <c r="W58" i="39"/>
  <c r="W45" i="39"/>
  <c r="W43" i="39"/>
  <c r="W41" i="39"/>
  <c r="W39" i="39"/>
  <c r="A59" i="39"/>
  <c r="W59" i="39" s="1"/>
  <c r="D58" i="39"/>
  <c r="E58" i="39"/>
  <c r="F58" i="39"/>
  <c r="G58" i="39"/>
  <c r="H58" i="39"/>
  <c r="I58" i="39"/>
  <c r="J58" i="39"/>
  <c r="K58" i="39"/>
  <c r="L58" i="39"/>
  <c r="M58" i="39"/>
  <c r="N58" i="39"/>
  <c r="O58" i="39"/>
  <c r="P58" i="39"/>
  <c r="Q58" i="39"/>
  <c r="R58" i="39"/>
  <c r="S58" i="39"/>
  <c r="T58" i="39"/>
  <c r="U58" i="39"/>
  <c r="X37" i="40"/>
  <c r="X63" i="40" s="1"/>
  <c r="X33" i="40"/>
  <c r="X59" i="40" s="1"/>
  <c r="X29" i="40"/>
  <c r="X55" i="40" s="1"/>
  <c r="X25" i="40"/>
  <c r="X51" i="40" s="1"/>
  <c r="X34" i="40"/>
  <c r="X60" i="40" s="1"/>
  <c r="X30" i="40"/>
  <c r="X56" i="40" s="1"/>
  <c r="X26" i="40"/>
  <c r="X52" i="40" s="1"/>
  <c r="X31" i="40"/>
  <c r="X57" i="40" s="1"/>
  <c r="X22" i="40"/>
  <c r="X48" i="40" s="1"/>
  <c r="X18" i="40"/>
  <c r="X44" i="40" s="1"/>
  <c r="X32" i="40"/>
  <c r="X58" i="40" s="1"/>
  <c r="X28" i="40"/>
  <c r="X54" i="40" s="1"/>
  <c r="X21" i="40"/>
  <c r="X47" i="40" s="1"/>
  <c r="X20" i="40"/>
  <c r="X46" i="40" s="1"/>
  <c r="X19" i="40"/>
  <c r="X45" i="40" s="1"/>
  <c r="X35" i="40"/>
  <c r="X61" i="40" s="1"/>
  <c r="X17" i="40"/>
  <c r="X43" i="40" s="1"/>
  <c r="X16" i="40"/>
  <c r="X42" i="40" s="1"/>
  <c r="X15" i="40"/>
  <c r="X41" i="40" s="1"/>
  <c r="X27" i="40"/>
  <c r="X53" i="40" s="1"/>
  <c r="X24" i="40"/>
  <c r="X50" i="40" s="1"/>
  <c r="X36" i="40"/>
  <c r="X62" i="40" s="1"/>
  <c r="X23" i="40"/>
  <c r="X49" i="40" s="1"/>
  <c r="Y9" i="40"/>
  <c r="X68" i="40"/>
  <c r="Y5" i="40"/>
  <c r="BF15" i="48" l="1"/>
  <c r="BF44" i="48" s="1"/>
  <c r="BT300" i="47"/>
  <c r="BT284" i="47"/>
  <c r="BT252" i="47"/>
  <c r="BT236" i="47"/>
  <c r="BT188" i="47"/>
  <c r="BT172" i="47"/>
  <c r="BT156" i="47"/>
  <c r="BT140" i="47"/>
  <c r="BT124" i="47"/>
  <c r="BT108" i="47"/>
  <c r="BT92" i="47"/>
  <c r="BT76" i="47"/>
  <c r="BT60" i="47"/>
  <c r="BT44" i="47"/>
  <c r="BT295" i="47"/>
  <c r="BT279" i="47"/>
  <c r="BT263" i="47"/>
  <c r="BT247" i="47"/>
  <c r="BT231" i="47"/>
  <c r="BT215" i="47"/>
  <c r="BT199" i="47"/>
  <c r="BT183" i="47"/>
  <c r="BT167" i="47"/>
  <c r="BT151" i="47"/>
  <c r="BT135" i="47"/>
  <c r="BT119" i="47"/>
  <c r="BT99" i="47"/>
  <c r="BT67" i="47"/>
  <c r="BT286" i="47"/>
  <c r="BT270" i="47"/>
  <c r="BT254" i="47"/>
  <c r="BT238" i="47"/>
  <c r="BT222" i="47"/>
  <c r="BT206" i="47"/>
  <c r="BT190" i="47"/>
  <c r="BT174" i="47"/>
  <c r="BT158" i="47"/>
  <c r="BT142" i="47"/>
  <c r="BT126" i="47"/>
  <c r="BT110" i="47"/>
  <c r="BT94" i="47"/>
  <c r="BT78" i="47"/>
  <c r="BT62" i="47"/>
  <c r="BT46" i="47"/>
  <c r="BT65" i="47"/>
  <c r="BT293" i="47"/>
  <c r="BT277" i="47"/>
  <c r="BT261" i="47"/>
  <c r="BT245" i="47"/>
  <c r="BT229" i="47"/>
  <c r="BT213" i="47"/>
  <c r="BT197" i="47"/>
  <c r="BT181" i="47"/>
  <c r="BT165" i="47"/>
  <c r="BT149" i="47"/>
  <c r="BT133" i="47"/>
  <c r="BT117" i="47"/>
  <c r="BT101" i="47"/>
  <c r="BT85" i="47"/>
  <c r="BT69" i="47"/>
  <c r="BT49" i="47"/>
  <c r="BT107" i="47"/>
  <c r="BT71" i="47"/>
  <c r="BT268" i="47"/>
  <c r="BT220" i="47"/>
  <c r="BT204" i="47"/>
  <c r="BT296" i="47"/>
  <c r="BT280" i="47"/>
  <c r="BT264" i="47"/>
  <c r="BT248" i="47"/>
  <c r="BT232" i="47"/>
  <c r="BT216" i="47"/>
  <c r="BT200" i="47"/>
  <c r="BT184" i="47"/>
  <c r="BT168" i="47"/>
  <c r="BT152" i="47"/>
  <c r="BT136" i="47"/>
  <c r="BT120" i="47"/>
  <c r="BT104" i="47"/>
  <c r="BT88" i="47"/>
  <c r="BT72" i="47"/>
  <c r="BT56" i="47"/>
  <c r="BT40" i="47"/>
  <c r="BT291" i="47"/>
  <c r="BT275" i="47"/>
  <c r="BT259" i="47"/>
  <c r="BT243" i="47"/>
  <c r="BT227" i="47"/>
  <c r="BT211" i="47"/>
  <c r="BT195" i="47"/>
  <c r="BT179" i="47"/>
  <c r="BT163" i="47"/>
  <c r="BT147" i="47"/>
  <c r="BT131" i="47"/>
  <c r="BT115" i="47"/>
  <c r="BT91" i="47"/>
  <c r="BT59" i="47"/>
  <c r="BT298" i="47"/>
  <c r="BT282" i="47"/>
  <c r="BT266" i="47"/>
  <c r="BT250" i="47"/>
  <c r="BT234" i="47"/>
  <c r="BT218" i="47"/>
  <c r="BT202" i="47"/>
  <c r="BT186" i="47"/>
  <c r="BT170" i="47"/>
  <c r="BT154" i="47"/>
  <c r="BT138" i="47"/>
  <c r="BT122" i="47"/>
  <c r="BT106" i="47"/>
  <c r="BT90" i="47"/>
  <c r="BT74" i="47"/>
  <c r="BT58" i="47"/>
  <c r="BT42" i="47"/>
  <c r="BT39" i="47"/>
  <c r="BT289" i="47"/>
  <c r="BT273" i="47"/>
  <c r="BT257" i="47"/>
  <c r="BT241" i="47"/>
  <c r="BT225" i="47"/>
  <c r="BT209" i="47"/>
  <c r="BT193" i="47"/>
  <c r="BT177" i="47"/>
  <c r="BT161" i="47"/>
  <c r="BT145" i="47"/>
  <c r="BT129" i="47"/>
  <c r="BT113" i="47"/>
  <c r="BT97" i="47"/>
  <c r="BT81" i="47"/>
  <c r="BT61" i="47"/>
  <c r="BT45" i="47"/>
  <c r="BT95" i="47"/>
  <c r="BT63" i="47"/>
  <c r="BT292" i="47"/>
  <c r="BT276" i="47"/>
  <c r="BT260" i="47"/>
  <c r="BT244" i="47"/>
  <c r="BT228" i="47"/>
  <c r="BT212" i="47"/>
  <c r="BT196" i="47"/>
  <c r="BT180" i="47"/>
  <c r="BT164" i="47"/>
  <c r="BT148" i="47"/>
  <c r="BT132" i="47"/>
  <c r="BT116" i="47"/>
  <c r="BT100" i="47"/>
  <c r="BT84" i="47"/>
  <c r="BT68" i="47"/>
  <c r="BT52" i="47"/>
  <c r="BT36" i="47"/>
  <c r="BT287" i="47"/>
  <c r="BT271" i="47"/>
  <c r="BT255" i="47"/>
  <c r="BT239" i="47"/>
  <c r="BT223" i="47"/>
  <c r="BT207" i="47"/>
  <c r="BT191" i="47"/>
  <c r="BT175" i="47"/>
  <c r="BT159" i="47"/>
  <c r="BT143" i="47"/>
  <c r="BT127" i="47"/>
  <c r="BT111" i="47"/>
  <c r="BT83" i="47"/>
  <c r="BT51" i="47"/>
  <c r="BT294" i="47"/>
  <c r="BT278" i="47"/>
  <c r="BT262" i="47"/>
  <c r="BT246" i="47"/>
  <c r="BT230" i="47"/>
  <c r="BT214" i="47"/>
  <c r="BT198" i="47"/>
  <c r="BT182" i="47"/>
  <c r="BT166" i="47"/>
  <c r="BT150" i="47"/>
  <c r="BT134" i="47"/>
  <c r="BT118" i="47"/>
  <c r="BT102" i="47"/>
  <c r="BT86" i="47"/>
  <c r="BT70" i="47"/>
  <c r="BT54" i="47"/>
  <c r="BT38" i="47"/>
  <c r="BT285" i="47"/>
  <c r="BT269" i="47"/>
  <c r="BT253" i="47"/>
  <c r="BT237" i="47"/>
  <c r="BT221" i="47"/>
  <c r="BT205" i="47"/>
  <c r="BT189" i="47"/>
  <c r="BT173" i="47"/>
  <c r="BT157" i="47"/>
  <c r="BT141" i="47"/>
  <c r="BT125" i="47"/>
  <c r="BT109" i="47"/>
  <c r="BT93" i="47"/>
  <c r="BT77" i="47"/>
  <c r="BT57" i="47"/>
  <c r="BT41" i="47"/>
  <c r="BT87" i="47"/>
  <c r="BT55" i="47"/>
  <c r="BT288" i="47"/>
  <c r="BT272" i="47"/>
  <c r="BT256" i="47"/>
  <c r="BT240" i="47"/>
  <c r="BT224" i="47"/>
  <c r="BT208" i="47"/>
  <c r="BT192" i="47"/>
  <c r="BT176" i="47"/>
  <c r="BT160" i="47"/>
  <c r="BT144" i="47"/>
  <c r="BT128" i="47"/>
  <c r="BT112" i="47"/>
  <c r="BT96" i="47"/>
  <c r="BT80" i="47"/>
  <c r="BT64" i="47"/>
  <c r="BT48" i="47"/>
  <c r="BT299" i="47"/>
  <c r="BT283" i="47"/>
  <c r="BT267" i="47"/>
  <c r="BT251" i="47"/>
  <c r="BT235" i="47"/>
  <c r="BT219" i="47"/>
  <c r="BT203" i="47"/>
  <c r="BT187" i="47"/>
  <c r="BT171" i="47"/>
  <c r="BT155" i="47"/>
  <c r="BT139" i="47"/>
  <c r="BT123" i="47"/>
  <c r="BT103" i="47"/>
  <c r="BT75" i="47"/>
  <c r="BT43" i="47"/>
  <c r="BT290" i="47"/>
  <c r="BT274" i="47"/>
  <c r="BT258" i="47"/>
  <c r="BT242" i="47"/>
  <c r="BT226" i="47"/>
  <c r="BT210" i="47"/>
  <c r="BT194" i="47"/>
  <c r="BT178" i="47"/>
  <c r="BT162" i="47"/>
  <c r="BT146" i="47"/>
  <c r="BT130" i="47"/>
  <c r="BT114" i="47"/>
  <c r="BT98" i="47"/>
  <c r="BT82" i="47"/>
  <c r="BT66" i="47"/>
  <c r="BT50" i="47"/>
  <c r="BT297" i="47"/>
  <c r="BT281" i="47"/>
  <c r="BT265" i="47"/>
  <c r="BT249" i="47"/>
  <c r="BT233" i="47"/>
  <c r="BT217" i="47"/>
  <c r="BT201" i="47"/>
  <c r="BT185" i="47"/>
  <c r="BT169" i="47"/>
  <c r="BT153" i="47"/>
  <c r="BT137" i="47"/>
  <c r="BT121" i="47"/>
  <c r="BT105" i="47"/>
  <c r="BT89" i="47"/>
  <c r="BT73" i="47"/>
  <c r="BT53" i="47"/>
  <c r="BT37" i="47"/>
  <c r="BT79" i="47"/>
  <c r="BT47" i="47"/>
  <c r="BF19" i="48"/>
  <c r="BF48" i="48" s="1"/>
  <c r="BF64" i="48"/>
  <c r="BD51" i="48"/>
  <c r="BF14" i="48"/>
  <c r="BF43" i="48" s="1"/>
  <c r="BE21" i="48"/>
  <c r="BE22" i="48" s="1"/>
  <c r="BF17" i="48"/>
  <c r="BF46" i="48" s="1"/>
  <c r="BF16" i="48"/>
  <c r="BF45" i="48" s="1"/>
  <c r="BF10" i="48"/>
  <c r="BF11" i="48"/>
  <c r="BF40" i="48" s="1"/>
  <c r="BE66" i="48"/>
  <c r="BE67" i="48" s="1"/>
  <c r="BF61" i="48"/>
  <c r="BF55" i="48"/>
  <c r="BF63" i="48"/>
  <c r="BF60" i="48"/>
  <c r="BF56" i="48"/>
  <c r="BF59" i="48"/>
  <c r="BF65" i="48"/>
  <c r="BF62" i="48"/>
  <c r="BE50" i="48"/>
  <c r="BU1" i="47"/>
  <c r="BT10" i="47"/>
  <c r="BT9" i="47"/>
  <c r="BT4" i="47"/>
  <c r="BT35" i="47"/>
  <c r="BT30" i="47"/>
  <c r="BT27" i="47"/>
  <c r="BT12" i="47"/>
  <c r="BT26" i="47"/>
  <c r="BT33" i="47"/>
  <c r="BT28" i="47"/>
  <c r="BT8" i="47"/>
  <c r="BT7" i="47"/>
  <c r="BT19" i="47"/>
  <c r="BT22" i="47"/>
  <c r="BT14" i="47"/>
  <c r="BT11" i="47"/>
  <c r="BT29" i="47"/>
  <c r="BT13" i="47"/>
  <c r="BT24" i="47"/>
  <c r="BT25" i="47"/>
  <c r="BT23" i="47"/>
  <c r="BT16" i="47"/>
  <c r="BT32" i="47"/>
  <c r="BT2" i="47"/>
  <c r="BG18" i="48" s="1"/>
  <c r="BG47" i="48" s="1"/>
  <c r="BT17" i="47"/>
  <c r="BT31" i="47"/>
  <c r="BG20" i="48" s="1"/>
  <c r="BG49" i="48" s="1"/>
  <c r="BT18" i="47"/>
  <c r="BT3" i="47"/>
  <c r="BT21" i="47"/>
  <c r="BT5" i="47"/>
  <c r="BT6" i="47"/>
  <c r="BT15" i="47"/>
  <c r="BT20" i="47"/>
  <c r="BT34" i="47"/>
  <c r="AI23" i="39"/>
  <c r="AI30" i="39" s="1"/>
  <c r="AJ37" i="39" s="1"/>
  <c r="AU21" i="39"/>
  <c r="AW8" i="15" s="1"/>
  <c r="AF32" i="35"/>
  <c r="Y40" i="39"/>
  <c r="Y41" i="39"/>
  <c r="Y46" i="39"/>
  <c r="Z36" i="39"/>
  <c r="AA36" i="39" s="1"/>
  <c r="AB36" i="39" s="1"/>
  <c r="Y45" i="39"/>
  <c r="Y39" i="39"/>
  <c r="Y42" i="39"/>
  <c r="Y47" i="39"/>
  <c r="Y38" i="39"/>
  <c r="Y44" i="39"/>
  <c r="Y43" i="39"/>
  <c r="X59" i="39"/>
  <c r="AI37" i="39"/>
  <c r="A60" i="39"/>
  <c r="X60" i="39" s="1"/>
  <c r="D59" i="39"/>
  <c r="E59" i="39"/>
  <c r="F59" i="39"/>
  <c r="G59" i="39"/>
  <c r="H59" i="39"/>
  <c r="I59" i="39"/>
  <c r="J59" i="39"/>
  <c r="K59" i="39"/>
  <c r="L59" i="39"/>
  <c r="M59" i="39"/>
  <c r="N59" i="39"/>
  <c r="O59" i="39"/>
  <c r="P59" i="39"/>
  <c r="Q59" i="39"/>
  <c r="R59" i="39"/>
  <c r="S59" i="39"/>
  <c r="T59" i="39"/>
  <c r="U59" i="39"/>
  <c r="V59" i="39"/>
  <c r="AU142" i="39"/>
  <c r="AT141" i="39"/>
  <c r="Y34" i="40"/>
  <c r="Y60" i="40" s="1"/>
  <c r="Y30" i="40"/>
  <c r="Y56" i="40" s="1"/>
  <c r="Y26" i="40"/>
  <c r="Y52" i="40" s="1"/>
  <c r="Y35" i="40"/>
  <c r="Y61" i="40" s="1"/>
  <c r="Y31" i="40"/>
  <c r="Y57" i="40" s="1"/>
  <c r="Y27" i="40"/>
  <c r="Y53" i="40" s="1"/>
  <c r="Y36" i="40"/>
  <c r="Y62" i="40" s="1"/>
  <c r="Y28" i="40"/>
  <c r="Y54" i="40" s="1"/>
  <c r="Y23" i="40"/>
  <c r="Y49" i="40" s="1"/>
  <c r="Y19" i="40"/>
  <c r="Y45" i="40" s="1"/>
  <c r="Y15" i="40"/>
  <c r="Y41" i="40" s="1"/>
  <c r="Y18" i="40"/>
  <c r="Y44" i="40" s="1"/>
  <c r="Y17" i="40"/>
  <c r="Y43" i="40" s="1"/>
  <c r="Y16" i="40"/>
  <c r="Y42" i="40" s="1"/>
  <c r="Y37" i="40"/>
  <c r="Y63" i="40" s="1"/>
  <c r="Y33" i="40"/>
  <c r="Y59" i="40" s="1"/>
  <c r="Y25" i="40"/>
  <c r="Y51" i="40" s="1"/>
  <c r="Y29" i="40"/>
  <c r="Y55" i="40" s="1"/>
  <c r="Y24" i="40"/>
  <c r="Y50" i="40" s="1"/>
  <c r="Z9" i="40"/>
  <c r="Y32" i="40"/>
  <c r="Y58" i="40" s="1"/>
  <c r="Y20" i="40"/>
  <c r="Y46" i="40" s="1"/>
  <c r="Y21" i="40"/>
  <c r="Y47" i="40" s="1"/>
  <c r="Y22" i="40"/>
  <c r="Y48" i="40" s="1"/>
  <c r="X65" i="40"/>
  <c r="X10" i="40" s="1"/>
  <c r="X70" i="40" s="1"/>
  <c r="X72" i="40" s="1"/>
  <c r="Y68" i="40"/>
  <c r="Z5" i="40"/>
  <c r="BU300" i="47" l="1"/>
  <c r="BU284" i="47"/>
  <c r="BU252" i="47"/>
  <c r="BU236" i="47"/>
  <c r="BU188" i="47"/>
  <c r="BU172" i="47"/>
  <c r="BU156" i="47"/>
  <c r="BU140" i="47"/>
  <c r="BU124" i="47"/>
  <c r="BU108" i="47"/>
  <c r="BU92" i="47"/>
  <c r="BU76" i="47"/>
  <c r="BU60" i="47"/>
  <c r="BU44" i="47"/>
  <c r="BU295" i="47"/>
  <c r="BU279" i="47"/>
  <c r="BU263" i="47"/>
  <c r="BU247" i="47"/>
  <c r="BU231" i="47"/>
  <c r="BU215" i="47"/>
  <c r="BU199" i="47"/>
  <c r="BU183" i="47"/>
  <c r="BU167" i="47"/>
  <c r="BU151" i="47"/>
  <c r="BU135" i="47"/>
  <c r="BU119" i="47"/>
  <c r="BU99" i="47"/>
  <c r="BU67" i="47"/>
  <c r="BU286" i="47"/>
  <c r="BU270" i="47"/>
  <c r="BU254" i="47"/>
  <c r="BU238" i="47"/>
  <c r="BU222" i="47"/>
  <c r="BU206" i="47"/>
  <c r="BU190" i="47"/>
  <c r="BU174" i="47"/>
  <c r="BU158" i="47"/>
  <c r="BU142" i="47"/>
  <c r="BU126" i="47"/>
  <c r="BU110" i="47"/>
  <c r="BU94" i="47"/>
  <c r="BU78" i="47"/>
  <c r="BU62" i="47"/>
  <c r="BU46" i="47"/>
  <c r="BU65" i="47"/>
  <c r="BU293" i="47"/>
  <c r="BU277" i="47"/>
  <c r="BU261" i="47"/>
  <c r="BU245" i="47"/>
  <c r="BU229" i="47"/>
  <c r="BU213" i="47"/>
  <c r="BU197" i="47"/>
  <c r="BU181" i="47"/>
  <c r="BU165" i="47"/>
  <c r="BU149" i="47"/>
  <c r="BU133" i="47"/>
  <c r="BU117" i="47"/>
  <c r="BU101" i="47"/>
  <c r="BU85" i="47"/>
  <c r="BU69" i="47"/>
  <c r="BU49" i="47"/>
  <c r="BU107" i="47"/>
  <c r="BU71" i="47"/>
  <c r="BU268" i="47"/>
  <c r="BU220" i="47"/>
  <c r="BU204" i="47"/>
  <c r="BU296" i="47"/>
  <c r="BU280" i="47"/>
  <c r="BU264" i="47"/>
  <c r="BU248" i="47"/>
  <c r="BU232" i="47"/>
  <c r="BU216" i="47"/>
  <c r="BU200" i="47"/>
  <c r="BU184" i="47"/>
  <c r="BU168" i="47"/>
  <c r="BU152" i="47"/>
  <c r="BU136" i="47"/>
  <c r="BU120" i="47"/>
  <c r="BU104" i="47"/>
  <c r="BU88" i="47"/>
  <c r="BU72" i="47"/>
  <c r="BU56" i="47"/>
  <c r="BU40" i="47"/>
  <c r="BU291" i="47"/>
  <c r="BU275" i="47"/>
  <c r="BU259" i="47"/>
  <c r="BU243" i="47"/>
  <c r="BU227" i="47"/>
  <c r="BU211" i="47"/>
  <c r="BU195" i="47"/>
  <c r="BU179" i="47"/>
  <c r="BU163" i="47"/>
  <c r="BU147" i="47"/>
  <c r="BU131" i="47"/>
  <c r="BU115" i="47"/>
  <c r="BU91" i="47"/>
  <c r="BU59" i="47"/>
  <c r="BU298" i="47"/>
  <c r="BU282" i="47"/>
  <c r="BU266" i="47"/>
  <c r="BU250" i="47"/>
  <c r="BU234" i="47"/>
  <c r="BU218" i="47"/>
  <c r="BU202" i="47"/>
  <c r="BU186" i="47"/>
  <c r="BU170" i="47"/>
  <c r="BU154" i="47"/>
  <c r="BU138" i="47"/>
  <c r="BU122" i="47"/>
  <c r="BU106" i="47"/>
  <c r="BU90" i="47"/>
  <c r="BU74" i="47"/>
  <c r="BU58" i="47"/>
  <c r="BU42" i="47"/>
  <c r="BU39" i="47"/>
  <c r="BU289" i="47"/>
  <c r="BU273" i="47"/>
  <c r="BU257" i="47"/>
  <c r="BU241" i="47"/>
  <c r="BU225" i="47"/>
  <c r="BU209" i="47"/>
  <c r="BU193" i="47"/>
  <c r="BU177" i="47"/>
  <c r="BU161" i="47"/>
  <c r="BU145" i="47"/>
  <c r="BU129" i="47"/>
  <c r="BU113" i="47"/>
  <c r="BU97" i="47"/>
  <c r="BU81" i="47"/>
  <c r="BU61" i="47"/>
  <c r="BU45" i="47"/>
  <c r="BU95" i="47"/>
  <c r="BU63" i="47"/>
  <c r="BU292" i="47"/>
  <c r="BU276" i="47"/>
  <c r="BU260" i="47"/>
  <c r="BU244" i="47"/>
  <c r="BU228" i="47"/>
  <c r="BU212" i="47"/>
  <c r="BU196" i="47"/>
  <c r="BU180" i="47"/>
  <c r="BU164" i="47"/>
  <c r="BU148" i="47"/>
  <c r="BU132" i="47"/>
  <c r="BU116" i="47"/>
  <c r="BU100" i="47"/>
  <c r="BU84" i="47"/>
  <c r="BU68" i="47"/>
  <c r="BU52" i="47"/>
  <c r="BU36" i="47"/>
  <c r="BU287" i="47"/>
  <c r="BU271" i="47"/>
  <c r="BU255" i="47"/>
  <c r="BU239" i="47"/>
  <c r="BU223" i="47"/>
  <c r="BU207" i="47"/>
  <c r="BU191" i="47"/>
  <c r="BU175" i="47"/>
  <c r="BU159" i="47"/>
  <c r="BU143" i="47"/>
  <c r="BU127" i="47"/>
  <c r="BU111" i="47"/>
  <c r="BU83" i="47"/>
  <c r="BU51" i="47"/>
  <c r="BU294" i="47"/>
  <c r="BU278" i="47"/>
  <c r="BU262" i="47"/>
  <c r="BU246" i="47"/>
  <c r="BU230" i="47"/>
  <c r="BU214" i="47"/>
  <c r="BU198" i="47"/>
  <c r="BU182" i="47"/>
  <c r="BU166" i="47"/>
  <c r="BU150" i="47"/>
  <c r="BU134" i="47"/>
  <c r="BU118" i="47"/>
  <c r="BU102" i="47"/>
  <c r="BU86" i="47"/>
  <c r="BU70" i="47"/>
  <c r="BU54" i="47"/>
  <c r="BU38" i="47"/>
  <c r="BU285" i="47"/>
  <c r="BU269" i="47"/>
  <c r="BU253" i="47"/>
  <c r="BU237" i="47"/>
  <c r="BU221" i="47"/>
  <c r="BU205" i="47"/>
  <c r="BU189" i="47"/>
  <c r="BU173" i="47"/>
  <c r="BU157" i="47"/>
  <c r="BU141" i="47"/>
  <c r="BU125" i="47"/>
  <c r="BU109" i="47"/>
  <c r="BU93" i="47"/>
  <c r="BU77" i="47"/>
  <c r="BU57" i="47"/>
  <c r="BU41" i="47"/>
  <c r="BU87" i="47"/>
  <c r="BU55" i="47"/>
  <c r="BU288" i="47"/>
  <c r="BU272" i="47"/>
  <c r="BU256" i="47"/>
  <c r="BU240" i="47"/>
  <c r="BU224" i="47"/>
  <c r="BU208" i="47"/>
  <c r="BU192" i="47"/>
  <c r="BU176" i="47"/>
  <c r="BU160" i="47"/>
  <c r="BU144" i="47"/>
  <c r="BU128" i="47"/>
  <c r="BU112" i="47"/>
  <c r="BU96" i="47"/>
  <c r="BU80" i="47"/>
  <c r="BU64" i="47"/>
  <c r="BU48" i="47"/>
  <c r="BU299" i="47"/>
  <c r="BU283" i="47"/>
  <c r="BU267" i="47"/>
  <c r="BU251" i="47"/>
  <c r="BU235" i="47"/>
  <c r="BU219" i="47"/>
  <c r="BU203" i="47"/>
  <c r="BU187" i="47"/>
  <c r="BU171" i="47"/>
  <c r="BU155" i="47"/>
  <c r="BU139" i="47"/>
  <c r="BU123" i="47"/>
  <c r="BU103" i="47"/>
  <c r="BU75" i="47"/>
  <c r="BU43" i="47"/>
  <c r="BU290" i="47"/>
  <c r="BU274" i="47"/>
  <c r="BU258" i="47"/>
  <c r="BU242" i="47"/>
  <c r="BU226" i="47"/>
  <c r="BU210" i="47"/>
  <c r="BU194" i="47"/>
  <c r="BU178" i="47"/>
  <c r="BU162" i="47"/>
  <c r="BU146" i="47"/>
  <c r="BU130" i="47"/>
  <c r="BU114" i="47"/>
  <c r="BU98" i="47"/>
  <c r="BU82" i="47"/>
  <c r="BU66" i="47"/>
  <c r="BU50" i="47"/>
  <c r="BU297" i="47"/>
  <c r="BU281" i="47"/>
  <c r="BU265" i="47"/>
  <c r="BU249" i="47"/>
  <c r="BU233" i="47"/>
  <c r="BU217" i="47"/>
  <c r="BU201" i="47"/>
  <c r="BU185" i="47"/>
  <c r="BU169" i="47"/>
  <c r="BU153" i="47"/>
  <c r="BU137" i="47"/>
  <c r="BU121" i="47"/>
  <c r="BU105" i="47"/>
  <c r="BU89" i="47"/>
  <c r="BU73" i="47"/>
  <c r="BU53" i="47"/>
  <c r="BU37" i="47"/>
  <c r="BU79" i="47"/>
  <c r="BU47" i="47"/>
  <c r="BG64" i="48"/>
  <c r="BG19" i="48"/>
  <c r="BG48" i="48" s="1"/>
  <c r="AB48" i="39"/>
  <c r="AB41" i="39"/>
  <c r="AB40" i="39"/>
  <c r="AB47" i="39"/>
  <c r="AB43" i="39"/>
  <c r="AB39" i="39"/>
  <c r="AB50" i="39"/>
  <c r="AB46" i="39"/>
  <c r="AB42" i="39"/>
  <c r="AB38" i="39"/>
  <c r="AC36" i="39"/>
  <c r="AB49" i="39"/>
  <c r="AB44" i="39"/>
  <c r="AB45" i="39"/>
  <c r="BF21" i="48"/>
  <c r="BF22" i="48" s="1"/>
  <c r="BF39" i="48"/>
  <c r="BF50" i="48" s="1"/>
  <c r="BE51" i="48"/>
  <c r="BG16" i="48"/>
  <c r="BG45" i="48" s="1"/>
  <c r="BG11" i="48"/>
  <c r="BG40" i="48" s="1"/>
  <c r="BG17" i="48"/>
  <c r="BG46" i="48" s="1"/>
  <c r="BG10" i="48"/>
  <c r="BG39" i="48" s="1"/>
  <c r="BG15" i="48"/>
  <c r="BG44" i="48" s="1"/>
  <c r="BG14" i="48"/>
  <c r="BG43" i="48" s="1"/>
  <c r="BG56" i="48"/>
  <c r="BG60" i="48"/>
  <c r="BG61" i="48"/>
  <c r="BG59" i="48"/>
  <c r="BG65" i="48"/>
  <c r="BG62" i="48"/>
  <c r="BG63" i="48"/>
  <c r="BG55" i="48"/>
  <c r="BF66" i="48"/>
  <c r="BF67" i="48" s="1"/>
  <c r="BV1" i="47"/>
  <c r="BU9" i="47"/>
  <c r="BU10" i="47"/>
  <c r="BU4" i="47"/>
  <c r="BU35" i="47"/>
  <c r="BU19" i="47"/>
  <c r="BU14" i="47"/>
  <c r="BU12" i="47"/>
  <c r="BU34" i="47"/>
  <c r="BU33" i="47"/>
  <c r="BU25" i="47"/>
  <c r="BU28" i="47"/>
  <c r="BU21" i="47"/>
  <c r="BU23" i="47"/>
  <c r="BU8" i="47"/>
  <c r="BU22" i="47"/>
  <c r="BU7" i="47"/>
  <c r="BU24" i="47"/>
  <c r="BU16" i="47"/>
  <c r="BU2" i="47"/>
  <c r="BH18" i="48" s="1"/>
  <c r="BH47" i="48" s="1"/>
  <c r="BU27" i="47"/>
  <c r="BU20" i="47"/>
  <c r="BU11" i="47"/>
  <c r="BU3" i="47"/>
  <c r="BU29" i="47"/>
  <c r="BU5" i="47"/>
  <c r="BU31" i="47"/>
  <c r="BH20" i="48" s="1"/>
  <c r="BH49" i="48" s="1"/>
  <c r="BU32" i="47"/>
  <c r="BU6" i="47"/>
  <c r="BU30" i="47"/>
  <c r="BU15" i="47"/>
  <c r="BU26" i="47"/>
  <c r="BU18" i="47"/>
  <c r="BU13" i="47"/>
  <c r="BU17" i="47"/>
  <c r="AJ23" i="39"/>
  <c r="AJ30" i="39" s="1"/>
  <c r="AV21" i="39"/>
  <c r="AX8" i="15" s="1"/>
  <c r="AA43" i="39"/>
  <c r="AA40" i="39"/>
  <c r="AA41" i="39"/>
  <c r="AA42" i="39"/>
  <c r="AA44" i="39"/>
  <c r="AA48" i="39"/>
  <c r="AA49" i="39"/>
  <c r="AA47" i="39"/>
  <c r="AA39" i="39"/>
  <c r="AA46" i="39"/>
  <c r="AA38" i="39"/>
  <c r="AA45" i="39"/>
  <c r="AG32" i="35"/>
  <c r="Y60" i="39"/>
  <c r="Z38" i="39"/>
  <c r="Z43" i="39"/>
  <c r="Z48" i="39"/>
  <c r="Z42" i="39"/>
  <c r="Z44" i="39"/>
  <c r="Z45" i="39"/>
  <c r="Z41" i="39"/>
  <c r="Z47" i="39"/>
  <c r="Z40" i="39"/>
  <c r="Z39" i="39"/>
  <c r="Z46" i="39"/>
  <c r="A61" i="39"/>
  <c r="D60" i="39"/>
  <c r="E60" i="39"/>
  <c r="F60" i="39"/>
  <c r="G60" i="39"/>
  <c r="H60" i="39"/>
  <c r="I60" i="39"/>
  <c r="J60" i="39"/>
  <c r="K60" i="39"/>
  <c r="L60" i="39"/>
  <c r="M60" i="39"/>
  <c r="N60" i="39"/>
  <c r="O60" i="39"/>
  <c r="P60" i="39"/>
  <c r="Q60" i="39"/>
  <c r="R60" i="39"/>
  <c r="S60" i="39"/>
  <c r="T60" i="39"/>
  <c r="U60" i="39"/>
  <c r="V60" i="39"/>
  <c r="W60" i="39"/>
  <c r="AU141" i="39"/>
  <c r="AV142" i="39"/>
  <c r="Z35" i="40"/>
  <c r="Z61" i="40" s="1"/>
  <c r="Z31" i="40"/>
  <c r="Z57" i="40" s="1"/>
  <c r="Z27" i="40"/>
  <c r="Z53" i="40" s="1"/>
  <c r="Z36" i="40"/>
  <c r="Z62" i="40" s="1"/>
  <c r="Z32" i="40"/>
  <c r="Z58" i="40" s="1"/>
  <c r="Z28" i="40"/>
  <c r="Z54" i="40" s="1"/>
  <c r="Z33" i="40"/>
  <c r="Z59" i="40" s="1"/>
  <c r="Z25" i="40"/>
  <c r="Z51" i="40" s="1"/>
  <c r="Z24" i="40"/>
  <c r="Z50" i="40" s="1"/>
  <c r="Z20" i="40"/>
  <c r="Z46" i="40" s="1"/>
  <c r="Z16" i="40"/>
  <c r="Z42" i="40" s="1"/>
  <c r="Z37" i="40"/>
  <c r="Z63" i="40" s="1"/>
  <c r="Z26" i="40"/>
  <c r="Z52" i="40" s="1"/>
  <c r="Z15" i="40"/>
  <c r="Z41" i="40" s="1"/>
  <c r="Z29" i="40"/>
  <c r="Z55" i="40" s="1"/>
  <c r="AA9" i="40"/>
  <c r="Z23" i="40"/>
  <c r="Z49" i="40" s="1"/>
  <c r="Z22" i="40"/>
  <c r="Z48" i="40" s="1"/>
  <c r="Z21" i="40"/>
  <c r="Z47" i="40" s="1"/>
  <c r="Z34" i="40"/>
  <c r="Z60" i="40" s="1"/>
  <c r="Z17" i="40"/>
  <c r="Z43" i="40" s="1"/>
  <c r="Z18" i="40"/>
  <c r="Z44" i="40" s="1"/>
  <c r="Z30" i="40"/>
  <c r="Z56" i="40" s="1"/>
  <c r="Z19" i="40"/>
  <c r="Z45" i="40" s="1"/>
  <c r="Z68" i="40"/>
  <c r="AA5" i="40"/>
  <c r="Y65" i="40"/>
  <c r="Y10" i="40" s="1"/>
  <c r="Y70" i="40" s="1"/>
  <c r="Y72" i="40" s="1"/>
  <c r="BV300" i="47" l="1"/>
  <c r="BV284" i="47"/>
  <c r="BV252" i="47"/>
  <c r="BV236" i="47"/>
  <c r="BV188" i="47"/>
  <c r="BV172" i="47"/>
  <c r="BV156" i="47"/>
  <c r="BV140" i="47"/>
  <c r="BV124" i="47"/>
  <c r="BV108" i="47"/>
  <c r="BV92" i="47"/>
  <c r="BV76" i="47"/>
  <c r="BV60" i="47"/>
  <c r="BV44" i="47"/>
  <c r="BV295" i="47"/>
  <c r="BV279" i="47"/>
  <c r="BV263" i="47"/>
  <c r="BV247" i="47"/>
  <c r="BV231" i="47"/>
  <c r="BV215" i="47"/>
  <c r="BV199" i="47"/>
  <c r="BV183" i="47"/>
  <c r="BV167" i="47"/>
  <c r="BV151" i="47"/>
  <c r="BV135" i="47"/>
  <c r="BV119" i="47"/>
  <c r="BV99" i="47"/>
  <c r="BV67" i="47"/>
  <c r="BV286" i="47"/>
  <c r="BV270" i="47"/>
  <c r="BV254" i="47"/>
  <c r="BV238" i="47"/>
  <c r="BV222" i="47"/>
  <c r="BV206" i="47"/>
  <c r="BV190" i="47"/>
  <c r="BV174" i="47"/>
  <c r="BV158" i="47"/>
  <c r="BV142" i="47"/>
  <c r="BV126" i="47"/>
  <c r="BV110" i="47"/>
  <c r="BV94" i="47"/>
  <c r="BV78" i="47"/>
  <c r="BV62" i="47"/>
  <c r="BV46" i="47"/>
  <c r="BV65" i="47"/>
  <c r="BV293" i="47"/>
  <c r="BV277" i="47"/>
  <c r="BV261" i="47"/>
  <c r="BV245" i="47"/>
  <c r="BV229" i="47"/>
  <c r="BV213" i="47"/>
  <c r="BV197" i="47"/>
  <c r="BV181" i="47"/>
  <c r="BV165" i="47"/>
  <c r="BV149" i="47"/>
  <c r="BV133" i="47"/>
  <c r="BV117" i="47"/>
  <c r="BV101" i="47"/>
  <c r="BV85" i="47"/>
  <c r="BV69" i="47"/>
  <c r="BV49" i="47"/>
  <c r="BV107" i="47"/>
  <c r="BV71" i="47"/>
  <c r="BV268" i="47"/>
  <c r="BV220" i="47"/>
  <c r="BV204" i="47"/>
  <c r="BV296" i="47"/>
  <c r="BV280" i="47"/>
  <c r="BV264" i="47"/>
  <c r="BV248" i="47"/>
  <c r="BV232" i="47"/>
  <c r="BV216" i="47"/>
  <c r="BV200" i="47"/>
  <c r="BV184" i="47"/>
  <c r="BV168" i="47"/>
  <c r="BV152" i="47"/>
  <c r="BV136" i="47"/>
  <c r="BV120" i="47"/>
  <c r="BV104" i="47"/>
  <c r="BV88" i="47"/>
  <c r="BV72" i="47"/>
  <c r="BV56" i="47"/>
  <c r="BV40" i="47"/>
  <c r="BV291" i="47"/>
  <c r="BV275" i="47"/>
  <c r="BV259" i="47"/>
  <c r="BV243" i="47"/>
  <c r="BV227" i="47"/>
  <c r="BV211" i="47"/>
  <c r="BV195" i="47"/>
  <c r="BV179" i="47"/>
  <c r="BV163" i="47"/>
  <c r="BV147" i="47"/>
  <c r="BV131" i="47"/>
  <c r="BV115" i="47"/>
  <c r="BV91" i="47"/>
  <c r="BV59" i="47"/>
  <c r="BV298" i="47"/>
  <c r="BV282" i="47"/>
  <c r="BV266" i="47"/>
  <c r="BV250" i="47"/>
  <c r="BV234" i="47"/>
  <c r="BV218" i="47"/>
  <c r="BV202" i="47"/>
  <c r="BV186" i="47"/>
  <c r="BV170" i="47"/>
  <c r="BV154" i="47"/>
  <c r="BV138" i="47"/>
  <c r="BV122" i="47"/>
  <c r="BV106" i="47"/>
  <c r="BV90" i="47"/>
  <c r="BV74" i="47"/>
  <c r="BV58" i="47"/>
  <c r="BV42" i="47"/>
  <c r="BV39" i="47"/>
  <c r="BV289" i="47"/>
  <c r="BV273" i="47"/>
  <c r="BV257" i="47"/>
  <c r="BV241" i="47"/>
  <c r="BV225" i="47"/>
  <c r="BV209" i="47"/>
  <c r="BV193" i="47"/>
  <c r="BV177" i="47"/>
  <c r="BV161" i="47"/>
  <c r="BV145" i="47"/>
  <c r="BV129" i="47"/>
  <c r="BV113" i="47"/>
  <c r="BV97" i="47"/>
  <c r="BV81" i="47"/>
  <c r="BV61" i="47"/>
  <c r="BV45" i="47"/>
  <c r="BV95" i="47"/>
  <c r="BV63" i="47"/>
  <c r="BV292" i="47"/>
  <c r="BV276" i="47"/>
  <c r="BV260" i="47"/>
  <c r="BV244" i="47"/>
  <c r="BV228" i="47"/>
  <c r="BV212" i="47"/>
  <c r="BV196" i="47"/>
  <c r="BV180" i="47"/>
  <c r="BV164" i="47"/>
  <c r="BV148" i="47"/>
  <c r="BV132" i="47"/>
  <c r="BV116" i="47"/>
  <c r="BV100" i="47"/>
  <c r="BV84" i="47"/>
  <c r="BV68" i="47"/>
  <c r="BV52" i="47"/>
  <c r="BV36" i="47"/>
  <c r="BV287" i="47"/>
  <c r="BV271" i="47"/>
  <c r="BV255" i="47"/>
  <c r="BV239" i="47"/>
  <c r="BV223" i="47"/>
  <c r="BV207" i="47"/>
  <c r="BV191" i="47"/>
  <c r="BV175" i="47"/>
  <c r="BV159" i="47"/>
  <c r="BV143" i="47"/>
  <c r="BV127" i="47"/>
  <c r="BV111" i="47"/>
  <c r="BV83" i="47"/>
  <c r="BV51" i="47"/>
  <c r="BV294" i="47"/>
  <c r="BV278" i="47"/>
  <c r="BV262" i="47"/>
  <c r="BV246" i="47"/>
  <c r="BV230" i="47"/>
  <c r="BV214" i="47"/>
  <c r="BV198" i="47"/>
  <c r="BV182" i="47"/>
  <c r="BV166" i="47"/>
  <c r="BV150" i="47"/>
  <c r="BV134" i="47"/>
  <c r="BV118" i="47"/>
  <c r="BV102" i="47"/>
  <c r="BV86" i="47"/>
  <c r="BV70" i="47"/>
  <c r="BV54" i="47"/>
  <c r="BV38" i="47"/>
  <c r="BV285" i="47"/>
  <c r="BV269" i="47"/>
  <c r="BV253" i="47"/>
  <c r="BV237" i="47"/>
  <c r="BV221" i="47"/>
  <c r="BV205" i="47"/>
  <c r="BV189" i="47"/>
  <c r="BV173" i="47"/>
  <c r="BV157" i="47"/>
  <c r="BV141" i="47"/>
  <c r="BV125" i="47"/>
  <c r="BV109" i="47"/>
  <c r="BV93" i="47"/>
  <c r="BV77" i="47"/>
  <c r="BV57" i="47"/>
  <c r="BV41" i="47"/>
  <c r="BV87" i="47"/>
  <c r="BV55" i="47"/>
  <c r="BV288" i="47"/>
  <c r="BV272" i="47"/>
  <c r="BV256" i="47"/>
  <c r="BV240" i="47"/>
  <c r="BV224" i="47"/>
  <c r="BV208" i="47"/>
  <c r="BV192" i="47"/>
  <c r="BV176" i="47"/>
  <c r="BV160" i="47"/>
  <c r="BV144" i="47"/>
  <c r="BV128" i="47"/>
  <c r="BV112" i="47"/>
  <c r="BV96" i="47"/>
  <c r="BV80" i="47"/>
  <c r="BV64" i="47"/>
  <c r="BV48" i="47"/>
  <c r="BV299" i="47"/>
  <c r="BV283" i="47"/>
  <c r="BV267" i="47"/>
  <c r="BV251" i="47"/>
  <c r="BV235" i="47"/>
  <c r="BV219" i="47"/>
  <c r="BV203" i="47"/>
  <c r="BV187" i="47"/>
  <c r="BV171" i="47"/>
  <c r="BV155" i="47"/>
  <c r="BV139" i="47"/>
  <c r="BV123" i="47"/>
  <c r="BV103" i="47"/>
  <c r="BV75" i="47"/>
  <c r="BV43" i="47"/>
  <c r="BV290" i="47"/>
  <c r="BV274" i="47"/>
  <c r="BV258" i="47"/>
  <c r="BV242" i="47"/>
  <c r="BV226" i="47"/>
  <c r="BV210" i="47"/>
  <c r="BV194" i="47"/>
  <c r="BV178" i="47"/>
  <c r="BV162" i="47"/>
  <c r="BV146" i="47"/>
  <c r="BV130" i="47"/>
  <c r="BV114" i="47"/>
  <c r="BV98" i="47"/>
  <c r="BV82" i="47"/>
  <c r="BV66" i="47"/>
  <c r="BV50" i="47"/>
  <c r="BV297" i="47"/>
  <c r="BV281" i="47"/>
  <c r="BV265" i="47"/>
  <c r="BV249" i="47"/>
  <c r="BV233" i="47"/>
  <c r="BV217" i="47"/>
  <c r="BV201" i="47"/>
  <c r="BV185" i="47"/>
  <c r="BV169" i="47"/>
  <c r="BV153" i="47"/>
  <c r="BV137" i="47"/>
  <c r="BV121" i="47"/>
  <c r="BV105" i="47"/>
  <c r="BV89" i="47"/>
  <c r="BV73" i="47"/>
  <c r="BV53" i="47"/>
  <c r="BV37" i="47"/>
  <c r="BV79" i="47"/>
  <c r="BV47" i="47"/>
  <c r="AC41" i="39"/>
  <c r="AC42" i="39"/>
  <c r="AC46" i="39"/>
  <c r="AC39" i="39"/>
  <c r="AC51" i="39"/>
  <c r="AC44" i="39"/>
  <c r="AC48" i="39"/>
  <c r="AC40" i="39"/>
  <c r="AC47" i="39"/>
  <c r="AC38" i="39"/>
  <c r="AC49" i="39"/>
  <c r="AC43" i="39"/>
  <c r="AC50" i="39"/>
  <c r="AC45" i="39"/>
  <c r="BH64" i="48"/>
  <c r="BH19" i="48"/>
  <c r="BH48" i="48" s="1"/>
  <c r="BF51" i="48"/>
  <c r="BH16" i="48"/>
  <c r="BH45" i="48" s="1"/>
  <c r="BH17" i="48"/>
  <c r="BH46" i="48" s="1"/>
  <c r="BG21" i="48"/>
  <c r="BG22" i="48" s="1"/>
  <c r="BH11" i="48"/>
  <c r="BH40" i="48" s="1"/>
  <c r="BH15" i="48"/>
  <c r="BH44" i="48" s="1"/>
  <c r="BH14" i="48"/>
  <c r="BH43" i="48" s="1"/>
  <c r="BH10" i="48"/>
  <c r="BH39" i="48" s="1"/>
  <c r="BH62" i="48"/>
  <c r="BH56" i="48"/>
  <c r="BH60" i="48"/>
  <c r="BH63" i="48"/>
  <c r="BH59" i="48"/>
  <c r="BG66" i="48"/>
  <c r="BG67" i="48" s="1"/>
  <c r="BH61" i="48"/>
  <c r="BH65" i="48"/>
  <c r="BH55" i="48"/>
  <c r="BG50" i="48"/>
  <c r="BW1" i="47"/>
  <c r="BV10" i="47"/>
  <c r="BV9" i="47"/>
  <c r="BV4" i="47"/>
  <c r="BV35" i="47"/>
  <c r="BV17" i="47"/>
  <c r="BV20" i="47"/>
  <c r="BV11" i="47"/>
  <c r="BV34" i="47"/>
  <c r="BV25" i="47"/>
  <c r="BV23" i="47"/>
  <c r="BV22" i="47"/>
  <c r="BV16" i="47"/>
  <c r="BV15" i="47"/>
  <c r="BV31" i="47"/>
  <c r="BI20" i="48" s="1"/>
  <c r="BI49" i="48" s="1"/>
  <c r="BV18" i="47"/>
  <c r="BV13" i="47"/>
  <c r="BV30" i="47"/>
  <c r="BV2" i="47"/>
  <c r="BI18" i="48" s="1"/>
  <c r="BI47" i="48" s="1"/>
  <c r="BV14" i="47"/>
  <c r="BV27" i="47"/>
  <c r="BV12" i="47"/>
  <c r="BV26" i="47"/>
  <c r="BV33" i="47"/>
  <c r="BV3" i="47"/>
  <c r="BV28" i="47"/>
  <c r="BV5" i="47"/>
  <c r="BV24" i="47"/>
  <c r="BV19" i="47"/>
  <c r="BV6" i="47"/>
  <c r="BV29" i="47"/>
  <c r="BV32" i="47"/>
  <c r="BV21" i="47"/>
  <c r="BV8" i="47"/>
  <c r="BV7" i="47"/>
  <c r="AK23" i="39"/>
  <c r="AW21" i="39"/>
  <c r="AY8" i="15" s="1"/>
  <c r="AH32" i="35"/>
  <c r="X61" i="39"/>
  <c r="Y61" i="39"/>
  <c r="Z61" i="39"/>
  <c r="AK37" i="39"/>
  <c r="AV141" i="39"/>
  <c r="AW142" i="39"/>
  <c r="A62" i="39"/>
  <c r="AA62" i="39" s="1"/>
  <c r="D61" i="39"/>
  <c r="E61" i="39"/>
  <c r="F61" i="39"/>
  <c r="G61" i="39"/>
  <c r="H61" i="39"/>
  <c r="I61" i="39"/>
  <c r="J61" i="39"/>
  <c r="K61" i="39"/>
  <c r="L61" i="39"/>
  <c r="M61" i="39"/>
  <c r="N61" i="39"/>
  <c r="O61" i="39"/>
  <c r="P61" i="39"/>
  <c r="Q61" i="39"/>
  <c r="R61" i="39"/>
  <c r="S61" i="39"/>
  <c r="T61" i="39"/>
  <c r="U61" i="39"/>
  <c r="V61" i="39"/>
  <c r="W61" i="39"/>
  <c r="AA36" i="40"/>
  <c r="AA62" i="40" s="1"/>
  <c r="AA32" i="40"/>
  <c r="AA58" i="40" s="1"/>
  <c r="AA28" i="40"/>
  <c r="AA54" i="40" s="1"/>
  <c r="AA37" i="40"/>
  <c r="AA63" i="40" s="1"/>
  <c r="AA33" i="40"/>
  <c r="AA59" i="40" s="1"/>
  <c r="AA29" i="40"/>
  <c r="AA55" i="40" s="1"/>
  <c r="AA25" i="40"/>
  <c r="AA51" i="40" s="1"/>
  <c r="AA30" i="40"/>
  <c r="AA56" i="40" s="1"/>
  <c r="AA21" i="40"/>
  <c r="AA47" i="40" s="1"/>
  <c r="AA17" i="40"/>
  <c r="AA43" i="40" s="1"/>
  <c r="AB9" i="40"/>
  <c r="AA35" i="40"/>
  <c r="AA61" i="40" s="1"/>
  <c r="AA31" i="40"/>
  <c r="AA57" i="40" s="1"/>
  <c r="AA27" i="40"/>
  <c r="AA53" i="40" s="1"/>
  <c r="AA24" i="40"/>
  <c r="AA50" i="40" s="1"/>
  <c r="AA23" i="40"/>
  <c r="AA49" i="40" s="1"/>
  <c r="AA22" i="40"/>
  <c r="AA48" i="40" s="1"/>
  <c r="AA34" i="40"/>
  <c r="AA60" i="40" s="1"/>
  <c r="AA20" i="40"/>
  <c r="AA46" i="40" s="1"/>
  <c r="AA18" i="40"/>
  <c r="AA44" i="40" s="1"/>
  <c r="AA19" i="40"/>
  <c r="AA45" i="40" s="1"/>
  <c r="AA16" i="40"/>
  <c r="AA42" i="40" s="1"/>
  <c r="AA26" i="40"/>
  <c r="AA52" i="40" s="1"/>
  <c r="AA15" i="40"/>
  <c r="AA41" i="40" s="1"/>
  <c r="AA68" i="40"/>
  <c r="AB5" i="40"/>
  <c r="AB4" i="40" s="1"/>
  <c r="Z65" i="40"/>
  <c r="Z10" i="40" s="1"/>
  <c r="Z70" i="40" s="1"/>
  <c r="Z72" i="40" s="1"/>
  <c r="BI19" i="48" l="1"/>
  <c r="BI48" i="48" s="1"/>
  <c r="BI64" i="48"/>
  <c r="BW300" i="47"/>
  <c r="BW284" i="47"/>
  <c r="BW252" i="47"/>
  <c r="BW236" i="47"/>
  <c r="BW188" i="47"/>
  <c r="BW172" i="47"/>
  <c r="BW156" i="47"/>
  <c r="BW140" i="47"/>
  <c r="BW124" i="47"/>
  <c r="BW108" i="47"/>
  <c r="BW92" i="47"/>
  <c r="BW76" i="47"/>
  <c r="BW60" i="47"/>
  <c r="BW44" i="47"/>
  <c r="BW295" i="47"/>
  <c r="BW279" i="47"/>
  <c r="BW263" i="47"/>
  <c r="BW247" i="47"/>
  <c r="BW231" i="47"/>
  <c r="BW215" i="47"/>
  <c r="BW199" i="47"/>
  <c r="BW183" i="47"/>
  <c r="BW167" i="47"/>
  <c r="BW151" i="47"/>
  <c r="BW135" i="47"/>
  <c r="BW119" i="47"/>
  <c r="BW99" i="47"/>
  <c r="BW67" i="47"/>
  <c r="BW286" i="47"/>
  <c r="BW270" i="47"/>
  <c r="BW254" i="47"/>
  <c r="BW238" i="47"/>
  <c r="BW222" i="47"/>
  <c r="BW206" i="47"/>
  <c r="BW190" i="47"/>
  <c r="BW174" i="47"/>
  <c r="BW158" i="47"/>
  <c r="BW142" i="47"/>
  <c r="BW126" i="47"/>
  <c r="BW110" i="47"/>
  <c r="BW94" i="47"/>
  <c r="BW78" i="47"/>
  <c r="BW62" i="47"/>
  <c r="BW46" i="47"/>
  <c r="BW65" i="47"/>
  <c r="BW293" i="47"/>
  <c r="BW277" i="47"/>
  <c r="BW261" i="47"/>
  <c r="BW245" i="47"/>
  <c r="BW229" i="47"/>
  <c r="BW213" i="47"/>
  <c r="BW197" i="47"/>
  <c r="BW181" i="47"/>
  <c r="BW165" i="47"/>
  <c r="BW149" i="47"/>
  <c r="BW133" i="47"/>
  <c r="BW117" i="47"/>
  <c r="BW101" i="47"/>
  <c r="BW85" i="47"/>
  <c r="BW69" i="47"/>
  <c r="BW49" i="47"/>
  <c r="BW107" i="47"/>
  <c r="BW71" i="47"/>
  <c r="BW268" i="47"/>
  <c r="BW220" i="47"/>
  <c r="BW204" i="47"/>
  <c r="BW296" i="47"/>
  <c r="BW280" i="47"/>
  <c r="BW264" i="47"/>
  <c r="BW248" i="47"/>
  <c r="BW232" i="47"/>
  <c r="BW216" i="47"/>
  <c r="BW200" i="47"/>
  <c r="BW184" i="47"/>
  <c r="BW168" i="47"/>
  <c r="BW152" i="47"/>
  <c r="BW136" i="47"/>
  <c r="BW120" i="47"/>
  <c r="BW104" i="47"/>
  <c r="BW88" i="47"/>
  <c r="BW72" i="47"/>
  <c r="BW56" i="47"/>
  <c r="BW40" i="47"/>
  <c r="BW291" i="47"/>
  <c r="BW275" i="47"/>
  <c r="BW259" i="47"/>
  <c r="BW243" i="47"/>
  <c r="BW227" i="47"/>
  <c r="BW211" i="47"/>
  <c r="BW195" i="47"/>
  <c r="BW179" i="47"/>
  <c r="BW163" i="47"/>
  <c r="BW147" i="47"/>
  <c r="BW131" i="47"/>
  <c r="BW115" i="47"/>
  <c r="BW91" i="47"/>
  <c r="BW59" i="47"/>
  <c r="BW298" i="47"/>
  <c r="BW282" i="47"/>
  <c r="BW266" i="47"/>
  <c r="BW250" i="47"/>
  <c r="BW234" i="47"/>
  <c r="BW218" i="47"/>
  <c r="BW202" i="47"/>
  <c r="BW186" i="47"/>
  <c r="BW170" i="47"/>
  <c r="BW154" i="47"/>
  <c r="BW138" i="47"/>
  <c r="BW122" i="47"/>
  <c r="BW106" i="47"/>
  <c r="BW90" i="47"/>
  <c r="BW74" i="47"/>
  <c r="BW58" i="47"/>
  <c r="BW42" i="47"/>
  <c r="BW39" i="47"/>
  <c r="BW289" i="47"/>
  <c r="BW273" i="47"/>
  <c r="BW257" i="47"/>
  <c r="BW241" i="47"/>
  <c r="BW225" i="47"/>
  <c r="BW209" i="47"/>
  <c r="BW193" i="47"/>
  <c r="BW177" i="47"/>
  <c r="BW161" i="47"/>
  <c r="BW145" i="47"/>
  <c r="BW129" i="47"/>
  <c r="BW113" i="47"/>
  <c r="BW97" i="47"/>
  <c r="BW81" i="47"/>
  <c r="BW61" i="47"/>
  <c r="BW45" i="47"/>
  <c r="BW95" i="47"/>
  <c r="BW63" i="47"/>
  <c r="BW292" i="47"/>
  <c r="BW276" i="47"/>
  <c r="BW260" i="47"/>
  <c r="BW244" i="47"/>
  <c r="BW228" i="47"/>
  <c r="BW212" i="47"/>
  <c r="BW196" i="47"/>
  <c r="BW180" i="47"/>
  <c r="BW164" i="47"/>
  <c r="BW148" i="47"/>
  <c r="BW132" i="47"/>
  <c r="BW116" i="47"/>
  <c r="BW100" i="47"/>
  <c r="BW84" i="47"/>
  <c r="BW68" i="47"/>
  <c r="BW52" i="47"/>
  <c r="BW36" i="47"/>
  <c r="BW287" i="47"/>
  <c r="BW271" i="47"/>
  <c r="BW255" i="47"/>
  <c r="BW239" i="47"/>
  <c r="BW223" i="47"/>
  <c r="BW207" i="47"/>
  <c r="BW191" i="47"/>
  <c r="BW175" i="47"/>
  <c r="BW159" i="47"/>
  <c r="BW143" i="47"/>
  <c r="BW127" i="47"/>
  <c r="BW111" i="47"/>
  <c r="BW83" i="47"/>
  <c r="BW51" i="47"/>
  <c r="BW294" i="47"/>
  <c r="BW278" i="47"/>
  <c r="BW262" i="47"/>
  <c r="BW246" i="47"/>
  <c r="BW230" i="47"/>
  <c r="BW214" i="47"/>
  <c r="BW198" i="47"/>
  <c r="BW182" i="47"/>
  <c r="BW166" i="47"/>
  <c r="BW150" i="47"/>
  <c r="BW134" i="47"/>
  <c r="BW118" i="47"/>
  <c r="BW102" i="47"/>
  <c r="BW86" i="47"/>
  <c r="BW70" i="47"/>
  <c r="BW54" i="47"/>
  <c r="BW38" i="47"/>
  <c r="BW285" i="47"/>
  <c r="BW269" i="47"/>
  <c r="BW253" i="47"/>
  <c r="BW237" i="47"/>
  <c r="BW221" i="47"/>
  <c r="BW205" i="47"/>
  <c r="BW189" i="47"/>
  <c r="BW173" i="47"/>
  <c r="BW157" i="47"/>
  <c r="BW141" i="47"/>
  <c r="BW125" i="47"/>
  <c r="BW109" i="47"/>
  <c r="BW93" i="47"/>
  <c r="BW77" i="47"/>
  <c r="BW57" i="47"/>
  <c r="BW41" i="47"/>
  <c r="BW87" i="47"/>
  <c r="BW55" i="47"/>
  <c r="BW288" i="47"/>
  <c r="BW272" i="47"/>
  <c r="BW256" i="47"/>
  <c r="BW240" i="47"/>
  <c r="BW224" i="47"/>
  <c r="BW208" i="47"/>
  <c r="BW192" i="47"/>
  <c r="BW176" i="47"/>
  <c r="BW160" i="47"/>
  <c r="BW144" i="47"/>
  <c r="BW128" i="47"/>
  <c r="BW112" i="47"/>
  <c r="BW96" i="47"/>
  <c r="BW80" i="47"/>
  <c r="BW64" i="47"/>
  <c r="BW48" i="47"/>
  <c r="BW299" i="47"/>
  <c r="BW283" i="47"/>
  <c r="BW267" i="47"/>
  <c r="BW251" i="47"/>
  <c r="BW235" i="47"/>
  <c r="BW219" i="47"/>
  <c r="BW203" i="47"/>
  <c r="BW187" i="47"/>
  <c r="BW171" i="47"/>
  <c r="BW155" i="47"/>
  <c r="BW139" i="47"/>
  <c r="BW123" i="47"/>
  <c r="BW103" i="47"/>
  <c r="BW75" i="47"/>
  <c r="BW43" i="47"/>
  <c r="BW290" i="47"/>
  <c r="BW274" i="47"/>
  <c r="BW258" i="47"/>
  <c r="BW242" i="47"/>
  <c r="BW226" i="47"/>
  <c r="BW210" i="47"/>
  <c r="BW194" i="47"/>
  <c r="BW178" i="47"/>
  <c r="BW162" i="47"/>
  <c r="BW146" i="47"/>
  <c r="BW130" i="47"/>
  <c r="BW114" i="47"/>
  <c r="BW98" i="47"/>
  <c r="BW82" i="47"/>
  <c r="BW66" i="47"/>
  <c r="BW50" i="47"/>
  <c r="BW297" i="47"/>
  <c r="BW281" i="47"/>
  <c r="BW265" i="47"/>
  <c r="BW249" i="47"/>
  <c r="BW233" i="47"/>
  <c r="BW217" i="47"/>
  <c r="BW201" i="47"/>
  <c r="BW185" i="47"/>
  <c r="BW169" i="47"/>
  <c r="BW153" i="47"/>
  <c r="BW137" i="47"/>
  <c r="BW121" i="47"/>
  <c r="BW105" i="47"/>
  <c r="BW89" i="47"/>
  <c r="BW73" i="47"/>
  <c r="BW53" i="47"/>
  <c r="BW37" i="47"/>
  <c r="BW79" i="47"/>
  <c r="BW47" i="47"/>
  <c r="BG51" i="48"/>
  <c r="BI15" i="48"/>
  <c r="BI44" i="48" s="1"/>
  <c r="BH21" i="48"/>
  <c r="BH22" i="48" s="1"/>
  <c r="BI11" i="48"/>
  <c r="BI40" i="48" s="1"/>
  <c r="BI16" i="48"/>
  <c r="BI45" i="48" s="1"/>
  <c r="BI17" i="48"/>
  <c r="BI46" i="48" s="1"/>
  <c r="BI10" i="48"/>
  <c r="BI39" i="48" s="1"/>
  <c r="BI14" i="48"/>
  <c r="BI43" i="48" s="1"/>
  <c r="BH66" i="48"/>
  <c r="BH67" i="48" s="1"/>
  <c r="BI55" i="48"/>
  <c r="BI60" i="48"/>
  <c r="BI63" i="48"/>
  <c r="BI65" i="48"/>
  <c r="BI61" i="48"/>
  <c r="BI56" i="48"/>
  <c r="BI62" i="48"/>
  <c r="BI59" i="48"/>
  <c r="BH50" i="48"/>
  <c r="BX1" i="47"/>
  <c r="BW10" i="47"/>
  <c r="BW9" i="47"/>
  <c r="BW4" i="47"/>
  <c r="BW35" i="47"/>
  <c r="BW19" i="47"/>
  <c r="BW32" i="47"/>
  <c r="BW15" i="47"/>
  <c r="BW2" i="47"/>
  <c r="BJ18" i="48" s="1"/>
  <c r="BJ47" i="48" s="1"/>
  <c r="BW12" i="47"/>
  <c r="BW31" i="47"/>
  <c r="BJ20" i="48" s="1"/>
  <c r="BJ49" i="48" s="1"/>
  <c r="BW18" i="47"/>
  <c r="BW3" i="47"/>
  <c r="BW21" i="47"/>
  <c r="BW13" i="47"/>
  <c r="BW5" i="47"/>
  <c r="BW11" i="47"/>
  <c r="BW24" i="47"/>
  <c r="BW6" i="47"/>
  <c r="BJ11" i="48" s="1"/>
  <c r="BJ40" i="48" s="1"/>
  <c r="BW17" i="47"/>
  <c r="BW20" i="47"/>
  <c r="BW34" i="47"/>
  <c r="BW25" i="47"/>
  <c r="BW23" i="47"/>
  <c r="BW22" i="47"/>
  <c r="BW16" i="47"/>
  <c r="BW29" i="47"/>
  <c r="BW30" i="47"/>
  <c r="BW14" i="47"/>
  <c r="BW27" i="47"/>
  <c r="BW26" i="47"/>
  <c r="BW33" i="47"/>
  <c r="BW28" i="47"/>
  <c r="BW8" i="47"/>
  <c r="BW7" i="47"/>
  <c r="AK30" i="39"/>
  <c r="AL37" i="39" s="1"/>
  <c r="AL23" i="39"/>
  <c r="AX21" i="39"/>
  <c r="AZ8" i="15" s="1"/>
  <c r="AI32" i="35"/>
  <c r="X62" i="39"/>
  <c r="Y62" i="39"/>
  <c r="Z62" i="39"/>
  <c r="AX142" i="39"/>
  <c r="AW141" i="39"/>
  <c r="A63" i="39"/>
  <c r="D62" i="39"/>
  <c r="E62" i="39"/>
  <c r="F62" i="39"/>
  <c r="G62" i="39"/>
  <c r="H62" i="39"/>
  <c r="I62" i="39"/>
  <c r="J62" i="39"/>
  <c r="K62" i="39"/>
  <c r="L62" i="39"/>
  <c r="M62" i="39"/>
  <c r="N62" i="39"/>
  <c r="O62" i="39"/>
  <c r="P62" i="39"/>
  <c r="Q62" i="39"/>
  <c r="R62" i="39"/>
  <c r="S62" i="39"/>
  <c r="T62" i="39"/>
  <c r="U62" i="39"/>
  <c r="V62" i="39"/>
  <c r="W62" i="39"/>
  <c r="AA65" i="40"/>
  <c r="AA10" i="40" s="1"/>
  <c r="AA70" i="40" s="1"/>
  <c r="AA72" i="40" s="1"/>
  <c r="AB37" i="40"/>
  <c r="AB63" i="40" s="1"/>
  <c r="AB33" i="40"/>
  <c r="AB59" i="40" s="1"/>
  <c r="AB29" i="40"/>
  <c r="AB55" i="40" s="1"/>
  <c r="AB25" i="40"/>
  <c r="AB51" i="40" s="1"/>
  <c r="AB34" i="40"/>
  <c r="AB60" i="40" s="1"/>
  <c r="AB30" i="40"/>
  <c r="AB56" i="40" s="1"/>
  <c r="AB26" i="40"/>
  <c r="AB52" i="40" s="1"/>
  <c r="AB35" i="40"/>
  <c r="AB61" i="40" s="1"/>
  <c r="AB27" i="40"/>
  <c r="AB53" i="40" s="1"/>
  <c r="AB22" i="40"/>
  <c r="AB48" i="40" s="1"/>
  <c r="AB18" i="40"/>
  <c r="AB44" i="40" s="1"/>
  <c r="AB31" i="40"/>
  <c r="AB57" i="40" s="1"/>
  <c r="AB24" i="40"/>
  <c r="AB50" i="40" s="1"/>
  <c r="AB23" i="40"/>
  <c r="AB49" i="40" s="1"/>
  <c r="AC9" i="40"/>
  <c r="AB21" i="40"/>
  <c r="AB47" i="40" s="1"/>
  <c r="AB20" i="40"/>
  <c r="AB46" i="40" s="1"/>
  <c r="AB19" i="40"/>
  <c r="AB45" i="40" s="1"/>
  <c r="AB36" i="40"/>
  <c r="AB62" i="40" s="1"/>
  <c r="AB32" i="40"/>
  <c r="AB58" i="40" s="1"/>
  <c r="AB17" i="40"/>
  <c r="AB43" i="40" s="1"/>
  <c r="AB16" i="40"/>
  <c r="AB42" i="40" s="1"/>
  <c r="AB15" i="40"/>
  <c r="AB41" i="40" s="1"/>
  <c r="AB28" i="40"/>
  <c r="AB54" i="40" s="1"/>
  <c r="AB68" i="40"/>
  <c r="AC5" i="40"/>
  <c r="BJ15" i="48" l="1"/>
  <c r="BJ44" i="48" s="1"/>
  <c r="AA63" i="39"/>
  <c r="AB63" i="39"/>
  <c r="BJ19" i="48"/>
  <c r="BJ48" i="48" s="1"/>
  <c r="BJ64" i="48"/>
  <c r="BX300" i="47"/>
  <c r="BX284" i="47"/>
  <c r="BX252" i="47"/>
  <c r="BX236" i="47"/>
  <c r="BX188" i="47"/>
  <c r="BX172" i="47"/>
  <c r="BX156" i="47"/>
  <c r="BX140" i="47"/>
  <c r="BX124" i="47"/>
  <c r="BX108" i="47"/>
  <c r="BX92" i="47"/>
  <c r="BX76" i="47"/>
  <c r="BX60" i="47"/>
  <c r="BX44" i="47"/>
  <c r="BX295" i="47"/>
  <c r="BX279" i="47"/>
  <c r="BX263" i="47"/>
  <c r="BX247" i="47"/>
  <c r="BX231" i="47"/>
  <c r="BX215" i="47"/>
  <c r="BX199" i="47"/>
  <c r="BX183" i="47"/>
  <c r="BX167" i="47"/>
  <c r="BX151" i="47"/>
  <c r="BX135" i="47"/>
  <c r="BX119" i="47"/>
  <c r="BX99" i="47"/>
  <c r="BX67" i="47"/>
  <c r="BX286" i="47"/>
  <c r="BX270" i="47"/>
  <c r="BX254" i="47"/>
  <c r="BX238" i="47"/>
  <c r="BX222" i="47"/>
  <c r="BX206" i="47"/>
  <c r="BX190" i="47"/>
  <c r="BX174" i="47"/>
  <c r="BX158" i="47"/>
  <c r="BX142" i="47"/>
  <c r="BX126" i="47"/>
  <c r="BX110" i="47"/>
  <c r="BX94" i="47"/>
  <c r="BX78" i="47"/>
  <c r="BX62" i="47"/>
  <c r="BX46" i="47"/>
  <c r="BX65" i="47"/>
  <c r="BX293" i="47"/>
  <c r="BX277" i="47"/>
  <c r="BX261" i="47"/>
  <c r="BX245" i="47"/>
  <c r="BX229" i="47"/>
  <c r="BX213" i="47"/>
  <c r="BX197" i="47"/>
  <c r="BX181" i="47"/>
  <c r="BX165" i="47"/>
  <c r="BX149" i="47"/>
  <c r="BX133" i="47"/>
  <c r="BX117" i="47"/>
  <c r="BX101" i="47"/>
  <c r="BX85" i="47"/>
  <c r="BX69" i="47"/>
  <c r="BX49" i="47"/>
  <c r="BX107" i="47"/>
  <c r="BX71" i="47"/>
  <c r="BX268" i="47"/>
  <c r="BX220" i="47"/>
  <c r="BX204" i="47"/>
  <c r="BX296" i="47"/>
  <c r="BX280" i="47"/>
  <c r="BX264" i="47"/>
  <c r="BX248" i="47"/>
  <c r="BX232" i="47"/>
  <c r="BX216" i="47"/>
  <c r="BX200" i="47"/>
  <c r="BX184" i="47"/>
  <c r="BX168" i="47"/>
  <c r="BX152" i="47"/>
  <c r="BX136" i="47"/>
  <c r="BX120" i="47"/>
  <c r="BX104" i="47"/>
  <c r="BX88" i="47"/>
  <c r="BX72" i="47"/>
  <c r="BX56" i="47"/>
  <c r="BX40" i="47"/>
  <c r="BX291" i="47"/>
  <c r="BX275" i="47"/>
  <c r="BX259" i="47"/>
  <c r="BX243" i="47"/>
  <c r="BX227" i="47"/>
  <c r="BX211" i="47"/>
  <c r="BX195" i="47"/>
  <c r="BX179" i="47"/>
  <c r="BX163" i="47"/>
  <c r="BX147" i="47"/>
  <c r="BX131" i="47"/>
  <c r="BX115" i="47"/>
  <c r="BX91" i="47"/>
  <c r="BX59" i="47"/>
  <c r="BX298" i="47"/>
  <c r="BX282" i="47"/>
  <c r="BX266" i="47"/>
  <c r="BX250" i="47"/>
  <c r="BX234" i="47"/>
  <c r="BX218" i="47"/>
  <c r="BX202" i="47"/>
  <c r="BX186" i="47"/>
  <c r="BX170" i="47"/>
  <c r="BX154" i="47"/>
  <c r="BX138" i="47"/>
  <c r="BX122" i="47"/>
  <c r="BX106" i="47"/>
  <c r="BX90" i="47"/>
  <c r="BX74" i="47"/>
  <c r="BX58" i="47"/>
  <c r="BX42" i="47"/>
  <c r="BX39" i="47"/>
  <c r="BX289" i="47"/>
  <c r="BX273" i="47"/>
  <c r="BX257" i="47"/>
  <c r="BX241" i="47"/>
  <c r="BX225" i="47"/>
  <c r="BX209" i="47"/>
  <c r="BX193" i="47"/>
  <c r="BX177" i="47"/>
  <c r="BX161" i="47"/>
  <c r="BX145" i="47"/>
  <c r="BX129" i="47"/>
  <c r="BX113" i="47"/>
  <c r="BX97" i="47"/>
  <c r="BX81" i="47"/>
  <c r="BX61" i="47"/>
  <c r="BX45" i="47"/>
  <c r="BX95" i="47"/>
  <c r="BX63" i="47"/>
  <c r="BX292" i="47"/>
  <c r="BX276" i="47"/>
  <c r="BX260" i="47"/>
  <c r="BX244" i="47"/>
  <c r="BX228" i="47"/>
  <c r="BX212" i="47"/>
  <c r="BX196" i="47"/>
  <c r="BX180" i="47"/>
  <c r="BX164" i="47"/>
  <c r="BX148" i="47"/>
  <c r="BX132" i="47"/>
  <c r="BX116" i="47"/>
  <c r="BX100" i="47"/>
  <c r="BX84" i="47"/>
  <c r="BX68" i="47"/>
  <c r="BX52" i="47"/>
  <c r="BX36" i="47"/>
  <c r="BX287" i="47"/>
  <c r="BX271" i="47"/>
  <c r="BX255" i="47"/>
  <c r="BX239" i="47"/>
  <c r="BX223" i="47"/>
  <c r="BX207" i="47"/>
  <c r="BX191" i="47"/>
  <c r="BX175" i="47"/>
  <c r="BX159" i="47"/>
  <c r="BX143" i="47"/>
  <c r="BX127" i="47"/>
  <c r="BX111" i="47"/>
  <c r="BX83" i="47"/>
  <c r="BX51" i="47"/>
  <c r="BX294" i="47"/>
  <c r="BX278" i="47"/>
  <c r="BX262" i="47"/>
  <c r="BX246" i="47"/>
  <c r="BX230" i="47"/>
  <c r="BX214" i="47"/>
  <c r="BX198" i="47"/>
  <c r="BX182" i="47"/>
  <c r="BX166" i="47"/>
  <c r="BX150" i="47"/>
  <c r="BX134" i="47"/>
  <c r="BX118" i="47"/>
  <c r="BX102" i="47"/>
  <c r="BX86" i="47"/>
  <c r="BX70" i="47"/>
  <c r="BX54" i="47"/>
  <c r="BX38" i="47"/>
  <c r="BX285" i="47"/>
  <c r="BX269" i="47"/>
  <c r="BX253" i="47"/>
  <c r="BX237" i="47"/>
  <c r="BX221" i="47"/>
  <c r="BX205" i="47"/>
  <c r="BX189" i="47"/>
  <c r="BX173" i="47"/>
  <c r="BX157" i="47"/>
  <c r="BX141" i="47"/>
  <c r="BX125" i="47"/>
  <c r="BX109" i="47"/>
  <c r="BX93" i="47"/>
  <c r="BX77" i="47"/>
  <c r="BX57" i="47"/>
  <c r="BX41" i="47"/>
  <c r="BX87" i="47"/>
  <c r="BX55" i="47"/>
  <c r="BX288" i="47"/>
  <c r="BX272" i="47"/>
  <c r="BX256" i="47"/>
  <c r="BX240" i="47"/>
  <c r="BX224" i="47"/>
  <c r="BX208" i="47"/>
  <c r="BX192" i="47"/>
  <c r="BX176" i="47"/>
  <c r="BX160" i="47"/>
  <c r="BX144" i="47"/>
  <c r="BX128" i="47"/>
  <c r="BX112" i="47"/>
  <c r="BX96" i="47"/>
  <c r="BX80" i="47"/>
  <c r="BX64" i="47"/>
  <c r="BX48" i="47"/>
  <c r="BX299" i="47"/>
  <c r="BX283" i="47"/>
  <c r="BX267" i="47"/>
  <c r="BX251" i="47"/>
  <c r="BX235" i="47"/>
  <c r="BX219" i="47"/>
  <c r="BX203" i="47"/>
  <c r="BX187" i="47"/>
  <c r="BX171" i="47"/>
  <c r="BX155" i="47"/>
  <c r="BX139" i="47"/>
  <c r="BX123" i="47"/>
  <c r="BX103" i="47"/>
  <c r="BX75" i="47"/>
  <c r="BX43" i="47"/>
  <c r="BX290" i="47"/>
  <c r="BX274" i="47"/>
  <c r="BX258" i="47"/>
  <c r="BX242" i="47"/>
  <c r="BX226" i="47"/>
  <c r="BX210" i="47"/>
  <c r="BX194" i="47"/>
  <c r="BX178" i="47"/>
  <c r="BX162" i="47"/>
  <c r="BX146" i="47"/>
  <c r="BX130" i="47"/>
  <c r="BX114" i="47"/>
  <c r="BX98" i="47"/>
  <c r="BX82" i="47"/>
  <c r="BX66" i="47"/>
  <c r="BX50" i="47"/>
  <c r="BX297" i="47"/>
  <c r="BX281" i="47"/>
  <c r="BX265" i="47"/>
  <c r="BX249" i="47"/>
  <c r="BX233" i="47"/>
  <c r="BX217" i="47"/>
  <c r="BX201" i="47"/>
  <c r="BX185" i="47"/>
  <c r="BX169" i="47"/>
  <c r="BX153" i="47"/>
  <c r="BX137" i="47"/>
  <c r="BX121" i="47"/>
  <c r="BX105" i="47"/>
  <c r="BX89" i="47"/>
  <c r="BX73" i="47"/>
  <c r="BX53" i="47"/>
  <c r="BX37" i="47"/>
  <c r="BX79" i="47"/>
  <c r="BX47" i="47"/>
  <c r="BH51" i="48"/>
  <c r="BJ16" i="48"/>
  <c r="BJ45" i="48" s="1"/>
  <c r="BJ14" i="48"/>
  <c r="BJ43" i="48" s="1"/>
  <c r="BJ10" i="48"/>
  <c r="BJ39" i="48" s="1"/>
  <c r="BJ17" i="48"/>
  <c r="BJ46" i="48" s="1"/>
  <c r="BI21" i="48"/>
  <c r="BI22" i="48" s="1"/>
  <c r="BJ60" i="48"/>
  <c r="BJ56" i="48"/>
  <c r="BJ65" i="48"/>
  <c r="BI50" i="48"/>
  <c r="BJ55" i="48"/>
  <c r="BJ62" i="48"/>
  <c r="BJ63" i="48"/>
  <c r="BJ61" i="48"/>
  <c r="BJ59" i="48"/>
  <c r="BI66" i="48"/>
  <c r="BI67" i="48" s="1"/>
  <c r="BY1" i="47"/>
  <c r="BX10" i="47"/>
  <c r="BX9" i="47"/>
  <c r="BX4" i="47"/>
  <c r="BX35" i="47"/>
  <c r="BX14" i="47"/>
  <c r="BX11" i="47"/>
  <c r="BX29" i="47"/>
  <c r="BX24" i="47"/>
  <c r="BX17" i="47"/>
  <c r="BX33" i="47"/>
  <c r="BX32" i="47"/>
  <c r="BX15" i="47"/>
  <c r="BX2" i="47"/>
  <c r="BK18" i="48" s="1"/>
  <c r="BK47" i="48" s="1"/>
  <c r="BX31" i="47"/>
  <c r="BK20" i="48" s="1"/>
  <c r="BK49" i="48" s="1"/>
  <c r="BX3" i="47"/>
  <c r="BX21" i="47"/>
  <c r="BX5" i="47"/>
  <c r="BX16" i="47"/>
  <c r="BX30" i="47"/>
  <c r="BX18" i="47"/>
  <c r="BX8" i="47"/>
  <c r="BX7" i="47"/>
  <c r="BX6" i="47"/>
  <c r="BX12" i="47"/>
  <c r="BX20" i="47"/>
  <c r="BX34" i="47"/>
  <c r="BX25" i="47"/>
  <c r="BX23" i="47"/>
  <c r="BX22" i="47"/>
  <c r="BX19" i="47"/>
  <c r="BX27" i="47"/>
  <c r="BX26" i="47"/>
  <c r="BX28" i="47"/>
  <c r="BX13" i="47"/>
  <c r="AL30" i="39"/>
  <c r="AM37" i="39" s="1"/>
  <c r="AM23" i="39"/>
  <c r="AM30" i="39" s="1"/>
  <c r="AY21" i="39"/>
  <c r="BA8" i="15" s="1"/>
  <c r="AJ32" i="35"/>
  <c r="X63" i="39"/>
  <c r="Y63" i="39"/>
  <c r="Z63" i="39"/>
  <c r="A64" i="39"/>
  <c r="D63" i="39"/>
  <c r="E63" i="39"/>
  <c r="F63" i="39"/>
  <c r="G63" i="39"/>
  <c r="H63" i="39"/>
  <c r="I63" i="39"/>
  <c r="J63" i="39"/>
  <c r="K63" i="39"/>
  <c r="L63" i="39"/>
  <c r="M63" i="39"/>
  <c r="N63" i="39"/>
  <c r="O63" i="39"/>
  <c r="P63" i="39"/>
  <c r="Q63" i="39"/>
  <c r="R63" i="39"/>
  <c r="S63" i="39"/>
  <c r="T63" i="39"/>
  <c r="U63" i="39"/>
  <c r="V63" i="39"/>
  <c r="W63" i="39"/>
  <c r="AY142" i="39"/>
  <c r="AX141" i="39"/>
  <c r="AB65" i="40"/>
  <c r="AB10" i="40" s="1"/>
  <c r="AB70" i="40" s="1"/>
  <c r="AB72" i="40" s="1"/>
  <c r="AC34" i="40"/>
  <c r="AC60" i="40" s="1"/>
  <c r="AC30" i="40"/>
  <c r="AC56" i="40" s="1"/>
  <c r="AC26" i="40"/>
  <c r="AC52" i="40" s="1"/>
  <c r="AC35" i="40"/>
  <c r="AC61" i="40" s="1"/>
  <c r="AC31" i="40"/>
  <c r="AC57" i="40" s="1"/>
  <c r="AC27" i="40"/>
  <c r="AC53" i="40" s="1"/>
  <c r="AC32" i="40"/>
  <c r="AC58" i="40" s="1"/>
  <c r="AC23" i="40"/>
  <c r="AC49" i="40" s="1"/>
  <c r="AC19" i="40"/>
  <c r="AC45" i="40" s="1"/>
  <c r="AC15" i="40"/>
  <c r="AC41" i="40" s="1"/>
  <c r="AC37" i="40"/>
  <c r="AC63" i="40" s="1"/>
  <c r="AC33" i="40"/>
  <c r="AC59" i="40" s="1"/>
  <c r="AC29" i="40"/>
  <c r="AC55" i="40" s="1"/>
  <c r="AC22" i="40"/>
  <c r="AC48" i="40" s="1"/>
  <c r="AC21" i="40"/>
  <c r="AC47" i="40" s="1"/>
  <c r="AC20" i="40"/>
  <c r="AC46" i="40" s="1"/>
  <c r="AC36" i="40"/>
  <c r="AC62" i="40" s="1"/>
  <c r="AC25" i="40"/>
  <c r="AC51" i="40" s="1"/>
  <c r="AC18" i="40"/>
  <c r="AC44" i="40" s="1"/>
  <c r="AC17" i="40"/>
  <c r="AC43" i="40" s="1"/>
  <c r="AC16" i="40"/>
  <c r="AC42" i="40" s="1"/>
  <c r="AC28" i="40"/>
  <c r="AC54" i="40" s="1"/>
  <c r="AD9" i="40"/>
  <c r="AC24" i="40"/>
  <c r="AC50" i="40" s="1"/>
  <c r="AC68" i="40"/>
  <c r="AD5" i="40"/>
  <c r="AA64" i="39" l="1"/>
  <c r="AB64" i="39"/>
  <c r="AC64" i="39"/>
  <c r="BY87" i="47"/>
  <c r="BY93" i="47"/>
  <c r="BY157" i="47"/>
  <c r="BY221" i="47"/>
  <c r="BY285" i="47"/>
  <c r="BY86" i="47"/>
  <c r="BY150" i="47"/>
  <c r="BY214" i="47"/>
  <c r="BY278" i="47"/>
  <c r="BY111" i="47"/>
  <c r="BY175" i="47"/>
  <c r="BY239" i="47"/>
  <c r="BY36" i="47"/>
  <c r="BY100" i="47"/>
  <c r="BY164" i="47"/>
  <c r="BY228" i="47"/>
  <c r="BY292" i="47"/>
  <c r="BY45" i="47"/>
  <c r="BY113" i="47"/>
  <c r="BY177" i="47"/>
  <c r="BY241" i="47"/>
  <c r="BY39" i="47"/>
  <c r="BY90" i="47"/>
  <c r="BY154" i="47"/>
  <c r="BY218" i="47"/>
  <c r="BY282" i="47"/>
  <c r="BY115" i="47"/>
  <c r="BY179" i="47"/>
  <c r="BY243" i="47"/>
  <c r="BY40" i="47"/>
  <c r="BY104" i="47"/>
  <c r="BY168" i="47"/>
  <c r="BY232" i="47"/>
  <c r="BY296" i="47"/>
  <c r="BY268" i="47"/>
  <c r="BY69" i="47"/>
  <c r="BY133" i="47"/>
  <c r="BY197" i="47"/>
  <c r="BY261" i="47"/>
  <c r="BY46" i="47"/>
  <c r="BY110" i="47"/>
  <c r="BY174" i="47"/>
  <c r="BY238" i="47"/>
  <c r="BY67" i="47"/>
  <c r="BY151" i="47"/>
  <c r="BY215" i="47"/>
  <c r="BY279" i="47"/>
  <c r="BY76" i="47"/>
  <c r="BY140" i="47"/>
  <c r="BY236" i="47"/>
  <c r="BY47" i="47"/>
  <c r="BY73" i="47"/>
  <c r="BY137" i="47"/>
  <c r="BY194" i="47"/>
  <c r="BY258" i="47"/>
  <c r="BY155" i="47"/>
  <c r="BY283" i="47"/>
  <c r="BY144" i="47"/>
  <c r="BY208" i="47"/>
  <c r="BY272" i="47"/>
  <c r="BY79" i="47"/>
  <c r="BY89" i="47"/>
  <c r="BY153" i="47"/>
  <c r="BY217" i="47"/>
  <c r="BY281" i="47"/>
  <c r="BY82" i="47"/>
  <c r="BY146" i="47"/>
  <c r="BY210" i="47"/>
  <c r="BY274" i="47"/>
  <c r="BY103" i="47"/>
  <c r="BY171" i="47"/>
  <c r="BY235" i="47"/>
  <c r="BY299" i="47"/>
  <c r="BY96" i="47"/>
  <c r="BY160" i="47"/>
  <c r="BY224" i="47"/>
  <c r="BY288" i="47"/>
  <c r="BY41" i="47"/>
  <c r="BY109" i="47"/>
  <c r="BY173" i="47"/>
  <c r="BY237" i="47"/>
  <c r="BY38" i="47"/>
  <c r="BY102" i="47"/>
  <c r="BY166" i="47"/>
  <c r="BY230" i="47"/>
  <c r="BY294" i="47"/>
  <c r="BY127" i="47"/>
  <c r="BY191" i="47"/>
  <c r="BY255" i="47"/>
  <c r="BY52" i="47"/>
  <c r="BY116" i="47"/>
  <c r="BY180" i="47"/>
  <c r="BY244" i="47"/>
  <c r="BY61" i="47"/>
  <c r="BY129" i="47"/>
  <c r="BY193" i="47"/>
  <c r="BY257" i="47"/>
  <c r="BY42" i="47"/>
  <c r="BY106" i="47"/>
  <c r="BY170" i="47"/>
  <c r="BY234" i="47"/>
  <c r="BY298" i="47"/>
  <c r="BY131" i="47"/>
  <c r="BY195" i="47"/>
  <c r="BY259" i="47"/>
  <c r="BY56" i="47"/>
  <c r="BY120" i="47"/>
  <c r="BY184" i="47"/>
  <c r="BY248" i="47"/>
  <c r="BY71" i="47"/>
  <c r="BY85" i="47"/>
  <c r="BY149" i="47"/>
  <c r="BY213" i="47"/>
  <c r="BY277" i="47"/>
  <c r="BY62" i="47"/>
  <c r="BY126" i="47"/>
  <c r="BY190" i="47"/>
  <c r="BY254" i="47"/>
  <c r="BY99" i="47"/>
  <c r="BY167" i="47"/>
  <c r="BY231" i="47"/>
  <c r="BY295" i="47"/>
  <c r="BY92" i="47"/>
  <c r="BY156" i="47"/>
  <c r="BY252" i="47"/>
  <c r="BY265" i="47"/>
  <c r="BY66" i="47"/>
  <c r="BY130" i="47"/>
  <c r="BY75" i="47"/>
  <c r="BY219" i="47"/>
  <c r="BY80" i="47"/>
  <c r="BY37" i="47"/>
  <c r="BY105" i="47"/>
  <c r="BY169" i="47"/>
  <c r="BY233" i="47"/>
  <c r="BY297" i="47"/>
  <c r="BY98" i="47"/>
  <c r="BY162" i="47"/>
  <c r="BY226" i="47"/>
  <c r="BY290" i="47"/>
  <c r="BY123" i="47"/>
  <c r="BY187" i="47"/>
  <c r="BY251" i="47"/>
  <c r="BY48" i="47"/>
  <c r="BY112" i="47"/>
  <c r="BY176" i="47"/>
  <c r="BY240" i="47"/>
  <c r="BY57" i="47"/>
  <c r="BY125" i="47"/>
  <c r="BY189" i="47"/>
  <c r="BY253" i="47"/>
  <c r="BY54" i="47"/>
  <c r="BY118" i="47"/>
  <c r="BY182" i="47"/>
  <c r="BY246" i="47"/>
  <c r="BY51" i="47"/>
  <c r="BY143" i="47"/>
  <c r="BY207" i="47"/>
  <c r="BY271" i="47"/>
  <c r="BY68" i="47"/>
  <c r="BY132" i="47"/>
  <c r="BY196" i="47"/>
  <c r="BY260" i="47"/>
  <c r="BY63" i="47"/>
  <c r="BY81" i="47"/>
  <c r="BY145" i="47"/>
  <c r="BY209" i="47"/>
  <c r="BY273" i="47"/>
  <c r="BY58" i="47"/>
  <c r="BY122" i="47"/>
  <c r="BY186" i="47"/>
  <c r="BY250" i="47"/>
  <c r="BY59" i="47"/>
  <c r="BY147" i="47"/>
  <c r="BY211" i="47"/>
  <c r="BY275" i="47"/>
  <c r="BY72" i="47"/>
  <c r="BY136" i="47"/>
  <c r="BY200" i="47"/>
  <c r="BY264" i="47"/>
  <c r="BY204" i="47"/>
  <c r="BY107" i="47"/>
  <c r="BY101" i="47"/>
  <c r="BY165" i="47"/>
  <c r="BY229" i="47"/>
  <c r="BY293" i="47"/>
  <c r="BY78" i="47"/>
  <c r="BY142" i="47"/>
  <c r="BY206" i="47"/>
  <c r="BY270" i="47"/>
  <c r="BY119" i="47"/>
  <c r="BY183" i="47"/>
  <c r="BY247" i="47"/>
  <c r="BY44" i="47"/>
  <c r="BY108" i="47"/>
  <c r="BY172" i="47"/>
  <c r="BY284" i="47"/>
  <c r="BY201" i="47"/>
  <c r="BY53" i="47"/>
  <c r="BY121" i="47"/>
  <c r="BY185" i="47"/>
  <c r="BY249" i="47"/>
  <c r="BY50" i="47"/>
  <c r="BY114" i="47"/>
  <c r="BY178" i="47"/>
  <c r="BY242" i="47"/>
  <c r="BY43" i="47"/>
  <c r="BY139" i="47"/>
  <c r="BY203" i="47"/>
  <c r="BY267" i="47"/>
  <c r="BY64" i="47"/>
  <c r="BY128" i="47"/>
  <c r="BY192" i="47"/>
  <c r="BY256" i="47"/>
  <c r="BY55" i="47"/>
  <c r="BY77" i="47"/>
  <c r="BY141" i="47"/>
  <c r="BY205" i="47"/>
  <c r="BY269" i="47"/>
  <c r="BY70" i="47"/>
  <c r="BY134" i="47"/>
  <c r="BY198" i="47"/>
  <c r="BY262" i="47"/>
  <c r="BY83" i="47"/>
  <c r="BY159" i="47"/>
  <c r="BY223" i="47"/>
  <c r="BY287" i="47"/>
  <c r="BY84" i="47"/>
  <c r="BY148" i="47"/>
  <c r="BY212" i="47"/>
  <c r="BY276" i="47"/>
  <c r="BY95" i="47"/>
  <c r="BY97" i="47"/>
  <c r="BY161" i="47"/>
  <c r="BY225" i="47"/>
  <c r="BY289" i="47"/>
  <c r="BY74" i="47"/>
  <c r="BY138" i="47"/>
  <c r="BY202" i="47"/>
  <c r="BY266" i="47"/>
  <c r="BY91" i="47"/>
  <c r="BY163" i="47"/>
  <c r="BY227" i="47"/>
  <c r="BY291" i="47"/>
  <c r="BY88" i="47"/>
  <c r="BY152" i="47"/>
  <c r="BY216" i="47"/>
  <c r="BY280" i="47"/>
  <c r="BY220" i="47"/>
  <c r="BY49" i="47"/>
  <c r="BY117" i="47"/>
  <c r="BY181" i="47"/>
  <c r="BY245" i="47"/>
  <c r="BY65" i="47"/>
  <c r="BY94" i="47"/>
  <c r="BY158" i="47"/>
  <c r="BY222" i="47"/>
  <c r="BY286" i="47"/>
  <c r="BY135" i="47"/>
  <c r="BY199" i="47"/>
  <c r="BY263" i="47"/>
  <c r="BY60" i="47"/>
  <c r="BY124" i="47"/>
  <c r="BY188" i="47"/>
  <c r="BY300" i="47"/>
  <c r="BK64" i="48"/>
  <c r="BK19" i="48"/>
  <c r="BK48" i="48" s="1"/>
  <c r="BI51" i="48"/>
  <c r="BJ21" i="48"/>
  <c r="BJ22" i="48" s="1"/>
  <c r="BK15" i="48"/>
  <c r="BK44" i="48" s="1"/>
  <c r="BK16" i="48"/>
  <c r="BK45" i="48" s="1"/>
  <c r="BK11" i="48"/>
  <c r="BK40" i="48" s="1"/>
  <c r="BK17" i="48"/>
  <c r="BK46" i="48" s="1"/>
  <c r="BK14" i="48"/>
  <c r="BK43" i="48" s="1"/>
  <c r="BK10" i="48"/>
  <c r="BK39" i="48" s="1"/>
  <c r="BK56" i="48"/>
  <c r="BK55" i="48"/>
  <c r="BK60" i="48"/>
  <c r="BK65" i="48"/>
  <c r="BK63" i="48"/>
  <c r="BK61" i="48"/>
  <c r="BJ66" i="48"/>
  <c r="BJ67" i="48" s="1"/>
  <c r="BK62" i="48"/>
  <c r="BK59" i="48"/>
  <c r="BJ50" i="48"/>
  <c r="BZ1" i="47"/>
  <c r="BY9" i="47"/>
  <c r="BY10" i="47"/>
  <c r="BY4" i="47"/>
  <c r="BY35" i="47"/>
  <c r="BY22" i="47"/>
  <c r="BY28" i="47"/>
  <c r="BY32" i="47"/>
  <c r="BY3" i="47"/>
  <c r="BY16" i="47"/>
  <c r="BY17" i="47"/>
  <c r="BY13" i="47"/>
  <c r="BY12" i="47"/>
  <c r="BY25" i="47"/>
  <c r="BY34" i="47"/>
  <c r="BY6" i="47"/>
  <c r="BY7" i="47"/>
  <c r="BY8" i="47"/>
  <c r="BY5" i="47"/>
  <c r="BY21" i="47"/>
  <c r="BY31" i="47"/>
  <c r="BL20" i="48" s="1"/>
  <c r="BL49" i="48" s="1"/>
  <c r="BY2" i="47"/>
  <c r="BL18" i="48" s="1"/>
  <c r="BL47" i="48" s="1"/>
  <c r="BY27" i="47"/>
  <c r="BY11" i="47"/>
  <c r="BY30" i="47"/>
  <c r="BY29" i="47"/>
  <c r="BY14" i="47"/>
  <c r="BY18" i="47"/>
  <c r="BY26" i="47"/>
  <c r="BY23" i="47"/>
  <c r="BY20" i="47"/>
  <c r="BY33" i="47"/>
  <c r="BY24" i="47"/>
  <c r="BY19" i="47"/>
  <c r="BY15" i="47"/>
  <c r="AN23" i="39"/>
  <c r="AN30" i="39" s="1"/>
  <c r="AZ21" i="39"/>
  <c r="BB8" i="15" s="1"/>
  <c r="AK32" i="35"/>
  <c r="X64" i="39"/>
  <c r="Y64" i="39"/>
  <c r="Z64" i="39"/>
  <c r="AN37" i="39"/>
  <c r="A65" i="39"/>
  <c r="D64" i="39"/>
  <c r="E64" i="39"/>
  <c r="F64" i="39"/>
  <c r="G64" i="39"/>
  <c r="H64" i="39"/>
  <c r="I64" i="39"/>
  <c r="J64" i="39"/>
  <c r="K64" i="39"/>
  <c r="L64" i="39"/>
  <c r="M64" i="39"/>
  <c r="N64" i="39"/>
  <c r="O64" i="39"/>
  <c r="P64" i="39"/>
  <c r="Q64" i="39"/>
  <c r="R64" i="39"/>
  <c r="S64" i="39"/>
  <c r="T64" i="39"/>
  <c r="U64" i="39"/>
  <c r="V64" i="39"/>
  <c r="W64" i="39"/>
  <c r="AZ142" i="39"/>
  <c r="AY141" i="39"/>
  <c r="AD36" i="39"/>
  <c r="AD68" i="40"/>
  <c r="AE5" i="40"/>
  <c r="AD35" i="40"/>
  <c r="AD61" i="40" s="1"/>
  <c r="AD31" i="40"/>
  <c r="AD57" i="40" s="1"/>
  <c r="AD27" i="40"/>
  <c r="AD53" i="40" s="1"/>
  <c r="AD36" i="40"/>
  <c r="AD62" i="40" s="1"/>
  <c r="AD32" i="40"/>
  <c r="AD58" i="40" s="1"/>
  <c r="AD28" i="40"/>
  <c r="AD54" i="40" s="1"/>
  <c r="AD37" i="40"/>
  <c r="AD63" i="40" s="1"/>
  <c r="AD29" i="40"/>
  <c r="AD55" i="40" s="1"/>
  <c r="AD24" i="40"/>
  <c r="AD50" i="40" s="1"/>
  <c r="AD20" i="40"/>
  <c r="AD46" i="40" s="1"/>
  <c r="AD16" i="40"/>
  <c r="AD42" i="40" s="1"/>
  <c r="AD25" i="40"/>
  <c r="AD51" i="40" s="1"/>
  <c r="AD19" i="40"/>
  <c r="AD45" i="40" s="1"/>
  <c r="AD18" i="40"/>
  <c r="AD44" i="40" s="1"/>
  <c r="AD17" i="40"/>
  <c r="AD43" i="40" s="1"/>
  <c r="AD34" i="40"/>
  <c r="AD60" i="40" s="1"/>
  <c r="AD15" i="40"/>
  <c r="AD41" i="40" s="1"/>
  <c r="AD26" i="40"/>
  <c r="AD52" i="40" s="1"/>
  <c r="AE9" i="40"/>
  <c r="AD30" i="40"/>
  <c r="AD56" i="40" s="1"/>
  <c r="AD21" i="40"/>
  <c r="AD47" i="40" s="1"/>
  <c r="AD22" i="40"/>
  <c r="AD48" i="40" s="1"/>
  <c r="AD33" i="40"/>
  <c r="AD59" i="40" s="1"/>
  <c r="AD23" i="40"/>
  <c r="AD49" i="40" s="1"/>
  <c r="AC65" i="40"/>
  <c r="AC10" i="40" s="1"/>
  <c r="AC70" i="40" s="1"/>
  <c r="AC72" i="40" s="1"/>
  <c r="AA65" i="39" l="1"/>
  <c r="AB65" i="39"/>
  <c r="AC65" i="39"/>
  <c r="BL11" i="48"/>
  <c r="BL40" i="48" s="1"/>
  <c r="BZ87" i="47"/>
  <c r="BZ93" i="47"/>
  <c r="BZ157" i="47"/>
  <c r="BZ221" i="47"/>
  <c r="BZ285" i="47"/>
  <c r="BZ86" i="47"/>
  <c r="BZ150" i="47"/>
  <c r="BZ214" i="47"/>
  <c r="BZ278" i="47"/>
  <c r="BZ111" i="47"/>
  <c r="BZ175" i="47"/>
  <c r="BZ239" i="47"/>
  <c r="BZ36" i="47"/>
  <c r="BZ100" i="47"/>
  <c r="BZ164" i="47"/>
  <c r="BZ228" i="47"/>
  <c r="BZ292" i="47"/>
  <c r="BZ45" i="47"/>
  <c r="BZ113" i="47"/>
  <c r="BZ177" i="47"/>
  <c r="BZ241" i="47"/>
  <c r="BZ39" i="47"/>
  <c r="BZ90" i="47"/>
  <c r="BZ154" i="47"/>
  <c r="BZ218" i="47"/>
  <c r="BZ282" i="47"/>
  <c r="BZ115" i="47"/>
  <c r="BZ179" i="47"/>
  <c r="BZ243" i="47"/>
  <c r="BZ40" i="47"/>
  <c r="BZ104" i="47"/>
  <c r="BZ168" i="47"/>
  <c r="BZ232" i="47"/>
  <c r="BZ296" i="47"/>
  <c r="BZ268" i="47"/>
  <c r="BZ69" i="47"/>
  <c r="BZ133" i="47"/>
  <c r="BZ197" i="47"/>
  <c r="BZ261" i="47"/>
  <c r="BZ46" i="47"/>
  <c r="BZ110" i="47"/>
  <c r="BZ174" i="47"/>
  <c r="BZ238" i="47"/>
  <c r="BZ67" i="47"/>
  <c r="BZ151" i="47"/>
  <c r="BZ215" i="47"/>
  <c r="BZ279" i="47"/>
  <c r="BZ76" i="47"/>
  <c r="BZ140" i="47"/>
  <c r="BZ236" i="47"/>
  <c r="BZ47" i="47"/>
  <c r="BZ73" i="47"/>
  <c r="BZ137" i="47"/>
  <c r="BZ194" i="47"/>
  <c r="BZ258" i="47"/>
  <c r="BZ155" i="47"/>
  <c r="BZ283" i="47"/>
  <c r="BZ144" i="47"/>
  <c r="BZ208" i="47"/>
  <c r="BZ272" i="47"/>
  <c r="BZ79" i="47"/>
  <c r="BZ89" i="47"/>
  <c r="BZ153" i="47"/>
  <c r="BZ217" i="47"/>
  <c r="BZ281" i="47"/>
  <c r="BZ82" i="47"/>
  <c r="BZ146" i="47"/>
  <c r="BZ210" i="47"/>
  <c r="BZ274" i="47"/>
  <c r="BZ103" i="47"/>
  <c r="BZ171" i="47"/>
  <c r="BZ235" i="47"/>
  <c r="BZ299" i="47"/>
  <c r="BZ96" i="47"/>
  <c r="BZ160" i="47"/>
  <c r="BZ224" i="47"/>
  <c r="BZ288" i="47"/>
  <c r="BZ41" i="47"/>
  <c r="BZ109" i="47"/>
  <c r="BZ173" i="47"/>
  <c r="BZ237" i="47"/>
  <c r="BZ38" i="47"/>
  <c r="BZ102" i="47"/>
  <c r="BZ166" i="47"/>
  <c r="BZ230" i="47"/>
  <c r="BZ294" i="47"/>
  <c r="BZ127" i="47"/>
  <c r="BZ191" i="47"/>
  <c r="BZ255" i="47"/>
  <c r="BZ52" i="47"/>
  <c r="BZ116" i="47"/>
  <c r="BZ180" i="47"/>
  <c r="BZ244" i="47"/>
  <c r="BZ61" i="47"/>
  <c r="BZ129" i="47"/>
  <c r="BZ193" i="47"/>
  <c r="BZ257" i="47"/>
  <c r="BZ42" i="47"/>
  <c r="BZ106" i="47"/>
  <c r="BZ170" i="47"/>
  <c r="BZ234" i="47"/>
  <c r="BZ298" i="47"/>
  <c r="BZ131" i="47"/>
  <c r="BZ195" i="47"/>
  <c r="BZ259" i="47"/>
  <c r="BZ56" i="47"/>
  <c r="BZ120" i="47"/>
  <c r="BZ184" i="47"/>
  <c r="BZ248" i="47"/>
  <c r="BZ71" i="47"/>
  <c r="BZ85" i="47"/>
  <c r="BZ149" i="47"/>
  <c r="BZ213" i="47"/>
  <c r="BZ277" i="47"/>
  <c r="BZ62" i="47"/>
  <c r="BZ126" i="47"/>
  <c r="BZ190" i="47"/>
  <c r="BZ254" i="47"/>
  <c r="BZ99" i="47"/>
  <c r="BZ167" i="47"/>
  <c r="BZ231" i="47"/>
  <c r="BZ295" i="47"/>
  <c r="BZ92" i="47"/>
  <c r="BZ156" i="47"/>
  <c r="BZ252" i="47"/>
  <c r="BZ265" i="47"/>
  <c r="BZ66" i="47"/>
  <c r="BZ130" i="47"/>
  <c r="BZ75" i="47"/>
  <c r="BZ219" i="47"/>
  <c r="BZ80" i="47"/>
  <c r="BZ37" i="47"/>
  <c r="BZ105" i="47"/>
  <c r="BZ169" i="47"/>
  <c r="BZ233" i="47"/>
  <c r="BZ297" i="47"/>
  <c r="BZ98" i="47"/>
  <c r="BZ162" i="47"/>
  <c r="BZ226" i="47"/>
  <c r="BZ290" i="47"/>
  <c r="BZ123" i="47"/>
  <c r="BZ187" i="47"/>
  <c r="BZ251" i="47"/>
  <c r="BZ48" i="47"/>
  <c r="BZ112" i="47"/>
  <c r="BZ176" i="47"/>
  <c r="BZ240" i="47"/>
  <c r="BZ57" i="47"/>
  <c r="BZ125" i="47"/>
  <c r="BZ189" i="47"/>
  <c r="BZ253" i="47"/>
  <c r="BZ54" i="47"/>
  <c r="BZ118" i="47"/>
  <c r="BZ182" i="47"/>
  <c r="BZ246" i="47"/>
  <c r="BZ51" i="47"/>
  <c r="BZ143" i="47"/>
  <c r="BZ207" i="47"/>
  <c r="BZ271" i="47"/>
  <c r="BZ68" i="47"/>
  <c r="BZ132" i="47"/>
  <c r="BZ196" i="47"/>
  <c r="BZ260" i="47"/>
  <c r="BZ63" i="47"/>
  <c r="BZ81" i="47"/>
  <c r="BZ145" i="47"/>
  <c r="BZ209" i="47"/>
  <c r="BZ273" i="47"/>
  <c r="BZ58" i="47"/>
  <c r="BZ122" i="47"/>
  <c r="BZ186" i="47"/>
  <c r="BZ250" i="47"/>
  <c r="BZ59" i="47"/>
  <c r="BZ147" i="47"/>
  <c r="BZ211" i="47"/>
  <c r="BZ275" i="47"/>
  <c r="BZ72" i="47"/>
  <c r="BZ136" i="47"/>
  <c r="BZ200" i="47"/>
  <c r="BZ264" i="47"/>
  <c r="BZ204" i="47"/>
  <c r="BZ107" i="47"/>
  <c r="BZ101" i="47"/>
  <c r="BZ165" i="47"/>
  <c r="BZ229" i="47"/>
  <c r="BZ293" i="47"/>
  <c r="BZ78" i="47"/>
  <c r="BZ142" i="47"/>
  <c r="BZ206" i="47"/>
  <c r="BZ270" i="47"/>
  <c r="BZ119" i="47"/>
  <c r="BZ183" i="47"/>
  <c r="BZ247" i="47"/>
  <c r="BZ44" i="47"/>
  <c r="BZ108" i="47"/>
  <c r="BZ172" i="47"/>
  <c r="BZ284" i="47"/>
  <c r="BZ201" i="47"/>
  <c r="BZ53" i="47"/>
  <c r="BZ121" i="47"/>
  <c r="BZ185" i="47"/>
  <c r="BZ249" i="47"/>
  <c r="BZ50" i="47"/>
  <c r="BZ114" i="47"/>
  <c r="BZ178" i="47"/>
  <c r="BZ242" i="47"/>
  <c r="BZ43" i="47"/>
  <c r="BZ139" i="47"/>
  <c r="BZ203" i="47"/>
  <c r="BZ267" i="47"/>
  <c r="BZ64" i="47"/>
  <c r="BZ128" i="47"/>
  <c r="BZ192" i="47"/>
  <c r="BZ256" i="47"/>
  <c r="BZ55" i="47"/>
  <c r="BZ77" i="47"/>
  <c r="BZ141" i="47"/>
  <c r="BZ205" i="47"/>
  <c r="BZ269" i="47"/>
  <c r="BZ70" i="47"/>
  <c r="BZ134" i="47"/>
  <c r="BZ198" i="47"/>
  <c r="BZ262" i="47"/>
  <c r="BZ83" i="47"/>
  <c r="BZ159" i="47"/>
  <c r="BZ223" i="47"/>
  <c r="BZ287" i="47"/>
  <c r="BZ84" i="47"/>
  <c r="BZ148" i="47"/>
  <c r="BZ212" i="47"/>
  <c r="BZ276" i="47"/>
  <c r="BZ95" i="47"/>
  <c r="BZ97" i="47"/>
  <c r="BZ161" i="47"/>
  <c r="BZ225" i="47"/>
  <c r="BZ289" i="47"/>
  <c r="BZ74" i="47"/>
  <c r="BZ138" i="47"/>
  <c r="BZ202" i="47"/>
  <c r="BZ266" i="47"/>
  <c r="BZ91" i="47"/>
  <c r="BZ163" i="47"/>
  <c r="BZ227" i="47"/>
  <c r="BZ291" i="47"/>
  <c r="BZ88" i="47"/>
  <c r="BZ152" i="47"/>
  <c r="BZ216" i="47"/>
  <c r="BZ280" i="47"/>
  <c r="BZ220" i="47"/>
  <c r="BZ49" i="47"/>
  <c r="BZ117" i="47"/>
  <c r="BZ181" i="47"/>
  <c r="BZ245" i="47"/>
  <c r="BZ65" i="47"/>
  <c r="BZ94" i="47"/>
  <c r="BZ158" i="47"/>
  <c r="BZ222" i="47"/>
  <c r="BZ286" i="47"/>
  <c r="BZ135" i="47"/>
  <c r="BZ199" i="47"/>
  <c r="BZ263" i="47"/>
  <c r="BZ60" i="47"/>
  <c r="BZ124" i="47"/>
  <c r="BZ188" i="47"/>
  <c r="BZ300" i="47"/>
  <c r="BL64" i="48"/>
  <c r="BL19" i="48"/>
  <c r="BL48" i="48" s="1"/>
  <c r="BJ51" i="48"/>
  <c r="BL15" i="48"/>
  <c r="BL44" i="48" s="1"/>
  <c r="BL17" i="48"/>
  <c r="BL46" i="48" s="1"/>
  <c r="BL10" i="48"/>
  <c r="BL39" i="48" s="1"/>
  <c r="BL14" i="48"/>
  <c r="BL43" i="48" s="1"/>
  <c r="BL16" i="48"/>
  <c r="BL45" i="48" s="1"/>
  <c r="BK21" i="48"/>
  <c r="BK22" i="48" s="1"/>
  <c r="BL55" i="48"/>
  <c r="BK66" i="48"/>
  <c r="BK67" i="48" s="1"/>
  <c r="BL61" i="48"/>
  <c r="BL63" i="48"/>
  <c r="BL65" i="48"/>
  <c r="BL60" i="48"/>
  <c r="BL62" i="48"/>
  <c r="BL56" i="48"/>
  <c r="BL59" i="48"/>
  <c r="BK50" i="48"/>
  <c r="CA1" i="47"/>
  <c r="BZ9" i="47"/>
  <c r="BZ10" i="47"/>
  <c r="BZ4" i="47"/>
  <c r="BZ35" i="47"/>
  <c r="BZ14" i="47"/>
  <c r="BZ16" i="47"/>
  <c r="BZ17" i="47"/>
  <c r="BZ13" i="47"/>
  <c r="BZ18" i="47"/>
  <c r="BZ12" i="47"/>
  <c r="BZ15" i="47"/>
  <c r="BZ22" i="47"/>
  <c r="BZ25" i="47"/>
  <c r="BZ20" i="47"/>
  <c r="BZ28" i="47"/>
  <c r="BZ27" i="47"/>
  <c r="BZ6" i="47"/>
  <c r="BZ7" i="47"/>
  <c r="BZ8" i="47"/>
  <c r="BZ5" i="47"/>
  <c r="BZ3" i="47"/>
  <c r="BZ2" i="47"/>
  <c r="BM18" i="48" s="1"/>
  <c r="BM47" i="48" s="1"/>
  <c r="BZ11" i="47"/>
  <c r="BZ26" i="47"/>
  <c r="BZ23" i="47"/>
  <c r="BZ34" i="47"/>
  <c r="BZ33" i="47"/>
  <c r="BZ21" i="47"/>
  <c r="BZ31" i="47"/>
  <c r="BM20" i="48" s="1"/>
  <c r="BM49" i="48" s="1"/>
  <c r="BZ32" i="47"/>
  <c r="BZ30" i="47"/>
  <c r="BZ24" i="47"/>
  <c r="BZ19" i="47"/>
  <c r="BZ29" i="47"/>
  <c r="AO23" i="39"/>
  <c r="AO24" i="39" s="1"/>
  <c r="BA21" i="39"/>
  <c r="BC8" i="15" s="1"/>
  <c r="AL32" i="35"/>
  <c r="X65" i="39"/>
  <c r="Y65" i="39"/>
  <c r="Z65" i="39"/>
  <c r="AO37" i="39"/>
  <c r="AD65" i="39"/>
  <c r="AD52" i="39"/>
  <c r="AD50" i="39"/>
  <c r="AD48" i="39"/>
  <c r="AD46" i="39"/>
  <c r="AD44" i="39"/>
  <c r="AD42" i="39"/>
  <c r="AD40" i="39"/>
  <c r="AD38" i="39"/>
  <c r="AE36" i="39"/>
  <c r="AD47" i="39"/>
  <c r="AD39" i="39"/>
  <c r="AD49" i="39"/>
  <c r="AD41" i="39"/>
  <c r="AD51" i="39"/>
  <c r="AD43" i="39"/>
  <c r="AD45" i="39"/>
  <c r="AZ141" i="39"/>
  <c r="BA142" i="39"/>
  <c r="A66" i="39"/>
  <c r="D65" i="39"/>
  <c r="E65" i="39"/>
  <c r="F65" i="39"/>
  <c r="G65" i="39"/>
  <c r="H65" i="39"/>
  <c r="I65" i="39"/>
  <c r="J65" i="39"/>
  <c r="K65" i="39"/>
  <c r="L65" i="39"/>
  <c r="M65" i="39"/>
  <c r="N65" i="39"/>
  <c r="O65" i="39"/>
  <c r="P65" i="39"/>
  <c r="Q65" i="39"/>
  <c r="R65" i="39"/>
  <c r="S65" i="39"/>
  <c r="T65" i="39"/>
  <c r="U65" i="39"/>
  <c r="V65" i="39"/>
  <c r="W65" i="39"/>
  <c r="AE36" i="40"/>
  <c r="AE62" i="40" s="1"/>
  <c r="AE32" i="40"/>
  <c r="AE58" i="40" s="1"/>
  <c r="AE28" i="40"/>
  <c r="AE54" i="40" s="1"/>
  <c r="AE37" i="40"/>
  <c r="AE63" i="40" s="1"/>
  <c r="AE33" i="40"/>
  <c r="AE59" i="40" s="1"/>
  <c r="AE29" i="40"/>
  <c r="AE55" i="40" s="1"/>
  <c r="AE25" i="40"/>
  <c r="AE51" i="40" s="1"/>
  <c r="AE34" i="40"/>
  <c r="AE60" i="40" s="1"/>
  <c r="AE26" i="40"/>
  <c r="AE52" i="40" s="1"/>
  <c r="AE21" i="40"/>
  <c r="AE47" i="40" s="1"/>
  <c r="AE17" i="40"/>
  <c r="AE43" i="40" s="1"/>
  <c r="AF9" i="40"/>
  <c r="AE27" i="40"/>
  <c r="AE53" i="40" s="1"/>
  <c r="AE16" i="40"/>
  <c r="AE42" i="40" s="1"/>
  <c r="AE15" i="40"/>
  <c r="AE41" i="40" s="1"/>
  <c r="AE30" i="40"/>
  <c r="AE56" i="40" s="1"/>
  <c r="AE24" i="40"/>
  <c r="AE50" i="40" s="1"/>
  <c r="AE23" i="40"/>
  <c r="AE49" i="40" s="1"/>
  <c r="AE22" i="40"/>
  <c r="AE48" i="40" s="1"/>
  <c r="AE31" i="40"/>
  <c r="AE57" i="40" s="1"/>
  <c r="AE18" i="40"/>
  <c r="AE44" i="40" s="1"/>
  <c r="AE19" i="40"/>
  <c r="AE45" i="40" s="1"/>
  <c r="AE35" i="40"/>
  <c r="AE61" i="40" s="1"/>
  <c r="AE20" i="40"/>
  <c r="AE46" i="40" s="1"/>
  <c r="AD65" i="40"/>
  <c r="AD10" i="40" s="1"/>
  <c r="AD70" i="40" s="1"/>
  <c r="AD72" i="40" s="1"/>
  <c r="AE68" i="40"/>
  <c r="AF5" i="40"/>
  <c r="BM19" i="48" l="1"/>
  <c r="BM48" i="48" s="1"/>
  <c r="BM64" i="48"/>
  <c r="AA66" i="39"/>
  <c r="AB66" i="39"/>
  <c r="AC66" i="39"/>
  <c r="CA87" i="47"/>
  <c r="CA93" i="47"/>
  <c r="CA157" i="47"/>
  <c r="CA221" i="47"/>
  <c r="CA285" i="47"/>
  <c r="CA86" i="47"/>
  <c r="CA150" i="47"/>
  <c r="CA214" i="47"/>
  <c r="CA278" i="47"/>
  <c r="CA111" i="47"/>
  <c r="CA175" i="47"/>
  <c r="CA239" i="47"/>
  <c r="CA36" i="47"/>
  <c r="CA100" i="47"/>
  <c r="CA164" i="47"/>
  <c r="CA228" i="47"/>
  <c r="CA292" i="47"/>
  <c r="CA45" i="47"/>
  <c r="CA113" i="47"/>
  <c r="CA177" i="47"/>
  <c r="CA241" i="47"/>
  <c r="CA39" i="47"/>
  <c r="CA90" i="47"/>
  <c r="CA154" i="47"/>
  <c r="CA218" i="47"/>
  <c r="CA282" i="47"/>
  <c r="CA115" i="47"/>
  <c r="CA179" i="47"/>
  <c r="CA243" i="47"/>
  <c r="CA40" i="47"/>
  <c r="CA104" i="47"/>
  <c r="CA168" i="47"/>
  <c r="CA232" i="47"/>
  <c r="CA296" i="47"/>
  <c r="CA268" i="47"/>
  <c r="CA69" i="47"/>
  <c r="CA133" i="47"/>
  <c r="CA197" i="47"/>
  <c r="CA261" i="47"/>
  <c r="CA46" i="47"/>
  <c r="CA110" i="47"/>
  <c r="CA174" i="47"/>
  <c r="CA238" i="47"/>
  <c r="CA67" i="47"/>
  <c r="CA151" i="47"/>
  <c r="CA215" i="47"/>
  <c r="CA279" i="47"/>
  <c r="CA76" i="47"/>
  <c r="CA140" i="47"/>
  <c r="CA236" i="47"/>
  <c r="CA47" i="47"/>
  <c r="CA73" i="47"/>
  <c r="CA137" i="47"/>
  <c r="CA194" i="47"/>
  <c r="CA258" i="47"/>
  <c r="CA155" i="47"/>
  <c r="CA283" i="47"/>
  <c r="CA144" i="47"/>
  <c r="CA208" i="47"/>
  <c r="CA272" i="47"/>
  <c r="CA79" i="47"/>
  <c r="CA89" i="47"/>
  <c r="CA153" i="47"/>
  <c r="CA217" i="47"/>
  <c r="CA281" i="47"/>
  <c r="CA82" i="47"/>
  <c r="CA146" i="47"/>
  <c r="CA210" i="47"/>
  <c r="CA274" i="47"/>
  <c r="CA103" i="47"/>
  <c r="CA171" i="47"/>
  <c r="CA235" i="47"/>
  <c r="CA299" i="47"/>
  <c r="CA96" i="47"/>
  <c r="CA160" i="47"/>
  <c r="CA224" i="47"/>
  <c r="CA288" i="47"/>
  <c r="CA41" i="47"/>
  <c r="CA109" i="47"/>
  <c r="CA173" i="47"/>
  <c r="CA237" i="47"/>
  <c r="CA38" i="47"/>
  <c r="CA102" i="47"/>
  <c r="CA166" i="47"/>
  <c r="CA230" i="47"/>
  <c r="CA294" i="47"/>
  <c r="CA127" i="47"/>
  <c r="CA191" i="47"/>
  <c r="CA255" i="47"/>
  <c r="CA52" i="47"/>
  <c r="CA116" i="47"/>
  <c r="CA180" i="47"/>
  <c r="CA244" i="47"/>
  <c r="CA61" i="47"/>
  <c r="CA129" i="47"/>
  <c r="CA193" i="47"/>
  <c r="CA257" i="47"/>
  <c r="CA42" i="47"/>
  <c r="CA106" i="47"/>
  <c r="CA170" i="47"/>
  <c r="CA234" i="47"/>
  <c r="CA298" i="47"/>
  <c r="CA131" i="47"/>
  <c r="CA195" i="47"/>
  <c r="CA259" i="47"/>
  <c r="CA56" i="47"/>
  <c r="CA120" i="47"/>
  <c r="CA184" i="47"/>
  <c r="CA248" i="47"/>
  <c r="CA71" i="47"/>
  <c r="CA85" i="47"/>
  <c r="CA149" i="47"/>
  <c r="CA213" i="47"/>
  <c r="CA277" i="47"/>
  <c r="CA62" i="47"/>
  <c r="CA126" i="47"/>
  <c r="CA190" i="47"/>
  <c r="CA254" i="47"/>
  <c r="CA99" i="47"/>
  <c r="CA167" i="47"/>
  <c r="CA231" i="47"/>
  <c r="CA295" i="47"/>
  <c r="CA92" i="47"/>
  <c r="CA156" i="47"/>
  <c r="CA252" i="47"/>
  <c r="CA265" i="47"/>
  <c r="CA66" i="47"/>
  <c r="CA130" i="47"/>
  <c r="CA75" i="47"/>
  <c r="CA219" i="47"/>
  <c r="CA80" i="47"/>
  <c r="CA37" i="47"/>
  <c r="CA105" i="47"/>
  <c r="CA169" i="47"/>
  <c r="CA233" i="47"/>
  <c r="CA297" i="47"/>
  <c r="CA98" i="47"/>
  <c r="CA162" i="47"/>
  <c r="CA226" i="47"/>
  <c r="CA290" i="47"/>
  <c r="CA123" i="47"/>
  <c r="CA187" i="47"/>
  <c r="CA251" i="47"/>
  <c r="CA48" i="47"/>
  <c r="CA112" i="47"/>
  <c r="CA176" i="47"/>
  <c r="CA240" i="47"/>
  <c r="CA57" i="47"/>
  <c r="CA125" i="47"/>
  <c r="CA189" i="47"/>
  <c r="CA253" i="47"/>
  <c r="CA54" i="47"/>
  <c r="CA118" i="47"/>
  <c r="CA182" i="47"/>
  <c r="CA246" i="47"/>
  <c r="CA51" i="47"/>
  <c r="CA143" i="47"/>
  <c r="CA207" i="47"/>
  <c r="CA271" i="47"/>
  <c r="CA68" i="47"/>
  <c r="CA132" i="47"/>
  <c r="CA196" i="47"/>
  <c r="CA260" i="47"/>
  <c r="CA63" i="47"/>
  <c r="CA81" i="47"/>
  <c r="CA145" i="47"/>
  <c r="CA209" i="47"/>
  <c r="CA273" i="47"/>
  <c r="CA58" i="47"/>
  <c r="CA122" i="47"/>
  <c r="CA186" i="47"/>
  <c r="CA250" i="47"/>
  <c r="CA59" i="47"/>
  <c r="CA147" i="47"/>
  <c r="CA211" i="47"/>
  <c r="CA275" i="47"/>
  <c r="CA72" i="47"/>
  <c r="CA136" i="47"/>
  <c r="CA200" i="47"/>
  <c r="CA264" i="47"/>
  <c r="CA204" i="47"/>
  <c r="CA107" i="47"/>
  <c r="CA101" i="47"/>
  <c r="CA165" i="47"/>
  <c r="CA229" i="47"/>
  <c r="CA293" i="47"/>
  <c r="CA78" i="47"/>
  <c r="CA142" i="47"/>
  <c r="CA206" i="47"/>
  <c r="CA270" i="47"/>
  <c r="CA119" i="47"/>
  <c r="CA183" i="47"/>
  <c r="CA247" i="47"/>
  <c r="CA44" i="47"/>
  <c r="CA108" i="47"/>
  <c r="CA172" i="47"/>
  <c r="CA284" i="47"/>
  <c r="CA201" i="47"/>
  <c r="CA53" i="47"/>
  <c r="CA121" i="47"/>
  <c r="CA185" i="47"/>
  <c r="CA249" i="47"/>
  <c r="CA50" i="47"/>
  <c r="CA114" i="47"/>
  <c r="CA178" i="47"/>
  <c r="CA242" i="47"/>
  <c r="CA43" i="47"/>
  <c r="CA139" i="47"/>
  <c r="CA203" i="47"/>
  <c r="CA267" i="47"/>
  <c r="CA64" i="47"/>
  <c r="CA128" i="47"/>
  <c r="CA192" i="47"/>
  <c r="CA256" i="47"/>
  <c r="CA55" i="47"/>
  <c r="CA77" i="47"/>
  <c r="CA141" i="47"/>
  <c r="CA205" i="47"/>
  <c r="CA269" i="47"/>
  <c r="CA70" i="47"/>
  <c r="CA134" i="47"/>
  <c r="CA198" i="47"/>
  <c r="CA262" i="47"/>
  <c r="CA83" i="47"/>
  <c r="CA159" i="47"/>
  <c r="CA223" i="47"/>
  <c r="CA287" i="47"/>
  <c r="CA84" i="47"/>
  <c r="CA148" i="47"/>
  <c r="CA212" i="47"/>
  <c r="CA276" i="47"/>
  <c r="CA95" i="47"/>
  <c r="CA97" i="47"/>
  <c r="CA161" i="47"/>
  <c r="CA225" i="47"/>
  <c r="CA289" i="47"/>
  <c r="CA74" i="47"/>
  <c r="CA138" i="47"/>
  <c r="CA202" i="47"/>
  <c r="CA266" i="47"/>
  <c r="CA91" i="47"/>
  <c r="CA163" i="47"/>
  <c r="CA227" i="47"/>
  <c r="CA291" i="47"/>
  <c r="CA88" i="47"/>
  <c r="CA152" i="47"/>
  <c r="CA216" i="47"/>
  <c r="CA280" i="47"/>
  <c r="CA220" i="47"/>
  <c r="CA49" i="47"/>
  <c r="CA117" i="47"/>
  <c r="CA181" i="47"/>
  <c r="CA245" i="47"/>
  <c r="CA65" i="47"/>
  <c r="CA94" i="47"/>
  <c r="CA158" i="47"/>
  <c r="CA222" i="47"/>
  <c r="CA286" i="47"/>
  <c r="CA135" i="47"/>
  <c r="CA199" i="47"/>
  <c r="CA263" i="47"/>
  <c r="CA60" i="47"/>
  <c r="CA124" i="47"/>
  <c r="CA188" i="47"/>
  <c r="CA300" i="47"/>
  <c r="BK51" i="48"/>
  <c r="BM10" i="48"/>
  <c r="BM39" i="48" s="1"/>
  <c r="BM16" i="48"/>
  <c r="BM45" i="48" s="1"/>
  <c r="BM14" i="48"/>
  <c r="BM43" i="48" s="1"/>
  <c r="BM15" i="48"/>
  <c r="BM44" i="48" s="1"/>
  <c r="BL21" i="48"/>
  <c r="BL22" i="48" s="1"/>
  <c r="BM17" i="48"/>
  <c r="BM46" i="48" s="1"/>
  <c r="BM11" i="48"/>
  <c r="BM40" i="48" s="1"/>
  <c r="BM55" i="48"/>
  <c r="BM56" i="48"/>
  <c r="BL66" i="48"/>
  <c r="BL67" i="48" s="1"/>
  <c r="BM61" i="48"/>
  <c r="BM59" i="48"/>
  <c r="BM65" i="48"/>
  <c r="BM63" i="48"/>
  <c r="BM60" i="48"/>
  <c r="BM62" i="48"/>
  <c r="BL50" i="48"/>
  <c r="CB1" i="47"/>
  <c r="CA10" i="47"/>
  <c r="CA9" i="47"/>
  <c r="CA4" i="47"/>
  <c r="CA35" i="47"/>
  <c r="CA26" i="47"/>
  <c r="CA22" i="47"/>
  <c r="CA23" i="47"/>
  <c r="CA25" i="47"/>
  <c r="CA34" i="47"/>
  <c r="CA20" i="47"/>
  <c r="CA28" i="47"/>
  <c r="CA33" i="47"/>
  <c r="CA21" i="47"/>
  <c r="CA31" i="47"/>
  <c r="BN20" i="48" s="1"/>
  <c r="BN49" i="48" s="1"/>
  <c r="CA32" i="47"/>
  <c r="CA27" i="47"/>
  <c r="CA30" i="47"/>
  <c r="CA24" i="47"/>
  <c r="CA29" i="47"/>
  <c r="CA14" i="47"/>
  <c r="CA16" i="47"/>
  <c r="CA17" i="47"/>
  <c r="CA13" i="47"/>
  <c r="CA18" i="47"/>
  <c r="CA12" i="47"/>
  <c r="CA15" i="47"/>
  <c r="CA19" i="47"/>
  <c r="CA2" i="47"/>
  <c r="BN18" i="48" s="1"/>
  <c r="BN47" i="48" s="1"/>
  <c r="CA11" i="47"/>
  <c r="CA6" i="47"/>
  <c r="CA7" i="47"/>
  <c r="CA8" i="47"/>
  <c r="CA5" i="47"/>
  <c r="CA3" i="47"/>
  <c r="AO30" i="39"/>
  <c r="AP37" i="39" s="1"/>
  <c r="AP23" i="39"/>
  <c r="AP24" i="39" s="1"/>
  <c r="BB21" i="39"/>
  <c r="BD8" i="15" s="1"/>
  <c r="AM32" i="35"/>
  <c r="AD66" i="39"/>
  <c r="X66" i="39"/>
  <c r="Y66" i="39"/>
  <c r="Z66" i="39"/>
  <c r="AO31" i="39"/>
  <c r="A67" i="39"/>
  <c r="D66" i="39"/>
  <c r="E66" i="39"/>
  <c r="F66" i="39"/>
  <c r="G66" i="39"/>
  <c r="H66" i="39"/>
  <c r="I66" i="39"/>
  <c r="J66" i="39"/>
  <c r="K66" i="39"/>
  <c r="L66" i="39"/>
  <c r="M66" i="39"/>
  <c r="N66" i="39"/>
  <c r="O66" i="39"/>
  <c r="P66" i="39"/>
  <c r="Q66" i="39"/>
  <c r="R66" i="39"/>
  <c r="S66" i="39"/>
  <c r="T66" i="39"/>
  <c r="U66" i="39"/>
  <c r="V66" i="39"/>
  <c r="W66" i="39"/>
  <c r="AE52" i="39"/>
  <c r="AE50" i="39"/>
  <c r="AE48" i="39"/>
  <c r="AE46" i="39"/>
  <c r="AE44" i="39"/>
  <c r="AE42" i="39"/>
  <c r="AE40" i="39"/>
  <c r="AE38" i="39"/>
  <c r="AE53" i="39"/>
  <c r="AE51" i="39"/>
  <c r="AE49" i="39"/>
  <c r="AE47" i="39"/>
  <c r="AE45" i="39"/>
  <c r="AE43" i="39"/>
  <c r="AE41" i="39"/>
  <c r="AE39" i="39"/>
  <c r="AE66" i="39"/>
  <c r="AF36" i="39"/>
  <c r="BB142" i="39"/>
  <c r="BA141" i="39"/>
  <c r="AF68" i="40"/>
  <c r="AG5" i="40"/>
  <c r="AF37" i="40"/>
  <c r="AF63" i="40" s="1"/>
  <c r="AF33" i="40"/>
  <c r="AF59" i="40" s="1"/>
  <c r="AF29" i="40"/>
  <c r="AF55" i="40" s="1"/>
  <c r="AF25" i="40"/>
  <c r="AF51" i="40" s="1"/>
  <c r="AF34" i="40"/>
  <c r="AF60" i="40" s="1"/>
  <c r="AF30" i="40"/>
  <c r="AF56" i="40" s="1"/>
  <c r="AF26" i="40"/>
  <c r="AF52" i="40" s="1"/>
  <c r="AF31" i="40"/>
  <c r="AF57" i="40" s="1"/>
  <c r="AF22" i="40"/>
  <c r="AF48" i="40" s="1"/>
  <c r="AF18" i="40"/>
  <c r="AF44" i="40" s="1"/>
  <c r="AF36" i="40"/>
  <c r="AF62" i="40" s="1"/>
  <c r="AF32" i="40"/>
  <c r="AF58" i="40" s="1"/>
  <c r="AF28" i="40"/>
  <c r="AF54" i="40" s="1"/>
  <c r="AF24" i="40"/>
  <c r="AF50" i="40" s="1"/>
  <c r="AF23" i="40"/>
  <c r="AF49" i="40" s="1"/>
  <c r="AG9" i="40"/>
  <c r="AF35" i="40"/>
  <c r="AF61" i="40" s="1"/>
  <c r="AF21" i="40"/>
  <c r="AF47" i="40" s="1"/>
  <c r="AF19" i="40"/>
  <c r="AF45" i="40" s="1"/>
  <c r="AF20" i="40"/>
  <c r="AF46" i="40" s="1"/>
  <c r="AF17" i="40"/>
  <c r="AF43" i="40" s="1"/>
  <c r="AF15" i="40"/>
  <c r="AF41" i="40" s="1"/>
  <c r="AF27" i="40"/>
  <c r="AF53" i="40" s="1"/>
  <c r="AF16" i="40"/>
  <c r="AF42" i="40" s="1"/>
  <c r="AE65" i="40"/>
  <c r="AE10" i="40" s="1"/>
  <c r="AE70" i="40" s="1"/>
  <c r="AE72" i="40" s="1"/>
  <c r="AA67" i="39" l="1"/>
  <c r="AB67" i="39"/>
  <c r="AC67" i="39"/>
  <c r="BN19" i="48"/>
  <c r="BN48" i="48" s="1"/>
  <c r="BN64" i="48"/>
  <c r="CB87" i="47"/>
  <c r="CB93" i="47"/>
  <c r="CB157" i="47"/>
  <c r="CB221" i="47"/>
  <c r="CB285" i="47"/>
  <c r="CB86" i="47"/>
  <c r="CB150" i="47"/>
  <c r="CB214" i="47"/>
  <c r="CB278" i="47"/>
  <c r="CB111" i="47"/>
  <c r="CB175" i="47"/>
  <c r="CB239" i="47"/>
  <c r="CB36" i="47"/>
  <c r="CB100" i="47"/>
  <c r="CB164" i="47"/>
  <c r="CB228" i="47"/>
  <c r="CB292" i="47"/>
  <c r="CB45" i="47"/>
  <c r="CB113" i="47"/>
  <c r="CB177" i="47"/>
  <c r="CB241" i="47"/>
  <c r="CB39" i="47"/>
  <c r="CB90" i="47"/>
  <c r="CB154" i="47"/>
  <c r="CB218" i="47"/>
  <c r="CB282" i="47"/>
  <c r="CB115" i="47"/>
  <c r="CB179" i="47"/>
  <c r="CB243" i="47"/>
  <c r="CB40" i="47"/>
  <c r="CB104" i="47"/>
  <c r="CB168" i="47"/>
  <c r="CB232" i="47"/>
  <c r="CB296" i="47"/>
  <c r="CB268" i="47"/>
  <c r="CB69" i="47"/>
  <c r="CB133" i="47"/>
  <c r="CB197" i="47"/>
  <c r="CB261" i="47"/>
  <c r="CB46" i="47"/>
  <c r="CB110" i="47"/>
  <c r="CB174" i="47"/>
  <c r="CB238" i="47"/>
  <c r="CB67" i="47"/>
  <c r="CB151" i="47"/>
  <c r="CB215" i="47"/>
  <c r="CB279" i="47"/>
  <c r="CB76" i="47"/>
  <c r="CB140" i="47"/>
  <c r="CB236" i="47"/>
  <c r="CB47" i="47"/>
  <c r="CB73" i="47"/>
  <c r="CB137" i="47"/>
  <c r="CB194" i="47"/>
  <c r="CB258" i="47"/>
  <c r="CB155" i="47"/>
  <c r="CB283" i="47"/>
  <c r="CB144" i="47"/>
  <c r="CB208" i="47"/>
  <c r="CB272" i="47"/>
  <c r="CB79" i="47"/>
  <c r="CB89" i="47"/>
  <c r="CB153" i="47"/>
  <c r="CB217" i="47"/>
  <c r="CB281" i="47"/>
  <c r="CB82" i="47"/>
  <c r="CB146" i="47"/>
  <c r="CB210" i="47"/>
  <c r="CB274" i="47"/>
  <c r="CB103" i="47"/>
  <c r="CB171" i="47"/>
  <c r="CB235" i="47"/>
  <c r="CB299" i="47"/>
  <c r="CB96" i="47"/>
  <c r="CB160" i="47"/>
  <c r="CB224" i="47"/>
  <c r="CB288" i="47"/>
  <c r="CB41" i="47"/>
  <c r="CB109" i="47"/>
  <c r="CB173" i="47"/>
  <c r="CB237" i="47"/>
  <c r="CB38" i="47"/>
  <c r="CB102" i="47"/>
  <c r="CB166" i="47"/>
  <c r="CB230" i="47"/>
  <c r="CB294" i="47"/>
  <c r="CB127" i="47"/>
  <c r="CB191" i="47"/>
  <c r="CB255" i="47"/>
  <c r="CB52" i="47"/>
  <c r="CB116" i="47"/>
  <c r="CB180" i="47"/>
  <c r="CB244" i="47"/>
  <c r="CB61" i="47"/>
  <c r="CB129" i="47"/>
  <c r="CB193" i="47"/>
  <c r="CB257" i="47"/>
  <c r="CB42" i="47"/>
  <c r="CB106" i="47"/>
  <c r="CB170" i="47"/>
  <c r="CB234" i="47"/>
  <c r="CB298" i="47"/>
  <c r="CB131" i="47"/>
  <c r="CB195" i="47"/>
  <c r="CB259" i="47"/>
  <c r="CB56" i="47"/>
  <c r="CB120" i="47"/>
  <c r="CB184" i="47"/>
  <c r="CB248" i="47"/>
  <c r="CB71" i="47"/>
  <c r="CB85" i="47"/>
  <c r="CB149" i="47"/>
  <c r="CB213" i="47"/>
  <c r="CB277" i="47"/>
  <c r="CB62" i="47"/>
  <c r="CB126" i="47"/>
  <c r="CB190" i="47"/>
  <c r="CB254" i="47"/>
  <c r="CB99" i="47"/>
  <c r="CB167" i="47"/>
  <c r="CB231" i="47"/>
  <c r="CB295" i="47"/>
  <c r="CB92" i="47"/>
  <c r="CB156" i="47"/>
  <c r="CB252" i="47"/>
  <c r="CB265" i="47"/>
  <c r="CB66" i="47"/>
  <c r="CB130" i="47"/>
  <c r="CB75" i="47"/>
  <c r="CB219" i="47"/>
  <c r="CB80" i="47"/>
  <c r="CB37" i="47"/>
  <c r="CB105" i="47"/>
  <c r="CB169" i="47"/>
  <c r="CB233" i="47"/>
  <c r="CB297" i="47"/>
  <c r="CB98" i="47"/>
  <c r="CB162" i="47"/>
  <c r="CB226" i="47"/>
  <c r="CB290" i="47"/>
  <c r="CB123" i="47"/>
  <c r="CB187" i="47"/>
  <c r="CB251" i="47"/>
  <c r="CB48" i="47"/>
  <c r="CB112" i="47"/>
  <c r="CB176" i="47"/>
  <c r="CB240" i="47"/>
  <c r="CB57" i="47"/>
  <c r="CB125" i="47"/>
  <c r="CB189" i="47"/>
  <c r="CB253" i="47"/>
  <c r="CB54" i="47"/>
  <c r="CB118" i="47"/>
  <c r="CB182" i="47"/>
  <c r="CB246" i="47"/>
  <c r="CB51" i="47"/>
  <c r="CB143" i="47"/>
  <c r="CB207" i="47"/>
  <c r="CB271" i="47"/>
  <c r="CB68" i="47"/>
  <c r="CB132" i="47"/>
  <c r="CB196" i="47"/>
  <c r="CB260" i="47"/>
  <c r="CB63" i="47"/>
  <c r="CB81" i="47"/>
  <c r="CB145" i="47"/>
  <c r="CB209" i="47"/>
  <c r="CB273" i="47"/>
  <c r="CB58" i="47"/>
  <c r="CB122" i="47"/>
  <c r="CB186" i="47"/>
  <c r="CB250" i="47"/>
  <c r="CB59" i="47"/>
  <c r="CB147" i="47"/>
  <c r="CB211" i="47"/>
  <c r="CB275" i="47"/>
  <c r="CB72" i="47"/>
  <c r="CB136" i="47"/>
  <c r="CB200" i="47"/>
  <c r="CB264" i="47"/>
  <c r="CB204" i="47"/>
  <c r="CB107" i="47"/>
  <c r="CB101" i="47"/>
  <c r="CB165" i="47"/>
  <c r="CB229" i="47"/>
  <c r="CB293" i="47"/>
  <c r="CB78" i="47"/>
  <c r="CB142" i="47"/>
  <c r="CB206" i="47"/>
  <c r="CB270" i="47"/>
  <c r="CB119" i="47"/>
  <c r="CB183" i="47"/>
  <c r="CB247" i="47"/>
  <c r="CB44" i="47"/>
  <c r="CB108" i="47"/>
  <c r="CB172" i="47"/>
  <c r="CB284" i="47"/>
  <c r="CB201" i="47"/>
  <c r="CB53" i="47"/>
  <c r="CB121" i="47"/>
  <c r="CB185" i="47"/>
  <c r="CB249" i="47"/>
  <c r="CB50" i="47"/>
  <c r="CB114" i="47"/>
  <c r="CB178" i="47"/>
  <c r="CB242" i="47"/>
  <c r="CB43" i="47"/>
  <c r="CB139" i="47"/>
  <c r="CB203" i="47"/>
  <c r="CB267" i="47"/>
  <c r="CB64" i="47"/>
  <c r="CB128" i="47"/>
  <c r="CB192" i="47"/>
  <c r="CB256" i="47"/>
  <c r="CB55" i="47"/>
  <c r="CB77" i="47"/>
  <c r="CB141" i="47"/>
  <c r="CB205" i="47"/>
  <c r="CB269" i="47"/>
  <c r="CB70" i="47"/>
  <c r="CB134" i="47"/>
  <c r="CB198" i="47"/>
  <c r="CB262" i="47"/>
  <c r="CB83" i="47"/>
  <c r="CB159" i="47"/>
  <c r="CB223" i="47"/>
  <c r="CB287" i="47"/>
  <c r="CB84" i="47"/>
  <c r="CB148" i="47"/>
  <c r="CB212" i="47"/>
  <c r="CB276" i="47"/>
  <c r="CB95" i="47"/>
  <c r="CB97" i="47"/>
  <c r="CB161" i="47"/>
  <c r="CB225" i="47"/>
  <c r="CB289" i="47"/>
  <c r="CB74" i="47"/>
  <c r="CB138" i="47"/>
  <c r="CB202" i="47"/>
  <c r="CB266" i="47"/>
  <c r="CB91" i="47"/>
  <c r="CB163" i="47"/>
  <c r="CB227" i="47"/>
  <c r="CB291" i="47"/>
  <c r="CB88" i="47"/>
  <c r="CB152" i="47"/>
  <c r="CB216" i="47"/>
  <c r="CB280" i="47"/>
  <c r="CB220" i="47"/>
  <c r="CB49" i="47"/>
  <c r="CB117" i="47"/>
  <c r="CB181" i="47"/>
  <c r="CB245" i="47"/>
  <c r="CB65" i="47"/>
  <c r="CB94" i="47"/>
  <c r="CB158" i="47"/>
  <c r="CB222" i="47"/>
  <c r="CB286" i="47"/>
  <c r="CB135" i="47"/>
  <c r="CB199" i="47"/>
  <c r="CB263" i="47"/>
  <c r="CB60" i="47"/>
  <c r="CB124" i="47"/>
  <c r="CB188" i="47"/>
  <c r="CB300" i="47"/>
  <c r="BL51" i="48"/>
  <c r="BN15" i="48"/>
  <c r="BN44" i="48" s="1"/>
  <c r="BM21" i="48"/>
  <c r="BM22" i="48" s="1"/>
  <c r="BN14" i="48"/>
  <c r="BN43" i="48" s="1"/>
  <c r="BN11" i="48"/>
  <c r="BN40" i="48" s="1"/>
  <c r="BN16" i="48"/>
  <c r="BN45" i="48" s="1"/>
  <c r="BN17" i="48"/>
  <c r="BN46" i="48" s="1"/>
  <c r="BN10" i="48"/>
  <c r="BN39" i="48" s="1"/>
  <c r="BN55" i="48"/>
  <c r="BN62" i="48"/>
  <c r="BM66" i="48"/>
  <c r="BM67" i="48" s="1"/>
  <c r="BN60" i="48"/>
  <c r="BN59" i="48"/>
  <c r="BN56" i="48"/>
  <c r="BN61" i="48"/>
  <c r="BN65" i="48"/>
  <c r="BN63" i="48"/>
  <c r="BM50" i="48"/>
  <c r="BM51" i="48" s="1"/>
  <c r="CC1" i="47"/>
  <c r="CB10" i="47"/>
  <c r="CB9" i="47"/>
  <c r="CB4" i="47"/>
  <c r="CB35" i="47"/>
  <c r="CB15" i="47"/>
  <c r="CB17" i="47"/>
  <c r="CB13" i="47"/>
  <c r="CB26" i="47"/>
  <c r="CB22" i="47"/>
  <c r="CB23" i="47"/>
  <c r="CB25" i="47"/>
  <c r="CB34" i="47"/>
  <c r="CB20" i="47"/>
  <c r="CB14" i="47"/>
  <c r="CB6" i="47"/>
  <c r="CB7" i="47"/>
  <c r="CB8" i="47"/>
  <c r="CB28" i="47"/>
  <c r="CB33" i="47"/>
  <c r="CB16" i="47"/>
  <c r="CB5" i="47"/>
  <c r="CB21" i="47"/>
  <c r="CB3" i="47"/>
  <c r="CB31" i="47"/>
  <c r="BO20" i="48" s="1"/>
  <c r="BO49" i="48" s="1"/>
  <c r="CB2" i="47"/>
  <c r="BO18" i="48" s="1"/>
  <c r="BO47" i="48" s="1"/>
  <c r="CB32" i="47"/>
  <c r="CB27" i="47"/>
  <c r="CB30" i="47"/>
  <c r="CB24" i="47"/>
  <c r="CB29" i="47"/>
  <c r="CB18" i="47"/>
  <c r="CB11" i="47"/>
  <c r="CB19" i="47"/>
  <c r="CB12" i="47"/>
  <c r="AP30" i="39"/>
  <c r="AP31" i="39" s="1"/>
  <c r="AQ23" i="39"/>
  <c r="AQ24" i="39" s="1"/>
  <c r="BC21" i="39"/>
  <c r="BE8" i="15" s="1"/>
  <c r="X67" i="39"/>
  <c r="Y67" i="39"/>
  <c r="Z67" i="39"/>
  <c r="AE67" i="39"/>
  <c r="AF67" i="39"/>
  <c r="AF53" i="39"/>
  <c r="AF51" i="39"/>
  <c r="AF49" i="39"/>
  <c r="AF47" i="39"/>
  <c r="AF45" i="39"/>
  <c r="AF43" i="39"/>
  <c r="AF41" i="39"/>
  <c r="AF39" i="39"/>
  <c r="AF48" i="39"/>
  <c r="AF40" i="39"/>
  <c r="AF50" i="39"/>
  <c r="AF42" i="39"/>
  <c r="AF52" i="39"/>
  <c r="AF44" i="39"/>
  <c r="AF54" i="39"/>
  <c r="AF46" i="39"/>
  <c r="AF38" i="39"/>
  <c r="AG36" i="39"/>
  <c r="A68" i="39"/>
  <c r="D67" i="39"/>
  <c r="E67" i="39"/>
  <c r="F67" i="39"/>
  <c r="G67" i="39"/>
  <c r="H67" i="39"/>
  <c r="I67" i="39"/>
  <c r="J67" i="39"/>
  <c r="K67" i="39"/>
  <c r="L67" i="39"/>
  <c r="M67" i="39"/>
  <c r="N67" i="39"/>
  <c r="O67" i="39"/>
  <c r="P67" i="39"/>
  <c r="Q67" i="39"/>
  <c r="R67" i="39"/>
  <c r="S67" i="39"/>
  <c r="T67" i="39"/>
  <c r="U67" i="39"/>
  <c r="V67" i="39"/>
  <c r="W67" i="39"/>
  <c r="AD67" i="39"/>
  <c r="BC142" i="39"/>
  <c r="BB141" i="39"/>
  <c r="AF65" i="40"/>
  <c r="AF10" i="40" s="1"/>
  <c r="AF70" i="40" s="1"/>
  <c r="AF72" i="40" s="1"/>
  <c r="AG34" i="40"/>
  <c r="AG60" i="40" s="1"/>
  <c r="AG30" i="40"/>
  <c r="AG56" i="40" s="1"/>
  <c r="AG26" i="40"/>
  <c r="AG52" i="40" s="1"/>
  <c r="AG35" i="40"/>
  <c r="AG61" i="40" s="1"/>
  <c r="AG31" i="40"/>
  <c r="AG57" i="40" s="1"/>
  <c r="AG27" i="40"/>
  <c r="AG53" i="40" s="1"/>
  <c r="AG36" i="40"/>
  <c r="AG62" i="40" s="1"/>
  <c r="AG28" i="40"/>
  <c r="AG54" i="40" s="1"/>
  <c r="AG23" i="40"/>
  <c r="AG49" i="40" s="1"/>
  <c r="AG19" i="40"/>
  <c r="AG45" i="40" s="1"/>
  <c r="AG15" i="40"/>
  <c r="AG41" i="40" s="1"/>
  <c r="AG32" i="40"/>
  <c r="AG58" i="40" s="1"/>
  <c r="AG24" i="40"/>
  <c r="AG50" i="40" s="1"/>
  <c r="AH9" i="40"/>
  <c r="AG22" i="40"/>
  <c r="AG48" i="40" s="1"/>
  <c r="AG21" i="40"/>
  <c r="AG47" i="40" s="1"/>
  <c r="AG20" i="40"/>
  <c r="AG46" i="40" s="1"/>
  <c r="AG33" i="40"/>
  <c r="AG59" i="40" s="1"/>
  <c r="AG18" i="40"/>
  <c r="AG44" i="40" s="1"/>
  <c r="AG17" i="40"/>
  <c r="AG43" i="40" s="1"/>
  <c r="AG16" i="40"/>
  <c r="AG42" i="40" s="1"/>
  <c r="AG29" i="40"/>
  <c r="AG55" i="40" s="1"/>
  <c r="AG37" i="40"/>
  <c r="AG63" i="40" s="1"/>
  <c r="AG25" i="40"/>
  <c r="AG51" i="40" s="1"/>
  <c r="AG68" i="40"/>
  <c r="AH5" i="40"/>
  <c r="BO64" i="48" l="1"/>
  <c r="BO19" i="48"/>
  <c r="BO48" i="48" s="1"/>
  <c r="AA68" i="39"/>
  <c r="AB68" i="39"/>
  <c r="AC68" i="39"/>
  <c r="CC87" i="47"/>
  <c r="CC93" i="47"/>
  <c r="CC157" i="47"/>
  <c r="CC221" i="47"/>
  <c r="CC285" i="47"/>
  <c r="CC86" i="47"/>
  <c r="CC150" i="47"/>
  <c r="CC214" i="47"/>
  <c r="CC278" i="47"/>
  <c r="CC111" i="47"/>
  <c r="CC175" i="47"/>
  <c r="CC239" i="47"/>
  <c r="CC36" i="47"/>
  <c r="CC100" i="47"/>
  <c r="CC164" i="47"/>
  <c r="CC228" i="47"/>
  <c r="CC292" i="47"/>
  <c r="CC45" i="47"/>
  <c r="CC113" i="47"/>
  <c r="CC177" i="47"/>
  <c r="CC241" i="47"/>
  <c r="CC39" i="47"/>
  <c r="CC90" i="47"/>
  <c r="CC154" i="47"/>
  <c r="CC218" i="47"/>
  <c r="CC282" i="47"/>
  <c r="CC115" i="47"/>
  <c r="CC179" i="47"/>
  <c r="CC243" i="47"/>
  <c r="CC40" i="47"/>
  <c r="CC104" i="47"/>
  <c r="CC168" i="47"/>
  <c r="CC232" i="47"/>
  <c r="CC296" i="47"/>
  <c r="CC268" i="47"/>
  <c r="CC69" i="47"/>
  <c r="CC133" i="47"/>
  <c r="CC197" i="47"/>
  <c r="CC261" i="47"/>
  <c r="CC46" i="47"/>
  <c r="CC110" i="47"/>
  <c r="CC174" i="47"/>
  <c r="CC238" i="47"/>
  <c r="CC67" i="47"/>
  <c r="CC151" i="47"/>
  <c r="CC215" i="47"/>
  <c r="CC279" i="47"/>
  <c r="CC76" i="47"/>
  <c r="CC140" i="47"/>
  <c r="CC236" i="47"/>
  <c r="CC47" i="47"/>
  <c r="CC73" i="47"/>
  <c r="CC137" i="47"/>
  <c r="CC194" i="47"/>
  <c r="CC258" i="47"/>
  <c r="CC155" i="47"/>
  <c r="CC283" i="47"/>
  <c r="CC144" i="47"/>
  <c r="CC208" i="47"/>
  <c r="CC272" i="47"/>
  <c r="CC79" i="47"/>
  <c r="CC89" i="47"/>
  <c r="CC153" i="47"/>
  <c r="CC217" i="47"/>
  <c r="CC281" i="47"/>
  <c r="CC82" i="47"/>
  <c r="CC146" i="47"/>
  <c r="CC210" i="47"/>
  <c r="CC274" i="47"/>
  <c r="CC103" i="47"/>
  <c r="CC171" i="47"/>
  <c r="CC235" i="47"/>
  <c r="CC299" i="47"/>
  <c r="CC96" i="47"/>
  <c r="CC160" i="47"/>
  <c r="CC224" i="47"/>
  <c r="CC288" i="47"/>
  <c r="CC41" i="47"/>
  <c r="CC109" i="47"/>
  <c r="CC173" i="47"/>
  <c r="CC237" i="47"/>
  <c r="CC38" i="47"/>
  <c r="CC102" i="47"/>
  <c r="CC166" i="47"/>
  <c r="CC230" i="47"/>
  <c r="CC294" i="47"/>
  <c r="CC127" i="47"/>
  <c r="CC191" i="47"/>
  <c r="CC255" i="47"/>
  <c r="CC52" i="47"/>
  <c r="CC116" i="47"/>
  <c r="CC180" i="47"/>
  <c r="CC244" i="47"/>
  <c r="CC61" i="47"/>
  <c r="CC129" i="47"/>
  <c r="CC193" i="47"/>
  <c r="CC257" i="47"/>
  <c r="CC42" i="47"/>
  <c r="CC106" i="47"/>
  <c r="CC170" i="47"/>
  <c r="CC234" i="47"/>
  <c r="CC298" i="47"/>
  <c r="CC131" i="47"/>
  <c r="CC195" i="47"/>
  <c r="CC259" i="47"/>
  <c r="CC56" i="47"/>
  <c r="CC120" i="47"/>
  <c r="CC184" i="47"/>
  <c r="CC248" i="47"/>
  <c r="CC71" i="47"/>
  <c r="CC85" i="47"/>
  <c r="CC149" i="47"/>
  <c r="CC213" i="47"/>
  <c r="CC277" i="47"/>
  <c r="CC62" i="47"/>
  <c r="CC126" i="47"/>
  <c r="CC190" i="47"/>
  <c r="CC254" i="47"/>
  <c r="CC99" i="47"/>
  <c r="CC167" i="47"/>
  <c r="CC231" i="47"/>
  <c r="CC295" i="47"/>
  <c r="CC92" i="47"/>
  <c r="CC156" i="47"/>
  <c r="CC252" i="47"/>
  <c r="CC265" i="47"/>
  <c r="CC66" i="47"/>
  <c r="CC130" i="47"/>
  <c r="CC75" i="47"/>
  <c r="CC219" i="47"/>
  <c r="CC80" i="47"/>
  <c r="CC37" i="47"/>
  <c r="CC105" i="47"/>
  <c r="CC169" i="47"/>
  <c r="CC233" i="47"/>
  <c r="CC297" i="47"/>
  <c r="CC98" i="47"/>
  <c r="CC162" i="47"/>
  <c r="CC226" i="47"/>
  <c r="CC290" i="47"/>
  <c r="CC123" i="47"/>
  <c r="CC187" i="47"/>
  <c r="CC251" i="47"/>
  <c r="CC48" i="47"/>
  <c r="CC112" i="47"/>
  <c r="CC176" i="47"/>
  <c r="CC240" i="47"/>
  <c r="CC57" i="47"/>
  <c r="CC125" i="47"/>
  <c r="CC189" i="47"/>
  <c r="CC253" i="47"/>
  <c r="CC54" i="47"/>
  <c r="CC118" i="47"/>
  <c r="CC182" i="47"/>
  <c r="CC246" i="47"/>
  <c r="CC51" i="47"/>
  <c r="CC143" i="47"/>
  <c r="CC207" i="47"/>
  <c r="CC271" i="47"/>
  <c r="CC68" i="47"/>
  <c r="CC132" i="47"/>
  <c r="CC196" i="47"/>
  <c r="CC260" i="47"/>
  <c r="CC63" i="47"/>
  <c r="CC81" i="47"/>
  <c r="CC145" i="47"/>
  <c r="CC209" i="47"/>
  <c r="CC273" i="47"/>
  <c r="CC58" i="47"/>
  <c r="CC122" i="47"/>
  <c r="CC186" i="47"/>
  <c r="CC250" i="47"/>
  <c r="CC59" i="47"/>
  <c r="CC147" i="47"/>
  <c r="CC211" i="47"/>
  <c r="CC275" i="47"/>
  <c r="CC72" i="47"/>
  <c r="CC136" i="47"/>
  <c r="CC200" i="47"/>
  <c r="CC264" i="47"/>
  <c r="CC204" i="47"/>
  <c r="CC107" i="47"/>
  <c r="CC101" i="47"/>
  <c r="CC165" i="47"/>
  <c r="CC229" i="47"/>
  <c r="CC293" i="47"/>
  <c r="CC78" i="47"/>
  <c r="CC142" i="47"/>
  <c r="CC206" i="47"/>
  <c r="CC270" i="47"/>
  <c r="CC119" i="47"/>
  <c r="CC183" i="47"/>
  <c r="CC247" i="47"/>
  <c r="CC44" i="47"/>
  <c r="CC108" i="47"/>
  <c r="CC172" i="47"/>
  <c r="CC284" i="47"/>
  <c r="CC201" i="47"/>
  <c r="CC53" i="47"/>
  <c r="CC121" i="47"/>
  <c r="CC185" i="47"/>
  <c r="CC249" i="47"/>
  <c r="CC50" i="47"/>
  <c r="CC114" i="47"/>
  <c r="CC178" i="47"/>
  <c r="CC242" i="47"/>
  <c r="CC43" i="47"/>
  <c r="CC139" i="47"/>
  <c r="CC203" i="47"/>
  <c r="CC267" i="47"/>
  <c r="CC64" i="47"/>
  <c r="CC128" i="47"/>
  <c r="CC192" i="47"/>
  <c r="CC256" i="47"/>
  <c r="CC55" i="47"/>
  <c r="CC77" i="47"/>
  <c r="CC141" i="47"/>
  <c r="CC205" i="47"/>
  <c r="CC269" i="47"/>
  <c r="CC70" i="47"/>
  <c r="CC134" i="47"/>
  <c r="CC198" i="47"/>
  <c r="CC262" i="47"/>
  <c r="CC83" i="47"/>
  <c r="CC159" i="47"/>
  <c r="CC223" i="47"/>
  <c r="CC287" i="47"/>
  <c r="CC84" i="47"/>
  <c r="CC148" i="47"/>
  <c r="CC212" i="47"/>
  <c r="CC276" i="47"/>
  <c r="CC95" i="47"/>
  <c r="CC97" i="47"/>
  <c r="CC161" i="47"/>
  <c r="CC225" i="47"/>
  <c r="CC289" i="47"/>
  <c r="CC74" i="47"/>
  <c r="CC138" i="47"/>
  <c r="CC202" i="47"/>
  <c r="CC266" i="47"/>
  <c r="CC91" i="47"/>
  <c r="CC163" i="47"/>
  <c r="CC227" i="47"/>
  <c r="CC291" i="47"/>
  <c r="CC88" i="47"/>
  <c r="CC152" i="47"/>
  <c r="CC216" i="47"/>
  <c r="CC280" i="47"/>
  <c r="CC220" i="47"/>
  <c r="CC49" i="47"/>
  <c r="CC117" i="47"/>
  <c r="CC181" i="47"/>
  <c r="CC245" i="47"/>
  <c r="CC65" i="47"/>
  <c r="CC94" i="47"/>
  <c r="CC158" i="47"/>
  <c r="CC222" i="47"/>
  <c r="CC286" i="47"/>
  <c r="CC135" i="47"/>
  <c r="CC199" i="47"/>
  <c r="CC263" i="47"/>
  <c r="CC60" i="47"/>
  <c r="CC124" i="47"/>
  <c r="CC188" i="47"/>
  <c r="CC300" i="47"/>
  <c r="BO10" i="48"/>
  <c r="BO39" i="48" s="1"/>
  <c r="BN21" i="48"/>
  <c r="BN22" i="48" s="1"/>
  <c r="BO11" i="48"/>
  <c r="BO40" i="48" s="1"/>
  <c r="BO15" i="48"/>
  <c r="BO44" i="48" s="1"/>
  <c r="BO14" i="48"/>
  <c r="BO43" i="48" s="1"/>
  <c r="BO17" i="48"/>
  <c r="BO46" i="48" s="1"/>
  <c r="BO16" i="48"/>
  <c r="BO45" i="48" s="1"/>
  <c r="BO62" i="48"/>
  <c r="BN66" i="48"/>
  <c r="BN67" i="48" s="1"/>
  <c r="BO55" i="48"/>
  <c r="BO56" i="48"/>
  <c r="BO59" i="48"/>
  <c r="BO61" i="48"/>
  <c r="BO63" i="48"/>
  <c r="BO65" i="48"/>
  <c r="BO60" i="48"/>
  <c r="BN50" i="48"/>
  <c r="CD1" i="47"/>
  <c r="CC10" i="47"/>
  <c r="CC9" i="47"/>
  <c r="CC4" i="47"/>
  <c r="CC35" i="47"/>
  <c r="CC25" i="47"/>
  <c r="CC34" i="47"/>
  <c r="CC6" i="47"/>
  <c r="CC7" i="47"/>
  <c r="CC8" i="47"/>
  <c r="CC5" i="47"/>
  <c r="CC21" i="47"/>
  <c r="CC31" i="47"/>
  <c r="BP20" i="48" s="1"/>
  <c r="BP49" i="48" s="1"/>
  <c r="CC2" i="47"/>
  <c r="BP18" i="48" s="1"/>
  <c r="BP47" i="48" s="1"/>
  <c r="CC27" i="47"/>
  <c r="CC11" i="47"/>
  <c r="CC12" i="47"/>
  <c r="CC19" i="47"/>
  <c r="CC26" i="47"/>
  <c r="CC23" i="47"/>
  <c r="CC20" i="47"/>
  <c r="CC33" i="47"/>
  <c r="CC3" i="47"/>
  <c r="CC30" i="47"/>
  <c r="CC24" i="47"/>
  <c r="CC29" i="47"/>
  <c r="CC13" i="47"/>
  <c r="CC18" i="47"/>
  <c r="CC15" i="47"/>
  <c r="CC22" i="47"/>
  <c r="CC14" i="47"/>
  <c r="CC28" i="47"/>
  <c r="CC16" i="47"/>
  <c r="CC17" i="47"/>
  <c r="CC32" i="47"/>
  <c r="AQ37" i="39"/>
  <c r="AQ30" i="39"/>
  <c r="AQ31" i="39" s="1"/>
  <c r="AR23" i="39"/>
  <c r="AR24" i="39" s="1"/>
  <c r="BD21" i="39"/>
  <c r="BF8" i="15" s="1"/>
  <c r="X68" i="39"/>
  <c r="Y68" i="39"/>
  <c r="Z68" i="39"/>
  <c r="A69" i="39"/>
  <c r="D68" i="39"/>
  <c r="E68" i="39"/>
  <c r="F68" i="39"/>
  <c r="G68" i="39"/>
  <c r="H68" i="39"/>
  <c r="I68" i="39"/>
  <c r="J68" i="39"/>
  <c r="K68" i="39"/>
  <c r="L68" i="39"/>
  <c r="M68" i="39"/>
  <c r="N68" i="39"/>
  <c r="O68" i="39"/>
  <c r="P68" i="39"/>
  <c r="Q68" i="39"/>
  <c r="R68" i="39"/>
  <c r="S68" i="39"/>
  <c r="T68" i="39"/>
  <c r="U68" i="39"/>
  <c r="V68" i="39"/>
  <c r="W68" i="39"/>
  <c r="AD68" i="39"/>
  <c r="AE68" i="39"/>
  <c r="BD142" i="39"/>
  <c r="BC141" i="39"/>
  <c r="AG68" i="39"/>
  <c r="AG69" i="39"/>
  <c r="AG55" i="39"/>
  <c r="AG53" i="39"/>
  <c r="AG51" i="39"/>
  <c r="AG49" i="39"/>
  <c r="AG47" i="39"/>
  <c r="AG45" i="39"/>
  <c r="AG43" i="39"/>
  <c r="AG41" i="39"/>
  <c r="AG39" i="39"/>
  <c r="AG54" i="39"/>
  <c r="AG52" i="39"/>
  <c r="AG50" i="39"/>
  <c r="AG48" i="39"/>
  <c r="AG46" i="39"/>
  <c r="AG44" i="39"/>
  <c r="AG42" i="39"/>
  <c r="AG40" i="39"/>
  <c r="AG38" i="39"/>
  <c r="AH36" i="39"/>
  <c r="AF68" i="39"/>
  <c r="AG65" i="40"/>
  <c r="AG10" i="40" s="1"/>
  <c r="AG70" i="40" s="1"/>
  <c r="AG72" i="40" s="1"/>
  <c r="AH68" i="40"/>
  <c r="AI5" i="40"/>
  <c r="AH35" i="40"/>
  <c r="AH61" i="40" s="1"/>
  <c r="AH31" i="40"/>
  <c r="AH57" i="40" s="1"/>
  <c r="AH27" i="40"/>
  <c r="AH53" i="40" s="1"/>
  <c r="AH36" i="40"/>
  <c r="AH62" i="40" s="1"/>
  <c r="AH32" i="40"/>
  <c r="AH58" i="40" s="1"/>
  <c r="AH28" i="40"/>
  <c r="AH54" i="40" s="1"/>
  <c r="AH33" i="40"/>
  <c r="AH59" i="40" s="1"/>
  <c r="AH25" i="40"/>
  <c r="AH51" i="40" s="1"/>
  <c r="AH24" i="40"/>
  <c r="AH50" i="40" s="1"/>
  <c r="AH20" i="40"/>
  <c r="AH46" i="40" s="1"/>
  <c r="AH16" i="40"/>
  <c r="AH42" i="40" s="1"/>
  <c r="AH34" i="40"/>
  <c r="AH60" i="40" s="1"/>
  <c r="AH30" i="40"/>
  <c r="AH56" i="40" s="1"/>
  <c r="AH23" i="40"/>
  <c r="AH49" i="40" s="1"/>
  <c r="AH22" i="40"/>
  <c r="AH48" i="40" s="1"/>
  <c r="AH21" i="40"/>
  <c r="AH47" i="40" s="1"/>
  <c r="AH26" i="40"/>
  <c r="AH52" i="40" s="1"/>
  <c r="AH19" i="40"/>
  <c r="AH45" i="40" s="1"/>
  <c r="AH18" i="40"/>
  <c r="AH44" i="40" s="1"/>
  <c r="AH17" i="40"/>
  <c r="AH43" i="40" s="1"/>
  <c r="AH37" i="40"/>
  <c r="AH63" i="40" s="1"/>
  <c r="AH29" i="40"/>
  <c r="AH55" i="40" s="1"/>
  <c r="AH15" i="40"/>
  <c r="AH41" i="40" s="1"/>
  <c r="AI9" i="40"/>
  <c r="BN51" i="48" l="1"/>
  <c r="AA69" i="39"/>
  <c r="AB69" i="39"/>
  <c r="AC69" i="39"/>
  <c r="CD87" i="47"/>
  <c r="CD93" i="47"/>
  <c r="CD157" i="47"/>
  <c r="CD221" i="47"/>
  <c r="CD285" i="47"/>
  <c r="CD86" i="47"/>
  <c r="CD150" i="47"/>
  <c r="CD214" i="47"/>
  <c r="CD278" i="47"/>
  <c r="CD111" i="47"/>
  <c r="CD175" i="47"/>
  <c r="CD239" i="47"/>
  <c r="CD36" i="47"/>
  <c r="CD100" i="47"/>
  <c r="CD164" i="47"/>
  <c r="CD228" i="47"/>
  <c r="CD292" i="47"/>
  <c r="CD45" i="47"/>
  <c r="CD113" i="47"/>
  <c r="CD177" i="47"/>
  <c r="CD241" i="47"/>
  <c r="CD39" i="47"/>
  <c r="CD90" i="47"/>
  <c r="CD154" i="47"/>
  <c r="CD218" i="47"/>
  <c r="CD282" i="47"/>
  <c r="CD115" i="47"/>
  <c r="CD179" i="47"/>
  <c r="CD243" i="47"/>
  <c r="CD40" i="47"/>
  <c r="CD104" i="47"/>
  <c r="CD168" i="47"/>
  <c r="CD232" i="47"/>
  <c r="CD296" i="47"/>
  <c r="CD268" i="47"/>
  <c r="CD69" i="47"/>
  <c r="CD133" i="47"/>
  <c r="CD197" i="47"/>
  <c r="CD261" i="47"/>
  <c r="CD46" i="47"/>
  <c r="CD110" i="47"/>
  <c r="CD174" i="47"/>
  <c r="CD238" i="47"/>
  <c r="CD67" i="47"/>
  <c r="CD151" i="47"/>
  <c r="CD215" i="47"/>
  <c r="CD279" i="47"/>
  <c r="CD76" i="47"/>
  <c r="CD140" i="47"/>
  <c r="CD236" i="47"/>
  <c r="CD47" i="47"/>
  <c r="CD73" i="47"/>
  <c r="CD137" i="47"/>
  <c r="CD194" i="47"/>
  <c r="CD258" i="47"/>
  <c r="CD155" i="47"/>
  <c r="CD283" i="47"/>
  <c r="CD144" i="47"/>
  <c r="CD208" i="47"/>
  <c r="CD272" i="47"/>
  <c r="CD79" i="47"/>
  <c r="CD89" i="47"/>
  <c r="CD153" i="47"/>
  <c r="CD217" i="47"/>
  <c r="CD281" i="47"/>
  <c r="CD82" i="47"/>
  <c r="CD146" i="47"/>
  <c r="CD210" i="47"/>
  <c r="CD274" i="47"/>
  <c r="CD103" i="47"/>
  <c r="CD171" i="47"/>
  <c r="CD235" i="47"/>
  <c r="CD299" i="47"/>
  <c r="CD96" i="47"/>
  <c r="CD160" i="47"/>
  <c r="CD224" i="47"/>
  <c r="CD288" i="47"/>
  <c r="CD41" i="47"/>
  <c r="CD109" i="47"/>
  <c r="CD173" i="47"/>
  <c r="CD237" i="47"/>
  <c r="CD38" i="47"/>
  <c r="CD102" i="47"/>
  <c r="CD166" i="47"/>
  <c r="CD230" i="47"/>
  <c r="CD294" i="47"/>
  <c r="CD127" i="47"/>
  <c r="CD191" i="47"/>
  <c r="CD255" i="47"/>
  <c r="CD52" i="47"/>
  <c r="CD116" i="47"/>
  <c r="CD180" i="47"/>
  <c r="CD244" i="47"/>
  <c r="CD61" i="47"/>
  <c r="CD129" i="47"/>
  <c r="CD193" i="47"/>
  <c r="CD257" i="47"/>
  <c r="CD42" i="47"/>
  <c r="CD106" i="47"/>
  <c r="CD170" i="47"/>
  <c r="CD234" i="47"/>
  <c r="CD298" i="47"/>
  <c r="CD131" i="47"/>
  <c r="CD195" i="47"/>
  <c r="CD259" i="47"/>
  <c r="CD56" i="47"/>
  <c r="CD120" i="47"/>
  <c r="CD184" i="47"/>
  <c r="CD248" i="47"/>
  <c r="CD71" i="47"/>
  <c r="CD85" i="47"/>
  <c r="CD149" i="47"/>
  <c r="CD213" i="47"/>
  <c r="CD277" i="47"/>
  <c r="CD62" i="47"/>
  <c r="CD126" i="47"/>
  <c r="CD190" i="47"/>
  <c r="CD254" i="47"/>
  <c r="CD99" i="47"/>
  <c r="CD167" i="47"/>
  <c r="CD231" i="47"/>
  <c r="CD295" i="47"/>
  <c r="CD92" i="47"/>
  <c r="CD156" i="47"/>
  <c r="CD252" i="47"/>
  <c r="CD265" i="47"/>
  <c r="CD66" i="47"/>
  <c r="CD130" i="47"/>
  <c r="CD75" i="47"/>
  <c r="CD219" i="47"/>
  <c r="CD80" i="47"/>
  <c r="CD37" i="47"/>
  <c r="CD105" i="47"/>
  <c r="CD169" i="47"/>
  <c r="CD233" i="47"/>
  <c r="CD297" i="47"/>
  <c r="CD98" i="47"/>
  <c r="CD162" i="47"/>
  <c r="CD226" i="47"/>
  <c r="CD290" i="47"/>
  <c r="CD123" i="47"/>
  <c r="CD187" i="47"/>
  <c r="CD251" i="47"/>
  <c r="CD48" i="47"/>
  <c r="CD112" i="47"/>
  <c r="CD176" i="47"/>
  <c r="CD240" i="47"/>
  <c r="CD57" i="47"/>
  <c r="CD125" i="47"/>
  <c r="CD189" i="47"/>
  <c r="CD253" i="47"/>
  <c r="CD54" i="47"/>
  <c r="CD118" i="47"/>
  <c r="CD182" i="47"/>
  <c r="CD246" i="47"/>
  <c r="CD51" i="47"/>
  <c r="CD143" i="47"/>
  <c r="CD207" i="47"/>
  <c r="CD271" i="47"/>
  <c r="CD68" i="47"/>
  <c r="CD132" i="47"/>
  <c r="CD196" i="47"/>
  <c r="CD260" i="47"/>
  <c r="CD63" i="47"/>
  <c r="CD81" i="47"/>
  <c r="CD145" i="47"/>
  <c r="CD209" i="47"/>
  <c r="CD273" i="47"/>
  <c r="CD58" i="47"/>
  <c r="CD122" i="47"/>
  <c r="CD186" i="47"/>
  <c r="CD250" i="47"/>
  <c r="CD59" i="47"/>
  <c r="CD147" i="47"/>
  <c r="CD211" i="47"/>
  <c r="CD275" i="47"/>
  <c r="CD72" i="47"/>
  <c r="CD136" i="47"/>
  <c r="CD200" i="47"/>
  <c r="CD264" i="47"/>
  <c r="CD204" i="47"/>
  <c r="CD107" i="47"/>
  <c r="CD101" i="47"/>
  <c r="CD165" i="47"/>
  <c r="CD229" i="47"/>
  <c r="CD293" i="47"/>
  <c r="CD78" i="47"/>
  <c r="CD142" i="47"/>
  <c r="CD206" i="47"/>
  <c r="CD270" i="47"/>
  <c r="CD119" i="47"/>
  <c r="CD183" i="47"/>
  <c r="CD247" i="47"/>
  <c r="CD44" i="47"/>
  <c r="CD108" i="47"/>
  <c r="CD172" i="47"/>
  <c r="CD284" i="47"/>
  <c r="CD201" i="47"/>
  <c r="CD53" i="47"/>
  <c r="CD121" i="47"/>
  <c r="CD185" i="47"/>
  <c r="CD249" i="47"/>
  <c r="CD50" i="47"/>
  <c r="CD114" i="47"/>
  <c r="CD178" i="47"/>
  <c r="CD242" i="47"/>
  <c r="CD43" i="47"/>
  <c r="CD139" i="47"/>
  <c r="CD203" i="47"/>
  <c r="CD267" i="47"/>
  <c r="CD64" i="47"/>
  <c r="CD128" i="47"/>
  <c r="CD192" i="47"/>
  <c r="CD256" i="47"/>
  <c r="CD55" i="47"/>
  <c r="CD77" i="47"/>
  <c r="CD141" i="47"/>
  <c r="CD205" i="47"/>
  <c r="CD269" i="47"/>
  <c r="CD70" i="47"/>
  <c r="CD134" i="47"/>
  <c r="CD198" i="47"/>
  <c r="CD262" i="47"/>
  <c r="CD83" i="47"/>
  <c r="CD159" i="47"/>
  <c r="CD223" i="47"/>
  <c r="CD287" i="47"/>
  <c r="CD84" i="47"/>
  <c r="CD148" i="47"/>
  <c r="CD212" i="47"/>
  <c r="CD276" i="47"/>
  <c r="CD95" i="47"/>
  <c r="CD97" i="47"/>
  <c r="CD161" i="47"/>
  <c r="CD225" i="47"/>
  <c r="CD289" i="47"/>
  <c r="CD74" i="47"/>
  <c r="CD138" i="47"/>
  <c r="CD202" i="47"/>
  <c r="CD266" i="47"/>
  <c r="CD91" i="47"/>
  <c r="CD163" i="47"/>
  <c r="CD227" i="47"/>
  <c r="CD291" i="47"/>
  <c r="CD88" i="47"/>
  <c r="CD152" i="47"/>
  <c r="CD216" i="47"/>
  <c r="CD280" i="47"/>
  <c r="CD220" i="47"/>
  <c r="CD49" i="47"/>
  <c r="CD117" i="47"/>
  <c r="CD181" i="47"/>
  <c r="CD245" i="47"/>
  <c r="CD65" i="47"/>
  <c r="CD94" i="47"/>
  <c r="CD158" i="47"/>
  <c r="CD222" i="47"/>
  <c r="CD286" i="47"/>
  <c r="CD135" i="47"/>
  <c r="CD199" i="47"/>
  <c r="CD263" i="47"/>
  <c r="CD60" i="47"/>
  <c r="CD124" i="47"/>
  <c r="CD188" i="47"/>
  <c r="CD300" i="47"/>
  <c r="BP64" i="48"/>
  <c r="BP19" i="48"/>
  <c r="BP48" i="48" s="1"/>
  <c r="BO21" i="48"/>
  <c r="BO22" i="48" s="1"/>
  <c r="BP15" i="48"/>
  <c r="BP44" i="48" s="1"/>
  <c r="BP10" i="48"/>
  <c r="BP39" i="48" s="1"/>
  <c r="BP11" i="48"/>
  <c r="BP40" i="48" s="1"/>
  <c r="BP14" i="48"/>
  <c r="BP43" i="48" s="1"/>
  <c r="BP17" i="48"/>
  <c r="BP46" i="48" s="1"/>
  <c r="BP16" i="48"/>
  <c r="BP45" i="48" s="1"/>
  <c r="BO66" i="48"/>
  <c r="BO67" i="48" s="1"/>
  <c r="BP60" i="48"/>
  <c r="BP55" i="48"/>
  <c r="BP56" i="48"/>
  <c r="BP59" i="48"/>
  <c r="BP62" i="48"/>
  <c r="BP61" i="48"/>
  <c r="BP63" i="48"/>
  <c r="BP65" i="48"/>
  <c r="BO50" i="48"/>
  <c r="CE1" i="47"/>
  <c r="CD9" i="47"/>
  <c r="CD10" i="47"/>
  <c r="CD4" i="47"/>
  <c r="CD35" i="47"/>
  <c r="CD6" i="47"/>
  <c r="CD7" i="47"/>
  <c r="CD8" i="47"/>
  <c r="CD5" i="47"/>
  <c r="CD3" i="47"/>
  <c r="CD2" i="47"/>
  <c r="BQ18" i="48" s="1"/>
  <c r="BQ47" i="48" s="1"/>
  <c r="CD11" i="47"/>
  <c r="CD32" i="47"/>
  <c r="CD30" i="47"/>
  <c r="CD29" i="47"/>
  <c r="CD14" i="47"/>
  <c r="CD18" i="47"/>
  <c r="CD15" i="47"/>
  <c r="CD19" i="47"/>
  <c r="CD31" i="47"/>
  <c r="BQ20" i="48" s="1"/>
  <c r="BQ49" i="48" s="1"/>
  <c r="CD27" i="47"/>
  <c r="CD24" i="47"/>
  <c r="CD16" i="47"/>
  <c r="CD17" i="47"/>
  <c r="CD13" i="47"/>
  <c r="CD12" i="47"/>
  <c r="CD26" i="47"/>
  <c r="CD22" i="47"/>
  <c r="CD23" i="47"/>
  <c r="CD25" i="47"/>
  <c r="CD34" i="47"/>
  <c r="CD20" i="47"/>
  <c r="CD28" i="47"/>
  <c r="CD33" i="47"/>
  <c r="CD21" i="47"/>
  <c r="AR37" i="39"/>
  <c r="AR30" i="39"/>
  <c r="AR31" i="39" s="1"/>
  <c r="AS23" i="39"/>
  <c r="AS24" i="39" s="1"/>
  <c r="BE21" i="39"/>
  <c r="BG8" i="15" s="1"/>
  <c r="AH65" i="40"/>
  <c r="AH10" i="40" s="1"/>
  <c r="AH70" i="40" s="1"/>
  <c r="AH72" i="40" s="1"/>
  <c r="X69" i="39"/>
  <c r="Y69" i="39"/>
  <c r="Z69" i="39"/>
  <c r="A70" i="39"/>
  <c r="D69" i="39"/>
  <c r="E69" i="39"/>
  <c r="F69" i="39"/>
  <c r="G69" i="39"/>
  <c r="H69" i="39"/>
  <c r="I69" i="39"/>
  <c r="J69" i="39"/>
  <c r="K69" i="39"/>
  <c r="L69" i="39"/>
  <c r="M69" i="39"/>
  <c r="N69" i="39"/>
  <c r="O69" i="39"/>
  <c r="P69" i="39"/>
  <c r="Q69" i="39"/>
  <c r="R69" i="39"/>
  <c r="S69" i="39"/>
  <c r="T69" i="39"/>
  <c r="U69" i="39"/>
  <c r="V69" i="39"/>
  <c r="W69" i="39"/>
  <c r="AD69" i="39"/>
  <c r="AE69" i="39"/>
  <c r="AF69" i="39"/>
  <c r="AH56" i="39"/>
  <c r="AH69" i="39"/>
  <c r="AH54" i="39"/>
  <c r="AH52" i="39"/>
  <c r="AH50" i="39"/>
  <c r="AH48" i="39"/>
  <c r="AH46" i="39"/>
  <c r="AH44" i="39"/>
  <c r="AH42" i="39"/>
  <c r="AH40" i="39"/>
  <c r="AH38" i="39"/>
  <c r="AI36" i="39"/>
  <c r="AH49" i="39"/>
  <c r="AH41" i="39"/>
  <c r="AH51" i="39"/>
  <c r="AH43" i="39"/>
  <c r="AH53" i="39"/>
  <c r="AH45" i="39"/>
  <c r="AH55" i="39"/>
  <c r="AH47" i="39"/>
  <c r="AH39" i="39"/>
  <c r="BE142" i="39"/>
  <c r="BD141" i="39"/>
  <c r="AI36" i="40"/>
  <c r="AI62" i="40" s="1"/>
  <c r="AI32" i="40"/>
  <c r="AI58" i="40" s="1"/>
  <c r="AI28" i="40"/>
  <c r="AI54" i="40" s="1"/>
  <c r="AI37" i="40"/>
  <c r="AI63" i="40" s="1"/>
  <c r="AI33" i="40"/>
  <c r="AI59" i="40" s="1"/>
  <c r="AI29" i="40"/>
  <c r="AI55" i="40" s="1"/>
  <c r="AI25" i="40"/>
  <c r="AI51" i="40" s="1"/>
  <c r="AI30" i="40"/>
  <c r="AI56" i="40" s="1"/>
  <c r="AI21" i="40"/>
  <c r="AI47" i="40" s="1"/>
  <c r="AI17" i="40"/>
  <c r="AI43" i="40" s="1"/>
  <c r="AJ9" i="40"/>
  <c r="AI26" i="40"/>
  <c r="AI52" i="40" s="1"/>
  <c r="AI20" i="40"/>
  <c r="AI46" i="40" s="1"/>
  <c r="AI19" i="40"/>
  <c r="AI45" i="40" s="1"/>
  <c r="AI18" i="40"/>
  <c r="AI44" i="40" s="1"/>
  <c r="AI35" i="40"/>
  <c r="AI61" i="40" s="1"/>
  <c r="AI16" i="40"/>
  <c r="AI42" i="40" s="1"/>
  <c r="AI15" i="40"/>
  <c r="AI41" i="40" s="1"/>
  <c r="AI31" i="40"/>
  <c r="AI57" i="40" s="1"/>
  <c r="AI27" i="40"/>
  <c r="AI53" i="40" s="1"/>
  <c r="AI34" i="40"/>
  <c r="AI60" i="40" s="1"/>
  <c r="AI22" i="40"/>
  <c r="AI48" i="40" s="1"/>
  <c r="AI23" i="40"/>
  <c r="AI49" i="40" s="1"/>
  <c r="AI24" i="40"/>
  <c r="AI50" i="40" s="1"/>
  <c r="AI68" i="40"/>
  <c r="AJ5" i="40"/>
  <c r="CE87" i="47" l="1"/>
  <c r="CE93" i="47"/>
  <c r="CE157" i="47"/>
  <c r="CE221" i="47"/>
  <c r="CE285" i="47"/>
  <c r="CE86" i="47"/>
  <c r="CE150" i="47"/>
  <c r="CE214" i="47"/>
  <c r="CE278" i="47"/>
  <c r="CE111" i="47"/>
  <c r="CE175" i="47"/>
  <c r="CE239" i="47"/>
  <c r="CE36" i="47"/>
  <c r="CE100" i="47"/>
  <c r="CE164" i="47"/>
  <c r="CE228" i="47"/>
  <c r="CE292" i="47"/>
  <c r="CE45" i="47"/>
  <c r="CE113" i="47"/>
  <c r="CE177" i="47"/>
  <c r="CE241" i="47"/>
  <c r="CE39" i="47"/>
  <c r="CE90" i="47"/>
  <c r="CE154" i="47"/>
  <c r="CE218" i="47"/>
  <c r="CE282" i="47"/>
  <c r="CE115" i="47"/>
  <c r="CE179" i="47"/>
  <c r="CE243" i="47"/>
  <c r="CE40" i="47"/>
  <c r="CE104" i="47"/>
  <c r="CE168" i="47"/>
  <c r="CE232" i="47"/>
  <c r="CE296" i="47"/>
  <c r="CE268" i="47"/>
  <c r="CE69" i="47"/>
  <c r="CE133" i="47"/>
  <c r="CE197" i="47"/>
  <c r="CE261" i="47"/>
  <c r="CE46" i="47"/>
  <c r="CE110" i="47"/>
  <c r="CE174" i="47"/>
  <c r="CE238" i="47"/>
  <c r="CE67" i="47"/>
  <c r="CE151" i="47"/>
  <c r="CE215" i="47"/>
  <c r="CE279" i="47"/>
  <c r="CE76" i="47"/>
  <c r="CE140" i="47"/>
  <c r="CE236" i="47"/>
  <c r="CE47" i="47"/>
  <c r="CE73" i="47"/>
  <c r="CE137" i="47"/>
  <c r="CE194" i="47"/>
  <c r="CE258" i="47"/>
  <c r="CE155" i="47"/>
  <c r="CE283" i="47"/>
  <c r="CE144" i="47"/>
  <c r="CE208" i="47"/>
  <c r="CE272" i="47"/>
  <c r="CE79" i="47"/>
  <c r="CE89" i="47"/>
  <c r="CE153" i="47"/>
  <c r="CE217" i="47"/>
  <c r="CE281" i="47"/>
  <c r="CE82" i="47"/>
  <c r="CE146" i="47"/>
  <c r="CE210" i="47"/>
  <c r="CE274" i="47"/>
  <c r="CE103" i="47"/>
  <c r="CE171" i="47"/>
  <c r="CE235" i="47"/>
  <c r="CE299" i="47"/>
  <c r="CE96" i="47"/>
  <c r="CE160" i="47"/>
  <c r="CE224" i="47"/>
  <c r="CE288" i="47"/>
  <c r="CE41" i="47"/>
  <c r="CE109" i="47"/>
  <c r="CE173" i="47"/>
  <c r="CE237" i="47"/>
  <c r="CE38" i="47"/>
  <c r="CE102" i="47"/>
  <c r="CE166" i="47"/>
  <c r="CE230" i="47"/>
  <c r="CE294" i="47"/>
  <c r="CE127" i="47"/>
  <c r="CE191" i="47"/>
  <c r="CE255" i="47"/>
  <c r="CE52" i="47"/>
  <c r="CE116" i="47"/>
  <c r="CE180" i="47"/>
  <c r="CE244" i="47"/>
  <c r="CE61" i="47"/>
  <c r="CE129" i="47"/>
  <c r="CE193" i="47"/>
  <c r="CE257" i="47"/>
  <c r="CE42" i="47"/>
  <c r="CE106" i="47"/>
  <c r="CE170" i="47"/>
  <c r="CE234" i="47"/>
  <c r="CE298" i="47"/>
  <c r="CE131" i="47"/>
  <c r="CE195" i="47"/>
  <c r="CE259" i="47"/>
  <c r="CE56" i="47"/>
  <c r="CE120" i="47"/>
  <c r="CE184" i="47"/>
  <c r="CE248" i="47"/>
  <c r="CE71" i="47"/>
  <c r="CE85" i="47"/>
  <c r="CE149" i="47"/>
  <c r="CE213" i="47"/>
  <c r="CE277" i="47"/>
  <c r="CE62" i="47"/>
  <c r="CE126" i="47"/>
  <c r="CE190" i="47"/>
  <c r="CE254" i="47"/>
  <c r="CE99" i="47"/>
  <c r="CE167" i="47"/>
  <c r="CE231" i="47"/>
  <c r="CE295" i="47"/>
  <c r="CE92" i="47"/>
  <c r="CE156" i="47"/>
  <c r="CE252" i="47"/>
  <c r="CE265" i="47"/>
  <c r="CE66" i="47"/>
  <c r="CE130" i="47"/>
  <c r="CE75" i="47"/>
  <c r="CE219" i="47"/>
  <c r="CE80" i="47"/>
  <c r="CE37" i="47"/>
  <c r="CE105" i="47"/>
  <c r="CE169" i="47"/>
  <c r="CE233" i="47"/>
  <c r="CE297" i="47"/>
  <c r="CE98" i="47"/>
  <c r="CE162" i="47"/>
  <c r="CE226" i="47"/>
  <c r="CE290" i="47"/>
  <c r="CE123" i="47"/>
  <c r="CE187" i="47"/>
  <c r="CE251" i="47"/>
  <c r="CE48" i="47"/>
  <c r="CE112" i="47"/>
  <c r="CE176" i="47"/>
  <c r="CE240" i="47"/>
  <c r="CE57" i="47"/>
  <c r="CE125" i="47"/>
  <c r="CE189" i="47"/>
  <c r="CE253" i="47"/>
  <c r="CE54" i="47"/>
  <c r="CE118" i="47"/>
  <c r="CE182" i="47"/>
  <c r="CE246" i="47"/>
  <c r="CE51" i="47"/>
  <c r="CE143" i="47"/>
  <c r="CE207" i="47"/>
  <c r="CE271" i="47"/>
  <c r="CE68" i="47"/>
  <c r="CE132" i="47"/>
  <c r="CE196" i="47"/>
  <c r="CE260" i="47"/>
  <c r="CE63" i="47"/>
  <c r="CE81" i="47"/>
  <c r="CE145" i="47"/>
  <c r="CE209" i="47"/>
  <c r="CE273" i="47"/>
  <c r="CE58" i="47"/>
  <c r="CE122" i="47"/>
  <c r="CE186" i="47"/>
  <c r="CE250" i="47"/>
  <c r="CE59" i="47"/>
  <c r="CE147" i="47"/>
  <c r="CE211" i="47"/>
  <c r="CE275" i="47"/>
  <c r="CE72" i="47"/>
  <c r="CE136" i="47"/>
  <c r="CE200" i="47"/>
  <c r="CE264" i="47"/>
  <c r="CE204" i="47"/>
  <c r="CE107" i="47"/>
  <c r="CE101" i="47"/>
  <c r="CE165" i="47"/>
  <c r="CE229" i="47"/>
  <c r="CE293" i="47"/>
  <c r="CE78" i="47"/>
  <c r="CE142" i="47"/>
  <c r="CE206" i="47"/>
  <c r="CE270" i="47"/>
  <c r="CE119" i="47"/>
  <c r="CE183" i="47"/>
  <c r="CE247" i="47"/>
  <c r="CE44" i="47"/>
  <c r="CE108" i="47"/>
  <c r="CE172" i="47"/>
  <c r="CE284" i="47"/>
  <c r="CE201" i="47"/>
  <c r="CE53" i="47"/>
  <c r="CE121" i="47"/>
  <c r="CE185" i="47"/>
  <c r="CE249" i="47"/>
  <c r="CE50" i="47"/>
  <c r="CE114" i="47"/>
  <c r="CE178" i="47"/>
  <c r="CE242" i="47"/>
  <c r="CE43" i="47"/>
  <c r="CE139" i="47"/>
  <c r="CE203" i="47"/>
  <c r="CE267" i="47"/>
  <c r="CE64" i="47"/>
  <c r="CE128" i="47"/>
  <c r="CE192" i="47"/>
  <c r="CE256" i="47"/>
  <c r="CE55" i="47"/>
  <c r="CE77" i="47"/>
  <c r="CE141" i="47"/>
  <c r="CE205" i="47"/>
  <c r="CE269" i="47"/>
  <c r="CE70" i="47"/>
  <c r="CE134" i="47"/>
  <c r="CE198" i="47"/>
  <c r="CE262" i="47"/>
  <c r="CE83" i="47"/>
  <c r="CE159" i="47"/>
  <c r="CE223" i="47"/>
  <c r="CE287" i="47"/>
  <c r="CE84" i="47"/>
  <c r="CE148" i="47"/>
  <c r="CE212" i="47"/>
  <c r="CE276" i="47"/>
  <c r="CE95" i="47"/>
  <c r="CE97" i="47"/>
  <c r="CE161" i="47"/>
  <c r="CE225" i="47"/>
  <c r="CE289" i="47"/>
  <c r="CE74" i="47"/>
  <c r="CE138" i="47"/>
  <c r="CE202" i="47"/>
  <c r="CE266" i="47"/>
  <c r="CE91" i="47"/>
  <c r="CE163" i="47"/>
  <c r="CE227" i="47"/>
  <c r="CE291" i="47"/>
  <c r="CE88" i="47"/>
  <c r="CE152" i="47"/>
  <c r="CE216" i="47"/>
  <c r="CE280" i="47"/>
  <c r="CE220" i="47"/>
  <c r="CE49" i="47"/>
  <c r="CE117" i="47"/>
  <c r="CE181" i="47"/>
  <c r="CE245" i="47"/>
  <c r="CE65" i="47"/>
  <c r="CE94" i="47"/>
  <c r="CE158" i="47"/>
  <c r="CE222" i="47"/>
  <c r="CE286" i="47"/>
  <c r="CE135" i="47"/>
  <c r="CE199" i="47"/>
  <c r="CE263" i="47"/>
  <c r="CE60" i="47"/>
  <c r="CE124" i="47"/>
  <c r="CE188" i="47"/>
  <c r="CE300" i="47"/>
  <c r="AA70" i="39"/>
  <c r="AB70" i="39"/>
  <c r="AC70" i="39"/>
  <c r="BQ19" i="48"/>
  <c r="BQ48" i="48" s="1"/>
  <c r="BQ64" i="48"/>
  <c r="BO51" i="48"/>
  <c r="BQ14" i="48"/>
  <c r="BQ43" i="48" s="1"/>
  <c r="BQ10" i="48"/>
  <c r="BQ39" i="48" s="1"/>
  <c r="BQ15" i="48"/>
  <c r="BQ44" i="48" s="1"/>
  <c r="BQ16" i="48"/>
  <c r="BQ45" i="48" s="1"/>
  <c r="BQ17" i="48"/>
  <c r="BQ46" i="48" s="1"/>
  <c r="BQ11" i="48"/>
  <c r="BQ40" i="48" s="1"/>
  <c r="BP21" i="48"/>
  <c r="BP22" i="48" s="1"/>
  <c r="BQ61" i="48"/>
  <c r="BQ65" i="48"/>
  <c r="BQ55" i="48"/>
  <c r="BQ59" i="48"/>
  <c r="BQ63" i="48"/>
  <c r="BQ60" i="48"/>
  <c r="BQ62" i="48"/>
  <c r="BQ56" i="48"/>
  <c r="BP66" i="48"/>
  <c r="BP67" i="48" s="1"/>
  <c r="BP50" i="48"/>
  <c r="CF1" i="47"/>
  <c r="CE10" i="47"/>
  <c r="CE9" i="47"/>
  <c r="CE4" i="47"/>
  <c r="CE35" i="47"/>
  <c r="CE14" i="47"/>
  <c r="CE16" i="47"/>
  <c r="CE17" i="47"/>
  <c r="CE13" i="47"/>
  <c r="CE18" i="47"/>
  <c r="CE12" i="47"/>
  <c r="CE15" i="47"/>
  <c r="CE19" i="47"/>
  <c r="CE5" i="47"/>
  <c r="CE11" i="47"/>
  <c r="CE26" i="47"/>
  <c r="CE23" i="47"/>
  <c r="CE34" i="47"/>
  <c r="CE33" i="47"/>
  <c r="CE21" i="47"/>
  <c r="CE31" i="47"/>
  <c r="BR20" i="48" s="1"/>
  <c r="BR49" i="48" s="1"/>
  <c r="CE32" i="47"/>
  <c r="CE30" i="47"/>
  <c r="CE29" i="47"/>
  <c r="CE2" i="47"/>
  <c r="BR18" i="48" s="1"/>
  <c r="BR47" i="48" s="1"/>
  <c r="CE22" i="47"/>
  <c r="CE25" i="47"/>
  <c r="CE20" i="47"/>
  <c r="CE28" i="47"/>
  <c r="CE3" i="47"/>
  <c r="CE27" i="47"/>
  <c r="CE6" i="47"/>
  <c r="CE7" i="47"/>
  <c r="BR15" i="48" s="1"/>
  <c r="BR44" i="48" s="1"/>
  <c r="CE8" i="47"/>
  <c r="CE24" i="47"/>
  <c r="AS37" i="39"/>
  <c r="AS30" i="39"/>
  <c r="AT37" i="39" s="1"/>
  <c r="AT23" i="39"/>
  <c r="BF21" i="39"/>
  <c r="BH8" i="15" s="1"/>
  <c r="AH70" i="39"/>
  <c r="X70" i="39"/>
  <c r="Y70" i="39"/>
  <c r="Z70" i="39"/>
  <c r="AI57" i="39"/>
  <c r="AI70" i="39"/>
  <c r="AI54" i="39"/>
  <c r="AI52" i="39"/>
  <c r="AI50" i="39"/>
  <c r="AI48" i="39"/>
  <c r="AI46" i="39"/>
  <c r="AI44" i="39"/>
  <c r="AI42" i="39"/>
  <c r="AI40" i="39"/>
  <c r="AI38" i="39"/>
  <c r="AI56" i="39"/>
  <c r="AI55" i="39"/>
  <c r="AI53" i="39"/>
  <c r="AI51" i="39"/>
  <c r="AI49" i="39"/>
  <c r="AI47" i="39"/>
  <c r="AI45" i="39"/>
  <c r="AI43" i="39"/>
  <c r="AI41" i="39"/>
  <c r="AI39" i="39"/>
  <c r="AJ36" i="39"/>
  <c r="A71" i="39"/>
  <c r="D70" i="39"/>
  <c r="E70" i="39"/>
  <c r="F70" i="39"/>
  <c r="G70" i="39"/>
  <c r="H70" i="39"/>
  <c r="I70" i="39"/>
  <c r="J70" i="39"/>
  <c r="K70" i="39"/>
  <c r="L70" i="39"/>
  <c r="M70" i="39"/>
  <c r="N70" i="39"/>
  <c r="O70" i="39"/>
  <c r="P70" i="39"/>
  <c r="Q70" i="39"/>
  <c r="R70" i="39"/>
  <c r="S70" i="39"/>
  <c r="T70" i="39"/>
  <c r="U70" i="39"/>
  <c r="V70" i="39"/>
  <c r="W70" i="39"/>
  <c r="AD70" i="39"/>
  <c r="AE70" i="39"/>
  <c r="AF70" i="39"/>
  <c r="AG70" i="39"/>
  <c r="BF142" i="39"/>
  <c r="BE141" i="39"/>
  <c r="AJ68" i="40"/>
  <c r="AK5" i="40"/>
  <c r="AJ37" i="40"/>
  <c r="AJ63" i="40" s="1"/>
  <c r="AJ33" i="40"/>
  <c r="AJ59" i="40" s="1"/>
  <c r="AJ29" i="40"/>
  <c r="AJ55" i="40" s="1"/>
  <c r="AJ25" i="40"/>
  <c r="AJ51" i="40" s="1"/>
  <c r="AJ34" i="40"/>
  <c r="AJ60" i="40" s="1"/>
  <c r="AJ30" i="40"/>
  <c r="AJ56" i="40" s="1"/>
  <c r="AJ26" i="40"/>
  <c r="AJ52" i="40" s="1"/>
  <c r="AJ35" i="40"/>
  <c r="AJ61" i="40" s="1"/>
  <c r="AJ27" i="40"/>
  <c r="AJ53" i="40" s="1"/>
  <c r="AJ22" i="40"/>
  <c r="AJ48" i="40" s="1"/>
  <c r="AJ18" i="40"/>
  <c r="AJ44" i="40" s="1"/>
  <c r="AJ28" i="40"/>
  <c r="AJ54" i="40" s="1"/>
  <c r="AJ17" i="40"/>
  <c r="AJ43" i="40" s="1"/>
  <c r="AJ16" i="40"/>
  <c r="AJ42" i="40" s="1"/>
  <c r="AJ15" i="40"/>
  <c r="AJ41" i="40" s="1"/>
  <c r="AJ31" i="40"/>
  <c r="AJ57" i="40" s="1"/>
  <c r="AJ24" i="40"/>
  <c r="AJ50" i="40" s="1"/>
  <c r="AJ23" i="40"/>
  <c r="AJ49" i="40" s="1"/>
  <c r="AK9" i="40"/>
  <c r="AJ36" i="40"/>
  <c r="AJ62" i="40" s="1"/>
  <c r="AJ19" i="40"/>
  <c r="AJ45" i="40" s="1"/>
  <c r="AJ20" i="40"/>
  <c r="AJ46" i="40" s="1"/>
  <c r="AJ32" i="40"/>
  <c r="AJ58" i="40" s="1"/>
  <c r="AJ21" i="40"/>
  <c r="AJ47" i="40" s="1"/>
  <c r="AI65" i="40"/>
  <c r="AI10" i="40" s="1"/>
  <c r="AI70" i="40" s="1"/>
  <c r="AI72" i="40" s="1"/>
  <c r="AA71" i="39" l="1"/>
  <c r="AB71" i="39"/>
  <c r="AC71" i="39"/>
  <c r="CF87" i="47"/>
  <c r="CF93" i="47"/>
  <c r="CF157" i="47"/>
  <c r="CF221" i="47"/>
  <c r="CF285" i="47"/>
  <c r="CF86" i="47"/>
  <c r="CF150" i="47"/>
  <c r="CF214" i="47"/>
  <c r="CF278" i="47"/>
  <c r="CF111" i="47"/>
  <c r="CF175" i="47"/>
  <c r="CF239" i="47"/>
  <c r="CF36" i="47"/>
  <c r="CF100" i="47"/>
  <c r="CF164" i="47"/>
  <c r="CF228" i="47"/>
  <c r="CF292" i="47"/>
  <c r="CF45" i="47"/>
  <c r="CF113" i="47"/>
  <c r="CF177" i="47"/>
  <c r="CF241" i="47"/>
  <c r="CF39" i="47"/>
  <c r="CF90" i="47"/>
  <c r="CF154" i="47"/>
  <c r="CF218" i="47"/>
  <c r="CF282" i="47"/>
  <c r="CF115" i="47"/>
  <c r="CF179" i="47"/>
  <c r="CF243" i="47"/>
  <c r="CF40" i="47"/>
  <c r="CF104" i="47"/>
  <c r="CF168" i="47"/>
  <c r="CF232" i="47"/>
  <c r="CF296" i="47"/>
  <c r="CF268" i="47"/>
  <c r="CF69" i="47"/>
  <c r="CF133" i="47"/>
  <c r="CF197" i="47"/>
  <c r="CF261" i="47"/>
  <c r="CF46" i="47"/>
  <c r="CF110" i="47"/>
  <c r="CF174" i="47"/>
  <c r="CF238" i="47"/>
  <c r="CF67" i="47"/>
  <c r="CF151" i="47"/>
  <c r="CF215" i="47"/>
  <c r="CF279" i="47"/>
  <c r="CF76" i="47"/>
  <c r="CF140" i="47"/>
  <c r="CF236" i="47"/>
  <c r="CF47" i="47"/>
  <c r="CF73" i="47"/>
  <c r="CF137" i="47"/>
  <c r="CF194" i="47"/>
  <c r="CF258" i="47"/>
  <c r="CF155" i="47"/>
  <c r="CF283" i="47"/>
  <c r="CF144" i="47"/>
  <c r="CF208" i="47"/>
  <c r="CF272" i="47"/>
  <c r="CF79" i="47"/>
  <c r="CF89" i="47"/>
  <c r="CF153" i="47"/>
  <c r="CF217" i="47"/>
  <c r="CF281" i="47"/>
  <c r="CF82" i="47"/>
  <c r="CF146" i="47"/>
  <c r="CF210" i="47"/>
  <c r="CF274" i="47"/>
  <c r="CF103" i="47"/>
  <c r="CF171" i="47"/>
  <c r="CF235" i="47"/>
  <c r="CF299" i="47"/>
  <c r="CF96" i="47"/>
  <c r="CF160" i="47"/>
  <c r="CF224" i="47"/>
  <c r="CF288" i="47"/>
  <c r="CF41" i="47"/>
  <c r="CF109" i="47"/>
  <c r="CF173" i="47"/>
  <c r="CF237" i="47"/>
  <c r="CF38" i="47"/>
  <c r="CF102" i="47"/>
  <c r="CF166" i="47"/>
  <c r="CF230" i="47"/>
  <c r="CF294" i="47"/>
  <c r="CF127" i="47"/>
  <c r="CF191" i="47"/>
  <c r="CF255" i="47"/>
  <c r="CF52" i="47"/>
  <c r="CF116" i="47"/>
  <c r="CF180" i="47"/>
  <c r="CF244" i="47"/>
  <c r="CF61" i="47"/>
  <c r="CF129" i="47"/>
  <c r="CF193" i="47"/>
  <c r="CF257" i="47"/>
  <c r="CF42" i="47"/>
  <c r="CF106" i="47"/>
  <c r="CF170" i="47"/>
  <c r="CF234" i="47"/>
  <c r="CF298" i="47"/>
  <c r="CF131" i="47"/>
  <c r="CF195" i="47"/>
  <c r="CF259" i="47"/>
  <c r="CF56" i="47"/>
  <c r="CF120" i="47"/>
  <c r="CF184" i="47"/>
  <c r="CF248" i="47"/>
  <c r="CF71" i="47"/>
  <c r="CF85" i="47"/>
  <c r="CF149" i="47"/>
  <c r="CF213" i="47"/>
  <c r="CF277" i="47"/>
  <c r="CF62" i="47"/>
  <c r="CF126" i="47"/>
  <c r="CF190" i="47"/>
  <c r="CF254" i="47"/>
  <c r="CF99" i="47"/>
  <c r="CF167" i="47"/>
  <c r="CF231" i="47"/>
  <c r="CF295" i="47"/>
  <c r="CF92" i="47"/>
  <c r="CF156" i="47"/>
  <c r="CF252" i="47"/>
  <c r="CF265" i="47"/>
  <c r="CF66" i="47"/>
  <c r="CF130" i="47"/>
  <c r="CF75" i="47"/>
  <c r="CF219" i="47"/>
  <c r="CF80" i="47"/>
  <c r="CF37" i="47"/>
  <c r="CF105" i="47"/>
  <c r="CF169" i="47"/>
  <c r="CF233" i="47"/>
  <c r="CF297" i="47"/>
  <c r="CF98" i="47"/>
  <c r="CF162" i="47"/>
  <c r="CF226" i="47"/>
  <c r="CF290" i="47"/>
  <c r="CF123" i="47"/>
  <c r="CF187" i="47"/>
  <c r="CF251" i="47"/>
  <c r="CF48" i="47"/>
  <c r="CF112" i="47"/>
  <c r="CF176" i="47"/>
  <c r="CF240" i="47"/>
  <c r="CF57" i="47"/>
  <c r="CF125" i="47"/>
  <c r="CF189" i="47"/>
  <c r="CF253" i="47"/>
  <c r="CF54" i="47"/>
  <c r="CF118" i="47"/>
  <c r="CF182" i="47"/>
  <c r="CF246" i="47"/>
  <c r="CF51" i="47"/>
  <c r="CF143" i="47"/>
  <c r="CF207" i="47"/>
  <c r="CF271" i="47"/>
  <c r="CF68" i="47"/>
  <c r="CF132" i="47"/>
  <c r="CF196" i="47"/>
  <c r="CF260" i="47"/>
  <c r="CF63" i="47"/>
  <c r="CF81" i="47"/>
  <c r="CF145" i="47"/>
  <c r="CF209" i="47"/>
  <c r="CF273" i="47"/>
  <c r="CF58" i="47"/>
  <c r="CF122" i="47"/>
  <c r="CF186" i="47"/>
  <c r="CF250" i="47"/>
  <c r="CF59" i="47"/>
  <c r="CF147" i="47"/>
  <c r="CF211" i="47"/>
  <c r="CF275" i="47"/>
  <c r="CF72" i="47"/>
  <c r="CF136" i="47"/>
  <c r="CF200" i="47"/>
  <c r="CF264" i="47"/>
  <c r="CF204" i="47"/>
  <c r="CF107" i="47"/>
  <c r="CF101" i="47"/>
  <c r="CF165" i="47"/>
  <c r="CF229" i="47"/>
  <c r="CF293" i="47"/>
  <c r="CF78" i="47"/>
  <c r="CF142" i="47"/>
  <c r="CF206" i="47"/>
  <c r="CF270" i="47"/>
  <c r="CF119" i="47"/>
  <c r="CF183" i="47"/>
  <c r="CF247" i="47"/>
  <c r="CF44" i="47"/>
  <c r="CF108" i="47"/>
  <c r="CF172" i="47"/>
  <c r="CF284" i="47"/>
  <c r="CF201" i="47"/>
  <c r="CF53" i="47"/>
  <c r="CF121" i="47"/>
  <c r="CF185" i="47"/>
  <c r="CF249" i="47"/>
  <c r="CF50" i="47"/>
  <c r="CF114" i="47"/>
  <c r="CF178" i="47"/>
  <c r="CF242" i="47"/>
  <c r="CF43" i="47"/>
  <c r="CF139" i="47"/>
  <c r="CF203" i="47"/>
  <c r="CF267" i="47"/>
  <c r="CF64" i="47"/>
  <c r="CF128" i="47"/>
  <c r="CF192" i="47"/>
  <c r="CF256" i="47"/>
  <c r="CF55" i="47"/>
  <c r="CF77" i="47"/>
  <c r="CF141" i="47"/>
  <c r="CF205" i="47"/>
  <c r="CF269" i="47"/>
  <c r="CF70" i="47"/>
  <c r="CF134" i="47"/>
  <c r="CF198" i="47"/>
  <c r="CF262" i="47"/>
  <c r="CF83" i="47"/>
  <c r="CF159" i="47"/>
  <c r="CF223" i="47"/>
  <c r="CF287" i="47"/>
  <c r="CF84" i="47"/>
  <c r="CF148" i="47"/>
  <c r="CF212" i="47"/>
  <c r="CF276" i="47"/>
  <c r="CF95" i="47"/>
  <c r="CF97" i="47"/>
  <c r="CF161" i="47"/>
  <c r="CF225" i="47"/>
  <c r="CF289" i="47"/>
  <c r="CF74" i="47"/>
  <c r="CF138" i="47"/>
  <c r="CF202" i="47"/>
  <c r="CF266" i="47"/>
  <c r="CF91" i="47"/>
  <c r="CF163" i="47"/>
  <c r="CF227" i="47"/>
  <c r="CF291" i="47"/>
  <c r="CF88" i="47"/>
  <c r="CF152" i="47"/>
  <c r="CF216" i="47"/>
  <c r="CF280" i="47"/>
  <c r="CF220" i="47"/>
  <c r="CF49" i="47"/>
  <c r="CF117" i="47"/>
  <c r="CF181" i="47"/>
  <c r="CF245" i="47"/>
  <c r="CF65" i="47"/>
  <c r="CF94" i="47"/>
  <c r="CF158" i="47"/>
  <c r="CF222" i="47"/>
  <c r="CF286" i="47"/>
  <c r="CF135" i="47"/>
  <c r="CF199" i="47"/>
  <c r="CF263" i="47"/>
  <c r="CF60" i="47"/>
  <c r="CF124" i="47"/>
  <c r="CF188" i="47"/>
  <c r="CF300" i="47"/>
  <c r="BR19" i="48"/>
  <c r="BR48" i="48" s="1"/>
  <c r="BR64" i="48"/>
  <c r="BP79" i="48"/>
  <c r="BP51" i="48"/>
  <c r="BR11" i="48"/>
  <c r="BR40" i="48" s="1"/>
  <c r="BR16" i="48"/>
  <c r="BR45" i="48" s="1"/>
  <c r="BR14" i="48"/>
  <c r="BR43" i="48" s="1"/>
  <c r="BR10" i="48"/>
  <c r="BR39" i="48" s="1"/>
  <c r="BR17" i="48"/>
  <c r="BR46" i="48" s="1"/>
  <c r="BQ21" i="48"/>
  <c r="BQ22" i="48" s="1"/>
  <c r="BP73" i="48"/>
  <c r="BP78" i="48"/>
  <c r="BP81" i="48"/>
  <c r="BP80" i="48"/>
  <c r="BP76" i="48"/>
  <c r="BP82" i="48"/>
  <c r="BP75" i="48"/>
  <c r="BP77" i="48"/>
  <c r="BP83" i="48"/>
  <c r="BP74" i="48"/>
  <c r="BR61" i="48"/>
  <c r="BR55" i="48"/>
  <c r="BR62" i="48"/>
  <c r="BR56" i="48"/>
  <c r="BR60" i="48"/>
  <c r="BR63" i="48"/>
  <c r="BR65" i="48"/>
  <c r="BR59" i="48"/>
  <c r="BQ66" i="48"/>
  <c r="BQ67" i="48" s="1"/>
  <c r="BQ50" i="48"/>
  <c r="CG1" i="47"/>
  <c r="CF10" i="47"/>
  <c r="CF9" i="47"/>
  <c r="CF4" i="47"/>
  <c r="CF35" i="47"/>
  <c r="CF26" i="47"/>
  <c r="CF22" i="47"/>
  <c r="CF23" i="47"/>
  <c r="CF25" i="47"/>
  <c r="CF34" i="47"/>
  <c r="CF20" i="47"/>
  <c r="CF14" i="47"/>
  <c r="CF6" i="47"/>
  <c r="CF7" i="47"/>
  <c r="CF8" i="47"/>
  <c r="CF28" i="47"/>
  <c r="CF33" i="47"/>
  <c r="CF5" i="47"/>
  <c r="CF21" i="47"/>
  <c r="CF3" i="47"/>
  <c r="CF31" i="47"/>
  <c r="BS20" i="48" s="1"/>
  <c r="BS49" i="48" s="1"/>
  <c r="CF2" i="47"/>
  <c r="BS18" i="48" s="1"/>
  <c r="BS47" i="48" s="1"/>
  <c r="CF32" i="47"/>
  <c r="CF27" i="47"/>
  <c r="CF30" i="47"/>
  <c r="CF24" i="47"/>
  <c r="CF29" i="47"/>
  <c r="CF18" i="47"/>
  <c r="CF11" i="47"/>
  <c r="CF15" i="47"/>
  <c r="CF19" i="47"/>
  <c r="CF17" i="47"/>
  <c r="BS16" i="48" s="1"/>
  <c r="BS45" i="48" s="1"/>
  <c r="CF13" i="47"/>
  <c r="CF12" i="47"/>
  <c r="CF16" i="47"/>
  <c r="AS31" i="39"/>
  <c r="AU23" i="39"/>
  <c r="AU24" i="39" s="1"/>
  <c r="BG21" i="39"/>
  <c r="BI8" i="15" s="1"/>
  <c r="AT24" i="39"/>
  <c r="AT30" i="39"/>
  <c r="AI71" i="39"/>
  <c r="X71" i="39"/>
  <c r="Y71" i="39"/>
  <c r="Z71" i="39"/>
  <c r="BF141" i="39"/>
  <c r="BG142" i="39"/>
  <c r="AJ71" i="39"/>
  <c r="AJ57" i="39"/>
  <c r="AJ58" i="39"/>
  <c r="AJ56" i="39"/>
  <c r="AJ55" i="39"/>
  <c r="AJ53" i="39"/>
  <c r="AJ51" i="39"/>
  <c r="AJ49" i="39"/>
  <c r="AJ47" i="39"/>
  <c r="AJ45" i="39"/>
  <c r="AJ43" i="39"/>
  <c r="AJ41" i="39"/>
  <c r="AJ39" i="39"/>
  <c r="AJ50" i="39"/>
  <c r="AJ42" i="39"/>
  <c r="AJ52" i="39"/>
  <c r="AJ44" i="39"/>
  <c r="AK36" i="39"/>
  <c r="AJ54" i="39"/>
  <c r="AJ46" i="39"/>
  <c r="AJ38" i="39"/>
  <c r="AJ48" i="39"/>
  <c r="AJ40" i="39"/>
  <c r="A72" i="39"/>
  <c r="D71" i="39"/>
  <c r="E71" i="39"/>
  <c r="F71" i="39"/>
  <c r="G71" i="39"/>
  <c r="H71" i="39"/>
  <c r="I71" i="39"/>
  <c r="J71" i="39"/>
  <c r="K71" i="39"/>
  <c r="L71" i="39"/>
  <c r="M71" i="39"/>
  <c r="N71" i="39"/>
  <c r="O71" i="39"/>
  <c r="P71" i="39"/>
  <c r="Q71" i="39"/>
  <c r="R71" i="39"/>
  <c r="S71" i="39"/>
  <c r="T71" i="39"/>
  <c r="U71" i="39"/>
  <c r="V71" i="39"/>
  <c r="W71" i="39"/>
  <c r="AD71" i="39"/>
  <c r="AE71" i="39"/>
  <c r="AF71" i="39"/>
  <c r="AG71" i="39"/>
  <c r="AH71" i="39"/>
  <c r="AJ65" i="40"/>
  <c r="AJ10" i="40" s="1"/>
  <c r="AJ70" i="40" s="1"/>
  <c r="AJ72" i="40" s="1"/>
  <c r="AK68" i="40"/>
  <c r="AL5" i="40"/>
  <c r="AK34" i="40"/>
  <c r="AK60" i="40" s="1"/>
  <c r="AK30" i="40"/>
  <c r="AK56" i="40" s="1"/>
  <c r="AK26" i="40"/>
  <c r="AK52" i="40" s="1"/>
  <c r="AK35" i="40"/>
  <c r="AK61" i="40" s="1"/>
  <c r="AK31" i="40"/>
  <c r="AK57" i="40" s="1"/>
  <c r="AK27" i="40"/>
  <c r="AK53" i="40" s="1"/>
  <c r="AK32" i="40"/>
  <c r="AK58" i="40" s="1"/>
  <c r="AK23" i="40"/>
  <c r="AK49" i="40" s="1"/>
  <c r="AK19" i="40"/>
  <c r="AK45" i="40" s="1"/>
  <c r="AK15" i="40"/>
  <c r="AK41" i="40" s="1"/>
  <c r="AK37" i="40"/>
  <c r="AK63" i="40" s="1"/>
  <c r="AK33" i="40"/>
  <c r="AK59" i="40" s="1"/>
  <c r="AK29" i="40"/>
  <c r="AK55" i="40" s="1"/>
  <c r="AK24" i="40"/>
  <c r="AK50" i="40" s="1"/>
  <c r="AL9" i="40"/>
  <c r="AK36" i="40"/>
  <c r="AK62" i="40" s="1"/>
  <c r="AK25" i="40"/>
  <c r="AK51" i="40" s="1"/>
  <c r="AK22" i="40"/>
  <c r="AK48" i="40" s="1"/>
  <c r="AK20" i="40"/>
  <c r="AK46" i="40" s="1"/>
  <c r="AK21" i="40"/>
  <c r="AK47" i="40" s="1"/>
  <c r="AK18" i="40"/>
  <c r="AK44" i="40" s="1"/>
  <c r="AK28" i="40"/>
  <c r="AK54" i="40" s="1"/>
  <c r="AK16" i="40"/>
  <c r="AK42" i="40" s="1"/>
  <c r="AK17" i="40"/>
  <c r="AK43" i="40" s="1"/>
  <c r="AA72" i="39" l="1"/>
  <c r="AB72" i="39"/>
  <c r="AC72" i="39"/>
  <c r="CG87" i="47"/>
  <c r="CG93" i="47"/>
  <c r="CG157" i="47"/>
  <c r="CG221" i="47"/>
  <c r="CG285" i="47"/>
  <c r="CG86" i="47"/>
  <c r="CG150" i="47"/>
  <c r="CG214" i="47"/>
  <c r="CG278" i="47"/>
  <c r="CG111" i="47"/>
  <c r="CG175" i="47"/>
  <c r="CG239" i="47"/>
  <c r="CG36" i="47"/>
  <c r="CG100" i="47"/>
  <c r="CG164" i="47"/>
  <c r="CG228" i="47"/>
  <c r="CG292" i="47"/>
  <c r="CG45" i="47"/>
  <c r="CG113" i="47"/>
  <c r="CG177" i="47"/>
  <c r="CG241" i="47"/>
  <c r="CG39" i="47"/>
  <c r="CG90" i="47"/>
  <c r="CG154" i="47"/>
  <c r="CG218" i="47"/>
  <c r="CG282" i="47"/>
  <c r="CG115" i="47"/>
  <c r="CG179" i="47"/>
  <c r="CG243" i="47"/>
  <c r="CG40" i="47"/>
  <c r="CG104" i="47"/>
  <c r="CG168" i="47"/>
  <c r="CG232" i="47"/>
  <c r="CG296" i="47"/>
  <c r="CG268" i="47"/>
  <c r="CG69" i="47"/>
  <c r="CG133" i="47"/>
  <c r="CG197" i="47"/>
  <c r="CG261" i="47"/>
  <c r="CG46" i="47"/>
  <c r="CG110" i="47"/>
  <c r="CG174" i="47"/>
  <c r="CG238" i="47"/>
  <c r="CG67" i="47"/>
  <c r="CG151" i="47"/>
  <c r="CG215" i="47"/>
  <c r="CG279" i="47"/>
  <c r="CG76" i="47"/>
  <c r="CG140" i="47"/>
  <c r="CG236" i="47"/>
  <c r="CG47" i="47"/>
  <c r="CG73" i="47"/>
  <c r="CG137" i="47"/>
  <c r="CG194" i="47"/>
  <c r="CG258" i="47"/>
  <c r="CG155" i="47"/>
  <c r="CG283" i="47"/>
  <c r="CG144" i="47"/>
  <c r="CG208" i="47"/>
  <c r="CG272" i="47"/>
  <c r="CG79" i="47"/>
  <c r="CG89" i="47"/>
  <c r="CG153" i="47"/>
  <c r="CG217" i="47"/>
  <c r="CG281" i="47"/>
  <c r="CG82" i="47"/>
  <c r="CG146" i="47"/>
  <c r="CG210" i="47"/>
  <c r="CG274" i="47"/>
  <c r="CG103" i="47"/>
  <c r="CG171" i="47"/>
  <c r="CG235" i="47"/>
  <c r="CG299" i="47"/>
  <c r="CG96" i="47"/>
  <c r="CG160" i="47"/>
  <c r="CG224" i="47"/>
  <c r="CG288" i="47"/>
  <c r="CG41" i="47"/>
  <c r="CG109" i="47"/>
  <c r="CG173" i="47"/>
  <c r="CG237" i="47"/>
  <c r="CG38" i="47"/>
  <c r="CG102" i="47"/>
  <c r="CG166" i="47"/>
  <c r="CG230" i="47"/>
  <c r="CG294" i="47"/>
  <c r="CG127" i="47"/>
  <c r="CG191" i="47"/>
  <c r="CG255" i="47"/>
  <c r="CG52" i="47"/>
  <c r="CG116" i="47"/>
  <c r="CG180" i="47"/>
  <c r="CG244" i="47"/>
  <c r="CG61" i="47"/>
  <c r="CG129" i="47"/>
  <c r="CG193" i="47"/>
  <c r="CG257" i="47"/>
  <c r="CG42" i="47"/>
  <c r="CG106" i="47"/>
  <c r="CG170" i="47"/>
  <c r="CG234" i="47"/>
  <c r="CG298" i="47"/>
  <c r="CG131" i="47"/>
  <c r="CG195" i="47"/>
  <c r="CG259" i="47"/>
  <c r="CG56" i="47"/>
  <c r="CG120" i="47"/>
  <c r="CG184" i="47"/>
  <c r="CG248" i="47"/>
  <c r="CG71" i="47"/>
  <c r="CG85" i="47"/>
  <c r="CG149" i="47"/>
  <c r="CG213" i="47"/>
  <c r="CG277" i="47"/>
  <c r="CG62" i="47"/>
  <c r="CG126" i="47"/>
  <c r="CG190" i="47"/>
  <c r="CG254" i="47"/>
  <c r="CG99" i="47"/>
  <c r="CG167" i="47"/>
  <c r="CG231" i="47"/>
  <c r="CG295" i="47"/>
  <c r="CG92" i="47"/>
  <c r="CG156" i="47"/>
  <c r="CG252" i="47"/>
  <c r="CG265" i="47"/>
  <c r="CG66" i="47"/>
  <c r="CG130" i="47"/>
  <c r="CG75" i="47"/>
  <c r="CG219" i="47"/>
  <c r="CG80" i="47"/>
  <c r="CG37" i="47"/>
  <c r="CG105" i="47"/>
  <c r="CG169" i="47"/>
  <c r="CG233" i="47"/>
  <c r="CG297" i="47"/>
  <c r="CG98" i="47"/>
  <c r="CG162" i="47"/>
  <c r="CG226" i="47"/>
  <c r="CG290" i="47"/>
  <c r="CG123" i="47"/>
  <c r="CG187" i="47"/>
  <c r="CG251" i="47"/>
  <c r="CG48" i="47"/>
  <c r="CG112" i="47"/>
  <c r="CG176" i="47"/>
  <c r="CG240" i="47"/>
  <c r="CG57" i="47"/>
  <c r="CG125" i="47"/>
  <c r="CG189" i="47"/>
  <c r="CG253" i="47"/>
  <c r="CG54" i="47"/>
  <c r="CG118" i="47"/>
  <c r="CG182" i="47"/>
  <c r="CG246" i="47"/>
  <c r="CG51" i="47"/>
  <c r="CG143" i="47"/>
  <c r="CG207" i="47"/>
  <c r="CG271" i="47"/>
  <c r="CG68" i="47"/>
  <c r="CG132" i="47"/>
  <c r="CG196" i="47"/>
  <c r="CG260" i="47"/>
  <c r="CG63" i="47"/>
  <c r="CG81" i="47"/>
  <c r="CG145" i="47"/>
  <c r="CG209" i="47"/>
  <c r="CG273" i="47"/>
  <c r="CG58" i="47"/>
  <c r="CG122" i="47"/>
  <c r="CG186" i="47"/>
  <c r="CG250" i="47"/>
  <c r="CG59" i="47"/>
  <c r="CG147" i="47"/>
  <c r="CG211" i="47"/>
  <c r="CG275" i="47"/>
  <c r="CG72" i="47"/>
  <c r="CG136" i="47"/>
  <c r="CG200" i="47"/>
  <c r="CG264" i="47"/>
  <c r="CG204" i="47"/>
  <c r="CG107" i="47"/>
  <c r="CG101" i="47"/>
  <c r="CG165" i="47"/>
  <c r="CG229" i="47"/>
  <c r="CG293" i="47"/>
  <c r="CG78" i="47"/>
  <c r="CG142" i="47"/>
  <c r="CG206" i="47"/>
  <c r="CG270" i="47"/>
  <c r="CG119" i="47"/>
  <c r="CG183" i="47"/>
  <c r="CG247" i="47"/>
  <c r="CG44" i="47"/>
  <c r="CG108" i="47"/>
  <c r="CG172" i="47"/>
  <c r="CG284" i="47"/>
  <c r="CG201" i="47"/>
  <c r="CG53" i="47"/>
  <c r="CG121" i="47"/>
  <c r="CG185" i="47"/>
  <c r="CG249" i="47"/>
  <c r="CG50" i="47"/>
  <c r="CG114" i="47"/>
  <c r="CG178" i="47"/>
  <c r="CG242" i="47"/>
  <c r="CG43" i="47"/>
  <c r="CG139" i="47"/>
  <c r="CG203" i="47"/>
  <c r="CG267" i="47"/>
  <c r="CG64" i="47"/>
  <c r="CG128" i="47"/>
  <c r="CG192" i="47"/>
  <c r="CG256" i="47"/>
  <c r="CG55" i="47"/>
  <c r="CG77" i="47"/>
  <c r="CG141" i="47"/>
  <c r="CG205" i="47"/>
  <c r="CG269" i="47"/>
  <c r="CG70" i="47"/>
  <c r="CG134" i="47"/>
  <c r="CG198" i="47"/>
  <c r="CG262" i="47"/>
  <c r="CG83" i="47"/>
  <c r="CG159" i="47"/>
  <c r="CG223" i="47"/>
  <c r="CG287" i="47"/>
  <c r="CG84" i="47"/>
  <c r="CG148" i="47"/>
  <c r="CG212" i="47"/>
  <c r="CG276" i="47"/>
  <c r="CG95" i="47"/>
  <c r="CG97" i="47"/>
  <c r="CG161" i="47"/>
  <c r="CG225" i="47"/>
  <c r="CG289" i="47"/>
  <c r="CG74" i="47"/>
  <c r="CG138" i="47"/>
  <c r="CG202" i="47"/>
  <c r="CG266" i="47"/>
  <c r="CG91" i="47"/>
  <c r="CG163" i="47"/>
  <c r="CG227" i="47"/>
  <c r="CG291" i="47"/>
  <c r="CG88" i="47"/>
  <c r="CG152" i="47"/>
  <c r="CG216" i="47"/>
  <c r="CG280" i="47"/>
  <c r="CG220" i="47"/>
  <c r="CG49" i="47"/>
  <c r="CG117" i="47"/>
  <c r="CG181" i="47"/>
  <c r="CG245" i="47"/>
  <c r="CG65" i="47"/>
  <c r="CG94" i="47"/>
  <c r="CG158" i="47"/>
  <c r="CG222" i="47"/>
  <c r="CG286" i="47"/>
  <c r="CG135" i="47"/>
  <c r="CG199" i="47"/>
  <c r="CG263" i="47"/>
  <c r="CG60" i="47"/>
  <c r="CG124" i="47"/>
  <c r="CG188" i="47"/>
  <c r="CG300" i="47"/>
  <c r="BS64" i="48"/>
  <c r="BS19" i="48"/>
  <c r="BS48" i="48" s="1"/>
  <c r="BQ80" i="48"/>
  <c r="BQ51" i="48"/>
  <c r="BR21" i="48"/>
  <c r="BR22" i="48" s="1"/>
  <c r="BS15" i="48"/>
  <c r="BS44" i="48" s="1"/>
  <c r="BS10" i="48"/>
  <c r="BS39" i="48" s="1"/>
  <c r="BS11" i="48"/>
  <c r="BS40" i="48" s="1"/>
  <c r="BS17" i="48"/>
  <c r="BS46" i="48" s="1"/>
  <c r="BS14" i="48"/>
  <c r="BS43" i="48" s="1"/>
  <c r="BQ79" i="48"/>
  <c r="BQ78" i="48"/>
  <c r="BQ81" i="48"/>
  <c r="BQ73" i="48"/>
  <c r="BQ77" i="48"/>
  <c r="BP84" i="48"/>
  <c r="BP85" i="48" s="1"/>
  <c r="BQ75" i="48"/>
  <c r="BQ82" i="48"/>
  <c r="BQ76" i="48"/>
  <c r="BQ83" i="48"/>
  <c r="BQ74" i="48"/>
  <c r="BS62" i="48"/>
  <c r="BS63" i="48"/>
  <c r="BS60" i="48"/>
  <c r="BS55" i="48"/>
  <c r="BS65" i="48"/>
  <c r="BS56" i="48"/>
  <c r="BS61" i="48"/>
  <c r="BS59" i="48"/>
  <c r="BR66" i="48"/>
  <c r="BR67" i="48" s="1"/>
  <c r="BR50" i="48"/>
  <c r="CH1" i="47"/>
  <c r="CG10" i="47"/>
  <c r="CG9" i="47"/>
  <c r="CG4" i="47"/>
  <c r="CG35" i="47"/>
  <c r="CG26" i="47"/>
  <c r="CG23" i="47"/>
  <c r="CG20" i="47"/>
  <c r="CG33" i="47"/>
  <c r="CG3" i="47"/>
  <c r="CG30" i="47"/>
  <c r="CG24" i="47"/>
  <c r="CG29" i="47"/>
  <c r="CG19" i="47"/>
  <c r="CG31" i="47"/>
  <c r="BT20" i="48" s="1"/>
  <c r="BT49" i="48" s="1"/>
  <c r="CG27" i="47"/>
  <c r="CG8" i="47"/>
  <c r="CG5" i="47"/>
  <c r="CG2" i="47"/>
  <c r="BT18" i="48" s="1"/>
  <c r="BT47" i="48" s="1"/>
  <c r="CG22" i="47"/>
  <c r="CG14" i="47"/>
  <c r="CG28" i="47"/>
  <c r="CG16" i="47"/>
  <c r="CG17" i="47"/>
  <c r="CG32" i="47"/>
  <c r="CG13" i="47"/>
  <c r="CG18" i="47"/>
  <c r="CG12" i="47"/>
  <c r="CG15" i="47"/>
  <c r="CG6" i="47"/>
  <c r="CG11" i="47"/>
  <c r="CG25" i="47"/>
  <c r="CG34" i="47"/>
  <c r="CG21" i="47"/>
  <c r="CG7" i="47"/>
  <c r="AU30" i="39"/>
  <c r="AU31" i="39" s="1"/>
  <c r="AV23" i="39"/>
  <c r="AV24" i="39" s="1"/>
  <c r="BH21" i="39"/>
  <c r="BJ8" i="15" s="1"/>
  <c r="AT31" i="39"/>
  <c r="AU37" i="39"/>
  <c r="AJ72" i="39"/>
  <c r="X72" i="39"/>
  <c r="Y72" i="39"/>
  <c r="Z72" i="39"/>
  <c r="A73" i="39"/>
  <c r="D72" i="39"/>
  <c r="E72" i="39"/>
  <c r="F72" i="39"/>
  <c r="G72" i="39"/>
  <c r="H72" i="39"/>
  <c r="I72" i="39"/>
  <c r="J72" i="39"/>
  <c r="K72" i="39"/>
  <c r="L72" i="39"/>
  <c r="M72" i="39"/>
  <c r="N72" i="39"/>
  <c r="O72" i="39"/>
  <c r="P72" i="39"/>
  <c r="Q72" i="39"/>
  <c r="R72" i="39"/>
  <c r="S72" i="39"/>
  <c r="T72" i="39"/>
  <c r="U72" i="39"/>
  <c r="V72" i="39"/>
  <c r="W72" i="39"/>
  <c r="AD72" i="39"/>
  <c r="AE72" i="39"/>
  <c r="AF72" i="39"/>
  <c r="AG72" i="39"/>
  <c r="AH72" i="39"/>
  <c r="AI72" i="39"/>
  <c r="AK72" i="39"/>
  <c r="AK58" i="39"/>
  <c r="AK56" i="39"/>
  <c r="AK55" i="39"/>
  <c r="AK53" i="39"/>
  <c r="AK51" i="39"/>
  <c r="AK49" i="39"/>
  <c r="AK47" i="39"/>
  <c r="AK45" i="39"/>
  <c r="AK43" i="39"/>
  <c r="AK41" i="39"/>
  <c r="AK39" i="39"/>
  <c r="AK57" i="39"/>
  <c r="AK59" i="39"/>
  <c r="AK54" i="39"/>
  <c r="AK52" i="39"/>
  <c r="AK50" i="39"/>
  <c r="AK48" i="39"/>
  <c r="AK46" i="39"/>
  <c r="AK44" i="39"/>
  <c r="AK42" i="39"/>
  <c r="AK40" i="39"/>
  <c r="AK38" i="39"/>
  <c r="AL36" i="39"/>
  <c r="BH142" i="39"/>
  <c r="BG141" i="39"/>
  <c r="AL68" i="40"/>
  <c r="AM5" i="40"/>
  <c r="AL35" i="40"/>
  <c r="AL61" i="40" s="1"/>
  <c r="AL31" i="40"/>
  <c r="AL57" i="40" s="1"/>
  <c r="AL27" i="40"/>
  <c r="AL53" i="40" s="1"/>
  <c r="AL36" i="40"/>
  <c r="AL62" i="40" s="1"/>
  <c r="AL32" i="40"/>
  <c r="AL58" i="40" s="1"/>
  <c r="AL28" i="40"/>
  <c r="AL54" i="40" s="1"/>
  <c r="AL37" i="40"/>
  <c r="AL63" i="40" s="1"/>
  <c r="AL29" i="40"/>
  <c r="AL55" i="40" s="1"/>
  <c r="AL24" i="40"/>
  <c r="AL50" i="40" s="1"/>
  <c r="AL20" i="40"/>
  <c r="AL46" i="40" s="1"/>
  <c r="AL16" i="40"/>
  <c r="AL42" i="40" s="1"/>
  <c r="AL33" i="40"/>
  <c r="AL59" i="40" s="1"/>
  <c r="AM9" i="40"/>
  <c r="AL25" i="40"/>
  <c r="AL51" i="40" s="1"/>
  <c r="AL23" i="40"/>
  <c r="AL49" i="40" s="1"/>
  <c r="AL22" i="40"/>
  <c r="AL48" i="40" s="1"/>
  <c r="AL21" i="40"/>
  <c r="AL47" i="40" s="1"/>
  <c r="AL34" i="40"/>
  <c r="AL60" i="40" s="1"/>
  <c r="AL18" i="40"/>
  <c r="AL44" i="40" s="1"/>
  <c r="AL17" i="40"/>
  <c r="AL43" i="40" s="1"/>
  <c r="AL19" i="40"/>
  <c r="AL45" i="40" s="1"/>
  <c r="AL26" i="40"/>
  <c r="AL52" i="40" s="1"/>
  <c r="AL15" i="40"/>
  <c r="AL41" i="40" s="1"/>
  <c r="AL30" i="40"/>
  <c r="AL56" i="40" s="1"/>
  <c r="AK65" i="40"/>
  <c r="AK10" i="40" s="1"/>
  <c r="AK70" i="40" s="1"/>
  <c r="AK72" i="40" s="1"/>
  <c r="BT10" i="48" l="1"/>
  <c r="BT39" i="48" s="1"/>
  <c r="AA73" i="39"/>
  <c r="AB73" i="39"/>
  <c r="AC73" i="39"/>
  <c r="AV30" i="39"/>
  <c r="CH87" i="47"/>
  <c r="CH93" i="47"/>
  <c r="CH157" i="47"/>
  <c r="CH221" i="47"/>
  <c r="CH285" i="47"/>
  <c r="CH86" i="47"/>
  <c r="CH150" i="47"/>
  <c r="CH214" i="47"/>
  <c r="CH278" i="47"/>
  <c r="CH111" i="47"/>
  <c r="CH175" i="47"/>
  <c r="CH239" i="47"/>
  <c r="CH36" i="47"/>
  <c r="CH100" i="47"/>
  <c r="CH164" i="47"/>
  <c r="CH228" i="47"/>
  <c r="CH292" i="47"/>
  <c r="CH45" i="47"/>
  <c r="CH113" i="47"/>
  <c r="CH177" i="47"/>
  <c r="CH241" i="47"/>
  <c r="CH39" i="47"/>
  <c r="CH90" i="47"/>
  <c r="CH154" i="47"/>
  <c r="CH218" i="47"/>
  <c r="CH282" i="47"/>
  <c r="CH115" i="47"/>
  <c r="CH179" i="47"/>
  <c r="CH243" i="47"/>
  <c r="CH40" i="47"/>
  <c r="CH104" i="47"/>
  <c r="CH168" i="47"/>
  <c r="CH232" i="47"/>
  <c r="CH296" i="47"/>
  <c r="CH268" i="47"/>
  <c r="CH69" i="47"/>
  <c r="CH133" i="47"/>
  <c r="CH197" i="47"/>
  <c r="CH261" i="47"/>
  <c r="CH46" i="47"/>
  <c r="CH110" i="47"/>
  <c r="CH174" i="47"/>
  <c r="CH238" i="47"/>
  <c r="CH67" i="47"/>
  <c r="CH151" i="47"/>
  <c r="CH215" i="47"/>
  <c r="CH279" i="47"/>
  <c r="CH76" i="47"/>
  <c r="CH140" i="47"/>
  <c r="CH236" i="47"/>
  <c r="CH47" i="47"/>
  <c r="CH73" i="47"/>
  <c r="CH137" i="47"/>
  <c r="CH194" i="47"/>
  <c r="CH258" i="47"/>
  <c r="CH155" i="47"/>
  <c r="CH283" i="47"/>
  <c r="CH144" i="47"/>
  <c r="CH208" i="47"/>
  <c r="CH272" i="47"/>
  <c r="CH79" i="47"/>
  <c r="CH89" i="47"/>
  <c r="CH153" i="47"/>
  <c r="CH217" i="47"/>
  <c r="CH281" i="47"/>
  <c r="CH82" i="47"/>
  <c r="CH146" i="47"/>
  <c r="CH210" i="47"/>
  <c r="CH274" i="47"/>
  <c r="CH103" i="47"/>
  <c r="CH171" i="47"/>
  <c r="CH235" i="47"/>
  <c r="CH299" i="47"/>
  <c r="CH96" i="47"/>
  <c r="CH160" i="47"/>
  <c r="CH224" i="47"/>
  <c r="CH288" i="47"/>
  <c r="CH41" i="47"/>
  <c r="CH109" i="47"/>
  <c r="CH173" i="47"/>
  <c r="CH237" i="47"/>
  <c r="CH38" i="47"/>
  <c r="CH102" i="47"/>
  <c r="CH166" i="47"/>
  <c r="CH230" i="47"/>
  <c r="CH294" i="47"/>
  <c r="CH127" i="47"/>
  <c r="CH191" i="47"/>
  <c r="CH255" i="47"/>
  <c r="CH52" i="47"/>
  <c r="CH116" i="47"/>
  <c r="CH180" i="47"/>
  <c r="CH244" i="47"/>
  <c r="CH61" i="47"/>
  <c r="CH129" i="47"/>
  <c r="CH193" i="47"/>
  <c r="CH257" i="47"/>
  <c r="CH42" i="47"/>
  <c r="CH106" i="47"/>
  <c r="CH170" i="47"/>
  <c r="CH234" i="47"/>
  <c r="CH298" i="47"/>
  <c r="CH131" i="47"/>
  <c r="CH195" i="47"/>
  <c r="CH259" i="47"/>
  <c r="CH56" i="47"/>
  <c r="CH120" i="47"/>
  <c r="CH184" i="47"/>
  <c r="CH248" i="47"/>
  <c r="CH71" i="47"/>
  <c r="CH85" i="47"/>
  <c r="CH149" i="47"/>
  <c r="CH213" i="47"/>
  <c r="CH277" i="47"/>
  <c r="CH62" i="47"/>
  <c r="CH126" i="47"/>
  <c r="CH190" i="47"/>
  <c r="CH254" i="47"/>
  <c r="CH99" i="47"/>
  <c r="CH167" i="47"/>
  <c r="CH231" i="47"/>
  <c r="CH295" i="47"/>
  <c r="CH92" i="47"/>
  <c r="CH156" i="47"/>
  <c r="CH252" i="47"/>
  <c r="CH265" i="47"/>
  <c r="CH66" i="47"/>
  <c r="CH130" i="47"/>
  <c r="CH75" i="47"/>
  <c r="CH219" i="47"/>
  <c r="CH80" i="47"/>
  <c r="CH37" i="47"/>
  <c r="CH105" i="47"/>
  <c r="CH169" i="47"/>
  <c r="CH233" i="47"/>
  <c r="CH297" i="47"/>
  <c r="CH98" i="47"/>
  <c r="CH162" i="47"/>
  <c r="CH226" i="47"/>
  <c r="CH290" i="47"/>
  <c r="CH123" i="47"/>
  <c r="CH187" i="47"/>
  <c r="CH251" i="47"/>
  <c r="CH48" i="47"/>
  <c r="CH112" i="47"/>
  <c r="CH176" i="47"/>
  <c r="CH240" i="47"/>
  <c r="CH57" i="47"/>
  <c r="CH125" i="47"/>
  <c r="CH189" i="47"/>
  <c r="CH253" i="47"/>
  <c r="CH54" i="47"/>
  <c r="CH118" i="47"/>
  <c r="CH182" i="47"/>
  <c r="CH246" i="47"/>
  <c r="CH51" i="47"/>
  <c r="CH143" i="47"/>
  <c r="CH207" i="47"/>
  <c r="CH271" i="47"/>
  <c r="CH68" i="47"/>
  <c r="CH132" i="47"/>
  <c r="CH196" i="47"/>
  <c r="CH260" i="47"/>
  <c r="CH63" i="47"/>
  <c r="CH81" i="47"/>
  <c r="CH145" i="47"/>
  <c r="CH209" i="47"/>
  <c r="CH273" i="47"/>
  <c r="CH58" i="47"/>
  <c r="CH122" i="47"/>
  <c r="CH186" i="47"/>
  <c r="CH250" i="47"/>
  <c r="CH59" i="47"/>
  <c r="CH147" i="47"/>
  <c r="CH211" i="47"/>
  <c r="CH275" i="47"/>
  <c r="CH72" i="47"/>
  <c r="CH136" i="47"/>
  <c r="CH200" i="47"/>
  <c r="CH264" i="47"/>
  <c r="CH204" i="47"/>
  <c r="CH107" i="47"/>
  <c r="CH101" i="47"/>
  <c r="CH165" i="47"/>
  <c r="CH229" i="47"/>
  <c r="CH293" i="47"/>
  <c r="CH78" i="47"/>
  <c r="CH142" i="47"/>
  <c r="CH206" i="47"/>
  <c r="CH270" i="47"/>
  <c r="CH119" i="47"/>
  <c r="CH183" i="47"/>
  <c r="CH247" i="47"/>
  <c r="CH44" i="47"/>
  <c r="CH108" i="47"/>
  <c r="CH172" i="47"/>
  <c r="CH284" i="47"/>
  <c r="CH201" i="47"/>
  <c r="CH53" i="47"/>
  <c r="CH121" i="47"/>
  <c r="CH185" i="47"/>
  <c r="CH249" i="47"/>
  <c r="CH50" i="47"/>
  <c r="CH114" i="47"/>
  <c r="CH178" i="47"/>
  <c r="CH242" i="47"/>
  <c r="CH43" i="47"/>
  <c r="CH139" i="47"/>
  <c r="CH203" i="47"/>
  <c r="CH267" i="47"/>
  <c r="CH64" i="47"/>
  <c r="CH128" i="47"/>
  <c r="CH192" i="47"/>
  <c r="CH256" i="47"/>
  <c r="CH55" i="47"/>
  <c r="CH77" i="47"/>
  <c r="CH141" i="47"/>
  <c r="CH205" i="47"/>
  <c r="CH269" i="47"/>
  <c r="CH70" i="47"/>
  <c r="CH134" i="47"/>
  <c r="CH198" i="47"/>
  <c r="CH262" i="47"/>
  <c r="CH83" i="47"/>
  <c r="CH159" i="47"/>
  <c r="CH223" i="47"/>
  <c r="CH287" i="47"/>
  <c r="CH84" i="47"/>
  <c r="CH148" i="47"/>
  <c r="CH212" i="47"/>
  <c r="CH276" i="47"/>
  <c r="CH95" i="47"/>
  <c r="CH97" i="47"/>
  <c r="CH161" i="47"/>
  <c r="CH225" i="47"/>
  <c r="CH289" i="47"/>
  <c r="CH74" i="47"/>
  <c r="CH138" i="47"/>
  <c r="CH202" i="47"/>
  <c r="CH266" i="47"/>
  <c r="CH91" i="47"/>
  <c r="CH163" i="47"/>
  <c r="CH227" i="47"/>
  <c r="CH291" i="47"/>
  <c r="CH88" i="47"/>
  <c r="CH152" i="47"/>
  <c r="CH216" i="47"/>
  <c r="CH280" i="47"/>
  <c r="CH220" i="47"/>
  <c r="CH49" i="47"/>
  <c r="CH117" i="47"/>
  <c r="CH181" i="47"/>
  <c r="CH245" i="47"/>
  <c r="CH65" i="47"/>
  <c r="CH94" i="47"/>
  <c r="CH158" i="47"/>
  <c r="CH222" i="47"/>
  <c r="CH286" i="47"/>
  <c r="CH135" i="47"/>
  <c r="CH199" i="47"/>
  <c r="CH263" i="47"/>
  <c r="CH60" i="47"/>
  <c r="CH124" i="47"/>
  <c r="CH188" i="47"/>
  <c r="CH300" i="47"/>
  <c r="BT15" i="48"/>
  <c r="BT44" i="48" s="1"/>
  <c r="BT64" i="48"/>
  <c r="BT19" i="48"/>
  <c r="BT48" i="48" s="1"/>
  <c r="AV37" i="39"/>
  <c r="BR81" i="48"/>
  <c r="BR51" i="48"/>
  <c r="BT11" i="48"/>
  <c r="BT40" i="48" s="1"/>
  <c r="BT17" i="48"/>
  <c r="BT46" i="48" s="1"/>
  <c r="BT16" i="48"/>
  <c r="BT45" i="48" s="1"/>
  <c r="BT14" i="48"/>
  <c r="BT43" i="48" s="1"/>
  <c r="BS21" i="48"/>
  <c r="BS22" i="48" s="1"/>
  <c r="BR77" i="48"/>
  <c r="BQ84" i="48"/>
  <c r="BQ85" i="48" s="1"/>
  <c r="BR74" i="48"/>
  <c r="BR78" i="48"/>
  <c r="BR73" i="48"/>
  <c r="BR75" i="48"/>
  <c r="BR82" i="48"/>
  <c r="BR76" i="48"/>
  <c r="BR83" i="48"/>
  <c r="BR80" i="48"/>
  <c r="BR79" i="48"/>
  <c r="BT61" i="48"/>
  <c r="BT55" i="48"/>
  <c r="BT56" i="48"/>
  <c r="BT62" i="48"/>
  <c r="BT59" i="48"/>
  <c r="BT60" i="48"/>
  <c r="BT63" i="48"/>
  <c r="BT65" i="48"/>
  <c r="BS66" i="48"/>
  <c r="BS67" i="48" s="1"/>
  <c r="BS50" i="48"/>
  <c r="CI1" i="47"/>
  <c r="CH10" i="47"/>
  <c r="CH9" i="47"/>
  <c r="CH4" i="47"/>
  <c r="CH35" i="47"/>
  <c r="CH13" i="47"/>
  <c r="CH18" i="47"/>
  <c r="CH15" i="47"/>
  <c r="CH6" i="47"/>
  <c r="CH3" i="47"/>
  <c r="CH11" i="47"/>
  <c r="CH26" i="47"/>
  <c r="CH22" i="47"/>
  <c r="CH23" i="47"/>
  <c r="CH25" i="47"/>
  <c r="CH34" i="47"/>
  <c r="CH20" i="47"/>
  <c r="CH28" i="47"/>
  <c r="CH33" i="47"/>
  <c r="CH21" i="47"/>
  <c r="CH31" i="47"/>
  <c r="BU20" i="48" s="1"/>
  <c r="BU49" i="48" s="1"/>
  <c r="CH32" i="47"/>
  <c r="CH27" i="47"/>
  <c r="CH30" i="47"/>
  <c r="CH24" i="47"/>
  <c r="CH29" i="47"/>
  <c r="CH17" i="47"/>
  <c r="CH12" i="47"/>
  <c r="CH19" i="47"/>
  <c r="CH7" i="47"/>
  <c r="CH8" i="47"/>
  <c r="CH5" i="47"/>
  <c r="CH2" i="47"/>
  <c r="BU18" i="48" s="1"/>
  <c r="BU47" i="48" s="1"/>
  <c r="CH14" i="47"/>
  <c r="CH16" i="47"/>
  <c r="AW23" i="39"/>
  <c r="AW24" i="39" s="1"/>
  <c r="BI21" i="39"/>
  <c r="BK8" i="15" s="1"/>
  <c r="AK73" i="39"/>
  <c r="X73" i="39"/>
  <c r="Y73" i="39"/>
  <c r="Z73" i="39"/>
  <c r="AL65" i="40"/>
  <c r="AL10" i="40" s="1"/>
  <c r="AL70" i="40" s="1"/>
  <c r="AL72" i="40" s="1"/>
  <c r="AV31" i="39"/>
  <c r="AW37" i="39"/>
  <c r="AL73" i="39"/>
  <c r="AL60" i="39"/>
  <c r="AL58" i="39"/>
  <c r="AL56" i="39"/>
  <c r="AL59" i="39"/>
  <c r="AL57" i="39"/>
  <c r="AL54" i="39"/>
  <c r="AL52" i="39"/>
  <c r="AL50" i="39"/>
  <c r="AL48" i="39"/>
  <c r="AL46" i="39"/>
  <c r="AL44" i="39"/>
  <c r="AL42" i="39"/>
  <c r="AL40" i="39"/>
  <c r="AL38" i="39"/>
  <c r="AM36" i="39"/>
  <c r="AL51" i="39"/>
  <c r="AL43" i="39"/>
  <c r="AL53" i="39"/>
  <c r="AL45" i="39"/>
  <c r="AL55" i="39"/>
  <c r="AL47" i="39"/>
  <c r="AL39" i="39"/>
  <c r="AL49" i="39"/>
  <c r="AL41" i="39"/>
  <c r="A74" i="39"/>
  <c r="D73" i="39"/>
  <c r="E73" i="39"/>
  <c r="F73" i="39"/>
  <c r="G73" i="39"/>
  <c r="H73" i="39"/>
  <c r="I73" i="39"/>
  <c r="J73" i="39"/>
  <c r="K73" i="39"/>
  <c r="L73" i="39"/>
  <c r="M73" i="39"/>
  <c r="N73" i="39"/>
  <c r="O73" i="39"/>
  <c r="P73" i="39"/>
  <c r="Q73" i="39"/>
  <c r="R73" i="39"/>
  <c r="S73" i="39"/>
  <c r="T73" i="39"/>
  <c r="U73" i="39"/>
  <c r="V73" i="39"/>
  <c r="W73" i="39"/>
  <c r="AD73" i="39"/>
  <c r="AE73" i="39"/>
  <c r="AF73" i="39"/>
  <c r="AG73" i="39"/>
  <c r="AH73" i="39"/>
  <c r="AI73" i="39"/>
  <c r="AJ73" i="39"/>
  <c r="BI142" i="39"/>
  <c r="BH141" i="39"/>
  <c r="AM36" i="40"/>
  <c r="AM62" i="40" s="1"/>
  <c r="AM32" i="40"/>
  <c r="AM58" i="40" s="1"/>
  <c r="AM28" i="40"/>
  <c r="AM54" i="40" s="1"/>
  <c r="AM37" i="40"/>
  <c r="AM63" i="40" s="1"/>
  <c r="AM33" i="40"/>
  <c r="AM59" i="40" s="1"/>
  <c r="AM29" i="40"/>
  <c r="AM55" i="40" s="1"/>
  <c r="AM25" i="40"/>
  <c r="AM51" i="40" s="1"/>
  <c r="AM34" i="40"/>
  <c r="AM60" i="40" s="1"/>
  <c r="AM26" i="40"/>
  <c r="AM52" i="40" s="1"/>
  <c r="AM21" i="40"/>
  <c r="AM47" i="40" s="1"/>
  <c r="AM17" i="40"/>
  <c r="AM43" i="40" s="1"/>
  <c r="AN9" i="40"/>
  <c r="AM35" i="40"/>
  <c r="AM61" i="40" s="1"/>
  <c r="AM31" i="40"/>
  <c r="AM57" i="40" s="1"/>
  <c r="AM24" i="40"/>
  <c r="AM50" i="40" s="1"/>
  <c r="AM23" i="40"/>
  <c r="AM49" i="40" s="1"/>
  <c r="AM22" i="40"/>
  <c r="AM48" i="40" s="1"/>
  <c r="AM27" i="40"/>
  <c r="AM53" i="40" s="1"/>
  <c r="AM20" i="40"/>
  <c r="AM46" i="40" s="1"/>
  <c r="AM19" i="40"/>
  <c r="AM45" i="40" s="1"/>
  <c r="AM18" i="40"/>
  <c r="AM44" i="40" s="1"/>
  <c r="AM30" i="40"/>
  <c r="AM56" i="40" s="1"/>
  <c r="AM16" i="40"/>
  <c r="AM42" i="40" s="1"/>
  <c r="AM15" i="40"/>
  <c r="AM41" i="40" s="1"/>
  <c r="AM68" i="40"/>
  <c r="AN5" i="40"/>
  <c r="AN4" i="40" s="1"/>
  <c r="AA74" i="39" l="1"/>
  <c r="AB74" i="39"/>
  <c r="AC74" i="39"/>
  <c r="CI87" i="47"/>
  <c r="CI93" i="47"/>
  <c r="CI157" i="47"/>
  <c r="CI221" i="47"/>
  <c r="CI285" i="47"/>
  <c r="CI86" i="47"/>
  <c r="CI150" i="47"/>
  <c r="CI214" i="47"/>
  <c r="CI278" i="47"/>
  <c r="CI111" i="47"/>
  <c r="CI175" i="47"/>
  <c r="CI239" i="47"/>
  <c r="CI36" i="47"/>
  <c r="CI100" i="47"/>
  <c r="CI164" i="47"/>
  <c r="CI228" i="47"/>
  <c r="CI292" i="47"/>
  <c r="CI45" i="47"/>
  <c r="CI113" i="47"/>
  <c r="CI177" i="47"/>
  <c r="CI241" i="47"/>
  <c r="CI39" i="47"/>
  <c r="CI90" i="47"/>
  <c r="CI154" i="47"/>
  <c r="CI218" i="47"/>
  <c r="CI282" i="47"/>
  <c r="CI115" i="47"/>
  <c r="CI179" i="47"/>
  <c r="CI243" i="47"/>
  <c r="CI40" i="47"/>
  <c r="CI104" i="47"/>
  <c r="CI168" i="47"/>
  <c r="CI232" i="47"/>
  <c r="CI296" i="47"/>
  <c r="CI268" i="47"/>
  <c r="CI69" i="47"/>
  <c r="CI133" i="47"/>
  <c r="CI197" i="47"/>
  <c r="CI261" i="47"/>
  <c r="CI46" i="47"/>
  <c r="CI110" i="47"/>
  <c r="CI174" i="47"/>
  <c r="CI238" i="47"/>
  <c r="CI67" i="47"/>
  <c r="CI151" i="47"/>
  <c r="CI215" i="47"/>
  <c r="CI279" i="47"/>
  <c r="CI76" i="47"/>
  <c r="CI140" i="47"/>
  <c r="CI236" i="47"/>
  <c r="CI47" i="47"/>
  <c r="CI73" i="47"/>
  <c r="CI137" i="47"/>
  <c r="CI194" i="47"/>
  <c r="CI258" i="47"/>
  <c r="CI155" i="47"/>
  <c r="CI283" i="47"/>
  <c r="CI144" i="47"/>
  <c r="CI208" i="47"/>
  <c r="CI272" i="47"/>
  <c r="CI79" i="47"/>
  <c r="CI89" i="47"/>
  <c r="CI153" i="47"/>
  <c r="CI217" i="47"/>
  <c r="CI281" i="47"/>
  <c r="CI82" i="47"/>
  <c r="CI146" i="47"/>
  <c r="CI210" i="47"/>
  <c r="CI274" i="47"/>
  <c r="CI103" i="47"/>
  <c r="CI171" i="47"/>
  <c r="CI235" i="47"/>
  <c r="CI299" i="47"/>
  <c r="CI96" i="47"/>
  <c r="CI160" i="47"/>
  <c r="CI224" i="47"/>
  <c r="CI288" i="47"/>
  <c r="CI41" i="47"/>
  <c r="CI109" i="47"/>
  <c r="CI173" i="47"/>
  <c r="CI237" i="47"/>
  <c r="CI38" i="47"/>
  <c r="CI102" i="47"/>
  <c r="CI166" i="47"/>
  <c r="CI230" i="47"/>
  <c r="CI294" i="47"/>
  <c r="CI127" i="47"/>
  <c r="CI191" i="47"/>
  <c r="CI255" i="47"/>
  <c r="CI52" i="47"/>
  <c r="CI116" i="47"/>
  <c r="CI180" i="47"/>
  <c r="CI244" i="47"/>
  <c r="CI61" i="47"/>
  <c r="CI129" i="47"/>
  <c r="CI193" i="47"/>
  <c r="CI257" i="47"/>
  <c r="CI42" i="47"/>
  <c r="CI106" i="47"/>
  <c r="CI170" i="47"/>
  <c r="CI234" i="47"/>
  <c r="CI298" i="47"/>
  <c r="CI131" i="47"/>
  <c r="CI195" i="47"/>
  <c r="CI259" i="47"/>
  <c r="CI56" i="47"/>
  <c r="CI120" i="47"/>
  <c r="CI184" i="47"/>
  <c r="CI248" i="47"/>
  <c r="CI71" i="47"/>
  <c r="CI85" i="47"/>
  <c r="CI149" i="47"/>
  <c r="CI213" i="47"/>
  <c r="CI277" i="47"/>
  <c r="CI62" i="47"/>
  <c r="CI126" i="47"/>
  <c r="CI190" i="47"/>
  <c r="CI254" i="47"/>
  <c r="CI99" i="47"/>
  <c r="CI167" i="47"/>
  <c r="CI231" i="47"/>
  <c r="CI295" i="47"/>
  <c r="CI92" i="47"/>
  <c r="CI156" i="47"/>
  <c r="CI252" i="47"/>
  <c r="CI265" i="47"/>
  <c r="CI66" i="47"/>
  <c r="CI130" i="47"/>
  <c r="CI75" i="47"/>
  <c r="CI219" i="47"/>
  <c r="CI80" i="47"/>
  <c r="CI37" i="47"/>
  <c r="CI105" i="47"/>
  <c r="CI169" i="47"/>
  <c r="CI233" i="47"/>
  <c r="CI297" i="47"/>
  <c r="CI98" i="47"/>
  <c r="CI162" i="47"/>
  <c r="CI226" i="47"/>
  <c r="CI290" i="47"/>
  <c r="CI123" i="47"/>
  <c r="CI187" i="47"/>
  <c r="CI251" i="47"/>
  <c r="CI48" i="47"/>
  <c r="CI112" i="47"/>
  <c r="CI176" i="47"/>
  <c r="CI240" i="47"/>
  <c r="CI57" i="47"/>
  <c r="CI125" i="47"/>
  <c r="CI189" i="47"/>
  <c r="CI253" i="47"/>
  <c r="CI54" i="47"/>
  <c r="CI118" i="47"/>
  <c r="CI182" i="47"/>
  <c r="CI246" i="47"/>
  <c r="CI51" i="47"/>
  <c r="CI143" i="47"/>
  <c r="CI207" i="47"/>
  <c r="CI271" i="47"/>
  <c r="CI68" i="47"/>
  <c r="CI132" i="47"/>
  <c r="CI196" i="47"/>
  <c r="CI260" i="47"/>
  <c r="CI63" i="47"/>
  <c r="CI81" i="47"/>
  <c r="CI145" i="47"/>
  <c r="CI209" i="47"/>
  <c r="CI273" i="47"/>
  <c r="CI58" i="47"/>
  <c r="CI122" i="47"/>
  <c r="CI186" i="47"/>
  <c r="CI250" i="47"/>
  <c r="CI59" i="47"/>
  <c r="CI147" i="47"/>
  <c r="CI211" i="47"/>
  <c r="CI275" i="47"/>
  <c r="CI72" i="47"/>
  <c r="CI136" i="47"/>
  <c r="CI200" i="47"/>
  <c r="CI264" i="47"/>
  <c r="CI204" i="47"/>
  <c r="CI107" i="47"/>
  <c r="CI101" i="47"/>
  <c r="CI165" i="47"/>
  <c r="CI229" i="47"/>
  <c r="CI293" i="47"/>
  <c r="CI78" i="47"/>
  <c r="CI142" i="47"/>
  <c r="CI206" i="47"/>
  <c r="CI270" i="47"/>
  <c r="CI119" i="47"/>
  <c r="CI183" i="47"/>
  <c r="CI247" i="47"/>
  <c r="CI44" i="47"/>
  <c r="CI108" i="47"/>
  <c r="CI172" i="47"/>
  <c r="CI284" i="47"/>
  <c r="CI201" i="47"/>
  <c r="CI53" i="47"/>
  <c r="CI121" i="47"/>
  <c r="CI185" i="47"/>
  <c r="CI249" i="47"/>
  <c r="CI50" i="47"/>
  <c r="CI114" i="47"/>
  <c r="CI178" i="47"/>
  <c r="CI242" i="47"/>
  <c r="CI43" i="47"/>
  <c r="CI139" i="47"/>
  <c r="CI203" i="47"/>
  <c r="CI267" i="47"/>
  <c r="CI64" i="47"/>
  <c r="CI128" i="47"/>
  <c r="CI192" i="47"/>
  <c r="CI256" i="47"/>
  <c r="CI55" i="47"/>
  <c r="CI77" i="47"/>
  <c r="CI141" i="47"/>
  <c r="CI205" i="47"/>
  <c r="CI269" i="47"/>
  <c r="CI70" i="47"/>
  <c r="CI134" i="47"/>
  <c r="CI198" i="47"/>
  <c r="CI262" i="47"/>
  <c r="CI83" i="47"/>
  <c r="CI159" i="47"/>
  <c r="CI223" i="47"/>
  <c r="CI287" i="47"/>
  <c r="CI84" i="47"/>
  <c r="CI148" i="47"/>
  <c r="CI212" i="47"/>
  <c r="CI276" i="47"/>
  <c r="CI95" i="47"/>
  <c r="CI97" i="47"/>
  <c r="CI161" i="47"/>
  <c r="CI225" i="47"/>
  <c r="CI289" i="47"/>
  <c r="CI74" i="47"/>
  <c r="CI138" i="47"/>
  <c r="CI202" i="47"/>
  <c r="CI266" i="47"/>
  <c r="CI91" i="47"/>
  <c r="CI163" i="47"/>
  <c r="CI227" i="47"/>
  <c r="CI291" i="47"/>
  <c r="CI88" i="47"/>
  <c r="CI152" i="47"/>
  <c r="CI216" i="47"/>
  <c r="CI280" i="47"/>
  <c r="CI220" i="47"/>
  <c r="CI49" i="47"/>
  <c r="CI117" i="47"/>
  <c r="CI181" i="47"/>
  <c r="CI245" i="47"/>
  <c r="CI65" i="47"/>
  <c r="CI94" i="47"/>
  <c r="CI158" i="47"/>
  <c r="CI222" i="47"/>
  <c r="CI286" i="47"/>
  <c r="CI135" i="47"/>
  <c r="CI199" i="47"/>
  <c r="CI263" i="47"/>
  <c r="CI60" i="47"/>
  <c r="CI124" i="47"/>
  <c r="CI188" i="47"/>
  <c r="CI300" i="47"/>
  <c r="BU19" i="48"/>
  <c r="BU48" i="48" s="1"/>
  <c r="BU64" i="48"/>
  <c r="BS78" i="48"/>
  <c r="BS51" i="48"/>
  <c r="BU15" i="48"/>
  <c r="BU44" i="48" s="1"/>
  <c r="BT21" i="48"/>
  <c r="BT22" i="48" s="1"/>
  <c r="BU11" i="48"/>
  <c r="BU40" i="48" s="1"/>
  <c r="BU14" i="48"/>
  <c r="BU43" i="48" s="1"/>
  <c r="BU16" i="48"/>
  <c r="BU45" i="48" s="1"/>
  <c r="BU10" i="48"/>
  <c r="BU39" i="48" s="1"/>
  <c r="BU17" i="48"/>
  <c r="BU46" i="48" s="1"/>
  <c r="BS80" i="48"/>
  <c r="BS83" i="48"/>
  <c r="BS76" i="48"/>
  <c r="BS75" i="48"/>
  <c r="BS82" i="48"/>
  <c r="BR84" i="48"/>
  <c r="BR85" i="48" s="1"/>
  <c r="BS73" i="48"/>
  <c r="BS77" i="48"/>
  <c r="BS79" i="48"/>
  <c r="BS81" i="48"/>
  <c r="BS74" i="48"/>
  <c r="BU61" i="48"/>
  <c r="BU55" i="48"/>
  <c r="BU62" i="48"/>
  <c r="BU60" i="48"/>
  <c r="BU63" i="48"/>
  <c r="BU65" i="48"/>
  <c r="BU56" i="48"/>
  <c r="BT66" i="48"/>
  <c r="BT67" i="48" s="1"/>
  <c r="BU59" i="48"/>
  <c r="BT50" i="48"/>
  <c r="CJ1" i="47"/>
  <c r="CI9" i="47"/>
  <c r="CI10" i="47"/>
  <c r="CI4" i="47"/>
  <c r="CI35" i="47"/>
  <c r="CI31" i="47"/>
  <c r="BV20" i="48" s="1"/>
  <c r="BV49" i="48" s="1"/>
  <c r="CI2" i="47"/>
  <c r="BV18" i="48" s="1"/>
  <c r="BV47" i="48" s="1"/>
  <c r="CI27" i="47"/>
  <c r="CI24" i="47"/>
  <c r="CI16" i="47"/>
  <c r="CI17" i="47"/>
  <c r="CI13" i="47"/>
  <c r="CI21" i="47"/>
  <c r="CI3" i="47"/>
  <c r="CI32" i="47"/>
  <c r="CI30" i="47"/>
  <c r="CI29" i="47"/>
  <c r="CI14" i="47"/>
  <c r="CI18" i="47"/>
  <c r="CI15" i="47"/>
  <c r="CI19" i="47"/>
  <c r="CI26" i="47"/>
  <c r="CI22" i="47"/>
  <c r="CI23" i="47"/>
  <c r="CI25" i="47"/>
  <c r="CI34" i="47"/>
  <c r="CI20" i="47"/>
  <c r="CI6" i="47"/>
  <c r="CI7" i="47"/>
  <c r="CI8" i="47"/>
  <c r="CI28" i="47"/>
  <c r="CI33" i="47"/>
  <c r="CI5" i="47"/>
  <c r="CI11" i="47"/>
  <c r="CI12" i="47"/>
  <c r="AW30" i="39"/>
  <c r="AW31" i="39" s="1"/>
  <c r="AX23" i="39"/>
  <c r="AX24" i="39" s="1"/>
  <c r="BJ21" i="39"/>
  <c r="BL8" i="15" s="1"/>
  <c r="X74" i="39"/>
  <c r="Y74" i="39"/>
  <c r="Z74" i="39"/>
  <c r="B66" i="39"/>
  <c r="AM66" i="39" s="1"/>
  <c r="B65" i="39"/>
  <c r="AM65" i="39" s="1"/>
  <c r="B38" i="39"/>
  <c r="B64" i="39"/>
  <c r="AM64" i="39" s="1"/>
  <c r="B67" i="39"/>
  <c r="AM67" i="39" s="1"/>
  <c r="AX37" i="39"/>
  <c r="BJ142" i="39"/>
  <c r="BI141" i="39"/>
  <c r="A75" i="39"/>
  <c r="AM75" i="39" s="1"/>
  <c r="D74" i="39"/>
  <c r="E74" i="39"/>
  <c r="F74" i="39"/>
  <c r="G74" i="39"/>
  <c r="H74" i="39"/>
  <c r="I74" i="39"/>
  <c r="J74" i="39"/>
  <c r="K74" i="39"/>
  <c r="L74" i="39"/>
  <c r="M74" i="39"/>
  <c r="N74" i="39"/>
  <c r="O74" i="39"/>
  <c r="P74" i="39"/>
  <c r="Q74" i="39"/>
  <c r="R74" i="39"/>
  <c r="S74" i="39"/>
  <c r="T74" i="39"/>
  <c r="U74" i="39"/>
  <c r="V74" i="39"/>
  <c r="W74" i="39"/>
  <c r="AD74" i="39"/>
  <c r="AE74" i="39"/>
  <c r="AF74" i="39"/>
  <c r="AG74" i="39"/>
  <c r="AH74" i="39"/>
  <c r="AI74" i="39"/>
  <c r="AJ74" i="39"/>
  <c r="AK74" i="39"/>
  <c r="AM74" i="39"/>
  <c r="AM61" i="39"/>
  <c r="AM59" i="39"/>
  <c r="AM57" i="39"/>
  <c r="AM56" i="39"/>
  <c r="AM54" i="39"/>
  <c r="AM52" i="39"/>
  <c r="AM50" i="39"/>
  <c r="AM48" i="39"/>
  <c r="AM46" i="39"/>
  <c r="AM44" i="39"/>
  <c r="AM42" i="39"/>
  <c r="AM40" i="39"/>
  <c r="AM38" i="39"/>
  <c r="AM58" i="39"/>
  <c r="AM60" i="39"/>
  <c r="AM55" i="39"/>
  <c r="AM53" i="39"/>
  <c r="AM51" i="39"/>
  <c r="AM49" i="39"/>
  <c r="AM47" i="39"/>
  <c r="AM45" i="39"/>
  <c r="AM43" i="39"/>
  <c r="AM41" i="39"/>
  <c r="AM39" i="39"/>
  <c r="AN36" i="39"/>
  <c r="AL74" i="39"/>
  <c r="AM65" i="40"/>
  <c r="AM10" i="40" s="1"/>
  <c r="AM70" i="40" s="1"/>
  <c r="AM72" i="40" s="1"/>
  <c r="AN37" i="40"/>
  <c r="AN63" i="40" s="1"/>
  <c r="AN33" i="40"/>
  <c r="AN59" i="40" s="1"/>
  <c r="AN29" i="40"/>
  <c r="AN55" i="40" s="1"/>
  <c r="AN25" i="40"/>
  <c r="AN51" i="40" s="1"/>
  <c r="AN34" i="40"/>
  <c r="AN60" i="40" s="1"/>
  <c r="AN30" i="40"/>
  <c r="AN56" i="40" s="1"/>
  <c r="AN26" i="40"/>
  <c r="AN52" i="40" s="1"/>
  <c r="AN31" i="40"/>
  <c r="AN57" i="40" s="1"/>
  <c r="AN22" i="40"/>
  <c r="AN48" i="40" s="1"/>
  <c r="AN18" i="40"/>
  <c r="AN44" i="40" s="1"/>
  <c r="AN27" i="40"/>
  <c r="AN53" i="40" s="1"/>
  <c r="AN21" i="40"/>
  <c r="AN47" i="40" s="1"/>
  <c r="AN20" i="40"/>
  <c r="AN46" i="40" s="1"/>
  <c r="AN19" i="40"/>
  <c r="AN45" i="40" s="1"/>
  <c r="AN36" i="40"/>
  <c r="AN62" i="40" s="1"/>
  <c r="AN17" i="40"/>
  <c r="AN43" i="40" s="1"/>
  <c r="AN16" i="40"/>
  <c r="AN42" i="40" s="1"/>
  <c r="AN15" i="40"/>
  <c r="AN41" i="40" s="1"/>
  <c r="AN32" i="40"/>
  <c r="AN58" i="40" s="1"/>
  <c r="AN28" i="40"/>
  <c r="AN54" i="40" s="1"/>
  <c r="AN23" i="40"/>
  <c r="AN49" i="40" s="1"/>
  <c r="AO9" i="40"/>
  <c r="AN24" i="40"/>
  <c r="AN50" i="40" s="1"/>
  <c r="AN35" i="40"/>
  <c r="AN61" i="40" s="1"/>
  <c r="AN68" i="40"/>
  <c r="AO5" i="40"/>
  <c r="BV15" i="48" l="1"/>
  <c r="BV44" i="48" s="1"/>
  <c r="AA75" i="39"/>
  <c r="AB75" i="39"/>
  <c r="AC75" i="39"/>
  <c r="CJ87" i="47"/>
  <c r="CJ93" i="47"/>
  <c r="CJ157" i="47"/>
  <c r="CJ221" i="47"/>
  <c r="CJ285" i="47"/>
  <c r="CJ86" i="47"/>
  <c r="CJ150" i="47"/>
  <c r="CJ214" i="47"/>
  <c r="CJ278" i="47"/>
  <c r="CJ111" i="47"/>
  <c r="CJ175" i="47"/>
  <c r="CJ239" i="47"/>
  <c r="CJ36" i="47"/>
  <c r="CJ100" i="47"/>
  <c r="CJ164" i="47"/>
  <c r="CJ228" i="47"/>
  <c r="CJ292" i="47"/>
  <c r="CJ45" i="47"/>
  <c r="CJ113" i="47"/>
  <c r="CJ177" i="47"/>
  <c r="CJ241" i="47"/>
  <c r="CJ39" i="47"/>
  <c r="CJ90" i="47"/>
  <c r="CJ154" i="47"/>
  <c r="CJ218" i="47"/>
  <c r="CJ282" i="47"/>
  <c r="CJ115" i="47"/>
  <c r="CJ179" i="47"/>
  <c r="CJ243" i="47"/>
  <c r="CJ40" i="47"/>
  <c r="CJ104" i="47"/>
  <c r="CJ168" i="47"/>
  <c r="CJ232" i="47"/>
  <c r="CJ296" i="47"/>
  <c r="CJ268" i="47"/>
  <c r="CJ69" i="47"/>
  <c r="CJ133" i="47"/>
  <c r="CJ197" i="47"/>
  <c r="CJ261" i="47"/>
  <c r="CJ46" i="47"/>
  <c r="CJ110" i="47"/>
  <c r="CJ174" i="47"/>
  <c r="CJ238" i="47"/>
  <c r="CJ67" i="47"/>
  <c r="CJ151" i="47"/>
  <c r="CJ215" i="47"/>
  <c r="CJ279" i="47"/>
  <c r="CJ76" i="47"/>
  <c r="CJ140" i="47"/>
  <c r="CJ236" i="47"/>
  <c r="CJ47" i="47"/>
  <c r="CJ73" i="47"/>
  <c r="CJ137" i="47"/>
  <c r="CJ194" i="47"/>
  <c r="CJ258" i="47"/>
  <c r="CJ155" i="47"/>
  <c r="CJ283" i="47"/>
  <c r="CJ144" i="47"/>
  <c r="CJ208" i="47"/>
  <c r="CJ272" i="47"/>
  <c r="CJ79" i="47"/>
  <c r="CJ89" i="47"/>
  <c r="CJ153" i="47"/>
  <c r="CJ217" i="47"/>
  <c r="CJ281" i="47"/>
  <c r="CJ82" i="47"/>
  <c r="CJ146" i="47"/>
  <c r="CJ210" i="47"/>
  <c r="CJ274" i="47"/>
  <c r="CJ103" i="47"/>
  <c r="CJ171" i="47"/>
  <c r="CJ235" i="47"/>
  <c r="CJ299" i="47"/>
  <c r="CJ96" i="47"/>
  <c r="CJ160" i="47"/>
  <c r="CJ224" i="47"/>
  <c r="CJ288" i="47"/>
  <c r="CJ41" i="47"/>
  <c r="CJ109" i="47"/>
  <c r="CJ173" i="47"/>
  <c r="CJ237" i="47"/>
  <c r="CJ38" i="47"/>
  <c r="CJ102" i="47"/>
  <c r="CJ166" i="47"/>
  <c r="CJ230" i="47"/>
  <c r="CJ294" i="47"/>
  <c r="CJ127" i="47"/>
  <c r="CJ191" i="47"/>
  <c r="CJ255" i="47"/>
  <c r="CJ52" i="47"/>
  <c r="CJ116" i="47"/>
  <c r="CJ180" i="47"/>
  <c r="CJ244" i="47"/>
  <c r="CJ61" i="47"/>
  <c r="CJ129" i="47"/>
  <c r="CJ193" i="47"/>
  <c r="CJ257" i="47"/>
  <c r="CJ42" i="47"/>
  <c r="CJ106" i="47"/>
  <c r="CJ170" i="47"/>
  <c r="CJ234" i="47"/>
  <c r="CJ298" i="47"/>
  <c r="CJ131" i="47"/>
  <c r="CJ195" i="47"/>
  <c r="CJ259" i="47"/>
  <c r="CJ56" i="47"/>
  <c r="CJ120" i="47"/>
  <c r="CJ184" i="47"/>
  <c r="CJ248" i="47"/>
  <c r="CJ71" i="47"/>
  <c r="CJ85" i="47"/>
  <c r="CJ149" i="47"/>
  <c r="CJ213" i="47"/>
  <c r="CJ277" i="47"/>
  <c r="CJ62" i="47"/>
  <c r="CJ126" i="47"/>
  <c r="CJ190" i="47"/>
  <c r="CJ254" i="47"/>
  <c r="CJ99" i="47"/>
  <c r="CJ167" i="47"/>
  <c r="CJ231" i="47"/>
  <c r="CJ295" i="47"/>
  <c r="CJ92" i="47"/>
  <c r="CJ156" i="47"/>
  <c r="CJ252" i="47"/>
  <c r="CJ265" i="47"/>
  <c r="CJ66" i="47"/>
  <c r="CJ130" i="47"/>
  <c r="CJ75" i="47"/>
  <c r="CJ219" i="47"/>
  <c r="CJ80" i="47"/>
  <c r="CJ37" i="47"/>
  <c r="CJ105" i="47"/>
  <c r="CJ169" i="47"/>
  <c r="CJ233" i="47"/>
  <c r="CJ297" i="47"/>
  <c r="CJ98" i="47"/>
  <c r="CJ162" i="47"/>
  <c r="CJ226" i="47"/>
  <c r="CJ290" i="47"/>
  <c r="CJ123" i="47"/>
  <c r="CJ187" i="47"/>
  <c r="CJ251" i="47"/>
  <c r="CJ48" i="47"/>
  <c r="CJ112" i="47"/>
  <c r="CJ176" i="47"/>
  <c r="CJ240" i="47"/>
  <c r="CJ57" i="47"/>
  <c r="CJ125" i="47"/>
  <c r="CJ189" i="47"/>
  <c r="CJ253" i="47"/>
  <c r="CJ54" i="47"/>
  <c r="CJ118" i="47"/>
  <c r="CJ182" i="47"/>
  <c r="CJ246" i="47"/>
  <c r="CJ51" i="47"/>
  <c r="CJ143" i="47"/>
  <c r="CJ207" i="47"/>
  <c r="CJ271" i="47"/>
  <c r="CJ68" i="47"/>
  <c r="CJ132" i="47"/>
  <c r="CJ196" i="47"/>
  <c r="CJ260" i="47"/>
  <c r="CJ63" i="47"/>
  <c r="CJ81" i="47"/>
  <c r="CJ145" i="47"/>
  <c r="CJ209" i="47"/>
  <c r="CJ273" i="47"/>
  <c r="CJ58" i="47"/>
  <c r="CJ122" i="47"/>
  <c r="CJ186" i="47"/>
  <c r="CJ250" i="47"/>
  <c r="CJ59" i="47"/>
  <c r="CJ147" i="47"/>
  <c r="CJ211" i="47"/>
  <c r="CJ275" i="47"/>
  <c r="CJ72" i="47"/>
  <c r="CJ136" i="47"/>
  <c r="CJ200" i="47"/>
  <c r="CJ264" i="47"/>
  <c r="CJ204" i="47"/>
  <c r="CJ107" i="47"/>
  <c r="CJ101" i="47"/>
  <c r="CJ165" i="47"/>
  <c r="CJ229" i="47"/>
  <c r="CJ293" i="47"/>
  <c r="CJ78" i="47"/>
  <c r="CJ142" i="47"/>
  <c r="CJ206" i="47"/>
  <c r="CJ270" i="47"/>
  <c r="CJ119" i="47"/>
  <c r="CJ183" i="47"/>
  <c r="CJ247" i="47"/>
  <c r="CJ44" i="47"/>
  <c r="CJ108" i="47"/>
  <c r="CJ172" i="47"/>
  <c r="CJ284" i="47"/>
  <c r="CJ201" i="47"/>
  <c r="CJ53" i="47"/>
  <c r="CJ121" i="47"/>
  <c r="CJ185" i="47"/>
  <c r="CJ249" i="47"/>
  <c r="CJ50" i="47"/>
  <c r="CJ114" i="47"/>
  <c r="CJ178" i="47"/>
  <c r="CJ242" i="47"/>
  <c r="CJ43" i="47"/>
  <c r="CJ139" i="47"/>
  <c r="CJ203" i="47"/>
  <c r="CJ267" i="47"/>
  <c r="CJ64" i="47"/>
  <c r="CJ128" i="47"/>
  <c r="CJ192" i="47"/>
  <c r="CJ256" i="47"/>
  <c r="CJ55" i="47"/>
  <c r="CJ77" i="47"/>
  <c r="CJ141" i="47"/>
  <c r="CJ205" i="47"/>
  <c r="CJ269" i="47"/>
  <c r="CJ70" i="47"/>
  <c r="CJ134" i="47"/>
  <c r="CJ198" i="47"/>
  <c r="CJ262" i="47"/>
  <c r="CJ83" i="47"/>
  <c r="CJ159" i="47"/>
  <c r="CJ223" i="47"/>
  <c r="CJ287" i="47"/>
  <c r="CJ84" i="47"/>
  <c r="CJ148" i="47"/>
  <c r="CJ212" i="47"/>
  <c r="CJ276" i="47"/>
  <c r="CJ95" i="47"/>
  <c r="CJ97" i="47"/>
  <c r="CJ161" i="47"/>
  <c r="CJ225" i="47"/>
  <c r="CJ289" i="47"/>
  <c r="CJ74" i="47"/>
  <c r="CJ138" i="47"/>
  <c r="CJ202" i="47"/>
  <c r="CJ266" i="47"/>
  <c r="CJ91" i="47"/>
  <c r="CJ163" i="47"/>
  <c r="CJ227" i="47"/>
  <c r="CJ291" i="47"/>
  <c r="CJ88" i="47"/>
  <c r="CJ152" i="47"/>
  <c r="CJ216" i="47"/>
  <c r="CJ280" i="47"/>
  <c r="CJ220" i="47"/>
  <c r="CJ49" i="47"/>
  <c r="CJ117" i="47"/>
  <c r="CJ181" i="47"/>
  <c r="CJ245" i="47"/>
  <c r="CJ65" i="47"/>
  <c r="CJ94" i="47"/>
  <c r="CJ158" i="47"/>
  <c r="CJ222" i="47"/>
  <c r="CJ286" i="47"/>
  <c r="CJ135" i="47"/>
  <c r="CJ199" i="47"/>
  <c r="CJ263" i="47"/>
  <c r="CJ60" i="47"/>
  <c r="CJ124" i="47"/>
  <c r="CJ188" i="47"/>
  <c r="CJ300" i="47"/>
  <c r="BV19" i="48"/>
  <c r="BV48" i="48" s="1"/>
  <c r="BV64" i="48"/>
  <c r="BT78" i="48"/>
  <c r="BT51" i="48"/>
  <c r="BV16" i="48"/>
  <c r="BV45" i="48" s="1"/>
  <c r="BU21" i="48"/>
  <c r="BU22" i="48" s="1"/>
  <c r="BV10" i="48"/>
  <c r="BV39" i="48" s="1"/>
  <c r="BV11" i="48"/>
  <c r="BV40" i="48" s="1"/>
  <c r="BV14" i="48"/>
  <c r="BV43" i="48" s="1"/>
  <c r="BV17" i="48"/>
  <c r="BV46" i="48" s="1"/>
  <c r="BS84" i="48"/>
  <c r="BS85" i="48" s="1"/>
  <c r="BT74" i="48"/>
  <c r="BT73" i="48"/>
  <c r="BT75" i="48"/>
  <c r="BT76" i="48"/>
  <c r="BT82" i="48"/>
  <c r="BT81" i="48"/>
  <c r="BT83" i="48"/>
  <c r="BT79" i="48"/>
  <c r="BT77" i="48"/>
  <c r="BT80" i="48"/>
  <c r="BV61" i="48"/>
  <c r="BV55" i="48"/>
  <c r="BV62" i="48"/>
  <c r="BV65" i="48"/>
  <c r="BV60" i="48"/>
  <c r="BU66" i="48"/>
  <c r="BU67" i="48" s="1"/>
  <c r="BV56" i="48"/>
  <c r="BV59" i="48"/>
  <c r="BV63" i="48"/>
  <c r="BU50" i="48"/>
  <c r="CJ10" i="47"/>
  <c r="CJ9" i="47"/>
  <c r="CJ4" i="47"/>
  <c r="CJ35" i="47"/>
  <c r="CJ16" i="47"/>
  <c r="CJ17" i="47"/>
  <c r="CJ13" i="47"/>
  <c r="CJ12" i="47"/>
  <c r="CJ19" i="47"/>
  <c r="CJ18" i="47"/>
  <c r="CJ22" i="47"/>
  <c r="CJ25" i="47"/>
  <c r="CJ20" i="47"/>
  <c r="CJ6" i="47"/>
  <c r="CJ7" i="47"/>
  <c r="CJ28" i="47"/>
  <c r="CJ3" i="47"/>
  <c r="CJ27" i="47"/>
  <c r="CJ24" i="47"/>
  <c r="CJ11" i="47"/>
  <c r="CJ15" i="47"/>
  <c r="CJ26" i="47"/>
  <c r="CJ23" i="47"/>
  <c r="CJ34" i="47"/>
  <c r="CJ8" i="47"/>
  <c r="CJ33" i="47"/>
  <c r="CJ5" i="47"/>
  <c r="CJ31" i="47"/>
  <c r="BW20" i="48" s="1"/>
  <c r="BW49" i="48" s="1"/>
  <c r="CJ32" i="47"/>
  <c r="CJ30" i="47"/>
  <c r="CJ29" i="47"/>
  <c r="CJ14" i="47"/>
  <c r="CJ21" i="47"/>
  <c r="CJ2" i="47"/>
  <c r="BW18" i="48" s="1"/>
  <c r="BW47" i="48" s="1"/>
  <c r="AX30" i="39"/>
  <c r="AY23" i="39"/>
  <c r="AY24" i="39" s="1"/>
  <c r="BK21" i="39"/>
  <c r="BM8" i="15" s="1"/>
  <c r="X75" i="39"/>
  <c r="Y75" i="39"/>
  <c r="Z75" i="39"/>
  <c r="AG64" i="39"/>
  <c r="AE64" i="39"/>
  <c r="AF64" i="39"/>
  <c r="AH64" i="39"/>
  <c r="AD64" i="39"/>
  <c r="AI64" i="39"/>
  <c r="AJ64" i="39"/>
  <c r="AK64" i="39"/>
  <c r="AL64" i="39"/>
  <c r="AF66" i="39"/>
  <c r="AH66" i="39"/>
  <c r="AG66" i="39"/>
  <c r="AI66" i="39"/>
  <c r="AJ66" i="39"/>
  <c r="AK66" i="39"/>
  <c r="AL66" i="39"/>
  <c r="AG67" i="39"/>
  <c r="AI67" i="39"/>
  <c r="AH67" i="39"/>
  <c r="AJ67" i="39"/>
  <c r="AK67" i="39"/>
  <c r="AL67" i="39"/>
  <c r="AF65" i="39"/>
  <c r="AH65" i="39"/>
  <c r="AG65" i="39"/>
  <c r="AE65" i="39"/>
  <c r="AI65" i="39"/>
  <c r="AJ65" i="39"/>
  <c r="AK65" i="39"/>
  <c r="AL65" i="39"/>
  <c r="E38" i="39"/>
  <c r="I38" i="39"/>
  <c r="M38" i="39"/>
  <c r="H38" i="39"/>
  <c r="F38" i="39"/>
  <c r="J38" i="39"/>
  <c r="N38" i="39"/>
  <c r="L38" i="39"/>
  <c r="G38" i="39"/>
  <c r="K38" i="39"/>
  <c r="O38" i="39"/>
  <c r="D38" i="39"/>
  <c r="A76" i="39"/>
  <c r="AN76" i="39" s="1"/>
  <c r="D75" i="39"/>
  <c r="E75" i="39"/>
  <c r="F75" i="39"/>
  <c r="G75" i="39"/>
  <c r="H75" i="39"/>
  <c r="I75" i="39"/>
  <c r="J75" i="39"/>
  <c r="K75" i="39"/>
  <c r="L75" i="39"/>
  <c r="M75" i="39"/>
  <c r="N75" i="39"/>
  <c r="O75" i="39"/>
  <c r="P75" i="39"/>
  <c r="Q75" i="39"/>
  <c r="R75" i="39"/>
  <c r="S75" i="39"/>
  <c r="T75" i="39"/>
  <c r="U75" i="39"/>
  <c r="V75" i="39"/>
  <c r="W75" i="39"/>
  <c r="AD75" i="39"/>
  <c r="AE75" i="39"/>
  <c r="AF75" i="39"/>
  <c r="AG75" i="39"/>
  <c r="AH75" i="39"/>
  <c r="AI75" i="39"/>
  <c r="AJ75" i="39"/>
  <c r="AK75" i="39"/>
  <c r="AL75" i="39"/>
  <c r="AN67" i="39"/>
  <c r="AN65" i="39"/>
  <c r="AN61" i="39"/>
  <c r="AN59" i="39"/>
  <c r="AN57" i="39"/>
  <c r="AN75" i="39"/>
  <c r="AN66" i="39"/>
  <c r="AN64" i="39"/>
  <c r="AN62" i="39"/>
  <c r="AN60" i="39"/>
  <c r="AN58" i="39"/>
  <c r="AN56" i="39"/>
  <c r="AN55" i="39"/>
  <c r="AN53" i="39"/>
  <c r="AN51" i="39"/>
  <c r="AN49" i="39"/>
  <c r="AN47" i="39"/>
  <c r="AN45" i="39"/>
  <c r="AN43" i="39"/>
  <c r="AN41" i="39"/>
  <c r="AN39" i="39"/>
  <c r="AN52" i="39"/>
  <c r="AN44" i="39"/>
  <c r="AN54" i="39"/>
  <c r="AN46" i="39"/>
  <c r="AN38" i="39"/>
  <c r="AN48" i="39"/>
  <c r="AN40" i="39"/>
  <c r="AN50" i="39"/>
  <c r="AN42" i="39"/>
  <c r="AO36" i="39"/>
  <c r="BK142" i="39"/>
  <c r="BJ141" i="39"/>
  <c r="AO68" i="40"/>
  <c r="AP5" i="40"/>
  <c r="AO34" i="40"/>
  <c r="AO60" i="40" s="1"/>
  <c r="AO30" i="40"/>
  <c r="AO56" i="40" s="1"/>
  <c r="AO26" i="40"/>
  <c r="AO52" i="40" s="1"/>
  <c r="AO35" i="40"/>
  <c r="AO61" i="40" s="1"/>
  <c r="AO31" i="40"/>
  <c r="AO57" i="40" s="1"/>
  <c r="AO27" i="40"/>
  <c r="AO53" i="40" s="1"/>
  <c r="AO36" i="40"/>
  <c r="AO62" i="40" s="1"/>
  <c r="AO28" i="40"/>
  <c r="AO54" i="40" s="1"/>
  <c r="AO23" i="40"/>
  <c r="AO49" i="40" s="1"/>
  <c r="AO19" i="40"/>
  <c r="AO45" i="40" s="1"/>
  <c r="AO15" i="40"/>
  <c r="AO41" i="40" s="1"/>
  <c r="AO29" i="40"/>
  <c r="AO55" i="40" s="1"/>
  <c r="AO25" i="40"/>
  <c r="AO51" i="40" s="1"/>
  <c r="AO18" i="40"/>
  <c r="AO44" i="40" s="1"/>
  <c r="AO17" i="40"/>
  <c r="AO43" i="40" s="1"/>
  <c r="AO16" i="40"/>
  <c r="AO42" i="40" s="1"/>
  <c r="AO37" i="40"/>
  <c r="AO63" i="40" s="1"/>
  <c r="AO32" i="40"/>
  <c r="AO58" i="40" s="1"/>
  <c r="AO24" i="40"/>
  <c r="AO50" i="40" s="1"/>
  <c r="AP9" i="40"/>
  <c r="AO33" i="40"/>
  <c r="AO59" i="40" s="1"/>
  <c r="AO20" i="40"/>
  <c r="AO46" i="40" s="1"/>
  <c r="AO21" i="40"/>
  <c r="AO47" i="40" s="1"/>
  <c r="AO22" i="40"/>
  <c r="AO48" i="40" s="1"/>
  <c r="AN65" i="40"/>
  <c r="AN10" i="40" s="1"/>
  <c r="AN70" i="40" s="1"/>
  <c r="AN72" i="40" s="1"/>
  <c r="AA76" i="39" l="1"/>
  <c r="AB76" i="39"/>
  <c r="AC76" i="39"/>
  <c r="BW64" i="48"/>
  <c r="BW19" i="48"/>
  <c r="BW48" i="48" s="1"/>
  <c r="BU80" i="48"/>
  <c r="BU51" i="48"/>
  <c r="BW10" i="48"/>
  <c r="BW39" i="48" s="1"/>
  <c r="BW11" i="48"/>
  <c r="BW40" i="48" s="1"/>
  <c r="BW16" i="48"/>
  <c r="BW45" i="48" s="1"/>
  <c r="BW17" i="48"/>
  <c r="BW46" i="48" s="1"/>
  <c r="BW15" i="48"/>
  <c r="BW44" i="48" s="1"/>
  <c r="BW14" i="48"/>
  <c r="BW43" i="48" s="1"/>
  <c r="BV21" i="48"/>
  <c r="BV22" i="48" s="1"/>
  <c r="BU78" i="48"/>
  <c r="BU77" i="48"/>
  <c r="BU83" i="48"/>
  <c r="BU74" i="48"/>
  <c r="BT84" i="48"/>
  <c r="BT85" i="48" s="1"/>
  <c r="BU76" i="48"/>
  <c r="BU75" i="48"/>
  <c r="BU82" i="48"/>
  <c r="BU79" i="48"/>
  <c r="BU81" i="48"/>
  <c r="BU73" i="48"/>
  <c r="BW55" i="48"/>
  <c r="BW60" i="48"/>
  <c r="BW59" i="48"/>
  <c r="BW63" i="48"/>
  <c r="BW56" i="48"/>
  <c r="BW61" i="48"/>
  <c r="BW62" i="48"/>
  <c r="BW65" i="48"/>
  <c r="BV66" i="48"/>
  <c r="BV67" i="48" s="1"/>
  <c r="BV50" i="48"/>
  <c r="AY30" i="39"/>
  <c r="AZ37" i="39" s="1"/>
  <c r="AY37" i="39"/>
  <c r="AX31" i="39"/>
  <c r="AZ23" i="39"/>
  <c r="AZ30" i="39" s="1"/>
  <c r="BL21" i="39"/>
  <c r="BN8" i="15" s="1"/>
  <c r="X76" i="39"/>
  <c r="Y76" i="39"/>
  <c r="Z76" i="39"/>
  <c r="BK141" i="39"/>
  <c r="BL142" i="39"/>
  <c r="AO76" i="39"/>
  <c r="AO66" i="39"/>
  <c r="AO64" i="39"/>
  <c r="AO62" i="39"/>
  <c r="AO60" i="39"/>
  <c r="AO58" i="39"/>
  <c r="AO56" i="39"/>
  <c r="AO65" i="39"/>
  <c r="AO57" i="39"/>
  <c r="AO55" i="39"/>
  <c r="AO53" i="39"/>
  <c r="AO51" i="39"/>
  <c r="AO49" i="39"/>
  <c r="AO47" i="39"/>
  <c r="AO45" i="39"/>
  <c r="AO43" i="39"/>
  <c r="AO41" i="39"/>
  <c r="AO39" i="39"/>
  <c r="AO67" i="39"/>
  <c r="AO59" i="39"/>
  <c r="AO61" i="39"/>
  <c r="AO54" i="39"/>
  <c r="AO52" i="39"/>
  <c r="AO50" i="39"/>
  <c r="AO48" i="39"/>
  <c r="AO46" i="39"/>
  <c r="AO44" i="39"/>
  <c r="AO42" i="39"/>
  <c r="AO40" i="39"/>
  <c r="AO38" i="39"/>
  <c r="AP36" i="39"/>
  <c r="AO63" i="39"/>
  <c r="A77" i="39"/>
  <c r="D76" i="39"/>
  <c r="E76" i="39"/>
  <c r="F76" i="39"/>
  <c r="G76" i="39"/>
  <c r="H76" i="39"/>
  <c r="I76" i="39"/>
  <c r="J76" i="39"/>
  <c r="K76" i="39"/>
  <c r="L76" i="39"/>
  <c r="M76" i="39"/>
  <c r="N76" i="39"/>
  <c r="O76" i="39"/>
  <c r="P76" i="39"/>
  <c r="Q76" i="39"/>
  <c r="R76" i="39"/>
  <c r="S76" i="39"/>
  <c r="T76" i="39"/>
  <c r="U76" i="39"/>
  <c r="V76" i="39"/>
  <c r="W76" i="39"/>
  <c r="AD76" i="39"/>
  <c r="AE76" i="39"/>
  <c r="AF76" i="39"/>
  <c r="AG76" i="39"/>
  <c r="AH76" i="39"/>
  <c r="AI76" i="39"/>
  <c r="AJ76" i="39"/>
  <c r="AK76" i="39"/>
  <c r="AL76" i="39"/>
  <c r="AM76" i="39"/>
  <c r="AP35" i="40"/>
  <c r="AP61" i="40" s="1"/>
  <c r="AP31" i="40"/>
  <c r="AP57" i="40" s="1"/>
  <c r="AP27" i="40"/>
  <c r="AP53" i="40" s="1"/>
  <c r="AP36" i="40"/>
  <c r="AP62" i="40" s="1"/>
  <c r="AP32" i="40"/>
  <c r="AP58" i="40" s="1"/>
  <c r="AP28" i="40"/>
  <c r="AP54" i="40" s="1"/>
  <c r="AP33" i="40"/>
  <c r="AP59" i="40" s="1"/>
  <c r="AP25" i="40"/>
  <c r="AP51" i="40" s="1"/>
  <c r="AP24" i="40"/>
  <c r="AP50" i="40" s="1"/>
  <c r="AP20" i="40"/>
  <c r="AP46" i="40" s="1"/>
  <c r="AP16" i="40"/>
  <c r="AP42" i="40" s="1"/>
  <c r="AP37" i="40"/>
  <c r="AP63" i="40" s="1"/>
  <c r="AP15" i="40"/>
  <c r="AP41" i="40" s="1"/>
  <c r="AP34" i="40"/>
  <c r="AP60" i="40" s="1"/>
  <c r="AP30" i="40"/>
  <c r="AP56" i="40" s="1"/>
  <c r="AQ9" i="40"/>
  <c r="AP23" i="40"/>
  <c r="AP49" i="40" s="1"/>
  <c r="AP21" i="40"/>
  <c r="AP47" i="40" s="1"/>
  <c r="AP26" i="40"/>
  <c r="AP52" i="40" s="1"/>
  <c r="AP22" i="40"/>
  <c r="AP48" i="40" s="1"/>
  <c r="AP19" i="40"/>
  <c r="AP45" i="40" s="1"/>
  <c r="AP17" i="40"/>
  <c r="AP43" i="40" s="1"/>
  <c r="AP29" i="40"/>
  <c r="AP55" i="40" s="1"/>
  <c r="AP18" i="40"/>
  <c r="AP44" i="40" s="1"/>
  <c r="AO65" i="40"/>
  <c r="AO10" i="40" s="1"/>
  <c r="AO70" i="40" s="1"/>
  <c r="AO72" i="40" s="1"/>
  <c r="AP68" i="40"/>
  <c r="AQ5" i="40"/>
  <c r="BV51" i="48" l="1"/>
  <c r="AA77" i="39"/>
  <c r="AB77" i="39"/>
  <c r="AC77" i="39"/>
  <c r="AY31" i="39"/>
  <c r="BW21" i="48"/>
  <c r="BW22" i="48" s="1"/>
  <c r="C22" i="48" s="1"/>
  <c r="BV75" i="48"/>
  <c r="BV76" i="48"/>
  <c r="BV82" i="48"/>
  <c r="BU84" i="48"/>
  <c r="BU85" i="48" s="1"/>
  <c r="BV78" i="48"/>
  <c r="BV79" i="48"/>
  <c r="BV81" i="48"/>
  <c r="BV83" i="48"/>
  <c r="BV74" i="48"/>
  <c r="BV77" i="48"/>
  <c r="BV80" i="48"/>
  <c r="BV73" i="48"/>
  <c r="BW66" i="48"/>
  <c r="BW67" i="48" s="1"/>
  <c r="C67" i="48" s="1"/>
  <c r="BW50" i="48"/>
  <c r="AZ24" i="39"/>
  <c r="BA23" i="39"/>
  <c r="BA24" i="39" s="1"/>
  <c r="BM21" i="39"/>
  <c r="BO8" i="15" s="1"/>
  <c r="X77" i="39"/>
  <c r="Y77" i="39"/>
  <c r="Z77" i="39"/>
  <c r="BM142" i="39"/>
  <c r="BL141" i="39"/>
  <c r="AZ31" i="39"/>
  <c r="BA37" i="39"/>
  <c r="A78" i="39"/>
  <c r="D77" i="39"/>
  <c r="E77" i="39"/>
  <c r="F77" i="39"/>
  <c r="G77" i="39"/>
  <c r="H77" i="39"/>
  <c r="I77" i="39"/>
  <c r="J77" i="39"/>
  <c r="K77" i="39"/>
  <c r="L77" i="39"/>
  <c r="M77" i="39"/>
  <c r="N77" i="39"/>
  <c r="O77" i="39"/>
  <c r="P77" i="39"/>
  <c r="Q77" i="39"/>
  <c r="R77" i="39"/>
  <c r="S77" i="39"/>
  <c r="T77" i="39"/>
  <c r="U77" i="39"/>
  <c r="V77" i="39"/>
  <c r="W77" i="39"/>
  <c r="AD77" i="39"/>
  <c r="AE77" i="39"/>
  <c r="AF77" i="39"/>
  <c r="AG77" i="39"/>
  <c r="AH77" i="39"/>
  <c r="AI77" i="39"/>
  <c r="AJ77" i="39"/>
  <c r="AK77" i="39"/>
  <c r="AL77" i="39"/>
  <c r="AM77" i="39"/>
  <c r="AN77" i="39"/>
  <c r="AP77" i="39"/>
  <c r="AP66" i="39"/>
  <c r="AP64" i="39"/>
  <c r="AP62" i="39"/>
  <c r="AP60" i="39"/>
  <c r="AP58" i="39"/>
  <c r="AP56" i="39"/>
  <c r="AP67" i="39"/>
  <c r="AP65" i="39"/>
  <c r="AP63" i="39"/>
  <c r="AP61" i="39"/>
  <c r="AP59" i="39"/>
  <c r="AP57" i="39"/>
  <c r="AP78" i="39"/>
  <c r="AP54" i="39"/>
  <c r="AP52" i="39"/>
  <c r="AP50" i="39"/>
  <c r="AP48" i="39"/>
  <c r="AP46" i="39"/>
  <c r="AP44" i="39"/>
  <c r="AP42" i="39"/>
  <c r="AP40" i="39"/>
  <c r="AP38" i="39"/>
  <c r="AQ36" i="39"/>
  <c r="AP53" i="39"/>
  <c r="AP45" i="39"/>
  <c r="AP55" i="39"/>
  <c r="AP47" i="39"/>
  <c r="AP39" i="39"/>
  <c r="AP49" i="39"/>
  <c r="AP41" i="39"/>
  <c r="AP51" i="39"/>
  <c r="AP43" i="39"/>
  <c r="AO77" i="39"/>
  <c r="AQ36" i="40"/>
  <c r="AQ62" i="40" s="1"/>
  <c r="AQ32" i="40"/>
  <c r="AQ58" i="40" s="1"/>
  <c r="AQ28" i="40"/>
  <c r="AQ54" i="40" s="1"/>
  <c r="AQ37" i="40"/>
  <c r="AQ63" i="40" s="1"/>
  <c r="AQ33" i="40"/>
  <c r="AQ59" i="40" s="1"/>
  <c r="AQ29" i="40"/>
  <c r="AQ55" i="40" s="1"/>
  <c r="AQ25" i="40"/>
  <c r="AQ51" i="40" s="1"/>
  <c r="AQ30" i="40"/>
  <c r="AQ56" i="40" s="1"/>
  <c r="AQ21" i="40"/>
  <c r="AQ47" i="40" s="1"/>
  <c r="AQ17" i="40"/>
  <c r="AQ43" i="40" s="1"/>
  <c r="AR9" i="40"/>
  <c r="AQ34" i="40"/>
  <c r="AQ60" i="40" s="1"/>
  <c r="AQ26" i="40"/>
  <c r="AQ52" i="40" s="1"/>
  <c r="AQ24" i="40"/>
  <c r="AQ50" i="40" s="1"/>
  <c r="AQ23" i="40"/>
  <c r="AQ49" i="40" s="1"/>
  <c r="AQ22" i="40"/>
  <c r="AQ48" i="40" s="1"/>
  <c r="AQ35" i="40"/>
  <c r="AQ61" i="40" s="1"/>
  <c r="AQ19" i="40"/>
  <c r="AQ45" i="40" s="1"/>
  <c r="AQ20" i="40"/>
  <c r="AQ46" i="40" s="1"/>
  <c r="AQ18" i="40"/>
  <c r="AQ44" i="40" s="1"/>
  <c r="AQ31" i="40"/>
  <c r="AQ57" i="40" s="1"/>
  <c r="AQ15" i="40"/>
  <c r="AQ41" i="40" s="1"/>
  <c r="AQ16" i="40"/>
  <c r="AQ42" i="40" s="1"/>
  <c r="AQ27" i="40"/>
  <c r="AQ53" i="40" s="1"/>
  <c r="AQ68" i="40"/>
  <c r="AR5" i="40"/>
  <c r="AP65" i="40"/>
  <c r="AP10" i="40" s="1"/>
  <c r="AP70" i="40" s="1"/>
  <c r="AP72" i="40" s="1"/>
  <c r="AA78" i="39" l="1"/>
  <c r="AB78" i="39"/>
  <c r="AC78" i="39"/>
  <c r="BW74" i="48"/>
  <c r="BW51" i="48"/>
  <c r="BW73" i="48"/>
  <c r="BW78" i="48"/>
  <c r="BW77" i="48"/>
  <c r="C51" i="48"/>
  <c r="BW76" i="48"/>
  <c r="BW75" i="48"/>
  <c r="BW82" i="48"/>
  <c r="BW81" i="48"/>
  <c r="BV84" i="48"/>
  <c r="BV85" i="48" s="1"/>
  <c r="BW83" i="48"/>
  <c r="BW80" i="48"/>
  <c r="BW79" i="48"/>
  <c r="BA30" i="39"/>
  <c r="BA31" i="39" s="1"/>
  <c r="BB23" i="39"/>
  <c r="BB24" i="39" s="1"/>
  <c r="BN21" i="39"/>
  <c r="BP8" i="15" s="1"/>
  <c r="X78" i="39"/>
  <c r="Y78" i="39"/>
  <c r="Z78" i="39"/>
  <c r="BN142" i="39"/>
  <c r="BM141" i="39"/>
  <c r="A79" i="39"/>
  <c r="D78" i="39"/>
  <c r="E78" i="39"/>
  <c r="F78" i="39"/>
  <c r="G78" i="39"/>
  <c r="H78" i="39"/>
  <c r="I78" i="39"/>
  <c r="J78" i="39"/>
  <c r="K78" i="39"/>
  <c r="L78" i="39"/>
  <c r="M78" i="39"/>
  <c r="N78" i="39"/>
  <c r="O78" i="39"/>
  <c r="P78" i="39"/>
  <c r="Q78" i="39"/>
  <c r="R78" i="39"/>
  <c r="S78" i="39"/>
  <c r="T78" i="39"/>
  <c r="U78" i="39"/>
  <c r="V78" i="39"/>
  <c r="W78" i="39"/>
  <c r="AD78" i="39"/>
  <c r="AE78" i="39"/>
  <c r="AF78" i="39"/>
  <c r="AG78" i="39"/>
  <c r="AH78" i="39"/>
  <c r="AI78" i="39"/>
  <c r="AJ78" i="39"/>
  <c r="AK78" i="39"/>
  <c r="AL78" i="39"/>
  <c r="AM78" i="39"/>
  <c r="AN78" i="39"/>
  <c r="AO78" i="39"/>
  <c r="AQ78" i="39"/>
  <c r="AQ67" i="39"/>
  <c r="AQ65" i="39"/>
  <c r="AQ63" i="39"/>
  <c r="AQ61" i="39"/>
  <c r="AQ59" i="39"/>
  <c r="AQ57" i="39"/>
  <c r="AQ66" i="39"/>
  <c r="AQ58" i="39"/>
  <c r="AQ54" i="39"/>
  <c r="AQ52" i="39"/>
  <c r="AQ50" i="39"/>
  <c r="AQ48" i="39"/>
  <c r="AQ46" i="39"/>
  <c r="AQ44" i="39"/>
  <c r="AQ42" i="39"/>
  <c r="AQ40" i="39"/>
  <c r="AQ38" i="39"/>
  <c r="AQ60" i="39"/>
  <c r="AQ62" i="39"/>
  <c r="AQ55" i="39"/>
  <c r="AQ53" i="39"/>
  <c r="AQ51" i="39"/>
  <c r="AQ49" i="39"/>
  <c r="AQ47" i="39"/>
  <c r="AQ45" i="39"/>
  <c r="AQ43" i="39"/>
  <c r="AQ41" i="39"/>
  <c r="AQ39" i="39"/>
  <c r="AQ64" i="39"/>
  <c r="AQ56" i="39"/>
  <c r="AR36" i="39"/>
  <c r="AR37" i="40"/>
  <c r="AR63" i="40" s="1"/>
  <c r="AR33" i="40"/>
  <c r="AR59" i="40" s="1"/>
  <c r="AR29" i="40"/>
  <c r="AR55" i="40" s="1"/>
  <c r="AR25" i="40"/>
  <c r="AR51" i="40" s="1"/>
  <c r="AR34" i="40"/>
  <c r="AR60" i="40" s="1"/>
  <c r="AR30" i="40"/>
  <c r="AR56" i="40" s="1"/>
  <c r="AR26" i="40"/>
  <c r="AR52" i="40" s="1"/>
  <c r="AR35" i="40"/>
  <c r="AR61" i="40" s="1"/>
  <c r="AR27" i="40"/>
  <c r="AR53" i="40" s="1"/>
  <c r="AR22" i="40"/>
  <c r="AR48" i="40" s="1"/>
  <c r="AR18" i="40"/>
  <c r="AR44" i="40" s="1"/>
  <c r="AR36" i="40"/>
  <c r="AR62" i="40" s="1"/>
  <c r="AR32" i="40"/>
  <c r="AR58" i="40" s="1"/>
  <c r="AR24" i="40"/>
  <c r="AR50" i="40" s="1"/>
  <c r="AR23" i="40"/>
  <c r="AR49" i="40" s="1"/>
  <c r="AS9" i="40"/>
  <c r="AR28" i="40"/>
  <c r="AR54" i="40" s="1"/>
  <c r="AR21" i="40"/>
  <c r="AR47" i="40" s="1"/>
  <c r="AR20" i="40"/>
  <c r="AR46" i="40" s="1"/>
  <c r="AR19" i="40"/>
  <c r="AR45" i="40" s="1"/>
  <c r="AR17" i="40"/>
  <c r="AR43" i="40" s="1"/>
  <c r="AR31" i="40"/>
  <c r="AR57" i="40" s="1"/>
  <c r="AR16" i="40"/>
  <c r="AR42" i="40" s="1"/>
  <c r="AR15" i="40"/>
  <c r="AR41" i="40" s="1"/>
  <c r="AR68" i="40"/>
  <c r="AS5" i="40"/>
  <c r="AQ65" i="40"/>
  <c r="AQ10" i="40" s="1"/>
  <c r="AQ70" i="40" s="1"/>
  <c r="AQ72" i="40" s="1"/>
  <c r="AA79" i="39" l="1"/>
  <c r="AB79" i="39"/>
  <c r="AC79" i="39"/>
  <c r="BB37" i="39"/>
  <c r="BW84" i="48"/>
  <c r="BW85" i="48" s="1"/>
  <c r="BB30" i="39"/>
  <c r="BC37" i="39" s="1"/>
  <c r="BC23" i="39"/>
  <c r="BC24" i="39" s="1"/>
  <c r="BO21" i="39"/>
  <c r="BQ8" i="15" s="1"/>
  <c r="AQ79" i="39"/>
  <c r="X79" i="39"/>
  <c r="Y79" i="39"/>
  <c r="Z79" i="39"/>
  <c r="BO142" i="39"/>
  <c r="BN141" i="39"/>
  <c r="BC30" i="39"/>
  <c r="AR67" i="39"/>
  <c r="AR65" i="39"/>
  <c r="AR63" i="39"/>
  <c r="AR61" i="39"/>
  <c r="AR59" i="39"/>
  <c r="AR57" i="39"/>
  <c r="AR66" i="39"/>
  <c r="AR64" i="39"/>
  <c r="AR62" i="39"/>
  <c r="AR60" i="39"/>
  <c r="AR58" i="39"/>
  <c r="AR56" i="39"/>
  <c r="AR79" i="39"/>
  <c r="AR55" i="39"/>
  <c r="AR53" i="39"/>
  <c r="AR51" i="39"/>
  <c r="AR49" i="39"/>
  <c r="AR47" i="39"/>
  <c r="AR45" i="39"/>
  <c r="AR43" i="39"/>
  <c r="AR41" i="39"/>
  <c r="AR39" i="39"/>
  <c r="AR54" i="39"/>
  <c r="AR46" i="39"/>
  <c r="AR38" i="39"/>
  <c r="AR48" i="39"/>
  <c r="AR40" i="39"/>
  <c r="AS36" i="39"/>
  <c r="AR50" i="39"/>
  <c r="AR42" i="39"/>
  <c r="AR52" i="39"/>
  <c r="AR44" i="39"/>
  <c r="A80" i="39"/>
  <c r="D79" i="39"/>
  <c r="E79" i="39"/>
  <c r="F79" i="39"/>
  <c r="G79" i="39"/>
  <c r="H79" i="39"/>
  <c r="I79" i="39"/>
  <c r="J79" i="39"/>
  <c r="K79" i="39"/>
  <c r="L79" i="39"/>
  <c r="M79" i="39"/>
  <c r="N79" i="39"/>
  <c r="O79" i="39"/>
  <c r="P79" i="39"/>
  <c r="Q79" i="39"/>
  <c r="R79" i="39"/>
  <c r="S79" i="39"/>
  <c r="T79" i="39"/>
  <c r="U79" i="39"/>
  <c r="V79" i="39"/>
  <c r="W79" i="39"/>
  <c r="AD79" i="39"/>
  <c r="AE79" i="39"/>
  <c r="AF79" i="39"/>
  <c r="AG79" i="39"/>
  <c r="AH79" i="39"/>
  <c r="AI79" i="39"/>
  <c r="AJ79" i="39"/>
  <c r="AK79" i="39"/>
  <c r="AL79" i="39"/>
  <c r="AM79" i="39"/>
  <c r="AN79" i="39"/>
  <c r="AO79" i="39"/>
  <c r="AP79" i="39"/>
  <c r="AR65" i="40"/>
  <c r="AR10" i="40" s="1"/>
  <c r="AR70" i="40" s="1"/>
  <c r="AR72" i="40" s="1"/>
  <c r="AS34" i="40"/>
  <c r="AS60" i="40" s="1"/>
  <c r="AS30" i="40"/>
  <c r="AS56" i="40" s="1"/>
  <c r="AS26" i="40"/>
  <c r="AS52" i="40" s="1"/>
  <c r="AS35" i="40"/>
  <c r="AS61" i="40" s="1"/>
  <c r="AS31" i="40"/>
  <c r="AS57" i="40" s="1"/>
  <c r="AS27" i="40"/>
  <c r="AS53" i="40" s="1"/>
  <c r="AS32" i="40"/>
  <c r="AS58" i="40" s="1"/>
  <c r="AS23" i="40"/>
  <c r="AS49" i="40" s="1"/>
  <c r="AS19" i="40"/>
  <c r="AS45" i="40" s="1"/>
  <c r="AS15" i="40"/>
  <c r="AS41" i="40" s="1"/>
  <c r="AS37" i="40"/>
  <c r="AS63" i="40" s="1"/>
  <c r="AS28" i="40"/>
  <c r="AS54" i="40" s="1"/>
  <c r="AS22" i="40"/>
  <c r="AS48" i="40" s="1"/>
  <c r="AS21" i="40"/>
  <c r="AS47" i="40" s="1"/>
  <c r="AS20" i="40"/>
  <c r="AS46" i="40" s="1"/>
  <c r="AS18" i="40"/>
  <c r="AS44" i="40" s="1"/>
  <c r="AS17" i="40"/>
  <c r="AS43" i="40" s="1"/>
  <c r="AS16" i="40"/>
  <c r="AS42" i="40" s="1"/>
  <c r="AS33" i="40"/>
  <c r="AS59" i="40" s="1"/>
  <c r="AS29" i="40"/>
  <c r="AS55" i="40" s="1"/>
  <c r="AS36" i="40"/>
  <c r="AS62" i="40" s="1"/>
  <c r="AS24" i="40"/>
  <c r="AS50" i="40" s="1"/>
  <c r="AS25" i="40"/>
  <c r="AS51" i="40" s="1"/>
  <c r="AT9" i="40"/>
  <c r="AS68" i="40"/>
  <c r="AT5" i="40"/>
  <c r="AA80" i="39" l="1"/>
  <c r="AB80" i="39"/>
  <c r="AC80" i="39"/>
  <c r="BB31" i="39"/>
  <c r="BD23" i="39"/>
  <c r="BD30" i="39" s="1"/>
  <c r="BP21" i="39"/>
  <c r="BR8" i="15" s="1"/>
  <c r="X80" i="39"/>
  <c r="Y80" i="39"/>
  <c r="Z80" i="39"/>
  <c r="BO141" i="39"/>
  <c r="BP142" i="39"/>
  <c r="BD37" i="39"/>
  <c r="BC31" i="39"/>
  <c r="A81" i="39"/>
  <c r="D80" i="39"/>
  <c r="E80" i="39"/>
  <c r="F80" i="39"/>
  <c r="G80" i="39"/>
  <c r="H80" i="39"/>
  <c r="I80" i="39"/>
  <c r="J80" i="39"/>
  <c r="K80" i="39"/>
  <c r="L80" i="39"/>
  <c r="M80" i="39"/>
  <c r="N80" i="39"/>
  <c r="O80" i="39"/>
  <c r="P80" i="39"/>
  <c r="Q80" i="39"/>
  <c r="R80" i="39"/>
  <c r="S80" i="39"/>
  <c r="T80" i="39"/>
  <c r="U80" i="39"/>
  <c r="V80" i="39"/>
  <c r="W80" i="39"/>
  <c r="AD80" i="39"/>
  <c r="AE80" i="39"/>
  <c r="AF80" i="39"/>
  <c r="AG80" i="39"/>
  <c r="AH80" i="39"/>
  <c r="AI80" i="39"/>
  <c r="AJ80" i="39"/>
  <c r="AK80" i="39"/>
  <c r="AL80" i="39"/>
  <c r="AM80" i="39"/>
  <c r="AN80" i="39"/>
  <c r="AO80" i="39"/>
  <c r="AP80" i="39"/>
  <c r="AQ80" i="39"/>
  <c r="AS80" i="39"/>
  <c r="AS66" i="39"/>
  <c r="AS64" i="39"/>
  <c r="AS62" i="39"/>
  <c r="AS60" i="39"/>
  <c r="AS58" i="39"/>
  <c r="AS56" i="39"/>
  <c r="AS67" i="39"/>
  <c r="AS59" i="39"/>
  <c r="AS55" i="39"/>
  <c r="AS53" i="39"/>
  <c r="AS51" i="39"/>
  <c r="AS49" i="39"/>
  <c r="AS47" i="39"/>
  <c r="AS45" i="39"/>
  <c r="AS43" i="39"/>
  <c r="AS41" i="39"/>
  <c r="AS39" i="39"/>
  <c r="AS61" i="39"/>
  <c r="AS63" i="39"/>
  <c r="AS54" i="39"/>
  <c r="AS52" i="39"/>
  <c r="AS50" i="39"/>
  <c r="AS48" i="39"/>
  <c r="AS46" i="39"/>
  <c r="AS44" i="39"/>
  <c r="AS42" i="39"/>
  <c r="AS40" i="39"/>
  <c r="AS38" i="39"/>
  <c r="AT36" i="39"/>
  <c r="AS65" i="39"/>
  <c r="AS57" i="39"/>
  <c r="AR80" i="39"/>
  <c r="AT68" i="40"/>
  <c r="AU5" i="40"/>
  <c r="AS65" i="40"/>
  <c r="AS10" i="40" s="1"/>
  <c r="AS70" i="40" s="1"/>
  <c r="AS72" i="40" s="1"/>
  <c r="AT35" i="40"/>
  <c r="AT61" i="40" s="1"/>
  <c r="AT31" i="40"/>
  <c r="AT57" i="40" s="1"/>
  <c r="AT27" i="40"/>
  <c r="AT53" i="40" s="1"/>
  <c r="AT36" i="40"/>
  <c r="AT62" i="40" s="1"/>
  <c r="AT32" i="40"/>
  <c r="AT58" i="40" s="1"/>
  <c r="AT28" i="40"/>
  <c r="AT54" i="40" s="1"/>
  <c r="AT37" i="40"/>
  <c r="AT63" i="40" s="1"/>
  <c r="AT29" i="40"/>
  <c r="AT55" i="40" s="1"/>
  <c r="AT24" i="40"/>
  <c r="AT50" i="40" s="1"/>
  <c r="AT20" i="40"/>
  <c r="AT46" i="40" s="1"/>
  <c r="AT16" i="40"/>
  <c r="AT42" i="40" s="1"/>
  <c r="AT30" i="40"/>
  <c r="AT56" i="40" s="1"/>
  <c r="AT26" i="40"/>
  <c r="AT52" i="40" s="1"/>
  <c r="AT19" i="40"/>
  <c r="AT45" i="40" s="1"/>
  <c r="AT18" i="40"/>
  <c r="AT44" i="40" s="1"/>
  <c r="AT17" i="40"/>
  <c r="AT43" i="40" s="1"/>
  <c r="AT33" i="40"/>
  <c r="AT59" i="40" s="1"/>
  <c r="AT15" i="40"/>
  <c r="AT41" i="40" s="1"/>
  <c r="AT25" i="40"/>
  <c r="AT51" i="40" s="1"/>
  <c r="AU9" i="40"/>
  <c r="AT21" i="40"/>
  <c r="AT47" i="40" s="1"/>
  <c r="AT22" i="40"/>
  <c r="AT48" i="40" s="1"/>
  <c r="AT34" i="40"/>
  <c r="AT60" i="40" s="1"/>
  <c r="AT23" i="40"/>
  <c r="AT49" i="40" s="1"/>
  <c r="AA81" i="39" l="1"/>
  <c r="AB81" i="39"/>
  <c r="AC81" i="39"/>
  <c r="BD24" i="39"/>
  <c r="BE23" i="39"/>
  <c r="BE30" i="39" s="1"/>
  <c r="BQ21" i="39"/>
  <c r="BS8" i="15" s="1"/>
  <c r="X81" i="39"/>
  <c r="Y81" i="39"/>
  <c r="Z81" i="39"/>
  <c r="AS81" i="39"/>
  <c r="BQ142" i="39"/>
  <c r="BP141" i="39"/>
  <c r="BE24" i="39"/>
  <c r="BE37" i="39"/>
  <c r="BD31" i="39"/>
  <c r="AT81" i="39"/>
  <c r="AT68" i="39"/>
  <c r="AT66" i="39"/>
  <c r="AT64" i="39"/>
  <c r="AT62" i="39"/>
  <c r="AT60" i="39"/>
  <c r="AT58" i="39"/>
  <c r="AT56" i="39"/>
  <c r="AT67" i="39"/>
  <c r="AT65" i="39"/>
  <c r="AT63" i="39"/>
  <c r="AT61" i="39"/>
  <c r="AT59" i="39"/>
  <c r="AT57" i="39"/>
  <c r="AT55" i="39"/>
  <c r="AT54" i="39"/>
  <c r="AT52" i="39"/>
  <c r="AT50" i="39"/>
  <c r="AT48" i="39"/>
  <c r="AT46" i="39"/>
  <c r="AT44" i="39"/>
  <c r="AT42" i="39"/>
  <c r="AT40" i="39"/>
  <c r="AT38" i="39"/>
  <c r="AU36" i="39"/>
  <c r="AT47" i="39"/>
  <c r="AT39" i="39"/>
  <c r="AT49" i="39"/>
  <c r="AT41" i="39"/>
  <c r="AT51" i="39"/>
  <c r="AT43" i="39"/>
  <c r="AT53" i="39"/>
  <c r="AT45" i="39"/>
  <c r="A82" i="39"/>
  <c r="D81" i="39"/>
  <c r="E81" i="39"/>
  <c r="F81" i="39"/>
  <c r="G81" i="39"/>
  <c r="H81" i="39"/>
  <c r="I81" i="39"/>
  <c r="J81" i="39"/>
  <c r="K81" i="39"/>
  <c r="L81" i="39"/>
  <c r="M81" i="39"/>
  <c r="N81" i="39"/>
  <c r="O81" i="39"/>
  <c r="P81" i="39"/>
  <c r="Q81" i="39"/>
  <c r="R81" i="39"/>
  <c r="S81" i="39"/>
  <c r="T81" i="39"/>
  <c r="U81" i="39"/>
  <c r="V81" i="39"/>
  <c r="W81" i="39"/>
  <c r="AD81" i="39"/>
  <c r="AE81" i="39"/>
  <c r="AF81" i="39"/>
  <c r="AG81" i="39"/>
  <c r="AH81" i="39"/>
  <c r="AI81" i="39"/>
  <c r="AJ81" i="39"/>
  <c r="AK81" i="39"/>
  <c r="AL81" i="39"/>
  <c r="AM81" i="39"/>
  <c r="AN81" i="39"/>
  <c r="AO81" i="39"/>
  <c r="AP81" i="39"/>
  <c r="AQ81" i="39"/>
  <c r="AR81" i="39"/>
  <c r="AU36" i="40"/>
  <c r="AU62" i="40" s="1"/>
  <c r="AU32" i="40"/>
  <c r="AU58" i="40" s="1"/>
  <c r="AU28" i="40"/>
  <c r="AU54" i="40" s="1"/>
  <c r="AU37" i="40"/>
  <c r="AU63" i="40" s="1"/>
  <c r="AU33" i="40"/>
  <c r="AU59" i="40" s="1"/>
  <c r="AU29" i="40"/>
  <c r="AU55" i="40" s="1"/>
  <c r="AU25" i="40"/>
  <c r="AU51" i="40" s="1"/>
  <c r="AU34" i="40"/>
  <c r="AU60" i="40" s="1"/>
  <c r="AU26" i="40"/>
  <c r="AU52" i="40" s="1"/>
  <c r="AU21" i="40"/>
  <c r="AU47" i="40" s="1"/>
  <c r="AU17" i="40"/>
  <c r="AU43" i="40" s="1"/>
  <c r="AV9" i="40"/>
  <c r="AU16" i="40"/>
  <c r="AU42" i="40" s="1"/>
  <c r="AU15" i="40"/>
  <c r="AU41" i="40" s="1"/>
  <c r="AU35" i="40"/>
  <c r="AU61" i="40" s="1"/>
  <c r="AU31" i="40"/>
  <c r="AU57" i="40" s="1"/>
  <c r="AU27" i="40"/>
  <c r="AU53" i="40" s="1"/>
  <c r="AU22" i="40"/>
  <c r="AU48" i="40" s="1"/>
  <c r="AU24" i="40"/>
  <c r="AU50" i="40" s="1"/>
  <c r="AU23" i="40"/>
  <c r="AU49" i="40" s="1"/>
  <c r="AU20" i="40"/>
  <c r="AU46" i="40" s="1"/>
  <c r="AU30" i="40"/>
  <c r="AU56" i="40" s="1"/>
  <c r="AU18" i="40"/>
  <c r="AU44" i="40" s="1"/>
  <c r="AU19" i="40"/>
  <c r="AU45" i="40" s="1"/>
  <c r="AU68" i="40"/>
  <c r="AV5" i="40"/>
  <c r="AT65" i="40"/>
  <c r="AT10" i="40" s="1"/>
  <c r="AT70" i="40" s="1"/>
  <c r="AT72" i="40" s="1"/>
  <c r="AA82" i="39" l="1"/>
  <c r="AB82" i="39"/>
  <c r="AC82" i="39"/>
  <c r="BF23" i="39"/>
  <c r="BF24" i="39" s="1"/>
  <c r="BR21" i="39"/>
  <c r="BT8" i="15" s="1"/>
  <c r="X82" i="39"/>
  <c r="Y82" i="39"/>
  <c r="Z82" i="39"/>
  <c r="BR142" i="39"/>
  <c r="BQ141" i="39"/>
  <c r="BF37" i="39"/>
  <c r="BE31" i="39"/>
  <c r="A83" i="39"/>
  <c r="D82" i="39"/>
  <c r="E82" i="39"/>
  <c r="F82" i="39"/>
  <c r="G82" i="39"/>
  <c r="H82" i="39"/>
  <c r="I82" i="39"/>
  <c r="J82" i="39"/>
  <c r="K82" i="39"/>
  <c r="L82" i="39"/>
  <c r="M82" i="39"/>
  <c r="N82" i="39"/>
  <c r="O82" i="39"/>
  <c r="P82" i="39"/>
  <c r="Q82" i="39"/>
  <c r="R82" i="39"/>
  <c r="S82" i="39"/>
  <c r="T82" i="39"/>
  <c r="U82" i="39"/>
  <c r="V82" i="39"/>
  <c r="W82" i="39"/>
  <c r="AD82" i="39"/>
  <c r="AE82" i="39"/>
  <c r="AF82" i="39"/>
  <c r="AG82" i="39"/>
  <c r="AH82" i="39"/>
  <c r="AI82" i="39"/>
  <c r="AJ82" i="39"/>
  <c r="AK82" i="39"/>
  <c r="AL82" i="39"/>
  <c r="AM82" i="39"/>
  <c r="AN82" i="39"/>
  <c r="AO82" i="39"/>
  <c r="AP82" i="39"/>
  <c r="AQ82" i="39"/>
  <c r="AR82" i="39"/>
  <c r="AS82" i="39"/>
  <c r="AU82" i="39"/>
  <c r="AU69" i="39"/>
  <c r="AU67" i="39"/>
  <c r="AU65" i="39"/>
  <c r="AU63" i="39"/>
  <c r="AU61" i="39"/>
  <c r="AU59" i="39"/>
  <c r="AU57" i="39"/>
  <c r="AU55" i="39"/>
  <c r="AU68" i="39"/>
  <c r="AU60" i="39"/>
  <c r="AU54" i="39"/>
  <c r="AU52" i="39"/>
  <c r="AU50" i="39"/>
  <c r="AU48" i="39"/>
  <c r="AU46" i="39"/>
  <c r="AU44" i="39"/>
  <c r="AU42" i="39"/>
  <c r="AU40" i="39"/>
  <c r="AU38" i="39"/>
  <c r="AU62" i="39"/>
  <c r="AU64" i="39"/>
  <c r="AU56" i="39"/>
  <c r="AU53" i="39"/>
  <c r="AU51" i="39"/>
  <c r="AU49" i="39"/>
  <c r="AU47" i="39"/>
  <c r="AU45" i="39"/>
  <c r="AU43" i="39"/>
  <c r="AU41" i="39"/>
  <c r="AU39" i="39"/>
  <c r="AU66" i="39"/>
  <c r="AU58" i="39"/>
  <c r="AV36" i="39"/>
  <c r="AT82" i="39"/>
  <c r="AV37" i="40"/>
  <c r="AV63" i="40" s="1"/>
  <c r="AV33" i="40"/>
  <c r="AV59" i="40" s="1"/>
  <c r="AV29" i="40"/>
  <c r="AV55" i="40" s="1"/>
  <c r="AV25" i="40"/>
  <c r="AV51" i="40" s="1"/>
  <c r="AV34" i="40"/>
  <c r="AV60" i="40" s="1"/>
  <c r="AV30" i="40"/>
  <c r="AV56" i="40" s="1"/>
  <c r="AV26" i="40"/>
  <c r="AV52" i="40" s="1"/>
  <c r="AV31" i="40"/>
  <c r="AV57" i="40" s="1"/>
  <c r="AV22" i="40"/>
  <c r="AV48" i="40" s="1"/>
  <c r="AV18" i="40"/>
  <c r="AV44" i="40" s="1"/>
  <c r="AV35" i="40"/>
  <c r="AV61" i="40" s="1"/>
  <c r="AV27" i="40"/>
  <c r="AV53" i="40" s="1"/>
  <c r="AV24" i="40"/>
  <c r="AV50" i="40" s="1"/>
  <c r="AV23" i="40"/>
  <c r="AV49" i="40" s="1"/>
  <c r="AW9" i="40"/>
  <c r="AV36" i="40"/>
  <c r="AV62" i="40" s="1"/>
  <c r="AV20" i="40"/>
  <c r="AV46" i="40" s="1"/>
  <c r="AV21" i="40"/>
  <c r="AV47" i="40" s="1"/>
  <c r="AV19" i="40"/>
  <c r="AV45" i="40" s="1"/>
  <c r="AV28" i="40"/>
  <c r="AV54" i="40" s="1"/>
  <c r="AV16" i="40"/>
  <c r="AV42" i="40" s="1"/>
  <c r="AV17" i="40"/>
  <c r="AV43" i="40" s="1"/>
  <c r="AV32" i="40"/>
  <c r="AV58" i="40" s="1"/>
  <c r="AV15" i="40"/>
  <c r="AV41" i="40" s="1"/>
  <c r="AV68" i="40"/>
  <c r="AW5" i="40"/>
  <c r="AU65" i="40"/>
  <c r="AU10" i="40" s="1"/>
  <c r="AU70" i="40" s="1"/>
  <c r="AU72" i="40" s="1"/>
  <c r="AA83" i="39" l="1"/>
  <c r="AB83" i="39"/>
  <c r="AC83" i="39"/>
  <c r="BF30" i="39"/>
  <c r="BF31" i="39" s="1"/>
  <c r="BG23" i="39"/>
  <c r="BG30" i="39" s="1"/>
  <c r="BS21" i="39"/>
  <c r="BU8" i="15" s="1"/>
  <c r="AU83" i="39"/>
  <c r="X83" i="39"/>
  <c r="Y83" i="39"/>
  <c r="Z83" i="39"/>
  <c r="BS142" i="39"/>
  <c r="BR141" i="39"/>
  <c r="BG24" i="39"/>
  <c r="AV83" i="39"/>
  <c r="AV69" i="39"/>
  <c r="AV67" i="39"/>
  <c r="AV65" i="39"/>
  <c r="AV63" i="39"/>
  <c r="AV61" i="39"/>
  <c r="AV59" i="39"/>
  <c r="AV57" i="39"/>
  <c r="AV70" i="39"/>
  <c r="AV68" i="39"/>
  <c r="AV66" i="39"/>
  <c r="AV64" i="39"/>
  <c r="AV62" i="39"/>
  <c r="AV60" i="39"/>
  <c r="AV58" i="39"/>
  <c r="AV56" i="39"/>
  <c r="AV53" i="39"/>
  <c r="AV51" i="39"/>
  <c r="AV49" i="39"/>
  <c r="AV47" i="39"/>
  <c r="AV45" i="39"/>
  <c r="AV43" i="39"/>
  <c r="AV41" i="39"/>
  <c r="AV39" i="39"/>
  <c r="AV55" i="39"/>
  <c r="AV48" i="39"/>
  <c r="AV40" i="39"/>
  <c r="AV50" i="39"/>
  <c r="AV42" i="39"/>
  <c r="AV52" i="39"/>
  <c r="AV44" i="39"/>
  <c r="AV54" i="39"/>
  <c r="AV46" i="39"/>
  <c r="AV38" i="39"/>
  <c r="AW36" i="39"/>
  <c r="A84" i="39"/>
  <c r="D83" i="39"/>
  <c r="E83" i="39"/>
  <c r="F83" i="39"/>
  <c r="G83" i="39"/>
  <c r="H83" i="39"/>
  <c r="I83" i="39"/>
  <c r="J83" i="39"/>
  <c r="K83" i="39"/>
  <c r="L83" i="39"/>
  <c r="M83" i="39"/>
  <c r="N83" i="39"/>
  <c r="O83" i="39"/>
  <c r="P83" i="39"/>
  <c r="Q83" i="39"/>
  <c r="R83" i="39"/>
  <c r="S83" i="39"/>
  <c r="T83" i="39"/>
  <c r="U83" i="39"/>
  <c r="V83" i="39"/>
  <c r="W83" i="39"/>
  <c r="AD83" i="39"/>
  <c r="AE83" i="39"/>
  <c r="AF83" i="39"/>
  <c r="AG83" i="39"/>
  <c r="AH83" i="39"/>
  <c r="AI83" i="39"/>
  <c r="AJ83" i="39"/>
  <c r="AK83" i="39"/>
  <c r="AL83" i="39"/>
  <c r="AM83" i="39"/>
  <c r="AN83" i="39"/>
  <c r="AO83" i="39"/>
  <c r="AP83" i="39"/>
  <c r="AQ83" i="39"/>
  <c r="AR83" i="39"/>
  <c r="AS83" i="39"/>
  <c r="AT83" i="39"/>
  <c r="AV65" i="40"/>
  <c r="AV10" i="40" s="1"/>
  <c r="AV70" i="40" s="1"/>
  <c r="AV72" i="40" s="1"/>
  <c r="AW34" i="40"/>
  <c r="AW60" i="40" s="1"/>
  <c r="AW30" i="40"/>
  <c r="AW56" i="40" s="1"/>
  <c r="AW26" i="40"/>
  <c r="AW52" i="40" s="1"/>
  <c r="AW35" i="40"/>
  <c r="AW61" i="40" s="1"/>
  <c r="AW31" i="40"/>
  <c r="AW57" i="40" s="1"/>
  <c r="AW27" i="40"/>
  <c r="AW53" i="40" s="1"/>
  <c r="AW36" i="40"/>
  <c r="AW62" i="40" s="1"/>
  <c r="AW28" i="40"/>
  <c r="AW54" i="40" s="1"/>
  <c r="AW23" i="40"/>
  <c r="AW49" i="40" s="1"/>
  <c r="AW19" i="40"/>
  <c r="AW45" i="40" s="1"/>
  <c r="AW15" i="40"/>
  <c r="AW41" i="40" s="1"/>
  <c r="AW33" i="40"/>
  <c r="AW59" i="40" s="1"/>
  <c r="AW24" i="40"/>
  <c r="AW50" i="40" s="1"/>
  <c r="AX9" i="40"/>
  <c r="AW29" i="40"/>
  <c r="AW55" i="40" s="1"/>
  <c r="AW25" i="40"/>
  <c r="AW51" i="40" s="1"/>
  <c r="AW22" i="40"/>
  <c r="AW48" i="40" s="1"/>
  <c r="AW21" i="40"/>
  <c r="AW47" i="40" s="1"/>
  <c r="AW20" i="40"/>
  <c r="AW46" i="40" s="1"/>
  <c r="AW32" i="40"/>
  <c r="AW58" i="40" s="1"/>
  <c r="AW18" i="40"/>
  <c r="AW44" i="40" s="1"/>
  <c r="AW17" i="40"/>
  <c r="AW43" i="40" s="1"/>
  <c r="AW16" i="40"/>
  <c r="AW42" i="40" s="1"/>
  <c r="AW37" i="40"/>
  <c r="AW63" i="40" s="1"/>
  <c r="AW68" i="40"/>
  <c r="AX5" i="40"/>
  <c r="AA84" i="39" l="1"/>
  <c r="AB84" i="39"/>
  <c r="AC84" i="39"/>
  <c r="BG37" i="39"/>
  <c r="BH23" i="39"/>
  <c r="BH24" i="39" s="1"/>
  <c r="BT21" i="39"/>
  <c r="BV8" i="15" s="1"/>
  <c r="X84" i="39"/>
  <c r="Y84" i="39"/>
  <c r="Z84" i="39"/>
  <c r="BT142" i="39"/>
  <c r="BS141" i="39"/>
  <c r="BG31" i="39"/>
  <c r="BH37" i="39"/>
  <c r="AW84" i="39"/>
  <c r="AW70" i="39"/>
  <c r="AW68" i="39"/>
  <c r="AW66" i="39"/>
  <c r="AW64" i="39"/>
  <c r="AW62" i="39"/>
  <c r="AW60" i="39"/>
  <c r="AW58" i="39"/>
  <c r="AW56" i="39"/>
  <c r="AW69" i="39"/>
  <c r="AW61" i="39"/>
  <c r="AW53" i="39"/>
  <c r="AW51" i="39"/>
  <c r="AW49" i="39"/>
  <c r="AW47" i="39"/>
  <c r="AW45" i="39"/>
  <c r="AW43" i="39"/>
  <c r="AW41" i="39"/>
  <c r="AW39" i="39"/>
  <c r="AW71" i="39"/>
  <c r="AW63" i="39"/>
  <c r="AW65" i="39"/>
  <c r="AW57" i="39"/>
  <c r="AW55" i="39"/>
  <c r="AW54" i="39"/>
  <c r="AW52" i="39"/>
  <c r="AW50" i="39"/>
  <c r="AW48" i="39"/>
  <c r="AW46" i="39"/>
  <c r="AW44" i="39"/>
  <c r="AW42" i="39"/>
  <c r="AW40" i="39"/>
  <c r="AW38" i="39"/>
  <c r="AX36" i="39"/>
  <c r="AW67" i="39"/>
  <c r="AW59" i="39"/>
  <c r="B68" i="39"/>
  <c r="B69" i="39"/>
  <c r="B70" i="39"/>
  <c r="B71" i="39"/>
  <c r="B72" i="39"/>
  <c r="B73" i="39"/>
  <c r="A85" i="39"/>
  <c r="D84" i="39"/>
  <c r="E84" i="39"/>
  <c r="F84" i="39"/>
  <c r="G84" i="39"/>
  <c r="H84" i="39"/>
  <c r="I84" i="39"/>
  <c r="J84" i="39"/>
  <c r="K84" i="39"/>
  <c r="L84" i="39"/>
  <c r="M84" i="39"/>
  <c r="N84" i="39"/>
  <c r="O84" i="39"/>
  <c r="P84" i="39"/>
  <c r="Q84" i="39"/>
  <c r="R84" i="39"/>
  <c r="S84" i="39"/>
  <c r="T84" i="39"/>
  <c r="U84" i="39"/>
  <c r="V84" i="39"/>
  <c r="W84" i="39"/>
  <c r="AD84" i="39"/>
  <c r="AE84" i="39"/>
  <c r="AF84" i="39"/>
  <c r="AG84" i="39"/>
  <c r="AH84" i="39"/>
  <c r="AI84" i="39"/>
  <c r="AJ84" i="39"/>
  <c r="AK84" i="39"/>
  <c r="AL84" i="39"/>
  <c r="AM84" i="39"/>
  <c r="AN84" i="39"/>
  <c r="AO84" i="39"/>
  <c r="AP84" i="39"/>
  <c r="AQ84" i="39"/>
  <c r="AR84" i="39"/>
  <c r="AS84" i="39"/>
  <c r="AT84" i="39"/>
  <c r="AU84" i="39"/>
  <c r="AV84" i="39"/>
  <c r="AW65" i="40"/>
  <c r="AW10" i="40" s="1"/>
  <c r="AW70" i="40" s="1"/>
  <c r="AW72" i="40" s="1"/>
  <c r="AX68" i="40"/>
  <c r="AY5" i="40"/>
  <c r="AX35" i="40"/>
  <c r="AX61" i="40" s="1"/>
  <c r="AX31" i="40"/>
  <c r="AX57" i="40" s="1"/>
  <c r="AX27" i="40"/>
  <c r="AX53" i="40" s="1"/>
  <c r="AX36" i="40"/>
  <c r="AX62" i="40" s="1"/>
  <c r="AX32" i="40"/>
  <c r="AX58" i="40" s="1"/>
  <c r="AX28" i="40"/>
  <c r="AX54" i="40" s="1"/>
  <c r="AX33" i="40"/>
  <c r="AX59" i="40" s="1"/>
  <c r="AX25" i="40"/>
  <c r="AX51" i="40" s="1"/>
  <c r="AX24" i="40"/>
  <c r="AX50" i="40" s="1"/>
  <c r="AX20" i="40"/>
  <c r="AX46" i="40" s="1"/>
  <c r="AX16" i="40"/>
  <c r="AX42" i="40" s="1"/>
  <c r="AX29" i="40"/>
  <c r="AX55" i="40" s="1"/>
  <c r="AX23" i="40"/>
  <c r="AX49" i="40" s="1"/>
  <c r="AX22" i="40"/>
  <c r="AX48" i="40" s="1"/>
  <c r="AX21" i="40"/>
  <c r="AX47" i="40" s="1"/>
  <c r="AX19" i="40"/>
  <c r="AX45" i="40" s="1"/>
  <c r="AX18" i="40"/>
  <c r="AX44" i="40" s="1"/>
  <c r="AX17" i="40"/>
  <c r="AX43" i="40" s="1"/>
  <c r="AX37" i="40"/>
  <c r="AX63" i="40" s="1"/>
  <c r="AX34" i="40"/>
  <c r="AX60" i="40" s="1"/>
  <c r="AX30" i="40"/>
  <c r="AX56" i="40" s="1"/>
  <c r="AX15" i="40"/>
  <c r="AX41" i="40" s="1"/>
  <c r="AY9" i="40"/>
  <c r="AX26" i="40"/>
  <c r="AX52" i="40" s="1"/>
  <c r="AA85" i="39" l="1"/>
  <c r="AB85" i="39"/>
  <c r="AC85" i="39"/>
  <c r="BH30" i="39"/>
  <c r="BI37" i="39" s="1"/>
  <c r="BI23" i="39"/>
  <c r="BI30" i="39" s="1"/>
  <c r="BU21" i="39"/>
  <c r="BW8" i="15" s="1"/>
  <c r="AW85" i="39"/>
  <c r="X85" i="39"/>
  <c r="Y85" i="39"/>
  <c r="Z85" i="39"/>
  <c r="BU142" i="39"/>
  <c r="BT141" i="39"/>
  <c r="AX65" i="40"/>
  <c r="AX10" i="40" s="1"/>
  <c r="AX70" i="40" s="1"/>
  <c r="AX72" i="40" s="1"/>
  <c r="AJ70" i="39"/>
  <c r="AK70" i="39"/>
  <c r="AL70" i="39"/>
  <c r="AM70" i="39"/>
  <c r="AN70" i="39"/>
  <c r="AO70" i="39"/>
  <c r="AP70" i="39"/>
  <c r="AQ70" i="39"/>
  <c r="AR70" i="39"/>
  <c r="AS70" i="39"/>
  <c r="AT70" i="39"/>
  <c r="AU70" i="39"/>
  <c r="AM73" i="39"/>
  <c r="AN73" i="39"/>
  <c r="AO73" i="39"/>
  <c r="AP73" i="39"/>
  <c r="AQ73" i="39"/>
  <c r="AR73" i="39"/>
  <c r="AS73" i="39"/>
  <c r="AT73" i="39"/>
  <c r="AU73" i="39"/>
  <c r="AV73" i="39"/>
  <c r="AI69" i="39"/>
  <c r="AJ69" i="39"/>
  <c r="AK69" i="39"/>
  <c r="AL69" i="39"/>
  <c r="AM69" i="39"/>
  <c r="AN69" i="39"/>
  <c r="AO69" i="39"/>
  <c r="AP69" i="39"/>
  <c r="AQ69" i="39"/>
  <c r="AR69" i="39"/>
  <c r="AS69" i="39"/>
  <c r="AT69" i="39"/>
  <c r="AX85" i="39"/>
  <c r="AX73" i="39"/>
  <c r="AX70" i="39"/>
  <c r="AX68" i="39"/>
  <c r="AX66" i="39"/>
  <c r="AX64" i="39"/>
  <c r="AX62" i="39"/>
  <c r="AX60" i="39"/>
  <c r="AX58" i="39"/>
  <c r="AX56" i="39"/>
  <c r="AX72" i="39"/>
  <c r="AX71" i="39"/>
  <c r="AX69" i="39"/>
  <c r="AX67" i="39"/>
  <c r="AX65" i="39"/>
  <c r="AX63" i="39"/>
  <c r="AX61" i="39"/>
  <c r="AX59" i="39"/>
  <c r="AX57" i="39"/>
  <c r="AX55" i="39"/>
  <c r="AX54" i="39"/>
  <c r="AX52" i="39"/>
  <c r="AX50" i="39"/>
  <c r="AX48" i="39"/>
  <c r="AX46" i="39"/>
  <c r="AX44" i="39"/>
  <c r="AX42" i="39"/>
  <c r="AX40" i="39"/>
  <c r="AX38" i="39"/>
  <c r="AY36" i="39"/>
  <c r="AX49" i="39"/>
  <c r="AX41" i="39"/>
  <c r="AX51" i="39"/>
  <c r="AX43" i="39"/>
  <c r="AX53" i="39"/>
  <c r="AX45" i="39"/>
  <c r="AX47" i="39"/>
  <c r="AX39" i="39"/>
  <c r="AL72" i="39"/>
  <c r="AM72" i="39"/>
  <c r="AN72" i="39"/>
  <c r="AO72" i="39"/>
  <c r="AP72" i="39"/>
  <c r="AQ72" i="39"/>
  <c r="AR72" i="39"/>
  <c r="AS72" i="39"/>
  <c r="AT72" i="39"/>
  <c r="AU72" i="39"/>
  <c r="AV72" i="39"/>
  <c r="AH68" i="39"/>
  <c r="AI68" i="39"/>
  <c r="AJ68" i="39"/>
  <c r="AK68" i="39"/>
  <c r="AL68" i="39"/>
  <c r="AM68" i="39"/>
  <c r="AN68" i="39"/>
  <c r="AO68" i="39"/>
  <c r="AP68" i="39"/>
  <c r="AQ68" i="39"/>
  <c r="AR68" i="39"/>
  <c r="AS68" i="39"/>
  <c r="AW72" i="39"/>
  <c r="A86" i="39"/>
  <c r="D85" i="39"/>
  <c r="E85" i="39"/>
  <c r="F85" i="39"/>
  <c r="G85" i="39"/>
  <c r="H85" i="39"/>
  <c r="I85" i="39"/>
  <c r="J85" i="39"/>
  <c r="K85" i="39"/>
  <c r="L85" i="39"/>
  <c r="M85" i="39"/>
  <c r="N85" i="39"/>
  <c r="O85" i="39"/>
  <c r="P85" i="39"/>
  <c r="Q85" i="39"/>
  <c r="R85" i="39"/>
  <c r="S85" i="39"/>
  <c r="T85" i="39"/>
  <c r="U85" i="39"/>
  <c r="V85" i="39"/>
  <c r="W85" i="39"/>
  <c r="AD85" i="39"/>
  <c r="AE85" i="39"/>
  <c r="AF85" i="39"/>
  <c r="AG85" i="39"/>
  <c r="AH85" i="39"/>
  <c r="AI85" i="39"/>
  <c r="AJ85" i="39"/>
  <c r="AK85" i="39"/>
  <c r="AL85" i="39"/>
  <c r="AM85" i="39"/>
  <c r="AN85" i="39"/>
  <c r="AO85" i="39"/>
  <c r="AP85" i="39"/>
  <c r="AQ85" i="39"/>
  <c r="AR85" i="39"/>
  <c r="AS85" i="39"/>
  <c r="AT85" i="39"/>
  <c r="AU85" i="39"/>
  <c r="AV85" i="39"/>
  <c r="AK71" i="39"/>
  <c r="AL71" i="39"/>
  <c r="AM71" i="39"/>
  <c r="AN71" i="39"/>
  <c r="AO71" i="39"/>
  <c r="AP71" i="39"/>
  <c r="AQ71" i="39"/>
  <c r="AR71" i="39"/>
  <c r="AS71" i="39"/>
  <c r="AT71" i="39"/>
  <c r="AU71" i="39"/>
  <c r="AV71" i="39"/>
  <c r="AW73" i="39"/>
  <c r="AY68" i="40"/>
  <c r="AY36" i="40"/>
  <c r="AY62" i="40" s="1"/>
  <c r="AY32" i="40"/>
  <c r="AY58" i="40" s="1"/>
  <c r="AY28" i="40"/>
  <c r="AY54" i="40" s="1"/>
  <c r="AY37" i="40"/>
  <c r="AY63" i="40" s="1"/>
  <c r="AY33" i="40"/>
  <c r="AY59" i="40" s="1"/>
  <c r="AY29" i="40"/>
  <c r="AY55" i="40" s="1"/>
  <c r="AY25" i="40"/>
  <c r="AY51" i="40" s="1"/>
  <c r="AY30" i="40"/>
  <c r="AY56" i="40" s="1"/>
  <c r="AY21" i="40"/>
  <c r="AY47" i="40" s="1"/>
  <c r="AY17" i="40"/>
  <c r="AY43" i="40" s="1"/>
  <c r="AY31" i="40"/>
  <c r="AY57" i="40" s="1"/>
  <c r="AY27" i="40"/>
  <c r="AY53" i="40" s="1"/>
  <c r="AY20" i="40"/>
  <c r="AY46" i="40" s="1"/>
  <c r="AY19" i="40"/>
  <c r="AY45" i="40" s="1"/>
  <c r="AY18" i="40"/>
  <c r="AY44" i="40" s="1"/>
  <c r="AY34" i="40"/>
  <c r="AY60" i="40" s="1"/>
  <c r="AY16" i="40"/>
  <c r="AY42" i="40" s="1"/>
  <c r="AY15" i="40"/>
  <c r="AY41" i="40" s="1"/>
  <c r="AY26" i="40"/>
  <c r="AY52" i="40" s="1"/>
  <c r="AY35" i="40"/>
  <c r="AY61" i="40" s="1"/>
  <c r="AY22" i="40"/>
  <c r="AY48" i="40" s="1"/>
  <c r="AY23" i="40"/>
  <c r="AY49" i="40" s="1"/>
  <c r="AY24" i="40"/>
  <c r="AY50" i="40" s="1"/>
  <c r="AA86" i="39" l="1"/>
  <c r="AB86" i="39"/>
  <c r="AC86" i="39"/>
  <c r="BH31" i="39"/>
  <c r="BI24" i="39"/>
  <c r="BJ23" i="39"/>
  <c r="BJ30" i="39" s="1"/>
  <c r="BV21" i="39"/>
  <c r="BX8" i="15" s="1"/>
  <c r="AX86" i="39"/>
  <c r="X86" i="39"/>
  <c r="Y86" i="39"/>
  <c r="Z86" i="39"/>
  <c r="BV142" i="39"/>
  <c r="BU141" i="39"/>
  <c r="BJ24" i="39"/>
  <c r="AY65" i="40"/>
  <c r="AY10" i="40" s="1"/>
  <c r="AY70" i="40" s="1"/>
  <c r="AY72" i="40" s="1"/>
  <c r="BJ37" i="39"/>
  <c r="BI31" i="39"/>
  <c r="AY73" i="39"/>
  <c r="AY86" i="39"/>
  <c r="AY72" i="39"/>
  <c r="AY71" i="39"/>
  <c r="AY69" i="39"/>
  <c r="AY67" i="39"/>
  <c r="AY65" i="39"/>
  <c r="AY63" i="39"/>
  <c r="AY61" i="39"/>
  <c r="AY59" i="39"/>
  <c r="AY57" i="39"/>
  <c r="AY55" i="39"/>
  <c r="AY70" i="39"/>
  <c r="AY62" i="39"/>
  <c r="AY54" i="39"/>
  <c r="AY52" i="39"/>
  <c r="AY50" i="39"/>
  <c r="AY48" i="39"/>
  <c r="AY46" i="39"/>
  <c r="AY44" i="39"/>
  <c r="AY42" i="39"/>
  <c r="AY40" i="39"/>
  <c r="AY38" i="39"/>
  <c r="AY64" i="39"/>
  <c r="AY56" i="39"/>
  <c r="AY66" i="39"/>
  <c r="AY58" i="39"/>
  <c r="AY53" i="39"/>
  <c r="AY51" i="39"/>
  <c r="AY49" i="39"/>
  <c r="AY47" i="39"/>
  <c r="AY45" i="39"/>
  <c r="AY43" i="39"/>
  <c r="AY41" i="39"/>
  <c r="AY39" i="39"/>
  <c r="AY68" i="39"/>
  <c r="AY60" i="39"/>
  <c r="AZ36" i="39"/>
  <c r="A87" i="39"/>
  <c r="D86" i="39"/>
  <c r="E86" i="39"/>
  <c r="F86" i="39"/>
  <c r="G86" i="39"/>
  <c r="H86" i="39"/>
  <c r="I86" i="39"/>
  <c r="J86" i="39"/>
  <c r="K86" i="39"/>
  <c r="L86" i="39"/>
  <c r="M86" i="39"/>
  <c r="N86" i="39"/>
  <c r="O86" i="39"/>
  <c r="P86" i="39"/>
  <c r="Q86" i="39"/>
  <c r="R86" i="39"/>
  <c r="S86" i="39"/>
  <c r="T86" i="39"/>
  <c r="U86" i="39"/>
  <c r="V86" i="39"/>
  <c r="W86" i="39"/>
  <c r="AD86" i="39"/>
  <c r="AE86" i="39"/>
  <c r="AF86" i="39"/>
  <c r="AG86" i="39"/>
  <c r="AH86" i="39"/>
  <c r="AI86" i="39"/>
  <c r="AJ86" i="39"/>
  <c r="AK86" i="39"/>
  <c r="AL86" i="39"/>
  <c r="AM86" i="39"/>
  <c r="AN86" i="39"/>
  <c r="AO86" i="39"/>
  <c r="AP86" i="39"/>
  <c r="AQ86" i="39"/>
  <c r="AR86" i="39"/>
  <c r="AS86" i="39"/>
  <c r="AT86" i="39"/>
  <c r="AU86" i="39"/>
  <c r="AV86" i="39"/>
  <c r="AW86" i="39"/>
  <c r="AA87" i="39" l="1"/>
  <c r="AB87" i="39"/>
  <c r="AC87" i="39"/>
  <c r="BK23" i="39"/>
  <c r="BK30" i="39" s="1"/>
  <c r="BL37" i="39" s="1"/>
  <c r="BW21" i="39"/>
  <c r="BY8" i="15" s="1"/>
  <c r="X87" i="39"/>
  <c r="Y87" i="39"/>
  <c r="Z87" i="39"/>
  <c r="BW142" i="39"/>
  <c r="BW141" i="39" s="1"/>
  <c r="BV141" i="39"/>
  <c r="BK37" i="39"/>
  <c r="BJ31" i="39"/>
  <c r="AZ74" i="39"/>
  <c r="AZ71" i="39"/>
  <c r="AZ69" i="39"/>
  <c r="AZ67" i="39"/>
  <c r="AZ65" i="39"/>
  <c r="AZ63" i="39"/>
  <c r="AZ61" i="39"/>
  <c r="AZ59" i="39"/>
  <c r="AZ57" i="39"/>
  <c r="AZ87" i="39"/>
  <c r="AZ72" i="39"/>
  <c r="AZ73" i="39"/>
  <c r="AZ70" i="39"/>
  <c r="AZ68" i="39"/>
  <c r="AZ66" i="39"/>
  <c r="AZ64" i="39"/>
  <c r="AZ62" i="39"/>
  <c r="AZ60" i="39"/>
  <c r="AZ58" i="39"/>
  <c r="AZ56" i="39"/>
  <c r="AZ55" i="39"/>
  <c r="AZ53" i="39"/>
  <c r="AZ51" i="39"/>
  <c r="AZ49" i="39"/>
  <c r="AZ47" i="39"/>
  <c r="AZ45" i="39"/>
  <c r="AZ43" i="39"/>
  <c r="AZ41" i="39"/>
  <c r="AZ39" i="39"/>
  <c r="AZ50" i="39"/>
  <c r="AZ42" i="39"/>
  <c r="AZ52" i="39"/>
  <c r="AZ44" i="39"/>
  <c r="BA36" i="39"/>
  <c r="AZ54" i="39"/>
  <c r="AZ46" i="39"/>
  <c r="AZ38" i="39"/>
  <c r="AZ48" i="39"/>
  <c r="AZ40" i="39"/>
  <c r="A88" i="39"/>
  <c r="D87" i="39"/>
  <c r="E87" i="39"/>
  <c r="F87" i="39"/>
  <c r="G87" i="39"/>
  <c r="H87" i="39"/>
  <c r="I87" i="39"/>
  <c r="J87" i="39"/>
  <c r="K87" i="39"/>
  <c r="L87" i="39"/>
  <c r="M87" i="39"/>
  <c r="N87" i="39"/>
  <c r="O87" i="39"/>
  <c r="P87" i="39"/>
  <c r="Q87" i="39"/>
  <c r="R87" i="39"/>
  <c r="S87" i="39"/>
  <c r="T87" i="39"/>
  <c r="U87" i="39"/>
  <c r="V87" i="39"/>
  <c r="W87" i="39"/>
  <c r="AD87" i="39"/>
  <c r="AE87" i="39"/>
  <c r="AF87" i="39"/>
  <c r="AG87" i="39"/>
  <c r="AH87" i="39"/>
  <c r="AI87" i="39"/>
  <c r="AJ87" i="39"/>
  <c r="AK87" i="39"/>
  <c r="AL87" i="39"/>
  <c r="AM87" i="39"/>
  <c r="AN87" i="39"/>
  <c r="AO87" i="39"/>
  <c r="AP87" i="39"/>
  <c r="AQ87" i="39"/>
  <c r="AR87" i="39"/>
  <c r="AS87" i="39"/>
  <c r="AT87" i="39"/>
  <c r="AU87" i="39"/>
  <c r="AV87" i="39"/>
  <c r="AW87" i="39"/>
  <c r="AX87" i="39"/>
  <c r="AY87" i="39"/>
  <c r="BL23" i="39"/>
  <c r="AA88" i="39" l="1"/>
  <c r="AB88" i="39"/>
  <c r="AC88" i="39"/>
  <c r="BK24" i="39"/>
  <c r="BK31" i="39"/>
  <c r="X88" i="39"/>
  <c r="Y88" i="39"/>
  <c r="Z88" i="39"/>
  <c r="BL30" i="39"/>
  <c r="BL24" i="39"/>
  <c r="BA88" i="39"/>
  <c r="BA74" i="39"/>
  <c r="BA75" i="39"/>
  <c r="BA73" i="39"/>
  <c r="BA72" i="39"/>
  <c r="BA70" i="39"/>
  <c r="BA68" i="39"/>
  <c r="BA66" i="39"/>
  <c r="BA64" i="39"/>
  <c r="BA62" i="39"/>
  <c r="BA60" i="39"/>
  <c r="BA58" i="39"/>
  <c r="BA56" i="39"/>
  <c r="BA71" i="39"/>
  <c r="BA63" i="39"/>
  <c r="BA55" i="39"/>
  <c r="BA53" i="39"/>
  <c r="BA51" i="39"/>
  <c r="BA49" i="39"/>
  <c r="BA47" i="39"/>
  <c r="BA45" i="39"/>
  <c r="BA43" i="39"/>
  <c r="BA41" i="39"/>
  <c r="BA39" i="39"/>
  <c r="BA65" i="39"/>
  <c r="BA57" i="39"/>
  <c r="BA67" i="39"/>
  <c r="BA59" i="39"/>
  <c r="BA54" i="39"/>
  <c r="BA52" i="39"/>
  <c r="BA50" i="39"/>
  <c r="BA48" i="39"/>
  <c r="BA46" i="39"/>
  <c r="BA44" i="39"/>
  <c r="BA42" i="39"/>
  <c r="BA40" i="39"/>
  <c r="BA38" i="39"/>
  <c r="BB36" i="39"/>
  <c r="BA69" i="39"/>
  <c r="BA61" i="39"/>
  <c r="A89" i="39"/>
  <c r="D88" i="39"/>
  <c r="E88" i="39"/>
  <c r="F88" i="39"/>
  <c r="G88" i="39"/>
  <c r="H88" i="39"/>
  <c r="I88" i="39"/>
  <c r="J88" i="39"/>
  <c r="K88" i="39"/>
  <c r="L88" i="39"/>
  <c r="M88" i="39"/>
  <c r="N88" i="39"/>
  <c r="O88" i="39"/>
  <c r="P88" i="39"/>
  <c r="Q88" i="39"/>
  <c r="R88" i="39"/>
  <c r="S88" i="39"/>
  <c r="T88" i="39"/>
  <c r="U88" i="39"/>
  <c r="V88" i="39"/>
  <c r="W88" i="39"/>
  <c r="AD88" i="39"/>
  <c r="AE88" i="39"/>
  <c r="AF88" i="39"/>
  <c r="AG88" i="39"/>
  <c r="AH88" i="39"/>
  <c r="AI88" i="39"/>
  <c r="AJ88" i="39"/>
  <c r="AK88" i="39"/>
  <c r="AL88" i="39"/>
  <c r="AM88" i="39"/>
  <c r="AN88" i="39"/>
  <c r="AO88" i="39"/>
  <c r="AP88" i="39"/>
  <c r="AQ88" i="39"/>
  <c r="AR88" i="39"/>
  <c r="AS88" i="39"/>
  <c r="AT88" i="39"/>
  <c r="AU88" i="39"/>
  <c r="AV88" i="39"/>
  <c r="AW88" i="39"/>
  <c r="AX88" i="39"/>
  <c r="AY88" i="39"/>
  <c r="AZ88" i="39"/>
  <c r="BM23" i="39"/>
  <c r="AA89" i="39" l="1"/>
  <c r="AB89" i="39"/>
  <c r="AC89" i="39"/>
  <c r="X89" i="39"/>
  <c r="Y89" i="39"/>
  <c r="Z89" i="39"/>
  <c r="BM30" i="39"/>
  <c r="BM24" i="39"/>
  <c r="BM37" i="39"/>
  <c r="BL31" i="39"/>
  <c r="A90" i="39"/>
  <c r="D89" i="39"/>
  <c r="E89" i="39"/>
  <c r="F89" i="39"/>
  <c r="G89" i="39"/>
  <c r="H89" i="39"/>
  <c r="I89" i="39"/>
  <c r="J89" i="39"/>
  <c r="K89" i="39"/>
  <c r="L89" i="39"/>
  <c r="M89" i="39"/>
  <c r="N89" i="39"/>
  <c r="O89" i="39"/>
  <c r="P89" i="39"/>
  <c r="Q89" i="39"/>
  <c r="R89" i="39"/>
  <c r="S89" i="39"/>
  <c r="T89" i="39"/>
  <c r="U89" i="39"/>
  <c r="V89" i="39"/>
  <c r="W89" i="39"/>
  <c r="AD89" i="39"/>
  <c r="AE89" i="39"/>
  <c r="AF89" i="39"/>
  <c r="AG89" i="39"/>
  <c r="AH89" i="39"/>
  <c r="AI89" i="39"/>
  <c r="AJ89" i="39"/>
  <c r="AK89" i="39"/>
  <c r="AL89" i="39"/>
  <c r="AM89" i="39"/>
  <c r="AN89" i="39"/>
  <c r="AO89" i="39"/>
  <c r="AP89" i="39"/>
  <c r="AQ89" i="39"/>
  <c r="AR89" i="39"/>
  <c r="AS89" i="39"/>
  <c r="AT89" i="39"/>
  <c r="AU89" i="39"/>
  <c r="AV89" i="39"/>
  <c r="AW89" i="39"/>
  <c r="AX89" i="39"/>
  <c r="AY89" i="39"/>
  <c r="AZ89" i="39"/>
  <c r="BA89" i="39"/>
  <c r="BB75" i="39"/>
  <c r="BB73" i="39"/>
  <c r="BB70" i="39"/>
  <c r="BB68" i="39"/>
  <c r="BB66" i="39"/>
  <c r="BB64" i="39"/>
  <c r="BB62" i="39"/>
  <c r="BB60" i="39"/>
  <c r="BB58" i="39"/>
  <c r="BB56" i="39"/>
  <c r="BB89" i="39"/>
  <c r="BB74" i="39"/>
  <c r="BB71" i="39"/>
  <c r="BB69" i="39"/>
  <c r="BB67" i="39"/>
  <c r="BB65" i="39"/>
  <c r="BB63" i="39"/>
  <c r="BB61" i="39"/>
  <c r="BB59" i="39"/>
  <c r="BB57" i="39"/>
  <c r="BB55" i="39"/>
  <c r="BB76" i="39"/>
  <c r="BB72" i="39"/>
  <c r="BB54" i="39"/>
  <c r="BB52" i="39"/>
  <c r="BB50" i="39"/>
  <c r="BB48" i="39"/>
  <c r="BB46" i="39"/>
  <c r="BB44" i="39"/>
  <c r="BB42" i="39"/>
  <c r="BB40" i="39"/>
  <c r="BB38" i="39"/>
  <c r="BC36" i="39"/>
  <c r="BB51" i="39"/>
  <c r="BB43" i="39"/>
  <c r="BB53" i="39"/>
  <c r="BB45" i="39"/>
  <c r="BB47" i="39"/>
  <c r="BB39" i="39"/>
  <c r="BB49" i="39"/>
  <c r="BB41" i="39"/>
  <c r="BN23" i="39"/>
  <c r="AA90" i="39" l="1"/>
  <c r="AB90" i="39"/>
  <c r="AC90" i="39"/>
  <c r="BB90" i="39"/>
  <c r="X90" i="39"/>
  <c r="Y90" i="39"/>
  <c r="Z90" i="39"/>
  <c r="BN30" i="39"/>
  <c r="BN24" i="39"/>
  <c r="BN37" i="39"/>
  <c r="BM31" i="39"/>
  <c r="BC90" i="39"/>
  <c r="BC77" i="39"/>
  <c r="BC75" i="39"/>
  <c r="BC73" i="39"/>
  <c r="BC76" i="39"/>
  <c r="BC74" i="39"/>
  <c r="BC72" i="39"/>
  <c r="BC71" i="39"/>
  <c r="BC69" i="39"/>
  <c r="BC67" i="39"/>
  <c r="BC65" i="39"/>
  <c r="BC63" i="39"/>
  <c r="BC61" i="39"/>
  <c r="BC59" i="39"/>
  <c r="BC57" i="39"/>
  <c r="BC55" i="39"/>
  <c r="BC64" i="39"/>
  <c r="BC56" i="39"/>
  <c r="BC54" i="39"/>
  <c r="BC52" i="39"/>
  <c r="BC50" i="39"/>
  <c r="BC48" i="39"/>
  <c r="BC46" i="39"/>
  <c r="BC44" i="39"/>
  <c r="BC42" i="39"/>
  <c r="BC40" i="39"/>
  <c r="BC38" i="39"/>
  <c r="BC66" i="39"/>
  <c r="BC58" i="39"/>
  <c r="BC68" i="39"/>
  <c r="BC60" i="39"/>
  <c r="BC53" i="39"/>
  <c r="BC51" i="39"/>
  <c r="BC49" i="39"/>
  <c r="BC47" i="39"/>
  <c r="BC45" i="39"/>
  <c r="BC43" i="39"/>
  <c r="BC41" i="39"/>
  <c r="BC39" i="39"/>
  <c r="BC70" i="39"/>
  <c r="BC62" i="39"/>
  <c r="BD36" i="39"/>
  <c r="A91" i="39"/>
  <c r="D90" i="39"/>
  <c r="E90" i="39"/>
  <c r="F90" i="39"/>
  <c r="G90" i="39"/>
  <c r="H90" i="39"/>
  <c r="I90" i="39"/>
  <c r="J90" i="39"/>
  <c r="K90" i="39"/>
  <c r="L90" i="39"/>
  <c r="M90" i="39"/>
  <c r="N90" i="39"/>
  <c r="O90" i="39"/>
  <c r="P90" i="39"/>
  <c r="Q90" i="39"/>
  <c r="R90" i="39"/>
  <c r="S90" i="39"/>
  <c r="T90" i="39"/>
  <c r="U90" i="39"/>
  <c r="V90" i="39"/>
  <c r="W90" i="39"/>
  <c r="AD90" i="39"/>
  <c r="AE90" i="39"/>
  <c r="AF90" i="39"/>
  <c r="AG90" i="39"/>
  <c r="AH90" i="39"/>
  <c r="AI90" i="39"/>
  <c r="AJ90" i="39"/>
  <c r="AK90" i="39"/>
  <c r="AL90" i="39"/>
  <c r="AM90" i="39"/>
  <c r="AN90" i="39"/>
  <c r="AO90" i="39"/>
  <c r="AP90" i="39"/>
  <c r="AQ90" i="39"/>
  <c r="AR90" i="39"/>
  <c r="AS90" i="39"/>
  <c r="AT90" i="39"/>
  <c r="AU90" i="39"/>
  <c r="AV90" i="39"/>
  <c r="AW90" i="39"/>
  <c r="AX90" i="39"/>
  <c r="AY90" i="39"/>
  <c r="AZ90" i="39"/>
  <c r="BA90" i="39"/>
  <c r="BO23" i="39"/>
  <c r="AA91" i="39" l="1"/>
  <c r="AB91" i="39"/>
  <c r="AC91" i="39"/>
  <c r="BC91" i="39"/>
  <c r="X91" i="39"/>
  <c r="Y91" i="39"/>
  <c r="Z91" i="39"/>
  <c r="BO30" i="39"/>
  <c r="BO24" i="39"/>
  <c r="BO37" i="39"/>
  <c r="BN31" i="39"/>
  <c r="A92" i="39"/>
  <c r="D91" i="39"/>
  <c r="E91" i="39"/>
  <c r="F91" i="39"/>
  <c r="G91" i="39"/>
  <c r="H91" i="39"/>
  <c r="I91" i="39"/>
  <c r="J91" i="39"/>
  <c r="K91" i="39"/>
  <c r="L91" i="39"/>
  <c r="M91" i="39"/>
  <c r="N91" i="39"/>
  <c r="O91" i="39"/>
  <c r="P91" i="39"/>
  <c r="Q91" i="39"/>
  <c r="R91" i="39"/>
  <c r="S91" i="39"/>
  <c r="T91" i="39"/>
  <c r="U91" i="39"/>
  <c r="V91" i="39"/>
  <c r="W91" i="39"/>
  <c r="AD91" i="39"/>
  <c r="AE91" i="39"/>
  <c r="AF91" i="39"/>
  <c r="AG91" i="39"/>
  <c r="AH91" i="39"/>
  <c r="AI91" i="39"/>
  <c r="AJ91" i="39"/>
  <c r="AK91" i="39"/>
  <c r="AL91" i="39"/>
  <c r="AM91" i="39"/>
  <c r="AN91" i="39"/>
  <c r="AO91" i="39"/>
  <c r="AP91" i="39"/>
  <c r="AQ91" i="39"/>
  <c r="AR91" i="39"/>
  <c r="AS91" i="39"/>
  <c r="AT91" i="39"/>
  <c r="AU91" i="39"/>
  <c r="AV91" i="39"/>
  <c r="AW91" i="39"/>
  <c r="AX91" i="39"/>
  <c r="AY91" i="39"/>
  <c r="AZ91" i="39"/>
  <c r="BA91" i="39"/>
  <c r="BB91" i="39"/>
  <c r="BD91" i="39"/>
  <c r="BD92" i="39"/>
  <c r="BD78" i="39"/>
  <c r="BD76" i="39"/>
  <c r="BD74" i="39"/>
  <c r="BD71" i="39"/>
  <c r="BD69" i="39"/>
  <c r="BD67" i="39"/>
  <c r="BD65" i="39"/>
  <c r="BD63" i="39"/>
  <c r="BD61" i="39"/>
  <c r="BD59" i="39"/>
  <c r="BD57" i="39"/>
  <c r="BD73" i="39"/>
  <c r="BD75" i="39"/>
  <c r="BD72" i="39"/>
  <c r="BD70" i="39"/>
  <c r="BD68" i="39"/>
  <c r="BD66" i="39"/>
  <c r="BD64" i="39"/>
  <c r="BD62" i="39"/>
  <c r="BD60" i="39"/>
  <c r="BD58" i="39"/>
  <c r="BD56" i="39"/>
  <c r="BD77" i="39"/>
  <c r="BD53" i="39"/>
  <c r="BD51" i="39"/>
  <c r="BD49" i="39"/>
  <c r="BD47" i="39"/>
  <c r="BD45" i="39"/>
  <c r="BD43" i="39"/>
  <c r="BD41" i="39"/>
  <c r="BD39" i="39"/>
  <c r="BD52" i="39"/>
  <c r="BD44" i="39"/>
  <c r="BD54" i="39"/>
  <c r="BD46" i="39"/>
  <c r="BD38" i="39"/>
  <c r="BD48" i="39"/>
  <c r="BD40" i="39"/>
  <c r="BD55" i="39"/>
  <c r="BD50" i="39"/>
  <c r="BD42" i="39"/>
  <c r="BE36" i="39"/>
  <c r="BP23" i="39"/>
  <c r="AA92" i="39" l="1"/>
  <c r="AB92" i="39"/>
  <c r="AC92" i="39"/>
  <c r="X92" i="39"/>
  <c r="Y92" i="39"/>
  <c r="Z92" i="39"/>
  <c r="BP30" i="39"/>
  <c r="BP24" i="39"/>
  <c r="BP37" i="39"/>
  <c r="BO31" i="39"/>
  <c r="BE92" i="39"/>
  <c r="BE78" i="39"/>
  <c r="BE76" i="39"/>
  <c r="BE74" i="39"/>
  <c r="BE79" i="39"/>
  <c r="BE77" i="39"/>
  <c r="BE75" i="39"/>
  <c r="BE73" i="39"/>
  <c r="BE72" i="39"/>
  <c r="BE70" i="39"/>
  <c r="BE68" i="39"/>
  <c r="BE66" i="39"/>
  <c r="BE64" i="39"/>
  <c r="BE62" i="39"/>
  <c r="BE60" i="39"/>
  <c r="BE58" i="39"/>
  <c r="BE56" i="39"/>
  <c r="BE65" i="39"/>
  <c r="BE57" i="39"/>
  <c r="BE53" i="39"/>
  <c r="BE51" i="39"/>
  <c r="BE49" i="39"/>
  <c r="BE47" i="39"/>
  <c r="BE45" i="39"/>
  <c r="BE43" i="39"/>
  <c r="BE41" i="39"/>
  <c r="BE39" i="39"/>
  <c r="BE67" i="39"/>
  <c r="BE59" i="39"/>
  <c r="BE69" i="39"/>
  <c r="BE61" i="39"/>
  <c r="BE55" i="39"/>
  <c r="BE54" i="39"/>
  <c r="BE52" i="39"/>
  <c r="BE50" i="39"/>
  <c r="BE48" i="39"/>
  <c r="BE46" i="39"/>
  <c r="BE44" i="39"/>
  <c r="BE42" i="39"/>
  <c r="BE40" i="39"/>
  <c r="BE38" i="39"/>
  <c r="BF36" i="39"/>
  <c r="B86" i="39" s="1"/>
  <c r="BE71" i="39"/>
  <c r="BE63" i="39"/>
  <c r="A93" i="39"/>
  <c r="D92" i="39"/>
  <c r="E92" i="39"/>
  <c r="F92" i="39"/>
  <c r="G92" i="39"/>
  <c r="H92" i="39"/>
  <c r="I92" i="39"/>
  <c r="J92" i="39"/>
  <c r="K92" i="39"/>
  <c r="L92" i="39"/>
  <c r="M92" i="39"/>
  <c r="N92" i="39"/>
  <c r="O92" i="39"/>
  <c r="P92" i="39"/>
  <c r="Q92" i="39"/>
  <c r="R92" i="39"/>
  <c r="S92" i="39"/>
  <c r="T92" i="39"/>
  <c r="U92" i="39"/>
  <c r="V92" i="39"/>
  <c r="W92" i="39"/>
  <c r="AD92" i="39"/>
  <c r="AE92" i="39"/>
  <c r="AF92" i="39"/>
  <c r="AG92" i="39"/>
  <c r="AH92" i="39"/>
  <c r="AI92" i="39"/>
  <c r="AJ92" i="39"/>
  <c r="AK92" i="39"/>
  <c r="AL92" i="39"/>
  <c r="AM92" i="39"/>
  <c r="AN92" i="39"/>
  <c r="AO92" i="39"/>
  <c r="AP92" i="39"/>
  <c r="AQ92" i="39"/>
  <c r="AR92" i="39"/>
  <c r="AS92" i="39"/>
  <c r="AT92" i="39"/>
  <c r="AU92" i="39"/>
  <c r="AV92" i="39"/>
  <c r="AW92" i="39"/>
  <c r="AX92" i="39"/>
  <c r="AY92" i="39"/>
  <c r="AZ92" i="39"/>
  <c r="BA92" i="39"/>
  <c r="BB92" i="39"/>
  <c r="BC92" i="39"/>
  <c r="BQ23" i="39"/>
  <c r="AA93" i="39" l="1"/>
  <c r="AB93" i="39"/>
  <c r="AC93" i="39"/>
  <c r="B89" i="39"/>
  <c r="BE89" i="39" s="1"/>
  <c r="B87" i="39"/>
  <c r="BF87" i="39" s="1"/>
  <c r="X93" i="39"/>
  <c r="Y93" i="39"/>
  <c r="Z93" i="39"/>
  <c r="B85" i="39"/>
  <c r="AZ85" i="39" s="1"/>
  <c r="B90" i="39"/>
  <c r="BF90" i="39" s="1"/>
  <c r="B91" i="39"/>
  <c r="BE91" i="39" s="1"/>
  <c r="B76" i="39"/>
  <c r="B80" i="39"/>
  <c r="B75" i="39"/>
  <c r="B77" i="39"/>
  <c r="B81" i="39"/>
  <c r="B79" i="39"/>
  <c r="B74" i="39"/>
  <c r="B78" i="39"/>
  <c r="B82" i="39"/>
  <c r="B83" i="39"/>
  <c r="BF83" i="39" s="1"/>
  <c r="BQ30" i="39"/>
  <c r="BQ24" i="39"/>
  <c r="B88" i="39"/>
  <c r="BF88" i="39" s="1"/>
  <c r="B84" i="39"/>
  <c r="BF84" i="39" s="1"/>
  <c r="BQ37" i="39"/>
  <c r="BP31" i="39"/>
  <c r="AZ86" i="39"/>
  <c r="BA86" i="39"/>
  <c r="BB86" i="39"/>
  <c r="BC86" i="39"/>
  <c r="BD86" i="39"/>
  <c r="A94" i="39"/>
  <c r="D93" i="39"/>
  <c r="E93" i="39"/>
  <c r="F93" i="39"/>
  <c r="G93" i="39"/>
  <c r="H93" i="39"/>
  <c r="I93" i="39"/>
  <c r="J93" i="39"/>
  <c r="K93" i="39"/>
  <c r="L93" i="39"/>
  <c r="M93" i="39"/>
  <c r="N93" i="39"/>
  <c r="O93" i="39"/>
  <c r="P93" i="39"/>
  <c r="Q93" i="39"/>
  <c r="R93" i="39"/>
  <c r="S93" i="39"/>
  <c r="T93" i="39"/>
  <c r="U93" i="39"/>
  <c r="V93" i="39"/>
  <c r="W93" i="39"/>
  <c r="AD93" i="39"/>
  <c r="AE93" i="39"/>
  <c r="AF93" i="39"/>
  <c r="AG93" i="39"/>
  <c r="AH93" i="39"/>
  <c r="AI93" i="39"/>
  <c r="AJ93" i="39"/>
  <c r="AK93" i="39"/>
  <c r="AL93" i="39"/>
  <c r="AM93" i="39"/>
  <c r="AN93" i="39"/>
  <c r="AO93" i="39"/>
  <c r="AP93" i="39"/>
  <c r="AQ93" i="39"/>
  <c r="AR93" i="39"/>
  <c r="AS93" i="39"/>
  <c r="AT93" i="39"/>
  <c r="AU93" i="39"/>
  <c r="AV93" i="39"/>
  <c r="AW93" i="39"/>
  <c r="AX93" i="39"/>
  <c r="AY93" i="39"/>
  <c r="AZ93" i="39"/>
  <c r="BA93" i="39"/>
  <c r="BB93" i="39"/>
  <c r="BC93" i="39"/>
  <c r="BD93" i="39"/>
  <c r="BF93" i="39"/>
  <c r="BF79" i="39"/>
  <c r="BF77" i="39"/>
  <c r="BF75" i="39"/>
  <c r="BF73" i="39"/>
  <c r="BF80" i="39"/>
  <c r="BF72" i="39"/>
  <c r="BF70" i="39"/>
  <c r="BF68" i="39"/>
  <c r="BF66" i="39"/>
  <c r="BF64" i="39"/>
  <c r="BF62" i="39"/>
  <c r="BF60" i="39"/>
  <c r="BF58" i="39"/>
  <c r="BF56" i="39"/>
  <c r="BF74" i="39"/>
  <c r="BF76" i="39"/>
  <c r="BF71" i="39"/>
  <c r="BF69" i="39"/>
  <c r="BF67" i="39"/>
  <c r="BF65" i="39"/>
  <c r="BF63" i="39"/>
  <c r="BF61" i="39"/>
  <c r="BF59" i="39"/>
  <c r="BF57" i="39"/>
  <c r="BF55" i="39"/>
  <c r="BF78" i="39"/>
  <c r="BF86" i="39"/>
  <c r="BF54" i="39"/>
  <c r="BF52" i="39"/>
  <c r="BF50" i="39"/>
  <c r="BF48" i="39"/>
  <c r="BF46" i="39"/>
  <c r="BF44" i="39"/>
  <c r="BF42" i="39"/>
  <c r="BF40" i="39"/>
  <c r="BF38" i="39"/>
  <c r="BG36" i="39"/>
  <c r="BF53" i="39"/>
  <c r="BF45" i="39"/>
  <c r="BF47" i="39"/>
  <c r="BF39" i="39"/>
  <c r="BF49" i="39"/>
  <c r="BF41" i="39"/>
  <c r="BF51" i="39"/>
  <c r="BF43" i="39"/>
  <c r="BE85" i="39"/>
  <c r="BE93" i="39"/>
  <c r="BC87" i="39"/>
  <c r="BE86" i="39"/>
  <c r="BR23" i="39"/>
  <c r="AA94" i="39" l="1"/>
  <c r="AB94" i="39"/>
  <c r="AC94" i="39"/>
  <c r="BD87" i="39"/>
  <c r="BD89" i="39"/>
  <c r="BC89" i="39"/>
  <c r="BE87" i="39"/>
  <c r="BA87" i="39"/>
  <c r="AY84" i="39"/>
  <c r="AY85" i="39"/>
  <c r="BB87" i="39"/>
  <c r="BD84" i="39"/>
  <c r="BA85" i="39"/>
  <c r="AZ84" i="39"/>
  <c r="BC84" i="39"/>
  <c r="BF89" i="39"/>
  <c r="BA84" i="39"/>
  <c r="BE90" i="39"/>
  <c r="BF85" i="39"/>
  <c r="BB85" i="39"/>
  <c r="BE84" i="39"/>
  <c r="BB84" i="39"/>
  <c r="AX84" i="39"/>
  <c r="BC85" i="39"/>
  <c r="BD85" i="39"/>
  <c r="BD90" i="39"/>
  <c r="BC88" i="39"/>
  <c r="BF91" i="39"/>
  <c r="BF94" i="39"/>
  <c r="X94" i="39"/>
  <c r="Y94" i="39"/>
  <c r="Z94" i="39"/>
  <c r="BR30" i="39"/>
  <c r="BR24" i="39"/>
  <c r="AV82" i="39"/>
  <c r="AW82" i="39"/>
  <c r="AX82" i="39"/>
  <c r="AY82" i="39"/>
  <c r="AZ82" i="39"/>
  <c r="BA82" i="39"/>
  <c r="BB82" i="39"/>
  <c r="BC82" i="39"/>
  <c r="BD82" i="39"/>
  <c r="BE82" i="39"/>
  <c r="AW76" i="39"/>
  <c r="AP76" i="39"/>
  <c r="AT76" i="39"/>
  <c r="AQ76" i="39"/>
  <c r="AR76" i="39"/>
  <c r="AS76" i="39"/>
  <c r="AX76" i="39"/>
  <c r="AU76" i="39"/>
  <c r="AV76" i="39"/>
  <c r="AY76" i="39"/>
  <c r="AZ76" i="39"/>
  <c r="BA76" i="39"/>
  <c r="BB88" i="39"/>
  <c r="BE88" i="39"/>
  <c r="AW78" i="39"/>
  <c r="AR78" i="39"/>
  <c r="AV78" i="39"/>
  <c r="AS78" i="39"/>
  <c r="AT78" i="39"/>
  <c r="AU78" i="39"/>
  <c r="AX78" i="39"/>
  <c r="AY78" i="39"/>
  <c r="AZ78" i="39"/>
  <c r="BA78" i="39"/>
  <c r="BB78" i="39"/>
  <c r="BC78" i="39"/>
  <c r="BR37" i="39"/>
  <c r="BQ31" i="39"/>
  <c r="AN74" i="39"/>
  <c r="AR74" i="39"/>
  <c r="AV74" i="39"/>
  <c r="AS74" i="39"/>
  <c r="AW74" i="39"/>
  <c r="AX74" i="39"/>
  <c r="AP74" i="39"/>
  <c r="AQ74" i="39"/>
  <c r="AU74" i="39"/>
  <c r="AO74" i="39"/>
  <c r="AT74" i="39"/>
  <c r="AY74" i="39"/>
  <c r="AW75" i="39"/>
  <c r="AT75" i="39"/>
  <c r="AQ75" i="39"/>
  <c r="AR75" i="39"/>
  <c r="AX75" i="39"/>
  <c r="AO75" i="39"/>
  <c r="AS75" i="39"/>
  <c r="AP75" i="39"/>
  <c r="AU75" i="39"/>
  <c r="AV75" i="39"/>
  <c r="AY75" i="39"/>
  <c r="AZ75" i="39"/>
  <c r="AX81" i="39"/>
  <c r="AW81" i="39"/>
  <c r="AU81" i="39"/>
  <c r="AV81" i="39"/>
  <c r="AY81" i="39"/>
  <c r="AZ81" i="39"/>
  <c r="BA81" i="39"/>
  <c r="BB81" i="39"/>
  <c r="BC81" i="39"/>
  <c r="BD81" i="39"/>
  <c r="BE81" i="39"/>
  <c r="BF81" i="39"/>
  <c r="AR77" i="39"/>
  <c r="AV77" i="39"/>
  <c r="AX77" i="39"/>
  <c r="AQ77" i="39"/>
  <c r="AU77" i="39"/>
  <c r="AW77" i="39"/>
  <c r="AS77" i="39"/>
  <c r="AT77" i="39"/>
  <c r="AY77" i="39"/>
  <c r="AZ77" i="39"/>
  <c r="BA77" i="39"/>
  <c r="BB77" i="39"/>
  <c r="BD88" i="39"/>
  <c r="BF82" i="39"/>
  <c r="AW83" i="39"/>
  <c r="AY83" i="39"/>
  <c r="AX83" i="39"/>
  <c r="AZ83" i="39"/>
  <c r="BA83" i="39"/>
  <c r="BB83" i="39"/>
  <c r="BC83" i="39"/>
  <c r="BD83" i="39"/>
  <c r="BE83" i="39"/>
  <c r="AW79" i="39"/>
  <c r="AT79" i="39"/>
  <c r="AX79" i="39"/>
  <c r="AS79" i="39"/>
  <c r="AU79" i="39"/>
  <c r="AV79" i="39"/>
  <c r="AY79" i="39"/>
  <c r="AZ79" i="39"/>
  <c r="BA79" i="39"/>
  <c r="BB79" i="39"/>
  <c r="BC79" i="39"/>
  <c r="BD79" i="39"/>
  <c r="AU80" i="39"/>
  <c r="AX80" i="39"/>
  <c r="AV80" i="39"/>
  <c r="AW80" i="39"/>
  <c r="AT80" i="39"/>
  <c r="AY80" i="39"/>
  <c r="AZ80" i="39"/>
  <c r="BA80" i="39"/>
  <c r="BB80" i="39"/>
  <c r="BC80" i="39"/>
  <c r="BD80" i="39"/>
  <c r="BE80" i="39"/>
  <c r="A95" i="39"/>
  <c r="D94" i="39"/>
  <c r="E94" i="39"/>
  <c r="F94" i="39"/>
  <c r="G94" i="39"/>
  <c r="H94" i="39"/>
  <c r="I94" i="39"/>
  <c r="J94" i="39"/>
  <c r="K94" i="39"/>
  <c r="L94" i="39"/>
  <c r="M94" i="39"/>
  <c r="N94" i="39"/>
  <c r="O94" i="39"/>
  <c r="P94" i="39"/>
  <c r="Q94" i="39"/>
  <c r="R94" i="39"/>
  <c r="S94" i="39"/>
  <c r="T94" i="39"/>
  <c r="U94" i="39"/>
  <c r="V94" i="39"/>
  <c r="W94" i="39"/>
  <c r="AD94" i="39"/>
  <c r="AE94" i="39"/>
  <c r="AF94" i="39"/>
  <c r="AG94" i="39"/>
  <c r="AH94" i="39"/>
  <c r="AI94" i="39"/>
  <c r="AJ94" i="39"/>
  <c r="AK94" i="39"/>
  <c r="AL94" i="39"/>
  <c r="AM94" i="39"/>
  <c r="AN94" i="39"/>
  <c r="AO94" i="39"/>
  <c r="AP94" i="39"/>
  <c r="AQ94" i="39"/>
  <c r="AR94" i="39"/>
  <c r="AS94" i="39"/>
  <c r="AT94" i="39"/>
  <c r="AU94" i="39"/>
  <c r="AV94" i="39"/>
  <c r="AW94" i="39"/>
  <c r="AX94" i="39"/>
  <c r="AY94" i="39"/>
  <c r="AZ94" i="39"/>
  <c r="BA94" i="39"/>
  <c r="BB94" i="39"/>
  <c r="BC94" i="39"/>
  <c r="BD94" i="39"/>
  <c r="BE94" i="39"/>
  <c r="BG94" i="39"/>
  <c r="BG90" i="39"/>
  <c r="BG91" i="39"/>
  <c r="BG89" i="39"/>
  <c r="BG87" i="39"/>
  <c r="BG85" i="39"/>
  <c r="BG83" i="39"/>
  <c r="BG81" i="39"/>
  <c r="BG79" i="39"/>
  <c r="BG77" i="39"/>
  <c r="BG75" i="39"/>
  <c r="BG73" i="39"/>
  <c r="BG88" i="39"/>
  <c r="BG86" i="39"/>
  <c r="BG84" i="39"/>
  <c r="BG82" i="39"/>
  <c r="BG80" i="39"/>
  <c r="BG78" i="39"/>
  <c r="BG76" i="39"/>
  <c r="BG74" i="39"/>
  <c r="BG72" i="39"/>
  <c r="BG71" i="39"/>
  <c r="BG69" i="39"/>
  <c r="BG67" i="39"/>
  <c r="BG65" i="39"/>
  <c r="BG63" i="39"/>
  <c r="BG61" i="39"/>
  <c r="BG59" i="39"/>
  <c r="BG57" i="39"/>
  <c r="BG55" i="39"/>
  <c r="BG66" i="39"/>
  <c r="BG58" i="39"/>
  <c r="BG54" i="39"/>
  <c r="BG52" i="39"/>
  <c r="BG50" i="39"/>
  <c r="BG48" i="39"/>
  <c r="BG46" i="39"/>
  <c r="BG44" i="39"/>
  <c r="BG42" i="39"/>
  <c r="BG40" i="39"/>
  <c r="BG38" i="39"/>
  <c r="BG68" i="39"/>
  <c r="BG60" i="39"/>
  <c r="BG70" i="39"/>
  <c r="BG62" i="39"/>
  <c r="BG53" i="39"/>
  <c r="BG51" i="39"/>
  <c r="BG49" i="39"/>
  <c r="BG47" i="39"/>
  <c r="BG45" i="39"/>
  <c r="BG43" i="39"/>
  <c r="BG41" i="39"/>
  <c r="BG39" i="39"/>
  <c r="BG64" i="39"/>
  <c r="BG56" i="39"/>
  <c r="BH36" i="39"/>
  <c r="BS23" i="39"/>
  <c r="AA95" i="39" l="1"/>
  <c r="AB95" i="39"/>
  <c r="AC95" i="39"/>
  <c r="BG95" i="39"/>
  <c r="X95" i="39"/>
  <c r="Y95" i="39"/>
  <c r="Z95" i="39"/>
  <c r="BS30" i="39"/>
  <c r="BS24" i="39"/>
  <c r="BS37" i="39"/>
  <c r="BR31" i="39"/>
  <c r="BH95" i="39"/>
  <c r="BH91" i="39"/>
  <c r="BH89" i="39"/>
  <c r="BH88" i="39"/>
  <c r="BH86" i="39"/>
  <c r="BH84" i="39"/>
  <c r="BH82" i="39"/>
  <c r="BH80" i="39"/>
  <c r="BH78" i="39"/>
  <c r="BH76" i="39"/>
  <c r="BH74" i="39"/>
  <c r="BH90" i="39"/>
  <c r="BH81" i="39"/>
  <c r="BH73" i="39"/>
  <c r="BH71" i="39"/>
  <c r="BH69" i="39"/>
  <c r="BH67" i="39"/>
  <c r="BH65" i="39"/>
  <c r="BH63" i="39"/>
  <c r="BH61" i="39"/>
  <c r="BH59" i="39"/>
  <c r="BH57" i="39"/>
  <c r="BH83" i="39"/>
  <c r="BH75" i="39"/>
  <c r="BH85" i="39"/>
  <c r="BH77" i="39"/>
  <c r="BH70" i="39"/>
  <c r="BH68" i="39"/>
  <c r="BH66" i="39"/>
  <c r="BH64" i="39"/>
  <c r="BH62" i="39"/>
  <c r="BH60" i="39"/>
  <c r="BH58" i="39"/>
  <c r="BH56" i="39"/>
  <c r="BH79" i="39"/>
  <c r="BH72" i="39"/>
  <c r="BH87" i="39"/>
  <c r="BH55" i="39"/>
  <c r="BH53" i="39"/>
  <c r="BH51" i="39"/>
  <c r="BH49" i="39"/>
  <c r="BH47" i="39"/>
  <c r="BH45" i="39"/>
  <c r="BH43" i="39"/>
  <c r="BH41" i="39"/>
  <c r="BH39" i="39"/>
  <c r="BH54" i="39"/>
  <c r="BH46" i="39"/>
  <c r="BH38" i="39"/>
  <c r="BH48" i="39"/>
  <c r="BH40" i="39"/>
  <c r="BI36" i="39"/>
  <c r="BH50" i="39"/>
  <c r="BH42" i="39"/>
  <c r="BH52" i="39"/>
  <c r="BH44" i="39"/>
  <c r="A96" i="39"/>
  <c r="D95" i="39"/>
  <c r="E95" i="39"/>
  <c r="F95" i="39"/>
  <c r="G95" i="39"/>
  <c r="H95" i="39"/>
  <c r="I95" i="39"/>
  <c r="J95" i="39"/>
  <c r="K95" i="39"/>
  <c r="L95" i="39"/>
  <c r="M95" i="39"/>
  <c r="N95" i="39"/>
  <c r="O95" i="39"/>
  <c r="P95" i="39"/>
  <c r="Q95" i="39"/>
  <c r="R95" i="39"/>
  <c r="S95" i="39"/>
  <c r="T95" i="39"/>
  <c r="U95" i="39"/>
  <c r="V95" i="39"/>
  <c r="W95" i="39"/>
  <c r="AD95" i="39"/>
  <c r="AE95" i="39"/>
  <c r="AF95" i="39"/>
  <c r="AG95" i="39"/>
  <c r="AH95" i="39"/>
  <c r="AI95" i="39"/>
  <c r="AJ95" i="39"/>
  <c r="AK95" i="39"/>
  <c r="AL95" i="39"/>
  <c r="AM95" i="39"/>
  <c r="AN95" i="39"/>
  <c r="AO95" i="39"/>
  <c r="AP95" i="39"/>
  <c r="AQ95" i="39"/>
  <c r="AR95" i="39"/>
  <c r="AS95" i="39"/>
  <c r="AT95" i="39"/>
  <c r="AU95" i="39"/>
  <c r="AV95" i="39"/>
  <c r="AW95" i="39"/>
  <c r="AX95" i="39"/>
  <c r="AY95" i="39"/>
  <c r="AZ95" i="39"/>
  <c r="BA95" i="39"/>
  <c r="BB95" i="39"/>
  <c r="BC95" i="39"/>
  <c r="BD95" i="39"/>
  <c r="BE95" i="39"/>
  <c r="BF95" i="39"/>
  <c r="BT23" i="39"/>
  <c r="AB96" i="39" l="1"/>
  <c r="AC96" i="39"/>
  <c r="BH96" i="39"/>
  <c r="AA96" i="39"/>
  <c r="X96" i="39"/>
  <c r="Y96" i="39"/>
  <c r="Z96" i="39"/>
  <c r="BT30" i="39"/>
  <c r="BT24" i="39"/>
  <c r="BT37" i="39"/>
  <c r="BS31" i="39"/>
  <c r="A97" i="39"/>
  <c r="D96" i="39"/>
  <c r="E96" i="39"/>
  <c r="F96" i="39"/>
  <c r="G96" i="39"/>
  <c r="H96" i="39"/>
  <c r="I96" i="39"/>
  <c r="J96" i="39"/>
  <c r="K96" i="39"/>
  <c r="L96" i="39"/>
  <c r="M96" i="39"/>
  <c r="N96" i="39"/>
  <c r="O96" i="39"/>
  <c r="P96" i="39"/>
  <c r="Q96" i="39"/>
  <c r="R96" i="39"/>
  <c r="S96" i="39"/>
  <c r="T96" i="39"/>
  <c r="U96" i="39"/>
  <c r="V96" i="39"/>
  <c r="W96" i="39"/>
  <c r="AD96" i="39"/>
  <c r="AE96" i="39"/>
  <c r="AF96" i="39"/>
  <c r="AG96" i="39"/>
  <c r="AH96" i="39"/>
  <c r="AI96" i="39"/>
  <c r="AJ96" i="39"/>
  <c r="AK96" i="39"/>
  <c r="AL96" i="39"/>
  <c r="AM96" i="39"/>
  <c r="AN96" i="39"/>
  <c r="AO96" i="39"/>
  <c r="AP96" i="39"/>
  <c r="AQ96" i="39"/>
  <c r="AR96" i="39"/>
  <c r="AS96" i="39"/>
  <c r="AT96" i="39"/>
  <c r="AU96" i="39"/>
  <c r="AV96" i="39"/>
  <c r="AW96" i="39"/>
  <c r="AX96" i="39"/>
  <c r="AY96" i="39"/>
  <c r="AZ96" i="39"/>
  <c r="BA96" i="39"/>
  <c r="BB96" i="39"/>
  <c r="BC96" i="39"/>
  <c r="BD96" i="39"/>
  <c r="BE96" i="39"/>
  <c r="BF96" i="39"/>
  <c r="BG96" i="39"/>
  <c r="BI97" i="39"/>
  <c r="BI91" i="39"/>
  <c r="BI89" i="39"/>
  <c r="BI96" i="39"/>
  <c r="BI90" i="39"/>
  <c r="BI88" i="39"/>
  <c r="BI86" i="39"/>
  <c r="BI84" i="39"/>
  <c r="BI82" i="39"/>
  <c r="BI80" i="39"/>
  <c r="BI78" i="39"/>
  <c r="BI76" i="39"/>
  <c r="BI74" i="39"/>
  <c r="BI87" i="39"/>
  <c r="BI85" i="39"/>
  <c r="BI83" i="39"/>
  <c r="BI81" i="39"/>
  <c r="BI79" i="39"/>
  <c r="BI77" i="39"/>
  <c r="BI75" i="39"/>
  <c r="BI73" i="39"/>
  <c r="BI70" i="39"/>
  <c r="BI68" i="39"/>
  <c r="BI66" i="39"/>
  <c r="BI64" i="39"/>
  <c r="BI62" i="39"/>
  <c r="BI60" i="39"/>
  <c r="BI58" i="39"/>
  <c r="BI56" i="39"/>
  <c r="BI72" i="39"/>
  <c r="BI67" i="39"/>
  <c r="BI59" i="39"/>
  <c r="BI55" i="39"/>
  <c r="BI53" i="39"/>
  <c r="BI51" i="39"/>
  <c r="BI49" i="39"/>
  <c r="BI47" i="39"/>
  <c r="BI45" i="39"/>
  <c r="BI43" i="39"/>
  <c r="BI41" i="39"/>
  <c r="BI39" i="39"/>
  <c r="BI69" i="39"/>
  <c r="BI61" i="39"/>
  <c r="BI71" i="39"/>
  <c r="BI63" i="39"/>
  <c r="BI54" i="39"/>
  <c r="BI52" i="39"/>
  <c r="BI50" i="39"/>
  <c r="BI48" i="39"/>
  <c r="BI46" i="39"/>
  <c r="BI44" i="39"/>
  <c r="BI42" i="39"/>
  <c r="BI40" i="39"/>
  <c r="BI38" i="39"/>
  <c r="BJ36" i="39"/>
  <c r="BI65" i="39"/>
  <c r="BI57" i="39"/>
  <c r="B92" i="39"/>
  <c r="BU23" i="39"/>
  <c r="AA97" i="39" l="1"/>
  <c r="AB97" i="39"/>
  <c r="AC97" i="39"/>
  <c r="X97" i="39"/>
  <c r="Y97" i="39"/>
  <c r="Z97" i="39"/>
  <c r="BU30" i="39"/>
  <c r="BU24" i="39"/>
  <c r="BU37" i="39"/>
  <c r="BT31" i="39"/>
  <c r="BJ92" i="39"/>
  <c r="BJ90" i="39"/>
  <c r="BJ97" i="39"/>
  <c r="BJ89" i="39"/>
  <c r="BJ87" i="39"/>
  <c r="BJ85" i="39"/>
  <c r="BJ83" i="39"/>
  <c r="BJ81" i="39"/>
  <c r="BJ79" i="39"/>
  <c r="BJ77" i="39"/>
  <c r="BJ75" i="39"/>
  <c r="BJ73" i="39"/>
  <c r="BJ91" i="39"/>
  <c r="BJ82" i="39"/>
  <c r="BJ74" i="39"/>
  <c r="BJ70" i="39"/>
  <c r="BJ68" i="39"/>
  <c r="BJ66" i="39"/>
  <c r="BJ64" i="39"/>
  <c r="BJ62" i="39"/>
  <c r="BJ60" i="39"/>
  <c r="BJ58" i="39"/>
  <c r="BJ56" i="39"/>
  <c r="BJ84" i="39"/>
  <c r="BJ76" i="39"/>
  <c r="BJ72" i="39"/>
  <c r="BJ86" i="39"/>
  <c r="BJ78" i="39"/>
  <c r="BJ71" i="39"/>
  <c r="BJ69" i="39"/>
  <c r="BJ67" i="39"/>
  <c r="BJ65" i="39"/>
  <c r="BJ63" i="39"/>
  <c r="BJ61" i="39"/>
  <c r="BJ59" i="39"/>
  <c r="BJ57" i="39"/>
  <c r="BJ55" i="39"/>
  <c r="BJ80" i="39"/>
  <c r="BJ88" i="39"/>
  <c r="BJ54" i="39"/>
  <c r="BJ52" i="39"/>
  <c r="BJ50" i="39"/>
  <c r="BJ48" i="39"/>
  <c r="BJ46" i="39"/>
  <c r="BJ44" i="39"/>
  <c r="BJ42" i="39"/>
  <c r="BJ40" i="39"/>
  <c r="BJ38" i="39"/>
  <c r="BK36" i="39"/>
  <c r="BL36" i="39" s="1"/>
  <c r="BL92" i="39" s="1"/>
  <c r="BJ47" i="39"/>
  <c r="BJ39" i="39"/>
  <c r="BJ49" i="39"/>
  <c r="BJ41" i="39"/>
  <c r="BJ51" i="39"/>
  <c r="BJ43" i="39"/>
  <c r="BJ53" i="39"/>
  <c r="BJ45" i="39"/>
  <c r="A98" i="39"/>
  <c r="D97" i="39"/>
  <c r="E97" i="39"/>
  <c r="F97" i="39"/>
  <c r="G97" i="39"/>
  <c r="H97" i="39"/>
  <c r="I97" i="39"/>
  <c r="J97" i="39"/>
  <c r="K97" i="39"/>
  <c r="L97" i="39"/>
  <c r="M97" i="39"/>
  <c r="N97" i="39"/>
  <c r="O97" i="39"/>
  <c r="P97" i="39"/>
  <c r="Q97" i="39"/>
  <c r="R97" i="39"/>
  <c r="S97" i="39"/>
  <c r="T97" i="39"/>
  <c r="U97" i="39"/>
  <c r="V97" i="39"/>
  <c r="W97" i="39"/>
  <c r="AD97" i="39"/>
  <c r="AE97" i="39"/>
  <c r="AF97" i="39"/>
  <c r="AG97" i="39"/>
  <c r="AH97" i="39"/>
  <c r="AI97" i="39"/>
  <c r="AJ97" i="39"/>
  <c r="AK97" i="39"/>
  <c r="AL97" i="39"/>
  <c r="AM97" i="39"/>
  <c r="AN97" i="39"/>
  <c r="AO97" i="39"/>
  <c r="AP97" i="39"/>
  <c r="AQ97" i="39"/>
  <c r="AR97" i="39"/>
  <c r="AS97" i="39"/>
  <c r="AT97" i="39"/>
  <c r="AU97" i="39"/>
  <c r="AV97" i="39"/>
  <c r="AW97" i="39"/>
  <c r="AX97" i="39"/>
  <c r="AY97" i="39"/>
  <c r="AZ97" i="39"/>
  <c r="BA97" i="39"/>
  <c r="BB97" i="39"/>
  <c r="BC97" i="39"/>
  <c r="BD97" i="39"/>
  <c r="BE97" i="39"/>
  <c r="BF97" i="39"/>
  <c r="BG97" i="39"/>
  <c r="BH97" i="39"/>
  <c r="BF92" i="39"/>
  <c r="BG92" i="39"/>
  <c r="BH92" i="39"/>
  <c r="BI92" i="39"/>
  <c r="BV23" i="39"/>
  <c r="AA98" i="39" l="1"/>
  <c r="AB98" i="39"/>
  <c r="AC98" i="39"/>
  <c r="BJ98" i="39"/>
  <c r="X98" i="39"/>
  <c r="Y98" i="39"/>
  <c r="Z98" i="39"/>
  <c r="BL84" i="39"/>
  <c r="BL80" i="39"/>
  <c r="BL76" i="39"/>
  <c r="BL72" i="39"/>
  <c r="BL68" i="39"/>
  <c r="BL64" i="39"/>
  <c r="BL60" i="39"/>
  <c r="BL56" i="39"/>
  <c r="BL52" i="39"/>
  <c r="BL48" i="39"/>
  <c r="BL44" i="39"/>
  <c r="BL40" i="39"/>
  <c r="BL39" i="39"/>
  <c r="BL38" i="39"/>
  <c r="BL83" i="39"/>
  <c r="BL79" i="39"/>
  <c r="BL75" i="39"/>
  <c r="BL71" i="39"/>
  <c r="BL67" i="39"/>
  <c r="BL63" i="39"/>
  <c r="BL59" i="39"/>
  <c r="BL55" i="39"/>
  <c r="BL51" i="39"/>
  <c r="BL47" i="39"/>
  <c r="BL43" i="39"/>
  <c r="BL86" i="39"/>
  <c r="BL78" i="39"/>
  <c r="BL70" i="39"/>
  <c r="BL62" i="39"/>
  <c r="BL54" i="39"/>
  <c r="BL46" i="39"/>
  <c r="BL85" i="39"/>
  <c r="BL77" i="39"/>
  <c r="BL61" i="39"/>
  <c r="BL53" i="39"/>
  <c r="BL74" i="39"/>
  <c r="BL66" i="39"/>
  <c r="BL50" i="39"/>
  <c r="BL42" i="39"/>
  <c r="BL81" i="39"/>
  <c r="BL73" i="39"/>
  <c r="BL57" i="39"/>
  <c r="BL49" i="39"/>
  <c r="BL41" i="39"/>
  <c r="BL69" i="39"/>
  <c r="BL45" i="39"/>
  <c r="BM36" i="39"/>
  <c r="BL82" i="39"/>
  <c r="BL58" i="39"/>
  <c r="BL65" i="39"/>
  <c r="BL87" i="39"/>
  <c r="BL90" i="39"/>
  <c r="BL89" i="39"/>
  <c r="BL91" i="39"/>
  <c r="BL88" i="39"/>
  <c r="BV30" i="39"/>
  <c r="BV24" i="39"/>
  <c r="BV37" i="39"/>
  <c r="BU31" i="39"/>
  <c r="BK98" i="39"/>
  <c r="BK92" i="39"/>
  <c r="BK90" i="39"/>
  <c r="BK91" i="39"/>
  <c r="BK89" i="39"/>
  <c r="BK87" i="39"/>
  <c r="BK85" i="39"/>
  <c r="BK83" i="39"/>
  <c r="BK81" i="39"/>
  <c r="BK79" i="39"/>
  <c r="BK77" i="39"/>
  <c r="BK75" i="39"/>
  <c r="BK73" i="39"/>
  <c r="BK88" i="39"/>
  <c r="BK86" i="39"/>
  <c r="BK84" i="39"/>
  <c r="BK82" i="39"/>
  <c r="BK80" i="39"/>
  <c r="BK78" i="39"/>
  <c r="BK76" i="39"/>
  <c r="BK74" i="39"/>
  <c r="BK72" i="39"/>
  <c r="BK71" i="39"/>
  <c r="BK69" i="39"/>
  <c r="BK67" i="39"/>
  <c r="BK65" i="39"/>
  <c r="BK63" i="39"/>
  <c r="BK61" i="39"/>
  <c r="BK59" i="39"/>
  <c r="BK57" i="39"/>
  <c r="BK55" i="39"/>
  <c r="BK68" i="39"/>
  <c r="BK60" i="39"/>
  <c r="BK54" i="39"/>
  <c r="BK52" i="39"/>
  <c r="BK50" i="39"/>
  <c r="BK48" i="39"/>
  <c r="BK46" i="39"/>
  <c r="BK44" i="39"/>
  <c r="BK42" i="39"/>
  <c r="BK40" i="39"/>
  <c r="BK38" i="39"/>
  <c r="BK70" i="39"/>
  <c r="BK62" i="39"/>
  <c r="BK64" i="39"/>
  <c r="BK56" i="39"/>
  <c r="BK53" i="39"/>
  <c r="BK51" i="39"/>
  <c r="BK49" i="39"/>
  <c r="BK47" i="39"/>
  <c r="BK45" i="39"/>
  <c r="BK43" i="39"/>
  <c r="BK41" i="39"/>
  <c r="BK39" i="39"/>
  <c r="BK66" i="39"/>
  <c r="BK58" i="39"/>
  <c r="A99" i="39"/>
  <c r="D98" i="39"/>
  <c r="E98" i="39"/>
  <c r="F98" i="39"/>
  <c r="G98" i="39"/>
  <c r="H98" i="39"/>
  <c r="I98" i="39"/>
  <c r="J98" i="39"/>
  <c r="K98" i="39"/>
  <c r="L98" i="39"/>
  <c r="M98" i="39"/>
  <c r="N98" i="39"/>
  <c r="O98" i="39"/>
  <c r="P98" i="39"/>
  <c r="Q98" i="39"/>
  <c r="R98" i="39"/>
  <c r="S98" i="39"/>
  <c r="T98" i="39"/>
  <c r="U98" i="39"/>
  <c r="V98" i="39"/>
  <c r="W98" i="39"/>
  <c r="AD98" i="39"/>
  <c r="AE98" i="39"/>
  <c r="AF98" i="39"/>
  <c r="AG98" i="39"/>
  <c r="AH98" i="39"/>
  <c r="AI98" i="39"/>
  <c r="AJ98" i="39"/>
  <c r="AK98" i="39"/>
  <c r="AL98" i="39"/>
  <c r="AM98" i="39"/>
  <c r="AN98" i="39"/>
  <c r="AO98" i="39"/>
  <c r="AP98" i="39"/>
  <c r="AQ98" i="39"/>
  <c r="AR98" i="39"/>
  <c r="AS98" i="39"/>
  <c r="AT98" i="39"/>
  <c r="AU98" i="39"/>
  <c r="AV98" i="39"/>
  <c r="AW98" i="39"/>
  <c r="AX98" i="39"/>
  <c r="AY98" i="39"/>
  <c r="AZ98" i="39"/>
  <c r="BA98" i="39"/>
  <c r="BB98" i="39"/>
  <c r="BC98" i="39"/>
  <c r="BD98" i="39"/>
  <c r="BE98" i="39"/>
  <c r="BF98" i="39"/>
  <c r="BG98" i="39"/>
  <c r="BH98" i="39"/>
  <c r="BI98" i="39"/>
  <c r="BW23" i="39"/>
  <c r="AA99" i="39" l="1"/>
  <c r="AB99" i="39"/>
  <c r="AC99" i="39"/>
  <c r="BK99" i="39"/>
  <c r="X99" i="39"/>
  <c r="Y99" i="39"/>
  <c r="Z99" i="39"/>
  <c r="BW30" i="39"/>
  <c r="BW31" i="39" s="1"/>
  <c r="BW24" i="39"/>
  <c r="BM87" i="39"/>
  <c r="BM79" i="39"/>
  <c r="BM71" i="39"/>
  <c r="BM65" i="39"/>
  <c r="BM49" i="39"/>
  <c r="BM84" i="39"/>
  <c r="BM68" i="39"/>
  <c r="BM60" i="39"/>
  <c r="BM52" i="39"/>
  <c r="BM44" i="39"/>
  <c r="BM38" i="39"/>
  <c r="BM74" i="39"/>
  <c r="BM55" i="39"/>
  <c r="BM83" i="39"/>
  <c r="BM39" i="39"/>
  <c r="BM57" i="39"/>
  <c r="BM64" i="39"/>
  <c r="BM48" i="39"/>
  <c r="BM47" i="39"/>
  <c r="BM73" i="39"/>
  <c r="BM53" i="39"/>
  <c r="BM62" i="39"/>
  <c r="BM46" i="39"/>
  <c r="BM82" i="39"/>
  <c r="BM43" i="39"/>
  <c r="BM85" i="39"/>
  <c r="BM77" i="39"/>
  <c r="BM69" i="39"/>
  <c r="BM86" i="39"/>
  <c r="BM61" i="39"/>
  <c r="BM45" i="39"/>
  <c r="BM80" i="39"/>
  <c r="BM66" i="39"/>
  <c r="BM58" i="39"/>
  <c r="BM50" i="39"/>
  <c r="BM42" i="39"/>
  <c r="BM67" i="39"/>
  <c r="BM51" i="39"/>
  <c r="BM75" i="39"/>
  <c r="BM78" i="39"/>
  <c r="BM41" i="39"/>
  <c r="BM76" i="39"/>
  <c r="BM56" i="39"/>
  <c r="BM40" i="39"/>
  <c r="BM63" i="39"/>
  <c r="BM81" i="39"/>
  <c r="BM70" i="39"/>
  <c r="BM72" i="39"/>
  <c r="BM54" i="39"/>
  <c r="BN36" i="39"/>
  <c r="BM59" i="39"/>
  <c r="BM88" i="39"/>
  <c r="BM91" i="39"/>
  <c r="BM90" i="39"/>
  <c r="BM89" i="39"/>
  <c r="BM92" i="39"/>
  <c r="BW37" i="39"/>
  <c r="BV31" i="39"/>
  <c r="BL99" i="39"/>
  <c r="A100" i="39"/>
  <c r="D99" i="39"/>
  <c r="E99" i="39"/>
  <c r="F99" i="39"/>
  <c r="G99" i="39"/>
  <c r="H99" i="39"/>
  <c r="I99" i="39"/>
  <c r="J99" i="39"/>
  <c r="K99" i="39"/>
  <c r="L99" i="39"/>
  <c r="M99" i="39"/>
  <c r="N99" i="39"/>
  <c r="O99" i="39"/>
  <c r="P99" i="39"/>
  <c r="Q99" i="39"/>
  <c r="R99" i="39"/>
  <c r="S99" i="39"/>
  <c r="T99" i="39"/>
  <c r="U99" i="39"/>
  <c r="V99" i="39"/>
  <c r="W99" i="39"/>
  <c r="AD99" i="39"/>
  <c r="AE99" i="39"/>
  <c r="AF99" i="39"/>
  <c r="AG99" i="39"/>
  <c r="AH99" i="39"/>
  <c r="AI99" i="39"/>
  <c r="AJ99" i="39"/>
  <c r="AK99" i="39"/>
  <c r="AL99" i="39"/>
  <c r="AM99" i="39"/>
  <c r="AN99" i="39"/>
  <c r="AO99" i="39"/>
  <c r="AP99" i="39"/>
  <c r="AQ99" i="39"/>
  <c r="AR99" i="39"/>
  <c r="AS99" i="39"/>
  <c r="AT99" i="39"/>
  <c r="AU99" i="39"/>
  <c r="AV99" i="39"/>
  <c r="AW99" i="39"/>
  <c r="AX99" i="39"/>
  <c r="AY99" i="39"/>
  <c r="AZ99" i="39"/>
  <c r="BA99" i="39"/>
  <c r="BB99" i="39"/>
  <c r="BC99" i="39"/>
  <c r="BD99" i="39"/>
  <c r="BE99" i="39"/>
  <c r="BF99" i="39"/>
  <c r="BG99" i="39"/>
  <c r="BH99" i="39"/>
  <c r="BI99" i="39"/>
  <c r="BJ99" i="39"/>
  <c r="AA100" i="39" l="1"/>
  <c r="AB100" i="39"/>
  <c r="AC100" i="39"/>
  <c r="BL100" i="39"/>
  <c r="X100" i="39"/>
  <c r="Y100" i="39"/>
  <c r="Z100" i="39"/>
  <c r="BN85" i="39"/>
  <c r="BN77" i="39"/>
  <c r="BN69" i="39"/>
  <c r="BN76" i="39"/>
  <c r="BN64" i="39"/>
  <c r="BN56" i="39"/>
  <c r="BN48" i="39"/>
  <c r="BN40" i="39"/>
  <c r="BN82" i="39"/>
  <c r="BN61" i="39"/>
  <c r="BN45" i="39"/>
  <c r="BN67" i="39"/>
  <c r="BN51" i="39"/>
  <c r="BN81" i="39"/>
  <c r="BN73" i="39"/>
  <c r="BN84" i="39"/>
  <c r="BN68" i="39"/>
  <c r="BN60" i="39"/>
  <c r="BN44" i="39"/>
  <c r="BN53" i="39"/>
  <c r="BN86" i="39"/>
  <c r="BN43" i="39"/>
  <c r="BN79" i="39"/>
  <c r="BN66" i="39"/>
  <c r="BN50" i="39"/>
  <c r="BN49" i="39"/>
  <c r="BN78" i="39"/>
  <c r="BN83" i="39"/>
  <c r="BN75" i="39"/>
  <c r="BN88" i="39"/>
  <c r="BN72" i="39"/>
  <c r="BN62" i="39"/>
  <c r="BN54" i="39"/>
  <c r="BN46" i="39"/>
  <c r="BO36" i="39"/>
  <c r="BN74" i="39"/>
  <c r="BN57" i="39"/>
  <c r="BN41" i="39"/>
  <c r="BN63" i="39"/>
  <c r="BN47" i="39"/>
  <c r="BN52" i="39"/>
  <c r="BN70" i="39"/>
  <c r="BN39" i="39"/>
  <c r="BN59" i="39"/>
  <c r="BN87" i="39"/>
  <c r="BN71" i="39"/>
  <c r="BN80" i="39"/>
  <c r="BN58" i="39"/>
  <c r="BN42" i="39"/>
  <c r="BN65" i="39"/>
  <c r="BN38" i="39"/>
  <c r="BN55" i="39"/>
  <c r="BN90" i="39"/>
  <c r="BN89" i="39"/>
  <c r="BN91" i="39"/>
  <c r="BN92" i="39"/>
  <c r="BM100" i="39"/>
  <c r="A101" i="39"/>
  <c r="D100" i="39"/>
  <c r="E100" i="39"/>
  <c r="F100" i="39"/>
  <c r="G100" i="39"/>
  <c r="H100" i="39"/>
  <c r="I100" i="39"/>
  <c r="J100" i="39"/>
  <c r="K100" i="39"/>
  <c r="L100" i="39"/>
  <c r="M100" i="39"/>
  <c r="N100" i="39"/>
  <c r="O100" i="39"/>
  <c r="P100" i="39"/>
  <c r="Q100" i="39"/>
  <c r="R100" i="39"/>
  <c r="S100" i="39"/>
  <c r="T100" i="39"/>
  <c r="U100" i="39"/>
  <c r="V100" i="39"/>
  <c r="W100" i="39"/>
  <c r="AD100" i="39"/>
  <c r="AE100" i="39"/>
  <c r="AF100" i="39"/>
  <c r="AG100" i="39"/>
  <c r="AH100" i="39"/>
  <c r="AI100" i="39"/>
  <c r="AJ100" i="39"/>
  <c r="AK100" i="39"/>
  <c r="AL100" i="39"/>
  <c r="AM100" i="39"/>
  <c r="AN100" i="39"/>
  <c r="AO100" i="39"/>
  <c r="AP100" i="39"/>
  <c r="AQ100" i="39"/>
  <c r="AR100" i="39"/>
  <c r="AS100" i="39"/>
  <c r="AT100" i="39"/>
  <c r="AU100" i="39"/>
  <c r="AV100" i="39"/>
  <c r="AW100" i="39"/>
  <c r="AX100" i="39"/>
  <c r="AY100" i="39"/>
  <c r="AZ100" i="39"/>
  <c r="BA100" i="39"/>
  <c r="BB100" i="39"/>
  <c r="BC100" i="39"/>
  <c r="BD100" i="39"/>
  <c r="BE100" i="39"/>
  <c r="BF100" i="39"/>
  <c r="BG100" i="39"/>
  <c r="BH100" i="39"/>
  <c r="BI100" i="39"/>
  <c r="BJ100" i="39"/>
  <c r="BK100" i="39"/>
  <c r="AA101" i="39" l="1"/>
  <c r="AB101" i="39"/>
  <c r="AC101" i="39"/>
  <c r="X101" i="39"/>
  <c r="Y101" i="39"/>
  <c r="Z101" i="39"/>
  <c r="BO87" i="39"/>
  <c r="BO83" i="39"/>
  <c r="BO79" i="39"/>
  <c r="BO75" i="39"/>
  <c r="BO71" i="39"/>
  <c r="BO67" i="39"/>
  <c r="BO63" i="39"/>
  <c r="BO59" i="39"/>
  <c r="BO55" i="39"/>
  <c r="BO51" i="39"/>
  <c r="BO47" i="39"/>
  <c r="BO43" i="39"/>
  <c r="BO39" i="39"/>
  <c r="BO89" i="39"/>
  <c r="BO81" i="39"/>
  <c r="BO73" i="39"/>
  <c r="BO65" i="39"/>
  <c r="BO57" i="39"/>
  <c r="BO49" i="39"/>
  <c r="BO41" i="39"/>
  <c r="BO84" i="39"/>
  <c r="BO76" i="39"/>
  <c r="BO68" i="39"/>
  <c r="BO60" i="39"/>
  <c r="BO52" i="39"/>
  <c r="BO44" i="39"/>
  <c r="BO86" i="39"/>
  <c r="BO82" i="39"/>
  <c r="BO78" i="39"/>
  <c r="BO74" i="39"/>
  <c r="BO70" i="39"/>
  <c r="BO66" i="39"/>
  <c r="BO62" i="39"/>
  <c r="BO58" i="39"/>
  <c r="BO54" i="39"/>
  <c r="BO50" i="39"/>
  <c r="BO46" i="39"/>
  <c r="BO42" i="39"/>
  <c r="BO38" i="39"/>
  <c r="BO85" i="39"/>
  <c r="BO77" i="39"/>
  <c r="BO69" i="39"/>
  <c r="BO61" i="39"/>
  <c r="BO53" i="39"/>
  <c r="BO45" i="39"/>
  <c r="BP36" i="39"/>
  <c r="B101" i="39" s="1"/>
  <c r="BO88" i="39"/>
  <c r="BO80" i="39"/>
  <c r="BO72" i="39"/>
  <c r="BO64" i="39"/>
  <c r="BO56" i="39"/>
  <c r="BO48" i="39"/>
  <c r="BO40" i="39"/>
  <c r="BO91" i="39"/>
  <c r="BO90" i="39"/>
  <c r="B94" i="39"/>
  <c r="BO94" i="39" s="1"/>
  <c r="B93" i="39"/>
  <c r="BO93" i="39" s="1"/>
  <c r="B95" i="39"/>
  <c r="BO95" i="39" s="1"/>
  <c r="B97" i="39"/>
  <c r="BO97" i="39" s="1"/>
  <c r="BO92" i="39"/>
  <c r="B96" i="39"/>
  <c r="BO96" i="39" s="1"/>
  <c r="B98" i="39"/>
  <c r="BO98" i="39" s="1"/>
  <c r="B99" i="39"/>
  <c r="BL101" i="39"/>
  <c r="BM101" i="39"/>
  <c r="BN101" i="39"/>
  <c r="B100" i="39"/>
  <c r="BN100" i="39" s="1"/>
  <c r="A102" i="39"/>
  <c r="D101" i="39"/>
  <c r="E101" i="39"/>
  <c r="F101" i="39"/>
  <c r="G101" i="39"/>
  <c r="H101" i="39"/>
  <c r="I101" i="39"/>
  <c r="J101" i="39"/>
  <c r="K101" i="39"/>
  <c r="L101" i="39"/>
  <c r="M101" i="39"/>
  <c r="N101" i="39"/>
  <c r="O101" i="39"/>
  <c r="P101" i="39"/>
  <c r="Q101" i="39"/>
  <c r="R101" i="39"/>
  <c r="S101" i="39"/>
  <c r="T101" i="39"/>
  <c r="U101" i="39"/>
  <c r="V101" i="39"/>
  <c r="W101" i="39"/>
  <c r="AD101" i="39"/>
  <c r="AE101" i="39"/>
  <c r="AF101" i="39"/>
  <c r="AG101" i="39"/>
  <c r="AH101" i="39"/>
  <c r="AI101" i="39"/>
  <c r="AJ101" i="39"/>
  <c r="AK101" i="39"/>
  <c r="AL101" i="39"/>
  <c r="AM101" i="39"/>
  <c r="AN101" i="39"/>
  <c r="AO101" i="39"/>
  <c r="AP101" i="39"/>
  <c r="AQ101" i="39"/>
  <c r="AR101" i="39"/>
  <c r="AS101" i="39"/>
  <c r="AT101" i="39"/>
  <c r="AU101" i="39"/>
  <c r="AV101" i="39"/>
  <c r="AW101" i="39"/>
  <c r="AX101" i="39"/>
  <c r="AY101" i="39"/>
  <c r="AZ101" i="39"/>
  <c r="BA101" i="39"/>
  <c r="BB101" i="39"/>
  <c r="BC101" i="39"/>
  <c r="BD101" i="39"/>
  <c r="BE101" i="39"/>
  <c r="BF101" i="39"/>
  <c r="BG101" i="39"/>
  <c r="BH101" i="39"/>
  <c r="BI101" i="39"/>
  <c r="BJ101" i="39"/>
  <c r="BK101" i="39"/>
  <c r="AA102" i="39" l="1"/>
  <c r="AB102" i="39"/>
  <c r="AC102" i="39"/>
  <c r="X102" i="39"/>
  <c r="Y102" i="39"/>
  <c r="Z102" i="39"/>
  <c r="BO102" i="39"/>
  <c r="BO100" i="39"/>
  <c r="BP100" i="39"/>
  <c r="BM99" i="39"/>
  <c r="BN99" i="39"/>
  <c r="BL97" i="39"/>
  <c r="BK97" i="39"/>
  <c r="BM97" i="39"/>
  <c r="BN97" i="39"/>
  <c r="BO99" i="39"/>
  <c r="BN98" i="39"/>
  <c r="BM98" i="39"/>
  <c r="BL98" i="39"/>
  <c r="BI95" i="39"/>
  <c r="BL95" i="39"/>
  <c r="BJ95" i="39"/>
  <c r="BK95" i="39"/>
  <c r="BM95" i="39"/>
  <c r="BN95" i="39"/>
  <c r="BP88" i="39"/>
  <c r="BP84" i="39"/>
  <c r="BP80" i="39"/>
  <c r="BP76" i="39"/>
  <c r="BP72" i="39"/>
  <c r="BP68" i="39"/>
  <c r="BP64" i="39"/>
  <c r="BP60" i="39"/>
  <c r="BP56" i="39"/>
  <c r="BP52" i="39"/>
  <c r="BP48" i="39"/>
  <c r="BP44" i="39"/>
  <c r="BP40" i="39"/>
  <c r="BP38" i="39"/>
  <c r="BP86" i="39"/>
  <c r="BP78" i="39"/>
  <c r="BP70" i="39"/>
  <c r="BP62" i="39"/>
  <c r="BP54" i="39"/>
  <c r="BP46" i="39"/>
  <c r="BP39" i="39"/>
  <c r="BP89" i="39"/>
  <c r="BP81" i="39"/>
  <c r="BP73" i="39"/>
  <c r="BP65" i="39"/>
  <c r="BP57" i="39"/>
  <c r="BP49" i="39"/>
  <c r="BP41" i="39"/>
  <c r="BP87" i="39"/>
  <c r="BP83" i="39"/>
  <c r="BP79" i="39"/>
  <c r="BP75" i="39"/>
  <c r="BP71" i="39"/>
  <c r="BP67" i="39"/>
  <c r="BP63" i="39"/>
  <c r="BP59" i="39"/>
  <c r="BP55" i="39"/>
  <c r="BP51" i="39"/>
  <c r="BP47" i="39"/>
  <c r="BP43" i="39"/>
  <c r="BQ36" i="39"/>
  <c r="BP90" i="39"/>
  <c r="BP82" i="39"/>
  <c r="BP74" i="39"/>
  <c r="BP66" i="39"/>
  <c r="BP58" i="39"/>
  <c r="BP50" i="39"/>
  <c r="BP42" i="39"/>
  <c r="BP85" i="39"/>
  <c r="BP77" i="39"/>
  <c r="BP69" i="39"/>
  <c r="BP61" i="39"/>
  <c r="BP53" i="39"/>
  <c r="BP45" i="39"/>
  <c r="BP91" i="39"/>
  <c r="BP93" i="39"/>
  <c r="BP94" i="39"/>
  <c r="BP92" i="39"/>
  <c r="BP95" i="39"/>
  <c r="BP97" i="39"/>
  <c r="BP98" i="39"/>
  <c r="BP96" i="39"/>
  <c r="BP99" i="39"/>
  <c r="BJ94" i="39"/>
  <c r="BH94" i="39"/>
  <c r="BI94" i="39"/>
  <c r="BK94" i="39"/>
  <c r="BL94" i="39"/>
  <c r="BM94" i="39"/>
  <c r="BN94" i="39"/>
  <c r="BL102" i="39"/>
  <c r="BM102" i="39"/>
  <c r="BN102" i="39"/>
  <c r="BM96" i="39"/>
  <c r="BL96" i="39"/>
  <c r="BN96" i="39"/>
  <c r="BK96" i="39"/>
  <c r="BJ96" i="39"/>
  <c r="BJ93" i="39"/>
  <c r="BI93" i="39"/>
  <c r="BG93" i="39"/>
  <c r="BH93" i="39"/>
  <c r="BK93" i="39"/>
  <c r="BL93" i="39"/>
  <c r="BM93" i="39"/>
  <c r="BN93" i="39"/>
  <c r="BO101" i="39"/>
  <c r="BP101" i="39"/>
  <c r="A103" i="39"/>
  <c r="D102" i="39"/>
  <c r="E102" i="39"/>
  <c r="F102" i="39"/>
  <c r="G102" i="39"/>
  <c r="H102" i="39"/>
  <c r="I102" i="39"/>
  <c r="J102" i="39"/>
  <c r="K102" i="39"/>
  <c r="L102" i="39"/>
  <c r="M102" i="39"/>
  <c r="N102" i="39"/>
  <c r="O102" i="39"/>
  <c r="P102" i="39"/>
  <c r="Q102" i="39"/>
  <c r="R102" i="39"/>
  <c r="S102" i="39"/>
  <c r="T102" i="39"/>
  <c r="U102" i="39"/>
  <c r="V102" i="39"/>
  <c r="W102" i="39"/>
  <c r="AD102" i="39"/>
  <c r="AE102" i="39"/>
  <c r="AF102" i="39"/>
  <c r="AG102" i="39"/>
  <c r="AH102" i="39"/>
  <c r="AI102" i="39"/>
  <c r="AJ102" i="39"/>
  <c r="AK102" i="39"/>
  <c r="AL102" i="39"/>
  <c r="AM102" i="39"/>
  <c r="AN102" i="39"/>
  <c r="AO102" i="39"/>
  <c r="AP102" i="39"/>
  <c r="AQ102" i="39"/>
  <c r="AR102" i="39"/>
  <c r="AS102" i="39"/>
  <c r="AT102" i="39"/>
  <c r="AU102" i="39"/>
  <c r="AV102" i="39"/>
  <c r="AW102" i="39"/>
  <c r="AX102" i="39"/>
  <c r="AY102" i="39"/>
  <c r="AZ102" i="39"/>
  <c r="BA102" i="39"/>
  <c r="BB102" i="39"/>
  <c r="BC102" i="39"/>
  <c r="BD102" i="39"/>
  <c r="BE102" i="39"/>
  <c r="BF102" i="39"/>
  <c r="BG102" i="39"/>
  <c r="BH102" i="39"/>
  <c r="BI102" i="39"/>
  <c r="BJ102" i="39"/>
  <c r="BK102" i="39"/>
  <c r="AB103" i="39" l="1"/>
  <c r="AC103" i="39"/>
  <c r="BP103" i="39"/>
  <c r="AA103" i="39"/>
  <c r="X103" i="39"/>
  <c r="Y103" i="39"/>
  <c r="Z103" i="39"/>
  <c r="BQ88" i="39"/>
  <c r="BQ80" i="39"/>
  <c r="BQ72" i="39"/>
  <c r="BQ75" i="39"/>
  <c r="BQ54" i="39"/>
  <c r="BQ89" i="39"/>
  <c r="BQ73" i="39"/>
  <c r="BQ63" i="39"/>
  <c r="BQ55" i="39"/>
  <c r="BQ47" i="39"/>
  <c r="BR36" i="39"/>
  <c r="BQ79" i="39"/>
  <c r="BQ56" i="39"/>
  <c r="BQ40" i="39"/>
  <c r="BQ76" i="39"/>
  <c r="BQ68" i="39"/>
  <c r="BQ62" i="39"/>
  <c r="BQ67" i="39"/>
  <c r="BQ51" i="39"/>
  <c r="BQ48" i="39"/>
  <c r="BQ90" i="39"/>
  <c r="BQ82" i="39"/>
  <c r="BQ74" i="39"/>
  <c r="BQ38" i="39"/>
  <c r="BQ58" i="39"/>
  <c r="BQ42" i="39"/>
  <c r="BQ77" i="39"/>
  <c r="BQ57" i="39"/>
  <c r="BQ41" i="39"/>
  <c r="BQ60" i="39"/>
  <c r="BQ86" i="39"/>
  <c r="BQ78" i="39"/>
  <c r="BQ70" i="39"/>
  <c r="BQ66" i="39"/>
  <c r="BQ50" i="39"/>
  <c r="BQ85" i="39"/>
  <c r="BQ69" i="39"/>
  <c r="BQ61" i="39"/>
  <c r="BQ53" i="39"/>
  <c r="BQ45" i="39"/>
  <c r="BQ39" i="39"/>
  <c r="BQ71" i="39"/>
  <c r="BQ52" i="39"/>
  <c r="BQ84" i="39"/>
  <c r="BQ91" i="39"/>
  <c r="BQ46" i="39"/>
  <c r="BQ81" i="39"/>
  <c r="BQ59" i="39"/>
  <c r="BQ43" i="39"/>
  <c r="BQ64" i="39"/>
  <c r="BQ83" i="39"/>
  <c r="BQ65" i="39"/>
  <c r="BQ49" i="39"/>
  <c r="BQ87" i="39"/>
  <c r="BQ44" i="39"/>
  <c r="BQ92" i="39"/>
  <c r="BQ93" i="39"/>
  <c r="BQ94" i="39"/>
  <c r="BQ97" i="39"/>
  <c r="BQ95" i="39"/>
  <c r="BQ96" i="39"/>
  <c r="BQ98" i="39"/>
  <c r="BQ99" i="39"/>
  <c r="BQ100" i="39"/>
  <c r="BL103" i="39"/>
  <c r="BM103" i="39"/>
  <c r="BN103" i="39"/>
  <c r="BO103" i="39"/>
  <c r="BQ101" i="39"/>
  <c r="A104" i="39"/>
  <c r="D103" i="39"/>
  <c r="E103" i="39"/>
  <c r="F103" i="39"/>
  <c r="G103" i="39"/>
  <c r="H103" i="39"/>
  <c r="I103" i="39"/>
  <c r="J103" i="39"/>
  <c r="K103" i="39"/>
  <c r="L103" i="39"/>
  <c r="M103" i="39"/>
  <c r="N103" i="39"/>
  <c r="O103" i="39"/>
  <c r="P103" i="39"/>
  <c r="Q103" i="39"/>
  <c r="R103" i="39"/>
  <c r="S103" i="39"/>
  <c r="T103" i="39"/>
  <c r="U103" i="39"/>
  <c r="V103" i="39"/>
  <c r="W103" i="39"/>
  <c r="AD103" i="39"/>
  <c r="AE103" i="39"/>
  <c r="AF103" i="39"/>
  <c r="AG103" i="39"/>
  <c r="AH103" i="39"/>
  <c r="AI103" i="39"/>
  <c r="AJ103" i="39"/>
  <c r="AK103" i="39"/>
  <c r="AL103" i="39"/>
  <c r="AM103" i="39"/>
  <c r="AN103" i="39"/>
  <c r="AO103" i="39"/>
  <c r="AP103" i="39"/>
  <c r="AQ103" i="39"/>
  <c r="AR103" i="39"/>
  <c r="AS103" i="39"/>
  <c r="AT103" i="39"/>
  <c r="AU103" i="39"/>
  <c r="AV103" i="39"/>
  <c r="AW103" i="39"/>
  <c r="AX103" i="39"/>
  <c r="AY103" i="39"/>
  <c r="AZ103" i="39"/>
  <c r="BA103" i="39"/>
  <c r="BB103" i="39"/>
  <c r="BC103" i="39"/>
  <c r="BD103" i="39"/>
  <c r="BE103" i="39"/>
  <c r="BF103" i="39"/>
  <c r="BG103" i="39"/>
  <c r="BH103" i="39"/>
  <c r="BI103" i="39"/>
  <c r="BJ103" i="39"/>
  <c r="BK103" i="39"/>
  <c r="AA104" i="39" l="1"/>
  <c r="AB104" i="39"/>
  <c r="AC104" i="39"/>
  <c r="X104" i="39"/>
  <c r="Y104" i="39"/>
  <c r="Z104" i="39"/>
  <c r="BL104" i="39"/>
  <c r="BM104" i="39"/>
  <c r="BN104" i="39"/>
  <c r="BO104" i="39"/>
  <c r="BP104" i="39"/>
  <c r="BQ104" i="39"/>
  <c r="BR92" i="39"/>
  <c r="BR84" i="39"/>
  <c r="BR76" i="39"/>
  <c r="BR68" i="39"/>
  <c r="BR77" i="39"/>
  <c r="BR65" i="39"/>
  <c r="BR57" i="39"/>
  <c r="BR49" i="39"/>
  <c r="BR41" i="39"/>
  <c r="BR87" i="39"/>
  <c r="BR58" i="39"/>
  <c r="BR42" i="39"/>
  <c r="BR91" i="39"/>
  <c r="BR64" i="39"/>
  <c r="BR48" i="39"/>
  <c r="BR80" i="39"/>
  <c r="BR69" i="39"/>
  <c r="BR53" i="39"/>
  <c r="BR50" i="39"/>
  <c r="BR75" i="39"/>
  <c r="BR40" i="39"/>
  <c r="BR86" i="39"/>
  <c r="BR70" i="39"/>
  <c r="BR81" i="39"/>
  <c r="BR59" i="39"/>
  <c r="BR43" i="39"/>
  <c r="BR62" i="39"/>
  <c r="BR52" i="39"/>
  <c r="BR90" i="39"/>
  <c r="BR82" i="39"/>
  <c r="BR74" i="39"/>
  <c r="BR89" i="39"/>
  <c r="BR73" i="39"/>
  <c r="BR63" i="39"/>
  <c r="BR55" i="39"/>
  <c r="BR47" i="39"/>
  <c r="BS36" i="39"/>
  <c r="BR79" i="39"/>
  <c r="BR54" i="39"/>
  <c r="BR39" i="39"/>
  <c r="BR83" i="39"/>
  <c r="BR60" i="39"/>
  <c r="BR44" i="39"/>
  <c r="BR88" i="39"/>
  <c r="BR72" i="39"/>
  <c r="BR85" i="39"/>
  <c r="BR61" i="39"/>
  <c r="BR45" i="39"/>
  <c r="BR66" i="39"/>
  <c r="BR38" i="39"/>
  <c r="BR56" i="39"/>
  <c r="BR78" i="39"/>
  <c r="BR67" i="39"/>
  <c r="BR51" i="39"/>
  <c r="BR46" i="39"/>
  <c r="BR71" i="39"/>
  <c r="BR94" i="39"/>
  <c r="BR93" i="39"/>
  <c r="BR97" i="39"/>
  <c r="BR95" i="39"/>
  <c r="BR98" i="39"/>
  <c r="BR96" i="39"/>
  <c r="BR99" i="39"/>
  <c r="BR100" i="39"/>
  <c r="BR101" i="39"/>
  <c r="A105" i="39"/>
  <c r="D104" i="39"/>
  <c r="E104" i="39"/>
  <c r="F104" i="39"/>
  <c r="G104" i="39"/>
  <c r="H104" i="39"/>
  <c r="I104" i="39"/>
  <c r="J104" i="39"/>
  <c r="K104" i="39"/>
  <c r="L104" i="39"/>
  <c r="M104" i="39"/>
  <c r="N104" i="39"/>
  <c r="O104" i="39"/>
  <c r="P104" i="39"/>
  <c r="Q104" i="39"/>
  <c r="R104" i="39"/>
  <c r="S104" i="39"/>
  <c r="T104" i="39"/>
  <c r="U104" i="39"/>
  <c r="V104" i="39"/>
  <c r="W104" i="39"/>
  <c r="AD104" i="39"/>
  <c r="AE104" i="39"/>
  <c r="AF104" i="39"/>
  <c r="AG104" i="39"/>
  <c r="AH104" i="39"/>
  <c r="AI104" i="39"/>
  <c r="AJ104" i="39"/>
  <c r="AK104" i="39"/>
  <c r="AL104" i="39"/>
  <c r="AM104" i="39"/>
  <c r="AN104" i="39"/>
  <c r="AO104" i="39"/>
  <c r="AP104" i="39"/>
  <c r="AQ104" i="39"/>
  <c r="AR104" i="39"/>
  <c r="AS104" i="39"/>
  <c r="AT104" i="39"/>
  <c r="AU104" i="39"/>
  <c r="AV104" i="39"/>
  <c r="AW104" i="39"/>
  <c r="AX104" i="39"/>
  <c r="AY104" i="39"/>
  <c r="AZ104" i="39"/>
  <c r="BA104" i="39"/>
  <c r="BB104" i="39"/>
  <c r="BC104" i="39"/>
  <c r="BD104" i="39"/>
  <c r="BE104" i="39"/>
  <c r="BF104" i="39"/>
  <c r="BG104" i="39"/>
  <c r="BH104" i="39"/>
  <c r="BI104" i="39"/>
  <c r="BJ104" i="39"/>
  <c r="BK104" i="39"/>
  <c r="AA105" i="39" l="1"/>
  <c r="AB105" i="39"/>
  <c r="AC105" i="39"/>
  <c r="X105" i="39"/>
  <c r="Y105" i="39"/>
  <c r="Z105" i="39"/>
  <c r="BL105" i="39"/>
  <c r="BM105" i="39"/>
  <c r="BN105" i="39"/>
  <c r="BO105" i="39"/>
  <c r="BP105" i="39"/>
  <c r="BQ105" i="39"/>
  <c r="BR105" i="39"/>
  <c r="BS93" i="39"/>
  <c r="BS89" i="39"/>
  <c r="BS85" i="39"/>
  <c r="BS81" i="39"/>
  <c r="BS77" i="39"/>
  <c r="BS73" i="39"/>
  <c r="BS69" i="39"/>
  <c r="BS65" i="39"/>
  <c r="BS61" i="39"/>
  <c r="BS57" i="39"/>
  <c r="BS53" i="39"/>
  <c r="BS49" i="39"/>
  <c r="BS45" i="39"/>
  <c r="BS41" i="39"/>
  <c r="BT36" i="39"/>
  <c r="BS79" i="39"/>
  <c r="BS63" i="39"/>
  <c r="BS51" i="39"/>
  <c r="BS43" i="39"/>
  <c r="BS54" i="39"/>
  <c r="BS38" i="39"/>
  <c r="BS92" i="39"/>
  <c r="BS88" i="39"/>
  <c r="BS84" i="39"/>
  <c r="BS80" i="39"/>
  <c r="BS76" i="39"/>
  <c r="BS72" i="39"/>
  <c r="BS68" i="39"/>
  <c r="BS64" i="39"/>
  <c r="BS60" i="39"/>
  <c r="BS56" i="39"/>
  <c r="BS52" i="39"/>
  <c r="BS48" i="39"/>
  <c r="BS44" i="39"/>
  <c r="BS40" i="39"/>
  <c r="BS91" i="39"/>
  <c r="BS87" i="39"/>
  <c r="BS83" i="39"/>
  <c r="BS75" i="39"/>
  <c r="BS71" i="39"/>
  <c r="BS67" i="39"/>
  <c r="BS59" i="39"/>
  <c r="BS55" i="39"/>
  <c r="BS47" i="39"/>
  <c r="BS39" i="39"/>
  <c r="BS90" i="39"/>
  <c r="BS86" i="39"/>
  <c r="BS82" i="39"/>
  <c r="BS78" i="39"/>
  <c r="BS74" i="39"/>
  <c r="BS70" i="39"/>
  <c r="BS66" i="39"/>
  <c r="BS62" i="39"/>
  <c r="BS58" i="39"/>
  <c r="BS50" i="39"/>
  <c r="BS46" i="39"/>
  <c r="BS42" i="39"/>
  <c r="BS94" i="39"/>
  <c r="BS95" i="39"/>
  <c r="BS97" i="39"/>
  <c r="BS98" i="39"/>
  <c r="BS96" i="39"/>
  <c r="BS99" i="39"/>
  <c r="BS100" i="39"/>
  <c r="BS101" i="39"/>
  <c r="A106" i="39"/>
  <c r="D105" i="39"/>
  <c r="E105" i="39"/>
  <c r="F105" i="39"/>
  <c r="G105" i="39"/>
  <c r="H105" i="39"/>
  <c r="I105" i="39"/>
  <c r="J105" i="39"/>
  <c r="K105" i="39"/>
  <c r="L105" i="39"/>
  <c r="M105" i="39"/>
  <c r="N105" i="39"/>
  <c r="O105" i="39"/>
  <c r="P105" i="39"/>
  <c r="Q105" i="39"/>
  <c r="R105" i="39"/>
  <c r="S105" i="39"/>
  <c r="T105" i="39"/>
  <c r="U105" i="39"/>
  <c r="V105" i="39"/>
  <c r="W105" i="39"/>
  <c r="AD105" i="39"/>
  <c r="AE105" i="39"/>
  <c r="AF105" i="39"/>
  <c r="AG105" i="39"/>
  <c r="AH105" i="39"/>
  <c r="AI105" i="39"/>
  <c r="AJ105" i="39"/>
  <c r="AK105" i="39"/>
  <c r="AL105" i="39"/>
  <c r="AM105" i="39"/>
  <c r="AN105" i="39"/>
  <c r="AO105" i="39"/>
  <c r="AP105" i="39"/>
  <c r="AQ105" i="39"/>
  <c r="AR105" i="39"/>
  <c r="AS105" i="39"/>
  <c r="AT105" i="39"/>
  <c r="AU105" i="39"/>
  <c r="AV105" i="39"/>
  <c r="AW105" i="39"/>
  <c r="AX105" i="39"/>
  <c r="AY105" i="39"/>
  <c r="AZ105" i="39"/>
  <c r="BA105" i="39"/>
  <c r="BB105" i="39"/>
  <c r="BC105" i="39"/>
  <c r="BD105" i="39"/>
  <c r="BE105" i="39"/>
  <c r="BF105" i="39"/>
  <c r="BG105" i="39"/>
  <c r="BH105" i="39"/>
  <c r="BI105" i="39"/>
  <c r="BJ105" i="39"/>
  <c r="BK105" i="39"/>
  <c r="AA106" i="39" l="1"/>
  <c r="AB106" i="39"/>
  <c r="AC106" i="39"/>
  <c r="BS106" i="39"/>
  <c r="X106" i="39"/>
  <c r="Y106" i="39"/>
  <c r="Z106" i="39"/>
  <c r="BL106" i="39"/>
  <c r="BM106" i="39"/>
  <c r="BN106" i="39"/>
  <c r="BO106" i="39"/>
  <c r="BP106" i="39"/>
  <c r="BQ106" i="39"/>
  <c r="BR106" i="39"/>
  <c r="BT92" i="39"/>
  <c r="BT88" i="39"/>
  <c r="BT84" i="39"/>
  <c r="BT80" i="39"/>
  <c r="BT76" i="39"/>
  <c r="BT72" i="39"/>
  <c r="BT68" i="39"/>
  <c r="BT67" i="39"/>
  <c r="BT63" i="39"/>
  <c r="BT59" i="39"/>
  <c r="BT55" i="39"/>
  <c r="BT51" i="39"/>
  <c r="BT47" i="39"/>
  <c r="BT43" i="39"/>
  <c r="BT39" i="39"/>
  <c r="BT94" i="39"/>
  <c r="BT90" i="39"/>
  <c r="BT86" i="39"/>
  <c r="BT82" i="39"/>
  <c r="BT78" i="39"/>
  <c r="BT74" i="39"/>
  <c r="BT70" i="39"/>
  <c r="BT65" i="39"/>
  <c r="BT61" i="39"/>
  <c r="BT57" i="39"/>
  <c r="BT49" i="39"/>
  <c r="BT45" i="39"/>
  <c r="BT41" i="39"/>
  <c r="BT85" i="39"/>
  <c r="BT64" i="39"/>
  <c r="BT56" i="39"/>
  <c r="BT48" i="39"/>
  <c r="BT40" i="39"/>
  <c r="BU36" i="39"/>
  <c r="B106" i="39" s="1"/>
  <c r="BT91" i="39"/>
  <c r="BT87" i="39"/>
  <c r="BT83" i="39"/>
  <c r="BT79" i="39"/>
  <c r="BT75" i="39"/>
  <c r="BT71" i="39"/>
  <c r="BT66" i="39"/>
  <c r="BT62" i="39"/>
  <c r="BT58" i="39"/>
  <c r="BT54" i="39"/>
  <c r="BT50" i="39"/>
  <c r="BT46" i="39"/>
  <c r="BT42" i="39"/>
  <c r="BT53" i="39"/>
  <c r="BT38" i="39"/>
  <c r="BT93" i="39"/>
  <c r="BT89" i="39"/>
  <c r="BT81" i="39"/>
  <c r="BT77" i="39"/>
  <c r="BT73" i="39"/>
  <c r="BT69" i="39"/>
  <c r="BT60" i="39"/>
  <c r="BT52" i="39"/>
  <c r="BT44" i="39"/>
  <c r="BT95" i="39"/>
  <c r="BT97" i="39"/>
  <c r="BT96" i="39"/>
  <c r="BT98" i="39"/>
  <c r="BT99" i="39"/>
  <c r="BT100" i="39"/>
  <c r="BT101" i="39"/>
  <c r="B102" i="39"/>
  <c r="BT102" i="39" s="1"/>
  <c r="B103" i="39"/>
  <c r="BT103" i="39" s="1"/>
  <c r="B104" i="39"/>
  <c r="B105" i="39"/>
  <c r="BT105" i="39" s="1"/>
  <c r="A107" i="39"/>
  <c r="D106" i="39"/>
  <c r="E106" i="39"/>
  <c r="F106" i="39"/>
  <c r="G106" i="39"/>
  <c r="H106" i="39"/>
  <c r="I106" i="39"/>
  <c r="J106" i="39"/>
  <c r="K106" i="39"/>
  <c r="L106" i="39"/>
  <c r="M106" i="39"/>
  <c r="N106" i="39"/>
  <c r="O106" i="39"/>
  <c r="P106" i="39"/>
  <c r="Q106" i="39"/>
  <c r="R106" i="39"/>
  <c r="S106" i="39"/>
  <c r="T106" i="39"/>
  <c r="U106" i="39"/>
  <c r="V106" i="39"/>
  <c r="W106" i="39"/>
  <c r="AD106" i="39"/>
  <c r="AE106" i="39"/>
  <c r="AF106" i="39"/>
  <c r="AG106" i="39"/>
  <c r="AH106" i="39"/>
  <c r="AI106" i="39"/>
  <c r="AJ106" i="39"/>
  <c r="AK106" i="39"/>
  <c r="AL106" i="39"/>
  <c r="AM106" i="39"/>
  <c r="AN106" i="39"/>
  <c r="AO106" i="39"/>
  <c r="AP106" i="39"/>
  <c r="AQ106" i="39"/>
  <c r="AR106" i="39"/>
  <c r="AS106" i="39"/>
  <c r="AT106" i="39"/>
  <c r="AU106" i="39"/>
  <c r="AV106" i="39"/>
  <c r="AW106" i="39"/>
  <c r="AX106" i="39"/>
  <c r="AY106" i="39"/>
  <c r="AZ106" i="39"/>
  <c r="BA106" i="39"/>
  <c r="BB106" i="39"/>
  <c r="BC106" i="39"/>
  <c r="BD106" i="39"/>
  <c r="BE106" i="39"/>
  <c r="BF106" i="39"/>
  <c r="BG106" i="39"/>
  <c r="BH106" i="39"/>
  <c r="BI106" i="39"/>
  <c r="BJ106" i="39"/>
  <c r="BK106" i="39"/>
  <c r="AA107" i="39" l="1"/>
  <c r="AB107" i="39"/>
  <c r="AC107" i="39"/>
  <c r="BS105" i="39"/>
  <c r="X107" i="39"/>
  <c r="Y107" i="39"/>
  <c r="Z107" i="39"/>
  <c r="BU105" i="39"/>
  <c r="BR103" i="39"/>
  <c r="BQ103" i="39"/>
  <c r="BS103" i="39"/>
  <c r="BL107" i="39"/>
  <c r="BM107" i="39"/>
  <c r="BN107" i="39"/>
  <c r="BO107" i="39"/>
  <c r="BP107" i="39"/>
  <c r="BQ107" i="39"/>
  <c r="BR107" i="39"/>
  <c r="BS107" i="39"/>
  <c r="BR104" i="39"/>
  <c r="BS104" i="39"/>
  <c r="BT104" i="39"/>
  <c r="BQ102" i="39"/>
  <c r="BP102" i="39"/>
  <c r="BR102" i="39"/>
  <c r="BS102" i="39"/>
  <c r="BT107" i="39"/>
  <c r="BU89" i="39"/>
  <c r="BU81" i="39"/>
  <c r="BU73" i="39"/>
  <c r="BU88" i="39"/>
  <c r="BU63" i="39"/>
  <c r="BU47" i="39"/>
  <c r="BU82" i="39"/>
  <c r="BU66" i="39"/>
  <c r="BU58" i="39"/>
  <c r="BU50" i="39"/>
  <c r="BU42" i="39"/>
  <c r="BU76" i="39"/>
  <c r="BU57" i="39"/>
  <c r="BU41" i="39"/>
  <c r="BV36" i="39"/>
  <c r="B107" i="39" s="1"/>
  <c r="BU91" i="39"/>
  <c r="BU75" i="39"/>
  <c r="BU67" i="39"/>
  <c r="BU70" i="39"/>
  <c r="BU52" i="39"/>
  <c r="BU38" i="39"/>
  <c r="BU61" i="39"/>
  <c r="BU95" i="39"/>
  <c r="BU87" i="39"/>
  <c r="BU79" i="39"/>
  <c r="BU71" i="39"/>
  <c r="BU80" i="39"/>
  <c r="BU59" i="39"/>
  <c r="BU43" i="39"/>
  <c r="BU94" i="39"/>
  <c r="BU78" i="39"/>
  <c r="BU64" i="39"/>
  <c r="BU56" i="39"/>
  <c r="BU48" i="39"/>
  <c r="BU40" i="39"/>
  <c r="BU68" i="39"/>
  <c r="BU53" i="39"/>
  <c r="BU93" i="39"/>
  <c r="BU85" i="39"/>
  <c r="BU77" i="39"/>
  <c r="BU69" i="39"/>
  <c r="BU72" i="39"/>
  <c r="BU55" i="39"/>
  <c r="BU39" i="39"/>
  <c r="BU90" i="39"/>
  <c r="BU74" i="39"/>
  <c r="BU62" i="39"/>
  <c r="BU54" i="39"/>
  <c r="BU46" i="39"/>
  <c r="BU92" i="39"/>
  <c r="BU65" i="39"/>
  <c r="BU49" i="39"/>
  <c r="BU83" i="39"/>
  <c r="BU51" i="39"/>
  <c r="BU86" i="39"/>
  <c r="BU60" i="39"/>
  <c r="BU44" i="39"/>
  <c r="BU84" i="39"/>
  <c r="BU45" i="39"/>
  <c r="BU97" i="39"/>
  <c r="BU96" i="39"/>
  <c r="BU98" i="39"/>
  <c r="BU99" i="39"/>
  <c r="BU100" i="39"/>
  <c r="BU101" i="39"/>
  <c r="BU102" i="39"/>
  <c r="BU103" i="39"/>
  <c r="BU104" i="39"/>
  <c r="BT106" i="39"/>
  <c r="BU106" i="39"/>
  <c r="A108" i="39"/>
  <c r="D107" i="39"/>
  <c r="E107" i="39"/>
  <c r="F107" i="39"/>
  <c r="G107" i="39"/>
  <c r="H107" i="39"/>
  <c r="I107" i="39"/>
  <c r="J107" i="39"/>
  <c r="K107" i="39"/>
  <c r="L107" i="39"/>
  <c r="M107" i="39"/>
  <c r="N107" i="39"/>
  <c r="O107" i="39"/>
  <c r="P107" i="39"/>
  <c r="Q107" i="39"/>
  <c r="R107" i="39"/>
  <c r="S107" i="39"/>
  <c r="T107" i="39"/>
  <c r="U107" i="39"/>
  <c r="V107" i="39"/>
  <c r="W107" i="39"/>
  <c r="AD107" i="39"/>
  <c r="AE107" i="39"/>
  <c r="AF107" i="39"/>
  <c r="AG107" i="39"/>
  <c r="AH107" i="39"/>
  <c r="AI107" i="39"/>
  <c r="AJ107" i="39"/>
  <c r="AK107" i="39"/>
  <c r="AL107" i="39"/>
  <c r="AM107" i="39"/>
  <c r="AN107" i="39"/>
  <c r="AO107" i="39"/>
  <c r="AP107" i="39"/>
  <c r="AQ107" i="39"/>
  <c r="AR107" i="39"/>
  <c r="AS107" i="39"/>
  <c r="AT107" i="39"/>
  <c r="AU107" i="39"/>
  <c r="AV107" i="39"/>
  <c r="AW107" i="39"/>
  <c r="AX107" i="39"/>
  <c r="AY107" i="39"/>
  <c r="AZ107" i="39"/>
  <c r="BA107" i="39"/>
  <c r="BB107" i="39"/>
  <c r="BC107" i="39"/>
  <c r="BD107" i="39"/>
  <c r="BE107" i="39"/>
  <c r="BF107" i="39"/>
  <c r="BG107" i="39"/>
  <c r="BH107" i="39"/>
  <c r="BI107" i="39"/>
  <c r="BJ107" i="39"/>
  <c r="BK107" i="39"/>
  <c r="AA108" i="39" l="1"/>
  <c r="AB108" i="39"/>
  <c r="AC108" i="39"/>
  <c r="X108" i="39"/>
  <c r="Y108" i="39"/>
  <c r="Z108" i="39"/>
  <c r="BV89" i="39"/>
  <c r="BV81" i="39"/>
  <c r="BV73" i="39"/>
  <c r="BV82" i="39"/>
  <c r="BV66" i="39"/>
  <c r="BV58" i="39"/>
  <c r="BV50" i="39"/>
  <c r="BV42" i="39"/>
  <c r="BV92" i="39"/>
  <c r="BV67" i="39"/>
  <c r="BV51" i="39"/>
  <c r="BV38" i="39"/>
  <c r="BV80" i="39"/>
  <c r="BV57" i="39"/>
  <c r="BV41" i="39"/>
  <c r="BV95" i="39"/>
  <c r="BV87" i="39"/>
  <c r="BV79" i="39"/>
  <c r="BV71" i="39"/>
  <c r="BV94" i="39"/>
  <c r="BV78" i="39"/>
  <c r="BV64" i="39"/>
  <c r="BV48" i="39"/>
  <c r="BV40" i="39"/>
  <c r="BV84" i="39"/>
  <c r="BV63" i="39"/>
  <c r="BV68" i="39"/>
  <c r="BV93" i="39"/>
  <c r="BV85" i="39"/>
  <c r="BV69" i="39"/>
  <c r="BV74" i="39"/>
  <c r="BV54" i="39"/>
  <c r="BW36" i="39"/>
  <c r="BW107" i="39" s="1"/>
  <c r="BV59" i="39"/>
  <c r="BV96" i="39"/>
  <c r="BV49" i="39"/>
  <c r="BV91" i="39"/>
  <c r="BV83" i="39"/>
  <c r="BV75" i="39"/>
  <c r="BV86" i="39"/>
  <c r="BV70" i="39"/>
  <c r="BV60" i="39"/>
  <c r="BV52" i="39"/>
  <c r="BV44" i="39"/>
  <c r="BV72" i="39"/>
  <c r="BV55" i="39"/>
  <c r="BV39" i="39"/>
  <c r="BV88" i="39"/>
  <c r="BV61" i="39"/>
  <c r="BV45" i="39"/>
  <c r="BV56" i="39"/>
  <c r="BV47" i="39"/>
  <c r="BV53" i="39"/>
  <c r="BV77" i="39"/>
  <c r="BV90" i="39"/>
  <c r="BV62" i="39"/>
  <c r="BV46" i="39"/>
  <c r="BV76" i="39"/>
  <c r="BV43" i="39"/>
  <c r="BV65" i="39"/>
  <c r="BV97" i="39"/>
  <c r="BV98" i="39"/>
  <c r="BV99" i="39"/>
  <c r="BV100" i="39"/>
  <c r="BV101" i="39"/>
  <c r="BV102" i="39"/>
  <c r="BV103" i="39"/>
  <c r="BV104" i="39"/>
  <c r="BV105" i="39"/>
  <c r="BL108" i="39"/>
  <c r="BM108" i="39"/>
  <c r="BN108" i="39"/>
  <c r="BO108" i="39"/>
  <c r="BP108" i="39"/>
  <c r="BQ108" i="39"/>
  <c r="BR108" i="39"/>
  <c r="BS108" i="39"/>
  <c r="BT108" i="39"/>
  <c r="BV106" i="39"/>
  <c r="BU108" i="39"/>
  <c r="BU107" i="39"/>
  <c r="BV107" i="39"/>
  <c r="A109" i="39"/>
  <c r="D108" i="39"/>
  <c r="E108" i="39"/>
  <c r="F108" i="39"/>
  <c r="G108" i="39"/>
  <c r="H108" i="39"/>
  <c r="I108" i="39"/>
  <c r="J108" i="39"/>
  <c r="K108" i="39"/>
  <c r="L108" i="39"/>
  <c r="M108" i="39"/>
  <c r="N108" i="39"/>
  <c r="O108" i="39"/>
  <c r="P108" i="39"/>
  <c r="Q108" i="39"/>
  <c r="R108" i="39"/>
  <c r="S108" i="39"/>
  <c r="T108" i="39"/>
  <c r="U108" i="39"/>
  <c r="V108" i="39"/>
  <c r="W108" i="39"/>
  <c r="AD108" i="39"/>
  <c r="AE108" i="39"/>
  <c r="AF108" i="39"/>
  <c r="AG108" i="39"/>
  <c r="AH108" i="39"/>
  <c r="AI108" i="39"/>
  <c r="AJ108" i="39"/>
  <c r="AK108" i="39"/>
  <c r="AL108" i="39"/>
  <c r="AM108" i="39"/>
  <c r="AN108" i="39"/>
  <c r="AO108" i="39"/>
  <c r="AP108" i="39"/>
  <c r="AQ108" i="39"/>
  <c r="AR108" i="39"/>
  <c r="AS108" i="39"/>
  <c r="AT108" i="39"/>
  <c r="AU108" i="39"/>
  <c r="AV108" i="39"/>
  <c r="AW108" i="39"/>
  <c r="AX108" i="39"/>
  <c r="AY108" i="39"/>
  <c r="AZ108" i="39"/>
  <c r="BA108" i="39"/>
  <c r="BB108" i="39"/>
  <c r="BC108" i="39"/>
  <c r="BD108" i="39"/>
  <c r="BE108" i="39"/>
  <c r="BF108" i="39"/>
  <c r="BG108" i="39"/>
  <c r="BH108" i="39"/>
  <c r="BI108" i="39"/>
  <c r="BJ108" i="39"/>
  <c r="BK108" i="39"/>
  <c r="AA109" i="39" l="1"/>
  <c r="AB109" i="39"/>
  <c r="AC109" i="39"/>
  <c r="B108" i="39"/>
  <c r="BW108" i="39" s="1"/>
  <c r="X109" i="39"/>
  <c r="Y109" i="39"/>
  <c r="Z109" i="39"/>
  <c r="BL109" i="39"/>
  <c r="BM109" i="39"/>
  <c r="BN109" i="39"/>
  <c r="BO109" i="39"/>
  <c r="BP109" i="39"/>
  <c r="BQ109" i="39"/>
  <c r="BR109" i="39"/>
  <c r="BS109" i="39"/>
  <c r="BT109" i="39"/>
  <c r="BU109" i="39"/>
  <c r="BW97" i="39"/>
  <c r="BW93" i="39"/>
  <c r="BW89" i="39"/>
  <c r="BW85" i="39"/>
  <c r="BW81" i="39"/>
  <c r="BW77" i="39"/>
  <c r="BW73" i="39"/>
  <c r="BW69" i="39"/>
  <c r="BW65" i="39"/>
  <c r="BW61" i="39"/>
  <c r="BW57" i="39"/>
  <c r="BW53" i="39"/>
  <c r="BW49" i="39"/>
  <c r="BW45" i="39"/>
  <c r="BW41" i="39"/>
  <c r="BW91" i="39"/>
  <c r="BW83" i="39"/>
  <c r="BW75" i="39"/>
  <c r="BW67" i="39"/>
  <c r="BW59" i="39"/>
  <c r="BW51" i="39"/>
  <c r="BW43" i="39"/>
  <c r="BW90" i="39"/>
  <c r="BW82" i="39"/>
  <c r="BW74" i="39"/>
  <c r="BW66" i="39"/>
  <c r="BW58" i="39"/>
  <c r="BW50" i="39"/>
  <c r="BW42" i="39"/>
  <c r="BW96" i="39"/>
  <c r="BW92" i="39"/>
  <c r="BW88" i="39"/>
  <c r="BW84" i="39"/>
  <c r="BW80" i="39"/>
  <c r="BW76" i="39"/>
  <c r="BW72" i="39"/>
  <c r="BW68" i="39"/>
  <c r="BW64" i="39"/>
  <c r="BW60" i="39"/>
  <c r="BW56" i="39"/>
  <c r="BW52" i="39"/>
  <c r="BW48" i="39"/>
  <c r="BW44" i="39"/>
  <c r="BW40" i="39"/>
  <c r="BW95" i="39"/>
  <c r="BW87" i="39"/>
  <c r="BW79" i="39"/>
  <c r="BW71" i="39"/>
  <c r="BW63" i="39"/>
  <c r="BW55" i="39"/>
  <c r="BW47" i="39"/>
  <c r="BW39" i="39"/>
  <c r="BW94" i="39"/>
  <c r="BW86" i="39"/>
  <c r="BW78" i="39"/>
  <c r="BW70" i="39"/>
  <c r="BW62" i="39"/>
  <c r="BW54" i="39"/>
  <c r="BW46" i="39"/>
  <c r="BW38" i="39"/>
  <c r="BW98" i="39"/>
  <c r="BW99" i="39"/>
  <c r="BW100" i="39"/>
  <c r="BW101" i="39"/>
  <c r="BW102" i="39"/>
  <c r="BW103" i="39"/>
  <c r="BW104" i="39"/>
  <c r="BW105" i="39"/>
  <c r="BW106" i="39"/>
  <c r="BV109" i="39"/>
  <c r="BV108" i="39"/>
  <c r="A110" i="39"/>
  <c r="B109" i="39"/>
  <c r="BW109" i="39" s="1"/>
  <c r="D109" i="39"/>
  <c r="E109" i="39"/>
  <c r="F109" i="39"/>
  <c r="G109" i="39"/>
  <c r="H109" i="39"/>
  <c r="I109" i="39"/>
  <c r="J109" i="39"/>
  <c r="K109" i="39"/>
  <c r="L109" i="39"/>
  <c r="M109" i="39"/>
  <c r="N109" i="39"/>
  <c r="O109" i="39"/>
  <c r="P109" i="39"/>
  <c r="Q109" i="39"/>
  <c r="R109" i="39"/>
  <c r="S109" i="39"/>
  <c r="T109" i="39"/>
  <c r="U109" i="39"/>
  <c r="V109" i="39"/>
  <c r="W109" i="39"/>
  <c r="AD109" i="39"/>
  <c r="AE109" i="39"/>
  <c r="AF109" i="39"/>
  <c r="AG109" i="39"/>
  <c r="AH109" i="39"/>
  <c r="AI109" i="39"/>
  <c r="AJ109" i="39"/>
  <c r="AK109" i="39"/>
  <c r="AL109" i="39"/>
  <c r="AM109" i="39"/>
  <c r="AN109" i="39"/>
  <c r="AO109" i="39"/>
  <c r="AP109" i="39"/>
  <c r="AQ109" i="39"/>
  <c r="AR109" i="39"/>
  <c r="AS109" i="39"/>
  <c r="AT109" i="39"/>
  <c r="AU109" i="39"/>
  <c r="AV109" i="39"/>
  <c r="AW109" i="39"/>
  <c r="AX109" i="39"/>
  <c r="AY109" i="39"/>
  <c r="AZ109" i="39"/>
  <c r="BA109" i="39"/>
  <c r="BB109" i="39"/>
  <c r="BC109" i="39"/>
  <c r="BD109" i="39"/>
  <c r="BE109" i="39"/>
  <c r="BF109" i="39"/>
  <c r="BG109" i="39"/>
  <c r="BH109" i="39"/>
  <c r="BI109" i="39"/>
  <c r="BJ109" i="39"/>
  <c r="BK109" i="39"/>
  <c r="AA110" i="39" l="1"/>
  <c r="AB110" i="39"/>
  <c r="AC110" i="39"/>
  <c r="X110" i="39"/>
  <c r="Y110" i="39"/>
  <c r="Z110" i="39"/>
  <c r="BL110" i="39"/>
  <c r="BM110" i="39"/>
  <c r="BN110" i="39"/>
  <c r="BO110" i="39"/>
  <c r="BP110" i="39"/>
  <c r="BQ110" i="39"/>
  <c r="BR110" i="39"/>
  <c r="BS110" i="39"/>
  <c r="BT110" i="39"/>
  <c r="BU110" i="39"/>
  <c r="BV110" i="39"/>
  <c r="BW110" i="39"/>
  <c r="A111" i="39"/>
  <c r="B110" i="39"/>
  <c r="D110" i="39"/>
  <c r="E110" i="39"/>
  <c r="F110" i="39"/>
  <c r="G110" i="39"/>
  <c r="H110" i="39"/>
  <c r="I110" i="39"/>
  <c r="J110" i="39"/>
  <c r="K110" i="39"/>
  <c r="L110" i="39"/>
  <c r="M110" i="39"/>
  <c r="N110" i="39"/>
  <c r="O110" i="39"/>
  <c r="P110" i="39"/>
  <c r="Q110" i="39"/>
  <c r="R110" i="39"/>
  <c r="S110" i="39"/>
  <c r="T110" i="39"/>
  <c r="U110" i="39"/>
  <c r="V110" i="39"/>
  <c r="W110" i="39"/>
  <c r="AD110" i="39"/>
  <c r="AE110" i="39"/>
  <c r="AF110" i="39"/>
  <c r="AG110" i="39"/>
  <c r="AH110" i="39"/>
  <c r="AI110" i="39"/>
  <c r="AJ110" i="39"/>
  <c r="AK110" i="39"/>
  <c r="AL110" i="39"/>
  <c r="AM110" i="39"/>
  <c r="AN110" i="39"/>
  <c r="AO110" i="39"/>
  <c r="AP110" i="39"/>
  <c r="AQ110" i="39"/>
  <c r="AR110" i="39"/>
  <c r="AS110" i="39"/>
  <c r="AT110" i="39"/>
  <c r="AU110" i="39"/>
  <c r="AV110" i="39"/>
  <c r="AW110" i="39"/>
  <c r="AX110" i="39"/>
  <c r="AY110" i="39"/>
  <c r="AZ110" i="39"/>
  <c r="BA110" i="39"/>
  <c r="BB110" i="39"/>
  <c r="BC110" i="39"/>
  <c r="BD110" i="39"/>
  <c r="BE110" i="39"/>
  <c r="BF110" i="39"/>
  <c r="BG110" i="39"/>
  <c r="BH110" i="39"/>
  <c r="BI110" i="39"/>
  <c r="BJ110" i="39"/>
  <c r="BK110" i="39"/>
  <c r="AA111" i="39" l="1"/>
  <c r="AB111" i="39"/>
  <c r="AC111" i="39"/>
  <c r="X111" i="39"/>
  <c r="Y111" i="39"/>
  <c r="Z111" i="39"/>
  <c r="BL111" i="39"/>
  <c r="BM111" i="39"/>
  <c r="BN111" i="39"/>
  <c r="BO111" i="39"/>
  <c r="BP111" i="39"/>
  <c r="BQ111" i="39"/>
  <c r="BR111" i="39"/>
  <c r="BS111" i="39"/>
  <c r="BT111" i="39"/>
  <c r="BU111" i="39"/>
  <c r="BV111" i="39"/>
  <c r="BW111" i="39"/>
  <c r="A112" i="39"/>
  <c r="B111" i="39"/>
  <c r="D111" i="39"/>
  <c r="E111" i="39"/>
  <c r="F111" i="39"/>
  <c r="G111" i="39"/>
  <c r="H111" i="39"/>
  <c r="I111" i="39"/>
  <c r="J111" i="39"/>
  <c r="K111" i="39"/>
  <c r="L111" i="39"/>
  <c r="M111" i="39"/>
  <c r="N111" i="39"/>
  <c r="O111" i="39"/>
  <c r="P111" i="39"/>
  <c r="Q111" i="39"/>
  <c r="R111" i="39"/>
  <c r="S111" i="39"/>
  <c r="T111" i="39"/>
  <c r="U111" i="39"/>
  <c r="V111" i="39"/>
  <c r="W111" i="39"/>
  <c r="AD111" i="39"/>
  <c r="AE111" i="39"/>
  <c r="AF111" i="39"/>
  <c r="AG111" i="39"/>
  <c r="AH111" i="39"/>
  <c r="AI111" i="39"/>
  <c r="AJ111" i="39"/>
  <c r="AK111" i="39"/>
  <c r="AL111" i="39"/>
  <c r="AM111" i="39"/>
  <c r="AN111" i="39"/>
  <c r="AO111" i="39"/>
  <c r="AP111" i="39"/>
  <c r="AQ111" i="39"/>
  <c r="AR111" i="39"/>
  <c r="AS111" i="39"/>
  <c r="AT111" i="39"/>
  <c r="AU111" i="39"/>
  <c r="AV111" i="39"/>
  <c r="AW111" i="39"/>
  <c r="AX111" i="39"/>
  <c r="AY111" i="39"/>
  <c r="AZ111" i="39"/>
  <c r="BA111" i="39"/>
  <c r="BB111" i="39"/>
  <c r="BC111" i="39"/>
  <c r="BD111" i="39"/>
  <c r="BE111" i="39"/>
  <c r="BF111" i="39"/>
  <c r="BG111" i="39"/>
  <c r="BH111" i="39"/>
  <c r="BI111" i="39"/>
  <c r="BJ111" i="39"/>
  <c r="BK111" i="39"/>
  <c r="AA112" i="39" l="1"/>
  <c r="AB112" i="39"/>
  <c r="AC112" i="39"/>
  <c r="X112" i="39"/>
  <c r="Y112" i="39"/>
  <c r="Z112" i="39"/>
  <c r="BL112" i="39"/>
  <c r="BM112" i="39"/>
  <c r="BN112" i="39"/>
  <c r="BO112" i="39"/>
  <c r="BP112" i="39"/>
  <c r="BQ112" i="39"/>
  <c r="BR112" i="39"/>
  <c r="BS112" i="39"/>
  <c r="BT112" i="39"/>
  <c r="BU112" i="39"/>
  <c r="BV112" i="39"/>
  <c r="BW112" i="39"/>
  <c r="A113" i="39"/>
  <c r="B112" i="39"/>
  <c r="D112" i="39"/>
  <c r="E112" i="39"/>
  <c r="F112" i="39"/>
  <c r="G112" i="39"/>
  <c r="H112" i="39"/>
  <c r="I112" i="39"/>
  <c r="J112" i="39"/>
  <c r="K112" i="39"/>
  <c r="L112" i="39"/>
  <c r="M112" i="39"/>
  <c r="N112" i="39"/>
  <c r="O112" i="39"/>
  <c r="P112" i="39"/>
  <c r="Q112" i="39"/>
  <c r="R112" i="39"/>
  <c r="S112" i="39"/>
  <c r="T112" i="39"/>
  <c r="U112" i="39"/>
  <c r="V112" i="39"/>
  <c r="W112" i="39"/>
  <c r="AD112" i="39"/>
  <c r="AE112" i="39"/>
  <c r="AF112" i="39"/>
  <c r="AG112" i="39"/>
  <c r="AH112" i="39"/>
  <c r="AI112" i="39"/>
  <c r="AJ112" i="39"/>
  <c r="AK112" i="39"/>
  <c r="AL112" i="39"/>
  <c r="AM112" i="39"/>
  <c r="AN112" i="39"/>
  <c r="AO112" i="39"/>
  <c r="AP112" i="39"/>
  <c r="AQ112" i="39"/>
  <c r="AR112" i="39"/>
  <c r="AS112" i="39"/>
  <c r="AT112" i="39"/>
  <c r="AU112" i="39"/>
  <c r="AV112" i="39"/>
  <c r="AW112" i="39"/>
  <c r="AX112" i="39"/>
  <c r="AY112" i="39"/>
  <c r="AZ112" i="39"/>
  <c r="BA112" i="39"/>
  <c r="BB112" i="39"/>
  <c r="BC112" i="39"/>
  <c r="BD112" i="39"/>
  <c r="BE112" i="39"/>
  <c r="BF112" i="39"/>
  <c r="BG112" i="39"/>
  <c r="BH112" i="39"/>
  <c r="BI112" i="39"/>
  <c r="BJ112" i="39"/>
  <c r="BK112" i="39"/>
  <c r="AA113" i="39" l="1"/>
  <c r="AB113" i="39"/>
  <c r="AC113" i="39"/>
  <c r="X113" i="39"/>
  <c r="Y113" i="39"/>
  <c r="Z113" i="39"/>
  <c r="BL113" i="39"/>
  <c r="BM113" i="39"/>
  <c r="BN113" i="39"/>
  <c r="BO113" i="39"/>
  <c r="BP113" i="39"/>
  <c r="BQ113" i="39"/>
  <c r="BR113" i="39"/>
  <c r="BS113" i="39"/>
  <c r="BT113" i="39"/>
  <c r="BU113" i="39"/>
  <c r="BV113" i="39"/>
  <c r="BW113" i="39"/>
  <c r="A114" i="39"/>
  <c r="B113" i="39"/>
  <c r="D113" i="39"/>
  <c r="E113" i="39"/>
  <c r="F113" i="39"/>
  <c r="G113" i="39"/>
  <c r="H113" i="39"/>
  <c r="I113" i="39"/>
  <c r="J113" i="39"/>
  <c r="K113" i="39"/>
  <c r="L113" i="39"/>
  <c r="M113" i="39"/>
  <c r="N113" i="39"/>
  <c r="O113" i="39"/>
  <c r="P113" i="39"/>
  <c r="Q113" i="39"/>
  <c r="R113" i="39"/>
  <c r="S113" i="39"/>
  <c r="T113" i="39"/>
  <c r="U113" i="39"/>
  <c r="V113" i="39"/>
  <c r="W113" i="39"/>
  <c r="AD113" i="39"/>
  <c r="AE113" i="39"/>
  <c r="AF113" i="39"/>
  <c r="AG113" i="39"/>
  <c r="AH113" i="39"/>
  <c r="AI113" i="39"/>
  <c r="AJ113" i="39"/>
  <c r="AK113" i="39"/>
  <c r="AL113" i="39"/>
  <c r="AM113" i="39"/>
  <c r="AN113" i="39"/>
  <c r="AO113" i="39"/>
  <c r="AP113" i="39"/>
  <c r="AQ113" i="39"/>
  <c r="AR113" i="39"/>
  <c r="AS113" i="39"/>
  <c r="AT113" i="39"/>
  <c r="AU113" i="39"/>
  <c r="AV113" i="39"/>
  <c r="AW113" i="39"/>
  <c r="AX113" i="39"/>
  <c r="AY113" i="39"/>
  <c r="AZ113" i="39"/>
  <c r="BA113" i="39"/>
  <c r="BB113" i="39"/>
  <c r="BC113" i="39"/>
  <c r="BD113" i="39"/>
  <c r="BE113" i="39"/>
  <c r="BF113" i="39"/>
  <c r="BG113" i="39"/>
  <c r="BH113" i="39"/>
  <c r="BI113" i="39"/>
  <c r="BJ113" i="39"/>
  <c r="BK113" i="39"/>
  <c r="AA114" i="39" l="1"/>
  <c r="AB114" i="39"/>
  <c r="AC114" i="39"/>
  <c r="X114" i="39"/>
  <c r="Y114" i="39"/>
  <c r="Z114" i="39"/>
  <c r="BL114" i="39"/>
  <c r="BM114" i="39"/>
  <c r="BN114" i="39"/>
  <c r="BO114" i="39"/>
  <c r="BP114" i="39"/>
  <c r="BQ114" i="39"/>
  <c r="BR114" i="39"/>
  <c r="BS114" i="39"/>
  <c r="BT114" i="39"/>
  <c r="BU114" i="39"/>
  <c r="BV114" i="39"/>
  <c r="BW114" i="39"/>
  <c r="A115" i="39"/>
  <c r="B114" i="39"/>
  <c r="D114" i="39"/>
  <c r="E114" i="39"/>
  <c r="F114" i="39"/>
  <c r="G114" i="39"/>
  <c r="H114" i="39"/>
  <c r="I114" i="39"/>
  <c r="J114" i="39"/>
  <c r="K114" i="39"/>
  <c r="L114" i="39"/>
  <c r="M114" i="39"/>
  <c r="N114" i="39"/>
  <c r="O114" i="39"/>
  <c r="P114" i="39"/>
  <c r="Q114" i="39"/>
  <c r="R114" i="39"/>
  <c r="S114" i="39"/>
  <c r="T114" i="39"/>
  <c r="U114" i="39"/>
  <c r="V114" i="39"/>
  <c r="W114" i="39"/>
  <c r="AD114" i="39"/>
  <c r="AE114" i="39"/>
  <c r="AF114" i="39"/>
  <c r="AG114" i="39"/>
  <c r="AH114" i="39"/>
  <c r="AI114" i="39"/>
  <c r="AJ114" i="39"/>
  <c r="AK114" i="39"/>
  <c r="AL114" i="39"/>
  <c r="AM114" i="39"/>
  <c r="AN114" i="39"/>
  <c r="AO114" i="39"/>
  <c r="AP114" i="39"/>
  <c r="AQ114" i="39"/>
  <c r="AR114" i="39"/>
  <c r="AS114" i="39"/>
  <c r="AT114" i="39"/>
  <c r="AU114" i="39"/>
  <c r="AV114" i="39"/>
  <c r="AW114" i="39"/>
  <c r="AX114" i="39"/>
  <c r="AY114" i="39"/>
  <c r="AZ114" i="39"/>
  <c r="BA114" i="39"/>
  <c r="BB114" i="39"/>
  <c r="BC114" i="39"/>
  <c r="BD114" i="39"/>
  <c r="BE114" i="39"/>
  <c r="BF114" i="39"/>
  <c r="BG114" i="39"/>
  <c r="BH114" i="39"/>
  <c r="BI114" i="39"/>
  <c r="BJ114" i="39"/>
  <c r="BK114" i="39"/>
  <c r="AA115" i="39" l="1"/>
  <c r="AB115" i="39"/>
  <c r="AC115" i="39"/>
  <c r="X115" i="39"/>
  <c r="Y115" i="39"/>
  <c r="Z115" i="39"/>
  <c r="BL115" i="39"/>
  <c r="BM115" i="39"/>
  <c r="BN115" i="39"/>
  <c r="BO115" i="39"/>
  <c r="BP115" i="39"/>
  <c r="BQ115" i="39"/>
  <c r="BR115" i="39"/>
  <c r="BS115" i="39"/>
  <c r="BT115" i="39"/>
  <c r="BU115" i="39"/>
  <c r="BV115" i="39"/>
  <c r="BW115" i="39"/>
  <c r="A116" i="39"/>
  <c r="B115" i="39"/>
  <c r="D115" i="39"/>
  <c r="E115" i="39"/>
  <c r="F115" i="39"/>
  <c r="G115" i="39"/>
  <c r="H115" i="39"/>
  <c r="I115" i="39"/>
  <c r="J115" i="39"/>
  <c r="K115" i="39"/>
  <c r="L115" i="39"/>
  <c r="M115" i="39"/>
  <c r="N115" i="39"/>
  <c r="O115" i="39"/>
  <c r="P115" i="39"/>
  <c r="Q115" i="39"/>
  <c r="R115" i="39"/>
  <c r="S115" i="39"/>
  <c r="T115" i="39"/>
  <c r="U115" i="39"/>
  <c r="V115" i="39"/>
  <c r="W115" i="39"/>
  <c r="AD115" i="39"/>
  <c r="AE115" i="39"/>
  <c r="AF115" i="39"/>
  <c r="AG115" i="39"/>
  <c r="AH115" i="39"/>
  <c r="AI115" i="39"/>
  <c r="AJ115" i="39"/>
  <c r="AK115" i="39"/>
  <c r="AL115" i="39"/>
  <c r="AM115" i="39"/>
  <c r="AN115" i="39"/>
  <c r="AO115" i="39"/>
  <c r="AP115" i="39"/>
  <c r="AQ115" i="39"/>
  <c r="AR115" i="39"/>
  <c r="AS115" i="39"/>
  <c r="AT115" i="39"/>
  <c r="AU115" i="39"/>
  <c r="AV115" i="39"/>
  <c r="AW115" i="39"/>
  <c r="AX115" i="39"/>
  <c r="AY115" i="39"/>
  <c r="AZ115" i="39"/>
  <c r="BA115" i="39"/>
  <c r="BB115" i="39"/>
  <c r="BC115" i="39"/>
  <c r="BD115" i="39"/>
  <c r="BE115" i="39"/>
  <c r="BF115" i="39"/>
  <c r="BG115" i="39"/>
  <c r="BH115" i="39"/>
  <c r="BI115" i="39"/>
  <c r="BJ115" i="39"/>
  <c r="BK115" i="39"/>
  <c r="AA116" i="39" l="1"/>
  <c r="AB116" i="39"/>
  <c r="AC116" i="39"/>
  <c r="X116" i="39"/>
  <c r="Y116" i="39"/>
  <c r="Z116" i="39"/>
  <c r="BL116" i="39"/>
  <c r="BM116" i="39"/>
  <c r="BN116" i="39"/>
  <c r="BO116" i="39"/>
  <c r="BP116" i="39"/>
  <c r="BQ116" i="39"/>
  <c r="BR116" i="39"/>
  <c r="BS116" i="39"/>
  <c r="BT116" i="39"/>
  <c r="BU116" i="39"/>
  <c r="BV116" i="39"/>
  <c r="BW116" i="39"/>
  <c r="A117" i="39"/>
  <c r="B116" i="39"/>
  <c r="D116" i="39"/>
  <c r="E116" i="39"/>
  <c r="F116" i="39"/>
  <c r="G116" i="39"/>
  <c r="H116" i="39"/>
  <c r="I116" i="39"/>
  <c r="J116" i="39"/>
  <c r="K116" i="39"/>
  <c r="L116" i="39"/>
  <c r="M116" i="39"/>
  <c r="N116" i="39"/>
  <c r="O116" i="39"/>
  <c r="P116" i="39"/>
  <c r="Q116" i="39"/>
  <c r="R116" i="39"/>
  <c r="S116" i="39"/>
  <c r="T116" i="39"/>
  <c r="U116" i="39"/>
  <c r="V116" i="39"/>
  <c r="W116" i="39"/>
  <c r="AD116" i="39"/>
  <c r="AE116" i="39"/>
  <c r="AF116" i="39"/>
  <c r="AG116" i="39"/>
  <c r="AH116" i="39"/>
  <c r="AI116" i="39"/>
  <c r="AJ116" i="39"/>
  <c r="AK116" i="39"/>
  <c r="AL116" i="39"/>
  <c r="AM116" i="39"/>
  <c r="AN116" i="39"/>
  <c r="AO116" i="39"/>
  <c r="AP116" i="39"/>
  <c r="AQ116" i="39"/>
  <c r="AR116" i="39"/>
  <c r="AS116" i="39"/>
  <c r="AT116" i="39"/>
  <c r="AU116" i="39"/>
  <c r="AV116" i="39"/>
  <c r="AW116" i="39"/>
  <c r="AX116" i="39"/>
  <c r="AY116" i="39"/>
  <c r="AZ116" i="39"/>
  <c r="BA116" i="39"/>
  <c r="BB116" i="39"/>
  <c r="BC116" i="39"/>
  <c r="BD116" i="39"/>
  <c r="BE116" i="39"/>
  <c r="BF116" i="39"/>
  <c r="BG116" i="39"/>
  <c r="BH116" i="39"/>
  <c r="BI116" i="39"/>
  <c r="BJ116" i="39"/>
  <c r="BK116" i="39"/>
  <c r="AA117" i="39" l="1"/>
  <c r="AB117" i="39"/>
  <c r="AC117" i="39"/>
  <c r="X117" i="39"/>
  <c r="Y117" i="39"/>
  <c r="Z117" i="39"/>
  <c r="BL117" i="39"/>
  <c r="BM117" i="39"/>
  <c r="BN117" i="39"/>
  <c r="BO117" i="39"/>
  <c r="BP117" i="39"/>
  <c r="BQ117" i="39"/>
  <c r="BR117" i="39"/>
  <c r="BS117" i="39"/>
  <c r="BT117" i="39"/>
  <c r="BU117" i="39"/>
  <c r="BV117" i="39"/>
  <c r="BW117" i="39"/>
  <c r="A118" i="39"/>
  <c r="B117" i="39"/>
  <c r="D117" i="39"/>
  <c r="E117" i="39"/>
  <c r="F117" i="39"/>
  <c r="G117" i="39"/>
  <c r="H117" i="39"/>
  <c r="I117" i="39"/>
  <c r="J117" i="39"/>
  <c r="K117" i="39"/>
  <c r="L117" i="39"/>
  <c r="M117" i="39"/>
  <c r="N117" i="39"/>
  <c r="O117" i="39"/>
  <c r="P117" i="39"/>
  <c r="Q117" i="39"/>
  <c r="R117" i="39"/>
  <c r="S117" i="39"/>
  <c r="T117" i="39"/>
  <c r="U117" i="39"/>
  <c r="V117" i="39"/>
  <c r="W117" i="39"/>
  <c r="AD117" i="39"/>
  <c r="AE117" i="39"/>
  <c r="AF117" i="39"/>
  <c r="AG117" i="39"/>
  <c r="AH117" i="39"/>
  <c r="AI117" i="39"/>
  <c r="AJ117" i="39"/>
  <c r="AK117" i="39"/>
  <c r="AL117" i="39"/>
  <c r="AM117" i="39"/>
  <c r="AN117" i="39"/>
  <c r="AO117" i="39"/>
  <c r="AP117" i="39"/>
  <c r="AQ117" i="39"/>
  <c r="AR117" i="39"/>
  <c r="AS117" i="39"/>
  <c r="AT117" i="39"/>
  <c r="AU117" i="39"/>
  <c r="AV117" i="39"/>
  <c r="AW117" i="39"/>
  <c r="AX117" i="39"/>
  <c r="AY117" i="39"/>
  <c r="AZ117" i="39"/>
  <c r="BA117" i="39"/>
  <c r="BB117" i="39"/>
  <c r="BC117" i="39"/>
  <c r="BD117" i="39"/>
  <c r="BE117" i="39"/>
  <c r="BF117" i="39"/>
  <c r="BG117" i="39"/>
  <c r="BH117" i="39"/>
  <c r="BI117" i="39"/>
  <c r="BJ117" i="39"/>
  <c r="BK117" i="39"/>
  <c r="AA118" i="39" l="1"/>
  <c r="AB118" i="39"/>
  <c r="AC118" i="39"/>
  <c r="X118" i="39"/>
  <c r="Y118" i="39"/>
  <c r="Z118" i="39"/>
  <c r="BL118" i="39"/>
  <c r="BM118" i="39"/>
  <c r="BN118" i="39"/>
  <c r="BO118" i="39"/>
  <c r="BP118" i="39"/>
  <c r="BQ118" i="39"/>
  <c r="BR118" i="39"/>
  <c r="BS118" i="39"/>
  <c r="BT118" i="39"/>
  <c r="BU118" i="39"/>
  <c r="BV118" i="39"/>
  <c r="BW118" i="39"/>
  <c r="A119" i="39"/>
  <c r="B118" i="39"/>
  <c r="D118" i="39"/>
  <c r="E118" i="39"/>
  <c r="F118" i="39"/>
  <c r="G118" i="39"/>
  <c r="H118" i="39"/>
  <c r="I118" i="39"/>
  <c r="J118" i="39"/>
  <c r="K118" i="39"/>
  <c r="L118" i="39"/>
  <c r="M118" i="39"/>
  <c r="N118" i="39"/>
  <c r="O118" i="39"/>
  <c r="P118" i="39"/>
  <c r="Q118" i="39"/>
  <c r="R118" i="39"/>
  <c r="S118" i="39"/>
  <c r="T118" i="39"/>
  <c r="U118" i="39"/>
  <c r="V118" i="39"/>
  <c r="W118" i="39"/>
  <c r="AD118" i="39"/>
  <c r="AE118" i="39"/>
  <c r="AF118" i="39"/>
  <c r="AG118" i="39"/>
  <c r="AH118" i="39"/>
  <c r="AI118" i="39"/>
  <c r="AJ118" i="39"/>
  <c r="AK118" i="39"/>
  <c r="AL118" i="39"/>
  <c r="AM118" i="39"/>
  <c r="AN118" i="39"/>
  <c r="AO118" i="39"/>
  <c r="AP118" i="39"/>
  <c r="AQ118" i="39"/>
  <c r="AR118" i="39"/>
  <c r="AS118" i="39"/>
  <c r="AT118" i="39"/>
  <c r="AU118" i="39"/>
  <c r="AV118" i="39"/>
  <c r="AW118" i="39"/>
  <c r="AX118" i="39"/>
  <c r="AY118" i="39"/>
  <c r="AZ118" i="39"/>
  <c r="BA118" i="39"/>
  <c r="BB118" i="39"/>
  <c r="BC118" i="39"/>
  <c r="BD118" i="39"/>
  <c r="BE118" i="39"/>
  <c r="BF118" i="39"/>
  <c r="BG118" i="39"/>
  <c r="BH118" i="39"/>
  <c r="BI118" i="39"/>
  <c r="BJ118" i="39"/>
  <c r="BK118" i="39"/>
  <c r="AA119" i="39" l="1"/>
  <c r="AB119" i="39"/>
  <c r="AC119" i="39"/>
  <c r="X119" i="39"/>
  <c r="Y119" i="39"/>
  <c r="Z119" i="39"/>
  <c r="BL119" i="39"/>
  <c r="BM119" i="39"/>
  <c r="BN119" i="39"/>
  <c r="BO119" i="39"/>
  <c r="BP119" i="39"/>
  <c r="BQ119" i="39"/>
  <c r="BR119" i="39"/>
  <c r="BS119" i="39"/>
  <c r="BT119" i="39"/>
  <c r="BU119" i="39"/>
  <c r="BV119" i="39"/>
  <c r="BW119" i="39"/>
  <c r="A120" i="39"/>
  <c r="B119" i="39"/>
  <c r="D119" i="39"/>
  <c r="E119" i="39"/>
  <c r="F119" i="39"/>
  <c r="G119" i="39"/>
  <c r="H119" i="39"/>
  <c r="I119" i="39"/>
  <c r="J119" i="39"/>
  <c r="K119" i="39"/>
  <c r="L119" i="39"/>
  <c r="M119" i="39"/>
  <c r="N119" i="39"/>
  <c r="O119" i="39"/>
  <c r="P119" i="39"/>
  <c r="Q119" i="39"/>
  <c r="R119" i="39"/>
  <c r="S119" i="39"/>
  <c r="T119" i="39"/>
  <c r="U119" i="39"/>
  <c r="V119" i="39"/>
  <c r="W119" i="39"/>
  <c r="AD119" i="39"/>
  <c r="AE119" i="39"/>
  <c r="AF119" i="39"/>
  <c r="AG119" i="39"/>
  <c r="AH119" i="39"/>
  <c r="AI119" i="39"/>
  <c r="AJ119" i="39"/>
  <c r="AK119" i="39"/>
  <c r="AL119" i="39"/>
  <c r="AM119" i="39"/>
  <c r="AN119" i="39"/>
  <c r="AO119" i="39"/>
  <c r="AP119" i="39"/>
  <c r="AQ119" i="39"/>
  <c r="AR119" i="39"/>
  <c r="AS119" i="39"/>
  <c r="AT119" i="39"/>
  <c r="AU119" i="39"/>
  <c r="AV119" i="39"/>
  <c r="AW119" i="39"/>
  <c r="AX119" i="39"/>
  <c r="AY119" i="39"/>
  <c r="AZ119" i="39"/>
  <c r="BA119" i="39"/>
  <c r="BB119" i="39"/>
  <c r="BC119" i="39"/>
  <c r="BD119" i="39"/>
  <c r="BE119" i="39"/>
  <c r="BF119" i="39"/>
  <c r="BG119" i="39"/>
  <c r="BH119" i="39"/>
  <c r="BI119" i="39"/>
  <c r="BJ119" i="39"/>
  <c r="BK119" i="39"/>
  <c r="AA120" i="39" l="1"/>
  <c r="AB120" i="39"/>
  <c r="AC120" i="39"/>
  <c r="X120" i="39"/>
  <c r="Y120" i="39"/>
  <c r="Z120" i="39"/>
  <c r="BL120" i="39"/>
  <c r="BM120" i="39"/>
  <c r="BN120" i="39"/>
  <c r="BO120" i="39"/>
  <c r="BP120" i="39"/>
  <c r="BQ120" i="39"/>
  <c r="BR120" i="39"/>
  <c r="BS120" i="39"/>
  <c r="BT120" i="39"/>
  <c r="BU120" i="39"/>
  <c r="BV120" i="39"/>
  <c r="BW120" i="39"/>
  <c r="A121" i="39"/>
  <c r="B120" i="39"/>
  <c r="D120" i="39"/>
  <c r="E120" i="39"/>
  <c r="F120" i="39"/>
  <c r="G120" i="39"/>
  <c r="H120" i="39"/>
  <c r="I120" i="39"/>
  <c r="J120" i="39"/>
  <c r="K120" i="39"/>
  <c r="L120" i="39"/>
  <c r="M120" i="39"/>
  <c r="N120" i="39"/>
  <c r="O120" i="39"/>
  <c r="P120" i="39"/>
  <c r="Q120" i="39"/>
  <c r="R120" i="39"/>
  <c r="S120" i="39"/>
  <c r="T120" i="39"/>
  <c r="U120" i="39"/>
  <c r="V120" i="39"/>
  <c r="W120" i="39"/>
  <c r="AD120" i="39"/>
  <c r="AE120" i="39"/>
  <c r="AF120" i="39"/>
  <c r="AG120" i="39"/>
  <c r="AH120" i="39"/>
  <c r="AI120" i="39"/>
  <c r="AJ120" i="39"/>
  <c r="AK120" i="39"/>
  <c r="AL120" i="39"/>
  <c r="AM120" i="39"/>
  <c r="AN120" i="39"/>
  <c r="AO120" i="39"/>
  <c r="AP120" i="39"/>
  <c r="AQ120" i="39"/>
  <c r="AR120" i="39"/>
  <c r="AS120" i="39"/>
  <c r="AT120" i="39"/>
  <c r="AU120" i="39"/>
  <c r="AV120" i="39"/>
  <c r="AW120" i="39"/>
  <c r="AX120" i="39"/>
  <c r="AY120" i="39"/>
  <c r="AZ120" i="39"/>
  <c r="BA120" i="39"/>
  <c r="BB120" i="39"/>
  <c r="BC120" i="39"/>
  <c r="BD120" i="39"/>
  <c r="BE120" i="39"/>
  <c r="BF120" i="39"/>
  <c r="BG120" i="39"/>
  <c r="BH120" i="39"/>
  <c r="BI120" i="39"/>
  <c r="BJ120" i="39"/>
  <c r="BK120" i="39"/>
  <c r="AA121" i="39" l="1"/>
  <c r="AB121" i="39"/>
  <c r="AC121" i="39"/>
  <c r="X121" i="39"/>
  <c r="Y121" i="39"/>
  <c r="Z121" i="39"/>
  <c r="BL121" i="39"/>
  <c r="BM121" i="39"/>
  <c r="BN121" i="39"/>
  <c r="BO121" i="39"/>
  <c r="BP121" i="39"/>
  <c r="BQ121" i="39"/>
  <c r="BR121" i="39"/>
  <c r="BS121" i="39"/>
  <c r="BT121" i="39"/>
  <c r="BU121" i="39"/>
  <c r="BV121" i="39"/>
  <c r="BW121" i="39"/>
  <c r="A122" i="39"/>
  <c r="B121" i="39"/>
  <c r="D121" i="39"/>
  <c r="E121" i="39"/>
  <c r="F121" i="39"/>
  <c r="G121" i="39"/>
  <c r="H121" i="39"/>
  <c r="I121" i="39"/>
  <c r="J121" i="39"/>
  <c r="K121" i="39"/>
  <c r="L121" i="39"/>
  <c r="M121" i="39"/>
  <c r="N121" i="39"/>
  <c r="O121" i="39"/>
  <c r="P121" i="39"/>
  <c r="Q121" i="39"/>
  <c r="R121" i="39"/>
  <c r="S121" i="39"/>
  <c r="T121" i="39"/>
  <c r="U121" i="39"/>
  <c r="V121" i="39"/>
  <c r="W121" i="39"/>
  <c r="AD121" i="39"/>
  <c r="AE121" i="39"/>
  <c r="AF121" i="39"/>
  <c r="AG121" i="39"/>
  <c r="AH121" i="39"/>
  <c r="AI121" i="39"/>
  <c r="AJ121" i="39"/>
  <c r="AK121" i="39"/>
  <c r="AL121" i="39"/>
  <c r="AM121" i="39"/>
  <c r="AN121" i="39"/>
  <c r="AO121" i="39"/>
  <c r="AP121" i="39"/>
  <c r="AQ121" i="39"/>
  <c r="AR121" i="39"/>
  <c r="AS121" i="39"/>
  <c r="AT121" i="39"/>
  <c r="AU121" i="39"/>
  <c r="AV121" i="39"/>
  <c r="AW121" i="39"/>
  <c r="AX121" i="39"/>
  <c r="AY121" i="39"/>
  <c r="AZ121" i="39"/>
  <c r="BA121" i="39"/>
  <c r="BB121" i="39"/>
  <c r="BC121" i="39"/>
  <c r="BD121" i="39"/>
  <c r="BE121" i="39"/>
  <c r="BF121" i="39"/>
  <c r="BG121" i="39"/>
  <c r="BH121" i="39"/>
  <c r="BI121" i="39"/>
  <c r="BJ121" i="39"/>
  <c r="BK121" i="39"/>
  <c r="AA122" i="39" l="1"/>
  <c r="AB122" i="39"/>
  <c r="AC122" i="39"/>
  <c r="X122" i="39"/>
  <c r="Y122" i="39"/>
  <c r="Z122" i="39"/>
  <c r="BL122" i="39"/>
  <c r="BM122" i="39"/>
  <c r="BN122" i="39"/>
  <c r="BO122" i="39"/>
  <c r="BP122" i="39"/>
  <c r="BQ122" i="39"/>
  <c r="BR122" i="39"/>
  <c r="BS122" i="39"/>
  <c r="BT122" i="39"/>
  <c r="BU122" i="39"/>
  <c r="BV122" i="39"/>
  <c r="BW122" i="39"/>
  <c r="A123" i="39"/>
  <c r="B122" i="39"/>
  <c r="D122" i="39"/>
  <c r="E122" i="39"/>
  <c r="F122" i="39"/>
  <c r="G122" i="39"/>
  <c r="H122" i="39"/>
  <c r="I122" i="39"/>
  <c r="J122" i="39"/>
  <c r="K122" i="39"/>
  <c r="L122" i="39"/>
  <c r="M122" i="39"/>
  <c r="N122" i="39"/>
  <c r="O122" i="39"/>
  <c r="P122" i="39"/>
  <c r="Q122" i="39"/>
  <c r="R122" i="39"/>
  <c r="S122" i="39"/>
  <c r="T122" i="39"/>
  <c r="U122" i="39"/>
  <c r="V122" i="39"/>
  <c r="W122" i="39"/>
  <c r="AD122" i="39"/>
  <c r="AE122" i="39"/>
  <c r="AF122" i="39"/>
  <c r="AG122" i="39"/>
  <c r="AH122" i="39"/>
  <c r="AI122" i="39"/>
  <c r="AJ122" i="39"/>
  <c r="AK122" i="39"/>
  <c r="AL122" i="39"/>
  <c r="AM122" i="39"/>
  <c r="AN122" i="39"/>
  <c r="AO122" i="39"/>
  <c r="AP122" i="39"/>
  <c r="AQ122" i="39"/>
  <c r="AR122" i="39"/>
  <c r="AS122" i="39"/>
  <c r="AT122" i="39"/>
  <c r="AU122" i="39"/>
  <c r="AV122" i="39"/>
  <c r="AW122" i="39"/>
  <c r="AX122" i="39"/>
  <c r="AY122" i="39"/>
  <c r="AZ122" i="39"/>
  <c r="BA122" i="39"/>
  <c r="BB122" i="39"/>
  <c r="BC122" i="39"/>
  <c r="BD122" i="39"/>
  <c r="BE122" i="39"/>
  <c r="BF122" i="39"/>
  <c r="BG122" i="39"/>
  <c r="BH122" i="39"/>
  <c r="BI122" i="39"/>
  <c r="BJ122" i="39"/>
  <c r="BK122" i="39"/>
  <c r="AA123" i="39" l="1"/>
  <c r="AB123" i="39"/>
  <c r="AC123" i="39"/>
  <c r="X123" i="39"/>
  <c r="Y123" i="39"/>
  <c r="Z123" i="39"/>
  <c r="BL123" i="39"/>
  <c r="BM123" i="39"/>
  <c r="BN123" i="39"/>
  <c r="BO123" i="39"/>
  <c r="BP123" i="39"/>
  <c r="BQ123" i="39"/>
  <c r="BR123" i="39"/>
  <c r="BS123" i="39"/>
  <c r="BT123" i="39"/>
  <c r="BU123" i="39"/>
  <c r="BV123" i="39"/>
  <c r="BW123" i="39"/>
  <c r="A124" i="39"/>
  <c r="B123" i="39"/>
  <c r="D123" i="39"/>
  <c r="E123" i="39"/>
  <c r="F123" i="39"/>
  <c r="G123" i="39"/>
  <c r="H123" i="39"/>
  <c r="I123" i="39"/>
  <c r="J123" i="39"/>
  <c r="K123" i="39"/>
  <c r="L123" i="39"/>
  <c r="M123" i="39"/>
  <c r="N123" i="39"/>
  <c r="O123" i="39"/>
  <c r="P123" i="39"/>
  <c r="Q123" i="39"/>
  <c r="R123" i="39"/>
  <c r="S123" i="39"/>
  <c r="T123" i="39"/>
  <c r="U123" i="39"/>
  <c r="V123" i="39"/>
  <c r="W123" i="39"/>
  <c r="AD123" i="39"/>
  <c r="AE123" i="39"/>
  <c r="AF123" i="39"/>
  <c r="AG123" i="39"/>
  <c r="AH123" i="39"/>
  <c r="AI123" i="39"/>
  <c r="AJ123" i="39"/>
  <c r="AK123" i="39"/>
  <c r="AL123" i="39"/>
  <c r="AM123" i="39"/>
  <c r="AN123" i="39"/>
  <c r="AO123" i="39"/>
  <c r="AP123" i="39"/>
  <c r="AQ123" i="39"/>
  <c r="AR123" i="39"/>
  <c r="AS123" i="39"/>
  <c r="AT123" i="39"/>
  <c r="AU123" i="39"/>
  <c r="AV123" i="39"/>
  <c r="AW123" i="39"/>
  <c r="AX123" i="39"/>
  <c r="AY123" i="39"/>
  <c r="AZ123" i="39"/>
  <c r="BA123" i="39"/>
  <c r="BB123" i="39"/>
  <c r="BC123" i="39"/>
  <c r="BD123" i="39"/>
  <c r="BE123" i="39"/>
  <c r="BF123" i="39"/>
  <c r="BG123" i="39"/>
  <c r="BH123" i="39"/>
  <c r="BI123" i="39"/>
  <c r="BJ123" i="39"/>
  <c r="BK123" i="39"/>
  <c r="AA124" i="39" l="1"/>
  <c r="AB124" i="39"/>
  <c r="AC124" i="39"/>
  <c r="X124" i="39"/>
  <c r="Y124" i="39"/>
  <c r="Z124" i="39"/>
  <c r="BL124" i="39"/>
  <c r="BM124" i="39"/>
  <c r="BN124" i="39"/>
  <c r="BO124" i="39"/>
  <c r="BP124" i="39"/>
  <c r="BQ124" i="39"/>
  <c r="BR124" i="39"/>
  <c r="BS124" i="39"/>
  <c r="BT124" i="39"/>
  <c r="BU124" i="39"/>
  <c r="BV124" i="39"/>
  <c r="BW124" i="39"/>
  <c r="A125" i="39"/>
  <c r="B124" i="39"/>
  <c r="D124" i="39"/>
  <c r="E124" i="39"/>
  <c r="F124" i="39"/>
  <c r="G124" i="39"/>
  <c r="H124" i="39"/>
  <c r="I124" i="39"/>
  <c r="J124" i="39"/>
  <c r="K124" i="39"/>
  <c r="L124" i="39"/>
  <c r="M124" i="39"/>
  <c r="N124" i="39"/>
  <c r="O124" i="39"/>
  <c r="P124" i="39"/>
  <c r="Q124" i="39"/>
  <c r="R124" i="39"/>
  <c r="S124" i="39"/>
  <c r="T124" i="39"/>
  <c r="U124" i="39"/>
  <c r="V124" i="39"/>
  <c r="W124" i="39"/>
  <c r="AD124" i="39"/>
  <c r="AE124" i="39"/>
  <c r="AF124" i="39"/>
  <c r="AG124" i="39"/>
  <c r="AH124" i="39"/>
  <c r="AI124" i="39"/>
  <c r="AJ124" i="39"/>
  <c r="AK124" i="39"/>
  <c r="AL124" i="39"/>
  <c r="AM124" i="39"/>
  <c r="AN124" i="39"/>
  <c r="AO124" i="39"/>
  <c r="AP124" i="39"/>
  <c r="AQ124" i="39"/>
  <c r="AR124" i="39"/>
  <c r="AS124" i="39"/>
  <c r="AT124" i="39"/>
  <c r="AU124" i="39"/>
  <c r="AV124" i="39"/>
  <c r="AW124" i="39"/>
  <c r="AX124" i="39"/>
  <c r="AY124" i="39"/>
  <c r="AZ124" i="39"/>
  <c r="BA124" i="39"/>
  <c r="BB124" i="39"/>
  <c r="BC124" i="39"/>
  <c r="BD124" i="39"/>
  <c r="BE124" i="39"/>
  <c r="BF124" i="39"/>
  <c r="BG124" i="39"/>
  <c r="BH124" i="39"/>
  <c r="BI124" i="39"/>
  <c r="BJ124" i="39"/>
  <c r="BK124" i="39"/>
  <c r="AA125" i="39" l="1"/>
  <c r="AB125" i="39"/>
  <c r="AC125" i="39"/>
  <c r="X125" i="39"/>
  <c r="Y125" i="39"/>
  <c r="Z125" i="39"/>
  <c r="BL125" i="39"/>
  <c r="BM125" i="39"/>
  <c r="BN125" i="39"/>
  <c r="BO125" i="39"/>
  <c r="BP125" i="39"/>
  <c r="BQ125" i="39"/>
  <c r="BR125" i="39"/>
  <c r="BS125" i="39"/>
  <c r="BT125" i="39"/>
  <c r="BU125" i="39"/>
  <c r="BV125" i="39"/>
  <c r="BW125" i="39"/>
  <c r="A126" i="39"/>
  <c r="B125" i="39"/>
  <c r="D125" i="39"/>
  <c r="E125" i="39"/>
  <c r="F125" i="39"/>
  <c r="G125" i="39"/>
  <c r="H125" i="39"/>
  <c r="I125" i="39"/>
  <c r="J125" i="39"/>
  <c r="K125" i="39"/>
  <c r="L125" i="39"/>
  <c r="M125" i="39"/>
  <c r="N125" i="39"/>
  <c r="O125" i="39"/>
  <c r="P125" i="39"/>
  <c r="Q125" i="39"/>
  <c r="R125" i="39"/>
  <c r="S125" i="39"/>
  <c r="T125" i="39"/>
  <c r="U125" i="39"/>
  <c r="V125" i="39"/>
  <c r="W125" i="39"/>
  <c r="AD125" i="39"/>
  <c r="AE125" i="39"/>
  <c r="AF125" i="39"/>
  <c r="AG125" i="39"/>
  <c r="AH125" i="39"/>
  <c r="AI125" i="39"/>
  <c r="AJ125" i="39"/>
  <c r="AK125" i="39"/>
  <c r="AL125" i="39"/>
  <c r="AM125" i="39"/>
  <c r="AN125" i="39"/>
  <c r="AO125" i="39"/>
  <c r="AP125" i="39"/>
  <c r="AQ125" i="39"/>
  <c r="AR125" i="39"/>
  <c r="AS125" i="39"/>
  <c r="AT125" i="39"/>
  <c r="AU125" i="39"/>
  <c r="AV125" i="39"/>
  <c r="AW125" i="39"/>
  <c r="AX125" i="39"/>
  <c r="AY125" i="39"/>
  <c r="AZ125" i="39"/>
  <c r="BA125" i="39"/>
  <c r="BB125" i="39"/>
  <c r="BC125" i="39"/>
  <c r="BD125" i="39"/>
  <c r="BE125" i="39"/>
  <c r="BF125" i="39"/>
  <c r="BG125" i="39"/>
  <c r="BH125" i="39"/>
  <c r="BI125" i="39"/>
  <c r="BJ125" i="39"/>
  <c r="BK125" i="39"/>
  <c r="AA126" i="39" l="1"/>
  <c r="AB126" i="39"/>
  <c r="AC126" i="39"/>
  <c r="X126" i="39"/>
  <c r="Y126" i="39"/>
  <c r="Z126" i="39"/>
  <c r="BL126" i="39"/>
  <c r="BM126" i="39"/>
  <c r="BN126" i="39"/>
  <c r="BO126" i="39"/>
  <c r="BP126" i="39"/>
  <c r="BQ126" i="39"/>
  <c r="BR126" i="39"/>
  <c r="BS126" i="39"/>
  <c r="BT126" i="39"/>
  <c r="BU126" i="39"/>
  <c r="BV126" i="39"/>
  <c r="BW126" i="39"/>
  <c r="A127" i="39"/>
  <c r="B126" i="39"/>
  <c r="D126" i="39"/>
  <c r="E126" i="39"/>
  <c r="F126" i="39"/>
  <c r="G126" i="39"/>
  <c r="H126" i="39"/>
  <c r="I126" i="39"/>
  <c r="J126" i="39"/>
  <c r="K126" i="39"/>
  <c r="L126" i="39"/>
  <c r="M126" i="39"/>
  <c r="N126" i="39"/>
  <c r="O126" i="39"/>
  <c r="P126" i="39"/>
  <c r="Q126" i="39"/>
  <c r="R126" i="39"/>
  <c r="S126" i="39"/>
  <c r="T126" i="39"/>
  <c r="U126" i="39"/>
  <c r="V126" i="39"/>
  <c r="W126" i="39"/>
  <c r="AD126" i="39"/>
  <c r="AE126" i="39"/>
  <c r="AF126" i="39"/>
  <c r="AG126" i="39"/>
  <c r="AH126" i="39"/>
  <c r="AI126" i="39"/>
  <c r="AJ126" i="39"/>
  <c r="AK126" i="39"/>
  <c r="AL126" i="39"/>
  <c r="AM126" i="39"/>
  <c r="AN126" i="39"/>
  <c r="AO126" i="39"/>
  <c r="AP126" i="39"/>
  <c r="AQ126" i="39"/>
  <c r="AR126" i="39"/>
  <c r="AS126" i="39"/>
  <c r="AT126" i="39"/>
  <c r="AU126" i="39"/>
  <c r="AV126" i="39"/>
  <c r="AW126" i="39"/>
  <c r="AX126" i="39"/>
  <c r="AY126" i="39"/>
  <c r="AZ126" i="39"/>
  <c r="BA126" i="39"/>
  <c r="BB126" i="39"/>
  <c r="BC126" i="39"/>
  <c r="BD126" i="39"/>
  <c r="BE126" i="39"/>
  <c r="BF126" i="39"/>
  <c r="BG126" i="39"/>
  <c r="BH126" i="39"/>
  <c r="BI126" i="39"/>
  <c r="BJ126" i="39"/>
  <c r="BK126" i="39"/>
  <c r="AA127" i="39" l="1"/>
  <c r="AB127" i="39"/>
  <c r="AC127" i="39"/>
  <c r="X127" i="39"/>
  <c r="Y127" i="39"/>
  <c r="Z127" i="39"/>
  <c r="BL127" i="39"/>
  <c r="BM127" i="39"/>
  <c r="BN127" i="39"/>
  <c r="BO127" i="39"/>
  <c r="BP127" i="39"/>
  <c r="BQ127" i="39"/>
  <c r="BR127" i="39"/>
  <c r="BS127" i="39"/>
  <c r="BT127" i="39"/>
  <c r="BU127" i="39"/>
  <c r="BV127" i="39"/>
  <c r="BW127" i="39"/>
  <c r="A128" i="39"/>
  <c r="B127" i="39"/>
  <c r="D127" i="39"/>
  <c r="E127" i="39"/>
  <c r="F127" i="39"/>
  <c r="G127" i="39"/>
  <c r="H127" i="39"/>
  <c r="I127" i="39"/>
  <c r="J127" i="39"/>
  <c r="K127" i="39"/>
  <c r="L127" i="39"/>
  <c r="M127" i="39"/>
  <c r="N127" i="39"/>
  <c r="O127" i="39"/>
  <c r="P127" i="39"/>
  <c r="Q127" i="39"/>
  <c r="R127" i="39"/>
  <c r="S127" i="39"/>
  <c r="T127" i="39"/>
  <c r="U127" i="39"/>
  <c r="V127" i="39"/>
  <c r="W127" i="39"/>
  <c r="AD127" i="39"/>
  <c r="AE127" i="39"/>
  <c r="AF127" i="39"/>
  <c r="AG127" i="39"/>
  <c r="AH127" i="39"/>
  <c r="AI127" i="39"/>
  <c r="AJ127" i="39"/>
  <c r="AK127" i="39"/>
  <c r="AL127" i="39"/>
  <c r="AM127" i="39"/>
  <c r="AN127" i="39"/>
  <c r="AO127" i="39"/>
  <c r="AP127" i="39"/>
  <c r="AQ127" i="39"/>
  <c r="AR127" i="39"/>
  <c r="AS127" i="39"/>
  <c r="AT127" i="39"/>
  <c r="AU127" i="39"/>
  <c r="AV127" i="39"/>
  <c r="AW127" i="39"/>
  <c r="AX127" i="39"/>
  <c r="AY127" i="39"/>
  <c r="AZ127" i="39"/>
  <c r="BA127" i="39"/>
  <c r="BB127" i="39"/>
  <c r="BC127" i="39"/>
  <c r="BD127" i="39"/>
  <c r="BE127" i="39"/>
  <c r="BF127" i="39"/>
  <c r="BG127" i="39"/>
  <c r="BH127" i="39"/>
  <c r="BI127" i="39"/>
  <c r="BJ127" i="39"/>
  <c r="BK127" i="39"/>
  <c r="AA128" i="39" l="1"/>
  <c r="AB128" i="39"/>
  <c r="AC128" i="39"/>
  <c r="X128" i="39"/>
  <c r="Y128" i="39"/>
  <c r="Z128" i="39"/>
  <c r="BL128" i="39"/>
  <c r="BM128" i="39"/>
  <c r="BN128" i="39"/>
  <c r="BO128" i="39"/>
  <c r="BP128" i="39"/>
  <c r="BQ128" i="39"/>
  <c r="BR128" i="39"/>
  <c r="BS128" i="39"/>
  <c r="BT128" i="39"/>
  <c r="BU128" i="39"/>
  <c r="BV128" i="39"/>
  <c r="BW128" i="39"/>
  <c r="A129" i="39"/>
  <c r="B128" i="39"/>
  <c r="D128" i="39"/>
  <c r="E128" i="39"/>
  <c r="F128" i="39"/>
  <c r="G128" i="39"/>
  <c r="H128" i="39"/>
  <c r="I128" i="39"/>
  <c r="J128" i="39"/>
  <c r="K128" i="39"/>
  <c r="L128" i="39"/>
  <c r="M128" i="39"/>
  <c r="N128" i="39"/>
  <c r="O128" i="39"/>
  <c r="P128" i="39"/>
  <c r="Q128" i="39"/>
  <c r="R128" i="39"/>
  <c r="S128" i="39"/>
  <c r="T128" i="39"/>
  <c r="U128" i="39"/>
  <c r="V128" i="39"/>
  <c r="W128" i="39"/>
  <c r="AD128" i="39"/>
  <c r="AE128" i="39"/>
  <c r="AF128" i="39"/>
  <c r="AG128" i="39"/>
  <c r="AH128" i="39"/>
  <c r="AI128" i="39"/>
  <c r="AJ128" i="39"/>
  <c r="AK128" i="39"/>
  <c r="AL128" i="39"/>
  <c r="AM128" i="39"/>
  <c r="AN128" i="39"/>
  <c r="AO128" i="39"/>
  <c r="AP128" i="39"/>
  <c r="AQ128" i="39"/>
  <c r="AR128" i="39"/>
  <c r="AS128" i="39"/>
  <c r="AT128" i="39"/>
  <c r="AU128" i="39"/>
  <c r="AV128" i="39"/>
  <c r="AW128" i="39"/>
  <c r="AX128" i="39"/>
  <c r="AY128" i="39"/>
  <c r="AZ128" i="39"/>
  <c r="BA128" i="39"/>
  <c r="BB128" i="39"/>
  <c r="BC128" i="39"/>
  <c r="BD128" i="39"/>
  <c r="BE128" i="39"/>
  <c r="BF128" i="39"/>
  <c r="BG128" i="39"/>
  <c r="BH128" i="39"/>
  <c r="BI128" i="39"/>
  <c r="BJ128" i="39"/>
  <c r="BK128" i="39"/>
  <c r="AA129" i="39" l="1"/>
  <c r="AB129" i="39"/>
  <c r="AC129" i="39"/>
  <c r="X129" i="39"/>
  <c r="Y129" i="39"/>
  <c r="Z129" i="39"/>
  <c r="BL129" i="39"/>
  <c r="BM129" i="39"/>
  <c r="BN129" i="39"/>
  <c r="BO129" i="39"/>
  <c r="BP129" i="39"/>
  <c r="BQ129" i="39"/>
  <c r="BR129" i="39"/>
  <c r="BS129" i="39"/>
  <c r="BT129" i="39"/>
  <c r="BU129" i="39"/>
  <c r="BV129" i="39"/>
  <c r="BW129" i="39"/>
  <c r="A130" i="39"/>
  <c r="B129" i="39"/>
  <c r="D129" i="39"/>
  <c r="E129" i="39"/>
  <c r="F129" i="39"/>
  <c r="G129" i="39"/>
  <c r="H129" i="39"/>
  <c r="I129" i="39"/>
  <c r="J129" i="39"/>
  <c r="K129" i="39"/>
  <c r="L129" i="39"/>
  <c r="M129" i="39"/>
  <c r="N129" i="39"/>
  <c r="O129" i="39"/>
  <c r="P129" i="39"/>
  <c r="Q129" i="39"/>
  <c r="R129" i="39"/>
  <c r="S129" i="39"/>
  <c r="T129" i="39"/>
  <c r="U129" i="39"/>
  <c r="V129" i="39"/>
  <c r="W129" i="39"/>
  <c r="AD129" i="39"/>
  <c r="AE129" i="39"/>
  <c r="AF129" i="39"/>
  <c r="AG129" i="39"/>
  <c r="AH129" i="39"/>
  <c r="AI129" i="39"/>
  <c r="AJ129" i="39"/>
  <c r="AK129" i="39"/>
  <c r="AL129" i="39"/>
  <c r="AM129" i="39"/>
  <c r="AN129" i="39"/>
  <c r="AO129" i="39"/>
  <c r="AP129" i="39"/>
  <c r="AQ129" i="39"/>
  <c r="AR129" i="39"/>
  <c r="AS129" i="39"/>
  <c r="AT129" i="39"/>
  <c r="AU129" i="39"/>
  <c r="AV129" i="39"/>
  <c r="AW129" i="39"/>
  <c r="AX129" i="39"/>
  <c r="AY129" i="39"/>
  <c r="AZ129" i="39"/>
  <c r="BA129" i="39"/>
  <c r="BB129" i="39"/>
  <c r="BC129" i="39"/>
  <c r="BD129" i="39"/>
  <c r="BE129" i="39"/>
  <c r="BF129" i="39"/>
  <c r="BG129" i="39"/>
  <c r="BH129" i="39"/>
  <c r="BI129" i="39"/>
  <c r="BJ129" i="39"/>
  <c r="BK129" i="39"/>
  <c r="AA130" i="39" l="1"/>
  <c r="AB130" i="39"/>
  <c r="AC130" i="39"/>
  <c r="X130" i="39"/>
  <c r="Y130" i="39"/>
  <c r="Z130" i="39"/>
  <c r="BL130" i="39"/>
  <c r="BM130" i="39"/>
  <c r="BN130" i="39"/>
  <c r="BO130" i="39"/>
  <c r="BP130" i="39"/>
  <c r="BQ130" i="39"/>
  <c r="BR130" i="39"/>
  <c r="BS130" i="39"/>
  <c r="BT130" i="39"/>
  <c r="BU130" i="39"/>
  <c r="BV130" i="39"/>
  <c r="BW130" i="39"/>
  <c r="A131" i="39"/>
  <c r="B130" i="39"/>
  <c r="D130" i="39"/>
  <c r="E130" i="39"/>
  <c r="F130" i="39"/>
  <c r="G130" i="39"/>
  <c r="H130" i="39"/>
  <c r="I130" i="39"/>
  <c r="J130" i="39"/>
  <c r="K130" i="39"/>
  <c r="L130" i="39"/>
  <c r="M130" i="39"/>
  <c r="N130" i="39"/>
  <c r="O130" i="39"/>
  <c r="P130" i="39"/>
  <c r="Q130" i="39"/>
  <c r="R130" i="39"/>
  <c r="S130" i="39"/>
  <c r="T130" i="39"/>
  <c r="U130" i="39"/>
  <c r="V130" i="39"/>
  <c r="W130" i="39"/>
  <c r="AD130" i="39"/>
  <c r="AE130" i="39"/>
  <c r="AF130" i="39"/>
  <c r="AG130" i="39"/>
  <c r="AH130" i="39"/>
  <c r="AI130" i="39"/>
  <c r="AJ130" i="39"/>
  <c r="AK130" i="39"/>
  <c r="AL130" i="39"/>
  <c r="AM130" i="39"/>
  <c r="AN130" i="39"/>
  <c r="AO130" i="39"/>
  <c r="AP130" i="39"/>
  <c r="AQ130" i="39"/>
  <c r="AR130" i="39"/>
  <c r="AS130" i="39"/>
  <c r="AT130" i="39"/>
  <c r="AU130" i="39"/>
  <c r="AV130" i="39"/>
  <c r="AW130" i="39"/>
  <c r="AX130" i="39"/>
  <c r="AY130" i="39"/>
  <c r="AZ130" i="39"/>
  <c r="BA130" i="39"/>
  <c r="BB130" i="39"/>
  <c r="BC130" i="39"/>
  <c r="BD130" i="39"/>
  <c r="BE130" i="39"/>
  <c r="BF130" i="39"/>
  <c r="BG130" i="39"/>
  <c r="BH130" i="39"/>
  <c r="BI130" i="39"/>
  <c r="BJ130" i="39"/>
  <c r="BK130" i="39"/>
  <c r="AA131" i="39" l="1"/>
  <c r="AB131" i="39"/>
  <c r="AC131" i="39"/>
  <c r="X131" i="39"/>
  <c r="Y131" i="39"/>
  <c r="Z131" i="39"/>
  <c r="BL131" i="39"/>
  <c r="BM131" i="39"/>
  <c r="BN131" i="39"/>
  <c r="BO131" i="39"/>
  <c r="BP131" i="39"/>
  <c r="BQ131" i="39"/>
  <c r="BR131" i="39"/>
  <c r="BS131" i="39"/>
  <c r="BT131" i="39"/>
  <c r="BU131" i="39"/>
  <c r="BV131" i="39"/>
  <c r="BW131" i="39"/>
  <c r="A132" i="39"/>
  <c r="B131" i="39"/>
  <c r="D131" i="39"/>
  <c r="E131" i="39"/>
  <c r="F131" i="39"/>
  <c r="G131" i="39"/>
  <c r="H131" i="39"/>
  <c r="I131" i="39"/>
  <c r="J131" i="39"/>
  <c r="K131" i="39"/>
  <c r="L131" i="39"/>
  <c r="M131" i="39"/>
  <c r="N131" i="39"/>
  <c r="O131" i="39"/>
  <c r="P131" i="39"/>
  <c r="Q131" i="39"/>
  <c r="R131" i="39"/>
  <c r="S131" i="39"/>
  <c r="T131" i="39"/>
  <c r="U131" i="39"/>
  <c r="V131" i="39"/>
  <c r="W131" i="39"/>
  <c r="AD131" i="39"/>
  <c r="AE131" i="39"/>
  <c r="AF131" i="39"/>
  <c r="AG131" i="39"/>
  <c r="AH131" i="39"/>
  <c r="AI131" i="39"/>
  <c r="AJ131" i="39"/>
  <c r="AK131" i="39"/>
  <c r="AL131" i="39"/>
  <c r="AM131" i="39"/>
  <c r="AN131" i="39"/>
  <c r="AO131" i="39"/>
  <c r="AP131" i="39"/>
  <c r="AQ131" i="39"/>
  <c r="AR131" i="39"/>
  <c r="AS131" i="39"/>
  <c r="AT131" i="39"/>
  <c r="AU131" i="39"/>
  <c r="AV131" i="39"/>
  <c r="AW131" i="39"/>
  <c r="AX131" i="39"/>
  <c r="AY131" i="39"/>
  <c r="AZ131" i="39"/>
  <c r="BA131" i="39"/>
  <c r="BB131" i="39"/>
  <c r="BC131" i="39"/>
  <c r="BD131" i="39"/>
  <c r="BE131" i="39"/>
  <c r="BF131" i="39"/>
  <c r="BG131" i="39"/>
  <c r="BH131" i="39"/>
  <c r="BI131" i="39"/>
  <c r="BJ131" i="39"/>
  <c r="BK131" i="39"/>
  <c r="AA132" i="39" l="1"/>
  <c r="AB132" i="39"/>
  <c r="AC132" i="39"/>
  <c r="X132" i="39"/>
  <c r="Y132" i="39"/>
  <c r="Z132" i="39"/>
  <c r="BL132" i="39"/>
  <c r="BM132" i="39"/>
  <c r="BN132" i="39"/>
  <c r="BO132" i="39"/>
  <c r="BP132" i="39"/>
  <c r="BQ132" i="39"/>
  <c r="BR132" i="39"/>
  <c r="BS132" i="39"/>
  <c r="BT132" i="39"/>
  <c r="BU132" i="39"/>
  <c r="BV132" i="39"/>
  <c r="BW132" i="39"/>
  <c r="A133" i="39"/>
  <c r="B132" i="39"/>
  <c r="D132" i="39"/>
  <c r="E132" i="39"/>
  <c r="F132" i="39"/>
  <c r="G132" i="39"/>
  <c r="H132" i="39"/>
  <c r="I132" i="39"/>
  <c r="J132" i="39"/>
  <c r="K132" i="39"/>
  <c r="L132" i="39"/>
  <c r="M132" i="39"/>
  <c r="N132" i="39"/>
  <c r="O132" i="39"/>
  <c r="P132" i="39"/>
  <c r="Q132" i="39"/>
  <c r="R132" i="39"/>
  <c r="S132" i="39"/>
  <c r="T132" i="39"/>
  <c r="U132" i="39"/>
  <c r="V132" i="39"/>
  <c r="W132" i="39"/>
  <c r="AD132" i="39"/>
  <c r="AE132" i="39"/>
  <c r="AF132" i="39"/>
  <c r="AG132" i="39"/>
  <c r="AH132" i="39"/>
  <c r="AI132" i="39"/>
  <c r="AJ132" i="39"/>
  <c r="AK132" i="39"/>
  <c r="AL132" i="39"/>
  <c r="AM132" i="39"/>
  <c r="AN132" i="39"/>
  <c r="AO132" i="39"/>
  <c r="AP132" i="39"/>
  <c r="AQ132" i="39"/>
  <c r="AR132" i="39"/>
  <c r="AS132" i="39"/>
  <c r="AT132" i="39"/>
  <c r="AU132" i="39"/>
  <c r="AV132" i="39"/>
  <c r="AW132" i="39"/>
  <c r="AX132" i="39"/>
  <c r="AY132" i="39"/>
  <c r="AZ132" i="39"/>
  <c r="BA132" i="39"/>
  <c r="BB132" i="39"/>
  <c r="BC132" i="39"/>
  <c r="BD132" i="39"/>
  <c r="BE132" i="39"/>
  <c r="BF132" i="39"/>
  <c r="BG132" i="39"/>
  <c r="BH132" i="39"/>
  <c r="BI132" i="39"/>
  <c r="BJ132" i="39"/>
  <c r="BK132" i="39"/>
  <c r="AA133" i="39" l="1"/>
  <c r="AB133" i="39"/>
  <c r="AC133" i="39"/>
  <c r="X133" i="39"/>
  <c r="Y133" i="39"/>
  <c r="Z133" i="39"/>
  <c r="BL133" i="39"/>
  <c r="BM133" i="39"/>
  <c r="BN133" i="39"/>
  <c r="BO133" i="39"/>
  <c r="BP133" i="39"/>
  <c r="BQ133" i="39"/>
  <c r="BR133" i="39"/>
  <c r="BS133" i="39"/>
  <c r="BT133" i="39"/>
  <c r="BU133" i="39"/>
  <c r="BV133" i="39"/>
  <c r="BW133" i="39"/>
  <c r="A134" i="39"/>
  <c r="B133" i="39"/>
  <c r="D133" i="39"/>
  <c r="E133" i="39"/>
  <c r="F133" i="39"/>
  <c r="G133" i="39"/>
  <c r="H133" i="39"/>
  <c r="I133" i="39"/>
  <c r="J133" i="39"/>
  <c r="K133" i="39"/>
  <c r="L133" i="39"/>
  <c r="M133" i="39"/>
  <c r="N133" i="39"/>
  <c r="O133" i="39"/>
  <c r="P133" i="39"/>
  <c r="Q133" i="39"/>
  <c r="R133" i="39"/>
  <c r="S133" i="39"/>
  <c r="T133" i="39"/>
  <c r="U133" i="39"/>
  <c r="V133" i="39"/>
  <c r="W133" i="39"/>
  <c r="AD133" i="39"/>
  <c r="AE133" i="39"/>
  <c r="AF133" i="39"/>
  <c r="AG133" i="39"/>
  <c r="AH133" i="39"/>
  <c r="AI133" i="39"/>
  <c r="AJ133" i="39"/>
  <c r="AK133" i="39"/>
  <c r="AL133" i="39"/>
  <c r="AM133" i="39"/>
  <c r="AN133" i="39"/>
  <c r="AO133" i="39"/>
  <c r="AP133" i="39"/>
  <c r="AQ133" i="39"/>
  <c r="AR133" i="39"/>
  <c r="AS133" i="39"/>
  <c r="AT133" i="39"/>
  <c r="AU133" i="39"/>
  <c r="AV133" i="39"/>
  <c r="AW133" i="39"/>
  <c r="AX133" i="39"/>
  <c r="AY133" i="39"/>
  <c r="AZ133" i="39"/>
  <c r="BA133" i="39"/>
  <c r="BB133" i="39"/>
  <c r="BC133" i="39"/>
  <c r="BD133" i="39"/>
  <c r="BE133" i="39"/>
  <c r="BF133" i="39"/>
  <c r="BG133" i="39"/>
  <c r="BH133" i="39"/>
  <c r="BI133" i="39"/>
  <c r="BJ133" i="39"/>
  <c r="BK133" i="39"/>
  <c r="AA134" i="39" l="1"/>
  <c r="AB134" i="39"/>
  <c r="AC134" i="39"/>
  <c r="X134" i="39"/>
  <c r="Y134" i="39"/>
  <c r="Z134" i="39"/>
  <c r="BL134" i="39"/>
  <c r="BM134" i="39"/>
  <c r="BN134" i="39"/>
  <c r="BO134" i="39"/>
  <c r="BP134" i="39"/>
  <c r="BQ134" i="39"/>
  <c r="BR134" i="39"/>
  <c r="BS134" i="39"/>
  <c r="BT134" i="39"/>
  <c r="BU134" i="39"/>
  <c r="BV134" i="39"/>
  <c r="BW134" i="39"/>
  <c r="A135" i="39"/>
  <c r="B134" i="39"/>
  <c r="D134" i="39"/>
  <c r="E134" i="39"/>
  <c r="F134" i="39"/>
  <c r="G134" i="39"/>
  <c r="H134" i="39"/>
  <c r="I134" i="39"/>
  <c r="J134" i="39"/>
  <c r="K134" i="39"/>
  <c r="L134" i="39"/>
  <c r="M134" i="39"/>
  <c r="N134" i="39"/>
  <c r="O134" i="39"/>
  <c r="P134" i="39"/>
  <c r="Q134" i="39"/>
  <c r="R134" i="39"/>
  <c r="S134" i="39"/>
  <c r="T134" i="39"/>
  <c r="U134" i="39"/>
  <c r="V134" i="39"/>
  <c r="W134" i="39"/>
  <c r="AD134" i="39"/>
  <c r="AE134" i="39"/>
  <c r="AF134" i="39"/>
  <c r="AG134" i="39"/>
  <c r="AH134" i="39"/>
  <c r="AI134" i="39"/>
  <c r="AJ134" i="39"/>
  <c r="AK134" i="39"/>
  <c r="AL134" i="39"/>
  <c r="AM134" i="39"/>
  <c r="AN134" i="39"/>
  <c r="AO134" i="39"/>
  <c r="AP134" i="39"/>
  <c r="AQ134" i="39"/>
  <c r="AR134" i="39"/>
  <c r="AS134" i="39"/>
  <c r="AT134" i="39"/>
  <c r="AU134" i="39"/>
  <c r="AV134" i="39"/>
  <c r="AW134" i="39"/>
  <c r="AX134" i="39"/>
  <c r="AY134" i="39"/>
  <c r="AZ134" i="39"/>
  <c r="BA134" i="39"/>
  <c r="BB134" i="39"/>
  <c r="BC134" i="39"/>
  <c r="BD134" i="39"/>
  <c r="BE134" i="39"/>
  <c r="BF134" i="39"/>
  <c r="BG134" i="39"/>
  <c r="BH134" i="39"/>
  <c r="BI134" i="39"/>
  <c r="BJ134" i="39"/>
  <c r="BK134" i="39"/>
  <c r="AA135" i="39" l="1"/>
  <c r="AB135" i="39"/>
  <c r="AC135" i="39"/>
  <c r="X135" i="39"/>
  <c r="Y135" i="39"/>
  <c r="Z135" i="39"/>
  <c r="BL135" i="39"/>
  <c r="BM135" i="39"/>
  <c r="BN135" i="39"/>
  <c r="BO135" i="39"/>
  <c r="BP135" i="39"/>
  <c r="BQ135" i="39"/>
  <c r="BR135" i="39"/>
  <c r="BS135" i="39"/>
  <c r="BT135" i="39"/>
  <c r="BU135" i="39"/>
  <c r="BV135" i="39"/>
  <c r="BW135" i="39"/>
  <c r="A136" i="39"/>
  <c r="B135" i="39"/>
  <c r="D135" i="39"/>
  <c r="E135" i="39"/>
  <c r="F135" i="39"/>
  <c r="G135" i="39"/>
  <c r="H135" i="39"/>
  <c r="I135" i="39"/>
  <c r="J135" i="39"/>
  <c r="K135" i="39"/>
  <c r="L135" i="39"/>
  <c r="M135" i="39"/>
  <c r="N135" i="39"/>
  <c r="O135" i="39"/>
  <c r="P135" i="39"/>
  <c r="Q135" i="39"/>
  <c r="R135" i="39"/>
  <c r="S135" i="39"/>
  <c r="T135" i="39"/>
  <c r="U135" i="39"/>
  <c r="V135" i="39"/>
  <c r="W135" i="39"/>
  <c r="AD135" i="39"/>
  <c r="AE135" i="39"/>
  <c r="AF135" i="39"/>
  <c r="AG135" i="39"/>
  <c r="AH135" i="39"/>
  <c r="AI135" i="39"/>
  <c r="AJ135" i="39"/>
  <c r="AK135" i="39"/>
  <c r="AL135" i="39"/>
  <c r="AM135" i="39"/>
  <c r="AN135" i="39"/>
  <c r="AO135" i="39"/>
  <c r="AP135" i="39"/>
  <c r="AQ135" i="39"/>
  <c r="AR135" i="39"/>
  <c r="AS135" i="39"/>
  <c r="AT135" i="39"/>
  <c r="AU135" i="39"/>
  <c r="AV135" i="39"/>
  <c r="AW135" i="39"/>
  <c r="AX135" i="39"/>
  <c r="AY135" i="39"/>
  <c r="AZ135" i="39"/>
  <c r="BA135" i="39"/>
  <c r="BB135" i="39"/>
  <c r="BC135" i="39"/>
  <c r="BD135" i="39"/>
  <c r="BE135" i="39"/>
  <c r="BF135" i="39"/>
  <c r="BG135" i="39"/>
  <c r="BH135" i="39"/>
  <c r="BI135" i="39"/>
  <c r="BJ135" i="39"/>
  <c r="BK135" i="39"/>
  <c r="AA136" i="39" l="1"/>
  <c r="AB136" i="39"/>
  <c r="AC136" i="39"/>
  <c r="X136" i="39"/>
  <c r="Y136" i="39"/>
  <c r="Z136" i="39"/>
  <c r="BL136" i="39"/>
  <c r="BM136" i="39"/>
  <c r="BN136" i="39"/>
  <c r="BO136" i="39"/>
  <c r="BP136" i="39"/>
  <c r="BQ136" i="39"/>
  <c r="BR136" i="39"/>
  <c r="BS136" i="39"/>
  <c r="BT136" i="39"/>
  <c r="BU136" i="39"/>
  <c r="BV136" i="39"/>
  <c r="BW136" i="39"/>
  <c r="A137" i="39"/>
  <c r="B136" i="39"/>
  <c r="D136" i="39"/>
  <c r="E136" i="39"/>
  <c r="F136" i="39"/>
  <c r="G136" i="39"/>
  <c r="H136" i="39"/>
  <c r="I136" i="39"/>
  <c r="J136" i="39"/>
  <c r="K136" i="39"/>
  <c r="L136" i="39"/>
  <c r="M136" i="39"/>
  <c r="N136" i="39"/>
  <c r="O136" i="39"/>
  <c r="P136" i="39"/>
  <c r="Q136" i="39"/>
  <c r="R136" i="39"/>
  <c r="S136" i="39"/>
  <c r="T136" i="39"/>
  <c r="U136" i="39"/>
  <c r="V136" i="39"/>
  <c r="W136" i="39"/>
  <c r="AD136" i="39"/>
  <c r="AE136" i="39"/>
  <c r="AF136" i="39"/>
  <c r="AG136" i="39"/>
  <c r="AH136" i="39"/>
  <c r="AI136" i="39"/>
  <c r="AJ136" i="39"/>
  <c r="AK136" i="39"/>
  <c r="AL136" i="39"/>
  <c r="AM136" i="39"/>
  <c r="AN136" i="39"/>
  <c r="AO136" i="39"/>
  <c r="AP136" i="39"/>
  <c r="AQ136" i="39"/>
  <c r="AR136" i="39"/>
  <c r="AS136" i="39"/>
  <c r="AT136" i="39"/>
  <c r="AU136" i="39"/>
  <c r="AV136" i="39"/>
  <c r="AW136" i="39"/>
  <c r="AX136" i="39"/>
  <c r="AY136" i="39"/>
  <c r="AZ136" i="39"/>
  <c r="BA136" i="39"/>
  <c r="BB136" i="39"/>
  <c r="BC136" i="39"/>
  <c r="BD136" i="39"/>
  <c r="BE136" i="39"/>
  <c r="BF136" i="39"/>
  <c r="BG136" i="39"/>
  <c r="BH136" i="39"/>
  <c r="BI136" i="39"/>
  <c r="BJ136" i="39"/>
  <c r="BK136" i="39"/>
  <c r="AA137" i="39" l="1"/>
  <c r="AB137" i="39"/>
  <c r="AC137" i="39"/>
  <c r="X137" i="39"/>
  <c r="Y137" i="39"/>
  <c r="Z137" i="39"/>
  <c r="BL137" i="39"/>
  <c r="BL138" i="39" s="1"/>
  <c r="BL144" i="39" s="1"/>
  <c r="BM137" i="39"/>
  <c r="BM138" i="39" s="1"/>
  <c r="BM144" i="39" s="1"/>
  <c r="BN137" i="39"/>
  <c r="BN138" i="39" s="1"/>
  <c r="BN144" i="39" s="1"/>
  <c r="BO137" i="39"/>
  <c r="BO138" i="39" s="1"/>
  <c r="BO144" i="39" s="1"/>
  <c r="BP137" i="39"/>
  <c r="BP138" i="39" s="1"/>
  <c r="BP144" i="39" s="1"/>
  <c r="BQ137" i="39"/>
  <c r="BQ138" i="39" s="1"/>
  <c r="BQ144" i="39" s="1"/>
  <c r="BR137" i="39"/>
  <c r="BR138" i="39" s="1"/>
  <c r="BR144" i="39" s="1"/>
  <c r="BS137" i="39"/>
  <c r="BS138" i="39" s="1"/>
  <c r="BS144" i="39" s="1"/>
  <c r="BT137" i="39"/>
  <c r="BT138" i="39" s="1"/>
  <c r="BT144" i="39" s="1"/>
  <c r="BU137" i="39"/>
  <c r="BU138" i="39" s="1"/>
  <c r="BU144" i="39" s="1"/>
  <c r="BV137" i="39"/>
  <c r="BV138" i="39" s="1"/>
  <c r="BV144" i="39" s="1"/>
  <c r="BW137" i="39"/>
  <c r="BW138" i="39" s="1"/>
  <c r="BW144" i="39" s="1"/>
  <c r="B137" i="39"/>
  <c r="D137" i="39"/>
  <c r="D138" i="39" s="1"/>
  <c r="D144" i="39" s="1"/>
  <c r="E137" i="39"/>
  <c r="F137" i="39"/>
  <c r="G137" i="39"/>
  <c r="H137" i="39"/>
  <c r="I137" i="39"/>
  <c r="J137" i="39"/>
  <c r="K137" i="39"/>
  <c r="L137" i="39"/>
  <c r="M137" i="39"/>
  <c r="N137" i="39"/>
  <c r="O137" i="39"/>
  <c r="P137" i="39"/>
  <c r="Q137" i="39"/>
  <c r="R137" i="39"/>
  <c r="S137" i="39"/>
  <c r="T137" i="39"/>
  <c r="U137" i="39"/>
  <c r="V137" i="39"/>
  <c r="W137" i="39"/>
  <c r="AD137" i="39"/>
  <c r="AE137" i="39"/>
  <c r="AF137" i="39"/>
  <c r="AG137" i="39"/>
  <c r="AH137" i="39"/>
  <c r="AI137" i="39"/>
  <c r="AJ137" i="39"/>
  <c r="AK137" i="39"/>
  <c r="AL137" i="39"/>
  <c r="AM137" i="39"/>
  <c r="AN137" i="39"/>
  <c r="AO137" i="39"/>
  <c r="AO138" i="39" s="1"/>
  <c r="AO144" i="39" s="1"/>
  <c r="AP137" i="39"/>
  <c r="AP138" i="39" s="1"/>
  <c r="AP144" i="39" s="1"/>
  <c r="AQ137" i="39"/>
  <c r="AQ138" i="39" s="1"/>
  <c r="AQ144" i="39" s="1"/>
  <c r="AR137" i="39"/>
  <c r="AR138" i="39" s="1"/>
  <c r="AR144" i="39" s="1"/>
  <c r="AS137" i="39"/>
  <c r="AS138" i="39" s="1"/>
  <c r="AS144" i="39" s="1"/>
  <c r="AT137" i="39"/>
  <c r="AT138" i="39" s="1"/>
  <c r="AT144" i="39" s="1"/>
  <c r="AU137" i="39"/>
  <c r="AU138" i="39" s="1"/>
  <c r="AU144" i="39" s="1"/>
  <c r="AV137" i="39"/>
  <c r="AV138" i="39" s="1"/>
  <c r="AV144" i="39" s="1"/>
  <c r="AW137" i="39"/>
  <c r="AW138" i="39" s="1"/>
  <c r="AW144" i="39" s="1"/>
  <c r="AX137" i="39"/>
  <c r="AX138" i="39" s="1"/>
  <c r="AX144" i="39" s="1"/>
  <c r="AY137" i="39"/>
  <c r="AY138" i="39" s="1"/>
  <c r="AY144" i="39" s="1"/>
  <c r="AZ137" i="39"/>
  <c r="AZ138" i="39" s="1"/>
  <c r="AZ144" i="39" s="1"/>
  <c r="BA137" i="39"/>
  <c r="BA138" i="39" s="1"/>
  <c r="BA144" i="39" s="1"/>
  <c r="BB137" i="39"/>
  <c r="BB138" i="39" s="1"/>
  <c r="BB144" i="39" s="1"/>
  <c r="BC137" i="39"/>
  <c r="BC138" i="39" s="1"/>
  <c r="BC144" i="39" s="1"/>
  <c r="BD137" i="39"/>
  <c r="BD138" i="39" s="1"/>
  <c r="BD144" i="39" s="1"/>
  <c r="BE137" i="39"/>
  <c r="BE138" i="39" s="1"/>
  <c r="BE144" i="39" s="1"/>
  <c r="BF137" i="39"/>
  <c r="BF138" i="39" s="1"/>
  <c r="BF144" i="39" s="1"/>
  <c r="BG137" i="39"/>
  <c r="BG138" i="39" s="1"/>
  <c r="BG144" i="39" s="1"/>
  <c r="BH137" i="39"/>
  <c r="BH138" i="39" s="1"/>
  <c r="BH144" i="39" s="1"/>
  <c r="BI137" i="39"/>
  <c r="BI138" i="39" s="1"/>
  <c r="BI144" i="39" s="1"/>
  <c r="BJ137" i="39"/>
  <c r="BJ138" i="39" s="1"/>
  <c r="BJ144" i="39" s="1"/>
  <c r="BK137" i="39"/>
  <c r="BK138" i="39" s="1"/>
  <c r="BK144" i="39" s="1"/>
  <c r="C4" i="38" l="1"/>
  <c r="B106" i="29" l="1"/>
  <c r="A106" i="29"/>
  <c r="B105" i="29"/>
  <c r="A105" i="29"/>
  <c r="B104" i="29"/>
  <c r="A104" i="29"/>
  <c r="B103" i="29"/>
  <c r="A103" i="29"/>
  <c r="B102" i="29"/>
  <c r="A102" i="29"/>
  <c r="B101" i="29"/>
  <c r="A101" i="29"/>
  <c r="B100" i="29"/>
  <c r="A100" i="29"/>
  <c r="B99" i="29"/>
  <c r="A99" i="29"/>
  <c r="B98" i="29"/>
  <c r="A98" i="29"/>
  <c r="B97" i="29"/>
  <c r="A97" i="29"/>
  <c r="B96" i="29"/>
  <c r="A96" i="29"/>
  <c r="B95" i="29"/>
  <c r="A95" i="29"/>
  <c r="B94" i="29"/>
  <c r="A94" i="29"/>
  <c r="B93" i="29"/>
  <c r="A93" i="29"/>
  <c r="B92" i="29"/>
  <c r="A92" i="29"/>
  <c r="B91" i="29"/>
  <c r="A91" i="29"/>
  <c r="B90" i="29"/>
  <c r="A90" i="29"/>
  <c r="B89" i="29"/>
  <c r="A89" i="29"/>
  <c r="B88" i="29"/>
  <c r="A88" i="29"/>
  <c r="B87" i="29"/>
  <c r="A87" i="29"/>
  <c r="B86" i="29"/>
  <c r="A86" i="29"/>
  <c r="B85" i="29"/>
  <c r="A85" i="29"/>
  <c r="B84" i="29"/>
  <c r="A84" i="29"/>
  <c r="B83" i="29"/>
  <c r="A83" i="29"/>
  <c r="B82" i="29"/>
  <c r="A82" i="29"/>
  <c r="B81" i="29"/>
  <c r="A81" i="29"/>
  <c r="B80" i="29"/>
  <c r="A80" i="29"/>
  <c r="B79" i="29"/>
  <c r="A79" i="29"/>
  <c r="B78" i="29"/>
  <c r="A78" i="29"/>
  <c r="B77" i="29"/>
  <c r="A77" i="29"/>
  <c r="B76" i="29"/>
  <c r="A76" i="29"/>
  <c r="B75" i="29"/>
  <c r="A75" i="29"/>
  <c r="B74" i="29"/>
  <c r="A74" i="29"/>
  <c r="B73" i="29"/>
  <c r="A73" i="29"/>
  <c r="B72" i="29"/>
  <c r="A72" i="29"/>
  <c r="B71" i="29"/>
  <c r="A71" i="29"/>
  <c r="B70" i="29"/>
  <c r="A70" i="29"/>
  <c r="B69" i="29"/>
  <c r="A69" i="29"/>
  <c r="B68" i="29"/>
  <c r="A68" i="29"/>
  <c r="B67" i="29"/>
  <c r="A67" i="29"/>
  <c r="B66" i="29"/>
  <c r="A66" i="29"/>
  <c r="B65" i="29"/>
  <c r="A65" i="29"/>
  <c r="B64" i="29"/>
  <c r="A64" i="29"/>
  <c r="B63" i="29"/>
  <c r="A63" i="29"/>
  <c r="B62" i="29"/>
  <c r="A62" i="29"/>
  <c r="B61" i="29"/>
  <c r="A61" i="29"/>
  <c r="B60" i="29"/>
  <c r="A60" i="29"/>
  <c r="B59" i="29"/>
  <c r="A59" i="29"/>
  <c r="B58" i="29"/>
  <c r="A58" i="29"/>
  <c r="B57" i="29"/>
  <c r="A57" i="29"/>
  <c r="B56" i="29"/>
  <c r="A56" i="29"/>
  <c r="B55" i="29"/>
  <c r="A55" i="29"/>
  <c r="B54" i="29"/>
  <c r="A54" i="29"/>
  <c r="B53" i="29"/>
  <c r="A53" i="29"/>
  <c r="B52" i="29"/>
  <c r="A52" i="29"/>
  <c r="B51" i="29"/>
  <c r="A51" i="29"/>
  <c r="B50" i="29"/>
  <c r="A50" i="29"/>
  <c r="B49" i="29"/>
  <c r="A49" i="29"/>
  <c r="B48" i="29"/>
  <c r="A48" i="29"/>
  <c r="B47" i="29"/>
  <c r="A47" i="29"/>
  <c r="B46" i="29"/>
  <c r="A46" i="29"/>
  <c r="B45" i="29"/>
  <c r="A45" i="29"/>
  <c r="B44" i="29"/>
  <c r="A44" i="29"/>
  <c r="B43" i="29"/>
  <c r="A43" i="29"/>
  <c r="B42" i="29"/>
  <c r="A42" i="29"/>
  <c r="B41" i="29"/>
  <c r="A41" i="29"/>
  <c r="B40" i="29"/>
  <c r="A40" i="29"/>
  <c r="B39" i="29"/>
  <c r="A39" i="29"/>
  <c r="B38" i="29"/>
  <c r="A38" i="29"/>
  <c r="B37" i="29"/>
  <c r="A37" i="29"/>
  <c r="B36" i="29"/>
  <c r="A36" i="29"/>
  <c r="B35" i="29"/>
  <c r="A35" i="29"/>
  <c r="B34" i="29"/>
  <c r="B33" i="29"/>
  <c r="B32" i="29"/>
  <c r="B31" i="29"/>
  <c r="B30" i="29"/>
  <c r="A30" i="29"/>
  <c r="B29" i="29"/>
  <c r="A29" i="29"/>
  <c r="B28" i="29"/>
  <c r="A28" i="29"/>
  <c r="B27" i="29"/>
  <c r="A27" i="29"/>
  <c r="B26" i="29"/>
  <c r="B25" i="29"/>
  <c r="B24" i="29"/>
  <c r="B23" i="29"/>
  <c r="B22" i="29"/>
  <c r="B21" i="29"/>
  <c r="B20" i="29"/>
  <c r="B19" i="29"/>
  <c r="B18" i="29"/>
  <c r="B17" i="29"/>
  <c r="A17" i="29"/>
  <c r="B16" i="29"/>
  <c r="A16" i="29"/>
  <c r="B15" i="29"/>
  <c r="A15" i="29"/>
  <c r="B14" i="29"/>
  <c r="A14" i="29"/>
  <c r="B13" i="29"/>
  <c r="B12" i="29"/>
  <c r="B11" i="29"/>
  <c r="B10" i="29"/>
  <c r="B9" i="29"/>
  <c r="B8" i="29"/>
  <c r="B7" i="29"/>
  <c r="B6" i="29"/>
  <c r="B5" i="29"/>
  <c r="A5" i="29"/>
  <c r="B130" i="28"/>
  <c r="A130" i="28"/>
  <c r="B129" i="28"/>
  <c r="A129" i="28"/>
  <c r="B128" i="28"/>
  <c r="A128" i="28"/>
  <c r="B127" i="28"/>
  <c r="A127" i="28"/>
  <c r="B126" i="28"/>
  <c r="A126" i="28"/>
  <c r="B125" i="28"/>
  <c r="A125" i="28"/>
  <c r="B124" i="28"/>
  <c r="A124" i="28"/>
  <c r="B123" i="28"/>
  <c r="A123" i="28"/>
  <c r="B122" i="28"/>
  <c r="A122" i="28"/>
  <c r="B121" i="28"/>
  <c r="A121" i="28"/>
  <c r="B120" i="28"/>
  <c r="A120" i="28"/>
  <c r="B119" i="28"/>
  <c r="A119" i="28"/>
  <c r="B118" i="28"/>
  <c r="A118" i="28"/>
  <c r="B117" i="28"/>
  <c r="A117" i="28"/>
  <c r="B116" i="28"/>
  <c r="A116" i="28"/>
  <c r="B115" i="28"/>
  <c r="A115" i="28"/>
  <c r="B114" i="28"/>
  <c r="A114" i="28"/>
  <c r="B113" i="28"/>
  <c r="A113" i="28"/>
  <c r="B112" i="28"/>
  <c r="A112" i="28"/>
  <c r="B111" i="28"/>
  <c r="A111" i="28"/>
  <c r="B110" i="28"/>
  <c r="A110" i="28"/>
  <c r="B109" i="28"/>
  <c r="A109" i="28"/>
  <c r="B108" i="28"/>
  <c r="A108" i="28"/>
  <c r="B107" i="28"/>
  <c r="A107" i="28"/>
  <c r="B106" i="28"/>
  <c r="A106" i="28"/>
  <c r="B105" i="28"/>
  <c r="A105" i="28"/>
  <c r="B104" i="28"/>
  <c r="A104" i="28"/>
  <c r="B103" i="28"/>
  <c r="A103" i="28"/>
  <c r="B102" i="28"/>
  <c r="A102" i="28"/>
  <c r="B101" i="28"/>
  <c r="A101" i="28"/>
  <c r="B100" i="28"/>
  <c r="A100" i="28"/>
  <c r="B99" i="28"/>
  <c r="A99" i="28"/>
  <c r="B98" i="28"/>
  <c r="A98" i="28"/>
  <c r="B97" i="28"/>
  <c r="A97" i="28"/>
  <c r="B96" i="28"/>
  <c r="A96" i="28"/>
  <c r="B95" i="28"/>
  <c r="A95" i="28"/>
  <c r="B94" i="28"/>
  <c r="A94" i="28"/>
  <c r="B93" i="28"/>
  <c r="A93" i="28"/>
  <c r="B92" i="28"/>
  <c r="A92" i="28"/>
  <c r="B91" i="28"/>
  <c r="A91" i="28"/>
  <c r="B90" i="28"/>
  <c r="A90" i="28"/>
  <c r="B89" i="28"/>
  <c r="A89" i="28"/>
  <c r="B88" i="28"/>
  <c r="A88" i="28"/>
  <c r="B87" i="28"/>
  <c r="A87" i="28"/>
  <c r="B86" i="28"/>
  <c r="A86" i="28"/>
  <c r="B85" i="28"/>
  <c r="A85" i="28"/>
  <c r="B84" i="28"/>
  <c r="A84" i="28"/>
  <c r="B83" i="28"/>
  <c r="A83" i="28"/>
  <c r="B82" i="28"/>
  <c r="A82" i="28"/>
  <c r="B81" i="28"/>
  <c r="A81" i="28"/>
  <c r="B80" i="28"/>
  <c r="A80" i="28"/>
  <c r="B79" i="28"/>
  <c r="A79" i="28"/>
  <c r="B78" i="28"/>
  <c r="A78" i="28"/>
  <c r="B77" i="28"/>
  <c r="A77" i="28"/>
  <c r="B76" i="28"/>
  <c r="A76" i="28"/>
  <c r="B75" i="28"/>
  <c r="A75" i="28"/>
  <c r="B74" i="28"/>
  <c r="A74" i="28"/>
  <c r="B73" i="28"/>
  <c r="A73" i="28"/>
  <c r="B72" i="28"/>
  <c r="A72" i="28"/>
  <c r="B71" i="28"/>
  <c r="A71" i="28"/>
  <c r="B70" i="28"/>
  <c r="A70" i="28"/>
  <c r="B69" i="28"/>
  <c r="A69" i="28"/>
  <c r="B68" i="28"/>
  <c r="A68" i="28"/>
  <c r="B67" i="28"/>
  <c r="A67" i="28"/>
  <c r="B66" i="28"/>
  <c r="A66" i="28"/>
  <c r="B65" i="28"/>
  <c r="A65" i="28"/>
  <c r="B64" i="28"/>
  <c r="A64" i="28"/>
  <c r="B63" i="28"/>
  <c r="A63" i="28"/>
  <c r="B62" i="28"/>
  <c r="A62" i="28"/>
  <c r="B61" i="28"/>
  <c r="A61" i="28"/>
  <c r="B60" i="28"/>
  <c r="A60" i="28"/>
  <c r="B59" i="28"/>
  <c r="A59" i="28"/>
  <c r="B58" i="28"/>
  <c r="A58" i="28"/>
  <c r="B57" i="28"/>
  <c r="A57" i="28"/>
  <c r="B56" i="28"/>
  <c r="A56" i="28"/>
  <c r="B55" i="28"/>
  <c r="A55" i="28"/>
  <c r="B54" i="28"/>
  <c r="B53" i="28"/>
  <c r="B52" i="28"/>
  <c r="B51" i="28"/>
  <c r="B50" i="28"/>
  <c r="B49" i="28"/>
  <c r="B48" i="28"/>
  <c r="B47" i="28"/>
  <c r="B46" i="28"/>
  <c r="B45" i="28"/>
  <c r="B44" i="28"/>
  <c r="B43" i="28"/>
  <c r="B42" i="28"/>
  <c r="B41" i="28"/>
  <c r="B40" i="28"/>
  <c r="B39" i="28"/>
  <c r="B38" i="28"/>
  <c r="B37" i="28"/>
  <c r="B36" i="28"/>
  <c r="B35" i="28"/>
  <c r="B34" i="28"/>
  <c r="B33" i="28"/>
  <c r="B32" i="28"/>
  <c r="B31" i="28"/>
  <c r="B30" i="28"/>
  <c r="B29" i="28"/>
  <c r="B28" i="28"/>
  <c r="B27" i="28"/>
  <c r="B26" i="28"/>
  <c r="B25" i="28"/>
  <c r="B24" i="28"/>
  <c r="B23" i="28"/>
  <c r="B22" i="28"/>
  <c r="B21" i="28"/>
  <c r="B20" i="28"/>
  <c r="B19" i="28"/>
  <c r="B18" i="28"/>
  <c r="B17" i="28"/>
  <c r="B16" i="28"/>
  <c r="B15" i="28"/>
  <c r="B14" i="28"/>
  <c r="B13" i="28"/>
  <c r="A13" i="28"/>
  <c r="B12" i="28"/>
  <c r="A12" i="28"/>
  <c r="B11" i="28"/>
  <c r="A11" i="28"/>
  <c r="B10" i="28"/>
  <c r="A10" i="28"/>
  <c r="B9" i="28"/>
  <c r="B8" i="28"/>
  <c r="B7" i="28"/>
  <c r="B6" i="28"/>
  <c r="B5" i="28"/>
  <c r="A5" i="28"/>
  <c r="AL18" i="11" l="1"/>
  <c r="BO71" i="48"/>
  <c r="BN71" i="48"/>
  <c r="BM71" i="48"/>
  <c r="BL71" i="48"/>
  <c r="BK71" i="48"/>
  <c r="BJ71" i="48"/>
  <c r="BI71" i="48"/>
  <c r="BH71" i="48"/>
  <c r="BG71" i="48"/>
  <c r="BF71" i="48"/>
  <c r="BE71" i="48"/>
  <c r="BD71" i="48"/>
  <c r="BC71" i="48"/>
  <c r="BB71" i="48"/>
  <c r="BA71" i="48"/>
  <c r="AZ71" i="48"/>
  <c r="AY71" i="48"/>
  <c r="AX71" i="48"/>
  <c r="AW71" i="48"/>
  <c r="AV71" i="48"/>
  <c r="AU71" i="48"/>
  <c r="AT71" i="48"/>
  <c r="AS71" i="48"/>
  <c r="AR71" i="48"/>
  <c r="AQ71" i="48"/>
  <c r="AP71" i="48"/>
  <c r="AO71" i="48"/>
  <c r="AN71" i="48"/>
  <c r="AM71" i="48"/>
  <c r="AL71" i="48"/>
  <c r="AK71" i="48"/>
  <c r="AJ71" i="48"/>
  <c r="AI71" i="48"/>
  <c r="AH71"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L84" i="11"/>
  <c r="AL83" i="11"/>
  <c r="AL82" i="11"/>
  <c r="AL81" i="11"/>
  <c r="AL80" i="11"/>
  <c r="AL78" i="11"/>
  <c r="AL77" i="11"/>
  <c r="AL76" i="11"/>
  <c r="AL66" i="11"/>
  <c r="AL65" i="11"/>
  <c r="AL64" i="11"/>
  <c r="AL63" i="11"/>
  <c r="AL62" i="11"/>
  <c r="AL61" i="11"/>
  <c r="AL60" i="11"/>
  <c r="AL59" i="11"/>
  <c r="AL58" i="11"/>
  <c r="AL57" i="11"/>
  <c r="AL56" i="11"/>
  <c r="AL55" i="11"/>
  <c r="AL51" i="11"/>
  <c r="AL50" i="11"/>
  <c r="AL49" i="11"/>
  <c r="AL43" i="11"/>
  <c r="AL42" i="11"/>
  <c r="AL41" i="11"/>
  <c r="AL40" i="11"/>
  <c r="AL39" i="11"/>
  <c r="AL38" i="11"/>
  <c r="AL37" i="11"/>
  <c r="AL33" i="11"/>
  <c r="AL32" i="11"/>
  <c r="AL31" i="11"/>
  <c r="AL30" i="11"/>
  <c r="AL29" i="11"/>
  <c r="AL22" i="11"/>
  <c r="AL21" i="11"/>
  <c r="AL20" i="11"/>
  <c r="AL19" i="11"/>
  <c r="AL14" i="11"/>
  <c r="AL13" i="11"/>
  <c r="AL12" i="11"/>
  <c r="AB14" i="39" s="1"/>
  <c r="AB148" i="39" s="1"/>
  <c r="AL11" i="11"/>
  <c r="Z84" i="11"/>
  <c r="Z80" i="11"/>
  <c r="Z66" i="11"/>
  <c r="Z62" i="11"/>
  <c r="Z58" i="11"/>
  <c r="Z51" i="11"/>
  <c r="Z42" i="11"/>
  <c r="Z38" i="11"/>
  <c r="Z31" i="11"/>
  <c r="Z21" i="11"/>
  <c r="Z14" i="11"/>
  <c r="Z83" i="11"/>
  <c r="Z78" i="11"/>
  <c r="Z65" i="11"/>
  <c r="Z61" i="11"/>
  <c r="Z57" i="11"/>
  <c r="Z50" i="11"/>
  <c r="Z41" i="11"/>
  <c r="Z37" i="11"/>
  <c r="Z30" i="11"/>
  <c r="Z20" i="11"/>
  <c r="Z13" i="11"/>
  <c r="Z82" i="11"/>
  <c r="Z77" i="11"/>
  <c r="Z64" i="11"/>
  <c r="Z60" i="11"/>
  <c r="Z56" i="11"/>
  <c r="Z49" i="11"/>
  <c r="Z40" i="11"/>
  <c r="Z33" i="11"/>
  <c r="Z29" i="11"/>
  <c r="Z19" i="11"/>
  <c r="Z12" i="11"/>
  <c r="Z81" i="11"/>
  <c r="Z76" i="11"/>
  <c r="Z63" i="11"/>
  <c r="Z59" i="11"/>
  <c r="Z55" i="11"/>
  <c r="Z43" i="11"/>
  <c r="Z39" i="11"/>
  <c r="Z32" i="11"/>
  <c r="Z22" i="11"/>
  <c r="Z18" i="11"/>
  <c r="Z11" i="11"/>
  <c r="P13" i="39" s="1"/>
  <c r="P21" i="39" s="1"/>
  <c r="AB29" i="11"/>
  <c r="AB31" i="11"/>
  <c r="AB33" i="11"/>
  <c r="AA30" i="11"/>
  <c r="AA32" i="11"/>
  <c r="AB30" i="11"/>
  <c r="AB32" i="11"/>
  <c r="AA33" i="11"/>
  <c r="AA29" i="11"/>
  <c r="AA31" i="11"/>
  <c r="AD55" i="11"/>
  <c r="AH55" i="11"/>
  <c r="AC56" i="11"/>
  <c r="AG56" i="11"/>
  <c r="AB57" i="11"/>
  <c r="AF57" i="11"/>
  <c r="AA58" i="11"/>
  <c r="AE58" i="11"/>
  <c r="AI58" i="11"/>
  <c r="AD59" i="11"/>
  <c r="AH59" i="11"/>
  <c r="AC60" i="11"/>
  <c r="AG60" i="11"/>
  <c r="AB61" i="11"/>
  <c r="AF61" i="11"/>
  <c r="AA62" i="11"/>
  <c r="AE62" i="11"/>
  <c r="AI62" i="11"/>
  <c r="AD63" i="11"/>
  <c r="AH63" i="11"/>
  <c r="AC64" i="11"/>
  <c r="AG64" i="11"/>
  <c r="AB65" i="11"/>
  <c r="AF65" i="11"/>
  <c r="AA66" i="11"/>
  <c r="AE66" i="11"/>
  <c r="AI66" i="11"/>
  <c r="AD49" i="11"/>
  <c r="AH49" i="11"/>
  <c r="AB50" i="11"/>
  <c r="AF50" i="11"/>
  <c r="AJ50" i="11"/>
  <c r="AD51" i="11"/>
  <c r="AH51" i="11"/>
  <c r="AB37" i="11"/>
  <c r="AF37" i="11"/>
  <c r="AB38" i="11"/>
  <c r="AF38" i="11"/>
  <c r="AB39" i="11"/>
  <c r="AF39" i="11"/>
  <c r="AB40" i="11"/>
  <c r="AF40" i="11"/>
  <c r="AB41" i="11"/>
  <c r="AF41" i="11"/>
  <c r="AB42" i="11"/>
  <c r="AF42" i="11"/>
  <c r="AB43" i="11"/>
  <c r="AF43" i="11"/>
  <c r="AD29" i="11"/>
  <c r="AH29" i="11"/>
  <c r="AF30" i="11"/>
  <c r="AD31" i="11"/>
  <c r="AH31" i="11"/>
  <c r="AF32" i="11"/>
  <c r="AD33" i="11"/>
  <c r="AH33" i="11"/>
  <c r="AD18" i="11"/>
  <c r="AA19" i="11"/>
  <c r="AE19" i="11"/>
  <c r="AB20" i="11"/>
  <c r="AF20" i="11"/>
  <c r="AC21" i="11"/>
  <c r="AG21" i="11"/>
  <c r="AD22" i="11"/>
  <c r="AA11" i="11"/>
  <c r="AE11" i="11"/>
  <c r="U13" i="39" s="1"/>
  <c r="U21" i="39" s="1"/>
  <c r="AA13" i="11"/>
  <c r="AC14" i="11"/>
  <c r="AE12" i="11"/>
  <c r="U14" i="39" s="1"/>
  <c r="U148" i="39" s="1"/>
  <c r="AA55" i="11"/>
  <c r="AE55" i="11"/>
  <c r="AI55" i="11"/>
  <c r="AD56" i="11"/>
  <c r="AH56" i="11"/>
  <c r="AC57" i="11"/>
  <c r="AG57" i="11"/>
  <c r="AB58" i="11"/>
  <c r="AF58" i="11"/>
  <c r="AA59" i="11"/>
  <c r="AE59" i="11"/>
  <c r="AI59" i="11"/>
  <c r="AD60" i="11"/>
  <c r="AH60" i="11"/>
  <c r="AC61" i="11"/>
  <c r="AG61" i="11"/>
  <c r="AB62" i="11"/>
  <c r="AF62" i="11"/>
  <c r="AA63" i="11"/>
  <c r="AE63" i="11"/>
  <c r="AI63" i="11"/>
  <c r="AD64" i="11"/>
  <c r="AH64" i="11"/>
  <c r="AC65" i="11"/>
  <c r="AG65" i="11"/>
  <c r="AB66" i="11"/>
  <c r="AF66" i="11"/>
  <c r="AA49" i="11"/>
  <c r="AE49" i="11"/>
  <c r="AI49" i="11"/>
  <c r="AC50" i="11"/>
  <c r="AG50" i="11"/>
  <c r="AA51" i="11"/>
  <c r="AE51" i="11"/>
  <c r="AI51" i="11"/>
  <c r="AC37" i="11"/>
  <c r="AG37" i="11"/>
  <c r="AC38" i="11"/>
  <c r="AG38" i="11"/>
  <c r="AC39" i="11"/>
  <c r="AG39" i="11"/>
  <c r="AC40" i="11"/>
  <c r="AG40" i="11"/>
  <c r="AC41" i="11"/>
  <c r="AG41" i="11"/>
  <c r="AC42" i="11"/>
  <c r="AG42" i="11"/>
  <c r="AC43" i="11"/>
  <c r="AG43" i="11"/>
  <c r="AE29" i="11"/>
  <c r="AC30" i="11"/>
  <c r="AG30" i="11"/>
  <c r="AE31" i="11"/>
  <c r="AC32" i="11"/>
  <c r="AG32" i="11"/>
  <c r="AE33" i="11"/>
  <c r="AA18" i="11"/>
  <c r="AE18" i="11"/>
  <c r="AB19" i="11"/>
  <c r="AF19" i="11"/>
  <c r="AC20" i="11"/>
  <c r="AG20" i="11"/>
  <c r="AD21" i="11"/>
  <c r="AA22" i="11"/>
  <c r="AE22" i="11"/>
  <c r="AB11" i="11"/>
  <c r="AF11" i="11"/>
  <c r="AD12" i="11"/>
  <c r="T14" i="39" s="1"/>
  <c r="T148" i="39" s="1"/>
  <c r="AB13" i="11"/>
  <c r="AF13" i="11"/>
  <c r="AD14" i="11"/>
  <c r="AC11" i="11"/>
  <c r="AE14" i="11"/>
  <c r="AB55" i="11"/>
  <c r="AF55" i="11"/>
  <c r="AA56" i="11"/>
  <c r="AE56" i="11"/>
  <c r="AI56" i="11"/>
  <c r="AD57" i="11"/>
  <c r="AH57" i="11"/>
  <c r="AC58" i="11"/>
  <c r="AG58" i="11"/>
  <c r="AB59" i="11"/>
  <c r="AF59" i="11"/>
  <c r="AA60" i="11"/>
  <c r="AE60" i="11"/>
  <c r="AI60" i="11"/>
  <c r="AD61" i="11"/>
  <c r="AH61" i="11"/>
  <c r="AC62" i="11"/>
  <c r="AG62" i="11"/>
  <c r="AB63" i="11"/>
  <c r="AF63" i="11"/>
  <c r="AA64" i="11"/>
  <c r="AE64" i="11"/>
  <c r="AI64" i="11"/>
  <c r="AD65" i="11"/>
  <c r="AH65" i="11"/>
  <c r="AC66" i="11"/>
  <c r="AG66" i="11"/>
  <c r="AB49" i="11"/>
  <c r="AF49" i="11"/>
  <c r="AJ49" i="11"/>
  <c r="AD50" i="11"/>
  <c r="AH50" i="11"/>
  <c r="AB51" i="11"/>
  <c r="AF51" i="11"/>
  <c r="AJ51" i="11"/>
  <c r="AD37" i="11"/>
  <c r="AH37" i="11"/>
  <c r="AD38" i="11"/>
  <c r="AH38" i="11"/>
  <c r="AD39" i="11"/>
  <c r="AH39" i="11"/>
  <c r="AD40" i="11"/>
  <c r="AH40" i="11"/>
  <c r="AD41" i="11"/>
  <c r="AH41" i="11"/>
  <c r="AD42" i="11"/>
  <c r="AH42" i="11"/>
  <c r="AD43" i="11"/>
  <c r="AH43" i="11"/>
  <c r="AF29" i="11"/>
  <c r="AD30" i="11"/>
  <c r="AH30" i="11"/>
  <c r="AF31" i="11"/>
  <c r="AD32" i="11"/>
  <c r="AH32" i="11"/>
  <c r="AF33" i="11"/>
  <c r="AB18" i="11"/>
  <c r="AF18" i="11"/>
  <c r="AC19" i="11"/>
  <c r="AG19" i="11"/>
  <c r="AD20" i="11"/>
  <c r="AA21" i="11"/>
  <c r="AE21" i="11"/>
  <c r="AB22" i="11"/>
  <c r="AF22" i="11"/>
  <c r="AC13" i="11"/>
  <c r="AC55" i="11"/>
  <c r="AG55" i="11"/>
  <c r="AB56" i="11"/>
  <c r="AF56" i="11"/>
  <c r="AA57" i="11"/>
  <c r="AE57" i="11"/>
  <c r="AI57" i="11"/>
  <c r="AD58" i="11"/>
  <c r="AH58" i="11"/>
  <c r="AC59" i="11"/>
  <c r="AG59" i="11"/>
  <c r="AB60" i="11"/>
  <c r="AF60" i="11"/>
  <c r="AA61" i="11"/>
  <c r="AE61" i="11"/>
  <c r="AI61" i="11"/>
  <c r="AD62" i="11"/>
  <c r="AH62" i="11"/>
  <c r="AC63" i="11"/>
  <c r="AG63" i="11"/>
  <c r="AB64" i="11"/>
  <c r="AF64" i="11"/>
  <c r="AA65" i="11"/>
  <c r="AE65" i="11"/>
  <c r="AI65" i="11"/>
  <c r="AD66" i="11"/>
  <c r="AH66" i="11"/>
  <c r="AC49" i="11"/>
  <c r="AG49" i="11"/>
  <c r="AA50" i="11"/>
  <c r="AE50" i="11"/>
  <c r="AI50" i="11"/>
  <c r="AC51" i="11"/>
  <c r="AG51" i="11"/>
  <c r="AA37" i="11"/>
  <c r="AE37" i="11"/>
  <c r="AA38" i="11"/>
  <c r="AE38" i="11"/>
  <c r="AA39" i="11"/>
  <c r="AE39" i="11"/>
  <c r="AA40" i="11"/>
  <c r="AE40" i="11"/>
  <c r="AA41" i="11"/>
  <c r="AE41" i="11"/>
  <c r="AA42" i="11"/>
  <c r="AE42" i="11"/>
  <c r="AA43" i="11"/>
  <c r="AE43" i="11"/>
  <c r="AC29" i="11"/>
  <c r="AG29" i="11"/>
  <c r="AE30" i="11"/>
  <c r="AC31" i="11"/>
  <c r="AG31" i="11"/>
  <c r="AE32" i="11"/>
  <c r="AC33" i="11"/>
  <c r="AG33" i="11"/>
  <c r="AC18" i="11"/>
  <c r="AG18" i="11"/>
  <c r="AD19" i="11"/>
  <c r="AA20" i="11"/>
  <c r="AE20" i="11"/>
  <c r="AB21" i="11"/>
  <c r="AF21" i="11"/>
  <c r="AC22" i="11"/>
  <c r="AG22" i="11"/>
  <c r="AD11" i="11"/>
  <c r="T13" i="39" s="1"/>
  <c r="T21" i="39" s="1"/>
  <c r="AB12" i="11"/>
  <c r="R14" i="39" s="1"/>
  <c r="R148" i="39" s="1"/>
  <c r="AF12" i="11"/>
  <c r="V14" i="39" s="1"/>
  <c r="V148" i="39" s="1"/>
  <c r="AD13" i="11"/>
  <c r="AB14" i="11"/>
  <c r="AF14" i="11"/>
  <c r="AC12" i="11"/>
  <c r="S14" i="39" s="1"/>
  <c r="S148" i="39" s="1"/>
  <c r="AE13" i="11"/>
  <c r="AA12" i="11"/>
  <c r="Q14" i="39" s="1"/>
  <c r="Q148" i="39" s="1"/>
  <c r="AA14" i="11"/>
  <c r="AB110" i="16"/>
  <c r="AB128" i="16"/>
  <c r="AB144" i="16"/>
  <c r="AB101" i="16"/>
  <c r="AB107" i="16"/>
  <c r="AB99" i="16"/>
  <c r="AB111" i="16"/>
  <c r="AB126" i="16"/>
  <c r="AB134" i="16"/>
  <c r="AB141" i="16"/>
  <c r="AB142" i="16"/>
  <c r="AB125" i="16"/>
  <c r="AB124" i="16"/>
  <c r="AB133" i="16"/>
  <c r="AB112" i="16"/>
  <c r="AB100" i="16"/>
  <c r="AB116" i="16"/>
  <c r="AB105" i="16"/>
  <c r="AB132" i="16"/>
  <c r="AB143" i="16"/>
  <c r="AB135" i="16"/>
  <c r="AB115" i="16"/>
  <c r="AB127" i="16"/>
  <c r="AB117" i="16"/>
  <c r="AB129" i="16"/>
  <c r="V14" i="11"/>
  <c r="N14" i="11"/>
  <c r="V13" i="11"/>
  <c r="N13" i="11"/>
  <c r="V12" i="11"/>
  <c r="L14" i="39" s="1"/>
  <c r="L148" i="39" s="1"/>
  <c r="N12" i="11"/>
  <c r="V11" i="11"/>
  <c r="N11" i="11"/>
  <c r="AK14" i="11"/>
  <c r="U14" i="11"/>
  <c r="AK13" i="11"/>
  <c r="U13" i="11"/>
  <c r="AK12" i="11"/>
  <c r="AA14" i="39" s="1"/>
  <c r="AA148" i="39" s="1"/>
  <c r="U12" i="11"/>
  <c r="K14" i="39" s="1"/>
  <c r="K148" i="39" s="1"/>
  <c r="AK11" i="11"/>
  <c r="U11" i="11"/>
  <c r="K13" i="39" s="1"/>
  <c r="K21" i="39" s="1"/>
  <c r="T13" i="11"/>
  <c r="AJ14" i="11"/>
  <c r="T14" i="11"/>
  <c r="AI14" i="11"/>
  <c r="S14" i="11"/>
  <c r="AI13" i="11"/>
  <c r="S13" i="11"/>
  <c r="AI12" i="11"/>
  <c r="S12" i="11"/>
  <c r="I14" i="39" s="1"/>
  <c r="I148" i="39" s="1"/>
  <c r="AI11" i="11"/>
  <c r="S11" i="11"/>
  <c r="I13" i="39" s="1"/>
  <c r="I21" i="39" s="1"/>
  <c r="T11" i="11"/>
  <c r="J13" i="39" s="1"/>
  <c r="J21" i="39" s="1"/>
  <c r="AH14" i="11"/>
  <c r="R14" i="11"/>
  <c r="AH13" i="11"/>
  <c r="R13" i="11"/>
  <c r="AH12" i="11"/>
  <c r="R12" i="11"/>
  <c r="H14" i="39" s="1"/>
  <c r="H148" i="39" s="1"/>
  <c r="AH11" i="11"/>
  <c r="R11" i="11"/>
  <c r="H13" i="39" s="1"/>
  <c r="H21" i="39" s="1"/>
  <c r="AJ11" i="11"/>
  <c r="AG14" i="11"/>
  <c r="Y14" i="11"/>
  <c r="Q14" i="11"/>
  <c r="AG13" i="11"/>
  <c r="Y13" i="11"/>
  <c r="Q13" i="11"/>
  <c r="AG12" i="11"/>
  <c r="Y12" i="11"/>
  <c r="O14" i="39" s="1"/>
  <c r="O148" i="39" s="1"/>
  <c r="Q12" i="11"/>
  <c r="G14" i="39" s="1"/>
  <c r="G148" i="39" s="1"/>
  <c r="AG11" i="11"/>
  <c r="Y11" i="11"/>
  <c r="Q11" i="11"/>
  <c r="G13" i="39" s="1"/>
  <c r="G21" i="39" s="1"/>
  <c r="AJ12" i="11"/>
  <c r="X14" i="11"/>
  <c r="P14" i="11"/>
  <c r="X13" i="11"/>
  <c r="P13" i="11"/>
  <c r="X12" i="11"/>
  <c r="N14" i="39" s="1"/>
  <c r="N148" i="39" s="1"/>
  <c r="P12" i="11"/>
  <c r="F14" i="39" s="1"/>
  <c r="F148" i="39" s="1"/>
  <c r="X11" i="11"/>
  <c r="N13" i="39" s="1"/>
  <c r="N21" i="39" s="1"/>
  <c r="P11" i="11"/>
  <c r="F13" i="39" s="1"/>
  <c r="F21" i="39" s="1"/>
  <c r="AJ13" i="11"/>
  <c r="W14" i="11"/>
  <c r="O14" i="11"/>
  <c r="W13" i="11"/>
  <c r="O13" i="11"/>
  <c r="W12" i="11"/>
  <c r="M14" i="39" s="1"/>
  <c r="M148" i="39" s="1"/>
  <c r="O12" i="11"/>
  <c r="E14" i="39" s="1"/>
  <c r="E148" i="39" s="1"/>
  <c r="W11" i="11"/>
  <c r="M13" i="39" s="1"/>
  <c r="M21" i="39" s="1"/>
  <c r="O11" i="11"/>
  <c r="E13" i="39" s="1"/>
  <c r="E21" i="39" s="1"/>
  <c r="T12" i="11"/>
  <c r="J14" i="39" s="1"/>
  <c r="J148" i="39" s="1"/>
  <c r="AK21" i="11"/>
  <c r="AK38" i="11"/>
  <c r="AK51" i="11"/>
  <c r="AK62" i="11"/>
  <c r="AK80" i="11"/>
  <c r="AK22" i="11"/>
  <c r="AK39" i="11"/>
  <c r="AK55" i="11"/>
  <c r="AK63" i="11"/>
  <c r="AK81" i="11"/>
  <c r="AK61" i="11"/>
  <c r="AK29" i="11"/>
  <c r="AK40" i="11"/>
  <c r="AK56" i="11"/>
  <c r="AK64" i="11"/>
  <c r="AK82" i="11"/>
  <c r="AK50" i="11"/>
  <c r="AK30" i="11"/>
  <c r="AK41" i="11"/>
  <c r="AK57" i="11"/>
  <c r="AK65" i="11"/>
  <c r="AK83" i="11"/>
  <c r="AK20" i="11"/>
  <c r="AK31" i="11"/>
  <c r="AK42" i="11"/>
  <c r="AK58" i="11"/>
  <c r="AK66" i="11"/>
  <c r="AK84" i="11"/>
  <c r="AK18" i="11"/>
  <c r="AK32" i="11"/>
  <c r="AK43" i="11"/>
  <c r="AK59" i="11"/>
  <c r="AK76" i="11"/>
  <c r="AK78" i="11"/>
  <c r="AK19" i="11"/>
  <c r="AK33" i="11"/>
  <c r="AK49" i="11"/>
  <c r="AK60" i="11"/>
  <c r="AK77" i="11"/>
  <c r="AK37" i="11"/>
  <c r="AJ84" i="11"/>
  <c r="AH82" i="11"/>
  <c r="AI78" i="11"/>
  <c r="AJ66" i="11"/>
  <c r="AJ58" i="11"/>
  <c r="AI40" i="11"/>
  <c r="AJ37" i="11"/>
  <c r="AI29" i="11"/>
  <c r="AJ20" i="11"/>
  <c r="AH18" i="11"/>
  <c r="AJ30" i="11"/>
  <c r="AI84" i="11"/>
  <c r="AJ81" i="11"/>
  <c r="AH78" i="11"/>
  <c r="AJ63" i="11"/>
  <c r="AJ55" i="11"/>
  <c r="AJ42" i="11"/>
  <c r="AI37" i="11"/>
  <c r="AJ31" i="11"/>
  <c r="AI20" i="11"/>
  <c r="AI83" i="11"/>
  <c r="AJ80" i="11"/>
  <c r="AJ62" i="11"/>
  <c r="AJ41" i="11"/>
  <c r="AI19" i="11"/>
  <c r="AH84" i="11"/>
  <c r="AI81" i="11"/>
  <c r="AJ77" i="11"/>
  <c r="AJ60" i="11"/>
  <c r="AI42" i="11"/>
  <c r="AJ39" i="11"/>
  <c r="AI31" i="11"/>
  <c r="AJ22" i="11"/>
  <c r="AH20" i="11"/>
  <c r="AH77" i="11"/>
  <c r="AI33" i="11"/>
  <c r="AH22" i="11"/>
  <c r="AJ83" i="11"/>
  <c r="AH81" i="11"/>
  <c r="AI77" i="11"/>
  <c r="AJ65" i="11"/>
  <c r="AJ57" i="11"/>
  <c r="AI39" i="11"/>
  <c r="AJ33" i="11"/>
  <c r="AI22" i="11"/>
  <c r="AJ19" i="11"/>
  <c r="AH83" i="11"/>
  <c r="AI80" i="11"/>
  <c r="AJ76" i="11"/>
  <c r="AJ59" i="11"/>
  <c r="AI41" i="11"/>
  <c r="AJ38" i="11"/>
  <c r="AI30" i="11"/>
  <c r="AJ21" i="11"/>
  <c r="AH19" i="11"/>
  <c r="AH76" i="11"/>
  <c r="AI43" i="11"/>
  <c r="AJ29" i="11"/>
  <c r="AI18" i="11"/>
  <c r="AJ82" i="11"/>
  <c r="AH80" i="11"/>
  <c r="AI76" i="11"/>
  <c r="AJ64" i="11"/>
  <c r="AJ56" i="11"/>
  <c r="AJ43" i="11"/>
  <c r="AI38" i="11"/>
  <c r="AJ32" i="11"/>
  <c r="AI21" i="11"/>
  <c r="AJ18" i="11"/>
  <c r="AI82" i="11"/>
  <c r="AJ78" i="11"/>
  <c r="AJ61" i="11"/>
  <c r="AJ40" i="11"/>
  <c r="AI32" i="11"/>
  <c r="AH21" i="11"/>
  <c r="AG81" i="11"/>
  <c r="AG76" i="11"/>
  <c r="AG84" i="11"/>
  <c r="AG80" i="11"/>
  <c r="AG83" i="11"/>
  <c r="AG77" i="11"/>
  <c r="AG82" i="11"/>
  <c r="AG78" i="11"/>
  <c r="P14" i="39"/>
  <c r="P148" i="39" s="1"/>
  <c r="S13" i="39"/>
  <c r="S21" i="39" s="1"/>
  <c r="V13" i="39"/>
  <c r="V21" i="39" s="1"/>
  <c r="R13" i="39"/>
  <c r="R21" i="39" s="1"/>
  <c r="Q13" i="39"/>
  <c r="Q21" i="39" s="1"/>
  <c r="L13" i="39"/>
  <c r="L21" i="39" s="1"/>
  <c r="X66" i="11"/>
  <c r="T66" i="11"/>
  <c r="P66" i="11"/>
  <c r="W65" i="11"/>
  <c r="S65" i="11"/>
  <c r="O65" i="11"/>
  <c r="V64" i="11"/>
  <c r="R64" i="11"/>
  <c r="N64" i="11"/>
  <c r="Y63" i="11"/>
  <c r="U63" i="11"/>
  <c r="Q63" i="11"/>
  <c r="X62" i="11"/>
  <c r="T62" i="11"/>
  <c r="P62" i="11"/>
  <c r="W61" i="11"/>
  <c r="S61" i="11"/>
  <c r="O61" i="11"/>
  <c r="V60" i="11"/>
  <c r="R60" i="11"/>
  <c r="N60" i="11"/>
  <c r="Y59" i="11"/>
  <c r="U59" i="11"/>
  <c r="Q59" i="11"/>
  <c r="X58" i="11"/>
  <c r="T58" i="11"/>
  <c r="P58" i="11"/>
  <c r="W57" i="11"/>
  <c r="S57" i="11"/>
  <c r="O57" i="11"/>
  <c r="V56" i="11"/>
  <c r="R56" i="11"/>
  <c r="N56" i="11"/>
  <c r="Y51" i="11"/>
  <c r="U51" i="11"/>
  <c r="Q51" i="11"/>
  <c r="X50" i="11"/>
  <c r="T50" i="11"/>
  <c r="P50" i="11"/>
  <c r="T49" i="11"/>
  <c r="Y43" i="11"/>
  <c r="U43" i="11"/>
  <c r="Q43" i="11"/>
  <c r="X42" i="11"/>
  <c r="T42" i="11"/>
  <c r="P42" i="11"/>
  <c r="W41" i="11"/>
  <c r="S41" i="11"/>
  <c r="O41" i="11"/>
  <c r="V40" i="11"/>
  <c r="R40" i="11"/>
  <c r="N40" i="11"/>
  <c r="Y39" i="11"/>
  <c r="U39" i="11"/>
  <c r="Q39" i="11"/>
  <c r="X38" i="11"/>
  <c r="T38" i="11"/>
  <c r="P38" i="11"/>
  <c r="S37" i="11"/>
  <c r="W66" i="11"/>
  <c r="S66" i="11"/>
  <c r="O66" i="11"/>
  <c r="V65" i="11"/>
  <c r="R65" i="11"/>
  <c r="N65" i="11"/>
  <c r="Y64" i="11"/>
  <c r="U64" i="11"/>
  <c r="Q64" i="11"/>
  <c r="X63" i="11"/>
  <c r="T63" i="11"/>
  <c r="P63" i="11"/>
  <c r="W62" i="11"/>
  <c r="S62" i="11"/>
  <c r="O62" i="11"/>
  <c r="V61" i="11"/>
  <c r="R61" i="11"/>
  <c r="N61" i="11"/>
  <c r="Y60" i="11"/>
  <c r="U60" i="11"/>
  <c r="Q60" i="11"/>
  <c r="X59" i="11"/>
  <c r="T59" i="11"/>
  <c r="P59" i="11"/>
  <c r="W58" i="11"/>
  <c r="S58" i="11"/>
  <c r="O58" i="11"/>
  <c r="V57" i="11"/>
  <c r="R57" i="11"/>
  <c r="N57" i="11"/>
  <c r="Y56" i="11"/>
  <c r="U56" i="11"/>
  <c r="Q56" i="11"/>
  <c r="X51" i="11"/>
  <c r="T51" i="11"/>
  <c r="P51" i="11"/>
  <c r="W50" i="11"/>
  <c r="S50" i="11"/>
  <c r="O50" i="11"/>
  <c r="X43" i="11"/>
  <c r="T43" i="11"/>
  <c r="P43" i="11"/>
  <c r="W42" i="11"/>
  <c r="S42" i="11"/>
  <c r="V66" i="11"/>
  <c r="N66" i="11"/>
  <c r="Y65" i="11"/>
  <c r="Q65" i="11"/>
  <c r="T64" i="11"/>
  <c r="W63" i="11"/>
  <c r="O63" i="11"/>
  <c r="R62" i="11"/>
  <c r="U61" i="11"/>
  <c r="X60" i="11"/>
  <c r="P60" i="11"/>
  <c r="S59" i="11"/>
  <c r="V58" i="11"/>
  <c r="N58" i="11"/>
  <c r="Y57" i="11"/>
  <c r="Q57" i="11"/>
  <c r="T56" i="11"/>
  <c r="W51" i="11"/>
  <c r="O51" i="11"/>
  <c r="R50" i="11"/>
  <c r="W43" i="11"/>
  <c r="O43" i="11"/>
  <c r="R42" i="11"/>
  <c r="U41" i="11"/>
  <c r="P41" i="11"/>
  <c r="X40" i="11"/>
  <c r="S40" i="11"/>
  <c r="V39" i="11"/>
  <c r="P39" i="11"/>
  <c r="Y38" i="11"/>
  <c r="S38" i="11"/>
  <c r="N38" i="11"/>
  <c r="W49" i="11"/>
  <c r="R49" i="11"/>
  <c r="W37" i="11"/>
  <c r="R37" i="11"/>
  <c r="W29" i="11"/>
  <c r="R29" i="11"/>
  <c r="U18" i="11"/>
  <c r="P18" i="11"/>
  <c r="X18" i="11"/>
  <c r="V30" i="11"/>
  <c r="R30" i="11"/>
  <c r="N30" i="11"/>
  <c r="U66" i="11"/>
  <c r="X65" i="11"/>
  <c r="P65" i="11"/>
  <c r="S64" i="11"/>
  <c r="V63" i="11"/>
  <c r="N63" i="11"/>
  <c r="Y62" i="11"/>
  <c r="Q62" i="11"/>
  <c r="T61" i="11"/>
  <c r="W60" i="11"/>
  <c r="O60" i="11"/>
  <c r="R59" i="11"/>
  <c r="U58" i="11"/>
  <c r="X57" i="11"/>
  <c r="P57" i="11"/>
  <c r="S56" i="11"/>
  <c r="V51" i="11"/>
  <c r="N51" i="11"/>
  <c r="Y50" i="11"/>
  <c r="Q50" i="11"/>
  <c r="V43" i="11"/>
  <c r="N43" i="11"/>
  <c r="Y42" i="11"/>
  <c r="Q42" i="11"/>
  <c r="Y41" i="11"/>
  <c r="T41" i="11"/>
  <c r="N41" i="11"/>
  <c r="W40" i="11"/>
  <c r="Q40" i="11"/>
  <c r="T39" i="11"/>
  <c r="O39" i="11"/>
  <c r="Y66" i="11"/>
  <c r="Q66" i="11"/>
  <c r="T65" i="11"/>
  <c r="W64" i="11"/>
  <c r="O64" i="11"/>
  <c r="R63" i="11"/>
  <c r="U62" i="11"/>
  <c r="X61" i="11"/>
  <c r="P61" i="11"/>
  <c r="S60" i="11"/>
  <c r="V59" i="11"/>
  <c r="N59" i="11"/>
  <c r="Y58" i="11"/>
  <c r="Q58" i="11"/>
  <c r="T57" i="11"/>
  <c r="W56" i="11"/>
  <c r="O56" i="11"/>
  <c r="R51" i="11"/>
  <c r="U50" i="11"/>
  <c r="R43" i="11"/>
  <c r="U42" i="11"/>
  <c r="N42" i="11"/>
  <c r="V41" i="11"/>
  <c r="Q41" i="11"/>
  <c r="Y40" i="11"/>
  <c r="T40" i="11"/>
  <c r="O40" i="11"/>
  <c r="W39" i="11"/>
  <c r="R39" i="11"/>
  <c r="U38" i="11"/>
  <c r="O38" i="11"/>
  <c r="V29" i="11"/>
  <c r="U65" i="11"/>
  <c r="N62" i="11"/>
  <c r="T60" i="11"/>
  <c r="S51" i="11"/>
  <c r="O42" i="11"/>
  <c r="R38" i="11"/>
  <c r="O55" i="11"/>
  <c r="U49" i="11"/>
  <c r="O49" i="11"/>
  <c r="U37" i="11"/>
  <c r="O37" i="11"/>
  <c r="T29" i="11"/>
  <c r="O29" i="11"/>
  <c r="Y18" i="11"/>
  <c r="R18" i="11"/>
  <c r="X30" i="11"/>
  <c r="S30" i="11"/>
  <c r="X33" i="11"/>
  <c r="T33" i="11"/>
  <c r="P33" i="11"/>
  <c r="W32" i="11"/>
  <c r="S32" i="11"/>
  <c r="O32" i="11"/>
  <c r="V31" i="11"/>
  <c r="R31" i="11"/>
  <c r="N31" i="11"/>
  <c r="Y22" i="11"/>
  <c r="U22" i="11"/>
  <c r="Q22" i="11"/>
  <c r="X21" i="11"/>
  <c r="T21" i="11"/>
  <c r="P21" i="11"/>
  <c r="W20" i="11"/>
  <c r="S20" i="11"/>
  <c r="O20" i="11"/>
  <c r="V19" i="11"/>
  <c r="R19" i="11"/>
  <c r="N19" i="11"/>
  <c r="P56" i="11"/>
  <c r="U40" i="11"/>
  <c r="W55" i="11"/>
  <c r="Q49" i="11"/>
  <c r="Q37" i="11"/>
  <c r="Q29" i="11"/>
  <c r="V18" i="11"/>
  <c r="U30" i="11"/>
  <c r="V33" i="11"/>
  <c r="N33" i="11"/>
  <c r="Y32" i="11"/>
  <c r="Q32" i="11"/>
  <c r="X31" i="11"/>
  <c r="P31" i="11"/>
  <c r="S22" i="11"/>
  <c r="V21" i="11"/>
  <c r="N21" i="11"/>
  <c r="Y20" i="11"/>
  <c r="Q20" i="11"/>
  <c r="T19" i="11"/>
  <c r="P64" i="11"/>
  <c r="S63" i="11"/>
  <c r="Y61" i="11"/>
  <c r="R58" i="11"/>
  <c r="X56" i="11"/>
  <c r="S43" i="11"/>
  <c r="X39" i="11"/>
  <c r="Q38" i="11"/>
  <c r="Y49" i="11"/>
  <c r="S49" i="11"/>
  <c r="Y37" i="11"/>
  <c r="T37" i="11"/>
  <c r="Y29" i="11"/>
  <c r="S29" i="11"/>
  <c r="W18" i="11"/>
  <c r="Q18" i="11"/>
  <c r="T18" i="11"/>
  <c r="W30" i="11"/>
  <c r="Q30" i="11"/>
  <c r="W33" i="11"/>
  <c r="S33" i="11"/>
  <c r="O33" i="11"/>
  <c r="V32" i="11"/>
  <c r="R32" i="11"/>
  <c r="N32" i="11"/>
  <c r="Y31" i="11"/>
  <c r="U31" i="11"/>
  <c r="Q31" i="11"/>
  <c r="X22" i="11"/>
  <c r="T22" i="11"/>
  <c r="P22" i="11"/>
  <c r="W21" i="11"/>
  <c r="S21" i="11"/>
  <c r="O21" i="11"/>
  <c r="V20" i="11"/>
  <c r="R20" i="11"/>
  <c r="N20" i="11"/>
  <c r="Y19" i="11"/>
  <c r="U19" i="11"/>
  <c r="Q19" i="11"/>
  <c r="R66" i="11"/>
  <c r="X64" i="11"/>
  <c r="Q61" i="11"/>
  <c r="W59" i="11"/>
  <c r="V50" i="11"/>
  <c r="X41" i="11"/>
  <c r="S39" i="11"/>
  <c r="W38" i="11"/>
  <c r="X49" i="11"/>
  <c r="X37" i="11"/>
  <c r="X29" i="11"/>
  <c r="O18" i="11"/>
  <c r="P30" i="11"/>
  <c r="R33" i="11"/>
  <c r="U32" i="11"/>
  <c r="T31" i="11"/>
  <c r="W22" i="11"/>
  <c r="O22" i="11"/>
  <c r="R21" i="11"/>
  <c r="U20" i="11"/>
  <c r="X19" i="11"/>
  <c r="P19" i="11"/>
  <c r="V62" i="11"/>
  <c r="N50" i="11"/>
  <c r="G50" i="11" s="1"/>
  <c r="N39" i="11"/>
  <c r="V49" i="11"/>
  <c r="P37" i="11"/>
  <c r="Y30" i="11"/>
  <c r="Y33" i="11"/>
  <c r="O31" i="11"/>
  <c r="R22" i="11"/>
  <c r="U21" i="11"/>
  <c r="X20" i="11"/>
  <c r="R41" i="11"/>
  <c r="S55" i="11"/>
  <c r="N18" i="11"/>
  <c r="Q33" i="11"/>
  <c r="W31" i="11"/>
  <c r="S19" i="11"/>
  <c r="P40" i="11"/>
  <c r="V37" i="11"/>
  <c r="V22" i="11"/>
  <c r="O19" i="11"/>
  <c r="O59" i="11"/>
  <c r="V42" i="11"/>
  <c r="V38" i="11"/>
  <c r="P49" i="11"/>
  <c r="S18" i="11"/>
  <c r="T30" i="11"/>
  <c r="U33" i="11"/>
  <c r="X32" i="11"/>
  <c r="N22" i="11"/>
  <c r="Q21" i="11"/>
  <c r="T20" i="11"/>
  <c r="W19" i="11"/>
  <c r="U57" i="11"/>
  <c r="U29" i="11"/>
  <c r="O30" i="11"/>
  <c r="T32" i="11"/>
  <c r="P20" i="11"/>
  <c r="P29" i="11"/>
  <c r="P32" i="11"/>
  <c r="S31" i="11"/>
  <c r="Y21" i="11"/>
  <c r="N29" i="11"/>
  <c r="AL44" i="11" l="1"/>
  <c r="AL15" i="11"/>
  <c r="AB13" i="39"/>
  <c r="F79" i="48"/>
  <c r="F81" i="48"/>
  <c r="F77" i="48"/>
  <c r="F74" i="48"/>
  <c r="F83" i="48"/>
  <c r="F80" i="48"/>
  <c r="F75" i="48"/>
  <c r="F82" i="48"/>
  <c r="F76" i="48"/>
  <c r="F78" i="48"/>
  <c r="F73" i="48"/>
  <c r="I76" i="48"/>
  <c r="I75" i="48"/>
  <c r="I82" i="48"/>
  <c r="I83" i="48"/>
  <c r="I81" i="48"/>
  <c r="I74" i="48"/>
  <c r="I80" i="48"/>
  <c r="I78" i="48"/>
  <c r="I79" i="48"/>
  <c r="I77" i="48"/>
  <c r="I73" i="48"/>
  <c r="L79" i="48"/>
  <c r="L82" i="48"/>
  <c r="L75" i="48"/>
  <c r="L76" i="48"/>
  <c r="L73" i="48"/>
  <c r="L74" i="48"/>
  <c r="L81" i="48"/>
  <c r="L83" i="48"/>
  <c r="L77" i="48"/>
  <c r="L80" i="48"/>
  <c r="L78" i="48"/>
  <c r="O81" i="48"/>
  <c r="O79" i="48"/>
  <c r="O83" i="48"/>
  <c r="O77" i="48"/>
  <c r="O80" i="48"/>
  <c r="O76" i="48"/>
  <c r="O75" i="48"/>
  <c r="O82" i="48"/>
  <c r="O73" i="48"/>
  <c r="O78" i="48"/>
  <c r="O74" i="48"/>
  <c r="R77" i="48"/>
  <c r="R81" i="48"/>
  <c r="R75" i="48"/>
  <c r="R76" i="48"/>
  <c r="R82" i="48"/>
  <c r="R73" i="48"/>
  <c r="R74" i="48"/>
  <c r="R79" i="48"/>
  <c r="R83" i="48"/>
  <c r="R80" i="48"/>
  <c r="R78" i="48"/>
  <c r="U75" i="48"/>
  <c r="U82" i="48"/>
  <c r="U76" i="48"/>
  <c r="U77" i="48"/>
  <c r="U81" i="48"/>
  <c r="U73" i="48"/>
  <c r="U78" i="48"/>
  <c r="U74" i="48"/>
  <c r="U80" i="48"/>
  <c r="U83" i="48"/>
  <c r="U79" i="48"/>
  <c r="X77" i="48"/>
  <c r="X83" i="48"/>
  <c r="X81" i="48"/>
  <c r="X73" i="48"/>
  <c r="X78" i="48"/>
  <c r="X79" i="48"/>
  <c r="X75" i="48"/>
  <c r="X76" i="48"/>
  <c r="X82" i="48"/>
  <c r="X74" i="48"/>
  <c r="X80" i="48"/>
  <c r="AA76" i="48"/>
  <c r="AA75" i="48"/>
  <c r="AA82" i="48"/>
  <c r="AA80" i="48"/>
  <c r="AA83" i="48"/>
  <c r="AA78" i="48"/>
  <c r="AA73" i="48"/>
  <c r="AA79" i="48"/>
  <c r="AA77" i="48"/>
  <c r="AA81" i="48"/>
  <c r="AA74" i="48"/>
  <c r="AD74" i="48"/>
  <c r="AD75" i="48"/>
  <c r="AD82" i="48"/>
  <c r="AD76" i="48"/>
  <c r="AD81" i="48"/>
  <c r="AD77" i="48"/>
  <c r="AD83" i="48"/>
  <c r="AD78" i="48"/>
  <c r="AD80" i="48"/>
  <c r="AD73" i="48"/>
  <c r="AD79" i="48"/>
  <c r="AG77" i="48"/>
  <c r="AG80" i="48"/>
  <c r="AG81" i="48"/>
  <c r="AG73" i="48"/>
  <c r="AG83" i="48"/>
  <c r="AG79" i="48"/>
  <c r="AG75" i="48"/>
  <c r="AG82" i="48"/>
  <c r="AG76" i="48"/>
  <c r="AG78" i="48"/>
  <c r="AG74" i="48"/>
  <c r="AJ74" i="48"/>
  <c r="AJ79" i="48"/>
  <c r="AJ78" i="48"/>
  <c r="AJ76" i="48"/>
  <c r="AJ82" i="48"/>
  <c r="AJ75" i="48"/>
  <c r="AJ77" i="48"/>
  <c r="AJ83" i="48"/>
  <c r="AJ73" i="48"/>
  <c r="AJ80" i="48"/>
  <c r="AJ81" i="48"/>
  <c r="AM75" i="48"/>
  <c r="AM82" i="48"/>
  <c r="AM76" i="48"/>
  <c r="AM83" i="48"/>
  <c r="AM77" i="48"/>
  <c r="AM80" i="48"/>
  <c r="AM74" i="48"/>
  <c r="AM78" i="48"/>
  <c r="AM79" i="48"/>
  <c r="AM81" i="48"/>
  <c r="AM73" i="48"/>
  <c r="AP74" i="48"/>
  <c r="AP81" i="48"/>
  <c r="AP80" i="48"/>
  <c r="AP73" i="48"/>
  <c r="AP79" i="48"/>
  <c r="AP76" i="48"/>
  <c r="AP75" i="48"/>
  <c r="AP82" i="48"/>
  <c r="AP83" i="48"/>
  <c r="AP77" i="48"/>
  <c r="AP78" i="48"/>
  <c r="AS76" i="48"/>
  <c r="AS75" i="48"/>
  <c r="AS82" i="48"/>
  <c r="AS73" i="48"/>
  <c r="AS83" i="48"/>
  <c r="AS77" i="48"/>
  <c r="AS80" i="48"/>
  <c r="AS74" i="48"/>
  <c r="AS81" i="48"/>
  <c r="AS79" i="48"/>
  <c r="AS78" i="48"/>
  <c r="AV83" i="48"/>
  <c r="AV81" i="48"/>
  <c r="AV78" i="48"/>
  <c r="AV82" i="48"/>
  <c r="AV74" i="48"/>
  <c r="AV80" i="48"/>
  <c r="AV76" i="48"/>
  <c r="AV77" i="48"/>
  <c r="AV79" i="48"/>
  <c r="AV75" i="48"/>
  <c r="AV73" i="48"/>
  <c r="AY82" i="48"/>
  <c r="AY77" i="48"/>
  <c r="AY81" i="48"/>
  <c r="AY80" i="48"/>
  <c r="AY83" i="48"/>
  <c r="AY76" i="48"/>
  <c r="AY73" i="48"/>
  <c r="AY75" i="48"/>
  <c r="AY79" i="48"/>
  <c r="AY78" i="48"/>
  <c r="AY74" i="48"/>
  <c r="BB83" i="48"/>
  <c r="BB75" i="48"/>
  <c r="BB79" i="48"/>
  <c r="BB74" i="48"/>
  <c r="BB82" i="48"/>
  <c r="BB78" i="48"/>
  <c r="BB81" i="48"/>
  <c r="BB80" i="48"/>
  <c r="BB76" i="48"/>
  <c r="BB77" i="48"/>
  <c r="BB73" i="48"/>
  <c r="BE78" i="48"/>
  <c r="BE77" i="48"/>
  <c r="BE83" i="48"/>
  <c r="BE75" i="48"/>
  <c r="BE73" i="48"/>
  <c r="BE80" i="48"/>
  <c r="BE82" i="48"/>
  <c r="BE81" i="48"/>
  <c r="BE74" i="48"/>
  <c r="BE76" i="48"/>
  <c r="BE79" i="48"/>
  <c r="BH75" i="48"/>
  <c r="BH77" i="48"/>
  <c r="BH73" i="48"/>
  <c r="BH81" i="48"/>
  <c r="BH80" i="48"/>
  <c r="BH76" i="48"/>
  <c r="BH79" i="48"/>
  <c r="BH83" i="48"/>
  <c r="BH82" i="48"/>
  <c r="BH78" i="48"/>
  <c r="BH74" i="48"/>
  <c r="BK83" i="48"/>
  <c r="BK77" i="48"/>
  <c r="BK75" i="48"/>
  <c r="BK78" i="48"/>
  <c r="BK74" i="48"/>
  <c r="BK73" i="48"/>
  <c r="BK81" i="48"/>
  <c r="BK82" i="48"/>
  <c r="BK80" i="48"/>
  <c r="BK76" i="48"/>
  <c r="BK79" i="48"/>
  <c r="BN82" i="48"/>
  <c r="BN74" i="48"/>
  <c r="BN77" i="48"/>
  <c r="BN75" i="48"/>
  <c r="BN78" i="48"/>
  <c r="BN79" i="48"/>
  <c r="BN81" i="48"/>
  <c r="BN76" i="48"/>
  <c r="BN83" i="48"/>
  <c r="BN80" i="48"/>
  <c r="BN73" i="48"/>
  <c r="D78" i="48"/>
  <c r="D74" i="48"/>
  <c r="D79" i="48"/>
  <c r="D83" i="48"/>
  <c r="D76" i="48"/>
  <c r="D82" i="48"/>
  <c r="D75" i="48"/>
  <c r="D80" i="48"/>
  <c r="D77" i="48"/>
  <c r="D81" i="48"/>
  <c r="D73" i="48"/>
  <c r="G74" i="48"/>
  <c r="G78" i="48"/>
  <c r="G79" i="48"/>
  <c r="G75" i="48"/>
  <c r="G82" i="48"/>
  <c r="G76" i="48"/>
  <c r="G77" i="48"/>
  <c r="G83" i="48"/>
  <c r="G81" i="48"/>
  <c r="G73" i="48"/>
  <c r="G80" i="48"/>
  <c r="J73" i="48"/>
  <c r="J81" i="48"/>
  <c r="J75" i="48"/>
  <c r="J76" i="48"/>
  <c r="J82" i="48"/>
  <c r="J83" i="48"/>
  <c r="J78" i="48"/>
  <c r="J79" i="48"/>
  <c r="J74" i="48"/>
  <c r="J80" i="48"/>
  <c r="J77" i="48"/>
  <c r="M81" i="48"/>
  <c r="M73" i="48"/>
  <c r="M76" i="48"/>
  <c r="M75" i="48"/>
  <c r="M82" i="48"/>
  <c r="M78" i="48"/>
  <c r="M80" i="48"/>
  <c r="M83" i="48"/>
  <c r="M79" i="48"/>
  <c r="M77" i="48"/>
  <c r="M74" i="48"/>
  <c r="P81" i="48"/>
  <c r="P83" i="48"/>
  <c r="P77" i="48"/>
  <c r="P74" i="48"/>
  <c r="P73" i="48"/>
  <c r="P79" i="48"/>
  <c r="P75" i="48"/>
  <c r="P82" i="48"/>
  <c r="P76" i="48"/>
  <c r="P80" i="48"/>
  <c r="P78" i="48"/>
  <c r="S76" i="48"/>
  <c r="S75" i="48"/>
  <c r="S82" i="48"/>
  <c r="S79" i="48"/>
  <c r="S78" i="48"/>
  <c r="S73" i="48"/>
  <c r="S83" i="48"/>
  <c r="S74" i="48"/>
  <c r="S80" i="48"/>
  <c r="S81" i="48"/>
  <c r="S77" i="48"/>
  <c r="V76" i="48"/>
  <c r="V75" i="48"/>
  <c r="V82" i="48"/>
  <c r="V78" i="48"/>
  <c r="V79" i="48"/>
  <c r="V81" i="48"/>
  <c r="V74" i="48"/>
  <c r="V73" i="48"/>
  <c r="V83" i="48"/>
  <c r="V77" i="48"/>
  <c r="V80" i="48"/>
  <c r="Y73" i="48"/>
  <c r="Y81" i="48"/>
  <c r="Y79" i="48"/>
  <c r="Y76" i="48"/>
  <c r="Y75" i="48"/>
  <c r="Y82" i="48"/>
  <c r="Y77" i="48"/>
  <c r="Y83" i="48"/>
  <c r="Y78" i="48"/>
  <c r="Y80" i="48"/>
  <c r="Y74" i="48"/>
  <c r="AB73" i="48"/>
  <c r="AB78" i="48"/>
  <c r="AB77" i="48"/>
  <c r="AB81" i="48"/>
  <c r="AB74" i="48"/>
  <c r="AB82" i="48"/>
  <c r="AB75" i="48"/>
  <c r="AB76" i="48"/>
  <c r="AB79" i="48"/>
  <c r="AB83" i="48"/>
  <c r="AB80" i="48"/>
  <c r="AE81" i="48"/>
  <c r="AE79" i="48"/>
  <c r="AE78" i="48"/>
  <c r="AE73" i="48"/>
  <c r="AE82" i="48"/>
  <c r="AE76" i="48"/>
  <c r="AE75" i="48"/>
  <c r="AE74" i="48"/>
  <c r="AE80" i="48"/>
  <c r="AE83" i="48"/>
  <c r="AE77" i="48"/>
  <c r="AH74" i="48"/>
  <c r="AH78" i="48"/>
  <c r="AH79" i="48"/>
  <c r="AH75" i="48"/>
  <c r="AH76" i="48"/>
  <c r="AH82" i="48"/>
  <c r="AH77" i="48"/>
  <c r="AH73" i="48"/>
  <c r="AH81" i="48"/>
  <c r="AH80" i="48"/>
  <c r="AH83" i="48"/>
  <c r="AK81" i="48"/>
  <c r="AK80" i="48"/>
  <c r="AK79" i="48"/>
  <c r="AK77" i="48"/>
  <c r="AK74" i="48"/>
  <c r="AK73" i="48"/>
  <c r="AK75" i="48"/>
  <c r="AK82" i="48"/>
  <c r="AK76" i="48"/>
  <c r="AK83" i="48"/>
  <c r="AK78" i="48"/>
  <c r="AN78" i="48"/>
  <c r="AN80" i="48"/>
  <c r="AN83" i="48"/>
  <c r="AN73" i="48"/>
  <c r="AN79" i="48"/>
  <c r="AN75" i="48"/>
  <c r="AN76" i="48"/>
  <c r="AN82" i="48"/>
  <c r="AN77" i="48"/>
  <c r="AN81" i="48"/>
  <c r="AN74" i="48"/>
  <c r="AQ74" i="48"/>
  <c r="AQ77" i="48"/>
  <c r="AQ83" i="48"/>
  <c r="AQ81" i="48"/>
  <c r="AQ80" i="48"/>
  <c r="AQ75" i="48"/>
  <c r="AQ82" i="48"/>
  <c r="AQ76" i="48"/>
  <c r="AQ78" i="48"/>
  <c r="AQ73" i="48"/>
  <c r="AQ79" i="48"/>
  <c r="AT79" i="48"/>
  <c r="AT76" i="48"/>
  <c r="AT81" i="48"/>
  <c r="AT77" i="48"/>
  <c r="AT75" i="48"/>
  <c r="AT80" i="48"/>
  <c r="AT78" i="48"/>
  <c r="AT74" i="48"/>
  <c r="AT82" i="48"/>
  <c r="AT83" i="48"/>
  <c r="AT73" i="48"/>
  <c r="AW74" i="48"/>
  <c r="AW83" i="48"/>
  <c r="AW76" i="48"/>
  <c r="AW77" i="48"/>
  <c r="AW80" i="48"/>
  <c r="AW75" i="48"/>
  <c r="AW78" i="48"/>
  <c r="AW81" i="48"/>
  <c r="AW82" i="48"/>
  <c r="AW73" i="48"/>
  <c r="AW79" i="48"/>
  <c r="AZ77" i="48"/>
  <c r="AZ80" i="48"/>
  <c r="AZ75" i="48"/>
  <c r="AZ74" i="48"/>
  <c r="AZ78" i="48"/>
  <c r="AZ73" i="48"/>
  <c r="AZ82" i="48"/>
  <c r="AZ79" i="48"/>
  <c r="AZ81" i="48"/>
  <c r="AZ83" i="48"/>
  <c r="AZ76" i="48"/>
  <c r="BC81" i="48"/>
  <c r="BC74" i="48"/>
  <c r="BC77" i="48"/>
  <c r="BC82" i="48"/>
  <c r="BC78" i="48"/>
  <c r="BC73" i="48"/>
  <c r="BC76" i="48"/>
  <c r="BC79" i="48"/>
  <c r="BC83" i="48"/>
  <c r="BC80" i="48"/>
  <c r="BC75" i="48"/>
  <c r="BF78" i="48"/>
  <c r="BF80" i="48"/>
  <c r="BF76" i="48"/>
  <c r="BF73" i="48"/>
  <c r="BF82" i="48"/>
  <c r="BF77" i="48"/>
  <c r="BF81" i="48"/>
  <c r="BF74" i="48"/>
  <c r="BF75" i="48"/>
  <c r="BF83" i="48"/>
  <c r="BF79" i="48"/>
  <c r="BI83" i="48"/>
  <c r="BI76" i="48"/>
  <c r="BI79" i="48"/>
  <c r="BI78" i="48"/>
  <c r="BI73" i="48"/>
  <c r="BI75" i="48"/>
  <c r="BI81" i="48"/>
  <c r="BI80" i="48"/>
  <c r="BI77" i="48"/>
  <c r="BI82" i="48"/>
  <c r="BI74" i="48"/>
  <c r="BL76" i="48"/>
  <c r="BL77" i="48"/>
  <c r="BL79" i="48"/>
  <c r="BL80" i="48"/>
  <c r="BL82" i="48"/>
  <c r="BL78" i="48"/>
  <c r="BL81" i="48"/>
  <c r="BL73" i="48"/>
  <c r="BL75" i="48"/>
  <c r="BL83" i="48"/>
  <c r="BL74" i="48"/>
  <c r="BO80" i="48"/>
  <c r="BO77" i="48"/>
  <c r="BO79" i="48"/>
  <c r="BO76" i="48"/>
  <c r="BO73" i="48"/>
  <c r="BO78" i="48"/>
  <c r="BO81" i="48"/>
  <c r="BO75" i="48"/>
  <c r="BO74" i="48"/>
  <c r="BO83" i="48"/>
  <c r="BO82" i="48"/>
  <c r="G22" i="11"/>
  <c r="AL34" i="11"/>
  <c r="AL46" i="11" s="1"/>
  <c r="AL52" i="11"/>
  <c r="AL67" i="11"/>
  <c r="AL69" i="11" s="1"/>
  <c r="AL85" i="11"/>
  <c r="E83" i="48"/>
  <c r="E81" i="48"/>
  <c r="E74" i="48"/>
  <c r="E80" i="48"/>
  <c r="E75" i="48"/>
  <c r="E82" i="48"/>
  <c r="E76" i="48"/>
  <c r="E77" i="48"/>
  <c r="E73" i="48"/>
  <c r="E79" i="48"/>
  <c r="E78" i="48"/>
  <c r="H75" i="48"/>
  <c r="H76" i="48"/>
  <c r="H82" i="48"/>
  <c r="H77" i="48"/>
  <c r="H73" i="48"/>
  <c r="H79" i="48"/>
  <c r="H78" i="48"/>
  <c r="H74" i="48"/>
  <c r="H80" i="48"/>
  <c r="H81" i="48"/>
  <c r="H83" i="48"/>
  <c r="K73" i="48"/>
  <c r="K83" i="48"/>
  <c r="K77" i="48"/>
  <c r="K76" i="48"/>
  <c r="K82" i="48"/>
  <c r="K75" i="48"/>
  <c r="K74" i="48"/>
  <c r="K78" i="48"/>
  <c r="K79" i="48"/>
  <c r="K81" i="48"/>
  <c r="K80" i="48"/>
  <c r="N74" i="48"/>
  <c r="N81" i="48"/>
  <c r="N73" i="48"/>
  <c r="N82" i="48"/>
  <c r="N76" i="48"/>
  <c r="N75" i="48"/>
  <c r="N79" i="48"/>
  <c r="N80" i="48"/>
  <c r="N77" i="48"/>
  <c r="N83" i="48"/>
  <c r="N78" i="48"/>
  <c r="Q81" i="48"/>
  <c r="Q73" i="48"/>
  <c r="Q83" i="48"/>
  <c r="Q79" i="48"/>
  <c r="Q75" i="48"/>
  <c r="Q82" i="48"/>
  <c r="Q76" i="48"/>
  <c r="Q77" i="48"/>
  <c r="Q78" i="48"/>
  <c r="Q80" i="48"/>
  <c r="Q74" i="48"/>
  <c r="T73" i="48"/>
  <c r="T80" i="48"/>
  <c r="T75" i="48"/>
  <c r="T82" i="48"/>
  <c r="T76" i="48"/>
  <c r="T81" i="48"/>
  <c r="T79" i="48"/>
  <c r="T77" i="48"/>
  <c r="T83" i="48"/>
  <c r="T78" i="48"/>
  <c r="T74" i="48"/>
  <c r="W76" i="48"/>
  <c r="W82" i="48"/>
  <c r="W75" i="48"/>
  <c r="W83" i="48"/>
  <c r="W79" i="48"/>
  <c r="W81" i="48"/>
  <c r="W80" i="48"/>
  <c r="W77" i="48"/>
  <c r="W78" i="48"/>
  <c r="W73" i="48"/>
  <c r="W74" i="48"/>
  <c r="Z75" i="48"/>
  <c r="Z76" i="48"/>
  <c r="Z82" i="48"/>
  <c r="Z80" i="48"/>
  <c r="Z78" i="48"/>
  <c r="Z77" i="48"/>
  <c r="Z74" i="48"/>
  <c r="Z81" i="48"/>
  <c r="Z73" i="48"/>
  <c r="Z79" i="48"/>
  <c r="Z83" i="48"/>
  <c r="AC76" i="48"/>
  <c r="AC75" i="48"/>
  <c r="AC82" i="48"/>
  <c r="AC81" i="48"/>
  <c r="AC77" i="48"/>
  <c r="AC73" i="48"/>
  <c r="AC83" i="48"/>
  <c r="AC74" i="48"/>
  <c r="AC78" i="48"/>
  <c r="AC80" i="48"/>
  <c r="AC79" i="48"/>
  <c r="AF78" i="48"/>
  <c r="AF80" i="48"/>
  <c r="AF77" i="48"/>
  <c r="AF74" i="48"/>
  <c r="AF73" i="48"/>
  <c r="AF83" i="48"/>
  <c r="AF76" i="48"/>
  <c r="AF82" i="48"/>
  <c r="AF75" i="48"/>
  <c r="AF79" i="48"/>
  <c r="AF81" i="48"/>
  <c r="AI75" i="48"/>
  <c r="AI76" i="48"/>
  <c r="AI82" i="48"/>
  <c r="AI83" i="48"/>
  <c r="AI77" i="48"/>
  <c r="AI81" i="48"/>
  <c r="AI80" i="48"/>
  <c r="AI79" i="48"/>
  <c r="AI78" i="48"/>
  <c r="AI74" i="48"/>
  <c r="AI73" i="48"/>
  <c r="AL83" i="48"/>
  <c r="AL78" i="48"/>
  <c r="AL77" i="48"/>
  <c r="AL73" i="48"/>
  <c r="AL76" i="48"/>
  <c r="AL75" i="48"/>
  <c r="AL82" i="48"/>
  <c r="AL74" i="48"/>
  <c r="AL79" i="48"/>
  <c r="AL81" i="48"/>
  <c r="AL80" i="48"/>
  <c r="AO81" i="48"/>
  <c r="AO74" i="48"/>
  <c r="AO77" i="48"/>
  <c r="AO78" i="48"/>
  <c r="AO76" i="48"/>
  <c r="AO75" i="48"/>
  <c r="AO82" i="48"/>
  <c r="AO80" i="48"/>
  <c r="AO73" i="48"/>
  <c r="AO83" i="48"/>
  <c r="AO79" i="48"/>
  <c r="AR82" i="48"/>
  <c r="AR75" i="48"/>
  <c r="AR76" i="48"/>
  <c r="AR78" i="48"/>
  <c r="AR73" i="48"/>
  <c r="AR81" i="48"/>
  <c r="AR79" i="48"/>
  <c r="AR77" i="48"/>
  <c r="AR74" i="48"/>
  <c r="AR83" i="48"/>
  <c r="AR80" i="48"/>
  <c r="AU76" i="48"/>
  <c r="AU73" i="48"/>
  <c r="AU79" i="48"/>
  <c r="AU80" i="48"/>
  <c r="AU82" i="48"/>
  <c r="AU83" i="48"/>
  <c r="AU81" i="48"/>
  <c r="AU75" i="48"/>
  <c r="AU78" i="48"/>
  <c r="AU74" i="48"/>
  <c r="AU77" i="48"/>
  <c r="AX76" i="48"/>
  <c r="AX75" i="48"/>
  <c r="AX78" i="48"/>
  <c r="AX81" i="48"/>
  <c r="AX77" i="48"/>
  <c r="AX82" i="48"/>
  <c r="AX80" i="48"/>
  <c r="AX74" i="48"/>
  <c r="AX83" i="48"/>
  <c r="AX73" i="48"/>
  <c r="AX79" i="48"/>
  <c r="BA74" i="48"/>
  <c r="BA80" i="48"/>
  <c r="BA75" i="48"/>
  <c r="BA81" i="48"/>
  <c r="BA73" i="48"/>
  <c r="BA82" i="48"/>
  <c r="BA78" i="48"/>
  <c r="BA79" i="48"/>
  <c r="BA77" i="48"/>
  <c r="BA83" i="48"/>
  <c r="BA76" i="48"/>
  <c r="BD73" i="48"/>
  <c r="BD80" i="48"/>
  <c r="BD75" i="48"/>
  <c r="BD81" i="48"/>
  <c r="BD79" i="48"/>
  <c r="BD78" i="48"/>
  <c r="BD76" i="48"/>
  <c r="BD74" i="48"/>
  <c r="BD77" i="48"/>
  <c r="BD82" i="48"/>
  <c r="BD83" i="48"/>
  <c r="BG83" i="48"/>
  <c r="BG80" i="48"/>
  <c r="BG79" i="48"/>
  <c r="BG75" i="48"/>
  <c r="BG73" i="48"/>
  <c r="BG78" i="48"/>
  <c r="BG77" i="48"/>
  <c r="BG76" i="48"/>
  <c r="BG74" i="48"/>
  <c r="BG82" i="48"/>
  <c r="BG81" i="48"/>
  <c r="BJ76" i="48"/>
  <c r="BJ83" i="48"/>
  <c r="BJ81" i="48"/>
  <c r="BJ75" i="48"/>
  <c r="BJ77" i="48"/>
  <c r="BJ74" i="48"/>
  <c r="BJ80" i="48"/>
  <c r="BJ82" i="48"/>
  <c r="BJ79" i="48"/>
  <c r="BJ78" i="48"/>
  <c r="BJ73" i="48"/>
  <c r="BM82" i="48"/>
  <c r="BM80" i="48"/>
  <c r="BM76" i="48"/>
  <c r="BM73" i="48"/>
  <c r="BM81" i="48"/>
  <c r="BM75" i="48"/>
  <c r="BM83" i="48"/>
  <c r="BM78" i="48"/>
  <c r="BM77" i="48"/>
  <c r="BM79" i="48"/>
  <c r="BM74" i="48"/>
  <c r="AL23" i="11"/>
  <c r="O8" i="15"/>
  <c r="M23" i="39"/>
  <c r="H8" i="15"/>
  <c r="F23" i="39"/>
  <c r="D14" i="39"/>
  <c r="D148" i="39" s="1"/>
  <c r="G12" i="11"/>
  <c r="G14" i="11"/>
  <c r="V8" i="15"/>
  <c r="T23" i="39"/>
  <c r="W8" i="15"/>
  <c r="U23" i="39"/>
  <c r="H11" i="11"/>
  <c r="H39" i="11"/>
  <c r="H63" i="11"/>
  <c r="H19" i="11"/>
  <c r="H49" i="11"/>
  <c r="H30" i="11"/>
  <c r="H57" i="11"/>
  <c r="H38" i="11"/>
  <c r="H62" i="11"/>
  <c r="G18" i="11"/>
  <c r="G30" i="11"/>
  <c r="G33" i="11"/>
  <c r="G59" i="11"/>
  <c r="G41" i="11"/>
  <c r="S8" i="15"/>
  <c r="Q23" i="39"/>
  <c r="R8" i="15"/>
  <c r="P23" i="39"/>
  <c r="P8" i="15"/>
  <c r="N23" i="39"/>
  <c r="I8" i="15"/>
  <c r="G23" i="39"/>
  <c r="H18" i="11"/>
  <c r="H43" i="11"/>
  <c r="Z85" i="11"/>
  <c r="H29" i="11"/>
  <c r="H56" i="11"/>
  <c r="H37" i="11"/>
  <c r="H61" i="11"/>
  <c r="H14" i="11"/>
  <c r="H42" i="11"/>
  <c r="H66" i="11"/>
  <c r="G38" i="11"/>
  <c r="G29" i="11"/>
  <c r="G39" i="11"/>
  <c r="G20" i="11"/>
  <c r="G32" i="11"/>
  <c r="G21" i="11"/>
  <c r="G43" i="11"/>
  <c r="G51" i="11"/>
  <c r="G63" i="11"/>
  <c r="G58" i="11"/>
  <c r="G66" i="11"/>
  <c r="G57" i="11"/>
  <c r="G61" i="11"/>
  <c r="G65" i="11"/>
  <c r="G56" i="11"/>
  <c r="G60" i="11"/>
  <c r="G64" i="11"/>
  <c r="T8" i="15"/>
  <c r="R23" i="39"/>
  <c r="J8" i="15"/>
  <c r="H23" i="39"/>
  <c r="L8" i="15"/>
  <c r="J23" i="39"/>
  <c r="M8" i="15"/>
  <c r="K23" i="39"/>
  <c r="D13" i="39"/>
  <c r="D21" i="39" s="1"/>
  <c r="G11" i="11"/>
  <c r="G13" i="11"/>
  <c r="H22" i="11"/>
  <c r="H55" i="11"/>
  <c r="H33" i="11"/>
  <c r="H60" i="11"/>
  <c r="H13" i="11"/>
  <c r="H41" i="11"/>
  <c r="H65" i="11"/>
  <c r="H21" i="11"/>
  <c r="H51" i="11"/>
  <c r="G19" i="11"/>
  <c r="G31" i="11"/>
  <c r="G62" i="11"/>
  <c r="G42" i="11"/>
  <c r="G40" i="11"/>
  <c r="N8" i="15"/>
  <c r="L23" i="39"/>
  <c r="X8" i="15"/>
  <c r="V23" i="39"/>
  <c r="U8" i="15"/>
  <c r="S23" i="39"/>
  <c r="G8" i="15"/>
  <c r="E23" i="39"/>
  <c r="K8" i="15"/>
  <c r="I23" i="39"/>
  <c r="H32" i="11"/>
  <c r="H59" i="11"/>
  <c r="H12" i="11"/>
  <c r="H40" i="11"/>
  <c r="H64" i="11"/>
  <c r="H20" i="11"/>
  <c r="H50" i="11"/>
  <c r="H31" i="11"/>
  <c r="H58" i="11"/>
  <c r="Z15" i="11"/>
  <c r="Z52" i="11"/>
  <c r="Z23" i="11"/>
  <c r="Z34" i="11"/>
  <c r="Z44" i="11"/>
  <c r="Z67" i="11"/>
  <c r="Z69" i="11" s="1"/>
  <c r="AJ23" i="11"/>
  <c r="AK52" i="11"/>
  <c r="AK23" i="11"/>
  <c r="AK15" i="11"/>
  <c r="AA13" i="39"/>
  <c r="AA21" i="39" s="1"/>
  <c r="AJ85" i="11"/>
  <c r="AB113" i="16"/>
  <c r="AH34" i="11"/>
  <c r="AH44" i="11"/>
  <c r="AK34" i="11"/>
  <c r="AI52" i="11"/>
  <c r="AK44" i="11"/>
  <c r="AK85" i="11"/>
  <c r="AK67" i="11"/>
  <c r="AK69" i="11" s="1"/>
  <c r="AB136" i="16"/>
  <c r="AG44" i="11"/>
  <c r="AI85" i="11"/>
  <c r="AH85" i="11"/>
  <c r="AH52" i="11"/>
  <c r="AJ67" i="11"/>
  <c r="AJ69" i="11" s="1"/>
  <c r="AI34" i="11"/>
  <c r="AJ15" i="11"/>
  <c r="AH23" i="11"/>
  <c r="AI67" i="11"/>
  <c r="AI69" i="11" s="1"/>
  <c r="AI23" i="11"/>
  <c r="AJ44" i="11"/>
  <c r="AG34" i="11"/>
  <c r="AI15" i="11"/>
  <c r="AJ52" i="11"/>
  <c r="AJ34" i="11"/>
  <c r="AH67" i="11"/>
  <c r="AH69" i="11" s="1"/>
  <c r="AH15" i="11"/>
  <c r="AI44" i="11"/>
  <c r="O13" i="39"/>
  <c r="C9" i="41"/>
  <c r="Q146" i="39"/>
  <c r="AC140" i="39" s="1"/>
  <c r="Q16" i="39"/>
  <c r="U146" i="39"/>
  <c r="U16" i="39"/>
  <c r="N146" i="39"/>
  <c r="N16" i="39"/>
  <c r="N17" i="39" s="1"/>
  <c r="S146" i="39"/>
  <c r="S16" i="39"/>
  <c r="L146" i="39"/>
  <c r="L16" i="39"/>
  <c r="L17" i="39" s="1"/>
  <c r="J146" i="39"/>
  <c r="J16" i="39"/>
  <c r="J17" i="39" s="1"/>
  <c r="G16" i="39"/>
  <c r="G17" i="39" s="1"/>
  <c r="G146" i="39"/>
  <c r="AG15" i="11"/>
  <c r="T146" i="39"/>
  <c r="T16" i="39"/>
  <c r="R146" i="39"/>
  <c r="R16" i="39"/>
  <c r="H146" i="39"/>
  <c r="H16" i="39"/>
  <c r="H17" i="39" s="1"/>
  <c r="E146" i="39"/>
  <c r="E16" i="39"/>
  <c r="E17" i="39" s="1"/>
  <c r="K146" i="39"/>
  <c r="K16" i="39"/>
  <c r="K17" i="39" s="1"/>
  <c r="AG23" i="11"/>
  <c r="AG85" i="11"/>
  <c r="I16" i="39"/>
  <c r="I17" i="39" s="1"/>
  <c r="I146" i="39"/>
  <c r="V16" i="39"/>
  <c r="V146" i="39"/>
  <c r="P146" i="39"/>
  <c r="P16" i="39"/>
  <c r="M146" i="39"/>
  <c r="M16" i="39"/>
  <c r="M17" i="39" s="1"/>
  <c r="F16" i="39"/>
  <c r="F17" i="39" s="1"/>
  <c r="F146" i="39"/>
  <c r="AG52" i="11"/>
  <c r="AG67" i="11"/>
  <c r="AG69" i="11" s="1"/>
  <c r="D16" i="39" l="1"/>
  <c r="D17" i="39" s="1"/>
  <c r="Z84" i="48"/>
  <c r="Z85" i="48" s="1"/>
  <c r="G84" i="48"/>
  <c r="G85" i="48" s="1"/>
  <c r="BN84" i="48"/>
  <c r="BN85" i="48" s="1"/>
  <c r="AJ84" i="48"/>
  <c r="AJ85" i="48" s="1"/>
  <c r="F84" i="48"/>
  <c r="F85" i="48" s="1"/>
  <c r="AD84" i="48"/>
  <c r="AD85" i="48" s="1"/>
  <c r="BG84" i="48"/>
  <c r="BG85" i="48" s="1"/>
  <c r="AV84" i="48"/>
  <c r="AV85" i="48" s="1"/>
  <c r="BM84" i="48"/>
  <c r="BM85" i="48" s="1"/>
  <c r="BD84" i="48"/>
  <c r="BD85" i="48" s="1"/>
  <c r="AL84" i="48"/>
  <c r="AL85" i="48" s="1"/>
  <c r="AF84" i="48"/>
  <c r="AF85" i="48" s="1"/>
  <c r="T84" i="48"/>
  <c r="T85" i="48" s="1"/>
  <c r="K84" i="48"/>
  <c r="K85" i="48" s="1"/>
  <c r="BL84" i="48"/>
  <c r="BL85" i="48" s="1"/>
  <c r="AT84" i="48"/>
  <c r="AT85" i="48" s="1"/>
  <c r="D146" i="39"/>
  <c r="Z25" i="11"/>
  <c r="AU84" i="48"/>
  <c r="AU85" i="48" s="1"/>
  <c r="AO84" i="48"/>
  <c r="AO85" i="48" s="1"/>
  <c r="N84" i="48"/>
  <c r="N85" i="48" s="1"/>
  <c r="E84" i="48"/>
  <c r="E85" i="48" s="1"/>
  <c r="AL71" i="11"/>
  <c r="BI84" i="48"/>
  <c r="BI85" i="48" s="1"/>
  <c r="BF84" i="48"/>
  <c r="BF85" i="48" s="1"/>
  <c r="BC84" i="48"/>
  <c r="BC85" i="48" s="1"/>
  <c r="AW84" i="48"/>
  <c r="AW85" i="48" s="1"/>
  <c r="AN84" i="48"/>
  <c r="AN85" i="48" s="1"/>
  <c r="AK84" i="48"/>
  <c r="AK85" i="48" s="1"/>
  <c r="AH84" i="48"/>
  <c r="AH85" i="48" s="1"/>
  <c r="AE84" i="48"/>
  <c r="AE85" i="48" s="1"/>
  <c r="S84" i="48"/>
  <c r="S85" i="48" s="1"/>
  <c r="P84" i="48"/>
  <c r="P85" i="48" s="1"/>
  <c r="BB84" i="48"/>
  <c r="BB85" i="48" s="1"/>
  <c r="AY84" i="48"/>
  <c r="AY85" i="48" s="1"/>
  <c r="AP84" i="48"/>
  <c r="AP85" i="48" s="1"/>
  <c r="AG84" i="48"/>
  <c r="AG85" i="48" s="1"/>
  <c r="X84" i="48"/>
  <c r="X85" i="48" s="1"/>
  <c r="U84" i="48"/>
  <c r="U85" i="48" s="1"/>
  <c r="I84" i="48"/>
  <c r="I85" i="48" s="1"/>
  <c r="AQ84" i="48"/>
  <c r="AQ85" i="48" s="1"/>
  <c r="Y84" i="48"/>
  <c r="Y85" i="48" s="1"/>
  <c r="BH84" i="48"/>
  <c r="BH85" i="48" s="1"/>
  <c r="BE84" i="48"/>
  <c r="BE85" i="48" s="1"/>
  <c r="AS84" i="48"/>
  <c r="AS85" i="48" s="1"/>
  <c r="AM84" i="48"/>
  <c r="AM85" i="48" s="1"/>
  <c r="AA84" i="48"/>
  <c r="AA85" i="48" s="1"/>
  <c r="O84" i="48"/>
  <c r="O85" i="48" s="1"/>
  <c r="L84" i="48"/>
  <c r="L85" i="48" s="1"/>
  <c r="AB21" i="39"/>
  <c r="AB16" i="39"/>
  <c r="AB17" i="39" s="1"/>
  <c r="AB146" i="39"/>
  <c r="AB150" i="39" s="1"/>
  <c r="BJ84" i="48"/>
  <c r="BJ85" i="48" s="1"/>
  <c r="BA84" i="48"/>
  <c r="BA85" i="48" s="1"/>
  <c r="AX84" i="48"/>
  <c r="AX85" i="48" s="1"/>
  <c r="AR84" i="48"/>
  <c r="AR85" i="48" s="1"/>
  <c r="AI84" i="48"/>
  <c r="AI85" i="48" s="1"/>
  <c r="AC84" i="48"/>
  <c r="AC85" i="48" s="1"/>
  <c r="W84" i="48"/>
  <c r="W85" i="48" s="1"/>
  <c r="Q84" i="48"/>
  <c r="Q85" i="48" s="1"/>
  <c r="H84" i="48"/>
  <c r="H85" i="48" s="1"/>
  <c r="BO84" i="48"/>
  <c r="BO85" i="48" s="1"/>
  <c r="AZ84" i="48"/>
  <c r="AZ85" i="48" s="1"/>
  <c r="AB84" i="48"/>
  <c r="AB85" i="48" s="1"/>
  <c r="V84" i="48"/>
  <c r="V85" i="48" s="1"/>
  <c r="M84" i="48"/>
  <c r="M85" i="48" s="1"/>
  <c r="J84" i="48"/>
  <c r="J85" i="48" s="1"/>
  <c r="D84" i="48"/>
  <c r="D85" i="48" s="1"/>
  <c r="BK84" i="48"/>
  <c r="BK85" i="48" s="1"/>
  <c r="R84" i="48"/>
  <c r="R85" i="48" s="1"/>
  <c r="AL25" i="11"/>
  <c r="K24" i="39"/>
  <c r="K30" i="39"/>
  <c r="H30" i="39"/>
  <c r="H24" i="39"/>
  <c r="F24" i="39"/>
  <c r="F30" i="39"/>
  <c r="E30" i="39"/>
  <c r="E24" i="39"/>
  <c r="V24" i="39"/>
  <c r="V30" i="39"/>
  <c r="AH24" i="39"/>
  <c r="G24" i="39"/>
  <c r="G30" i="39"/>
  <c r="P30" i="39"/>
  <c r="U24" i="39"/>
  <c r="U30" i="39"/>
  <c r="AG24" i="39"/>
  <c r="O16" i="39"/>
  <c r="O21" i="39"/>
  <c r="AJ25" i="11"/>
  <c r="J24" i="39"/>
  <c r="J30" i="39"/>
  <c r="R30" i="39"/>
  <c r="R24" i="39"/>
  <c r="AD24" i="39"/>
  <c r="M30" i="39"/>
  <c r="M24" i="39"/>
  <c r="AC8" i="15"/>
  <c r="AA23" i="39"/>
  <c r="I30" i="39"/>
  <c r="I24" i="39"/>
  <c r="S24" i="39"/>
  <c r="S30" i="39"/>
  <c r="AE24" i="39"/>
  <c r="L24" i="39"/>
  <c r="L30" i="39"/>
  <c r="F8" i="15"/>
  <c r="D23" i="39"/>
  <c r="P24" i="39" s="1"/>
  <c r="N30" i="39"/>
  <c r="N24" i="39"/>
  <c r="Q30" i="39"/>
  <c r="Q24" i="39"/>
  <c r="AC24" i="39"/>
  <c r="T30" i="39"/>
  <c r="T24" i="39"/>
  <c r="AF24" i="39"/>
  <c r="Z46" i="11"/>
  <c r="Z71" i="11" s="1"/>
  <c r="Z73" i="11" s="1"/>
  <c r="Z87" i="11" s="1"/>
  <c r="Z88" i="11" s="1"/>
  <c r="O146" i="39"/>
  <c r="S17" i="39"/>
  <c r="AK25" i="11"/>
  <c r="AI46" i="11"/>
  <c r="AI71" i="11" s="1"/>
  <c r="AI25" i="11"/>
  <c r="AH46" i="11"/>
  <c r="AH71" i="11" s="1"/>
  <c r="AJ46" i="11"/>
  <c r="AJ71" i="11" s="1"/>
  <c r="AK46" i="11"/>
  <c r="AK71" i="11" s="1"/>
  <c r="AA16" i="39"/>
  <c r="AA17" i="39" s="1"/>
  <c r="AA146" i="39"/>
  <c r="AH25" i="11"/>
  <c r="O17" i="39"/>
  <c r="P17" i="39"/>
  <c r="C17" i="41"/>
  <c r="C16" i="41"/>
  <c r="AG46" i="11"/>
  <c r="AG71" i="11" s="1"/>
  <c r="F150" i="39"/>
  <c r="I150" i="39"/>
  <c r="E150" i="39"/>
  <c r="R150" i="39"/>
  <c r="AD140" i="39"/>
  <c r="G150" i="39"/>
  <c r="Q17" i="39"/>
  <c r="P150" i="39"/>
  <c r="T17" i="39"/>
  <c r="L150" i="39"/>
  <c r="N150" i="39"/>
  <c r="Q150" i="39"/>
  <c r="O150" i="39"/>
  <c r="V150" i="39"/>
  <c r="AH140" i="39"/>
  <c r="K150" i="39"/>
  <c r="H150" i="39"/>
  <c r="AF140" i="39"/>
  <c r="T150" i="39"/>
  <c r="U17" i="39"/>
  <c r="M150" i="39"/>
  <c r="V17" i="39"/>
  <c r="R17" i="39"/>
  <c r="AG25" i="11"/>
  <c r="J150" i="39"/>
  <c r="AE140" i="39"/>
  <c r="S150" i="39"/>
  <c r="U150" i="39"/>
  <c r="AG140" i="39"/>
  <c r="D150" i="39"/>
  <c r="D140" i="39"/>
  <c r="G9" i="11"/>
  <c r="BL4" i="16"/>
  <c r="BK4" i="16"/>
  <c r="BJ4" i="16"/>
  <c r="BI4" i="16"/>
  <c r="BH4" i="16"/>
  <c r="BG4" i="16"/>
  <c r="BF4" i="16"/>
  <c r="BE4" i="16"/>
  <c r="BD4" i="16"/>
  <c r="BC4" i="16"/>
  <c r="BB4" i="16"/>
  <c r="BA4" i="16"/>
  <c r="AZ4" i="16"/>
  <c r="AY4" i="16"/>
  <c r="AX4" i="16"/>
  <c r="AW4" i="16"/>
  <c r="AV4" i="16"/>
  <c r="AU4" i="16"/>
  <c r="AT4" i="16"/>
  <c r="AS4" i="16"/>
  <c r="AR4" i="16"/>
  <c r="AQ4" i="16"/>
  <c r="AP4" i="16"/>
  <c r="AO4" i="16"/>
  <c r="AN4" i="16"/>
  <c r="AM4" i="16"/>
  <c r="AL4" i="16"/>
  <c r="AK4" i="16"/>
  <c r="AJ4" i="16"/>
  <c r="AI4" i="16"/>
  <c r="AH4" i="16"/>
  <c r="AG4" i="16"/>
  <c r="AF4" i="16"/>
  <c r="AE4" i="16"/>
  <c r="AD4" i="16"/>
  <c r="AC4" i="16"/>
  <c r="AA4" i="16"/>
  <c r="Z4" i="16"/>
  <c r="Y4" i="16"/>
  <c r="X4" i="16"/>
  <c r="W4" i="16"/>
  <c r="V4" i="16"/>
  <c r="U4" i="16"/>
  <c r="T4" i="16"/>
  <c r="S4" i="16"/>
  <c r="R4" i="16"/>
  <c r="Q4" i="16"/>
  <c r="P4" i="16"/>
  <c r="O4" i="16"/>
  <c r="N4" i="16"/>
  <c r="M4" i="16"/>
  <c r="L4" i="16"/>
  <c r="K4" i="16"/>
  <c r="J4" i="16"/>
  <c r="I4" i="16"/>
  <c r="H4" i="16"/>
  <c r="G4" i="16"/>
  <c r="F4" i="16"/>
  <c r="E4" i="16"/>
  <c r="AJ73" i="11" l="1"/>
  <c r="AJ87" i="11" s="1"/>
  <c r="AJ88" i="11" s="1"/>
  <c r="C85" i="48"/>
  <c r="AD8" i="15"/>
  <c r="AB23" i="39"/>
  <c r="AL73" i="11"/>
  <c r="AL87" i="11" s="1"/>
  <c r="AL88" i="11" s="1"/>
  <c r="U37" i="39"/>
  <c r="B55" i="39" s="1"/>
  <c r="T31" i="39"/>
  <c r="AF31" i="39"/>
  <c r="M37" i="39"/>
  <c r="B47" i="39" s="1"/>
  <c r="L31" i="39"/>
  <c r="T37" i="39"/>
  <c r="B54" i="39" s="1"/>
  <c r="S31" i="39"/>
  <c r="AE31" i="39"/>
  <c r="AA30" i="39"/>
  <c r="AM24" i="39"/>
  <c r="J31" i="39"/>
  <c r="K37" i="39"/>
  <c r="B45" i="39" s="1"/>
  <c r="N31" i="39"/>
  <c r="O37" i="39"/>
  <c r="B49" i="39" s="1"/>
  <c r="Q37" i="39"/>
  <c r="B51" i="39" s="1"/>
  <c r="F37" i="39"/>
  <c r="B40" i="39" s="1"/>
  <c r="E31" i="39"/>
  <c r="H31" i="39"/>
  <c r="I37" i="39"/>
  <c r="B43" i="39" s="1"/>
  <c r="D30" i="39"/>
  <c r="P31" i="39" s="1"/>
  <c r="D24" i="39"/>
  <c r="V37" i="39"/>
  <c r="B56" i="39" s="1"/>
  <c r="U31" i="39"/>
  <c r="AG31" i="39"/>
  <c r="W37" i="39"/>
  <c r="B57" i="39" s="1"/>
  <c r="V31" i="39"/>
  <c r="AH31" i="39"/>
  <c r="F31" i="39"/>
  <c r="G37" i="39"/>
  <c r="B41" i="39" s="1"/>
  <c r="L37" i="39"/>
  <c r="B46" i="39" s="1"/>
  <c r="K31" i="39"/>
  <c r="Q31" i="39"/>
  <c r="R37" i="39"/>
  <c r="B52" i="39" s="1"/>
  <c r="AC31" i="39"/>
  <c r="J37" i="39"/>
  <c r="B44" i="39" s="1"/>
  <c r="I31" i="39"/>
  <c r="N37" i="39"/>
  <c r="B48" i="39" s="1"/>
  <c r="M31" i="39"/>
  <c r="R31" i="39"/>
  <c r="S37" i="39"/>
  <c r="B53" i="39" s="1"/>
  <c r="AD31" i="39"/>
  <c r="Q8" i="15"/>
  <c r="O23" i="39"/>
  <c r="G31" i="39"/>
  <c r="H37" i="39"/>
  <c r="B42" i="39" s="1"/>
  <c r="AI73" i="11"/>
  <c r="AI87" i="11" s="1"/>
  <c r="AI88" i="11" s="1"/>
  <c r="AK73" i="11"/>
  <c r="AK87" i="11" s="1"/>
  <c r="AK88" i="11" s="1"/>
  <c r="AH73" i="11"/>
  <c r="AH87" i="11" s="1"/>
  <c r="AH88" i="11" s="1"/>
  <c r="AA150" i="39"/>
  <c r="AG73" i="11"/>
  <c r="AG87" i="11" s="1"/>
  <c r="AG88" i="11" s="1"/>
  <c r="AM140" i="39"/>
  <c r="AN140" i="39"/>
  <c r="AB30" i="39" l="1"/>
  <c r="AN24" i="39"/>
  <c r="AB24" i="39"/>
  <c r="AB53" i="39"/>
  <c r="X53" i="39"/>
  <c r="V53" i="39"/>
  <c r="U53" i="39"/>
  <c r="AA53" i="39"/>
  <c r="Y53" i="39"/>
  <c r="AD53" i="39"/>
  <c r="T53" i="39"/>
  <c r="AC53" i="39"/>
  <c r="Z53" i="39"/>
  <c r="S53" i="39"/>
  <c r="W53" i="39"/>
  <c r="AB52" i="39"/>
  <c r="AC52" i="39"/>
  <c r="Z52" i="39"/>
  <c r="T52" i="39"/>
  <c r="W52" i="39"/>
  <c r="AA52" i="39"/>
  <c r="R52" i="39"/>
  <c r="Y52" i="39"/>
  <c r="X52" i="39"/>
  <c r="V52" i="39"/>
  <c r="U52" i="39"/>
  <c r="S52" i="39"/>
  <c r="N41" i="39"/>
  <c r="K41" i="39"/>
  <c r="L41" i="39"/>
  <c r="R41" i="39"/>
  <c r="O41" i="39"/>
  <c r="P41" i="39"/>
  <c r="Q41" i="39"/>
  <c r="M41" i="39"/>
  <c r="I41" i="39"/>
  <c r="J41" i="39"/>
  <c r="G41" i="39"/>
  <c r="H41" i="39"/>
  <c r="AB57" i="39"/>
  <c r="X57" i="39"/>
  <c r="W57" i="39"/>
  <c r="AA57" i="39"/>
  <c r="Y57" i="39"/>
  <c r="AG57" i="39"/>
  <c r="AE57" i="39"/>
  <c r="AF57" i="39"/>
  <c r="AC57" i="39"/>
  <c r="Z57" i="39"/>
  <c r="AD57" i="39"/>
  <c r="AH57" i="39"/>
  <c r="AB54" i="39"/>
  <c r="AC54" i="39"/>
  <c r="Y54" i="39"/>
  <c r="U54" i="39"/>
  <c r="W54" i="39"/>
  <c r="Z54" i="39"/>
  <c r="V54" i="39"/>
  <c r="AE54" i="39"/>
  <c r="AD54" i="39"/>
  <c r="AA54" i="39"/>
  <c r="X54" i="39"/>
  <c r="T54" i="39"/>
  <c r="AA24" i="39"/>
  <c r="O30" i="39"/>
  <c r="O24" i="39"/>
  <c r="D31" i="39"/>
  <c r="E37" i="39"/>
  <c r="B39" i="39" s="1"/>
  <c r="AB37" i="39"/>
  <c r="B62" i="39" s="1"/>
  <c r="AM31" i="39"/>
  <c r="Q44" i="39"/>
  <c r="N44" i="39"/>
  <c r="O44" i="39"/>
  <c r="U44" i="39"/>
  <c r="R44" i="39"/>
  <c r="S44" i="39"/>
  <c r="T44" i="39"/>
  <c r="L44" i="39"/>
  <c r="P44" i="39"/>
  <c r="K44" i="39"/>
  <c r="M44" i="39"/>
  <c r="J44" i="39"/>
  <c r="P40" i="39"/>
  <c r="L40" i="39"/>
  <c r="H40" i="39"/>
  <c r="I40" i="39"/>
  <c r="F40" i="39"/>
  <c r="G40" i="39"/>
  <c r="J40" i="39"/>
  <c r="M40" i="39"/>
  <c r="K40" i="39"/>
  <c r="O40" i="39"/>
  <c r="Q40" i="39"/>
  <c r="N40" i="39"/>
  <c r="Y49" i="39"/>
  <c r="V49" i="39"/>
  <c r="U49" i="39"/>
  <c r="X49" i="39"/>
  <c r="Z49" i="39"/>
  <c r="O49" i="39"/>
  <c r="P49" i="39"/>
  <c r="T49" i="39"/>
  <c r="S49" i="39"/>
  <c r="W49" i="39"/>
  <c r="Q49" i="39"/>
  <c r="R49" i="39"/>
  <c r="U45" i="39"/>
  <c r="Q45" i="39"/>
  <c r="M45" i="39"/>
  <c r="N45" i="39"/>
  <c r="K45" i="39"/>
  <c r="L45" i="39"/>
  <c r="R45" i="39"/>
  <c r="O45" i="39"/>
  <c r="P45" i="39"/>
  <c r="T45" i="39"/>
  <c r="V45" i="39"/>
  <c r="S45" i="39"/>
  <c r="X47" i="39"/>
  <c r="R47" i="39"/>
  <c r="V47" i="39"/>
  <c r="W47" i="39"/>
  <c r="M47" i="39"/>
  <c r="O47" i="39"/>
  <c r="Q47" i="39"/>
  <c r="P47" i="39"/>
  <c r="N47" i="39"/>
  <c r="S47" i="39"/>
  <c r="U47" i="39"/>
  <c r="T47" i="39"/>
  <c r="AB55" i="39"/>
  <c r="Y55" i="39"/>
  <c r="AE55" i="39"/>
  <c r="AA55" i="39"/>
  <c r="Z55" i="39"/>
  <c r="U55" i="39"/>
  <c r="X55" i="39"/>
  <c r="AC55" i="39"/>
  <c r="AF55" i="39"/>
  <c r="V55" i="39"/>
  <c r="W55" i="39"/>
  <c r="AD55" i="39"/>
  <c r="H42" i="39"/>
  <c r="R42" i="39"/>
  <c r="S42" i="39"/>
  <c r="K42" i="39"/>
  <c r="I42" i="39"/>
  <c r="L42" i="39"/>
  <c r="P42" i="39"/>
  <c r="M42" i="39"/>
  <c r="J42" i="39"/>
  <c r="Q42" i="39"/>
  <c r="N42" i="39"/>
  <c r="O42" i="39"/>
  <c r="P48" i="39"/>
  <c r="T48" i="39"/>
  <c r="Y48" i="39"/>
  <c r="N48" i="39"/>
  <c r="O48" i="39"/>
  <c r="X48" i="39"/>
  <c r="Q48" i="39"/>
  <c r="R48" i="39"/>
  <c r="S48" i="39"/>
  <c r="W48" i="39"/>
  <c r="U48" i="39"/>
  <c r="V48" i="39"/>
  <c r="R46" i="39"/>
  <c r="S46" i="39"/>
  <c r="P46" i="39"/>
  <c r="V46" i="39"/>
  <c r="W46" i="39"/>
  <c r="T46" i="39"/>
  <c r="M46" i="39"/>
  <c r="Q46" i="39"/>
  <c r="U46" i="39"/>
  <c r="N46" i="39"/>
  <c r="O46" i="39"/>
  <c r="L46" i="39"/>
  <c r="AB56" i="39"/>
  <c r="AF56" i="39"/>
  <c r="AE56" i="39"/>
  <c r="Z56" i="39"/>
  <c r="AA56" i="39"/>
  <c r="X56" i="39"/>
  <c r="W56" i="39"/>
  <c r="V56" i="39"/>
  <c r="AC56" i="39"/>
  <c r="Y56" i="39"/>
  <c r="AG56" i="39"/>
  <c r="AD56" i="39"/>
  <c r="L43" i="39"/>
  <c r="I43" i="39"/>
  <c r="J43" i="39"/>
  <c r="P43" i="39"/>
  <c r="M43" i="39"/>
  <c r="O43" i="39"/>
  <c r="Q43" i="39"/>
  <c r="T43" i="39"/>
  <c r="S43" i="39"/>
  <c r="K43" i="39"/>
  <c r="N43" i="39"/>
  <c r="R43" i="39"/>
  <c r="AB51" i="39"/>
  <c r="Z51" i="39"/>
  <c r="Q51" i="39"/>
  <c r="V51" i="39"/>
  <c r="AA51" i="39"/>
  <c r="U51" i="39"/>
  <c r="W51" i="39"/>
  <c r="Y51" i="39"/>
  <c r="X51" i="39"/>
  <c r="S51" i="39"/>
  <c r="T51" i="39"/>
  <c r="R51" i="39"/>
  <c r="D9" i="41"/>
  <c r="AC37" i="39" l="1"/>
  <c r="B63" i="39" s="1"/>
  <c r="AN31" i="39"/>
  <c r="AB31" i="39"/>
  <c r="AB62" i="39"/>
  <c r="AC62" i="39"/>
  <c r="AG62" i="39"/>
  <c r="AJ62" i="39"/>
  <c r="AH62" i="39"/>
  <c r="AK62" i="39"/>
  <c r="AM62" i="39"/>
  <c r="AD62" i="39"/>
  <c r="AF62" i="39"/>
  <c r="AL62" i="39"/>
  <c r="AE62" i="39"/>
  <c r="AI62" i="39"/>
  <c r="AA31" i="39"/>
  <c r="O31" i="39"/>
  <c r="P37" i="39"/>
  <c r="B50" i="39" s="1"/>
  <c r="H39" i="39"/>
  <c r="H138" i="39" s="1"/>
  <c r="H144" i="39" s="1"/>
  <c r="H140" i="39" s="1"/>
  <c r="E39" i="39"/>
  <c r="E138" i="39" s="1"/>
  <c r="E144" i="39" s="1"/>
  <c r="E140" i="39" s="1"/>
  <c r="F39" i="39"/>
  <c r="F138" i="39" s="1"/>
  <c r="F144" i="39" s="1"/>
  <c r="F140" i="39" s="1"/>
  <c r="L39" i="39"/>
  <c r="L138" i="39" s="1"/>
  <c r="L144" i="39" s="1"/>
  <c r="L140" i="39" s="1"/>
  <c r="I39" i="39"/>
  <c r="I138" i="39" s="1"/>
  <c r="I144" i="39" s="1"/>
  <c r="I140" i="39" s="1"/>
  <c r="O39" i="39"/>
  <c r="O138" i="39" s="1"/>
  <c r="O144" i="39" s="1"/>
  <c r="O140" i="39" s="1"/>
  <c r="P39" i="39"/>
  <c r="M39" i="39"/>
  <c r="M138" i="39" s="1"/>
  <c r="M144" i="39" s="1"/>
  <c r="M140" i="39" s="1"/>
  <c r="G39" i="39"/>
  <c r="G138" i="39" s="1"/>
  <c r="G144" i="39" s="1"/>
  <c r="G140" i="39" s="1"/>
  <c r="J39" i="39"/>
  <c r="J138" i="39" s="1"/>
  <c r="J144" i="39" s="1"/>
  <c r="J140" i="39" s="1"/>
  <c r="N39" i="39"/>
  <c r="N138" i="39" s="1"/>
  <c r="N144" i="39" s="1"/>
  <c r="N140" i="39" s="1"/>
  <c r="K39" i="39"/>
  <c r="K138" i="39" s="1"/>
  <c r="K144" i="39" s="1"/>
  <c r="K140" i="39" s="1"/>
  <c r="D16" i="41"/>
  <c r="D17" i="41"/>
  <c r="D10" i="41"/>
  <c r="AM63" i="39" l="1"/>
  <c r="AM138" i="39" s="1"/>
  <c r="AM144" i="39" s="1"/>
  <c r="AM146" i="39" s="1"/>
  <c r="AF63" i="39"/>
  <c r="AD63" i="39"/>
  <c r="AK63" i="39"/>
  <c r="AC63" i="39"/>
  <c r="AE63" i="39"/>
  <c r="AI63" i="39"/>
  <c r="AL63" i="39"/>
  <c r="AG63" i="39"/>
  <c r="AH63" i="39"/>
  <c r="AJ63" i="39"/>
  <c r="AN63" i="39"/>
  <c r="AN138" i="39" s="1"/>
  <c r="AN144" i="39" s="1"/>
  <c r="AN146" i="39" s="1"/>
  <c r="AA50" i="39"/>
  <c r="Z50" i="39"/>
  <c r="U50" i="39"/>
  <c r="U138" i="39" s="1"/>
  <c r="U144" i="39" s="1"/>
  <c r="U140" i="39" s="1"/>
  <c r="U141" i="39" s="1"/>
  <c r="S50" i="39"/>
  <c r="S138" i="39" s="1"/>
  <c r="S144" i="39" s="1"/>
  <c r="S140" i="39" s="1"/>
  <c r="S141" i="39" s="1"/>
  <c r="Y50" i="39"/>
  <c r="R50" i="39"/>
  <c r="R138" i="39" s="1"/>
  <c r="R144" i="39" s="1"/>
  <c r="R140" i="39" s="1"/>
  <c r="R141" i="39" s="1"/>
  <c r="W50" i="39"/>
  <c r="W138" i="39" s="1"/>
  <c r="W144" i="39" s="1"/>
  <c r="X50" i="39"/>
  <c r="V50" i="39"/>
  <c r="V138" i="39" s="1"/>
  <c r="V144" i="39" s="1"/>
  <c r="V140" i="39" s="1"/>
  <c r="V141" i="39" s="1"/>
  <c r="P50" i="39"/>
  <c r="P138" i="39" s="1"/>
  <c r="P144" i="39" s="1"/>
  <c r="P140" i="39" s="1"/>
  <c r="Q50" i="39"/>
  <c r="Q138" i="39" s="1"/>
  <c r="Q144" i="39" s="1"/>
  <c r="Q140" i="39" s="1"/>
  <c r="Q141" i="39" s="1"/>
  <c r="T50" i="39"/>
  <c r="T138" i="39" s="1"/>
  <c r="T144" i="39" s="1"/>
  <c r="T140" i="39" s="1"/>
  <c r="T141" i="39" s="1"/>
  <c r="E5" i="16"/>
  <c r="AM13" i="39" l="1"/>
  <c r="AY140" i="39"/>
  <c r="AY146" i="39" s="1"/>
  <c r="AY13" i="39" s="1"/>
  <c r="AZ140" i="39"/>
  <c r="AZ146" i="39" s="1"/>
  <c r="AN13" i="39"/>
  <c r="AW11" i="11"/>
  <c r="E9" i="41" s="1"/>
  <c r="AM14" i="39"/>
  <c r="C4" i="32"/>
  <c r="BK140" i="39" l="1"/>
  <c r="BK146" i="39" s="1"/>
  <c r="AZ13" i="39"/>
  <c r="BL140" i="39"/>
  <c r="BL146" i="39" s="1"/>
  <c r="BL13" i="39" s="1"/>
  <c r="AX11" i="11"/>
  <c r="AN14" i="39"/>
  <c r="AN16" i="39"/>
  <c r="AN17" i="39" s="1"/>
  <c r="AY14" i="39"/>
  <c r="BI11" i="11"/>
  <c r="F9" i="41" s="1"/>
  <c r="AM16" i="39"/>
  <c r="AM17" i="39" s="1"/>
  <c r="AM148" i="39"/>
  <c r="AM150" i="39" s="1"/>
  <c r="AW12" i="11"/>
  <c r="BK13" i="39"/>
  <c r="BW140" i="39"/>
  <c r="BW146" i="39" s="1"/>
  <c r="BW13" i="39" s="1"/>
  <c r="E16" i="41"/>
  <c r="E10" i="41"/>
  <c r="E17" i="41"/>
  <c r="C40" i="32"/>
  <c r="D5" i="35"/>
  <c r="D23" i="35" s="1"/>
  <c r="C23" i="32"/>
  <c r="C32" i="32"/>
  <c r="C60" i="32"/>
  <c r="C59" i="11"/>
  <c r="C38" i="11"/>
  <c r="C32" i="11"/>
  <c r="C21" i="11"/>
  <c r="H151" i="36"/>
  <c r="F151" i="36"/>
  <c r="H150" i="36"/>
  <c r="F150" i="36"/>
  <c r="H149" i="36"/>
  <c r="F149" i="36"/>
  <c r="H148" i="36"/>
  <c r="F148" i="36"/>
  <c r="H147" i="36"/>
  <c r="F147" i="36"/>
  <c r="H146" i="36"/>
  <c r="F146" i="36"/>
  <c r="H145" i="36"/>
  <c r="F145" i="36"/>
  <c r="H144" i="36"/>
  <c r="F144" i="36"/>
  <c r="H143" i="36"/>
  <c r="F143" i="36"/>
  <c r="H142" i="36"/>
  <c r="F142" i="36"/>
  <c r="H141" i="36"/>
  <c r="F141" i="36"/>
  <c r="H140" i="36"/>
  <c r="F140" i="36"/>
  <c r="H139" i="36"/>
  <c r="F139" i="36"/>
  <c r="H138" i="36"/>
  <c r="F138" i="36"/>
  <c r="H137" i="36"/>
  <c r="F137" i="36"/>
  <c r="H136" i="36"/>
  <c r="F136" i="36"/>
  <c r="H135" i="36"/>
  <c r="F135" i="36"/>
  <c r="H134" i="36"/>
  <c r="F134" i="36"/>
  <c r="H133" i="36"/>
  <c r="F133" i="36"/>
  <c r="H132" i="36"/>
  <c r="F132" i="36"/>
  <c r="H131" i="36"/>
  <c r="F131" i="36"/>
  <c r="H130" i="36"/>
  <c r="F130" i="36"/>
  <c r="H129" i="36"/>
  <c r="F129" i="36"/>
  <c r="H128" i="36"/>
  <c r="F128" i="36"/>
  <c r="H127" i="36"/>
  <c r="F127" i="36"/>
  <c r="H126" i="36"/>
  <c r="F126" i="36"/>
  <c r="H125" i="36"/>
  <c r="F125" i="36"/>
  <c r="H124" i="36"/>
  <c r="F124" i="36"/>
  <c r="H123" i="36"/>
  <c r="F123" i="36"/>
  <c r="H122" i="36"/>
  <c r="F122" i="36"/>
  <c r="H121" i="36"/>
  <c r="F121" i="36"/>
  <c r="H120" i="36"/>
  <c r="F120" i="36"/>
  <c r="H119" i="36"/>
  <c r="F119" i="36"/>
  <c r="H118" i="36"/>
  <c r="F118" i="36"/>
  <c r="H117" i="36"/>
  <c r="F117" i="36"/>
  <c r="H116" i="36"/>
  <c r="F116" i="36"/>
  <c r="H115" i="36"/>
  <c r="F115" i="36"/>
  <c r="H114" i="36"/>
  <c r="F114" i="36"/>
  <c r="H113" i="36"/>
  <c r="F113" i="36"/>
  <c r="H112" i="36"/>
  <c r="F112" i="36"/>
  <c r="H111" i="36"/>
  <c r="F111" i="36"/>
  <c r="H110" i="36"/>
  <c r="F110" i="36"/>
  <c r="H109" i="36"/>
  <c r="F109" i="36"/>
  <c r="H108" i="36"/>
  <c r="F108" i="36"/>
  <c r="H107" i="36"/>
  <c r="F107" i="36"/>
  <c r="H106" i="36"/>
  <c r="F106" i="36"/>
  <c r="H105" i="36"/>
  <c r="F105" i="36"/>
  <c r="H104" i="36"/>
  <c r="F104" i="36"/>
  <c r="H103" i="36"/>
  <c r="F103" i="36"/>
  <c r="H102" i="36"/>
  <c r="F102" i="36"/>
  <c r="H101" i="36"/>
  <c r="F101" i="36"/>
  <c r="H100" i="36"/>
  <c r="F100" i="36"/>
  <c r="H99" i="36"/>
  <c r="F99" i="36"/>
  <c r="H98" i="36"/>
  <c r="F98" i="36"/>
  <c r="H97" i="36"/>
  <c r="F97" i="36"/>
  <c r="H96" i="36"/>
  <c r="F96" i="36"/>
  <c r="H95" i="36"/>
  <c r="F95" i="36"/>
  <c r="H94" i="36"/>
  <c r="F94" i="36"/>
  <c r="H93" i="36"/>
  <c r="F93" i="36"/>
  <c r="H92" i="36"/>
  <c r="F92" i="36"/>
  <c r="H91" i="36"/>
  <c r="F91" i="36"/>
  <c r="H90" i="36"/>
  <c r="F90" i="36"/>
  <c r="H89" i="36"/>
  <c r="F89" i="36"/>
  <c r="H88" i="36"/>
  <c r="F88" i="36"/>
  <c r="H87" i="36"/>
  <c r="F87" i="36"/>
  <c r="H86" i="36"/>
  <c r="F86" i="36"/>
  <c r="H85" i="36"/>
  <c r="F85" i="36"/>
  <c r="H84" i="36"/>
  <c r="F84" i="36"/>
  <c r="H83" i="36"/>
  <c r="F83" i="36"/>
  <c r="H82" i="36"/>
  <c r="F82" i="36"/>
  <c r="H81" i="36"/>
  <c r="F81" i="36"/>
  <c r="H80" i="36"/>
  <c r="F80" i="36"/>
  <c r="H79" i="36"/>
  <c r="F79" i="36"/>
  <c r="H78" i="36"/>
  <c r="F78" i="36"/>
  <c r="H77" i="36"/>
  <c r="F77" i="36"/>
  <c r="H76" i="36"/>
  <c r="F76" i="36"/>
  <c r="H75" i="36"/>
  <c r="F75" i="36"/>
  <c r="H74" i="36"/>
  <c r="F74" i="36"/>
  <c r="H73" i="36"/>
  <c r="F73" i="36"/>
  <c r="A26" i="29" s="1"/>
  <c r="H72" i="36"/>
  <c r="F72" i="36"/>
  <c r="A34" i="29" s="1"/>
  <c r="H71" i="36"/>
  <c r="F71" i="36"/>
  <c r="A33" i="29" s="1"/>
  <c r="H70" i="36"/>
  <c r="F70" i="36"/>
  <c r="A32" i="29" s="1"/>
  <c r="H69" i="36"/>
  <c r="F69" i="36"/>
  <c r="A31" i="29" s="1"/>
  <c r="H68" i="36"/>
  <c r="F68" i="36"/>
  <c r="A25" i="29" s="1"/>
  <c r="H67" i="36"/>
  <c r="F67" i="36"/>
  <c r="A24" i="29" s="1"/>
  <c r="H66" i="36"/>
  <c r="F66" i="36"/>
  <c r="A23" i="29" s="1"/>
  <c r="H65" i="36"/>
  <c r="F65" i="36"/>
  <c r="A22" i="29" s="1"/>
  <c r="H64" i="36"/>
  <c r="F64" i="36"/>
  <c r="A21" i="29" s="1"/>
  <c r="H63" i="36"/>
  <c r="F63" i="36"/>
  <c r="A20" i="29" s="1"/>
  <c r="H62" i="36"/>
  <c r="F62" i="36"/>
  <c r="A19" i="29" s="1"/>
  <c r="H61" i="36"/>
  <c r="F61" i="36"/>
  <c r="A18" i="29" s="1"/>
  <c r="H60" i="36"/>
  <c r="F60" i="36"/>
  <c r="A11" i="29" s="1"/>
  <c r="H59" i="36"/>
  <c r="F59" i="36"/>
  <c r="A13" i="29" s="1"/>
  <c r="H58" i="36"/>
  <c r="F58" i="36"/>
  <c r="A12" i="29" s="1"/>
  <c r="H57" i="36"/>
  <c r="F57" i="36"/>
  <c r="A10" i="29" s="1"/>
  <c r="H56" i="36"/>
  <c r="F56" i="36"/>
  <c r="A9" i="29" s="1"/>
  <c r="H55" i="36"/>
  <c r="F55" i="36"/>
  <c r="A8" i="29" s="1"/>
  <c r="H54" i="36"/>
  <c r="F54" i="36"/>
  <c r="A7" i="29" s="1"/>
  <c r="H53" i="36"/>
  <c r="F53" i="36"/>
  <c r="A6" i="29" s="1"/>
  <c r="H52" i="36"/>
  <c r="F52" i="36"/>
  <c r="A54" i="28" s="1"/>
  <c r="H51" i="36"/>
  <c r="F51" i="36"/>
  <c r="A53" i="28" s="1"/>
  <c r="H50" i="36"/>
  <c r="F50" i="36"/>
  <c r="A52" i="28" s="1"/>
  <c r="H49" i="36"/>
  <c r="F49" i="36"/>
  <c r="A51" i="28" s="1"/>
  <c r="H48" i="36"/>
  <c r="F48" i="36"/>
  <c r="A50" i="28" s="1"/>
  <c r="H47" i="36"/>
  <c r="F47" i="36"/>
  <c r="A49" i="28" s="1"/>
  <c r="H46" i="36"/>
  <c r="F46" i="36"/>
  <c r="A48" i="28" s="1"/>
  <c r="H45" i="36"/>
  <c r="F45" i="36"/>
  <c r="A47" i="28" s="1"/>
  <c r="H44" i="36"/>
  <c r="F44" i="36"/>
  <c r="A46" i="28" s="1"/>
  <c r="H43" i="36"/>
  <c r="F43" i="36"/>
  <c r="A45" i="28" s="1"/>
  <c r="H42" i="36"/>
  <c r="F42" i="36"/>
  <c r="A44" i="28" s="1"/>
  <c r="H41" i="36"/>
  <c r="F41" i="36"/>
  <c r="A43" i="28" s="1"/>
  <c r="H40" i="36"/>
  <c r="F40" i="36"/>
  <c r="A42" i="28" s="1"/>
  <c r="H39" i="36"/>
  <c r="F39" i="36"/>
  <c r="A41" i="28" s="1"/>
  <c r="H38" i="36"/>
  <c r="F38" i="36"/>
  <c r="A40" i="28" s="1"/>
  <c r="H37" i="36"/>
  <c r="F37" i="36"/>
  <c r="A39" i="28" s="1"/>
  <c r="H36" i="36"/>
  <c r="F36" i="36"/>
  <c r="A38" i="28" s="1"/>
  <c r="H35" i="36"/>
  <c r="F35" i="36"/>
  <c r="A37" i="28" s="1"/>
  <c r="H34" i="36"/>
  <c r="F34" i="36"/>
  <c r="A36" i="28" s="1"/>
  <c r="H33" i="36"/>
  <c r="F33" i="36"/>
  <c r="A35" i="28" s="1"/>
  <c r="H32" i="36"/>
  <c r="F32" i="36"/>
  <c r="A34" i="28" s="1"/>
  <c r="H31" i="36"/>
  <c r="F31" i="36"/>
  <c r="A33" i="28" s="1"/>
  <c r="H30" i="36"/>
  <c r="F30" i="36"/>
  <c r="A32" i="28" s="1"/>
  <c r="H29" i="36"/>
  <c r="F29" i="36"/>
  <c r="A29" i="28" s="1"/>
  <c r="H28" i="36"/>
  <c r="F28" i="36"/>
  <c r="A31" i="28" s="1"/>
  <c r="H27" i="36"/>
  <c r="F27" i="36"/>
  <c r="A30" i="28" s="1"/>
  <c r="H26" i="36"/>
  <c r="F26" i="36"/>
  <c r="A28" i="28" s="1"/>
  <c r="H25" i="36"/>
  <c r="F25" i="36"/>
  <c r="A27" i="28" s="1"/>
  <c r="H24" i="36"/>
  <c r="F24" i="36"/>
  <c r="A26" i="28" s="1"/>
  <c r="H23" i="36"/>
  <c r="F23" i="36"/>
  <c r="A25" i="28" s="1"/>
  <c r="H22" i="36"/>
  <c r="F22" i="36"/>
  <c r="A24" i="28" s="1"/>
  <c r="H21" i="36"/>
  <c r="F21" i="36"/>
  <c r="A23" i="28" s="1"/>
  <c r="H20" i="36"/>
  <c r="F20" i="36"/>
  <c r="A22" i="28" s="1"/>
  <c r="H19" i="36"/>
  <c r="F19" i="36"/>
  <c r="H18" i="36"/>
  <c r="F18" i="36"/>
  <c r="A21" i="28" s="1"/>
  <c r="H17" i="36"/>
  <c r="F17" i="36"/>
  <c r="A20" i="28" s="1"/>
  <c r="H16" i="36"/>
  <c r="F16" i="36"/>
  <c r="A19" i="28" s="1"/>
  <c r="H15" i="36"/>
  <c r="F15" i="36"/>
  <c r="A18" i="28" s="1"/>
  <c r="H14" i="36"/>
  <c r="F14" i="36"/>
  <c r="A17" i="28" s="1"/>
  <c r="H13" i="36"/>
  <c r="F13" i="36"/>
  <c r="A16" i="28" s="1"/>
  <c r="H12" i="36"/>
  <c r="F12" i="36"/>
  <c r="A15" i="28" s="1"/>
  <c r="H11" i="36"/>
  <c r="F11" i="36"/>
  <c r="A14" i="28" s="1"/>
  <c r="H10" i="36"/>
  <c r="F10" i="36"/>
  <c r="H9" i="36"/>
  <c r="F9" i="36"/>
  <c r="A9" i="28" s="1"/>
  <c r="H8" i="36"/>
  <c r="F8" i="36"/>
  <c r="A8" i="28" s="1"/>
  <c r="H7" i="36"/>
  <c r="F7" i="36"/>
  <c r="A7" i="28" s="1"/>
  <c r="H6" i="36"/>
  <c r="F6" i="36"/>
  <c r="A6" i="28" s="1"/>
  <c r="BV11" i="11" l="1"/>
  <c r="BL14" i="39"/>
  <c r="AN148" i="39"/>
  <c r="AN150" i="39" s="1"/>
  <c r="AX12" i="11"/>
  <c r="BJ11" i="11"/>
  <c r="AZ14" i="39"/>
  <c r="CG11" i="11"/>
  <c r="G9" i="41" s="1"/>
  <c r="BW14" i="39"/>
  <c r="BK14" i="39"/>
  <c r="BU11" i="11"/>
  <c r="F16" i="41"/>
  <c r="F17" i="41"/>
  <c r="F10" i="41"/>
  <c r="AY16" i="39"/>
  <c r="AY17" i="39" s="1"/>
  <c r="AY148" i="39"/>
  <c r="AY150" i="39" s="1"/>
  <c r="BI12" i="11"/>
  <c r="D44" i="35"/>
  <c r="X82" i="11"/>
  <c r="T82" i="11"/>
  <c r="P82" i="11"/>
  <c r="W82" i="11"/>
  <c r="S82" i="11"/>
  <c r="O82" i="11"/>
  <c r="V82" i="11"/>
  <c r="R82" i="11"/>
  <c r="N82" i="11"/>
  <c r="U82" i="11"/>
  <c r="Q82" i="11"/>
  <c r="Y82" i="11"/>
  <c r="N78" i="11"/>
  <c r="N83" i="11"/>
  <c r="N80" i="11"/>
  <c r="N84" i="11"/>
  <c r="AD84" i="11"/>
  <c r="V84" i="11"/>
  <c r="R84" i="11"/>
  <c r="AF83" i="11"/>
  <c r="AB83" i="11"/>
  <c r="X83" i="11"/>
  <c r="T83" i="11"/>
  <c r="P83" i="11"/>
  <c r="AD82" i="11"/>
  <c r="AF81" i="11"/>
  <c r="AB81" i="11"/>
  <c r="X81" i="11"/>
  <c r="T81" i="11"/>
  <c r="P81" i="11"/>
  <c r="AD80" i="11"/>
  <c r="V80" i="11"/>
  <c r="R80" i="11"/>
  <c r="AF78" i="11"/>
  <c r="AB78" i="11"/>
  <c r="X78" i="11"/>
  <c r="T78" i="11"/>
  <c r="P78" i="11"/>
  <c r="AD77" i="11"/>
  <c r="V77" i="11"/>
  <c r="R77" i="11"/>
  <c r="AF76" i="11"/>
  <c r="AB76" i="11"/>
  <c r="X76" i="11"/>
  <c r="T76" i="11"/>
  <c r="P76" i="11"/>
  <c r="AC84" i="11"/>
  <c r="Y84" i="11"/>
  <c r="U84" i="11"/>
  <c r="Q84" i="11"/>
  <c r="AE83" i="11"/>
  <c r="AA83" i="11"/>
  <c r="W83" i="11"/>
  <c r="S83" i="11"/>
  <c r="O83" i="11"/>
  <c r="AC82" i="11"/>
  <c r="AE81" i="11"/>
  <c r="AA81" i="11"/>
  <c r="W81" i="11"/>
  <c r="S81" i="11"/>
  <c r="O81" i="11"/>
  <c r="AC80" i="11"/>
  <c r="Y80" i="11"/>
  <c r="U80" i="11"/>
  <c r="Q80" i="11"/>
  <c r="AE78" i="11"/>
  <c r="AA78" i="11"/>
  <c r="W78" i="11"/>
  <c r="S78" i="11"/>
  <c r="O78" i="11"/>
  <c r="AC77" i="11"/>
  <c r="Y77" i="11"/>
  <c r="U77" i="11"/>
  <c r="Q77" i="11"/>
  <c r="AE76" i="11"/>
  <c r="AA76" i="11"/>
  <c r="W76" i="11"/>
  <c r="S76" i="11"/>
  <c r="O76" i="11"/>
  <c r="AF84" i="11"/>
  <c r="AB84" i="11"/>
  <c r="X84" i="11"/>
  <c r="T84" i="11"/>
  <c r="P84" i="11"/>
  <c r="AD83" i="11"/>
  <c r="V83" i="11"/>
  <c r="R83" i="11"/>
  <c r="AF82" i="11"/>
  <c r="AB82" i="11"/>
  <c r="AD81" i="11"/>
  <c r="V81" i="11"/>
  <c r="R81" i="11"/>
  <c r="AF80" i="11"/>
  <c r="AB80" i="11"/>
  <c r="X80" i="11"/>
  <c r="T80" i="11"/>
  <c r="P80" i="11"/>
  <c r="AD78" i="11"/>
  <c r="V78" i="11"/>
  <c r="R78" i="11"/>
  <c r="AF77" i="11"/>
  <c r="AB77" i="11"/>
  <c r="X77" i="11"/>
  <c r="T77" i="11"/>
  <c r="P77" i="11"/>
  <c r="AD76" i="11"/>
  <c r="V76" i="11"/>
  <c r="R76" i="11"/>
  <c r="AE84" i="11"/>
  <c r="AA84" i="11"/>
  <c r="W84" i="11"/>
  <c r="S84" i="11"/>
  <c r="O84" i="11"/>
  <c r="AC83" i="11"/>
  <c r="Y83" i="11"/>
  <c r="U83" i="11"/>
  <c r="Q83" i="11"/>
  <c r="AE82" i="11"/>
  <c r="AA82" i="11"/>
  <c r="AC81" i="11"/>
  <c r="Y81" i="11"/>
  <c r="U81" i="11"/>
  <c r="Q81" i="11"/>
  <c r="AE80" i="11"/>
  <c r="AA80" i="11"/>
  <c r="W80" i="11"/>
  <c r="S80" i="11"/>
  <c r="O80" i="11"/>
  <c r="AC78" i="11"/>
  <c r="Y78" i="11"/>
  <c r="U78" i="11"/>
  <c r="Q78" i="11"/>
  <c r="AE77" i="11"/>
  <c r="AA77" i="11"/>
  <c r="W77" i="11"/>
  <c r="S77" i="11"/>
  <c r="O77" i="11"/>
  <c r="AC76" i="11"/>
  <c r="Y76" i="11"/>
  <c r="U76" i="11"/>
  <c r="Q76" i="11"/>
  <c r="P52" i="11"/>
  <c r="N76" i="11"/>
  <c r="N81" i="11"/>
  <c r="N77" i="11"/>
  <c r="H77" i="11" l="1"/>
  <c r="H84" i="11"/>
  <c r="H82" i="11"/>
  <c r="AZ16" i="39"/>
  <c r="AZ17" i="39" s="1"/>
  <c r="AZ148" i="39"/>
  <c r="AZ150" i="39" s="1"/>
  <c r="BJ12" i="11"/>
  <c r="BL16" i="39"/>
  <c r="BV12" i="11"/>
  <c r="BL148" i="39"/>
  <c r="BL150" i="39" s="1"/>
  <c r="G81" i="11"/>
  <c r="H76" i="11"/>
  <c r="H83" i="11"/>
  <c r="G84" i="11"/>
  <c r="H78" i="11"/>
  <c r="G80" i="11"/>
  <c r="BK148" i="39"/>
  <c r="BK150" i="39" s="1"/>
  <c r="BU12" i="11"/>
  <c r="BK16" i="39"/>
  <c r="BK17" i="39" s="1"/>
  <c r="H81" i="11"/>
  <c r="G83" i="11"/>
  <c r="BW16" i="39"/>
  <c r="CG12" i="11"/>
  <c r="BW148" i="39"/>
  <c r="BW150" i="39" s="1"/>
  <c r="G76" i="11"/>
  <c r="G77" i="11"/>
  <c r="H80" i="11"/>
  <c r="G78" i="11"/>
  <c r="G82" i="11"/>
  <c r="G17" i="41"/>
  <c r="G10" i="41"/>
  <c r="G16" i="41"/>
  <c r="I59" i="11"/>
  <c r="J59" i="11" s="1"/>
  <c r="K59" i="11" s="1"/>
  <c r="L59" i="11" s="1"/>
  <c r="O52" i="11"/>
  <c r="O44" i="11"/>
  <c r="I21" i="11"/>
  <c r="J21" i="11" s="1"/>
  <c r="K21" i="11" s="1"/>
  <c r="L21" i="11" s="1"/>
  <c r="S67" i="11"/>
  <c r="S69" i="11" s="1"/>
  <c r="AC85" i="11"/>
  <c r="O23" i="11"/>
  <c r="AD85" i="11"/>
  <c r="P23" i="11"/>
  <c r="T15" i="11"/>
  <c r="AE15" i="11"/>
  <c r="O15" i="11"/>
  <c r="I32" i="11"/>
  <c r="J32" i="11" s="1"/>
  <c r="K32" i="11" s="1"/>
  <c r="L32" i="11" s="1"/>
  <c r="P44" i="11"/>
  <c r="P34" i="11"/>
  <c r="O34" i="11"/>
  <c r="Q15" i="11"/>
  <c r="V15" i="11"/>
  <c r="AF15" i="11"/>
  <c r="AA15" i="11"/>
  <c r="AE85" i="11"/>
  <c r="P85" i="11"/>
  <c r="AA67" i="11"/>
  <c r="AA69" i="11" s="1"/>
  <c r="I38" i="11"/>
  <c r="J38" i="11" s="1"/>
  <c r="K38" i="11" s="1"/>
  <c r="L38" i="11" s="1"/>
  <c r="AB15" i="11"/>
  <c r="AE67" i="11"/>
  <c r="AE69" i="11" s="1"/>
  <c r="W15" i="11"/>
  <c r="Q85" i="11"/>
  <c r="R85" i="11"/>
  <c r="S85" i="11"/>
  <c r="T85" i="11"/>
  <c r="R15" i="11"/>
  <c r="AC15" i="11"/>
  <c r="P15" i="11"/>
  <c r="O85" i="11"/>
  <c r="AF85" i="11"/>
  <c r="X15" i="11"/>
  <c r="O67" i="11"/>
  <c r="O69" i="11" s="1"/>
  <c r="S15" i="11"/>
  <c r="U85" i="11"/>
  <c r="V85" i="11"/>
  <c r="W85" i="11"/>
  <c r="X85" i="11"/>
  <c r="AD15" i="11"/>
  <c r="Y15" i="11"/>
  <c r="Y85" i="11"/>
  <c r="AA85" i="11"/>
  <c r="AB85" i="11"/>
  <c r="W67" i="11"/>
  <c r="W69" i="11" s="1"/>
  <c r="U15" i="11"/>
  <c r="G4" i="15"/>
  <c r="BL17" i="39" l="1"/>
  <c r="BW17" i="39"/>
  <c r="O46" i="11"/>
  <c r="O71" i="11" s="1"/>
  <c r="P46" i="11"/>
  <c r="P25" i="11"/>
  <c r="O25" i="11"/>
  <c r="H4" i="15"/>
  <c r="O73" i="11" l="1"/>
  <c r="O87" i="11" s="1"/>
  <c r="O88" i="11" s="1"/>
  <c r="I4" i="15"/>
  <c r="J4" i="15" l="1"/>
  <c r="K4" i="15" l="1"/>
  <c r="L4" i="15" l="1"/>
  <c r="M4" i="15" l="1"/>
  <c r="N4" i="15" l="1"/>
  <c r="O4" i="15" l="1"/>
  <c r="P4" i="15" l="1"/>
  <c r="Q4" i="15" l="1"/>
  <c r="R4" i="15" l="1"/>
  <c r="S4" i="15" l="1"/>
  <c r="T4" i="15" l="1"/>
  <c r="U4" i="15" l="1"/>
  <c r="V4" i="15" l="1"/>
  <c r="W4" i="15" l="1"/>
  <c r="X4" i="15" l="1"/>
  <c r="Y4" i="15" l="1"/>
  <c r="Z4" i="15" l="1"/>
  <c r="AA4" i="15" l="1"/>
  <c r="AB4" i="15" l="1"/>
  <c r="AC4" i="15" l="1"/>
  <c r="AD4" i="15" l="1"/>
  <c r="AE4" i="15" l="1"/>
  <c r="AF4" i="15" l="1"/>
  <c r="AG4" i="15" l="1"/>
  <c r="AH4" i="15" l="1"/>
  <c r="AI4" i="15" l="1"/>
  <c r="AJ4" i="15" l="1"/>
  <c r="AK4" i="15" l="1"/>
  <c r="AL4" i="15" l="1"/>
  <c r="AM4" i="15" l="1"/>
  <c r="AN4" i="15" l="1"/>
  <c r="AO4" i="15" l="1"/>
  <c r="AP4" i="15" l="1"/>
  <c r="AQ4" i="15" l="1"/>
  <c r="AR4" i="15" l="1"/>
  <c r="AS4" i="15" l="1"/>
  <c r="AT4" i="15" l="1"/>
  <c r="AU4" i="15" l="1"/>
  <c r="AV4" i="15" l="1"/>
  <c r="AW4" i="15" l="1"/>
  <c r="AX4" i="15" l="1"/>
  <c r="AY4" i="15" l="1"/>
  <c r="AZ4" i="15" l="1"/>
  <c r="BA4" i="15" l="1"/>
  <c r="BB4" i="15" l="1"/>
  <c r="BC4" i="15" l="1"/>
  <c r="BD4" i="15" l="1"/>
  <c r="BE4" i="15" l="1"/>
  <c r="BF4" i="15" l="1"/>
  <c r="BG4" i="15" l="1"/>
  <c r="BH4" i="15" l="1"/>
  <c r="BI4" i="15" l="1"/>
  <c r="BJ4" i="15" l="1"/>
  <c r="BK4" i="15" l="1"/>
  <c r="BL4" i="15" l="1"/>
  <c r="BM4" i="15" l="1"/>
  <c r="BN4" i="15" l="1"/>
  <c r="BO4" i="15" l="1"/>
  <c r="BP4" i="15" l="1"/>
  <c r="BQ4" i="15" l="1"/>
  <c r="BR4" i="15" l="1"/>
  <c r="BS4" i="15" l="1"/>
  <c r="BT4" i="15" l="1"/>
  <c r="BU4" i="15" l="1"/>
  <c r="BV4" i="15" l="1"/>
  <c r="BW4" i="15" l="1"/>
  <c r="BX4" i="15" l="1"/>
  <c r="BY4" i="15" l="1"/>
  <c r="E4" i="28" l="1"/>
  <c r="E4" i="29"/>
  <c r="F4" i="29" s="1"/>
  <c r="G4" i="29" s="1"/>
  <c r="H4" i="29" s="1"/>
  <c r="I4" i="29" s="1"/>
  <c r="J4" i="29" s="1"/>
  <c r="K4" i="29" s="1"/>
  <c r="L4" i="29" s="1"/>
  <c r="M4" i="29" s="1"/>
  <c r="N4" i="29" s="1"/>
  <c r="O4" i="29" s="1"/>
  <c r="P4" i="29" s="1"/>
  <c r="Q4" i="29" s="1"/>
  <c r="R4" i="29" s="1"/>
  <c r="S4" i="29" s="1"/>
  <c r="T4" i="29" s="1"/>
  <c r="U4" i="29" s="1"/>
  <c r="V4" i="29" s="1"/>
  <c r="W4" i="29" s="1"/>
  <c r="X4" i="29" s="1"/>
  <c r="Y4" i="29" s="1"/>
  <c r="Z4" i="29" s="1"/>
  <c r="AA4" i="29" s="1"/>
  <c r="C64" i="11"/>
  <c r="C84" i="11"/>
  <c r="C83" i="11"/>
  <c r="C82" i="11"/>
  <c r="C81" i="11"/>
  <c r="C80" i="11"/>
  <c r="C78" i="11"/>
  <c r="C77" i="11"/>
  <c r="C76" i="11"/>
  <c r="C66" i="11"/>
  <c r="C65" i="11"/>
  <c r="C63" i="11"/>
  <c r="C62" i="11"/>
  <c r="C61" i="11"/>
  <c r="C60" i="11"/>
  <c r="C58" i="11"/>
  <c r="C57" i="11"/>
  <c r="C56" i="11"/>
  <c r="C55" i="11"/>
  <c r="C51" i="11"/>
  <c r="C50" i="11"/>
  <c r="C49" i="11"/>
  <c r="C43" i="11"/>
  <c r="C42" i="11"/>
  <c r="C41" i="11"/>
  <c r="C40" i="11"/>
  <c r="C39" i="11"/>
  <c r="C37" i="11"/>
  <c r="C33" i="11"/>
  <c r="C31" i="11"/>
  <c r="C30" i="11"/>
  <c r="C29" i="11"/>
  <c r="C22" i="11"/>
  <c r="C20" i="11"/>
  <c r="C19" i="11"/>
  <c r="C18" i="11"/>
  <c r="C14" i="11"/>
  <c r="C13" i="11"/>
  <c r="C12" i="11"/>
  <c r="C11" i="11"/>
  <c r="F4" i="28" l="1"/>
  <c r="Q44" i="11"/>
  <c r="Q23" i="11"/>
  <c r="Q25" i="11" s="1"/>
  <c r="Q52" i="11"/>
  <c r="Q34" i="11" l="1"/>
  <c r="Q46" i="11" s="1"/>
  <c r="G4" i="28"/>
  <c r="R52" i="11"/>
  <c r="R44" i="11"/>
  <c r="R23" i="11"/>
  <c r="R25" i="11" s="1"/>
  <c r="I64" i="11"/>
  <c r="J64" i="11" s="1"/>
  <c r="K64" i="11" s="1"/>
  <c r="L64" i="11" s="1"/>
  <c r="I20" i="11"/>
  <c r="J20" i="11" s="1"/>
  <c r="K20" i="11" s="1"/>
  <c r="L20" i="11" s="1"/>
  <c r="R34" i="11" l="1"/>
  <c r="R46" i="11" s="1"/>
  <c r="H4" i="28"/>
  <c r="S52" i="11"/>
  <c r="S44" i="11"/>
  <c r="S23" i="11"/>
  <c r="S25" i="11" s="1"/>
  <c r="Z57" i="32"/>
  <c r="Y57" i="32"/>
  <c r="X57" i="32"/>
  <c r="W57" i="32"/>
  <c r="V57" i="32"/>
  <c r="U57" i="32"/>
  <c r="T57" i="32"/>
  <c r="S57" i="32"/>
  <c r="R57" i="32"/>
  <c r="Q57" i="32"/>
  <c r="P57" i="32"/>
  <c r="O57" i="32"/>
  <c r="O58" i="32" s="1"/>
  <c r="M57" i="32"/>
  <c r="L57" i="32"/>
  <c r="K57" i="32"/>
  <c r="I57" i="32"/>
  <c r="H57" i="32"/>
  <c r="G57" i="32"/>
  <c r="E57" i="32"/>
  <c r="D57" i="32"/>
  <c r="C57" i="32"/>
  <c r="C58" i="32" s="1"/>
  <c r="P33" i="32"/>
  <c r="Q9" i="35" s="1"/>
  <c r="Q10" i="35" s="1"/>
  <c r="L33" i="32"/>
  <c r="M9" i="35" s="1"/>
  <c r="M10" i="35" s="1"/>
  <c r="Z33" i="32"/>
  <c r="Y33" i="32"/>
  <c r="X33" i="32"/>
  <c r="W33" i="32"/>
  <c r="X9" i="35" s="1"/>
  <c r="X10" i="35" s="1"/>
  <c r="V33" i="32"/>
  <c r="U33" i="32"/>
  <c r="V9" i="35" s="1"/>
  <c r="V10" i="35" s="1"/>
  <c r="T33" i="32"/>
  <c r="U9" i="35" s="1"/>
  <c r="U10" i="35" s="1"/>
  <c r="S33" i="32"/>
  <c r="T9" i="35" s="1"/>
  <c r="T10" i="35" s="1"/>
  <c r="R33" i="32"/>
  <c r="S9" i="35" s="1"/>
  <c r="S10" i="35" s="1"/>
  <c r="Q33" i="32"/>
  <c r="R9" i="35" s="1"/>
  <c r="R10" i="35" s="1"/>
  <c r="O33" i="32"/>
  <c r="N33" i="32"/>
  <c r="O9" i="35" s="1"/>
  <c r="O10" i="35" s="1"/>
  <c r="M33" i="32"/>
  <c r="N9" i="35" s="1"/>
  <c r="N10" i="35" s="1"/>
  <c r="K33" i="32"/>
  <c r="L9" i="35" s="1"/>
  <c r="L10" i="35" s="1"/>
  <c r="J33" i="32"/>
  <c r="K9" i="35" s="1"/>
  <c r="K10" i="35" s="1"/>
  <c r="I33" i="32"/>
  <c r="J9" i="35" s="1"/>
  <c r="J10" i="35" s="1"/>
  <c r="H33" i="32"/>
  <c r="I9" i="35" s="1"/>
  <c r="I10" i="35" s="1"/>
  <c r="G33" i="32"/>
  <c r="F33" i="32"/>
  <c r="G9" i="35" s="1"/>
  <c r="G10" i="35" s="1"/>
  <c r="E33" i="32"/>
  <c r="F9" i="35" s="1"/>
  <c r="F10" i="35" s="1"/>
  <c r="D33" i="32"/>
  <c r="E9" i="35" s="1"/>
  <c r="E10" i="35" s="1"/>
  <c r="C33" i="32"/>
  <c r="Z28" i="32"/>
  <c r="Y28" i="32"/>
  <c r="X28" i="32"/>
  <c r="W28" i="32"/>
  <c r="V28" i="32"/>
  <c r="U28" i="32"/>
  <c r="T28" i="32"/>
  <c r="S28" i="32"/>
  <c r="R28" i="32"/>
  <c r="Q28" i="32"/>
  <c r="C30" i="32"/>
  <c r="P28" i="32"/>
  <c r="O28" i="32"/>
  <c r="N28" i="32"/>
  <c r="M28" i="32"/>
  <c r="L28" i="32"/>
  <c r="K28" i="32"/>
  <c r="J28" i="32"/>
  <c r="I28" i="32"/>
  <c r="H28" i="32"/>
  <c r="G28" i="32"/>
  <c r="F28" i="32"/>
  <c r="E28" i="32"/>
  <c r="D28" i="32"/>
  <c r="C28" i="32"/>
  <c r="C29" i="32" s="1"/>
  <c r="D27" i="35" s="1"/>
  <c r="C34" i="32" l="1"/>
  <c r="D9" i="35"/>
  <c r="D10" i="35" s="1"/>
  <c r="G36" i="32"/>
  <c r="G37" i="32" s="1"/>
  <c r="H9" i="35"/>
  <c r="H10" i="35" s="1"/>
  <c r="Y36" i="32"/>
  <c r="Y37" i="32" s="1"/>
  <c r="Z9" i="35"/>
  <c r="Z10" i="35" s="1"/>
  <c r="V36" i="32"/>
  <c r="V37" i="32" s="1"/>
  <c r="W9" i="35"/>
  <c r="W10" i="35" s="1"/>
  <c r="Z36" i="32"/>
  <c r="Z37" i="32" s="1"/>
  <c r="AA9" i="35"/>
  <c r="AA10" i="35" s="1"/>
  <c r="C52" i="32"/>
  <c r="D25" i="35"/>
  <c r="D29" i="35" s="1"/>
  <c r="D34" i="35" s="1"/>
  <c r="D38" i="35" s="1"/>
  <c r="O34" i="32"/>
  <c r="P9" i="35"/>
  <c r="P10" i="35" s="1"/>
  <c r="X36" i="32"/>
  <c r="X37" i="32" s="1"/>
  <c r="Y9" i="35"/>
  <c r="Y10" i="35" s="1"/>
  <c r="D34" i="32"/>
  <c r="E34" i="32" s="1"/>
  <c r="F34" i="32" s="1"/>
  <c r="G34" i="32" s="1"/>
  <c r="H34" i="32" s="1"/>
  <c r="I34" i="32" s="1"/>
  <c r="J34" i="32" s="1"/>
  <c r="K34" i="32" s="1"/>
  <c r="L34" i="32" s="1"/>
  <c r="M34" i="32" s="1"/>
  <c r="N34" i="32" s="1"/>
  <c r="S34" i="11"/>
  <c r="S46" i="11" s="1"/>
  <c r="S71" i="11" s="1"/>
  <c r="S73" i="11" s="1"/>
  <c r="S87" i="11" s="1"/>
  <c r="S88" i="11" s="1"/>
  <c r="I4" i="28"/>
  <c r="T44" i="11"/>
  <c r="T23" i="11"/>
  <c r="T25" i="11" s="1"/>
  <c r="T52" i="11"/>
  <c r="P34" i="32"/>
  <c r="Q34" i="32" s="1"/>
  <c r="R34" i="32" s="1"/>
  <c r="S34" i="32" s="1"/>
  <c r="T34" i="32" s="1"/>
  <c r="U34" i="32" s="1"/>
  <c r="V34" i="32" s="1"/>
  <c r="W34" i="32" s="1"/>
  <c r="X34" i="32" s="1"/>
  <c r="Y34" i="32" s="1"/>
  <c r="Z34" i="32" s="1"/>
  <c r="AB34" i="32" s="1"/>
  <c r="AC34" i="32" s="1"/>
  <c r="AD34" i="32" s="1"/>
  <c r="AE34" i="32" s="1"/>
  <c r="AF34" i="32" s="1"/>
  <c r="AG34" i="32" s="1"/>
  <c r="AH34" i="32" s="1"/>
  <c r="AI34" i="32" s="1"/>
  <c r="AJ34" i="32" s="1"/>
  <c r="AK34" i="32" s="1"/>
  <c r="AL34" i="32" s="1"/>
  <c r="W36" i="32"/>
  <c r="W37" i="32" s="1"/>
  <c r="S36" i="32"/>
  <c r="S37" i="32" s="1"/>
  <c r="D58" i="32"/>
  <c r="E58" i="32" s="1"/>
  <c r="D24" i="32"/>
  <c r="D29" i="32" s="1"/>
  <c r="E27" i="35" s="1"/>
  <c r="C38" i="32"/>
  <c r="C36" i="32"/>
  <c r="C37" i="32" s="1"/>
  <c r="L36" i="32"/>
  <c r="L37" i="32" s="1"/>
  <c r="P36" i="32"/>
  <c r="P37" i="32" s="1"/>
  <c r="D36" i="32"/>
  <c r="D37" i="32" s="1"/>
  <c r="H36" i="32"/>
  <c r="H37" i="32" s="1"/>
  <c r="R36" i="32"/>
  <c r="R37" i="32" s="1"/>
  <c r="D41" i="32"/>
  <c r="E36" i="32"/>
  <c r="E37" i="32" s="1"/>
  <c r="I36" i="32"/>
  <c r="I37" i="32" s="1"/>
  <c r="N36" i="32"/>
  <c r="N37" i="32" s="1"/>
  <c r="K36" i="32"/>
  <c r="K37" i="32" s="1"/>
  <c r="F36" i="32"/>
  <c r="F37" i="32" s="1"/>
  <c r="J36" i="32"/>
  <c r="J37" i="32" s="1"/>
  <c r="O36" i="32"/>
  <c r="O37" i="32" s="1"/>
  <c r="P58" i="32"/>
  <c r="Q58" i="32" s="1"/>
  <c r="R58" i="32" s="1"/>
  <c r="S58" i="32" s="1"/>
  <c r="T58" i="32" s="1"/>
  <c r="U58" i="32" s="1"/>
  <c r="V58" i="32" s="1"/>
  <c r="W58" i="32" s="1"/>
  <c r="X58" i="32" s="1"/>
  <c r="Y58" i="32" s="1"/>
  <c r="Z58" i="32" s="1"/>
  <c r="AB58" i="32" s="1"/>
  <c r="AC58" i="32" s="1"/>
  <c r="AD58" i="32" s="1"/>
  <c r="AE58" i="32" s="1"/>
  <c r="AF58" i="32" s="1"/>
  <c r="AG58" i="32" s="1"/>
  <c r="AH58" i="32" s="1"/>
  <c r="AI58" i="32" s="1"/>
  <c r="AJ58" i="32" s="1"/>
  <c r="AK58" i="32" s="1"/>
  <c r="AL58" i="32" s="1"/>
  <c r="T36" i="32"/>
  <c r="T37" i="32" s="1"/>
  <c r="C54" i="32"/>
  <c r="M36" i="32"/>
  <c r="M37" i="32" s="1"/>
  <c r="Q36" i="32"/>
  <c r="Q37" i="32" s="1"/>
  <c r="U36" i="32"/>
  <c r="U37" i="32" s="1"/>
  <c r="F57" i="32"/>
  <c r="J57" i="32"/>
  <c r="N57" i="32"/>
  <c r="C51" i="32"/>
  <c r="D55" i="32" l="1"/>
  <c r="D47" i="32"/>
  <c r="E25" i="35" s="1"/>
  <c r="E29" i="35" s="1"/>
  <c r="E34" i="35" s="1"/>
  <c r="F58" i="32"/>
  <c r="G58" i="32" s="1"/>
  <c r="H58" i="32" s="1"/>
  <c r="I58" i="32" s="1"/>
  <c r="J58" i="32" s="1"/>
  <c r="K58" i="32" s="1"/>
  <c r="L58" i="32" s="1"/>
  <c r="M58" i="32" s="1"/>
  <c r="N58" i="32" s="1"/>
  <c r="T34" i="11"/>
  <c r="T46" i="11" s="1"/>
  <c r="J4" i="28"/>
  <c r="U44" i="11"/>
  <c r="U52" i="11"/>
  <c r="U23" i="11"/>
  <c r="U25" i="11" s="1"/>
  <c r="E24" i="32"/>
  <c r="E29" i="32" s="1"/>
  <c r="F27" i="35" s="1"/>
  <c r="D51" i="32"/>
  <c r="D54" i="32"/>
  <c r="D30" i="32"/>
  <c r="E30" i="32" l="1"/>
  <c r="U34" i="11"/>
  <c r="U46" i="11" s="1"/>
  <c r="K4" i="28"/>
  <c r="V52" i="11"/>
  <c r="V44" i="11"/>
  <c r="V23" i="11"/>
  <c r="V25" i="11" s="1"/>
  <c r="E38" i="35"/>
  <c r="F24" i="32"/>
  <c r="F29" i="32" s="1"/>
  <c r="G27" i="35" s="1"/>
  <c r="D52" i="32"/>
  <c r="D49" i="32"/>
  <c r="E41" i="32"/>
  <c r="D38" i="32"/>
  <c r="E55" i="32" l="1"/>
  <c r="E47" i="32"/>
  <c r="F30" i="32"/>
  <c r="V34" i="11"/>
  <c r="V46" i="11" s="1"/>
  <c r="L4" i="28"/>
  <c r="W52" i="11"/>
  <c r="W34" i="11"/>
  <c r="W23" i="11"/>
  <c r="W25" i="11" s="1"/>
  <c r="W44" i="11"/>
  <c r="G24" i="32"/>
  <c r="G29" i="32" s="1"/>
  <c r="H27" i="35" s="1"/>
  <c r="E51" i="32"/>
  <c r="E54" i="32"/>
  <c r="F25" i="35" l="1"/>
  <c r="F29" i="35" s="1"/>
  <c r="F34" i="35" s="1"/>
  <c r="F38" i="35" s="1"/>
  <c r="G30" i="32"/>
  <c r="W46" i="11"/>
  <c r="W71" i="11" s="1"/>
  <c r="W73" i="11" s="1"/>
  <c r="W87" i="11" s="1"/>
  <c r="W88" i="11" s="1"/>
  <c r="M4" i="28"/>
  <c r="X44" i="11"/>
  <c r="X23" i="11"/>
  <c r="X25" i="11" s="1"/>
  <c r="X52" i="11"/>
  <c r="X34" i="11"/>
  <c r="H24" i="32"/>
  <c r="H30" i="32" s="1"/>
  <c r="E52" i="32"/>
  <c r="F41" i="32"/>
  <c r="E38" i="32"/>
  <c r="E49" i="32"/>
  <c r="F55" i="32" l="1"/>
  <c r="F47" i="32"/>
  <c r="H29" i="32"/>
  <c r="I27" i="35" s="1"/>
  <c r="X46" i="11"/>
  <c r="N4" i="28"/>
  <c r="Y44" i="11"/>
  <c r="Y23" i="11"/>
  <c r="Y25" i="11" s="1"/>
  <c r="Y52" i="11"/>
  <c r="Y34" i="11"/>
  <c r="F51" i="32"/>
  <c r="F54" i="32"/>
  <c r="I24" i="32" l="1"/>
  <c r="I30" i="32" s="1"/>
  <c r="G25" i="35"/>
  <c r="G29" i="35" s="1"/>
  <c r="G34" i="35" s="1"/>
  <c r="G38" i="35" s="1"/>
  <c r="Y46" i="11"/>
  <c r="O4" i="28"/>
  <c r="G41" i="32"/>
  <c r="F38" i="32"/>
  <c r="F49" i="32"/>
  <c r="F52" i="32"/>
  <c r="G55" i="32" l="1"/>
  <c r="G47" i="32"/>
  <c r="I29" i="32"/>
  <c r="J27" i="35" s="1"/>
  <c r="P4" i="28"/>
  <c r="AA52" i="11"/>
  <c r="AA34" i="11"/>
  <c r="AA23" i="11"/>
  <c r="AA44" i="11"/>
  <c r="G51" i="32"/>
  <c r="G54" i="32"/>
  <c r="J24" i="32" l="1"/>
  <c r="J29" i="32" s="1"/>
  <c r="K27" i="35" s="1"/>
  <c r="AA25" i="11"/>
  <c r="H25" i="35"/>
  <c r="H29" i="35" s="1"/>
  <c r="H34" i="35" s="1"/>
  <c r="H38" i="35" s="1"/>
  <c r="AA46" i="11"/>
  <c r="Q4" i="28"/>
  <c r="AB44" i="11"/>
  <c r="AB23" i="11"/>
  <c r="AB25" i="11" s="1"/>
  <c r="AB52" i="11"/>
  <c r="AB34" i="11"/>
  <c r="G52" i="32"/>
  <c r="G49" i="32"/>
  <c r="H41" i="32"/>
  <c r="G38" i="32"/>
  <c r="H55" i="32" l="1"/>
  <c r="H47" i="32"/>
  <c r="J30" i="32"/>
  <c r="K24" i="32"/>
  <c r="AA71" i="11"/>
  <c r="AA73" i="11" s="1"/>
  <c r="AA87" i="11" s="1"/>
  <c r="AA88" i="11" s="1"/>
  <c r="AB46" i="11"/>
  <c r="R4" i="28"/>
  <c r="AC44" i="11"/>
  <c r="AC23" i="11"/>
  <c r="AC34" i="11"/>
  <c r="AC52" i="11"/>
  <c r="H51" i="32"/>
  <c r="H54" i="32"/>
  <c r="K29" i="32" l="1"/>
  <c r="K30" i="32"/>
  <c r="AC25" i="11"/>
  <c r="I25" i="35"/>
  <c r="I29" i="35" s="1"/>
  <c r="I34" i="35" s="1"/>
  <c r="I38" i="35" s="1"/>
  <c r="AC46" i="11"/>
  <c r="S4" i="28"/>
  <c r="AD52" i="11"/>
  <c r="AD34" i="11"/>
  <c r="AD44" i="11"/>
  <c r="AD23" i="11"/>
  <c r="AD25" i="11" s="1"/>
  <c r="H52" i="32"/>
  <c r="H49" i="32"/>
  <c r="I41" i="32"/>
  <c r="H38" i="32"/>
  <c r="I55" i="32" l="1"/>
  <c r="I47" i="32"/>
  <c r="L27" i="35"/>
  <c r="L24" i="32"/>
  <c r="AD46" i="11"/>
  <c r="T4" i="28"/>
  <c r="AE52" i="11"/>
  <c r="AE34" i="11"/>
  <c r="AE23" i="11"/>
  <c r="AE44" i="11"/>
  <c r="I51" i="32"/>
  <c r="I54" i="32"/>
  <c r="L29" i="32" l="1"/>
  <c r="L30" i="32"/>
  <c r="AE25" i="11"/>
  <c r="J25" i="35"/>
  <c r="J29" i="35" s="1"/>
  <c r="J34" i="35" s="1"/>
  <c r="J38" i="35" s="1"/>
  <c r="AE46" i="11"/>
  <c r="U4" i="28"/>
  <c r="AF44" i="11"/>
  <c r="AF23" i="11"/>
  <c r="AF25" i="11" s="1"/>
  <c r="AF52" i="11"/>
  <c r="AF34" i="11"/>
  <c r="J41" i="32"/>
  <c r="I38" i="32"/>
  <c r="I52" i="32"/>
  <c r="I49" i="32"/>
  <c r="J55" i="32" l="1"/>
  <c r="J47" i="32"/>
  <c r="M27" i="35"/>
  <c r="M24" i="32"/>
  <c r="AE71" i="11"/>
  <c r="AE73" i="11" s="1"/>
  <c r="AE87" i="11" s="1"/>
  <c r="AE88" i="11" s="1"/>
  <c r="AF46" i="11"/>
  <c r="J51" i="32"/>
  <c r="J54" i="32"/>
  <c r="M30" i="32" l="1"/>
  <c r="M29" i="32"/>
  <c r="K25" i="35"/>
  <c r="K29" i="35" s="1"/>
  <c r="K34" i="35" s="1"/>
  <c r="K38" i="35" s="1"/>
  <c r="K41" i="32"/>
  <c r="J38" i="32"/>
  <c r="J52" i="32"/>
  <c r="J49" i="32"/>
  <c r="K55" i="32" l="1"/>
  <c r="K47" i="32"/>
  <c r="N27" i="35"/>
  <c r="N24" i="32"/>
  <c r="K51" i="32"/>
  <c r="K54" i="32"/>
  <c r="N30" i="32" l="1"/>
  <c r="N29" i="32"/>
  <c r="L25" i="35"/>
  <c r="L29" i="35" s="1"/>
  <c r="L34" i="35" s="1"/>
  <c r="L38" i="35" s="1"/>
  <c r="K52" i="32"/>
  <c r="K49" i="32"/>
  <c r="L41" i="32"/>
  <c r="K38" i="32"/>
  <c r="L55" i="32" l="1"/>
  <c r="L47" i="32"/>
  <c r="O27" i="35"/>
  <c r="O24" i="32"/>
  <c r="L51" i="32"/>
  <c r="L54" i="32"/>
  <c r="O29" i="32" l="1"/>
  <c r="O30" i="32"/>
  <c r="M25" i="35"/>
  <c r="M29" i="35" s="1"/>
  <c r="M34" i="35" s="1"/>
  <c r="M38" i="35" s="1"/>
  <c r="L52" i="32"/>
  <c r="L49" i="32"/>
  <c r="M41" i="32"/>
  <c r="L38" i="32"/>
  <c r="M55" i="32" l="1"/>
  <c r="M47" i="32"/>
  <c r="P24" i="32"/>
  <c r="P27" i="35"/>
  <c r="M51" i="32"/>
  <c r="M54" i="32"/>
  <c r="P30" i="32" l="1"/>
  <c r="P29" i="32"/>
  <c r="N25" i="35"/>
  <c r="N29" i="35" s="1"/>
  <c r="N34" i="35" s="1"/>
  <c r="N38" i="35" s="1"/>
  <c r="M52" i="32"/>
  <c r="N41" i="32"/>
  <c r="M38" i="32"/>
  <c r="M49" i="32"/>
  <c r="N55" i="32" l="1"/>
  <c r="N47" i="32"/>
  <c r="Q27" i="35"/>
  <c r="Q24" i="32"/>
  <c r="N51" i="32"/>
  <c r="N54" i="32"/>
  <c r="Q30" i="32" l="1"/>
  <c r="Q29" i="32"/>
  <c r="O25" i="35"/>
  <c r="O29" i="35" s="1"/>
  <c r="O34" i="35" s="1"/>
  <c r="O38" i="35" s="1"/>
  <c r="O41" i="32"/>
  <c r="N38" i="32"/>
  <c r="N49" i="32"/>
  <c r="N52" i="32"/>
  <c r="O55" i="32" l="1"/>
  <c r="O47" i="32"/>
  <c r="R24" i="32"/>
  <c r="R27" i="35"/>
  <c r="O51" i="32"/>
  <c r="O54" i="32"/>
  <c r="R30" i="32" l="1"/>
  <c r="R29" i="32"/>
  <c r="P25" i="35"/>
  <c r="P29" i="35" s="1"/>
  <c r="P34" i="35" s="1"/>
  <c r="P38" i="35" s="1"/>
  <c r="O52" i="32"/>
  <c r="O49" i="32"/>
  <c r="O38" i="32"/>
  <c r="P41" i="32"/>
  <c r="P55" i="32" l="1"/>
  <c r="P47" i="32"/>
  <c r="Q25" i="35" s="1"/>
  <c r="Q29" i="35" s="1"/>
  <c r="Q34" i="35" s="1"/>
  <c r="S27" i="35"/>
  <c r="S24" i="32"/>
  <c r="P51" i="32"/>
  <c r="P54" i="32"/>
  <c r="S30" i="32" l="1"/>
  <c r="S29" i="32"/>
  <c r="Q38" i="35"/>
  <c r="P52" i="32"/>
  <c r="P49" i="32"/>
  <c r="Q41" i="32"/>
  <c r="P38" i="32"/>
  <c r="Q55" i="32" l="1"/>
  <c r="Q47" i="32"/>
  <c r="T27" i="35"/>
  <c r="T24" i="32"/>
  <c r="Q54" i="32"/>
  <c r="Q51" i="32"/>
  <c r="T30" i="32" l="1"/>
  <c r="T29" i="32"/>
  <c r="R25" i="35"/>
  <c r="R29" i="35" s="1"/>
  <c r="R34" i="35" s="1"/>
  <c r="R38" i="35" s="1"/>
  <c r="R41" i="32"/>
  <c r="Q38" i="32"/>
  <c r="Q52" i="32"/>
  <c r="Q49" i="32"/>
  <c r="R55" i="32" l="1"/>
  <c r="R47" i="32"/>
  <c r="U27" i="35"/>
  <c r="U24" i="32"/>
  <c r="R54" i="32"/>
  <c r="R51" i="32"/>
  <c r="U29" i="32" l="1"/>
  <c r="U30" i="32"/>
  <c r="S25" i="35"/>
  <c r="S29" i="35" s="1"/>
  <c r="S34" i="35" s="1"/>
  <c r="S38" i="35" s="1"/>
  <c r="S41" i="32"/>
  <c r="R38" i="32"/>
  <c r="R52" i="32"/>
  <c r="R49" i="32"/>
  <c r="S55" i="32" l="1"/>
  <c r="S47" i="32"/>
  <c r="V27" i="35"/>
  <c r="V24" i="32"/>
  <c r="S54" i="32"/>
  <c r="S51" i="32"/>
  <c r="V29" i="32" l="1"/>
  <c r="V30" i="32"/>
  <c r="T25" i="35"/>
  <c r="T29" i="35" s="1"/>
  <c r="T34" i="35" s="1"/>
  <c r="T38" i="35" s="1"/>
  <c r="S52" i="32"/>
  <c r="S49" i="32"/>
  <c r="T41" i="32"/>
  <c r="S38" i="32"/>
  <c r="T55" i="32" l="1"/>
  <c r="T47" i="32"/>
  <c r="W24" i="32"/>
  <c r="W27" i="35"/>
  <c r="T54" i="32"/>
  <c r="T51" i="32"/>
  <c r="W29" i="32" l="1"/>
  <c r="W30" i="32"/>
  <c r="U25" i="35"/>
  <c r="U29" i="35" s="1"/>
  <c r="U34" i="35" s="1"/>
  <c r="U38" i="35" s="1"/>
  <c r="T52" i="32"/>
  <c r="T49" i="32"/>
  <c r="U41" i="32"/>
  <c r="U47" i="32" s="1"/>
  <c r="T38" i="32"/>
  <c r="X24" i="32" l="1"/>
  <c r="X27" i="35"/>
  <c r="U55" i="32"/>
  <c r="U54" i="32"/>
  <c r="U51" i="32"/>
  <c r="X30" i="32" l="1"/>
  <c r="X29" i="32"/>
  <c r="V25" i="35"/>
  <c r="V29" i="35" s="1"/>
  <c r="V34" i="35" s="1"/>
  <c r="V38" i="35" s="1"/>
  <c r="U52" i="32"/>
  <c r="V41" i="32"/>
  <c r="V47" i="32" s="1"/>
  <c r="U38" i="32"/>
  <c r="U49" i="32"/>
  <c r="Y24" i="32" l="1"/>
  <c r="Y27" i="35"/>
  <c r="V55" i="32"/>
  <c r="V51" i="32"/>
  <c r="V54" i="32"/>
  <c r="Y29" i="32" l="1"/>
  <c r="Y30" i="32"/>
  <c r="W25" i="35"/>
  <c r="W29" i="35" s="1"/>
  <c r="W34" i="35" s="1"/>
  <c r="W38" i="35" s="1"/>
  <c r="W41" i="32"/>
  <c r="W47" i="32" s="1"/>
  <c r="V38" i="32"/>
  <c r="V49" i="32"/>
  <c r="V52" i="32"/>
  <c r="Z24" i="32" l="1"/>
  <c r="Z27" i="35"/>
  <c r="W54" i="32"/>
  <c r="W51" i="32"/>
  <c r="W55" i="32"/>
  <c r="Z30" i="32" l="1"/>
  <c r="Z29" i="32"/>
  <c r="X25" i="35"/>
  <c r="X29" i="35" s="1"/>
  <c r="X34" i="35" s="1"/>
  <c r="X38" i="35" s="1"/>
  <c r="W52" i="32"/>
  <c r="W49" i="32"/>
  <c r="X41" i="32"/>
  <c r="X47" i="32" s="1"/>
  <c r="W38" i="32"/>
  <c r="AA27" i="35" l="1"/>
  <c r="AA24" i="32"/>
  <c r="X54" i="32"/>
  <c r="X51" i="32"/>
  <c r="X55" i="32"/>
  <c r="AA30" i="32" l="1"/>
  <c r="AN30" i="32" s="1"/>
  <c r="AA29" i="32"/>
  <c r="Y25" i="35"/>
  <c r="Y29" i="35" s="1"/>
  <c r="Y34" i="35" s="1"/>
  <c r="Y38" i="35" s="1"/>
  <c r="X52" i="32"/>
  <c r="X49" i="32"/>
  <c r="Y41" i="32"/>
  <c r="Y47" i="32" s="1"/>
  <c r="X38" i="32"/>
  <c r="AP30" i="32" l="1"/>
  <c r="AO30" i="32"/>
  <c r="AB24" i="32"/>
  <c r="AB27" i="35"/>
  <c r="Y55" i="32"/>
  <c r="Y54" i="32"/>
  <c r="Y51" i="32"/>
  <c r="AB30" i="32" l="1"/>
  <c r="AB29" i="32"/>
  <c r="Z25" i="35"/>
  <c r="Z29" i="35" s="1"/>
  <c r="Z34" i="35" s="1"/>
  <c r="Z38" i="35" s="1"/>
  <c r="Z41" i="32"/>
  <c r="Z47" i="32" s="1"/>
  <c r="Y38" i="32"/>
  <c r="Y52" i="32"/>
  <c r="Y49" i="32"/>
  <c r="AC24" i="32" l="1"/>
  <c r="AC27" i="35"/>
  <c r="Z55" i="32"/>
  <c r="Z54" i="32"/>
  <c r="Z51" i="32"/>
  <c r="AC30" i="32" l="1"/>
  <c r="AC29" i="32"/>
  <c r="AA25" i="35"/>
  <c r="AA29" i="35" s="1"/>
  <c r="AA34" i="35" s="1"/>
  <c r="AA38" i="35" s="1"/>
  <c r="AA41" i="32"/>
  <c r="AA47" i="32" s="1"/>
  <c r="Z38" i="32"/>
  <c r="Z52" i="32"/>
  <c r="Z49" i="32"/>
  <c r="AD27" i="35" l="1"/>
  <c r="AD24" i="32"/>
  <c r="AA51" i="32"/>
  <c r="AA54" i="32"/>
  <c r="AA55" i="32"/>
  <c r="AN55" i="32" l="1"/>
  <c r="AP55" i="32"/>
  <c r="AO55" i="32"/>
  <c r="AN54" i="32"/>
  <c r="AP54" i="32"/>
  <c r="AO54" i="32"/>
  <c r="AD29" i="32"/>
  <c r="AD30" i="32"/>
  <c r="AA38" i="32"/>
  <c r="AB25" i="35"/>
  <c r="AB29" i="35" s="1"/>
  <c r="AB34" i="35" s="1"/>
  <c r="AB38" i="35" s="1"/>
  <c r="AB41" i="32"/>
  <c r="AB47" i="32" s="1"/>
  <c r="AA52" i="32"/>
  <c r="AA49" i="32"/>
  <c r="E191" i="16"/>
  <c r="E193" i="16" s="1"/>
  <c r="AN49" i="32" l="1"/>
  <c r="AP49" i="32"/>
  <c r="AO49" i="32"/>
  <c r="AE27" i="35"/>
  <c r="AE24" i="32"/>
  <c r="AB55" i="32"/>
  <c r="AB54" i="32"/>
  <c r="AB51" i="32"/>
  <c r="E155" i="16"/>
  <c r="AE30" i="32" l="1"/>
  <c r="AE29" i="32"/>
  <c r="AC25" i="35"/>
  <c r="AC29" i="35" s="1"/>
  <c r="AC34" i="35" s="1"/>
  <c r="AC38" i="35" s="1"/>
  <c r="AB38" i="32"/>
  <c r="AC41" i="32"/>
  <c r="AC47" i="32" s="1"/>
  <c r="AB49" i="32"/>
  <c r="AB52" i="32"/>
  <c r="E147" i="16"/>
  <c r="E141" i="16"/>
  <c r="E133" i="16"/>
  <c r="E143" i="16"/>
  <c r="E135" i="16"/>
  <c r="E126" i="16"/>
  <c r="E115" i="16"/>
  <c r="E144" i="16"/>
  <c r="E132" i="16"/>
  <c r="E128" i="16"/>
  <c r="E124" i="16"/>
  <c r="E117" i="16"/>
  <c r="E111" i="16"/>
  <c r="E134" i="16"/>
  <c r="E129" i="16"/>
  <c r="E101" i="16"/>
  <c r="E110" i="16"/>
  <c r="E142" i="16"/>
  <c r="E127" i="16"/>
  <c r="E105" i="16"/>
  <c r="E125" i="16"/>
  <c r="E112" i="16"/>
  <c r="E99" i="16"/>
  <c r="E116" i="16"/>
  <c r="E100" i="16"/>
  <c r="E107" i="16"/>
  <c r="E106" i="16"/>
  <c r="E98" i="16"/>
  <c r="E97" i="16"/>
  <c r="E91" i="16" s="1"/>
  <c r="C20" i="32" s="1"/>
  <c r="E123" i="16"/>
  <c r="N85" i="11"/>
  <c r="AF27" i="35" l="1"/>
  <c r="AF24" i="32"/>
  <c r="AC54" i="32"/>
  <c r="AC55" i="32"/>
  <c r="AC51" i="32"/>
  <c r="E160" i="16"/>
  <c r="E113" i="16"/>
  <c r="E157" i="16"/>
  <c r="E136" i="16"/>
  <c r="E130" i="16"/>
  <c r="E108" i="16"/>
  <c r="E102" i="16"/>
  <c r="AF29" i="32" l="1"/>
  <c r="AF30" i="32"/>
  <c r="AD25" i="35"/>
  <c r="AD29" i="35" s="1"/>
  <c r="AD34" i="35" s="1"/>
  <c r="AD38" i="35" s="1"/>
  <c r="AC52" i="32"/>
  <c r="AD41" i="32"/>
  <c r="AD47" i="32" s="1"/>
  <c r="AC38" i="32"/>
  <c r="AC49" i="32"/>
  <c r="E118" i="16"/>
  <c r="E138" i="16"/>
  <c r="AG27" i="35" l="1"/>
  <c r="AG24" i="32"/>
  <c r="AD55" i="32"/>
  <c r="AD54" i="32"/>
  <c r="AD51" i="32"/>
  <c r="O7" i="11"/>
  <c r="P7" i="11" s="1"/>
  <c r="Q7" i="11" s="1"/>
  <c r="R7" i="11" s="1"/>
  <c r="S7" i="11" s="1"/>
  <c r="T7" i="11" s="1"/>
  <c r="U7" i="11" s="1"/>
  <c r="V7" i="11" s="1"/>
  <c r="W7" i="11" s="1"/>
  <c r="X7" i="11" s="1"/>
  <c r="Y7" i="11" s="1"/>
  <c r="AG30" i="32" l="1"/>
  <c r="AG29" i="32"/>
  <c r="Z7" i="11"/>
  <c r="AA7" i="11" s="1"/>
  <c r="AB7" i="11" s="1"/>
  <c r="AC7" i="11" s="1"/>
  <c r="AD7" i="11" s="1"/>
  <c r="AE7" i="11" s="1"/>
  <c r="AF7" i="11" s="1"/>
  <c r="AG7" i="11" s="1"/>
  <c r="AE25" i="35"/>
  <c r="AE29" i="35" s="1"/>
  <c r="AE34" i="35" s="1"/>
  <c r="AE38" i="35" s="1"/>
  <c r="AD49" i="32"/>
  <c r="AD52" i="32"/>
  <c r="AE41" i="32"/>
  <c r="AE47" i="32" s="1"/>
  <c r="AD38" i="32"/>
  <c r="V4" i="28"/>
  <c r="W4" i="28" s="1"/>
  <c r="X4" i="28" s="1"/>
  <c r="Y4" i="28" s="1"/>
  <c r="Z4" i="28" s="1"/>
  <c r="AA4" i="28" s="1"/>
  <c r="AB4" i="28" s="1"/>
  <c r="AC4" i="28" s="1"/>
  <c r="AD4" i="28" s="1"/>
  <c r="AE4" i="28" s="1"/>
  <c r="AF4" i="28" s="1"/>
  <c r="AG4" i="28" s="1"/>
  <c r="AH4" i="28" s="1"/>
  <c r="AI4" i="28" s="1"/>
  <c r="AJ4" i="28" s="1"/>
  <c r="AK4" i="28" s="1"/>
  <c r="AL4" i="28" s="1"/>
  <c r="AM4" i="28" s="1"/>
  <c r="AN4" i="28" s="1"/>
  <c r="AO4" i="28" s="1"/>
  <c r="AP4" i="28" s="1"/>
  <c r="AQ4" i="28" s="1"/>
  <c r="AR4" i="28" s="1"/>
  <c r="AS4" i="28" s="1"/>
  <c r="AT4" i="28" s="1"/>
  <c r="AU4" i="28" s="1"/>
  <c r="AV4" i="28" s="1"/>
  <c r="AW4" i="28" s="1"/>
  <c r="AX4" i="28" s="1"/>
  <c r="AY4" i="28" s="1"/>
  <c r="AZ4" i="28" s="1"/>
  <c r="BA4" i="28" s="1"/>
  <c r="BB4" i="28" s="1"/>
  <c r="BC4" i="28" s="1"/>
  <c r="BD4" i="28" s="1"/>
  <c r="BE4" i="28" s="1"/>
  <c r="BF4" i="28" s="1"/>
  <c r="BG4" i="28" s="1"/>
  <c r="BH4" i="28" s="1"/>
  <c r="BI4" i="28" s="1"/>
  <c r="BJ4" i="28" s="1"/>
  <c r="BK4" i="28" s="1"/>
  <c r="AH24" i="32" l="1"/>
  <c r="AH27" i="35"/>
  <c r="AE55" i="32"/>
  <c r="AE51" i="32"/>
  <c r="AE54" i="32"/>
  <c r="AH7" i="11"/>
  <c r="AI7" i="11" s="1"/>
  <c r="AJ7" i="11" s="1"/>
  <c r="AK7" i="11" s="1"/>
  <c r="BY12" i="15"/>
  <c r="BX12" i="15"/>
  <c r="BW12" i="15"/>
  <c r="BY11" i="15"/>
  <c r="BX11" i="15"/>
  <c r="BW11" i="15"/>
  <c r="BY10" i="15"/>
  <c r="BX10" i="15"/>
  <c r="BW10" i="15"/>
  <c r="BV12" i="15"/>
  <c r="BU12" i="15"/>
  <c r="BT12" i="15"/>
  <c r="BV11" i="15"/>
  <c r="BU11" i="15"/>
  <c r="BT11" i="15"/>
  <c r="BV10" i="15"/>
  <c r="BU10" i="15"/>
  <c r="BT10" i="15"/>
  <c r="BS12" i="15"/>
  <c r="BR12" i="15"/>
  <c r="BQ12" i="15"/>
  <c r="BS11" i="15"/>
  <c r="BR11" i="15"/>
  <c r="BQ11" i="15"/>
  <c r="BS10" i="15"/>
  <c r="BR10" i="15"/>
  <c r="BQ10" i="15"/>
  <c r="BP12" i="15"/>
  <c r="BO12" i="15"/>
  <c r="BN12" i="15"/>
  <c r="BP11" i="15"/>
  <c r="BO11" i="15"/>
  <c r="BN11" i="15"/>
  <c r="BP10" i="15"/>
  <c r="BO10" i="15"/>
  <c r="BN10" i="15"/>
  <c r="BM12" i="15"/>
  <c r="BL12" i="15"/>
  <c r="BK12" i="15"/>
  <c r="BM11" i="15"/>
  <c r="BL11" i="15"/>
  <c r="BK11" i="15"/>
  <c r="BM10" i="15"/>
  <c r="BL10" i="15"/>
  <c r="BK10" i="15"/>
  <c r="BJ12" i="15"/>
  <c r="BI12" i="15"/>
  <c r="BH12" i="15"/>
  <c r="BJ11" i="15"/>
  <c r="BI11" i="15"/>
  <c r="BH11" i="15"/>
  <c r="BJ10" i="15"/>
  <c r="BI10" i="15"/>
  <c r="BH10" i="15"/>
  <c r="BG12" i="15"/>
  <c r="BF12" i="15"/>
  <c r="BE12" i="15"/>
  <c r="BG11" i="15"/>
  <c r="BF11" i="15"/>
  <c r="BE11" i="15"/>
  <c r="BG10" i="15"/>
  <c r="BF10" i="15"/>
  <c r="BE10" i="15"/>
  <c r="BD12" i="15"/>
  <c r="BC12" i="15"/>
  <c r="BB12" i="15"/>
  <c r="BD11" i="15"/>
  <c r="BC11" i="15"/>
  <c r="BB11" i="15"/>
  <c r="BD10" i="15"/>
  <c r="BC10" i="15"/>
  <c r="BB10" i="15"/>
  <c r="AH30" i="32" l="1"/>
  <c r="AH29" i="32"/>
  <c r="AL7" i="11"/>
  <c r="AF25" i="35"/>
  <c r="AF29" i="35" s="1"/>
  <c r="AF34" i="35" s="1"/>
  <c r="AF38" i="35" s="1"/>
  <c r="AF41" i="32"/>
  <c r="AF47" i="32" s="1"/>
  <c r="AE38" i="32"/>
  <c r="AE49" i="32"/>
  <c r="AE52" i="32"/>
  <c r="BE13" i="15"/>
  <c r="BM30" i="11" s="1"/>
  <c r="BN13" i="15"/>
  <c r="BV30" i="11" s="1"/>
  <c r="BD13" i="15"/>
  <c r="BL30" i="11" s="1"/>
  <c r="BK13" i="15"/>
  <c r="BS30" i="11" s="1"/>
  <c r="BF13" i="15"/>
  <c r="BN30" i="11" s="1"/>
  <c r="BH13" i="15"/>
  <c r="BP30" i="11" s="1"/>
  <c r="BP13" i="15"/>
  <c r="BX30" i="11" s="1"/>
  <c r="BR13" i="15"/>
  <c r="BZ30" i="11" s="1"/>
  <c r="BS13" i="15"/>
  <c r="CA30" i="11" s="1"/>
  <c r="BT13" i="15"/>
  <c r="CB30" i="11" s="1"/>
  <c r="BQ13" i="15"/>
  <c r="BY30" i="11" s="1"/>
  <c r="BB13" i="15"/>
  <c r="BJ30" i="11" s="1"/>
  <c r="BG13" i="15"/>
  <c r="BO30" i="11" s="1"/>
  <c r="BI13" i="15"/>
  <c r="BQ30" i="11" s="1"/>
  <c r="BW13" i="15"/>
  <c r="CE30" i="11" s="1"/>
  <c r="BJ13" i="15"/>
  <c r="BR30" i="11" s="1"/>
  <c r="BU13" i="15"/>
  <c r="CC30" i="11" s="1"/>
  <c r="BV13" i="15"/>
  <c r="CD30" i="11" s="1"/>
  <c r="BL13" i="15"/>
  <c r="BT30" i="11" s="1"/>
  <c r="BX13" i="15"/>
  <c r="CF30" i="11" s="1"/>
  <c r="BY13" i="15"/>
  <c r="CG30" i="11" s="1"/>
  <c r="BC13" i="15"/>
  <c r="BK30" i="11" s="1"/>
  <c r="BM13" i="15"/>
  <c r="BU30" i="11" s="1"/>
  <c r="BO13" i="15"/>
  <c r="BW30" i="11" s="1"/>
  <c r="AM7" i="11" l="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BM7" i="11" s="1"/>
  <c r="BN7" i="11" s="1"/>
  <c r="BO7" i="11" s="1"/>
  <c r="BP7" i="11" s="1"/>
  <c r="BQ7" i="11" s="1"/>
  <c r="BR7" i="11" s="1"/>
  <c r="BS7" i="11" s="1"/>
  <c r="BT7" i="11" s="1"/>
  <c r="BU7" i="11" s="1"/>
  <c r="BV7" i="11" s="1"/>
  <c r="BW7" i="11" s="1"/>
  <c r="BX7" i="11" s="1"/>
  <c r="BY7" i="11" s="1"/>
  <c r="BZ7" i="11" s="1"/>
  <c r="CA7" i="11" s="1"/>
  <c r="CB7" i="11" s="1"/>
  <c r="CC7" i="11" s="1"/>
  <c r="CD7" i="11" s="1"/>
  <c r="CE7" i="11" s="1"/>
  <c r="CF7" i="11" s="1"/>
  <c r="CG7" i="11" s="1"/>
  <c r="AI27" i="35"/>
  <c r="AI24" i="32"/>
  <c r="AF51" i="32"/>
  <c r="AF54" i="32"/>
  <c r="AF55" i="32"/>
  <c r="H9" i="11"/>
  <c r="AI30" i="32" l="1"/>
  <c r="AI29" i="32"/>
  <c r="AG25" i="35"/>
  <c r="AG29" i="35" s="1"/>
  <c r="AG34" i="35" s="1"/>
  <c r="AG38" i="35" s="1"/>
  <c r="AF38" i="32"/>
  <c r="AF49" i="32"/>
  <c r="AF52" i="32"/>
  <c r="AG41" i="32"/>
  <c r="AG47" i="32" s="1"/>
  <c r="I9" i="11"/>
  <c r="J9" i="11" l="1"/>
  <c r="K9" i="11" s="1"/>
  <c r="L9" i="11" s="1"/>
  <c r="E47" i="16" s="1"/>
  <c r="E54" i="16"/>
  <c r="AJ27" i="35"/>
  <c r="AJ24" i="32"/>
  <c r="AG54" i="32"/>
  <c r="AG55" i="32"/>
  <c r="AG51" i="32"/>
  <c r="E8" i="16"/>
  <c r="E10" i="16" s="1"/>
  <c r="C5" i="32" s="1"/>
  <c r="E20" i="16"/>
  <c r="E21" i="16"/>
  <c r="E14" i="16"/>
  <c r="E46" i="16"/>
  <c r="E13" i="16"/>
  <c r="E15" i="16"/>
  <c r="E50" i="16"/>
  <c r="E22" i="16"/>
  <c r="E23" i="16"/>
  <c r="E52" i="16"/>
  <c r="E163" i="16" s="1"/>
  <c r="E24" i="16"/>
  <c r="E51" i="16"/>
  <c r="E48" i="16"/>
  <c r="E53" i="16"/>
  <c r="AJ30" i="32" l="1"/>
  <c r="AJ29" i="32"/>
  <c r="AH25" i="35"/>
  <c r="AH29" i="35" s="1"/>
  <c r="AH34" i="35" s="1"/>
  <c r="AH38" i="35" s="1"/>
  <c r="AH41" i="32"/>
  <c r="AH47" i="32" s="1"/>
  <c r="AG38" i="32"/>
  <c r="AG49" i="32"/>
  <c r="AG52" i="32"/>
  <c r="E17" i="16"/>
  <c r="E164" i="16" s="1"/>
  <c r="E25" i="16"/>
  <c r="C8" i="32" s="1"/>
  <c r="C6" i="32"/>
  <c r="C7" i="32" s="1"/>
  <c r="AK27" i="35" l="1"/>
  <c r="AK24" i="32"/>
  <c r="C9" i="32"/>
  <c r="C10" i="32" s="1"/>
  <c r="AH55" i="32"/>
  <c r="AH51" i="32"/>
  <c r="AH54" i="32"/>
  <c r="E167" i="16"/>
  <c r="E168" i="16"/>
  <c r="E158" i="16"/>
  <c r="E177" i="16"/>
  <c r="E169" i="16"/>
  <c r="E173" i="16"/>
  <c r="E27" i="16"/>
  <c r="E28" i="16" s="1"/>
  <c r="E183" i="16"/>
  <c r="O9" i="11"/>
  <c r="N5" i="11"/>
  <c r="N6" i="11" s="1"/>
  <c r="F189" i="16"/>
  <c r="F191" i="16" s="1"/>
  <c r="G189" i="16" s="1"/>
  <c r="E7" i="48" l="1"/>
  <c r="D4" i="38"/>
  <c r="AK29" i="32"/>
  <c r="AK30" i="32"/>
  <c r="AI25" i="35"/>
  <c r="AI29" i="35" s="1"/>
  <c r="AI34" i="35" s="1"/>
  <c r="AI38" i="35" s="1"/>
  <c r="AH38" i="32"/>
  <c r="AH52" i="32"/>
  <c r="AI41" i="32"/>
  <c r="AI47" i="32" s="1"/>
  <c r="AH49" i="32"/>
  <c r="F5" i="16"/>
  <c r="F155" i="16" s="1"/>
  <c r="E8" i="39"/>
  <c r="E4" i="39" s="1"/>
  <c r="E5" i="39" s="1"/>
  <c r="F12" i="15"/>
  <c r="F11" i="15"/>
  <c r="F10" i="15"/>
  <c r="G191" i="16"/>
  <c r="H189" i="16" s="1"/>
  <c r="F193" i="16"/>
  <c r="P9" i="11"/>
  <c r="O5" i="11"/>
  <c r="P5" i="11" s="1"/>
  <c r="Q5" i="11" s="1"/>
  <c r="F7" i="48" l="1"/>
  <c r="E4" i="38"/>
  <c r="AL27" i="35"/>
  <c r="AL24" i="32"/>
  <c r="AI54" i="32"/>
  <c r="AI55" i="32"/>
  <c r="AI51" i="32"/>
  <c r="F47" i="16"/>
  <c r="F46" i="16"/>
  <c r="F53" i="16"/>
  <c r="F54" i="16"/>
  <c r="F48" i="16"/>
  <c r="F52" i="16"/>
  <c r="F163" i="16" s="1"/>
  <c r="F38" i="16"/>
  <c r="F23" i="16"/>
  <c r="F22" i="16"/>
  <c r="F21" i="16"/>
  <c r="F20" i="16"/>
  <c r="F35" i="16"/>
  <c r="F15" i="16"/>
  <c r="F24" i="16"/>
  <c r="F14" i="16"/>
  <c r="F8" i="16"/>
  <c r="F51" i="16"/>
  <c r="F50" i="16"/>
  <c r="F32" i="16"/>
  <c r="F13" i="16"/>
  <c r="D4" i="32"/>
  <c r="G5" i="16"/>
  <c r="F8" i="39"/>
  <c r="F4" i="39" s="1"/>
  <c r="F5" i="39" s="1"/>
  <c r="F144" i="16"/>
  <c r="F135" i="16"/>
  <c r="F128" i="16"/>
  <c r="F141" i="16"/>
  <c r="F132" i="16"/>
  <c r="F123" i="16"/>
  <c r="F117" i="16"/>
  <c r="F143" i="16"/>
  <c r="F134" i="16"/>
  <c r="F124" i="16"/>
  <c r="F112" i="16"/>
  <c r="F147" i="16"/>
  <c r="F126" i="16"/>
  <c r="F105" i="16"/>
  <c r="F142" i="16"/>
  <c r="F133" i="16"/>
  <c r="F101" i="16"/>
  <c r="F129" i="16"/>
  <c r="F125" i="16"/>
  <c r="F116" i="16"/>
  <c r="F110" i="16"/>
  <c r="F107" i="16"/>
  <c r="F99" i="16"/>
  <c r="F115" i="16"/>
  <c r="F111" i="16"/>
  <c r="F106" i="16"/>
  <c r="F100" i="16"/>
  <c r="F127" i="16"/>
  <c r="F97" i="16"/>
  <c r="F91" i="16" s="1"/>
  <c r="D20" i="32" s="1"/>
  <c r="D21" i="32" s="1"/>
  <c r="F98" i="16"/>
  <c r="F13" i="15"/>
  <c r="G155" i="16"/>
  <c r="H191" i="16"/>
  <c r="I189" i="16" s="1"/>
  <c r="G193" i="16"/>
  <c r="Q9" i="11"/>
  <c r="O6" i="11"/>
  <c r="P6" i="11"/>
  <c r="Q6" i="11"/>
  <c r="R5" i="11"/>
  <c r="G7" i="48" l="1"/>
  <c r="F4" i="38"/>
  <c r="AL30" i="32"/>
  <c r="AL29" i="32"/>
  <c r="AM27" i="35" s="1"/>
  <c r="AJ25" i="35"/>
  <c r="AJ29" i="35" s="1"/>
  <c r="AJ34" i="35" s="1"/>
  <c r="AJ38" i="35" s="1"/>
  <c r="AJ41" i="32"/>
  <c r="AJ47" i="32" s="1"/>
  <c r="AI49" i="32"/>
  <c r="AI38" i="32"/>
  <c r="AI52" i="32"/>
  <c r="D32" i="32"/>
  <c r="E5" i="35"/>
  <c r="E23" i="35" s="1"/>
  <c r="D23" i="32"/>
  <c r="D6" i="32"/>
  <c r="N49" i="11"/>
  <c r="G49" i="11" s="1"/>
  <c r="N55" i="11"/>
  <c r="N37" i="11"/>
  <c r="G37" i="11" s="1"/>
  <c r="E4" i="32"/>
  <c r="F5" i="35" s="1"/>
  <c r="F23" i="35" s="1"/>
  <c r="G47" i="16"/>
  <c r="G48" i="16"/>
  <c r="G54" i="16"/>
  <c r="G52" i="16"/>
  <c r="G50" i="16"/>
  <c r="G35" i="16"/>
  <c r="G24" i="16"/>
  <c r="G46" i="16"/>
  <c r="G51" i="16"/>
  <c r="G14" i="16"/>
  <c r="G8" i="16"/>
  <c r="G53" i="16"/>
  <c r="G22" i="16"/>
  <c r="G15" i="16"/>
  <c r="G32" i="16"/>
  <c r="G13" i="16"/>
  <c r="G23" i="16"/>
  <c r="G21" i="16"/>
  <c r="G20" i="16"/>
  <c r="D60" i="32"/>
  <c r="D40" i="32"/>
  <c r="F25" i="16"/>
  <c r="D8" i="32" s="1"/>
  <c r="H5" i="16"/>
  <c r="H155" i="16" s="1"/>
  <c r="G8" i="39"/>
  <c r="G4" i="39" s="1"/>
  <c r="G5" i="39" s="1"/>
  <c r="G143" i="16"/>
  <c r="G141" i="16"/>
  <c r="G134" i="16"/>
  <c r="G132" i="16"/>
  <c r="G142" i="16"/>
  <c r="G147" i="16"/>
  <c r="G133" i="16"/>
  <c r="G129" i="16"/>
  <c r="G144" i="16"/>
  <c r="G135" i="16"/>
  <c r="G128" i="16"/>
  <c r="G126" i="16"/>
  <c r="G115" i="16"/>
  <c r="G111" i="16"/>
  <c r="G127" i="16"/>
  <c r="G125" i="16"/>
  <c r="G116" i="16"/>
  <c r="G106" i="16"/>
  <c r="G112" i="16"/>
  <c r="G110" i="16"/>
  <c r="G107" i="16"/>
  <c r="G99" i="16"/>
  <c r="G123" i="16"/>
  <c r="G105" i="16"/>
  <c r="G100" i="16"/>
  <c r="G124" i="16"/>
  <c r="G101" i="16"/>
  <c r="G117" i="16"/>
  <c r="F108" i="16"/>
  <c r="F136" i="16"/>
  <c r="F160" i="16"/>
  <c r="F130" i="16"/>
  <c r="F113" i="16"/>
  <c r="G98" i="16"/>
  <c r="G97" i="16"/>
  <c r="G91" i="16" s="1"/>
  <c r="E20" i="32" s="1"/>
  <c r="E21" i="32" s="1"/>
  <c r="F102" i="16"/>
  <c r="F157" i="16"/>
  <c r="F183" i="16"/>
  <c r="I191" i="16"/>
  <c r="J189" i="16" s="1"/>
  <c r="H193" i="16"/>
  <c r="R9" i="11"/>
  <c r="R6" i="11"/>
  <c r="S5" i="11"/>
  <c r="N67" i="11" l="1"/>
  <c r="H7" i="48"/>
  <c r="G4" i="38"/>
  <c r="AJ54" i="32"/>
  <c r="AJ55" i="32"/>
  <c r="AJ51" i="32"/>
  <c r="F44" i="35"/>
  <c r="E44" i="35"/>
  <c r="E38" i="16"/>
  <c r="N69" i="11"/>
  <c r="G25" i="16"/>
  <c r="E8" i="32" s="1"/>
  <c r="E6" i="32"/>
  <c r="E32" i="32"/>
  <c r="E23" i="32"/>
  <c r="E60" i="32"/>
  <c r="E40" i="32"/>
  <c r="H48" i="16"/>
  <c r="H47" i="16"/>
  <c r="H50" i="16"/>
  <c r="H35" i="16"/>
  <c r="H51" i="16"/>
  <c r="H32" i="16"/>
  <c r="H46" i="16"/>
  <c r="H52" i="16"/>
  <c r="H24" i="16"/>
  <c r="H23" i="16"/>
  <c r="H15" i="16"/>
  <c r="H54" i="16"/>
  <c r="H14" i="16"/>
  <c r="H13" i="16"/>
  <c r="H8" i="16"/>
  <c r="H53" i="16"/>
  <c r="H22" i="16"/>
  <c r="H21" i="16"/>
  <c r="H20" i="16"/>
  <c r="I5" i="16"/>
  <c r="I155" i="16" s="1"/>
  <c r="H8" i="39"/>
  <c r="H4" i="39" s="1"/>
  <c r="H5" i="39" s="1"/>
  <c r="F4" i="32"/>
  <c r="H144" i="16"/>
  <c r="H135" i="16"/>
  <c r="H128" i="16"/>
  <c r="H127" i="16"/>
  <c r="H147" i="16"/>
  <c r="H124" i="16"/>
  <c r="H112" i="16"/>
  <c r="H142" i="16"/>
  <c r="H133" i="16"/>
  <c r="H129" i="16"/>
  <c r="H123" i="16"/>
  <c r="H160" i="16" s="1"/>
  <c r="H117" i="16"/>
  <c r="H110" i="16"/>
  <c r="H125" i="16"/>
  <c r="H116" i="16"/>
  <c r="H100" i="16"/>
  <c r="H141" i="16"/>
  <c r="H115" i="16"/>
  <c r="H111" i="16"/>
  <c r="H106" i="16"/>
  <c r="H101" i="16"/>
  <c r="H143" i="16"/>
  <c r="H134" i="16"/>
  <c r="H105" i="16"/>
  <c r="H132" i="16"/>
  <c r="H126" i="16"/>
  <c r="H107" i="16"/>
  <c r="H99" i="16"/>
  <c r="F138" i="16"/>
  <c r="F118" i="16"/>
  <c r="G160" i="16"/>
  <c r="G108" i="16"/>
  <c r="G113" i="16"/>
  <c r="G130" i="16"/>
  <c r="G136" i="16"/>
  <c r="H97" i="16"/>
  <c r="H91" i="16" s="1"/>
  <c r="F20" i="32" s="1"/>
  <c r="F21" i="32" s="1"/>
  <c r="H98" i="16"/>
  <c r="G102" i="16"/>
  <c r="G157" i="16"/>
  <c r="O10" i="15"/>
  <c r="O11" i="15"/>
  <c r="O12" i="15"/>
  <c r="G183" i="16"/>
  <c r="G10" i="15"/>
  <c r="G11" i="15"/>
  <c r="G12" i="15"/>
  <c r="J191" i="16"/>
  <c r="K189" i="16" s="1"/>
  <c r="H183" i="16"/>
  <c r="S9" i="11"/>
  <c r="S6" i="11"/>
  <c r="T5" i="11"/>
  <c r="I7" i="48" l="1"/>
  <c r="H4" i="38"/>
  <c r="AK25" i="35"/>
  <c r="AK29" i="35" s="1"/>
  <c r="AK34" i="35" s="1"/>
  <c r="AK38" i="35" s="1"/>
  <c r="AK41" i="32"/>
  <c r="AK47" i="32" s="1"/>
  <c r="AJ38" i="32"/>
  <c r="AJ49" i="32"/>
  <c r="AJ52" i="32"/>
  <c r="G5" i="35"/>
  <c r="P55" i="11"/>
  <c r="C14" i="32"/>
  <c r="E39" i="16"/>
  <c r="F6" i="32"/>
  <c r="G4" i="32"/>
  <c r="H5" i="35" s="1"/>
  <c r="H23" i="35" s="1"/>
  <c r="I46" i="16"/>
  <c r="I47" i="16"/>
  <c r="I52" i="16"/>
  <c r="I48" i="16"/>
  <c r="I51" i="16"/>
  <c r="I32" i="16"/>
  <c r="I53" i="16"/>
  <c r="I50" i="16"/>
  <c r="I35" i="16"/>
  <c r="I24" i="16"/>
  <c r="I23" i="16"/>
  <c r="I22" i="16"/>
  <c r="I21" i="16"/>
  <c r="I20" i="16"/>
  <c r="I15" i="16"/>
  <c r="I54" i="16"/>
  <c r="I14" i="16"/>
  <c r="I13" i="16"/>
  <c r="I8" i="16"/>
  <c r="I10" i="16" s="1"/>
  <c r="G40" i="32"/>
  <c r="H25" i="16"/>
  <c r="F8" i="32" s="1"/>
  <c r="J5" i="16"/>
  <c r="J155" i="16" s="1"/>
  <c r="I8" i="39"/>
  <c r="I4" i="39" s="1"/>
  <c r="I5" i="39" s="1"/>
  <c r="F23" i="32"/>
  <c r="F60" i="32"/>
  <c r="F40" i="32"/>
  <c r="F32" i="32"/>
  <c r="I142" i="16"/>
  <c r="I147" i="16"/>
  <c r="I133" i="16"/>
  <c r="I129" i="16"/>
  <c r="I143" i="16"/>
  <c r="I141" i="16"/>
  <c r="I134" i="16"/>
  <c r="I132" i="16"/>
  <c r="I125" i="16"/>
  <c r="I116" i="16"/>
  <c r="I126" i="16"/>
  <c r="I115" i="16"/>
  <c r="I111" i="16"/>
  <c r="I107" i="16"/>
  <c r="I105" i="16"/>
  <c r="I106" i="16"/>
  <c r="I101" i="16"/>
  <c r="I100" i="16"/>
  <c r="I144" i="16"/>
  <c r="I135" i="16"/>
  <c r="I128" i="16"/>
  <c r="I124" i="16"/>
  <c r="I127" i="16"/>
  <c r="I123" i="16"/>
  <c r="I160" i="16" s="1"/>
  <c r="I117" i="16"/>
  <c r="I99" i="16"/>
  <c r="I112" i="16"/>
  <c r="I110" i="16"/>
  <c r="G118" i="16"/>
  <c r="H130" i="16"/>
  <c r="I97" i="16"/>
  <c r="I91" i="16" s="1"/>
  <c r="G20" i="32" s="1"/>
  <c r="G21" i="32" s="1"/>
  <c r="I98" i="16"/>
  <c r="H108" i="16"/>
  <c r="H136" i="16"/>
  <c r="G138" i="16"/>
  <c r="H102" i="16"/>
  <c r="H113" i="16"/>
  <c r="H157" i="16"/>
  <c r="M10" i="15"/>
  <c r="M11" i="15"/>
  <c r="M12" i="15"/>
  <c r="G13" i="15"/>
  <c r="K10" i="15"/>
  <c r="K11" i="15"/>
  <c r="K12" i="15"/>
  <c r="J10" i="15"/>
  <c r="J12" i="15"/>
  <c r="J11" i="15"/>
  <c r="P11" i="15"/>
  <c r="P10" i="15"/>
  <c r="P12" i="15"/>
  <c r="I12" i="15"/>
  <c r="I10" i="15"/>
  <c r="I11" i="15"/>
  <c r="N11" i="15"/>
  <c r="N10" i="15"/>
  <c r="N12" i="15"/>
  <c r="H11" i="15"/>
  <c r="H12" i="15"/>
  <c r="H10" i="15"/>
  <c r="L10" i="15"/>
  <c r="L12" i="15"/>
  <c r="L11" i="15"/>
  <c r="O13" i="15"/>
  <c r="K191" i="16"/>
  <c r="L189" i="16" s="1"/>
  <c r="I193" i="16"/>
  <c r="I183" i="16"/>
  <c r="T9" i="11"/>
  <c r="G10" i="16"/>
  <c r="H10" i="16"/>
  <c r="F10" i="16"/>
  <c r="T6" i="11"/>
  <c r="U5" i="11"/>
  <c r="J7" i="48" l="1"/>
  <c r="I4" i="38"/>
  <c r="P67" i="11"/>
  <c r="G44" i="35"/>
  <c r="G23" i="35"/>
  <c r="AK55" i="32"/>
  <c r="AK51" i="32"/>
  <c r="AK54" i="32"/>
  <c r="G32" i="32"/>
  <c r="G60" i="32"/>
  <c r="G23" i="32"/>
  <c r="H44" i="35"/>
  <c r="Q55" i="11"/>
  <c r="Q67" i="11" s="1"/>
  <c r="P69" i="11"/>
  <c r="P71" i="11" s="1"/>
  <c r="P73" i="11" s="1"/>
  <c r="P87" i="11" s="1"/>
  <c r="P88" i="11" s="1"/>
  <c r="G38" i="16"/>
  <c r="G6" i="32"/>
  <c r="I25" i="16"/>
  <c r="G8" i="32" s="1"/>
  <c r="H4" i="32"/>
  <c r="J47" i="16"/>
  <c r="J48" i="16"/>
  <c r="J53" i="16"/>
  <c r="J46" i="16"/>
  <c r="J54" i="16"/>
  <c r="J38" i="16"/>
  <c r="J52" i="16"/>
  <c r="J50" i="16"/>
  <c r="J35" i="16"/>
  <c r="J24" i="16"/>
  <c r="J23" i="16"/>
  <c r="J22" i="16"/>
  <c r="J21" i="16"/>
  <c r="J20" i="16"/>
  <c r="J15" i="16"/>
  <c r="J51" i="16"/>
  <c r="J32" i="16"/>
  <c r="J14" i="16"/>
  <c r="J13" i="16"/>
  <c r="J8" i="16"/>
  <c r="J10" i="16" s="1"/>
  <c r="H5" i="32" s="1"/>
  <c r="K5" i="16"/>
  <c r="K155" i="16" s="1"/>
  <c r="J8" i="39"/>
  <c r="J4" i="39" s="1"/>
  <c r="J5" i="39" s="1"/>
  <c r="J144" i="16"/>
  <c r="J135" i="16"/>
  <c r="J128" i="16"/>
  <c r="J143" i="16"/>
  <c r="J134" i="16"/>
  <c r="J127" i="16"/>
  <c r="J123" i="16"/>
  <c r="J117" i="16"/>
  <c r="J141" i="16"/>
  <c r="J132" i="16"/>
  <c r="J124" i="16"/>
  <c r="J112" i="16"/>
  <c r="J129" i="16"/>
  <c r="J115" i="16"/>
  <c r="J111" i="16"/>
  <c r="J147" i="16"/>
  <c r="J106" i="16"/>
  <c r="J101" i="16"/>
  <c r="J105" i="16"/>
  <c r="J99" i="16"/>
  <c r="J142" i="16"/>
  <c r="J133" i="16"/>
  <c r="J126" i="16"/>
  <c r="J110" i="16"/>
  <c r="J107" i="16"/>
  <c r="J100" i="16"/>
  <c r="J125" i="16"/>
  <c r="J116" i="16"/>
  <c r="H138" i="16"/>
  <c r="I102" i="16"/>
  <c r="I108" i="16"/>
  <c r="H118" i="16"/>
  <c r="I136" i="16"/>
  <c r="I130" i="16"/>
  <c r="J98" i="16"/>
  <c r="J97" i="16"/>
  <c r="J91" i="16" s="1"/>
  <c r="H20" i="32" s="1"/>
  <c r="H21" i="32" s="1"/>
  <c r="I113" i="16"/>
  <c r="I157" i="16"/>
  <c r="N13" i="15"/>
  <c r="Q12" i="15"/>
  <c r="Q10" i="15"/>
  <c r="Q11" i="15"/>
  <c r="L13" i="15"/>
  <c r="K13" i="15"/>
  <c r="M13" i="15"/>
  <c r="I13" i="15"/>
  <c r="H13" i="15"/>
  <c r="P13" i="15"/>
  <c r="J13" i="15"/>
  <c r="H17" i="16"/>
  <c r="I163" i="16" s="1"/>
  <c r="F5" i="32"/>
  <c r="G17" i="16"/>
  <c r="H163" i="16" s="1"/>
  <c r="E5" i="32"/>
  <c r="F17" i="16"/>
  <c r="G163" i="16" s="1"/>
  <c r="D5" i="32"/>
  <c r="D7" i="32" s="1"/>
  <c r="I17" i="16"/>
  <c r="I164" i="16" s="1"/>
  <c r="G5" i="32"/>
  <c r="L191" i="16"/>
  <c r="M189" i="16" s="1"/>
  <c r="J193" i="16"/>
  <c r="J183" i="16"/>
  <c r="U9" i="11"/>
  <c r="V5" i="11"/>
  <c r="U6" i="11"/>
  <c r="K7" i="48" l="1"/>
  <c r="J4" i="38"/>
  <c r="D9" i="32"/>
  <c r="D10" i="32" s="1"/>
  <c r="J163" i="16"/>
  <c r="H23" i="32"/>
  <c r="G7" i="32"/>
  <c r="E7" i="32"/>
  <c r="F7" i="32"/>
  <c r="AL25" i="35"/>
  <c r="AL29" i="35" s="1"/>
  <c r="AL34" i="35" s="1"/>
  <c r="AL38" i="35" s="1"/>
  <c r="AL41" i="32"/>
  <c r="AL47" i="32" s="1"/>
  <c r="AK38" i="32"/>
  <c r="AK49" i="32"/>
  <c r="AK52" i="32"/>
  <c r="H32" i="32"/>
  <c r="I5" i="35"/>
  <c r="I23" i="35" s="1"/>
  <c r="H60" i="32"/>
  <c r="R55" i="11"/>
  <c r="R67" i="11" s="1"/>
  <c r="Q69" i="11"/>
  <c r="Q71" i="11" s="1"/>
  <c r="Q73" i="11" s="1"/>
  <c r="Q87" i="11" s="1"/>
  <c r="Q88" i="11" s="1"/>
  <c r="H38" i="16"/>
  <c r="J17" i="16"/>
  <c r="J164" i="16" s="1"/>
  <c r="I36" i="16"/>
  <c r="I33" i="16"/>
  <c r="H6" i="32"/>
  <c r="H7" i="32" s="1"/>
  <c r="J25" i="16"/>
  <c r="H8" i="32" s="1"/>
  <c r="F33" i="16"/>
  <c r="F36" i="16"/>
  <c r="H33" i="16"/>
  <c r="H36" i="16"/>
  <c r="K47" i="16"/>
  <c r="K48" i="16"/>
  <c r="K46" i="16"/>
  <c r="K54" i="16"/>
  <c r="K53" i="16"/>
  <c r="K52" i="16"/>
  <c r="K50" i="16"/>
  <c r="K35" i="16"/>
  <c r="K24" i="16"/>
  <c r="K51" i="16"/>
  <c r="K32" i="16"/>
  <c r="K13" i="16"/>
  <c r="K23" i="16"/>
  <c r="K22" i="16"/>
  <c r="K21" i="16"/>
  <c r="K20" i="16"/>
  <c r="K15" i="16"/>
  <c r="K14" i="16"/>
  <c r="K8" i="16"/>
  <c r="K10" i="16" s="1"/>
  <c r="I5" i="32" s="1"/>
  <c r="G33" i="16"/>
  <c r="G36" i="16"/>
  <c r="H40" i="32"/>
  <c r="L5" i="16"/>
  <c r="K8" i="39"/>
  <c r="K4" i="39" s="1"/>
  <c r="K5" i="39" s="1"/>
  <c r="I4" i="32"/>
  <c r="G158" i="16"/>
  <c r="G164" i="16"/>
  <c r="F177" i="16"/>
  <c r="F164" i="16"/>
  <c r="H164" i="16"/>
  <c r="K143" i="16"/>
  <c r="K141" i="16"/>
  <c r="K134" i="16"/>
  <c r="K132" i="16"/>
  <c r="K142" i="16"/>
  <c r="K147" i="16"/>
  <c r="K133" i="16"/>
  <c r="K129" i="16"/>
  <c r="K126" i="16"/>
  <c r="K115" i="16"/>
  <c r="K111" i="16"/>
  <c r="K144" i="16"/>
  <c r="K135" i="16"/>
  <c r="K128" i="16"/>
  <c r="K125" i="16"/>
  <c r="K116" i="16"/>
  <c r="K106" i="16"/>
  <c r="K124" i="16"/>
  <c r="K105" i="16"/>
  <c r="K99" i="16"/>
  <c r="K127" i="16"/>
  <c r="K123" i="16"/>
  <c r="K117" i="16"/>
  <c r="K110" i="16"/>
  <c r="K107" i="16"/>
  <c r="K100" i="16"/>
  <c r="K112" i="16"/>
  <c r="K101" i="16"/>
  <c r="J160" i="16"/>
  <c r="I118" i="16"/>
  <c r="J108" i="16"/>
  <c r="J102" i="16"/>
  <c r="I138" i="16"/>
  <c r="K98" i="16"/>
  <c r="K97" i="16"/>
  <c r="K91" i="16" s="1"/>
  <c r="I20" i="32" s="1"/>
  <c r="I21" i="32" s="1"/>
  <c r="J136" i="16"/>
  <c r="J130" i="16"/>
  <c r="J113" i="16"/>
  <c r="J157" i="16"/>
  <c r="R11" i="15"/>
  <c r="R12" i="15"/>
  <c r="R10" i="15"/>
  <c r="Q13" i="15"/>
  <c r="I158" i="16"/>
  <c r="H27" i="16"/>
  <c r="F158" i="16"/>
  <c r="F27" i="16"/>
  <c r="H158" i="16"/>
  <c r="G27" i="16"/>
  <c r="I27" i="16"/>
  <c r="M191" i="16"/>
  <c r="N189" i="16" s="1"/>
  <c r="K193" i="16"/>
  <c r="K183" i="16"/>
  <c r="V9" i="11"/>
  <c r="W5" i="11"/>
  <c r="V6" i="11"/>
  <c r="L7" i="48" l="1"/>
  <c r="K4" i="38"/>
  <c r="H9" i="32"/>
  <c r="H10" i="32" s="1"/>
  <c r="G9" i="32"/>
  <c r="G10" i="32" s="1"/>
  <c r="F9" i="32"/>
  <c r="F10" i="32" s="1"/>
  <c r="E9" i="32"/>
  <c r="E10" i="32" s="1"/>
  <c r="K163" i="16"/>
  <c r="J158" i="16"/>
  <c r="AL51" i="32"/>
  <c r="AL54" i="32"/>
  <c r="AL55" i="32"/>
  <c r="J5" i="35"/>
  <c r="I44" i="35"/>
  <c r="J27" i="16"/>
  <c r="J36" i="16"/>
  <c r="J33" i="16"/>
  <c r="R69" i="11"/>
  <c r="R71" i="11" s="1"/>
  <c r="R73" i="11" s="1"/>
  <c r="R87" i="11" s="1"/>
  <c r="R88" i="11" s="1"/>
  <c r="I38" i="16"/>
  <c r="K17" i="16"/>
  <c r="K164" i="16" s="1"/>
  <c r="K25" i="16"/>
  <c r="I8" i="32" s="1"/>
  <c r="I6" i="32"/>
  <c r="I7" i="32" s="1"/>
  <c r="J4" i="32"/>
  <c r="L48" i="16"/>
  <c r="L52" i="16"/>
  <c r="L50" i="16"/>
  <c r="L35" i="16"/>
  <c r="L47" i="16"/>
  <c r="L46" i="16"/>
  <c r="L54" i="16"/>
  <c r="L51" i="16"/>
  <c r="L32" i="16"/>
  <c r="J12" i="32" s="1"/>
  <c r="L53" i="16"/>
  <c r="L23" i="16"/>
  <c r="L22" i="16"/>
  <c r="L21" i="16"/>
  <c r="L20" i="16"/>
  <c r="L15" i="16"/>
  <c r="L24" i="16"/>
  <c r="L14" i="16"/>
  <c r="L13" i="16"/>
  <c r="L8" i="16"/>
  <c r="L10" i="16" s="1"/>
  <c r="J5" i="32" s="1"/>
  <c r="L155" i="16"/>
  <c r="M5" i="16"/>
  <c r="L8" i="39"/>
  <c r="L4" i="39" s="1"/>
  <c r="L5" i="39" s="1"/>
  <c r="I40" i="32"/>
  <c r="I32" i="32"/>
  <c r="I23" i="32"/>
  <c r="I60" i="32"/>
  <c r="L144" i="16"/>
  <c r="L135" i="16"/>
  <c r="L128" i="16"/>
  <c r="L127" i="16"/>
  <c r="L142" i="16"/>
  <c r="L133" i="16"/>
  <c r="L129" i="16"/>
  <c r="L124" i="16"/>
  <c r="L112" i="16"/>
  <c r="L147" i="16"/>
  <c r="L123" i="16"/>
  <c r="L117" i="16"/>
  <c r="L110" i="16"/>
  <c r="L107" i="16"/>
  <c r="L100" i="16"/>
  <c r="L115" i="16"/>
  <c r="L99" i="16"/>
  <c r="L143" i="16"/>
  <c r="L134" i="16"/>
  <c r="L126" i="16"/>
  <c r="L101" i="16"/>
  <c r="L141" i="16"/>
  <c r="L132" i="16"/>
  <c r="L125" i="16"/>
  <c r="L116" i="16"/>
  <c r="L106" i="16"/>
  <c r="L111" i="16"/>
  <c r="L105" i="16"/>
  <c r="K160" i="16"/>
  <c r="K108" i="16"/>
  <c r="K113" i="16"/>
  <c r="K102" i="16"/>
  <c r="J138" i="16"/>
  <c r="K130" i="16"/>
  <c r="L98" i="16"/>
  <c r="L97" i="16"/>
  <c r="L91" i="16" s="1"/>
  <c r="J20" i="32" s="1"/>
  <c r="J21" i="32" s="1"/>
  <c r="K136" i="16"/>
  <c r="J118" i="16"/>
  <c r="K157" i="16"/>
  <c r="R13" i="15"/>
  <c r="S12" i="15"/>
  <c r="S11" i="15"/>
  <c r="S10" i="15"/>
  <c r="M155" i="16"/>
  <c r="N191" i="16"/>
  <c r="O189" i="16" s="1"/>
  <c r="L193" i="16"/>
  <c r="L183" i="16"/>
  <c r="W9" i="11"/>
  <c r="X5" i="11"/>
  <c r="W6" i="11"/>
  <c r="M7" i="48" l="1"/>
  <c r="L4" i="38"/>
  <c r="I9" i="32"/>
  <c r="I10" i="32" s="1"/>
  <c r="L163" i="16"/>
  <c r="K5" i="35"/>
  <c r="K23" i="35" s="1"/>
  <c r="J44" i="35"/>
  <c r="J23" i="35"/>
  <c r="AM25" i="35"/>
  <c r="AM29" i="35" s="1"/>
  <c r="AM34" i="35" s="1"/>
  <c r="AM38" i="35" s="1"/>
  <c r="AL52" i="32"/>
  <c r="AL38" i="32"/>
  <c r="AL49" i="32"/>
  <c r="K27" i="16"/>
  <c r="K36" i="16"/>
  <c r="K33" i="16"/>
  <c r="K158" i="16"/>
  <c r="J6" i="32"/>
  <c r="J7" i="32" s="1"/>
  <c r="T55" i="11"/>
  <c r="L17" i="16"/>
  <c r="L164" i="16" s="1"/>
  <c r="L25" i="16"/>
  <c r="J8" i="32" s="1"/>
  <c r="K4" i="32"/>
  <c r="K32" i="32" s="1"/>
  <c r="M46" i="16"/>
  <c r="M52" i="16"/>
  <c r="M163" i="16" s="1"/>
  <c r="M47" i="16"/>
  <c r="M54" i="16"/>
  <c r="M51" i="16"/>
  <c r="M32" i="16"/>
  <c r="K12" i="32" s="1"/>
  <c r="M53" i="16"/>
  <c r="M48" i="16"/>
  <c r="M23" i="16"/>
  <c r="M22" i="16"/>
  <c r="M21" i="16"/>
  <c r="M20" i="16"/>
  <c r="M15" i="16"/>
  <c r="M24" i="16"/>
  <c r="M14" i="16"/>
  <c r="M13" i="16"/>
  <c r="M8" i="16"/>
  <c r="M10" i="16" s="1"/>
  <c r="K5" i="32" s="1"/>
  <c r="M50" i="16"/>
  <c r="M35" i="16"/>
  <c r="J23" i="32"/>
  <c r="J60" i="32"/>
  <c r="J40" i="32"/>
  <c r="J32" i="32"/>
  <c r="K23" i="32"/>
  <c r="N5" i="16"/>
  <c r="N155" i="16" s="1"/>
  <c r="M8" i="39"/>
  <c r="M4" i="39" s="1"/>
  <c r="M5" i="39" s="1"/>
  <c r="M142" i="16"/>
  <c r="M147" i="16"/>
  <c r="M133" i="16"/>
  <c r="M129" i="16"/>
  <c r="M143" i="16"/>
  <c r="M141" i="16"/>
  <c r="M134" i="16"/>
  <c r="M132" i="16"/>
  <c r="M125" i="16"/>
  <c r="M116" i="16"/>
  <c r="M127" i="16"/>
  <c r="M126" i="16"/>
  <c r="M115" i="16"/>
  <c r="M111" i="16"/>
  <c r="M107" i="16"/>
  <c r="M105" i="16"/>
  <c r="M144" i="16"/>
  <c r="M135" i="16"/>
  <c r="M128" i="16"/>
  <c r="M123" i="16"/>
  <c r="M160" i="16" s="1"/>
  <c r="M117" i="16"/>
  <c r="M110" i="16"/>
  <c r="M101" i="16"/>
  <c r="M100" i="16"/>
  <c r="M112" i="16"/>
  <c r="M106" i="16"/>
  <c r="M99" i="16"/>
  <c r="M124" i="16"/>
  <c r="L160" i="16"/>
  <c r="K118" i="16"/>
  <c r="L108" i="16"/>
  <c r="L102" i="16"/>
  <c r="L130" i="16"/>
  <c r="K138" i="16"/>
  <c r="L113" i="16"/>
  <c r="M97" i="16"/>
  <c r="M91" i="16" s="1"/>
  <c r="K20" i="32" s="1"/>
  <c r="K21" i="32" s="1"/>
  <c r="M98" i="16"/>
  <c r="L136" i="16"/>
  <c r="L157" i="16"/>
  <c r="T10" i="15"/>
  <c r="T11" i="15"/>
  <c r="T12" i="15"/>
  <c r="S13" i="15"/>
  <c r="M183" i="16"/>
  <c r="O191" i="16"/>
  <c r="P189" i="16" s="1"/>
  <c r="M193" i="16"/>
  <c r="X9" i="11"/>
  <c r="Y5" i="11"/>
  <c r="Z5" i="11" s="1"/>
  <c r="Z6" i="11" s="1"/>
  <c r="X6" i="11"/>
  <c r="N7" i="48" l="1"/>
  <c r="M4" i="38"/>
  <c r="T67" i="11"/>
  <c r="T69" i="11" s="1"/>
  <c r="T71" i="11" s="1"/>
  <c r="T73" i="11" s="1"/>
  <c r="T87" i="11" s="1"/>
  <c r="T88" i="11" s="1"/>
  <c r="J9" i="32"/>
  <c r="J10" i="32" s="1"/>
  <c r="K44" i="35"/>
  <c r="L5" i="35"/>
  <c r="K40" i="32"/>
  <c r="L27" i="16"/>
  <c r="L36" i="16"/>
  <c r="L158" i="16"/>
  <c r="L33" i="16"/>
  <c r="U55" i="11"/>
  <c r="U67" i="11" s="1"/>
  <c r="K6" i="32"/>
  <c r="K7" i="32" s="1"/>
  <c r="M17" i="16"/>
  <c r="M164" i="16" s="1"/>
  <c r="N47" i="16"/>
  <c r="N53" i="16"/>
  <c r="N54" i="16"/>
  <c r="N46" i="16"/>
  <c r="N38" i="16"/>
  <c r="N48" i="16"/>
  <c r="N23" i="16"/>
  <c r="N22" i="16"/>
  <c r="N21" i="16"/>
  <c r="N20" i="16"/>
  <c r="N15" i="16"/>
  <c r="N24" i="16"/>
  <c r="N50" i="16"/>
  <c r="N8" i="16"/>
  <c r="N32" i="16"/>
  <c r="L12" i="32" s="1"/>
  <c r="N35" i="16"/>
  <c r="N52" i="16"/>
  <c r="N51" i="16"/>
  <c r="N14" i="16"/>
  <c r="N13" i="16"/>
  <c r="K60" i="32"/>
  <c r="M25" i="16"/>
  <c r="K8" i="32" s="1"/>
  <c r="O5" i="16"/>
  <c r="O155" i="16" s="1"/>
  <c r="N8" i="39"/>
  <c r="N4" i="39" s="1"/>
  <c r="N5" i="39" s="1"/>
  <c r="L4" i="32"/>
  <c r="M5" i="35" s="1"/>
  <c r="M23" i="35" s="1"/>
  <c r="N127" i="16"/>
  <c r="N144" i="16"/>
  <c r="N135" i="16"/>
  <c r="N128" i="16"/>
  <c r="N141" i="16"/>
  <c r="N132" i="16"/>
  <c r="N123" i="16"/>
  <c r="N160" i="16" s="1"/>
  <c r="N117" i="16"/>
  <c r="N110" i="16"/>
  <c r="N143" i="16"/>
  <c r="N134" i="16"/>
  <c r="N124" i="16"/>
  <c r="N112" i="16"/>
  <c r="N126" i="16"/>
  <c r="N106" i="16"/>
  <c r="N100" i="16"/>
  <c r="N129" i="16"/>
  <c r="N107" i="16"/>
  <c r="N142" i="16"/>
  <c r="N133" i="16"/>
  <c r="N125" i="16"/>
  <c r="N116" i="16"/>
  <c r="N99" i="16"/>
  <c r="N147" i="16"/>
  <c r="N115" i="16"/>
  <c r="N111" i="16"/>
  <c r="N105" i="16"/>
  <c r="N101" i="16"/>
  <c r="L138" i="16"/>
  <c r="M108" i="16"/>
  <c r="M102" i="16"/>
  <c r="M130" i="16"/>
  <c r="M136" i="16"/>
  <c r="N97" i="16"/>
  <c r="N91" i="16" s="1"/>
  <c r="L20" i="32" s="1"/>
  <c r="L21" i="32" s="1"/>
  <c r="N98" i="16"/>
  <c r="M113" i="16"/>
  <c r="L118" i="16"/>
  <c r="M157" i="16"/>
  <c r="T13" i="15"/>
  <c r="U12" i="15"/>
  <c r="U11" i="15"/>
  <c r="U10" i="15"/>
  <c r="P191" i="16"/>
  <c r="Q189" i="16" s="1"/>
  <c r="O193" i="16"/>
  <c r="N193" i="16"/>
  <c r="N183" i="16"/>
  <c r="Y9" i="11"/>
  <c r="Y6" i="11"/>
  <c r="K38" i="16" l="1"/>
  <c r="O7" i="48"/>
  <c r="N4" i="38"/>
  <c r="Z9" i="11"/>
  <c r="K9" i="32"/>
  <c r="K10" i="32" s="1"/>
  <c r="N163" i="16"/>
  <c r="L44" i="35"/>
  <c r="L23" i="35"/>
  <c r="M44" i="35"/>
  <c r="M158" i="16"/>
  <c r="N25" i="16"/>
  <c r="L8" i="32" s="1"/>
  <c r="M27" i="16"/>
  <c r="V55" i="11"/>
  <c r="V67" i="11" s="1"/>
  <c r="U69" i="11"/>
  <c r="U71" i="11" s="1"/>
  <c r="U73" i="11" s="1"/>
  <c r="U87" i="11" s="1"/>
  <c r="U88" i="11" s="1"/>
  <c r="L38" i="16"/>
  <c r="L6" i="32"/>
  <c r="M36" i="16"/>
  <c r="M33" i="16"/>
  <c r="O47" i="16"/>
  <c r="O48" i="16"/>
  <c r="O54" i="16"/>
  <c r="O46" i="16"/>
  <c r="O53" i="16"/>
  <c r="O50" i="16"/>
  <c r="O35" i="16"/>
  <c r="O24" i="16"/>
  <c r="O32" i="16"/>
  <c r="M12" i="32" s="1"/>
  <c r="O52" i="16"/>
  <c r="O51" i="16"/>
  <c r="O14" i="16"/>
  <c r="O8" i="16"/>
  <c r="O23" i="16"/>
  <c r="O21" i="16"/>
  <c r="O20" i="16"/>
  <c r="O13" i="16"/>
  <c r="O22" i="16"/>
  <c r="O15" i="16"/>
  <c r="P5" i="16"/>
  <c r="BZ5" i="16" s="1"/>
  <c r="C5" i="22" s="1"/>
  <c r="C5" i="41" s="1"/>
  <c r="C15" i="41" s="1"/>
  <c r="C20" i="41" s="1"/>
  <c r="C29" i="41" s="1"/>
  <c r="O8" i="39"/>
  <c r="O4" i="39" s="1"/>
  <c r="O5" i="39" s="1"/>
  <c r="L40" i="32"/>
  <c r="L32" i="32"/>
  <c r="L23" i="32"/>
  <c r="L60" i="32"/>
  <c r="M4" i="32"/>
  <c r="O143" i="16"/>
  <c r="O141" i="16"/>
  <c r="O134" i="16"/>
  <c r="O132" i="16"/>
  <c r="O142" i="16"/>
  <c r="O147" i="16"/>
  <c r="O133" i="16"/>
  <c r="O129" i="16"/>
  <c r="O144" i="16"/>
  <c r="O135" i="16"/>
  <c r="O128" i="16"/>
  <c r="O126" i="16"/>
  <c r="O115" i="16"/>
  <c r="O111" i="16"/>
  <c r="O125" i="16"/>
  <c r="O116" i="16"/>
  <c r="O106" i="16"/>
  <c r="O127" i="16"/>
  <c r="O112" i="16"/>
  <c r="O99" i="16"/>
  <c r="O117" i="16"/>
  <c r="O110" i="16"/>
  <c r="O105" i="16"/>
  <c r="O100" i="16"/>
  <c r="O124" i="16"/>
  <c r="O107" i="16"/>
  <c r="O101" i="16"/>
  <c r="O123" i="16"/>
  <c r="O160" i="16" s="1"/>
  <c r="M118" i="16"/>
  <c r="N113" i="16"/>
  <c r="N130" i="16"/>
  <c r="M138" i="16"/>
  <c r="O98" i="16"/>
  <c r="O97" i="16"/>
  <c r="O91" i="16" s="1"/>
  <c r="M20" i="32" s="1"/>
  <c r="M21" i="32" s="1"/>
  <c r="N108" i="16"/>
  <c r="N102" i="16"/>
  <c r="N136" i="16"/>
  <c r="N157" i="16"/>
  <c r="V12" i="15"/>
  <c r="V10" i="15"/>
  <c r="V11" i="15"/>
  <c r="U13" i="15"/>
  <c r="P155" i="16"/>
  <c r="Q191" i="16"/>
  <c r="R189" i="16" s="1"/>
  <c r="P193" i="16"/>
  <c r="O183" i="16"/>
  <c r="AA5" i="11"/>
  <c r="P7" i="48" l="1"/>
  <c r="O4" i="38"/>
  <c r="N5" i="35"/>
  <c r="N23" i="35" s="1"/>
  <c r="V69" i="11"/>
  <c r="V71" i="11" s="1"/>
  <c r="V73" i="11" s="1"/>
  <c r="V87" i="11" s="1"/>
  <c r="V88" i="11" s="1"/>
  <c r="M38" i="16"/>
  <c r="O25" i="16"/>
  <c r="M8" i="32" s="1"/>
  <c r="M6" i="32"/>
  <c r="P48" i="16"/>
  <c r="BZ48" i="16" s="1"/>
  <c r="P46" i="16"/>
  <c r="BZ46" i="16" s="1"/>
  <c r="P47" i="16"/>
  <c r="BZ47" i="16" s="1"/>
  <c r="P53" i="16"/>
  <c r="BZ53" i="16" s="1"/>
  <c r="P50" i="16"/>
  <c r="BZ50" i="16" s="1"/>
  <c r="P35" i="16"/>
  <c r="P52" i="16"/>
  <c r="P51" i="16"/>
  <c r="BZ51" i="16" s="1"/>
  <c r="P32" i="16"/>
  <c r="N12" i="32" s="1"/>
  <c r="P24" i="16"/>
  <c r="BZ24" i="16" s="1"/>
  <c r="P54" i="16"/>
  <c r="BZ54" i="16" s="1"/>
  <c r="P22" i="16"/>
  <c r="BZ22" i="16" s="1"/>
  <c r="P21" i="16"/>
  <c r="BZ21" i="16" s="1"/>
  <c r="P20" i="16"/>
  <c r="BZ20" i="16" s="1"/>
  <c r="P14" i="16"/>
  <c r="BZ14" i="16" s="1"/>
  <c r="P13" i="16"/>
  <c r="BZ13" i="16" s="1"/>
  <c r="P8" i="16"/>
  <c r="BZ8" i="16" s="1"/>
  <c r="P23" i="16"/>
  <c r="BZ23" i="16" s="1"/>
  <c r="P15" i="16"/>
  <c r="BZ15" i="16" s="1"/>
  <c r="Q5" i="16"/>
  <c r="P8" i="39"/>
  <c r="M40" i="32"/>
  <c r="M32" i="32"/>
  <c r="M23" i="32"/>
  <c r="M60" i="32"/>
  <c r="N4" i="32"/>
  <c r="O5" i="35" s="1"/>
  <c r="O23" i="35" s="1"/>
  <c r="P144" i="16"/>
  <c r="BZ144" i="16" s="1"/>
  <c r="P135" i="16"/>
  <c r="P128" i="16"/>
  <c r="P127" i="16"/>
  <c r="P147" i="16"/>
  <c r="BZ147" i="16" s="1"/>
  <c r="P124" i="16"/>
  <c r="P112" i="16"/>
  <c r="BZ112" i="16" s="1"/>
  <c r="P142" i="16"/>
  <c r="BZ142" i="16" s="1"/>
  <c r="P133" i="16"/>
  <c r="P129" i="16"/>
  <c r="BZ129" i="16" s="1"/>
  <c r="P123" i="16"/>
  <c r="P160" i="16" s="1"/>
  <c r="P117" i="16"/>
  <c r="BZ117" i="16" s="1"/>
  <c r="P110" i="16"/>
  <c r="P143" i="16"/>
  <c r="BZ143" i="16" s="1"/>
  <c r="P134" i="16"/>
  <c r="BZ134" i="16" s="1"/>
  <c r="P125" i="16"/>
  <c r="BZ125" i="16" s="1"/>
  <c r="P116" i="16"/>
  <c r="BZ116" i="16" s="1"/>
  <c r="P105" i="16"/>
  <c r="BZ105" i="16" s="1"/>
  <c r="P100" i="16"/>
  <c r="BZ100" i="16" s="1"/>
  <c r="P126" i="16"/>
  <c r="BZ126" i="16" s="1"/>
  <c r="P141" i="16"/>
  <c r="P132" i="16"/>
  <c r="BZ132" i="16" s="1"/>
  <c r="P115" i="16"/>
  <c r="BZ115" i="16" s="1"/>
  <c r="P111" i="16"/>
  <c r="BZ111" i="16" s="1"/>
  <c r="P107" i="16"/>
  <c r="BZ107" i="16" s="1"/>
  <c r="P101" i="16"/>
  <c r="BZ101" i="16" s="1"/>
  <c r="P106" i="16"/>
  <c r="P99" i="16"/>
  <c r="BZ99" i="16" s="1"/>
  <c r="N138" i="16"/>
  <c r="N118" i="16"/>
  <c r="O130" i="16"/>
  <c r="O108" i="16"/>
  <c r="O136" i="16"/>
  <c r="P97" i="16"/>
  <c r="P98" i="16"/>
  <c r="BZ98" i="16" s="1"/>
  <c r="O102" i="16"/>
  <c r="O113" i="16"/>
  <c r="O157" i="16"/>
  <c r="BZ64" i="16"/>
  <c r="V13" i="15"/>
  <c r="Q155" i="16"/>
  <c r="R191" i="16"/>
  <c r="S189" i="16" s="1"/>
  <c r="P183" i="16"/>
  <c r="AA9" i="11"/>
  <c r="AA6" i="11"/>
  <c r="AB5" i="11"/>
  <c r="Q7" i="48" l="1"/>
  <c r="P4" i="38"/>
  <c r="N44" i="35"/>
  <c r="BZ52" i="16"/>
  <c r="P4" i="39"/>
  <c r="P5" i="39" s="1"/>
  <c r="P7" i="39"/>
  <c r="BZ8" i="39" s="1"/>
  <c r="O44" i="35"/>
  <c r="C9" i="22"/>
  <c r="C7" i="41" s="1"/>
  <c r="X55" i="11"/>
  <c r="X67" i="11" s="1"/>
  <c r="BZ25" i="16"/>
  <c r="C15" i="22" s="1"/>
  <c r="N6" i="32"/>
  <c r="BZ10" i="16"/>
  <c r="BZ17" i="16" s="1"/>
  <c r="C8" i="22"/>
  <c r="C6" i="41" s="1"/>
  <c r="O4" i="32"/>
  <c r="Q46" i="16"/>
  <c r="Q47" i="16"/>
  <c r="Q52" i="16"/>
  <c r="Q48" i="16"/>
  <c r="Q51" i="16"/>
  <c r="Q32" i="16"/>
  <c r="O12" i="32" s="1"/>
  <c r="Q54" i="16"/>
  <c r="Q50" i="16"/>
  <c r="Q35" i="16"/>
  <c r="Q23" i="16"/>
  <c r="Q22" i="16"/>
  <c r="Q21" i="16"/>
  <c r="Q20" i="16"/>
  <c r="Q15" i="16"/>
  <c r="Q14" i="16"/>
  <c r="Q13" i="16"/>
  <c r="Q8" i="16"/>
  <c r="Q53" i="16"/>
  <c r="Q24" i="16"/>
  <c r="P25" i="16"/>
  <c r="N8" i="32" s="1"/>
  <c r="N60" i="32"/>
  <c r="N40" i="32"/>
  <c r="N32" i="32"/>
  <c r="N23" i="32"/>
  <c r="R5" i="16"/>
  <c r="R155" i="16" s="1"/>
  <c r="Q8" i="39"/>
  <c r="Q4" i="39" s="1"/>
  <c r="Q5" i="39" s="1"/>
  <c r="BZ106" i="16"/>
  <c r="BZ108" i="16" s="1"/>
  <c r="Q142" i="16"/>
  <c r="Q147" i="16"/>
  <c r="Q133" i="16"/>
  <c r="Q84" i="16" s="1"/>
  <c r="Q129" i="16"/>
  <c r="Q143" i="16"/>
  <c r="Q141" i="16"/>
  <c r="Q134" i="16"/>
  <c r="Q132" i="16"/>
  <c r="Q127" i="16"/>
  <c r="Q125" i="16"/>
  <c r="Q116" i="16"/>
  <c r="Q126" i="16"/>
  <c r="Q115" i="16"/>
  <c r="Q111" i="16"/>
  <c r="Q107" i="16"/>
  <c r="Q105" i="16"/>
  <c r="Q101" i="16"/>
  <c r="Q144" i="16"/>
  <c r="Q112" i="16"/>
  <c r="Q124" i="16"/>
  <c r="Q123" i="16"/>
  <c r="Q117" i="16"/>
  <c r="Q110" i="16"/>
  <c r="Q106" i="16"/>
  <c r="Q99" i="16"/>
  <c r="Q135" i="16"/>
  <c r="Q71" i="16" s="1"/>
  <c r="Q128" i="16"/>
  <c r="Q100" i="16"/>
  <c r="BZ97" i="16"/>
  <c r="BZ91" i="16" s="1"/>
  <c r="CA89" i="16" s="1"/>
  <c r="P91" i="16"/>
  <c r="N20" i="32" s="1"/>
  <c r="N21" i="32" s="1"/>
  <c r="P108" i="16"/>
  <c r="P136" i="16"/>
  <c r="O118" i="16"/>
  <c r="P130" i="16"/>
  <c r="P113" i="16"/>
  <c r="Q97" i="16"/>
  <c r="Q98" i="16"/>
  <c r="P102" i="16"/>
  <c r="O138" i="16"/>
  <c r="BZ110" i="16"/>
  <c r="BZ113" i="16" s="1"/>
  <c r="BZ141" i="16"/>
  <c r="BZ83" i="16"/>
  <c r="BZ66" i="16"/>
  <c r="BZ135" i="16"/>
  <c r="BZ127" i="16"/>
  <c r="BZ69" i="16"/>
  <c r="BZ124" i="16"/>
  <c r="BZ68" i="16"/>
  <c r="BZ128" i="16"/>
  <c r="BZ82" i="16"/>
  <c r="BZ133" i="16"/>
  <c r="BZ84" i="16"/>
  <c r="BZ65" i="16"/>
  <c r="BZ123" i="16"/>
  <c r="BZ67" i="16"/>
  <c r="W10" i="15"/>
  <c r="W11" i="15"/>
  <c r="W12" i="15"/>
  <c r="P157" i="16"/>
  <c r="S191" i="16"/>
  <c r="T189" i="16" s="1"/>
  <c r="Q193" i="16"/>
  <c r="Q183" i="16"/>
  <c r="AB9" i="11"/>
  <c r="AC5" i="11"/>
  <c r="AB6" i="11"/>
  <c r="R7" i="48" l="1"/>
  <c r="Q4" i="38"/>
  <c r="Q64" i="16"/>
  <c r="C12" i="22"/>
  <c r="O60" i="32"/>
  <c r="P5" i="35"/>
  <c r="P23" i="35" s="1"/>
  <c r="C21" i="41"/>
  <c r="C22" i="41"/>
  <c r="C26" i="41" s="1"/>
  <c r="BZ27" i="16"/>
  <c r="BZ28" i="16" s="1"/>
  <c r="Y55" i="11"/>
  <c r="X69" i="11"/>
  <c r="X71" i="11" s="1"/>
  <c r="X73" i="11" s="1"/>
  <c r="X87" i="11" s="1"/>
  <c r="X88" i="11" s="1"/>
  <c r="O38" i="16"/>
  <c r="O6" i="32"/>
  <c r="Q25" i="16"/>
  <c r="O8" i="32" s="1"/>
  <c r="O23" i="32"/>
  <c r="P4" i="32"/>
  <c r="R47" i="16"/>
  <c r="R48" i="16"/>
  <c r="R53" i="16"/>
  <c r="R54" i="16"/>
  <c r="R52" i="16"/>
  <c r="R38" i="16"/>
  <c r="R50" i="16"/>
  <c r="R35" i="16"/>
  <c r="R23" i="16"/>
  <c r="R22" i="16"/>
  <c r="R21" i="16"/>
  <c r="R20" i="16"/>
  <c r="R15" i="16"/>
  <c r="R51" i="16"/>
  <c r="R32" i="16"/>
  <c r="P12" i="32" s="1"/>
  <c r="R13" i="16"/>
  <c r="R46" i="16"/>
  <c r="R24" i="16"/>
  <c r="R14" i="16"/>
  <c r="R8" i="16"/>
  <c r="O40" i="32"/>
  <c r="O32" i="32"/>
  <c r="Q68" i="16"/>
  <c r="S5" i="16"/>
  <c r="R8" i="39"/>
  <c r="R4" i="39" s="1"/>
  <c r="R5" i="39" s="1"/>
  <c r="Q82" i="16"/>
  <c r="Q75" i="16"/>
  <c r="Q76" i="16" s="1"/>
  <c r="R127" i="16"/>
  <c r="R67" i="16" s="1"/>
  <c r="R144" i="16"/>
  <c r="R135" i="16"/>
  <c r="R71" i="16" s="1"/>
  <c r="R128" i="16"/>
  <c r="R143" i="16"/>
  <c r="R134" i="16"/>
  <c r="R123" i="16"/>
  <c r="R66" i="16" s="1"/>
  <c r="R117" i="16"/>
  <c r="R110" i="16"/>
  <c r="R141" i="16"/>
  <c r="R132" i="16"/>
  <c r="R124" i="16"/>
  <c r="R112" i="16"/>
  <c r="R142" i="16"/>
  <c r="R133" i="16"/>
  <c r="R115" i="16"/>
  <c r="R111" i="16"/>
  <c r="R107" i="16"/>
  <c r="R125" i="16"/>
  <c r="R116" i="16"/>
  <c r="R105" i="16"/>
  <c r="R101" i="16"/>
  <c r="R147" i="16"/>
  <c r="R106" i="16"/>
  <c r="R99" i="16"/>
  <c r="R100" i="16"/>
  <c r="R129" i="16"/>
  <c r="R126" i="16"/>
  <c r="Q83" i="16"/>
  <c r="BZ136" i="16"/>
  <c r="Q81" i="16"/>
  <c r="Q108" i="16"/>
  <c r="Q65" i="16"/>
  <c r="Q69" i="16"/>
  <c r="Q70" i="16"/>
  <c r="Q67" i="16"/>
  <c r="Q66" i="16"/>
  <c r="Q160" i="16"/>
  <c r="P138" i="16"/>
  <c r="P118" i="16"/>
  <c r="Q130" i="16"/>
  <c r="R98" i="16"/>
  <c r="R97" i="16"/>
  <c r="Q113" i="16"/>
  <c r="Q102" i="16"/>
  <c r="Q136" i="16"/>
  <c r="BZ130" i="16"/>
  <c r="BZ102" i="16"/>
  <c r="BZ118" i="16" s="1"/>
  <c r="W13" i="15"/>
  <c r="BZ75" i="16"/>
  <c r="BZ76" i="16" s="1"/>
  <c r="BZ81" i="16"/>
  <c r="BZ85" i="16" s="1"/>
  <c r="X10" i="15"/>
  <c r="X11" i="15"/>
  <c r="X12" i="15"/>
  <c r="Q157" i="16"/>
  <c r="S155" i="16"/>
  <c r="R183" i="16"/>
  <c r="T191" i="16"/>
  <c r="U189" i="16" s="1"/>
  <c r="S193" i="16"/>
  <c r="R193" i="16"/>
  <c r="AC9" i="11"/>
  <c r="AD5" i="11"/>
  <c r="AC6" i="11"/>
  <c r="S7" i="48" l="1"/>
  <c r="R4" i="38"/>
  <c r="Y67" i="11"/>
  <c r="G55" i="11"/>
  <c r="C25" i="41"/>
  <c r="R64" i="16"/>
  <c r="P32" i="32"/>
  <c r="Q5" i="35"/>
  <c r="Q23" i="35" s="1"/>
  <c r="P40" i="32"/>
  <c r="P44" i="35"/>
  <c r="C24" i="41"/>
  <c r="P6" i="32"/>
  <c r="P60" i="32"/>
  <c r="Q38" i="16"/>
  <c r="P23" i="32"/>
  <c r="Y69" i="11"/>
  <c r="Y71" i="11" s="1"/>
  <c r="Y73" i="11" s="1"/>
  <c r="Y87" i="11" s="1"/>
  <c r="Y88" i="11" s="1"/>
  <c r="P38" i="16"/>
  <c r="R25" i="16"/>
  <c r="P8" i="32" s="1"/>
  <c r="Q4" i="32"/>
  <c r="S47" i="16"/>
  <c r="S48" i="16"/>
  <c r="S54" i="16"/>
  <c r="S50" i="16"/>
  <c r="S35" i="16"/>
  <c r="Q13" i="32" s="1"/>
  <c r="S24" i="16"/>
  <c r="S51" i="16"/>
  <c r="S32" i="16"/>
  <c r="Q12" i="32" s="1"/>
  <c r="S52" i="16"/>
  <c r="S46" i="16"/>
  <c r="S53" i="16"/>
  <c r="S13" i="16"/>
  <c r="S23" i="16"/>
  <c r="S22" i="16"/>
  <c r="S21" i="16"/>
  <c r="S20" i="16"/>
  <c r="S15" i="16"/>
  <c r="S14" i="16"/>
  <c r="S8" i="16"/>
  <c r="T5" i="16"/>
  <c r="S8" i="39"/>
  <c r="S4" i="39" s="1"/>
  <c r="S5" i="39" s="1"/>
  <c r="R75" i="16"/>
  <c r="R68" i="16"/>
  <c r="R69" i="16"/>
  <c r="R82" i="16"/>
  <c r="R65" i="16"/>
  <c r="S143" i="16"/>
  <c r="S141" i="16"/>
  <c r="S134" i="16"/>
  <c r="S132" i="16"/>
  <c r="S142" i="16"/>
  <c r="S147" i="16"/>
  <c r="S133" i="16"/>
  <c r="S129" i="16"/>
  <c r="S126" i="16"/>
  <c r="S115" i="16"/>
  <c r="S111" i="16"/>
  <c r="S144" i="16"/>
  <c r="S135" i="16"/>
  <c r="S71" i="16" s="1"/>
  <c r="S128" i="16"/>
  <c r="S125" i="16"/>
  <c r="S116" i="16"/>
  <c r="S106" i="16"/>
  <c r="S124" i="16"/>
  <c r="S99" i="16"/>
  <c r="S127" i="16"/>
  <c r="S67" i="16" s="1"/>
  <c r="S123" i="16"/>
  <c r="S66" i="16" s="1"/>
  <c r="S117" i="16"/>
  <c r="S110" i="16"/>
  <c r="S100" i="16"/>
  <c r="S112" i="16"/>
  <c r="S105" i="16"/>
  <c r="S101" i="16"/>
  <c r="S107" i="16"/>
  <c r="BZ138" i="16"/>
  <c r="R81" i="16"/>
  <c r="R84" i="16"/>
  <c r="R70" i="16"/>
  <c r="R83" i="16"/>
  <c r="R160" i="16"/>
  <c r="R108" i="16"/>
  <c r="Q118" i="16"/>
  <c r="Q138" i="16"/>
  <c r="R102" i="16"/>
  <c r="R130" i="16"/>
  <c r="R136" i="16"/>
  <c r="S98" i="16"/>
  <c r="S97" i="16"/>
  <c r="R113" i="16"/>
  <c r="Q85" i="16"/>
  <c r="X13" i="15"/>
  <c r="R157" i="16"/>
  <c r="T193" i="16"/>
  <c r="S183" i="16"/>
  <c r="AD9" i="11"/>
  <c r="AE5" i="11"/>
  <c r="AD6" i="11"/>
  <c r="T7" i="48" l="1"/>
  <c r="S4" i="38"/>
  <c r="R5" i="35"/>
  <c r="R23" i="35" s="1"/>
  <c r="S64" i="16"/>
  <c r="Q44" i="35"/>
  <c r="Q6" i="32"/>
  <c r="Q23" i="32"/>
  <c r="Q40" i="32"/>
  <c r="AB67" i="11"/>
  <c r="S25" i="16"/>
  <c r="Q8" i="32" s="1"/>
  <c r="R4" i="32"/>
  <c r="T48" i="16"/>
  <c r="T46" i="16"/>
  <c r="T50" i="16"/>
  <c r="T35" i="16"/>
  <c r="T24" i="16"/>
  <c r="T54" i="16"/>
  <c r="T53" i="16"/>
  <c r="T51" i="16"/>
  <c r="T32" i="16"/>
  <c r="T52" i="16"/>
  <c r="T47" i="16"/>
  <c r="T23" i="16"/>
  <c r="T22" i="16"/>
  <c r="T21" i="16"/>
  <c r="T20" i="16"/>
  <c r="T15" i="16"/>
  <c r="T14" i="16"/>
  <c r="T13" i="16"/>
  <c r="T8" i="16"/>
  <c r="T155" i="16"/>
  <c r="Q60" i="32"/>
  <c r="Q32" i="32"/>
  <c r="U5" i="16"/>
  <c r="T8" i="39"/>
  <c r="T4" i="39" s="1"/>
  <c r="T5" i="39" s="1"/>
  <c r="R76" i="16"/>
  <c r="S84" i="16"/>
  <c r="S75" i="16"/>
  <c r="S65" i="16"/>
  <c r="T144" i="16"/>
  <c r="T135" i="16"/>
  <c r="T71" i="16" s="1"/>
  <c r="T128" i="16"/>
  <c r="T127" i="16"/>
  <c r="T67" i="16" s="1"/>
  <c r="T142" i="16"/>
  <c r="T133" i="16"/>
  <c r="T129" i="16"/>
  <c r="T124" i="16"/>
  <c r="T112" i="16"/>
  <c r="T147" i="16"/>
  <c r="T123" i="16"/>
  <c r="T117" i="16"/>
  <c r="T110" i="16"/>
  <c r="T141" i="16"/>
  <c r="T132" i="16"/>
  <c r="T106" i="16"/>
  <c r="T100" i="16"/>
  <c r="T143" i="16"/>
  <c r="T134" i="16"/>
  <c r="T115" i="16"/>
  <c r="T111" i="16"/>
  <c r="T126" i="16"/>
  <c r="T105" i="16"/>
  <c r="T101" i="16"/>
  <c r="T99" i="16"/>
  <c r="T125" i="16"/>
  <c r="T116" i="16"/>
  <c r="T107" i="16"/>
  <c r="S69" i="16"/>
  <c r="S81" i="16"/>
  <c r="R85" i="16"/>
  <c r="S68" i="16"/>
  <c r="S82" i="16"/>
  <c r="S83" i="16"/>
  <c r="S70" i="16"/>
  <c r="S160" i="16"/>
  <c r="S108" i="16"/>
  <c r="S113" i="16"/>
  <c r="S130" i="16"/>
  <c r="S136" i="16"/>
  <c r="R138" i="16"/>
  <c r="T98" i="16"/>
  <c r="T97" i="16"/>
  <c r="S102" i="16"/>
  <c r="R118" i="16"/>
  <c r="S157" i="16"/>
  <c r="U155" i="16"/>
  <c r="U191" i="16"/>
  <c r="V189" i="16" s="1"/>
  <c r="T183" i="16"/>
  <c r="AE9" i="11"/>
  <c r="AF5" i="11"/>
  <c r="AG5" i="11" s="1"/>
  <c r="AH5" i="11" s="1"/>
  <c r="AE6" i="11"/>
  <c r="U7" i="48" l="1"/>
  <c r="T4" i="38"/>
  <c r="R44" i="35"/>
  <c r="T64" i="16"/>
  <c r="R23" i="32"/>
  <c r="S5" i="35"/>
  <c r="S23" i="35" s="1"/>
  <c r="R60" i="32"/>
  <c r="AH6" i="11"/>
  <c r="AI5" i="11"/>
  <c r="AB69" i="11"/>
  <c r="S38" i="16"/>
  <c r="AC67" i="11"/>
  <c r="R6" i="32"/>
  <c r="T25" i="16"/>
  <c r="R8" i="32" s="1"/>
  <c r="S4" i="32"/>
  <c r="U46" i="16"/>
  <c r="U52" i="16"/>
  <c r="U54" i="16"/>
  <c r="U53" i="16"/>
  <c r="U51" i="16"/>
  <c r="U32" i="16"/>
  <c r="U48" i="16"/>
  <c r="U47" i="16"/>
  <c r="U24" i="16"/>
  <c r="U23" i="16"/>
  <c r="U22" i="16"/>
  <c r="U21" i="16"/>
  <c r="U20" i="16"/>
  <c r="U15" i="16"/>
  <c r="U14" i="16"/>
  <c r="U13" i="16"/>
  <c r="U8" i="16"/>
  <c r="U35" i="16"/>
  <c r="U50" i="16"/>
  <c r="R32" i="32"/>
  <c r="R40" i="32"/>
  <c r="AG6" i="11"/>
  <c r="V5" i="16"/>
  <c r="V155" i="16" s="1"/>
  <c r="U8" i="39"/>
  <c r="U4" i="39" s="1"/>
  <c r="U5" i="39" s="1"/>
  <c r="S76" i="16"/>
  <c r="T70" i="16"/>
  <c r="T75" i="16"/>
  <c r="T69" i="16"/>
  <c r="T65" i="16"/>
  <c r="T84" i="16"/>
  <c r="T68" i="16"/>
  <c r="U142" i="16"/>
  <c r="U147" i="16"/>
  <c r="U133" i="16"/>
  <c r="U129" i="16"/>
  <c r="U143" i="16"/>
  <c r="U141" i="16"/>
  <c r="U134" i="16"/>
  <c r="U132" i="16"/>
  <c r="U125" i="16"/>
  <c r="U116" i="16"/>
  <c r="U127" i="16"/>
  <c r="U67" i="16" s="1"/>
  <c r="U126" i="16"/>
  <c r="U115" i="16"/>
  <c r="U111" i="16"/>
  <c r="U107" i="16"/>
  <c r="U105" i="16"/>
  <c r="U123" i="16"/>
  <c r="U117" i="16"/>
  <c r="U110" i="16"/>
  <c r="U101" i="16"/>
  <c r="U124" i="16"/>
  <c r="U112" i="16"/>
  <c r="U106" i="16"/>
  <c r="U144" i="16"/>
  <c r="U135" i="16"/>
  <c r="U71" i="16" s="1"/>
  <c r="U128" i="16"/>
  <c r="U99" i="16"/>
  <c r="U100" i="16"/>
  <c r="S85" i="16"/>
  <c r="T108" i="16"/>
  <c r="T82" i="16"/>
  <c r="T83" i="16"/>
  <c r="T81" i="16"/>
  <c r="T160" i="16"/>
  <c r="T66" i="16"/>
  <c r="T136" i="16"/>
  <c r="T130" i="16"/>
  <c r="S118" i="16"/>
  <c r="U97" i="16"/>
  <c r="U98" i="16"/>
  <c r="T102" i="16"/>
  <c r="S138" i="16"/>
  <c r="T113" i="16"/>
  <c r="T157" i="16"/>
  <c r="U193" i="16"/>
  <c r="U183" i="16"/>
  <c r="AF9" i="11"/>
  <c r="AF6" i="11"/>
  <c r="V7" i="48" l="1"/>
  <c r="U4" i="38"/>
  <c r="U64" i="16"/>
  <c r="AB71" i="11"/>
  <c r="AB73" i="11" s="1"/>
  <c r="AB87" i="11" s="1"/>
  <c r="AB88" i="11" s="1"/>
  <c r="S40" i="32"/>
  <c r="T5" i="35"/>
  <c r="T23" i="35" s="1"/>
  <c r="S44" i="35"/>
  <c r="S60" i="32"/>
  <c r="S23" i="32"/>
  <c r="AJ5" i="11"/>
  <c r="AK5" i="11" s="1"/>
  <c r="AI6" i="11"/>
  <c r="S6" i="32"/>
  <c r="AC69" i="11"/>
  <c r="AC71" i="11" s="1"/>
  <c r="AC73" i="11" s="1"/>
  <c r="AC87" i="11" s="1"/>
  <c r="AC88" i="11" s="1"/>
  <c r="T38" i="16"/>
  <c r="AD67" i="11"/>
  <c r="U25" i="16"/>
  <c r="S8" i="32" s="1"/>
  <c r="U82" i="16"/>
  <c r="T4" i="32"/>
  <c r="U5" i="35" s="1"/>
  <c r="U23" i="35" s="1"/>
  <c r="V47" i="16"/>
  <c r="V46" i="16"/>
  <c r="V53" i="16"/>
  <c r="V54" i="16"/>
  <c r="V48" i="16"/>
  <c r="V52" i="16"/>
  <c r="V38" i="16"/>
  <c r="V24" i="16"/>
  <c r="V23" i="16"/>
  <c r="V22" i="16"/>
  <c r="V21" i="16"/>
  <c r="V20" i="16"/>
  <c r="V15" i="16"/>
  <c r="V35" i="16"/>
  <c r="V50" i="16"/>
  <c r="V32" i="16"/>
  <c r="V14" i="16"/>
  <c r="V8" i="16"/>
  <c r="V51" i="16"/>
  <c r="V13" i="16"/>
  <c r="S32" i="32"/>
  <c r="W5" i="16"/>
  <c r="V8" i="39"/>
  <c r="V4" i="39" s="1"/>
  <c r="V5" i="39" s="1"/>
  <c r="AG9" i="11"/>
  <c r="T76" i="16"/>
  <c r="U81" i="16"/>
  <c r="U84" i="16"/>
  <c r="U75" i="16"/>
  <c r="U69" i="16"/>
  <c r="U65" i="16"/>
  <c r="V127" i="16"/>
  <c r="V67" i="16" s="1"/>
  <c r="V144" i="16"/>
  <c r="V135" i="16"/>
  <c r="V71" i="16" s="1"/>
  <c r="V128" i="16"/>
  <c r="V141" i="16"/>
  <c r="V132" i="16"/>
  <c r="V123" i="16"/>
  <c r="V117" i="16"/>
  <c r="V110" i="16"/>
  <c r="V143" i="16"/>
  <c r="V134" i="16"/>
  <c r="V124" i="16"/>
  <c r="V112" i="16"/>
  <c r="V147" i="16"/>
  <c r="V126" i="16"/>
  <c r="V105" i="16"/>
  <c r="V142" i="16"/>
  <c r="V129" i="16"/>
  <c r="V125" i="16"/>
  <c r="V116" i="16"/>
  <c r="V107" i="16"/>
  <c r="V99" i="16"/>
  <c r="V115" i="16"/>
  <c r="V111" i="16"/>
  <c r="V106" i="16"/>
  <c r="V100" i="16"/>
  <c r="V133" i="16"/>
  <c r="V101" i="16"/>
  <c r="U83" i="16"/>
  <c r="T85" i="16"/>
  <c r="U68" i="16"/>
  <c r="U70" i="16"/>
  <c r="U160" i="16"/>
  <c r="U66" i="16"/>
  <c r="T138" i="16"/>
  <c r="U136" i="16"/>
  <c r="U130" i="16"/>
  <c r="U108" i="16"/>
  <c r="U113" i="16"/>
  <c r="V97" i="16"/>
  <c r="V98" i="16"/>
  <c r="T118" i="16"/>
  <c r="U102" i="16"/>
  <c r="V191" i="16"/>
  <c r="W189" i="16" s="1"/>
  <c r="V183" i="16"/>
  <c r="X5" i="16"/>
  <c r="AH9" i="11" l="1"/>
  <c r="W7" i="48"/>
  <c r="V4" i="38"/>
  <c r="AK6" i="11"/>
  <c r="AL5" i="11"/>
  <c r="V64" i="16"/>
  <c r="H28" i="45"/>
  <c r="U44" i="35"/>
  <c r="T60" i="32"/>
  <c r="T44" i="35"/>
  <c r="T23" i="32"/>
  <c r="X8" i="39"/>
  <c r="X4" i="39" s="1"/>
  <c r="X5" i="39" s="1"/>
  <c r="AI9" i="11"/>
  <c r="AJ6" i="11"/>
  <c r="AD69" i="11"/>
  <c r="U38" i="16"/>
  <c r="U4" i="32"/>
  <c r="W47" i="16"/>
  <c r="W48" i="16"/>
  <c r="W54" i="16"/>
  <c r="W52" i="16"/>
  <c r="W46" i="16"/>
  <c r="W50" i="16"/>
  <c r="W35" i="16"/>
  <c r="W24" i="16"/>
  <c r="W53" i="16"/>
  <c r="W51" i="16"/>
  <c r="W14" i="16"/>
  <c r="W8" i="16"/>
  <c r="W22" i="16"/>
  <c r="W15" i="16"/>
  <c r="W32" i="16"/>
  <c r="W13" i="16"/>
  <c r="W23" i="16"/>
  <c r="W21" i="16"/>
  <c r="W20" i="16"/>
  <c r="V4" i="32"/>
  <c r="X48" i="16"/>
  <c r="X54" i="16"/>
  <c r="X47" i="16"/>
  <c r="X46" i="16"/>
  <c r="X50" i="16"/>
  <c r="X35" i="16"/>
  <c r="X24" i="16"/>
  <c r="X51" i="16"/>
  <c r="X32" i="16"/>
  <c r="X53" i="16"/>
  <c r="X38" i="16"/>
  <c r="X23" i="16"/>
  <c r="X15" i="16"/>
  <c r="X52" i="16"/>
  <c r="X14" i="16"/>
  <c r="X13" i="16"/>
  <c r="X8" i="16"/>
  <c r="X22" i="16"/>
  <c r="X21" i="16"/>
  <c r="X20" i="16"/>
  <c r="W155" i="16"/>
  <c r="T32" i="32"/>
  <c r="T40" i="32"/>
  <c r="W8" i="39"/>
  <c r="W4" i="39" s="1"/>
  <c r="W5" i="39" s="1"/>
  <c r="Y5" i="16"/>
  <c r="U85" i="16"/>
  <c r="U76" i="16"/>
  <c r="V70" i="16"/>
  <c r="V75" i="16"/>
  <c r="W143" i="16"/>
  <c r="W141" i="16"/>
  <c r="W134" i="16"/>
  <c r="W132" i="16"/>
  <c r="W142" i="16"/>
  <c r="W147" i="16"/>
  <c r="W133" i="16"/>
  <c r="W129" i="16"/>
  <c r="W144" i="16"/>
  <c r="W135" i="16"/>
  <c r="W71" i="16" s="1"/>
  <c r="W128" i="16"/>
  <c r="W126" i="16"/>
  <c r="W115" i="16"/>
  <c r="W111" i="16"/>
  <c r="W125" i="16"/>
  <c r="W116" i="16"/>
  <c r="W106" i="16"/>
  <c r="W112" i="16"/>
  <c r="W107" i="16"/>
  <c r="W99" i="16"/>
  <c r="W123" i="16"/>
  <c r="W100" i="16"/>
  <c r="W127" i="16"/>
  <c r="W124" i="16"/>
  <c r="W101" i="16"/>
  <c r="W117" i="16"/>
  <c r="W110" i="16"/>
  <c r="W105" i="16"/>
  <c r="V68" i="16"/>
  <c r="V69" i="16"/>
  <c r="V65" i="16"/>
  <c r="V81" i="16"/>
  <c r="V84" i="16"/>
  <c r="V82" i="16"/>
  <c r="V83" i="16"/>
  <c r="V160" i="16"/>
  <c r="V66" i="16"/>
  <c r="U138" i="16"/>
  <c r="U118" i="16"/>
  <c r="V102" i="16"/>
  <c r="V130" i="16"/>
  <c r="V113" i="16"/>
  <c r="V108" i="16"/>
  <c r="W98" i="16"/>
  <c r="W97" i="16"/>
  <c r="V136" i="16"/>
  <c r="AD11" i="15"/>
  <c r="AD12" i="15"/>
  <c r="AD10" i="15"/>
  <c r="X155" i="16"/>
  <c r="V193" i="16"/>
  <c r="W183" i="16"/>
  <c r="AL6" i="11" l="1"/>
  <c r="AM5" i="11"/>
  <c r="AM6" i="11" s="1"/>
  <c r="Y7" i="48"/>
  <c r="X4" i="38"/>
  <c r="X7" i="48"/>
  <c r="W4" i="38"/>
  <c r="W64" i="16"/>
  <c r="X64" i="16"/>
  <c r="AD71" i="11"/>
  <c r="AD73" i="11" s="1"/>
  <c r="AD87" i="11" s="1"/>
  <c r="AD88" i="11" s="1"/>
  <c r="V40" i="32"/>
  <c r="W5" i="35"/>
  <c r="W23" i="35" s="1"/>
  <c r="U40" i="32"/>
  <c r="V5" i="35"/>
  <c r="V23" i="35" s="1"/>
  <c r="V23" i="32"/>
  <c r="V32" i="32"/>
  <c r="V60" i="32"/>
  <c r="AJ9" i="11"/>
  <c r="Y8" i="39"/>
  <c r="Y4" i="39" s="1"/>
  <c r="Y5" i="39" s="1"/>
  <c r="AF67" i="11"/>
  <c r="W4" i="32"/>
  <c r="Y23" i="16"/>
  <c r="Y22" i="16"/>
  <c r="U32" i="32"/>
  <c r="U23" i="32"/>
  <c r="U60" i="32"/>
  <c r="V76" i="16"/>
  <c r="W75" i="16"/>
  <c r="X110" i="16"/>
  <c r="Y110" i="16" s="1"/>
  <c r="X125" i="16"/>
  <c r="X133" i="16"/>
  <c r="X127" i="16"/>
  <c r="X67" i="16" s="1"/>
  <c r="X128" i="16"/>
  <c r="X124" i="16"/>
  <c r="X116" i="16"/>
  <c r="X111" i="16"/>
  <c r="X143" i="16"/>
  <c r="X134" i="16"/>
  <c r="W84" i="16"/>
  <c r="W67" i="16"/>
  <c r="X117" i="16"/>
  <c r="X100" i="16"/>
  <c r="X112" i="16"/>
  <c r="X135" i="16"/>
  <c r="X71" i="16" s="1"/>
  <c r="X147" i="16"/>
  <c r="X141" i="16"/>
  <c r="X106" i="16"/>
  <c r="X101" i="16"/>
  <c r="X115" i="16"/>
  <c r="X144" i="16"/>
  <c r="X142" i="16"/>
  <c r="X105" i="16"/>
  <c r="X99" i="16"/>
  <c r="X126" i="16"/>
  <c r="X129" i="16"/>
  <c r="X132" i="16"/>
  <c r="W70" i="16"/>
  <c r="W81" i="16"/>
  <c r="W83" i="16"/>
  <c r="V138" i="16"/>
  <c r="W82" i="16"/>
  <c r="W69" i="16"/>
  <c r="W68" i="16"/>
  <c r="W65" i="16"/>
  <c r="V85" i="16"/>
  <c r="W160" i="16"/>
  <c r="W66" i="16"/>
  <c r="W108" i="16"/>
  <c r="V118" i="16"/>
  <c r="W102" i="16"/>
  <c r="W130" i="16"/>
  <c r="W136" i="16"/>
  <c r="W113" i="16"/>
  <c r="AD13" i="15"/>
  <c r="AE12" i="15"/>
  <c r="AE10" i="15"/>
  <c r="AE11" i="15"/>
  <c r="Y155" i="16"/>
  <c r="W191" i="16"/>
  <c r="X189" i="16" s="1"/>
  <c r="X183" i="16"/>
  <c r="AM21" i="11" l="1"/>
  <c r="AM38" i="11"/>
  <c r="AM64" i="11"/>
  <c r="AM32" i="11"/>
  <c r="AM20" i="11"/>
  <c r="AM59" i="11"/>
  <c r="AK9" i="11"/>
  <c r="AB5" i="16" s="1"/>
  <c r="Z7" i="48"/>
  <c r="Y4" i="38"/>
  <c r="V44" i="35"/>
  <c r="W32" i="32"/>
  <c r="X5" i="35"/>
  <c r="X23" i="35" s="1"/>
  <c r="W44" i="35"/>
  <c r="W60" i="32"/>
  <c r="Z8" i="39"/>
  <c r="Z4" i="39" s="1"/>
  <c r="Z5" i="39" s="1"/>
  <c r="W23" i="32"/>
  <c r="W40" i="32"/>
  <c r="AF69" i="11"/>
  <c r="AF71" i="11" s="1"/>
  <c r="AF73" i="11" s="1"/>
  <c r="AF87" i="11" s="1"/>
  <c r="AF88" i="11" s="1"/>
  <c r="W38" i="16"/>
  <c r="Y20" i="16"/>
  <c r="Z5" i="16"/>
  <c r="Z155" i="16" s="1"/>
  <c r="W76" i="16"/>
  <c r="X82" i="16"/>
  <c r="Y142" i="16"/>
  <c r="X75" i="16"/>
  <c r="Y126" i="16"/>
  <c r="Y112" i="16"/>
  <c r="Y116" i="16"/>
  <c r="Y125" i="16"/>
  <c r="X84" i="16"/>
  <c r="Y99" i="16"/>
  <c r="Y144" i="16"/>
  <c r="Y141" i="16"/>
  <c r="Y100" i="16"/>
  <c r="Y134" i="16"/>
  <c r="Y124" i="16"/>
  <c r="Y132" i="16"/>
  <c r="Y105" i="16"/>
  <c r="Y115" i="16"/>
  <c r="Y147" i="16"/>
  <c r="Y117" i="16"/>
  <c r="Y143" i="16"/>
  <c r="Y128" i="16"/>
  <c r="Y127" i="16"/>
  <c r="Y67" i="16" s="1"/>
  <c r="Y129" i="16"/>
  <c r="Y101" i="16"/>
  <c r="Y135" i="16"/>
  <c r="Y71" i="16" s="1"/>
  <c r="Y111" i="16"/>
  <c r="Y133" i="16"/>
  <c r="X70" i="16"/>
  <c r="X81" i="16"/>
  <c r="X68" i="16"/>
  <c r="W85" i="16"/>
  <c r="Y106" i="16"/>
  <c r="X69" i="16"/>
  <c r="X83" i="16"/>
  <c r="X113" i="16"/>
  <c r="W118" i="16"/>
  <c r="X136" i="16"/>
  <c r="W138" i="16"/>
  <c r="AF12" i="15"/>
  <c r="AF10" i="15"/>
  <c r="AF11" i="15"/>
  <c r="AE13" i="15"/>
  <c r="AM30" i="11" s="1"/>
  <c r="Z110" i="16"/>
  <c r="X191" i="16"/>
  <c r="Y189" i="16" s="1"/>
  <c r="W193" i="16"/>
  <c r="AA8" i="39" l="1"/>
  <c r="AA4" i="39" s="1"/>
  <c r="AA5" i="39" s="1"/>
  <c r="AA7" i="48"/>
  <c r="AL9" i="11"/>
  <c r="AM9" i="11" s="1"/>
  <c r="Z4" i="38"/>
  <c r="AB8" i="16"/>
  <c r="AB10" i="16" s="1"/>
  <c r="AB14" i="16"/>
  <c r="AB52" i="16"/>
  <c r="AB20" i="16"/>
  <c r="AB53" i="16"/>
  <c r="AB21" i="16"/>
  <c r="AB54" i="16"/>
  <c r="AB23" i="16"/>
  <c r="AB51" i="16"/>
  <c r="AB15" i="16"/>
  <c r="AB46" i="16"/>
  <c r="AB48" i="16"/>
  <c r="AB50" i="16"/>
  <c r="AB155" i="16"/>
  <c r="AB13" i="16"/>
  <c r="AB38" i="16"/>
  <c r="AB24" i="16"/>
  <c r="AB22" i="16"/>
  <c r="AB32" i="16"/>
  <c r="AB47" i="16"/>
  <c r="AB35" i="16"/>
  <c r="X44" i="35"/>
  <c r="X4" i="32"/>
  <c r="Z23" i="16"/>
  <c r="Z22" i="16"/>
  <c r="AA5" i="16"/>
  <c r="Z20" i="16"/>
  <c r="X76" i="16"/>
  <c r="Y81" i="16"/>
  <c r="Y68" i="16"/>
  <c r="Z101" i="16"/>
  <c r="Z144" i="16"/>
  <c r="Z111" i="16"/>
  <c r="Z126" i="16"/>
  <c r="Z117" i="16"/>
  <c r="Z132" i="16"/>
  <c r="Z100" i="16"/>
  <c r="Z142" i="16"/>
  <c r="Z128" i="16"/>
  <c r="Z115" i="16"/>
  <c r="Z124" i="16"/>
  <c r="Z116" i="16"/>
  <c r="Z133" i="16"/>
  <c r="Z84" i="16" s="1"/>
  <c r="Z129" i="16"/>
  <c r="Z143" i="16"/>
  <c r="Z105" i="16"/>
  <c r="Z134" i="16"/>
  <c r="Z99" i="16"/>
  <c r="Z112" i="16"/>
  <c r="Y84" i="16"/>
  <c r="Z135" i="16"/>
  <c r="Z71" i="16" s="1"/>
  <c r="Z127" i="16"/>
  <c r="Z147" i="16"/>
  <c r="Z141" i="16"/>
  <c r="Z125" i="16"/>
  <c r="X85" i="16"/>
  <c r="Y70" i="16"/>
  <c r="Y75" i="16"/>
  <c r="Z106" i="16"/>
  <c r="Y83" i="16"/>
  <c r="Y82" i="16"/>
  <c r="Y69" i="16"/>
  <c r="Y113" i="16"/>
  <c r="Y136" i="16"/>
  <c r="AG12" i="15"/>
  <c r="AG11" i="15"/>
  <c r="AG10" i="15"/>
  <c r="AF13" i="15"/>
  <c r="AN30" i="11" s="1"/>
  <c r="AA155" i="16"/>
  <c r="Y191" i="16"/>
  <c r="Z189" i="16" s="1"/>
  <c r="AB7" i="48" l="1"/>
  <c r="AB8" i="39"/>
  <c r="AA4" i="38"/>
  <c r="AB17" i="16"/>
  <c r="AB36" i="16" s="1"/>
  <c r="AB25" i="16"/>
  <c r="AB41" i="16"/>
  <c r="AB64" i="16"/>
  <c r="X32" i="32"/>
  <c r="Y5" i="35"/>
  <c r="Y23" i="35" s="1"/>
  <c r="X23" i="32"/>
  <c r="X40" i="32"/>
  <c r="Y4" i="32"/>
  <c r="AA23" i="16"/>
  <c r="AA22" i="16"/>
  <c r="X60" i="32"/>
  <c r="CA5" i="16"/>
  <c r="D5" i="22" s="1"/>
  <c r="D5" i="41" s="1"/>
  <c r="D15" i="41" s="1"/>
  <c r="D20" i="41" s="1"/>
  <c r="D29" i="41" s="1"/>
  <c r="AA20" i="16"/>
  <c r="Y76" i="16"/>
  <c r="AA116" i="16"/>
  <c r="AA126" i="16"/>
  <c r="AA105" i="16"/>
  <c r="AA142" i="16"/>
  <c r="AA147" i="16"/>
  <c r="AB147" i="16" s="1"/>
  <c r="AA112" i="16"/>
  <c r="AA143" i="16"/>
  <c r="AA124" i="16"/>
  <c r="AA100" i="16"/>
  <c r="AA111" i="16"/>
  <c r="AA127" i="16"/>
  <c r="AA125" i="16"/>
  <c r="AA135" i="16"/>
  <c r="AA99" i="16"/>
  <c r="AA129" i="16"/>
  <c r="AA115" i="16"/>
  <c r="AA132" i="16"/>
  <c r="AA144" i="16"/>
  <c r="AA110" i="16"/>
  <c r="Z67" i="16"/>
  <c r="AA141" i="16"/>
  <c r="AA134" i="16"/>
  <c r="AA133" i="16"/>
  <c r="AB84" i="16" s="1"/>
  <c r="AA128" i="16"/>
  <c r="AA117" i="16"/>
  <c r="AA101" i="16"/>
  <c r="Z68" i="16"/>
  <c r="Z75" i="16"/>
  <c r="AA106" i="16"/>
  <c r="Y85" i="16"/>
  <c r="Z82" i="16"/>
  <c r="Z69" i="16"/>
  <c r="Z70" i="16"/>
  <c r="Z81" i="16"/>
  <c r="Z83" i="16"/>
  <c r="Z113" i="16"/>
  <c r="Z136" i="16"/>
  <c r="AH10" i="15"/>
  <c r="AH11" i="15"/>
  <c r="AH12" i="15"/>
  <c r="AG13" i="15"/>
  <c r="AO30" i="11" s="1"/>
  <c r="Z191" i="16"/>
  <c r="AA189" i="16" s="1"/>
  <c r="X193" i="16"/>
  <c r="AB81" i="16" l="1"/>
  <c r="AB7" i="39"/>
  <c r="AB4" i="39"/>
  <c r="AB5" i="39" s="1"/>
  <c r="AB82" i="16"/>
  <c r="AB70" i="16"/>
  <c r="AB33" i="16"/>
  <c r="AB27" i="16"/>
  <c r="AB43" i="16" s="1"/>
  <c r="AB173" i="16"/>
  <c r="AB168" i="16"/>
  <c r="AB169" i="16"/>
  <c r="AB177" i="16"/>
  <c r="AB39" i="16"/>
  <c r="Y32" i="32"/>
  <c r="Z5" i="35"/>
  <c r="Z23" i="35" s="1"/>
  <c r="Y44" i="35"/>
  <c r="AB69" i="16"/>
  <c r="AB68" i="16"/>
  <c r="AA71" i="16"/>
  <c r="AB71" i="16"/>
  <c r="AB83" i="16"/>
  <c r="AA67" i="16"/>
  <c r="AB67" i="16"/>
  <c r="Y40" i="32"/>
  <c r="Y60" i="32"/>
  <c r="Y23" i="32"/>
  <c r="Z4" i="32"/>
  <c r="AA5" i="35" s="1"/>
  <c r="AA23" i="35" s="1"/>
  <c r="CA23" i="16"/>
  <c r="CA22" i="16"/>
  <c r="AC5" i="16"/>
  <c r="Z76" i="16"/>
  <c r="AC142" i="16"/>
  <c r="CA125" i="16"/>
  <c r="CA129" i="16"/>
  <c r="CA147" i="16"/>
  <c r="CA126" i="16"/>
  <c r="AA68" i="16"/>
  <c r="AA84" i="16"/>
  <c r="AA70" i="16"/>
  <c r="AA81" i="16"/>
  <c r="Z85" i="16"/>
  <c r="AA75" i="16"/>
  <c r="AA69" i="16"/>
  <c r="AA83" i="16"/>
  <c r="AA82" i="16"/>
  <c r="AA113" i="16"/>
  <c r="AA136" i="16"/>
  <c r="AI10" i="15"/>
  <c r="AI11" i="15"/>
  <c r="AI12" i="15"/>
  <c r="AH13" i="15"/>
  <c r="AP30" i="11" s="1"/>
  <c r="AA191" i="16"/>
  <c r="AB189" i="16" s="1"/>
  <c r="AB191" i="16" s="1"/>
  <c r="AB193" i="16" s="1"/>
  <c r="Y193" i="16"/>
  <c r="AN5" i="11"/>
  <c r="AB28" i="16" l="1"/>
  <c r="AB4" i="38"/>
  <c r="AC7" i="48"/>
  <c r="AC8" i="39"/>
  <c r="AC4" i="39" s="1"/>
  <c r="AC5" i="39" s="1"/>
  <c r="AA4" i="32"/>
  <c r="AB5" i="35" s="1"/>
  <c r="AB23" i="35" s="1"/>
  <c r="AB85" i="16"/>
  <c r="AB44" i="16"/>
  <c r="AB56" i="16"/>
  <c r="AA44" i="35"/>
  <c r="Z32" i="32"/>
  <c r="Z44" i="35"/>
  <c r="Z40" i="32"/>
  <c r="AA23" i="32"/>
  <c r="Z23" i="32"/>
  <c r="Z60" i="32"/>
  <c r="AC23" i="16"/>
  <c r="AC22" i="16"/>
  <c r="AC13" i="16"/>
  <c r="AC8" i="16"/>
  <c r="AC155" i="16"/>
  <c r="AD5" i="16"/>
  <c r="CA68" i="16"/>
  <c r="AA76" i="16"/>
  <c r="CA83" i="16"/>
  <c r="AC134" i="16"/>
  <c r="AC127" i="16"/>
  <c r="AC67" i="16" s="1"/>
  <c r="CA144" i="16"/>
  <c r="AC116" i="16"/>
  <c r="CA116" i="16"/>
  <c r="AC112" i="16"/>
  <c r="CA112" i="16"/>
  <c r="AC100" i="16"/>
  <c r="CA100" i="16"/>
  <c r="AC115" i="16"/>
  <c r="CA115" i="16"/>
  <c r="CA134" i="16"/>
  <c r="AC124" i="16"/>
  <c r="AC99" i="16"/>
  <c r="CA99" i="16"/>
  <c r="AC128" i="16"/>
  <c r="AC101" i="16"/>
  <c r="CA101" i="16"/>
  <c r="AC141" i="16"/>
  <c r="AC105" i="16"/>
  <c r="CA105" i="16"/>
  <c r="AC135" i="16"/>
  <c r="AC110" i="16"/>
  <c r="AC144" i="16"/>
  <c r="AC111" i="16"/>
  <c r="CA111" i="16"/>
  <c r="AC117" i="16"/>
  <c r="CA117" i="16"/>
  <c r="AC143" i="16"/>
  <c r="AC132" i="16"/>
  <c r="AC133" i="16"/>
  <c r="AC84" i="16" s="1"/>
  <c r="AC126" i="16"/>
  <c r="AC147" i="16"/>
  <c r="AC129" i="16"/>
  <c r="AC125" i="16"/>
  <c r="AA85" i="16"/>
  <c r="CA69" i="16"/>
  <c r="CA82" i="16"/>
  <c r="CA84" i="16"/>
  <c r="CA143" i="16"/>
  <c r="CA110" i="16"/>
  <c r="CA127" i="16"/>
  <c r="CA133" i="16"/>
  <c r="CA135" i="16"/>
  <c r="CA128" i="16"/>
  <c r="CA141" i="16"/>
  <c r="CA124" i="16"/>
  <c r="AI13" i="15"/>
  <c r="AQ30" i="11" s="1"/>
  <c r="AJ12" i="15"/>
  <c r="AJ10" i="15"/>
  <c r="AJ11" i="15"/>
  <c r="CA142" i="16"/>
  <c r="CA132" i="16"/>
  <c r="AD142" i="16"/>
  <c r="AA193" i="16"/>
  <c r="Z193" i="16"/>
  <c r="AN9" i="11"/>
  <c r="AO5" i="11"/>
  <c r="AN6" i="11"/>
  <c r="AC4" i="38" l="1"/>
  <c r="AD7" i="48"/>
  <c r="AA40" i="32"/>
  <c r="AA60" i="32"/>
  <c r="AB44" i="35"/>
  <c r="AA32" i="32"/>
  <c r="AN59" i="11"/>
  <c r="AN64" i="11"/>
  <c r="AN32" i="11"/>
  <c r="AN21" i="11"/>
  <c r="AN38" i="11"/>
  <c r="AN20" i="11"/>
  <c r="AB57" i="16"/>
  <c r="AB63" i="16"/>
  <c r="AB58" i="16"/>
  <c r="AD155" i="16"/>
  <c r="AB4" i="32"/>
  <c r="AC5" i="35" s="1"/>
  <c r="AC23" i="35" s="1"/>
  <c r="AD23" i="16"/>
  <c r="AD22" i="16"/>
  <c r="AE5" i="16"/>
  <c r="AC4" i="32" s="1"/>
  <c r="AD5" i="35" s="1"/>
  <c r="AD23" i="35" s="1"/>
  <c r="AD8" i="39"/>
  <c r="AD4" i="39" s="1"/>
  <c r="AD5" i="39" s="1"/>
  <c r="AC69" i="16"/>
  <c r="AC81" i="16"/>
  <c r="AD135" i="16"/>
  <c r="AD71" i="16" s="1"/>
  <c r="AD132" i="16"/>
  <c r="AD134" i="16"/>
  <c r="AD112" i="16"/>
  <c r="AD129" i="16"/>
  <c r="AD141" i="16"/>
  <c r="AD147" i="16"/>
  <c r="AD143" i="16"/>
  <c r="AD111" i="16"/>
  <c r="AD99" i="16"/>
  <c r="AD126" i="16"/>
  <c r="AD144" i="16"/>
  <c r="AD101" i="16"/>
  <c r="AD124" i="16"/>
  <c r="AD115" i="16"/>
  <c r="AD100" i="16"/>
  <c r="AD116" i="16"/>
  <c r="AC71" i="16"/>
  <c r="AD125" i="16"/>
  <c r="AD133" i="16"/>
  <c r="AD117" i="16"/>
  <c r="AD110" i="16"/>
  <c r="AD105" i="16"/>
  <c r="AD128" i="16"/>
  <c r="AD127" i="16"/>
  <c r="AD67" i="16" s="1"/>
  <c r="AC68" i="16"/>
  <c r="AC83" i="16"/>
  <c r="AC82" i="16"/>
  <c r="AC70" i="16"/>
  <c r="AC113" i="16"/>
  <c r="CA113" i="16"/>
  <c r="AC136" i="16"/>
  <c r="CA136" i="16"/>
  <c r="AK10" i="15"/>
  <c r="AK11" i="15"/>
  <c r="AK12" i="15"/>
  <c r="AJ13" i="15"/>
  <c r="AR30" i="11" s="1"/>
  <c r="CA81" i="16"/>
  <c r="CA85" i="16" s="1"/>
  <c r="AE142" i="16"/>
  <c r="AC189" i="16"/>
  <c r="AO9" i="11"/>
  <c r="AP5" i="11"/>
  <c r="AO6" i="11"/>
  <c r="AD4" i="38" l="1"/>
  <c r="AE7" i="48"/>
  <c r="AO59" i="11"/>
  <c r="AO64" i="11"/>
  <c r="AO38" i="11"/>
  <c r="AO32" i="11"/>
  <c r="AO21" i="11"/>
  <c r="AO20" i="11"/>
  <c r="AD44" i="35"/>
  <c r="AC44" i="35"/>
  <c r="AC60" i="32"/>
  <c r="AC32" i="32"/>
  <c r="AC23" i="32"/>
  <c r="AC40" i="32"/>
  <c r="AB60" i="32"/>
  <c r="AB32" i="32"/>
  <c r="AB40" i="32"/>
  <c r="AB23" i="32"/>
  <c r="AE155" i="16"/>
  <c r="AE23" i="16"/>
  <c r="AE22" i="16"/>
  <c r="AF5" i="16"/>
  <c r="AD4" i="32" s="1"/>
  <c r="AE5" i="35" s="1"/>
  <c r="AE23" i="35" s="1"/>
  <c r="AE8" i="39"/>
  <c r="AE4" i="39" s="1"/>
  <c r="AE5" i="39" s="1"/>
  <c r="AE110" i="16"/>
  <c r="AE100" i="16"/>
  <c r="AE144" i="16"/>
  <c r="AE143" i="16"/>
  <c r="AE134" i="16"/>
  <c r="AE127" i="16"/>
  <c r="AE67" i="16" s="1"/>
  <c r="AE117" i="16"/>
  <c r="AE135" i="16"/>
  <c r="AE71" i="16" s="1"/>
  <c r="AE115" i="16"/>
  <c r="AE126" i="16"/>
  <c r="AE147" i="16"/>
  <c r="AE141" i="16"/>
  <c r="AE128" i="16"/>
  <c r="AE133" i="16"/>
  <c r="AE129" i="16"/>
  <c r="AE124" i="16"/>
  <c r="AE99" i="16"/>
  <c r="AE132" i="16"/>
  <c r="AE105" i="16"/>
  <c r="AE125" i="16"/>
  <c r="AE116" i="16"/>
  <c r="AE101" i="16"/>
  <c r="AE111" i="16"/>
  <c r="AE112" i="16"/>
  <c r="AC85" i="16"/>
  <c r="AD84" i="16"/>
  <c r="AD81" i="16"/>
  <c r="AD68" i="16"/>
  <c r="AD82" i="16"/>
  <c r="AD69" i="16"/>
  <c r="AD83" i="16"/>
  <c r="AD70" i="16"/>
  <c r="AD113" i="16"/>
  <c r="AD136" i="16"/>
  <c r="AL11" i="15"/>
  <c r="AL12" i="15"/>
  <c r="AL10" i="15"/>
  <c r="AK13" i="15"/>
  <c r="AS30" i="11" s="1"/>
  <c r="AF142" i="16"/>
  <c r="AC191" i="16"/>
  <c r="AD189" i="16" s="1"/>
  <c r="AP9" i="11"/>
  <c r="AP6" i="11"/>
  <c r="AQ5" i="11"/>
  <c r="AE4" i="38" l="1"/>
  <c r="AF7" i="48"/>
  <c r="AC20" i="16"/>
  <c r="AP59" i="11"/>
  <c r="AP64" i="11"/>
  <c r="AP38" i="11"/>
  <c r="AP32" i="11"/>
  <c r="AP21" i="11"/>
  <c r="AP20" i="11"/>
  <c r="AF155" i="16"/>
  <c r="D34" i="46"/>
  <c r="D46" i="46" s="1"/>
  <c r="D23" i="46"/>
  <c r="AE44" i="35"/>
  <c r="AD23" i="32"/>
  <c r="AD60" i="32"/>
  <c r="AD40" i="32"/>
  <c r="AD32" i="32"/>
  <c r="CA20" i="16"/>
  <c r="AF22" i="16"/>
  <c r="AF23" i="16"/>
  <c r="AG5" i="16"/>
  <c r="AE4" i="32" s="1"/>
  <c r="AF5" i="35" s="1"/>
  <c r="AF23" i="35" s="1"/>
  <c r="AF8" i="39"/>
  <c r="AF4" i="39" s="1"/>
  <c r="AF5" i="39" s="1"/>
  <c r="AF147" i="16"/>
  <c r="AF117" i="16"/>
  <c r="AF144" i="16"/>
  <c r="AF101" i="16"/>
  <c r="AF132" i="16"/>
  <c r="AF133" i="16"/>
  <c r="AF116" i="16"/>
  <c r="AF99" i="16"/>
  <c r="AF128" i="16"/>
  <c r="AF126" i="16"/>
  <c r="AF127" i="16"/>
  <c r="AF100" i="16"/>
  <c r="AF112" i="16"/>
  <c r="AF125" i="16"/>
  <c r="AF124" i="16"/>
  <c r="AF115" i="16"/>
  <c r="AF134" i="16"/>
  <c r="AF110" i="16"/>
  <c r="AF111" i="16"/>
  <c r="AF105" i="16"/>
  <c r="AF129" i="16"/>
  <c r="AF141" i="16"/>
  <c r="AF135" i="16"/>
  <c r="AF71" i="16" s="1"/>
  <c r="AF143" i="16"/>
  <c r="AD85" i="16"/>
  <c r="AE81" i="16"/>
  <c r="AE70" i="16"/>
  <c r="AE82" i="16"/>
  <c r="AE84" i="16"/>
  <c r="AE68" i="16"/>
  <c r="AE69" i="16"/>
  <c r="AE83" i="16"/>
  <c r="AE113" i="16"/>
  <c r="AE136" i="16"/>
  <c r="AM10" i="15"/>
  <c r="AM11" i="15"/>
  <c r="AM12" i="15"/>
  <c r="AL13" i="15"/>
  <c r="AT30" i="11" s="1"/>
  <c r="AG142" i="16"/>
  <c r="AD191" i="16"/>
  <c r="AE189" i="16" s="1"/>
  <c r="AQ9" i="11"/>
  <c r="AQ6" i="11"/>
  <c r="AR5" i="11"/>
  <c r="AF4" i="38" l="1"/>
  <c r="AG7" i="48"/>
  <c r="AQ59" i="11"/>
  <c r="AQ32" i="11"/>
  <c r="AQ21" i="11"/>
  <c r="AQ64" i="11"/>
  <c r="AQ38" i="11"/>
  <c r="AQ20" i="11"/>
  <c r="E23" i="46"/>
  <c r="E25" i="46" s="1"/>
  <c r="D25" i="46"/>
  <c r="D71" i="46"/>
  <c r="E34" i="46"/>
  <c r="E46" i="46" s="1"/>
  <c r="E71" i="46" s="1"/>
  <c r="AF44" i="35"/>
  <c r="AE40" i="32"/>
  <c r="AE23" i="32"/>
  <c r="AE60" i="32"/>
  <c r="AE32" i="32"/>
  <c r="AG23" i="16"/>
  <c r="AG22" i="16"/>
  <c r="AH5" i="16"/>
  <c r="AG8" i="39"/>
  <c r="AG4" i="39" s="1"/>
  <c r="AG5" i="39" s="1"/>
  <c r="AG155" i="16"/>
  <c r="AG116" i="16"/>
  <c r="AG141" i="16"/>
  <c r="AG110" i="16"/>
  <c r="AG125" i="16"/>
  <c r="AG133" i="16"/>
  <c r="AG127" i="16"/>
  <c r="AG67" i="16" s="1"/>
  <c r="AF67" i="16"/>
  <c r="AG129" i="16"/>
  <c r="AG134" i="16"/>
  <c r="AG112" i="16"/>
  <c r="AG126" i="16"/>
  <c r="AG144" i="16"/>
  <c r="AG132" i="16"/>
  <c r="AG143" i="16"/>
  <c r="AG105" i="16"/>
  <c r="AG115" i="16"/>
  <c r="AG128" i="16"/>
  <c r="AG117" i="16"/>
  <c r="AG101" i="16"/>
  <c r="AF81" i="16"/>
  <c r="AG135" i="16"/>
  <c r="AG71" i="16" s="1"/>
  <c r="AG111" i="16"/>
  <c r="AG124" i="16"/>
  <c r="AG100" i="16"/>
  <c r="AG99" i="16"/>
  <c r="AG147" i="16"/>
  <c r="AF70" i="16"/>
  <c r="AF83" i="16"/>
  <c r="AE85" i="16"/>
  <c r="AF68" i="16"/>
  <c r="AF84" i="16"/>
  <c r="AF82" i="16"/>
  <c r="AF69" i="16"/>
  <c r="AF136" i="16"/>
  <c r="AF113" i="16"/>
  <c r="AN11" i="15"/>
  <c r="AN12" i="15"/>
  <c r="AN10" i="15"/>
  <c r="AM13" i="15"/>
  <c r="AU30" i="11" s="1"/>
  <c r="AH142" i="16"/>
  <c r="AE191" i="16"/>
  <c r="AF189" i="16" s="1"/>
  <c r="AC193" i="16"/>
  <c r="AR9" i="11"/>
  <c r="AS5" i="11"/>
  <c r="AR6" i="11"/>
  <c r="AF4" i="32" l="1"/>
  <c r="AG5" i="35" s="1"/>
  <c r="AG23" i="35" s="1"/>
  <c r="AG4" i="38"/>
  <c r="AH7" i="48"/>
  <c r="D73" i="46"/>
  <c r="D87" i="46" s="1"/>
  <c r="F23" i="46"/>
  <c r="E73" i="46"/>
  <c r="E87" i="46" s="1"/>
  <c r="F34" i="46"/>
  <c r="F46" i="46" s="1"/>
  <c r="AG44" i="35"/>
  <c r="AF40" i="32"/>
  <c r="AF32" i="32"/>
  <c r="AF60" i="32"/>
  <c r="AH23" i="16"/>
  <c r="AH22" i="16"/>
  <c r="AH155" i="16"/>
  <c r="AI5" i="16"/>
  <c r="AG4" i="32" s="1"/>
  <c r="AH5" i="35" s="1"/>
  <c r="AH23" i="35" s="1"/>
  <c r="AH8" i="39"/>
  <c r="AH4" i="39" s="1"/>
  <c r="AH5" i="39" s="1"/>
  <c r="AR64" i="11"/>
  <c r="AR59" i="11"/>
  <c r="AR38" i="11"/>
  <c r="AR32" i="11"/>
  <c r="AR21" i="11"/>
  <c r="AR20" i="11"/>
  <c r="AG81" i="16"/>
  <c r="AG68" i="16"/>
  <c r="AH124" i="16"/>
  <c r="AH147" i="16"/>
  <c r="AH111" i="16"/>
  <c r="AH110" i="16"/>
  <c r="AH115" i="16"/>
  <c r="AH141" i="16"/>
  <c r="AH112" i="16"/>
  <c r="AH133" i="16"/>
  <c r="AH84" i="16" s="1"/>
  <c r="AH127" i="16"/>
  <c r="AH67" i="16" s="1"/>
  <c r="AH128" i="16"/>
  <c r="AH116" i="16"/>
  <c r="AH126" i="16"/>
  <c r="AH99" i="16"/>
  <c r="AH135" i="16"/>
  <c r="AH71" i="16" s="1"/>
  <c r="AH101" i="16"/>
  <c r="AH105" i="16"/>
  <c r="AH132" i="16"/>
  <c r="AH134" i="16"/>
  <c r="AH125" i="16"/>
  <c r="AH100" i="16"/>
  <c r="AH117" i="16"/>
  <c r="AH143" i="16"/>
  <c r="AH144" i="16"/>
  <c r="AH129" i="16"/>
  <c r="AG69" i="16"/>
  <c r="AG84" i="16"/>
  <c r="AF85" i="16"/>
  <c r="AG83" i="16"/>
  <c r="AG82" i="16"/>
  <c r="AG70" i="16"/>
  <c r="AG113" i="16"/>
  <c r="AG136" i="16"/>
  <c r="AN13" i="15"/>
  <c r="AV30" i="11" s="1"/>
  <c r="AI142" i="16"/>
  <c r="AF191" i="16"/>
  <c r="AG189" i="16" s="1"/>
  <c r="AE193" i="16"/>
  <c r="AD193" i="16"/>
  <c r="AS9" i="11"/>
  <c r="AT5" i="11"/>
  <c r="AS6" i="11"/>
  <c r="AF23" i="32" l="1"/>
  <c r="AH4" i="38"/>
  <c r="AI7" i="48"/>
  <c r="AI155" i="16"/>
  <c r="F71" i="46"/>
  <c r="F25" i="46"/>
  <c r="G34" i="46"/>
  <c r="G46" i="46" s="1"/>
  <c r="G71" i="46" s="1"/>
  <c r="G23" i="46"/>
  <c r="G25" i="46" s="1"/>
  <c r="AH44" i="35"/>
  <c r="AG32" i="32"/>
  <c r="AG23" i="32"/>
  <c r="AG40" i="32"/>
  <c r="AG60" i="32"/>
  <c r="AI23" i="16"/>
  <c r="AI22" i="16"/>
  <c r="AJ5" i="16"/>
  <c r="AH4" i="32" s="1"/>
  <c r="AI5" i="35" s="1"/>
  <c r="AI23" i="35" s="1"/>
  <c r="AI8" i="39"/>
  <c r="AI4" i="39" s="1"/>
  <c r="AI5" i="39" s="1"/>
  <c r="AS64" i="11"/>
  <c r="AS59" i="11"/>
  <c r="AS21" i="11"/>
  <c r="AS20" i="11"/>
  <c r="AS38" i="11"/>
  <c r="AS32" i="11"/>
  <c r="AH68" i="16"/>
  <c r="AI116" i="16"/>
  <c r="AI112" i="16"/>
  <c r="AI111" i="16"/>
  <c r="AI143" i="16"/>
  <c r="AI134" i="16"/>
  <c r="AI135" i="16"/>
  <c r="AI71" i="16" s="1"/>
  <c r="AI128" i="16"/>
  <c r="AI141" i="16"/>
  <c r="AI147" i="16"/>
  <c r="AI117" i="16"/>
  <c r="AI132" i="16"/>
  <c r="AI99" i="16"/>
  <c r="AI129" i="16"/>
  <c r="AI100" i="16"/>
  <c r="AI105" i="16"/>
  <c r="AI127" i="16"/>
  <c r="AI115" i="16"/>
  <c r="AI124" i="16"/>
  <c r="AH81" i="16"/>
  <c r="AI144" i="16"/>
  <c r="AI125" i="16"/>
  <c r="AI101" i="16"/>
  <c r="AI126" i="16"/>
  <c r="AI133" i="16"/>
  <c r="AI84" i="16" s="1"/>
  <c r="AI110" i="16"/>
  <c r="AH69" i="16"/>
  <c r="AG85" i="16"/>
  <c r="AH83" i="16"/>
  <c r="AH70" i="16"/>
  <c r="AH82" i="16"/>
  <c r="AH136" i="16"/>
  <c r="AH113" i="16"/>
  <c r="AO12" i="15"/>
  <c r="AO11" i="15"/>
  <c r="AO10" i="15"/>
  <c r="AJ142" i="16"/>
  <c r="AG191" i="16"/>
  <c r="AH189" i="16" s="1"/>
  <c r="AT9" i="11"/>
  <c r="AU5" i="11"/>
  <c r="AT6" i="11"/>
  <c r="D10" i="45" l="1"/>
  <c r="AI4" i="38"/>
  <c r="AJ7" i="48"/>
  <c r="F73" i="46"/>
  <c r="F87" i="46" s="1"/>
  <c r="G73" i="46"/>
  <c r="G87" i="46" s="1"/>
  <c r="H23" i="46"/>
  <c r="H25" i="46" s="1"/>
  <c r="H34" i="46"/>
  <c r="H46" i="46" s="1"/>
  <c r="H71" i="46" s="1"/>
  <c r="AI44" i="35"/>
  <c r="AH32" i="32"/>
  <c r="AH23" i="32"/>
  <c r="AH40" i="32"/>
  <c r="AH60" i="32"/>
  <c r="AJ23" i="16"/>
  <c r="AJ22" i="16"/>
  <c r="AJ155" i="16"/>
  <c r="AK5" i="16"/>
  <c r="AJ8" i="39"/>
  <c r="AJ4" i="39" s="1"/>
  <c r="AJ5" i="39" s="1"/>
  <c r="AT64" i="11"/>
  <c r="AT59" i="11"/>
  <c r="AT32" i="11"/>
  <c r="AT38" i="11"/>
  <c r="AT20" i="11"/>
  <c r="AT21" i="11"/>
  <c r="AJ110" i="16"/>
  <c r="AJ125" i="16"/>
  <c r="AJ141" i="16"/>
  <c r="AJ117" i="16"/>
  <c r="AJ134" i="16"/>
  <c r="AJ127" i="16"/>
  <c r="AJ67" i="16" s="1"/>
  <c r="AJ111" i="16"/>
  <c r="AJ133" i="16"/>
  <c r="AJ84" i="16" s="1"/>
  <c r="AJ144" i="16"/>
  <c r="AJ128" i="16"/>
  <c r="AJ143" i="16"/>
  <c r="AJ105" i="16"/>
  <c r="AJ135" i="16"/>
  <c r="AJ71" i="16" s="1"/>
  <c r="AI67" i="16"/>
  <c r="AJ126" i="16"/>
  <c r="AJ99" i="16"/>
  <c r="AJ112" i="16"/>
  <c r="AJ124" i="16"/>
  <c r="AJ100" i="16"/>
  <c r="AJ101" i="16"/>
  <c r="AJ147" i="16"/>
  <c r="AJ132" i="16"/>
  <c r="AJ116" i="16"/>
  <c r="AJ115" i="16"/>
  <c r="AJ129" i="16"/>
  <c r="AI68" i="16"/>
  <c r="AI83" i="16"/>
  <c r="AI81" i="16"/>
  <c r="AH85" i="16"/>
  <c r="AI82" i="16"/>
  <c r="AI69" i="16"/>
  <c r="AI70" i="16"/>
  <c r="AI113" i="16"/>
  <c r="AI136" i="16"/>
  <c r="AP11" i="15"/>
  <c r="AP12" i="15"/>
  <c r="AP10" i="15"/>
  <c r="AQ12" i="15"/>
  <c r="AQ11" i="15"/>
  <c r="AQ10" i="15"/>
  <c r="AO13" i="15"/>
  <c r="AW30" i="11" s="1"/>
  <c r="AK142" i="16"/>
  <c r="AG193" i="16"/>
  <c r="AF193" i="16"/>
  <c r="AU9" i="11"/>
  <c r="AV5" i="11"/>
  <c r="AU6" i="11"/>
  <c r="AJ4" i="38" l="1"/>
  <c r="AK7" i="48"/>
  <c r="I23" i="46"/>
  <c r="I34" i="46"/>
  <c r="I46" i="46" s="1"/>
  <c r="H73" i="46"/>
  <c r="H87" i="46" s="1"/>
  <c r="AK155" i="16"/>
  <c r="AI4" i="32"/>
  <c r="AJ5" i="35" s="1"/>
  <c r="AJ23" i="35" s="1"/>
  <c r="J34" i="46"/>
  <c r="J46" i="46" s="1"/>
  <c r="J71" i="46" s="1"/>
  <c r="AK23" i="16"/>
  <c r="AK22" i="16"/>
  <c r="AL5" i="16"/>
  <c r="AJ4" i="32" s="1"/>
  <c r="AK5" i="35" s="1"/>
  <c r="AK23" i="35" s="1"/>
  <c r="AK8" i="39"/>
  <c r="AK4" i="39" s="1"/>
  <c r="AK5" i="39" s="1"/>
  <c r="AU64" i="11"/>
  <c r="AU59" i="11"/>
  <c r="AU38" i="11"/>
  <c r="AU32" i="11"/>
  <c r="AU21" i="11"/>
  <c r="AU20" i="11"/>
  <c r="AK111" i="16"/>
  <c r="AK141" i="16"/>
  <c r="AK129" i="16"/>
  <c r="AK147" i="16"/>
  <c r="AK124" i="16"/>
  <c r="AK128" i="16"/>
  <c r="AK115" i="16"/>
  <c r="AK101" i="16"/>
  <c r="AK112" i="16"/>
  <c r="AK135" i="16"/>
  <c r="AK71" i="16" s="1"/>
  <c r="AK144" i="16"/>
  <c r="AK127" i="16"/>
  <c r="AK125" i="16"/>
  <c r="AK116" i="16"/>
  <c r="AK99" i="16"/>
  <c r="AK105" i="16"/>
  <c r="AK133" i="16"/>
  <c r="AK134" i="16"/>
  <c r="AK110" i="16"/>
  <c r="AK132" i="16"/>
  <c r="AK100" i="16"/>
  <c r="AK126" i="16"/>
  <c r="AK143" i="16"/>
  <c r="AK117" i="16"/>
  <c r="AJ83" i="16"/>
  <c r="AJ70" i="16"/>
  <c r="AJ68" i="16"/>
  <c r="AI85" i="16"/>
  <c r="AJ69" i="16"/>
  <c r="AJ81" i="16"/>
  <c r="AJ82" i="16"/>
  <c r="AJ113" i="16"/>
  <c r="AJ136" i="16"/>
  <c r="AR12" i="15"/>
  <c r="AR10" i="15"/>
  <c r="AR11" i="15"/>
  <c r="AP13" i="15"/>
  <c r="AX30" i="11" s="1"/>
  <c r="AQ13" i="15"/>
  <c r="AY30" i="11" s="1"/>
  <c r="AL142" i="16"/>
  <c r="AH191" i="16"/>
  <c r="AI189" i="16" s="1"/>
  <c r="AV9" i="11"/>
  <c r="AW5" i="11"/>
  <c r="AV6" i="11"/>
  <c r="AK4" i="38" l="1"/>
  <c r="AL7" i="48"/>
  <c r="J23" i="46"/>
  <c r="J25" i="46" s="1"/>
  <c r="J73" i="46" s="1"/>
  <c r="J87" i="46" s="1"/>
  <c r="I71" i="46"/>
  <c r="E22" i="45"/>
  <c r="I25" i="46"/>
  <c r="E17" i="45"/>
  <c r="E19" i="45" s="1"/>
  <c r="AK44" i="35"/>
  <c r="AJ44" i="35"/>
  <c r="AJ32" i="32"/>
  <c r="AJ40" i="32"/>
  <c r="AJ23" i="32"/>
  <c r="AJ60" i="32"/>
  <c r="AI60" i="32"/>
  <c r="AI40" i="32"/>
  <c r="AI23" i="32"/>
  <c r="AI32" i="32"/>
  <c r="K34" i="46"/>
  <c r="K46" i="46" s="1"/>
  <c r="K71" i="46" s="1"/>
  <c r="AL23" i="16"/>
  <c r="AL22" i="16"/>
  <c r="AL155" i="16"/>
  <c r="AM5" i="16"/>
  <c r="AK4" i="32" s="1"/>
  <c r="AL5" i="35" s="1"/>
  <c r="AL23" i="35" s="1"/>
  <c r="AL8" i="39"/>
  <c r="AL4" i="39" s="1"/>
  <c r="AL5" i="39" s="1"/>
  <c r="AV64" i="11"/>
  <c r="AV59" i="11"/>
  <c r="AV38" i="11"/>
  <c r="AV32" i="11"/>
  <c r="AV21" i="11"/>
  <c r="AV20" i="11"/>
  <c r="AK68" i="16"/>
  <c r="AL144" i="16"/>
  <c r="AL100" i="16"/>
  <c r="AL124" i="16"/>
  <c r="AL115" i="16"/>
  <c r="AL147" i="16"/>
  <c r="AL110" i="16"/>
  <c r="AL99" i="16"/>
  <c r="AL126" i="16"/>
  <c r="AL134" i="16"/>
  <c r="AL116" i="16"/>
  <c r="AL127" i="16"/>
  <c r="AL67" i="16" s="1"/>
  <c r="AL101" i="16"/>
  <c r="AL117" i="16"/>
  <c r="AL132" i="16"/>
  <c r="AL133" i="16"/>
  <c r="AL111" i="16"/>
  <c r="AL129" i="16"/>
  <c r="AL135" i="16"/>
  <c r="AL71" i="16" s="1"/>
  <c r="AL141" i="16"/>
  <c r="AK67" i="16"/>
  <c r="AL143" i="16"/>
  <c r="AL105" i="16"/>
  <c r="AL128" i="16"/>
  <c r="AL125" i="16"/>
  <c r="AL112" i="16"/>
  <c r="AK84" i="16"/>
  <c r="AK69" i="16"/>
  <c r="AK70" i="16"/>
  <c r="AK81" i="16"/>
  <c r="AK82" i="16"/>
  <c r="AJ85" i="16"/>
  <c r="AK83" i="16"/>
  <c r="AK136" i="16"/>
  <c r="AK113" i="16"/>
  <c r="AS12" i="15"/>
  <c r="AS10" i="15"/>
  <c r="AS11" i="15"/>
  <c r="AR13" i="15"/>
  <c r="AZ30" i="11" s="1"/>
  <c r="AM155" i="16"/>
  <c r="AM142" i="16"/>
  <c r="AI191" i="16"/>
  <c r="AJ189" i="16" s="1"/>
  <c r="AW9" i="11"/>
  <c r="AW6" i="11"/>
  <c r="AX5" i="11"/>
  <c r="AL4" i="38" l="1"/>
  <c r="AM7" i="48"/>
  <c r="I73" i="46"/>
  <c r="I87" i="46" s="1"/>
  <c r="K23" i="46"/>
  <c r="K25" i="46" s="1"/>
  <c r="K73" i="46" s="1"/>
  <c r="K87" i="46" s="1"/>
  <c r="E31" i="45"/>
  <c r="E32" i="45" s="1"/>
  <c r="E23" i="45"/>
  <c r="E20" i="45"/>
  <c r="AL44" i="35"/>
  <c r="AK32" i="32"/>
  <c r="AK40" i="32"/>
  <c r="AK23" i="32"/>
  <c r="AK60" i="32"/>
  <c r="L34" i="46"/>
  <c r="L46" i="46" s="1"/>
  <c r="L71" i="46" s="1"/>
  <c r="AM22" i="16"/>
  <c r="AM23" i="16"/>
  <c r="AN5" i="16"/>
  <c r="AM8" i="39"/>
  <c r="AM4" i="39" s="1"/>
  <c r="AM5" i="39" s="1"/>
  <c r="AW64" i="11"/>
  <c r="AW59" i="11"/>
  <c r="AW38" i="11"/>
  <c r="AW21" i="11"/>
  <c r="AW32" i="11"/>
  <c r="AW20" i="11"/>
  <c r="AL68" i="16"/>
  <c r="AL82" i="16"/>
  <c r="AM141" i="16"/>
  <c r="AM115" i="16"/>
  <c r="AM112" i="16"/>
  <c r="AM143" i="16"/>
  <c r="AM127" i="16"/>
  <c r="AM67" i="16" s="1"/>
  <c r="AM135" i="16"/>
  <c r="AM71" i="16" s="1"/>
  <c r="AM132" i="16"/>
  <c r="AM147" i="16"/>
  <c r="AM124" i="16"/>
  <c r="AM125" i="16"/>
  <c r="AM144" i="16"/>
  <c r="AM99" i="16"/>
  <c r="AM129" i="16"/>
  <c r="AM117" i="16"/>
  <c r="AM134" i="16"/>
  <c r="AM110" i="16"/>
  <c r="AM105" i="16"/>
  <c r="AM133" i="16"/>
  <c r="AM84" i="16" s="1"/>
  <c r="AM101" i="16"/>
  <c r="AM128" i="16"/>
  <c r="AM116" i="16"/>
  <c r="AM126" i="16"/>
  <c r="AM111" i="16"/>
  <c r="AM100" i="16"/>
  <c r="AK85" i="16"/>
  <c r="AL83" i="16"/>
  <c r="AL84" i="16"/>
  <c r="AL69" i="16"/>
  <c r="AL70" i="16"/>
  <c r="AL81" i="16"/>
  <c r="AL136" i="16"/>
  <c r="AL113" i="16"/>
  <c r="AT12" i="15"/>
  <c r="AT10" i="15"/>
  <c r="AT11" i="15"/>
  <c r="AS13" i="15"/>
  <c r="BA30" i="11" s="1"/>
  <c r="AN142" i="16"/>
  <c r="AJ191" i="16"/>
  <c r="AK189" i="16" s="1"/>
  <c r="AH193" i="16"/>
  <c r="AX9" i="11"/>
  <c r="AN7" i="48" s="1"/>
  <c r="AX6" i="11"/>
  <c r="AY5" i="11"/>
  <c r="L23" i="46" l="1"/>
  <c r="L25" i="46" s="1"/>
  <c r="L73" i="46" s="1"/>
  <c r="L87" i="46" s="1"/>
  <c r="E34" i="45"/>
  <c r="CB5" i="16"/>
  <c r="E5" i="22" s="1"/>
  <c r="E5" i="41" s="1"/>
  <c r="E15" i="41" s="1"/>
  <c r="E20" i="41" s="1"/>
  <c r="E29" i="41" s="1"/>
  <c r="AL4" i="32"/>
  <c r="M34" i="46"/>
  <c r="M46" i="46" s="1"/>
  <c r="M71" i="46" s="1"/>
  <c r="AN23" i="16"/>
  <c r="CB23" i="16" s="1"/>
  <c r="AN13" i="16"/>
  <c r="AN8" i="16"/>
  <c r="AN22" i="16"/>
  <c r="CB22" i="16" s="1"/>
  <c r="AN155" i="16"/>
  <c r="AO5" i="16"/>
  <c r="AN8" i="39"/>
  <c r="AX64" i="11"/>
  <c r="AX32" i="11"/>
  <c r="AX59" i="11"/>
  <c r="AX38" i="11"/>
  <c r="AX20" i="11"/>
  <c r="AX21" i="11"/>
  <c r="AN126" i="16"/>
  <c r="CB126" i="16" s="1"/>
  <c r="AN101" i="16"/>
  <c r="AN134" i="16"/>
  <c r="AN144" i="16"/>
  <c r="CB144" i="16" s="1"/>
  <c r="AN132" i="16"/>
  <c r="AN112" i="16"/>
  <c r="AN116" i="16"/>
  <c r="AN133" i="16"/>
  <c r="AN117" i="16"/>
  <c r="AN125" i="16"/>
  <c r="AN135" i="16"/>
  <c r="AN71" i="16" s="1"/>
  <c r="AN115" i="16"/>
  <c r="AN100" i="16"/>
  <c r="AN128" i="16"/>
  <c r="AN105" i="16"/>
  <c r="AN129" i="16"/>
  <c r="CB129" i="16" s="1"/>
  <c r="AN124" i="16"/>
  <c r="AN127" i="16"/>
  <c r="AN141" i="16"/>
  <c r="AN111" i="16"/>
  <c r="AN110" i="16"/>
  <c r="AN99" i="16"/>
  <c r="AN68" i="16" s="1"/>
  <c r="AN147" i="16"/>
  <c r="CB147" i="16" s="1"/>
  <c r="AN143" i="16"/>
  <c r="CB143" i="16" s="1"/>
  <c r="AM83" i="16"/>
  <c r="AM81" i="16"/>
  <c r="AM69" i="16"/>
  <c r="AL85" i="16"/>
  <c r="AM68" i="16"/>
  <c r="AM82" i="16"/>
  <c r="AM70" i="16"/>
  <c r="AM113" i="16"/>
  <c r="AM136" i="16"/>
  <c r="AT13" i="15"/>
  <c r="BB30" i="11" s="1"/>
  <c r="AU10" i="15"/>
  <c r="AU11" i="15"/>
  <c r="AU12" i="15"/>
  <c r="AO155" i="16"/>
  <c r="AO142" i="16"/>
  <c r="AK191" i="16"/>
  <c r="AL189" i="16" s="1"/>
  <c r="AI193" i="16"/>
  <c r="AY9" i="11"/>
  <c r="AO7" i="48" s="1"/>
  <c r="AY6" i="11"/>
  <c r="AZ5" i="11"/>
  <c r="C22" i="43" l="1"/>
  <c r="C11" i="43"/>
  <c r="C24" i="43"/>
  <c r="AN4" i="39"/>
  <c r="AN5" i="39" s="1"/>
  <c r="AN7" i="39"/>
  <c r="CA8" i="39" s="1"/>
  <c r="E35" i="45"/>
  <c r="E37" i="45"/>
  <c r="M23" i="46"/>
  <c r="M25" i="46" s="1"/>
  <c r="M73" i="46" s="1"/>
  <c r="M87" i="46" s="1"/>
  <c r="AM5" i="35"/>
  <c r="AL23" i="32"/>
  <c r="AL60" i="32"/>
  <c r="AL32" i="32"/>
  <c r="AL40" i="32"/>
  <c r="AO23" i="16"/>
  <c r="AO22" i="16"/>
  <c r="AO13" i="16"/>
  <c r="AO8" i="16"/>
  <c r="AP5" i="16"/>
  <c r="AP155" i="16" s="1"/>
  <c r="AO8" i="39"/>
  <c r="AO4" i="39" s="1"/>
  <c r="AO5" i="39" s="1"/>
  <c r="AY64" i="11"/>
  <c r="AY59" i="11"/>
  <c r="AY32" i="11"/>
  <c r="AY21" i="11"/>
  <c r="AY38" i="11"/>
  <c r="AY20" i="11"/>
  <c r="AM85" i="16"/>
  <c r="AO134" i="16"/>
  <c r="AO127" i="16"/>
  <c r="AO67" i="16" s="1"/>
  <c r="AO128" i="16"/>
  <c r="AO125" i="16"/>
  <c r="AO110" i="16"/>
  <c r="AO124" i="16"/>
  <c r="AO100" i="16"/>
  <c r="CB100" i="16"/>
  <c r="AO117" i="16"/>
  <c r="CB117" i="16"/>
  <c r="AO112" i="16"/>
  <c r="CB112" i="16"/>
  <c r="AO101" i="16"/>
  <c r="CB101" i="16"/>
  <c r="AO99" i="16"/>
  <c r="CB99" i="16"/>
  <c r="AN67" i="16"/>
  <c r="AO143" i="16"/>
  <c r="AO111" i="16"/>
  <c r="CB111" i="16"/>
  <c r="AO129" i="16"/>
  <c r="AO115" i="16"/>
  <c r="CB115" i="16"/>
  <c r="AO133" i="16"/>
  <c r="AO132" i="16"/>
  <c r="AO126" i="16"/>
  <c r="CB134" i="16"/>
  <c r="CB125" i="16"/>
  <c r="AO147" i="16"/>
  <c r="AO141" i="16"/>
  <c r="AO105" i="16"/>
  <c r="CB105" i="16"/>
  <c r="AO135" i="16"/>
  <c r="AO71" i="16" s="1"/>
  <c r="AO116" i="16"/>
  <c r="CB116" i="16"/>
  <c r="AO144" i="16"/>
  <c r="AN69" i="16"/>
  <c r="CB69" i="16" s="1"/>
  <c r="AN84" i="16"/>
  <c r="CB84" i="16" s="1"/>
  <c r="AN82" i="16"/>
  <c r="CB82" i="16" s="1"/>
  <c r="AN70" i="16"/>
  <c r="AN83" i="16"/>
  <c r="CB83" i="16" s="1"/>
  <c r="AN81" i="16"/>
  <c r="AN113" i="16"/>
  <c r="AN136" i="16"/>
  <c r="CB135" i="16"/>
  <c r="CB127" i="16"/>
  <c r="CB133" i="16"/>
  <c r="CB141" i="16"/>
  <c r="CB128" i="16"/>
  <c r="CB110" i="16"/>
  <c r="CB124" i="16"/>
  <c r="CB68" i="16"/>
  <c r="AV12" i="15"/>
  <c r="AV10" i="15"/>
  <c r="AV11" i="15"/>
  <c r="AU13" i="15"/>
  <c r="BC30" i="11" s="1"/>
  <c r="CB142" i="16"/>
  <c r="CB132" i="16"/>
  <c r="AP142" i="16"/>
  <c r="AL191" i="16"/>
  <c r="AM189" i="16" s="1"/>
  <c r="AJ193" i="16"/>
  <c r="AZ9" i="11"/>
  <c r="AP7" i="48" s="1"/>
  <c r="BA5" i="11"/>
  <c r="AZ6" i="11"/>
  <c r="AM44" i="35" l="1"/>
  <c r="AM23" i="35"/>
  <c r="N23" i="46"/>
  <c r="N25" i="46" s="1"/>
  <c r="N34" i="46"/>
  <c r="N46" i="46" s="1"/>
  <c r="N71" i="46" s="1"/>
  <c r="AP23" i="16"/>
  <c r="AP22" i="16"/>
  <c r="AQ5" i="16"/>
  <c r="AP8" i="39"/>
  <c r="AP4" i="39" s="1"/>
  <c r="AP5" i="39" s="1"/>
  <c r="AZ64" i="11"/>
  <c r="AZ59" i="11"/>
  <c r="AZ38" i="11"/>
  <c r="AZ32" i="11"/>
  <c r="AZ21" i="11"/>
  <c r="AZ20" i="11"/>
  <c r="AO81" i="16"/>
  <c r="AP116" i="16"/>
  <c r="AP141" i="16"/>
  <c r="AP111" i="16"/>
  <c r="AP125" i="16"/>
  <c r="AP124" i="16"/>
  <c r="AO69" i="16"/>
  <c r="AP135" i="16"/>
  <c r="AP71" i="16" s="1"/>
  <c r="AP147" i="16"/>
  <c r="AP126" i="16"/>
  <c r="AP115" i="16"/>
  <c r="AP143" i="16"/>
  <c r="AP128" i="16"/>
  <c r="AP101" i="16"/>
  <c r="AP117" i="16"/>
  <c r="AP110" i="16"/>
  <c r="AP144" i="16"/>
  <c r="AP132" i="16"/>
  <c r="AP129" i="16"/>
  <c r="AP127" i="16"/>
  <c r="AP67" i="16" s="1"/>
  <c r="AP105" i="16"/>
  <c r="AP133" i="16"/>
  <c r="AP134" i="16"/>
  <c r="AP99" i="16"/>
  <c r="AP112" i="16"/>
  <c r="AP100" i="16"/>
  <c r="AO82" i="16"/>
  <c r="AN85" i="16"/>
  <c r="AO68" i="16"/>
  <c r="AO83" i="16"/>
  <c r="AO84" i="16"/>
  <c r="AO70" i="16"/>
  <c r="CB113" i="16"/>
  <c r="AO113" i="16"/>
  <c r="AO136" i="16"/>
  <c r="CB136" i="16"/>
  <c r="AW10" i="15"/>
  <c r="AW11" i="15"/>
  <c r="AW12" i="15"/>
  <c r="AV13" i="15"/>
  <c r="BD30" i="11" s="1"/>
  <c r="CB81" i="16"/>
  <c r="CB85" i="16" s="1"/>
  <c r="AQ142" i="16"/>
  <c r="AM191" i="16"/>
  <c r="AN189" i="16" s="1"/>
  <c r="AK193" i="16"/>
  <c r="BA9" i="11"/>
  <c r="AQ7" i="48" s="1"/>
  <c r="BB5" i="11"/>
  <c r="BA6" i="11"/>
  <c r="N73" i="46" l="1"/>
  <c r="N87" i="46" s="1"/>
  <c r="O23" i="46"/>
  <c r="O25" i="46" s="1"/>
  <c r="O34" i="46"/>
  <c r="O46" i="46" s="1"/>
  <c r="O71" i="46" s="1"/>
  <c r="AQ23" i="16"/>
  <c r="AQ22" i="16"/>
  <c r="AQ155" i="16"/>
  <c r="AR5" i="16"/>
  <c r="AR155" i="16" s="1"/>
  <c r="AQ8" i="39"/>
  <c r="AQ4" i="39" s="1"/>
  <c r="AQ5" i="39" s="1"/>
  <c r="BA64" i="11"/>
  <c r="BA59" i="11"/>
  <c r="BA21" i="11"/>
  <c r="BA20" i="11"/>
  <c r="BA38" i="11"/>
  <c r="BA32" i="11"/>
  <c r="AQ134" i="16"/>
  <c r="AQ129" i="16"/>
  <c r="AQ117" i="16"/>
  <c r="AQ115" i="16"/>
  <c r="AQ141" i="16"/>
  <c r="AP82" i="16"/>
  <c r="AQ100" i="16"/>
  <c r="AQ133" i="16"/>
  <c r="AQ132" i="16"/>
  <c r="AQ101" i="16"/>
  <c r="AQ126" i="16"/>
  <c r="AQ124" i="16"/>
  <c r="AQ116" i="16"/>
  <c r="AQ112" i="16"/>
  <c r="AQ105" i="16"/>
  <c r="AQ144" i="16"/>
  <c r="AQ128" i="16"/>
  <c r="AQ147" i="16"/>
  <c r="AQ125" i="16"/>
  <c r="AQ99" i="16"/>
  <c r="AQ127" i="16"/>
  <c r="AQ67" i="16" s="1"/>
  <c r="AQ110" i="16"/>
  <c r="AQ143" i="16"/>
  <c r="AQ135" i="16"/>
  <c r="AQ71" i="16" s="1"/>
  <c r="AQ111" i="16"/>
  <c r="AP70" i="16"/>
  <c r="AO85" i="16"/>
  <c r="AP83" i="16"/>
  <c r="AP81" i="16"/>
  <c r="AP84" i="16"/>
  <c r="AP69" i="16"/>
  <c r="AP68" i="16"/>
  <c r="AP136" i="16"/>
  <c r="AP113" i="16"/>
  <c r="AX11" i="15"/>
  <c r="AX12" i="15"/>
  <c r="AX10" i="15"/>
  <c r="AW13" i="15"/>
  <c r="BE30" i="11" s="1"/>
  <c r="AR142" i="16"/>
  <c r="AN191" i="16"/>
  <c r="AO189" i="16" s="1"/>
  <c r="AM193" i="16"/>
  <c r="AL193" i="16"/>
  <c r="BB9" i="11"/>
  <c r="AR7" i="48" s="1"/>
  <c r="BC5" i="11"/>
  <c r="BB6" i="11"/>
  <c r="O73" i="46" l="1"/>
  <c r="O87" i="46" s="1"/>
  <c r="AR23" i="16"/>
  <c r="AR22" i="16"/>
  <c r="AS5" i="16"/>
  <c r="AS155" i="16" s="1"/>
  <c r="AR8" i="39"/>
  <c r="AR4" i="39" s="1"/>
  <c r="AR5" i="39" s="1"/>
  <c r="BB59" i="11"/>
  <c r="BB32" i="11"/>
  <c r="BB64" i="11"/>
  <c r="BB38" i="11"/>
  <c r="BB20" i="11"/>
  <c r="BB21" i="11"/>
  <c r="AQ70" i="16"/>
  <c r="AR110" i="16"/>
  <c r="AR147" i="16"/>
  <c r="AR112" i="16"/>
  <c r="AR124" i="16"/>
  <c r="AR133" i="16"/>
  <c r="AR111" i="16"/>
  <c r="AR127" i="16"/>
  <c r="AR67" i="16" s="1"/>
  <c r="AR117" i="16"/>
  <c r="AR126" i="16"/>
  <c r="AR100" i="16"/>
  <c r="AR129" i="16"/>
  <c r="AR125" i="16"/>
  <c r="AR105" i="16"/>
  <c r="AR135" i="16"/>
  <c r="AR71" i="16" s="1"/>
  <c r="AR99" i="16"/>
  <c r="AR128" i="16"/>
  <c r="AR141" i="16"/>
  <c r="AR134" i="16"/>
  <c r="AR101" i="16"/>
  <c r="AR143" i="16"/>
  <c r="AR144" i="16"/>
  <c r="AR115" i="16"/>
  <c r="AR116" i="16"/>
  <c r="AR132" i="16"/>
  <c r="AQ82" i="16"/>
  <c r="AQ83" i="16"/>
  <c r="AP85" i="16"/>
  <c r="AQ84" i="16"/>
  <c r="AQ68" i="16"/>
  <c r="AQ69" i="16"/>
  <c r="AQ81" i="16"/>
  <c r="AQ136" i="16"/>
  <c r="AQ113" i="16"/>
  <c r="AY10" i="15"/>
  <c r="AY11" i="15"/>
  <c r="AY12" i="15"/>
  <c r="AX13" i="15"/>
  <c r="BF30" i="11" s="1"/>
  <c r="AS142" i="16"/>
  <c r="AO191" i="16"/>
  <c r="AP189" i="16" s="1"/>
  <c r="AN193" i="16"/>
  <c r="BC9" i="11"/>
  <c r="AS7" i="48" s="1"/>
  <c r="BD5" i="11"/>
  <c r="BC6" i="11"/>
  <c r="AS23" i="16" l="1"/>
  <c r="AS22" i="16"/>
  <c r="AT5" i="16"/>
  <c r="AT155" i="16" s="1"/>
  <c r="AS8" i="39"/>
  <c r="AS4" i="39" s="1"/>
  <c r="AS5" i="39" s="1"/>
  <c r="BC64" i="11"/>
  <c r="BC59" i="11"/>
  <c r="BC38" i="11"/>
  <c r="BC32" i="11"/>
  <c r="BC21" i="11"/>
  <c r="BC20" i="11"/>
  <c r="AS129" i="16"/>
  <c r="AS111" i="16"/>
  <c r="AS105" i="16"/>
  <c r="AS115" i="16"/>
  <c r="AS134" i="16"/>
  <c r="AS135" i="16"/>
  <c r="AS71" i="16" s="1"/>
  <c r="AS144" i="16"/>
  <c r="AS141" i="16"/>
  <c r="AS112" i="16"/>
  <c r="AS133" i="16"/>
  <c r="AS84" i="16" s="1"/>
  <c r="AS110" i="16"/>
  <c r="AS132" i="16"/>
  <c r="AS143" i="16"/>
  <c r="AS128" i="16"/>
  <c r="AS100" i="16"/>
  <c r="AS147" i="16"/>
  <c r="AS124" i="16"/>
  <c r="AS125" i="16"/>
  <c r="AS116" i="16"/>
  <c r="AS101" i="16"/>
  <c r="AS99" i="16"/>
  <c r="AS126" i="16"/>
  <c r="AS127" i="16"/>
  <c r="AS67" i="16" s="1"/>
  <c r="AS117" i="16"/>
  <c r="AR82" i="16"/>
  <c r="AR81" i="16"/>
  <c r="AR69" i="16"/>
  <c r="AR70" i="16"/>
  <c r="AQ85" i="16"/>
  <c r="AR83" i="16"/>
  <c r="AR68" i="16"/>
  <c r="AR84" i="16"/>
  <c r="AR113" i="16"/>
  <c r="AR136" i="16"/>
  <c r="AZ11" i="15"/>
  <c r="AZ12" i="15"/>
  <c r="AZ10" i="15"/>
  <c r="AY13" i="15"/>
  <c r="BG30" i="11" s="1"/>
  <c r="AT142" i="16"/>
  <c r="AP191" i="16"/>
  <c r="AQ189" i="16" s="1"/>
  <c r="AO193" i="16"/>
  <c r="BD9" i="11"/>
  <c r="AT7" i="48" s="1"/>
  <c r="BE5" i="11"/>
  <c r="BD6" i="11"/>
  <c r="AT23" i="16" l="1"/>
  <c r="AT22" i="16"/>
  <c r="AU5" i="16"/>
  <c r="AT8" i="39"/>
  <c r="AT4" i="39" s="1"/>
  <c r="AT5" i="39" s="1"/>
  <c r="BD64" i="11"/>
  <c r="BD59" i="11"/>
  <c r="BD38" i="11"/>
  <c r="BD32" i="11"/>
  <c r="BD21" i="11"/>
  <c r="BD20" i="11"/>
  <c r="AS81" i="16"/>
  <c r="AT124" i="16"/>
  <c r="AT143" i="16"/>
  <c r="AT112" i="16"/>
  <c r="AT135" i="16"/>
  <c r="AT71" i="16" s="1"/>
  <c r="AT117" i="16"/>
  <c r="AT101" i="16"/>
  <c r="AT115" i="16"/>
  <c r="AT100" i="16"/>
  <c r="AT110" i="16"/>
  <c r="AT144" i="16"/>
  <c r="AT126" i="16"/>
  <c r="AT111" i="16"/>
  <c r="AS68" i="16"/>
  <c r="AT99" i="16"/>
  <c r="AT125" i="16"/>
  <c r="AT128" i="16"/>
  <c r="AT133" i="16"/>
  <c r="AT105" i="16"/>
  <c r="AT134" i="16"/>
  <c r="AS83" i="16"/>
  <c r="AT127" i="16"/>
  <c r="AT67" i="16" s="1"/>
  <c r="AT116" i="16"/>
  <c r="AT147" i="16"/>
  <c r="AT132" i="16"/>
  <c r="AT141" i="16"/>
  <c r="AT129" i="16"/>
  <c r="AS70" i="16"/>
  <c r="AR85" i="16"/>
  <c r="AS82" i="16"/>
  <c r="AS69" i="16"/>
  <c r="AS113" i="16"/>
  <c r="AS136" i="16"/>
  <c r="AZ13" i="15"/>
  <c r="BH30" i="11" s="1"/>
  <c r="AU142" i="16"/>
  <c r="AP193" i="16"/>
  <c r="AQ191" i="16"/>
  <c r="AR189" i="16" s="1"/>
  <c r="BE9" i="11"/>
  <c r="AU7" i="48" s="1"/>
  <c r="BE6" i="11"/>
  <c r="BF5" i="11"/>
  <c r="AU23" i="16" l="1"/>
  <c r="AU22" i="16"/>
  <c r="AU155" i="16"/>
  <c r="AV5" i="16"/>
  <c r="AV155" i="16" s="1"/>
  <c r="AU8" i="39"/>
  <c r="AU4" i="39" s="1"/>
  <c r="AU5" i="39" s="1"/>
  <c r="BE64" i="11"/>
  <c r="BE59" i="11"/>
  <c r="BE38" i="11"/>
  <c r="BE21" i="11"/>
  <c r="BE32" i="11"/>
  <c r="BE20" i="11"/>
  <c r="AT83" i="16"/>
  <c r="AU143" i="16"/>
  <c r="AU129" i="16"/>
  <c r="AU116" i="16"/>
  <c r="AU133" i="16"/>
  <c r="AU84" i="16" s="1"/>
  <c r="AU101" i="16"/>
  <c r="AU135" i="16"/>
  <c r="AU71" i="16" s="1"/>
  <c r="AU132" i="16"/>
  <c r="AU134" i="16"/>
  <c r="AU125" i="16"/>
  <c r="AU110" i="16"/>
  <c r="AU111" i="16"/>
  <c r="AU126" i="16"/>
  <c r="AS85" i="16"/>
  <c r="AU141" i="16"/>
  <c r="AU127" i="16"/>
  <c r="AU67" i="16" s="1"/>
  <c r="AU112" i="16"/>
  <c r="AU117" i="16"/>
  <c r="AU128" i="16"/>
  <c r="AU100" i="16"/>
  <c r="AU147" i="16"/>
  <c r="AU115" i="16"/>
  <c r="AU124" i="16"/>
  <c r="AU105" i="16"/>
  <c r="AU99" i="16"/>
  <c r="AU144" i="16"/>
  <c r="AT68" i="16"/>
  <c r="AT82" i="16"/>
  <c r="AT84" i="16"/>
  <c r="AT69" i="16"/>
  <c r="AT81" i="16"/>
  <c r="AT70" i="16"/>
  <c r="AT113" i="16"/>
  <c r="AT136" i="16"/>
  <c r="BA12" i="15"/>
  <c r="BA10" i="15"/>
  <c r="BA11" i="15"/>
  <c r="AV142" i="16"/>
  <c r="AQ193" i="16"/>
  <c r="AR191" i="16"/>
  <c r="AS189" i="16" s="1"/>
  <c r="BF9" i="11"/>
  <c r="AV7" i="48" s="1"/>
  <c r="BF6" i="11"/>
  <c r="BG5" i="11"/>
  <c r="AV22" i="16" l="1"/>
  <c r="AV23" i="16"/>
  <c r="AW5" i="16"/>
  <c r="AW155" i="16" s="1"/>
  <c r="AV8" i="39"/>
  <c r="AV4" i="39" s="1"/>
  <c r="AV5" i="39" s="1"/>
  <c r="BF64" i="11"/>
  <c r="BF59" i="11"/>
  <c r="BF32" i="11"/>
  <c r="BF38" i="11"/>
  <c r="BF20" i="11"/>
  <c r="BF21" i="11"/>
  <c r="AU68" i="16"/>
  <c r="AU81" i="16"/>
  <c r="AU69" i="16"/>
  <c r="AV124" i="16"/>
  <c r="AV126" i="16"/>
  <c r="AV143" i="16"/>
  <c r="AV112" i="16"/>
  <c r="AV133" i="16"/>
  <c r="AV129" i="16"/>
  <c r="AV144" i="16"/>
  <c r="AV115" i="16"/>
  <c r="AV135" i="16"/>
  <c r="AV100" i="16"/>
  <c r="AV127" i="16"/>
  <c r="AV67" i="16" s="1"/>
  <c r="AV101" i="16"/>
  <c r="AV132" i="16"/>
  <c r="AV99" i="16"/>
  <c r="AV147" i="16"/>
  <c r="AV125" i="16"/>
  <c r="AV128" i="16"/>
  <c r="AV141" i="16"/>
  <c r="AV111" i="16"/>
  <c r="AV105" i="16"/>
  <c r="AV134" i="16"/>
  <c r="AV117" i="16"/>
  <c r="AV110" i="16"/>
  <c r="AV116" i="16"/>
  <c r="AT85" i="16"/>
  <c r="AU83" i="16"/>
  <c r="AU70" i="16"/>
  <c r="AU82" i="16"/>
  <c r="AU136" i="16"/>
  <c r="AU113" i="16"/>
  <c r="BA13" i="15"/>
  <c r="BI30" i="11" s="1"/>
  <c r="AW142" i="16"/>
  <c r="AR193" i="16"/>
  <c r="AS191" i="16"/>
  <c r="AT189" i="16" s="1"/>
  <c r="BG9" i="11"/>
  <c r="AW7" i="48" s="1"/>
  <c r="BH5" i="11"/>
  <c r="BG6" i="11"/>
  <c r="AW23" i="16" l="1"/>
  <c r="AW22" i="16"/>
  <c r="AX5" i="16"/>
  <c r="AW8" i="39"/>
  <c r="AW4" i="39" s="1"/>
  <c r="AW5" i="39" s="1"/>
  <c r="BG64" i="11"/>
  <c r="BG59" i="11"/>
  <c r="BG32" i="11"/>
  <c r="BG21" i="11"/>
  <c r="BG38" i="11"/>
  <c r="BG20" i="11"/>
  <c r="AV82" i="16"/>
  <c r="AW141" i="16"/>
  <c r="AW99" i="16"/>
  <c r="AW100" i="16"/>
  <c r="AW143" i="16"/>
  <c r="AW134" i="16"/>
  <c r="AW132" i="16"/>
  <c r="AW126" i="16"/>
  <c r="AW116" i="16"/>
  <c r="AW105" i="16"/>
  <c r="AW125" i="16"/>
  <c r="AW101" i="16"/>
  <c r="AW115" i="16"/>
  <c r="AW133" i="16"/>
  <c r="AW124" i="16"/>
  <c r="AW117" i="16"/>
  <c r="AW128" i="16"/>
  <c r="AW135" i="16"/>
  <c r="AW71" i="16" s="1"/>
  <c r="AW129" i="16"/>
  <c r="AV71" i="16"/>
  <c r="AW110" i="16"/>
  <c r="AW111" i="16"/>
  <c r="AW147" i="16"/>
  <c r="AW127" i="16"/>
  <c r="AW144" i="16"/>
  <c r="AW112" i="16"/>
  <c r="AU85" i="16"/>
  <c r="AV81" i="16"/>
  <c r="AV84" i="16"/>
  <c r="AV70" i="16"/>
  <c r="AV83" i="16"/>
  <c r="AV68" i="16"/>
  <c r="AV69" i="16"/>
  <c r="AV113" i="16"/>
  <c r="AV136" i="16"/>
  <c r="AX142" i="16"/>
  <c r="AS193" i="16"/>
  <c r="AT191" i="16"/>
  <c r="AU189" i="16" s="1"/>
  <c r="BH9" i="11"/>
  <c r="AX7" i="48" s="1"/>
  <c r="BI5" i="11"/>
  <c r="BH6" i="11"/>
  <c r="AX23" i="16" l="1"/>
  <c r="AX22" i="16"/>
  <c r="AX155" i="16"/>
  <c r="AY5" i="16"/>
  <c r="AY155" i="16" s="1"/>
  <c r="AX8" i="39"/>
  <c r="AX4" i="39" s="1"/>
  <c r="AX5" i="39" s="1"/>
  <c r="BH64" i="11"/>
  <c r="BH59" i="11"/>
  <c r="BH38" i="11"/>
  <c r="BH32" i="11"/>
  <c r="BH21" i="11"/>
  <c r="BH20" i="11"/>
  <c r="AX127" i="16"/>
  <c r="AX67" i="16" s="1"/>
  <c r="AX117" i="16"/>
  <c r="AX129" i="16"/>
  <c r="AX126" i="16"/>
  <c r="AX112" i="16"/>
  <c r="AX111" i="16"/>
  <c r="AX135" i="16"/>
  <c r="AX133" i="16"/>
  <c r="AX105" i="16"/>
  <c r="AX132" i="16"/>
  <c r="AX99" i="16"/>
  <c r="AX147" i="16"/>
  <c r="AX124" i="16"/>
  <c r="AX125" i="16"/>
  <c r="AX100" i="16"/>
  <c r="AW67" i="16"/>
  <c r="AX144" i="16"/>
  <c r="AX110" i="16"/>
  <c r="AX128" i="16"/>
  <c r="AX115" i="16"/>
  <c r="AX116" i="16"/>
  <c r="AX134" i="16"/>
  <c r="AX141" i="16"/>
  <c r="AX101" i="16"/>
  <c r="AX143" i="16"/>
  <c r="AV85" i="16"/>
  <c r="AW82" i="16"/>
  <c r="AW81" i="16"/>
  <c r="AW84" i="16"/>
  <c r="AW70" i="16"/>
  <c r="AW68" i="16"/>
  <c r="AW83" i="16"/>
  <c r="AW69" i="16"/>
  <c r="AW136" i="16"/>
  <c r="AW113" i="16"/>
  <c r="AX71" i="16"/>
  <c r="AY142" i="16"/>
  <c r="AT193" i="16"/>
  <c r="AU191" i="16"/>
  <c r="AV189" i="16" s="1"/>
  <c r="BI9" i="11"/>
  <c r="AY7" i="48" s="1"/>
  <c r="BI6" i="11"/>
  <c r="BJ5" i="11"/>
  <c r="AY23" i="16" l="1"/>
  <c r="AY22" i="16"/>
  <c r="AZ5" i="16"/>
  <c r="CC5" i="16" s="1"/>
  <c r="F5" i="22" s="1"/>
  <c r="F5" i="41" s="1"/>
  <c r="F15" i="41" s="1"/>
  <c r="F20" i="41" s="1"/>
  <c r="F29" i="41" s="1"/>
  <c r="AY8" i="39"/>
  <c r="AY4" i="39" s="1"/>
  <c r="AY5" i="39" s="1"/>
  <c r="BI64" i="11"/>
  <c r="BI59" i="11"/>
  <c r="BI21" i="11"/>
  <c r="BI20" i="11"/>
  <c r="BI38" i="11"/>
  <c r="BI32" i="11"/>
  <c r="AY141" i="16"/>
  <c r="AY128" i="16"/>
  <c r="AY100" i="16"/>
  <c r="AY127" i="16"/>
  <c r="AY67" i="16" s="1"/>
  <c r="AY133" i="16"/>
  <c r="AY126" i="16"/>
  <c r="AY134" i="16"/>
  <c r="AY110" i="16"/>
  <c r="AY143" i="16"/>
  <c r="AY147" i="16"/>
  <c r="AY105" i="16"/>
  <c r="AY112" i="16"/>
  <c r="AX70" i="16"/>
  <c r="AY101" i="16"/>
  <c r="AY116" i="16"/>
  <c r="AY144" i="16"/>
  <c r="AY125" i="16"/>
  <c r="AY99" i="16"/>
  <c r="AY135" i="16"/>
  <c r="AY71" i="16" s="1"/>
  <c r="AY129" i="16"/>
  <c r="AY117" i="16"/>
  <c r="AY115" i="16"/>
  <c r="AY124" i="16"/>
  <c r="AY132" i="16"/>
  <c r="AY111" i="16"/>
  <c r="AX83" i="16"/>
  <c r="AX68" i="16"/>
  <c r="AX84" i="16"/>
  <c r="AX69" i="16"/>
  <c r="AW85" i="16"/>
  <c r="AX81" i="16"/>
  <c r="AX82" i="16"/>
  <c r="AX136" i="16"/>
  <c r="AX113" i="16"/>
  <c r="AZ142" i="16"/>
  <c r="AU193" i="16"/>
  <c r="AV191" i="16"/>
  <c r="AW189" i="16" s="1"/>
  <c r="BJ9" i="11"/>
  <c r="AZ7" i="48" s="1"/>
  <c r="BK5" i="11"/>
  <c r="BJ6" i="11"/>
  <c r="AZ22" i="16" l="1"/>
  <c r="CC22" i="16" s="1"/>
  <c r="AZ23" i="16"/>
  <c r="CC23" i="16" s="1"/>
  <c r="AZ13" i="16"/>
  <c r="AZ8" i="16"/>
  <c r="AZ155" i="16"/>
  <c r="BA5" i="16"/>
  <c r="BA155" i="16" s="1"/>
  <c r="AZ8" i="39"/>
  <c r="BJ64" i="11"/>
  <c r="BJ59" i="11"/>
  <c r="BJ32" i="11"/>
  <c r="BJ38" i="11"/>
  <c r="BJ20" i="11"/>
  <c r="BJ21" i="11"/>
  <c r="AZ100" i="16"/>
  <c r="CC100" i="16" s="1"/>
  <c r="AZ99" i="16"/>
  <c r="CC99" i="16" s="1"/>
  <c r="AZ101" i="16"/>
  <c r="CC101" i="16" s="1"/>
  <c r="AZ141" i="16"/>
  <c r="AZ115" i="16"/>
  <c r="CC115" i="16" s="1"/>
  <c r="AZ143" i="16"/>
  <c r="AZ111" i="16"/>
  <c r="AZ134" i="16"/>
  <c r="AZ112" i="16"/>
  <c r="AZ132" i="16"/>
  <c r="AZ126" i="16"/>
  <c r="AZ147" i="16"/>
  <c r="AZ129" i="16"/>
  <c r="AZ144" i="16"/>
  <c r="AZ133" i="16"/>
  <c r="AZ84" i="16" s="1"/>
  <c r="AZ105" i="16"/>
  <c r="AZ117" i="16"/>
  <c r="AZ125" i="16"/>
  <c r="AY68" i="16"/>
  <c r="AZ124" i="16"/>
  <c r="AZ127" i="16"/>
  <c r="AZ67" i="16" s="1"/>
  <c r="AZ128" i="16"/>
  <c r="AZ135" i="16"/>
  <c r="AZ71" i="16" s="1"/>
  <c r="AZ116" i="16"/>
  <c r="AZ110" i="16"/>
  <c r="AY81" i="16"/>
  <c r="AY82" i="16"/>
  <c r="AY84" i="16"/>
  <c r="AY69" i="16"/>
  <c r="AY83" i="16"/>
  <c r="AY70" i="16"/>
  <c r="AX85" i="16"/>
  <c r="AY136" i="16"/>
  <c r="AY113" i="16"/>
  <c r="BA142" i="16"/>
  <c r="BA183" i="16"/>
  <c r="BB183" i="16"/>
  <c r="AV193" i="16"/>
  <c r="AW191" i="16"/>
  <c r="AX189" i="16" s="1"/>
  <c r="BK9" i="11"/>
  <c r="BA7" i="48" s="1"/>
  <c r="BL5" i="11"/>
  <c r="BK6" i="11"/>
  <c r="AZ4" i="39" l="1"/>
  <c r="AZ5" i="39" s="1"/>
  <c r="AZ7" i="39"/>
  <c r="CB8" i="39" s="1"/>
  <c r="BA22" i="16"/>
  <c r="BA23" i="16"/>
  <c r="BA13" i="16"/>
  <c r="BA8" i="16"/>
  <c r="BA10" i="16" s="1"/>
  <c r="BB5" i="16"/>
  <c r="BB155" i="16" s="1"/>
  <c r="BA8" i="39"/>
  <c r="BA4" i="39" s="1"/>
  <c r="BA5" i="39" s="1"/>
  <c r="BK64" i="11"/>
  <c r="BK59" i="11"/>
  <c r="BK38" i="11"/>
  <c r="BK32" i="11"/>
  <c r="BK21" i="11"/>
  <c r="BK20" i="11"/>
  <c r="AZ68" i="16"/>
  <c r="CC68" i="16" s="1"/>
  <c r="AZ83" i="16"/>
  <c r="CC83" i="16" s="1"/>
  <c r="BA110" i="16"/>
  <c r="BA127" i="16"/>
  <c r="BA67" i="16" s="1"/>
  <c r="BA100" i="16"/>
  <c r="BA135" i="16"/>
  <c r="BA71" i="16" s="1"/>
  <c r="BA99" i="16"/>
  <c r="BA129" i="16"/>
  <c r="BA101" i="16"/>
  <c r="BA128" i="16"/>
  <c r="BA125" i="16"/>
  <c r="BA147" i="16"/>
  <c r="BA134" i="16"/>
  <c r="BA117" i="16"/>
  <c r="CC117" i="16"/>
  <c r="BA105" i="16"/>
  <c r="CC105" i="16"/>
  <c r="CC134" i="16"/>
  <c r="BA116" i="16"/>
  <c r="CC116" i="16"/>
  <c r="BA124" i="16"/>
  <c r="BA143" i="16"/>
  <c r="BA133" i="16"/>
  <c r="BA84" i="16" s="1"/>
  <c r="BA126" i="16"/>
  <c r="BA111" i="16"/>
  <c r="CC111" i="16"/>
  <c r="BA141" i="16"/>
  <c r="BA115" i="16"/>
  <c r="BA112" i="16"/>
  <c r="CC112" i="16"/>
  <c r="BA144" i="16"/>
  <c r="BA132" i="16"/>
  <c r="AZ82" i="16"/>
  <c r="CC82" i="16" s="1"/>
  <c r="AZ70" i="16"/>
  <c r="AZ81" i="16"/>
  <c r="CC81" i="16" s="1"/>
  <c r="AY85" i="16"/>
  <c r="AZ69" i="16"/>
  <c r="CC69" i="16" s="1"/>
  <c r="AZ113" i="16"/>
  <c r="CC129" i="16"/>
  <c r="AZ136" i="16"/>
  <c r="BB142" i="16"/>
  <c r="CC84" i="16"/>
  <c r="CC127" i="16"/>
  <c r="CC132" i="16"/>
  <c r="CC144" i="16"/>
  <c r="CC133" i="16"/>
  <c r="CC128" i="16"/>
  <c r="CC142" i="16"/>
  <c r="CC110" i="16"/>
  <c r="CC143" i="16"/>
  <c r="CC147" i="16"/>
  <c r="CC135" i="16"/>
  <c r="CC125" i="16"/>
  <c r="CC124" i="16"/>
  <c r="CC141" i="16"/>
  <c r="CC126" i="16"/>
  <c r="BC183" i="16"/>
  <c r="AW193" i="16"/>
  <c r="AX191" i="16"/>
  <c r="AY189" i="16" s="1"/>
  <c r="BL9" i="11"/>
  <c r="BB7" i="48" s="1"/>
  <c r="BM5" i="11"/>
  <c r="BL6" i="11"/>
  <c r="BB22" i="16" l="1"/>
  <c r="BB23" i="16"/>
  <c r="BC5" i="16"/>
  <c r="BB8" i="39"/>
  <c r="BB4" i="39" s="1"/>
  <c r="BB5" i="39" s="1"/>
  <c r="BL64" i="11"/>
  <c r="BL59" i="11"/>
  <c r="BL38" i="11"/>
  <c r="BL32" i="11"/>
  <c r="BL21" i="11"/>
  <c r="BL20" i="11"/>
  <c r="BA81" i="16"/>
  <c r="BB132" i="16"/>
  <c r="BB126" i="16"/>
  <c r="BB134" i="16"/>
  <c r="BB144" i="16"/>
  <c r="BB141" i="16"/>
  <c r="BB116" i="16"/>
  <c r="BB147" i="16"/>
  <c r="BB99" i="16"/>
  <c r="BB135" i="16"/>
  <c r="BB71" i="16" s="1"/>
  <c r="BB129" i="16"/>
  <c r="BB143" i="16"/>
  <c r="BB127" i="16"/>
  <c r="BB67" i="16" s="1"/>
  <c r="BB128" i="16"/>
  <c r="BB115" i="16"/>
  <c r="BB81" i="16" s="1"/>
  <c r="BB112" i="16"/>
  <c r="BB133" i="16"/>
  <c r="BB117" i="16"/>
  <c r="BB100" i="16"/>
  <c r="BB125" i="16"/>
  <c r="BB111" i="16"/>
  <c r="BB124" i="16"/>
  <c r="BB101" i="16"/>
  <c r="BB105" i="16"/>
  <c r="BB110" i="16"/>
  <c r="AZ85" i="16"/>
  <c r="BA70" i="16"/>
  <c r="BA83" i="16"/>
  <c r="BA69" i="16"/>
  <c r="BA68" i="16"/>
  <c r="BA82" i="16"/>
  <c r="CC113" i="16"/>
  <c r="BC142" i="16"/>
  <c r="BA113" i="16"/>
  <c r="BA136" i="16"/>
  <c r="CC136" i="16"/>
  <c r="BD183" i="16"/>
  <c r="CC85" i="16"/>
  <c r="AX193" i="16"/>
  <c r="AY191" i="16"/>
  <c r="AZ189" i="16" s="1"/>
  <c r="BM9" i="11"/>
  <c r="BC7" i="48" s="1"/>
  <c r="BM6" i="11"/>
  <c r="BN5" i="11"/>
  <c r="BC23" i="16" l="1"/>
  <c r="BC22" i="16"/>
  <c r="BC155" i="16"/>
  <c r="BD5" i="16"/>
  <c r="BC8" i="39"/>
  <c r="BC4" i="39" s="1"/>
  <c r="BC5" i="39" s="1"/>
  <c r="BM64" i="11"/>
  <c r="BM59" i="11"/>
  <c r="BM38" i="11"/>
  <c r="BM21" i="11"/>
  <c r="BM32" i="11"/>
  <c r="BM20" i="11"/>
  <c r="BB68" i="16"/>
  <c r="BD142" i="16"/>
  <c r="BC143" i="16"/>
  <c r="BD143" i="16" s="1"/>
  <c r="BC124" i="16"/>
  <c r="BD124" i="16" s="1"/>
  <c r="BC115" i="16"/>
  <c r="BD115" i="16" s="1"/>
  <c r="BC116" i="16"/>
  <c r="BD116" i="16" s="1"/>
  <c r="BC110" i="16"/>
  <c r="BD110" i="16" s="1"/>
  <c r="BC111" i="16"/>
  <c r="BD111" i="16" s="1"/>
  <c r="BC117" i="16"/>
  <c r="BD117" i="16" s="1"/>
  <c r="BC128" i="16"/>
  <c r="BD128" i="16" s="1"/>
  <c r="BC135" i="16"/>
  <c r="BD135" i="16" s="1"/>
  <c r="BD71" i="16" s="1"/>
  <c r="BC141" i="16"/>
  <c r="BD141" i="16" s="1"/>
  <c r="BC132" i="16"/>
  <c r="BD132" i="16" s="1"/>
  <c r="BC101" i="16"/>
  <c r="BD101" i="16" s="1"/>
  <c r="BC100" i="16"/>
  <c r="BD100" i="16" s="1"/>
  <c r="BC112" i="16"/>
  <c r="BD112" i="16" s="1"/>
  <c r="BC147" i="16"/>
  <c r="BD147" i="16" s="1"/>
  <c r="BC134" i="16"/>
  <c r="BD134" i="16" s="1"/>
  <c r="BC129" i="16"/>
  <c r="BD129" i="16" s="1"/>
  <c r="BC126" i="16"/>
  <c r="BD126" i="16" s="1"/>
  <c r="BA85" i="16"/>
  <c r="BB82" i="16"/>
  <c r="BC105" i="16"/>
  <c r="BD105" i="16" s="1"/>
  <c r="BC125" i="16"/>
  <c r="BD125" i="16" s="1"/>
  <c r="BC133" i="16"/>
  <c r="BD133" i="16" s="1"/>
  <c r="BC127" i="16"/>
  <c r="BD127" i="16" s="1"/>
  <c r="BC99" i="16"/>
  <c r="BD99" i="16" s="1"/>
  <c r="BC144" i="16"/>
  <c r="BD144" i="16" s="1"/>
  <c r="BB69" i="16"/>
  <c r="BB70" i="16"/>
  <c r="BB84" i="16"/>
  <c r="BB83" i="16"/>
  <c r="BB136" i="16"/>
  <c r="BB113" i="16"/>
  <c r="BE183" i="16"/>
  <c r="AY193" i="16"/>
  <c r="AZ191" i="16"/>
  <c r="BN9" i="11"/>
  <c r="BD7" i="48" s="1"/>
  <c r="BN6" i="11"/>
  <c r="BO5" i="11"/>
  <c r="BC71" i="16" l="1"/>
  <c r="BD155" i="16"/>
  <c r="BD23" i="16"/>
  <c r="BD22" i="16"/>
  <c r="BE5" i="16"/>
  <c r="BD8" i="39"/>
  <c r="BD4" i="39" s="1"/>
  <c r="BD5" i="39" s="1"/>
  <c r="BN64" i="11"/>
  <c r="BN32" i="11"/>
  <c r="BN59" i="11"/>
  <c r="BN38" i="11"/>
  <c r="BN20" i="11"/>
  <c r="BN21" i="11"/>
  <c r="BE142" i="16"/>
  <c r="BF142" i="16" s="1"/>
  <c r="BC84" i="16"/>
  <c r="BE126" i="16"/>
  <c r="BE112" i="16"/>
  <c r="BE141" i="16"/>
  <c r="BE111" i="16"/>
  <c r="BE124" i="16"/>
  <c r="BE99" i="16"/>
  <c r="BE105" i="16"/>
  <c r="BE127" i="16"/>
  <c r="BE67" i="16" s="1"/>
  <c r="BE147" i="16"/>
  <c r="BE132" i="16"/>
  <c r="BE117" i="16"/>
  <c r="BE115" i="16"/>
  <c r="BD68" i="16"/>
  <c r="BE133" i="16"/>
  <c r="BE129" i="16"/>
  <c r="BE100" i="16"/>
  <c r="BE135" i="16"/>
  <c r="BE110" i="16"/>
  <c r="BE143" i="16"/>
  <c r="BC83" i="16"/>
  <c r="BC82" i="16"/>
  <c r="BC68" i="16"/>
  <c r="BC67" i="16"/>
  <c r="BE144" i="16"/>
  <c r="BE125" i="16"/>
  <c r="BE134" i="16"/>
  <c r="BE101" i="16"/>
  <c r="BE128" i="16"/>
  <c r="BE116" i="16"/>
  <c r="BD83" i="16"/>
  <c r="BB85" i="16"/>
  <c r="BD67" i="16"/>
  <c r="BC113" i="16"/>
  <c r="BC70" i="16"/>
  <c r="BD70" i="16"/>
  <c r="BD82" i="16"/>
  <c r="BD81" i="16"/>
  <c r="BC81" i="16"/>
  <c r="BD84" i="16"/>
  <c r="BD69" i="16"/>
  <c r="BC69" i="16"/>
  <c r="BC136" i="16"/>
  <c r="BD113" i="16"/>
  <c r="BD136" i="16"/>
  <c r="BF183" i="16"/>
  <c r="AZ193" i="16"/>
  <c r="BA189" i="16"/>
  <c r="BO9" i="11"/>
  <c r="BE7" i="48" s="1"/>
  <c r="BP5" i="11"/>
  <c r="BO6" i="11"/>
  <c r="BE155" i="16" l="1"/>
  <c r="BE22" i="16"/>
  <c r="BE23" i="16"/>
  <c r="BF5" i="16"/>
  <c r="BE8" i="39"/>
  <c r="BE4" i="39" s="1"/>
  <c r="BE5" i="39" s="1"/>
  <c r="BO64" i="11"/>
  <c r="BO59" i="11"/>
  <c r="BO32" i="11"/>
  <c r="BO21" i="11"/>
  <c r="BO38" i="11"/>
  <c r="BO20" i="11"/>
  <c r="BE82" i="16"/>
  <c r="BE68" i="16"/>
  <c r="BC85" i="16"/>
  <c r="BF127" i="16"/>
  <c r="BF67" i="16" s="1"/>
  <c r="BF105" i="16"/>
  <c r="BF134" i="16"/>
  <c r="BF135" i="16"/>
  <c r="BF116" i="16"/>
  <c r="BF125" i="16"/>
  <c r="BF132" i="16"/>
  <c r="BF100" i="16"/>
  <c r="BF111" i="16"/>
  <c r="BF126" i="16"/>
  <c r="BF147" i="16"/>
  <c r="BE71" i="16"/>
  <c r="BF128" i="16"/>
  <c r="BF144" i="16"/>
  <c r="BF124" i="16"/>
  <c r="BF143" i="16"/>
  <c r="BF129" i="16"/>
  <c r="BF112" i="16"/>
  <c r="BF99" i="16"/>
  <c r="BE81" i="16"/>
  <c r="BF101" i="16"/>
  <c r="BF141" i="16"/>
  <c r="BF115" i="16"/>
  <c r="BF110" i="16"/>
  <c r="BF133" i="16"/>
  <c r="BF117" i="16"/>
  <c r="BD85" i="16"/>
  <c r="BE70" i="16"/>
  <c r="BE84" i="16"/>
  <c r="BE69" i="16"/>
  <c r="BE83" i="16"/>
  <c r="BE113" i="16"/>
  <c r="BE136" i="16"/>
  <c r="BF71" i="16"/>
  <c r="BA191" i="16"/>
  <c r="BB189" i="16" s="1"/>
  <c r="BG183" i="16"/>
  <c r="BG142" i="16"/>
  <c r="BP9" i="11"/>
  <c r="BF7" i="48" s="1"/>
  <c r="BQ5" i="11"/>
  <c r="BP6" i="11"/>
  <c r="BF155" i="16" l="1"/>
  <c r="BF22" i="16"/>
  <c r="BF23" i="16"/>
  <c r="BG5" i="16"/>
  <c r="BF8" i="39"/>
  <c r="BF4" i="39" s="1"/>
  <c r="BF5" i="39" s="1"/>
  <c r="BP64" i="11"/>
  <c r="BP59" i="11"/>
  <c r="BP38" i="11"/>
  <c r="BP32" i="11"/>
  <c r="BP21" i="11"/>
  <c r="BP20" i="11"/>
  <c r="BG117" i="16"/>
  <c r="BG141" i="16"/>
  <c r="BG111" i="16"/>
  <c r="BG135" i="16"/>
  <c r="BG71" i="16" s="1"/>
  <c r="BG99" i="16"/>
  <c r="BG124" i="16"/>
  <c r="BG125" i="16"/>
  <c r="BG133" i="16"/>
  <c r="BG101" i="16"/>
  <c r="BG100" i="16"/>
  <c r="BG132" i="16"/>
  <c r="BG112" i="16"/>
  <c r="BG144" i="16"/>
  <c r="BG116" i="16"/>
  <c r="BG110" i="16"/>
  <c r="BG127" i="16"/>
  <c r="BG67" i="16" s="1"/>
  <c r="BG126" i="16"/>
  <c r="BG129" i="16"/>
  <c r="BG128" i="16"/>
  <c r="BG134" i="16"/>
  <c r="BG115" i="16"/>
  <c r="BG105" i="16"/>
  <c r="BG147" i="16"/>
  <c r="BG143" i="16"/>
  <c r="BF81" i="16"/>
  <c r="BE85" i="16"/>
  <c r="BF68" i="16"/>
  <c r="BF83" i="16"/>
  <c r="BF69" i="16"/>
  <c r="BF70" i="16"/>
  <c r="BF82" i="16"/>
  <c r="BF84" i="16"/>
  <c r="BF113" i="16"/>
  <c r="BF136" i="16"/>
  <c r="BB191" i="16"/>
  <c r="BC189" i="16" s="1"/>
  <c r="BH183" i="16"/>
  <c r="BH142" i="16"/>
  <c r="BA193" i="16"/>
  <c r="BQ9" i="11"/>
  <c r="BG7" i="48" s="1"/>
  <c r="BQ6" i="11"/>
  <c r="BR5" i="11"/>
  <c r="BG155" i="16" l="1"/>
  <c r="BG23" i="16"/>
  <c r="BG22" i="16"/>
  <c r="BG68" i="16"/>
  <c r="BH5" i="16"/>
  <c r="BG8" i="39"/>
  <c r="BG4" i="39" s="1"/>
  <c r="BG5" i="39" s="1"/>
  <c r="BQ64" i="11"/>
  <c r="BQ59" i="11"/>
  <c r="BQ38" i="11"/>
  <c r="BQ21" i="11"/>
  <c r="BQ20" i="11"/>
  <c r="BQ32" i="11"/>
  <c r="BG82" i="16"/>
  <c r="BH128" i="16"/>
  <c r="BH110" i="16"/>
  <c r="BH132" i="16"/>
  <c r="BH125" i="16"/>
  <c r="BH111" i="16"/>
  <c r="BH105" i="16"/>
  <c r="BH129" i="16"/>
  <c r="BH116" i="16"/>
  <c r="BH100" i="16"/>
  <c r="BH124" i="16"/>
  <c r="BH141" i="16"/>
  <c r="BH115" i="16"/>
  <c r="BH143" i="16"/>
  <c r="BH126" i="16"/>
  <c r="BH144" i="16"/>
  <c r="BH101" i="16"/>
  <c r="BH99" i="16"/>
  <c r="BH117" i="16"/>
  <c r="BH147" i="16"/>
  <c r="BH134" i="16"/>
  <c r="BH127" i="16"/>
  <c r="BH67" i="16" s="1"/>
  <c r="BH112" i="16"/>
  <c r="BH133" i="16"/>
  <c r="BH135" i="16"/>
  <c r="BH71" i="16" s="1"/>
  <c r="BG83" i="16"/>
  <c r="BG81" i="16"/>
  <c r="BF85" i="16"/>
  <c r="BG84" i="16"/>
  <c r="BG69" i="16"/>
  <c r="BG70" i="16"/>
  <c r="BG136" i="16"/>
  <c r="BG113" i="16"/>
  <c r="BC191" i="16"/>
  <c r="BD189" i="16" s="1"/>
  <c r="BI183" i="16"/>
  <c r="BI142" i="16"/>
  <c r="BB193" i="16"/>
  <c r="BR9" i="11"/>
  <c r="BH7" i="48" s="1"/>
  <c r="BS5" i="11"/>
  <c r="BR6" i="11"/>
  <c r="BH81" i="16" l="1"/>
  <c r="BH155" i="16"/>
  <c r="BH23" i="16"/>
  <c r="BH22" i="16"/>
  <c r="BH68" i="16"/>
  <c r="BI5" i="16"/>
  <c r="BH8" i="39"/>
  <c r="BH4" i="39" s="1"/>
  <c r="BH5" i="39" s="1"/>
  <c r="BR59" i="11"/>
  <c r="BR32" i="11"/>
  <c r="BR64" i="11"/>
  <c r="BR38" i="11"/>
  <c r="BR20" i="11"/>
  <c r="BR21" i="11"/>
  <c r="BI112" i="16"/>
  <c r="BI117" i="16"/>
  <c r="BI126" i="16"/>
  <c r="BI100" i="16"/>
  <c r="BI110" i="16"/>
  <c r="BI99" i="16"/>
  <c r="BI143" i="16"/>
  <c r="BI116" i="16"/>
  <c r="BI111" i="16"/>
  <c r="BI128" i="16"/>
  <c r="BI135" i="16"/>
  <c r="BI71" i="16" s="1"/>
  <c r="BI134" i="16"/>
  <c r="BI101" i="16"/>
  <c r="BI141" i="16"/>
  <c r="BI129" i="16"/>
  <c r="BI125" i="16"/>
  <c r="BI105" i="16"/>
  <c r="BI127" i="16"/>
  <c r="BI67" i="16" s="1"/>
  <c r="BH83" i="16"/>
  <c r="BI133" i="16"/>
  <c r="BI147" i="16"/>
  <c r="BI144" i="16"/>
  <c r="BI124" i="16"/>
  <c r="BI115" i="16"/>
  <c r="BI132" i="16"/>
  <c r="BG85" i="16"/>
  <c r="BH70" i="16"/>
  <c r="BH69" i="16"/>
  <c r="BH84" i="16"/>
  <c r="BH82" i="16"/>
  <c r="BH136" i="16"/>
  <c r="BH113" i="16"/>
  <c r="BD191" i="16"/>
  <c r="BE189" i="16" s="1"/>
  <c r="BJ183" i="16"/>
  <c r="BJ142" i="16"/>
  <c r="BC193" i="16"/>
  <c r="BS9" i="11"/>
  <c r="BI7" i="48" s="1"/>
  <c r="BT5" i="11"/>
  <c r="BS6" i="11"/>
  <c r="BI155" i="16" l="1"/>
  <c r="BI23" i="16"/>
  <c r="BI22" i="16"/>
  <c r="BJ5" i="16"/>
  <c r="BI8" i="39"/>
  <c r="BI4" i="39" s="1"/>
  <c r="BI5" i="39" s="1"/>
  <c r="BS64" i="11"/>
  <c r="BS59" i="11"/>
  <c r="BS38" i="11"/>
  <c r="BS32" i="11"/>
  <c r="BS21" i="11"/>
  <c r="BS20" i="11"/>
  <c r="BI68" i="16"/>
  <c r="BJ117" i="16"/>
  <c r="BJ144" i="16"/>
  <c r="BJ127" i="16"/>
  <c r="BJ67" i="16" s="1"/>
  <c r="BJ125" i="16"/>
  <c r="BJ134" i="16"/>
  <c r="BJ116" i="16"/>
  <c r="BJ132" i="16"/>
  <c r="BJ147" i="16"/>
  <c r="BJ126" i="16"/>
  <c r="BJ129" i="16"/>
  <c r="BJ135" i="16"/>
  <c r="BJ71" i="16" s="1"/>
  <c r="BJ143" i="16"/>
  <c r="BJ115" i="16"/>
  <c r="BJ133" i="16"/>
  <c r="BJ110" i="16"/>
  <c r="BJ112" i="16"/>
  <c r="BJ141" i="16"/>
  <c r="BJ128" i="16"/>
  <c r="BJ99" i="16"/>
  <c r="BJ124" i="16"/>
  <c r="BJ100" i="16"/>
  <c r="BJ105" i="16"/>
  <c r="BJ101" i="16"/>
  <c r="BJ111" i="16"/>
  <c r="BI81" i="16"/>
  <c r="BI82" i="16"/>
  <c r="BH85" i="16"/>
  <c r="BI69" i="16"/>
  <c r="BI84" i="16"/>
  <c r="BI70" i="16"/>
  <c r="BI83" i="16"/>
  <c r="BI113" i="16"/>
  <c r="BI136" i="16"/>
  <c r="BK183" i="16"/>
  <c r="BK142" i="16"/>
  <c r="BE191" i="16"/>
  <c r="BF189" i="16" s="1"/>
  <c r="BD193" i="16"/>
  <c r="BT9" i="11"/>
  <c r="BU5" i="11"/>
  <c r="BT6" i="11"/>
  <c r="BJ7" i="48" l="1"/>
  <c r="H17" i="45"/>
  <c r="H12" i="45"/>
  <c r="H25" i="45"/>
  <c r="H22" i="45"/>
  <c r="H13" i="45"/>
  <c r="BJ155" i="16"/>
  <c r="BJ22" i="16"/>
  <c r="BJ23" i="16"/>
  <c r="BU6" i="11"/>
  <c r="BU64" i="11" s="1"/>
  <c r="BV5" i="11"/>
  <c r="BK5" i="16"/>
  <c r="BJ8" i="39"/>
  <c r="BJ4" i="39" s="1"/>
  <c r="BJ5" i="39" s="1"/>
  <c r="BT64" i="11"/>
  <c r="BT59" i="11"/>
  <c r="BT38" i="11"/>
  <c r="BT32" i="11"/>
  <c r="BT21" i="11"/>
  <c r="BT20" i="11"/>
  <c r="BJ68" i="16"/>
  <c r="BJ69" i="16"/>
  <c r="BK125" i="16"/>
  <c r="BK115" i="16"/>
  <c r="BK100" i="16"/>
  <c r="BK129" i="16"/>
  <c r="BK126" i="16"/>
  <c r="BK135" i="16"/>
  <c r="BK71" i="16" s="1"/>
  <c r="BK141" i="16"/>
  <c r="BK111" i="16"/>
  <c r="BK124" i="16"/>
  <c r="BK147" i="16"/>
  <c r="BK132" i="16"/>
  <c r="BK128" i="16"/>
  <c r="BK133" i="16"/>
  <c r="BK84" i="16" s="1"/>
  <c r="BJ84" i="16"/>
  <c r="BK101" i="16"/>
  <c r="BK117" i="16"/>
  <c r="BK116" i="16"/>
  <c r="BK112" i="16"/>
  <c r="BK144" i="16"/>
  <c r="BK105" i="16"/>
  <c r="BK143" i="16"/>
  <c r="BK127" i="16"/>
  <c r="BK67" i="16" s="1"/>
  <c r="BK134" i="16"/>
  <c r="BK99" i="16"/>
  <c r="BK110" i="16"/>
  <c r="BJ83" i="16"/>
  <c r="BJ70" i="16"/>
  <c r="BJ81" i="16"/>
  <c r="BI85" i="16"/>
  <c r="BJ82" i="16"/>
  <c r="BJ136" i="16"/>
  <c r="BJ113" i="16"/>
  <c r="BE193" i="16"/>
  <c r="BF191" i="16"/>
  <c r="BG189" i="16" s="1"/>
  <c r="BL183" i="16"/>
  <c r="BL142" i="16"/>
  <c r="BM142" i="16" s="1"/>
  <c r="BN142" i="16" s="1"/>
  <c r="BO142" i="16" s="1"/>
  <c r="BP142" i="16" s="1"/>
  <c r="BQ142" i="16" s="1"/>
  <c r="BR142" i="16" s="1"/>
  <c r="BS142" i="16" s="1"/>
  <c r="BT142" i="16" s="1"/>
  <c r="BU142" i="16" s="1"/>
  <c r="BV142" i="16" s="1"/>
  <c r="BW142" i="16" s="1"/>
  <c r="BX142" i="16" s="1"/>
  <c r="CE142" i="16" s="1"/>
  <c r="BU9" i="11"/>
  <c r="H31" i="45" l="1"/>
  <c r="BV9" i="11"/>
  <c r="BW9" i="11" s="1"/>
  <c r="BK7" i="48"/>
  <c r="H14" i="45"/>
  <c r="H19" i="45" s="1"/>
  <c r="BU21" i="11"/>
  <c r="BU59" i="11"/>
  <c r="BU20" i="11"/>
  <c r="BK155" i="16"/>
  <c r="BK23" i="16"/>
  <c r="BK22" i="16"/>
  <c r="BU38" i="11"/>
  <c r="BU32" i="11"/>
  <c r="BW5" i="11"/>
  <c r="BV6" i="11"/>
  <c r="BL5" i="16"/>
  <c r="CD5" i="16" s="1"/>
  <c r="G5" i="22" s="1"/>
  <c r="G5" i="41" s="1"/>
  <c r="G15" i="41" s="1"/>
  <c r="G20" i="41" s="1"/>
  <c r="G29" i="41" s="1"/>
  <c r="BK8" i="39"/>
  <c r="BK4" i="39" s="1"/>
  <c r="BK5" i="39" s="1"/>
  <c r="BK82" i="16"/>
  <c r="BL127" i="16"/>
  <c r="BL112" i="16"/>
  <c r="BL147" i="16"/>
  <c r="BL110" i="16"/>
  <c r="BM110" i="16" s="1"/>
  <c r="BL99" i="16"/>
  <c r="BL105" i="16"/>
  <c r="BL117" i="16"/>
  <c r="BL141" i="16"/>
  <c r="BM141" i="16" s="1"/>
  <c r="BL124" i="16"/>
  <c r="BM124" i="16" s="1"/>
  <c r="BL128" i="16"/>
  <c r="BM128" i="16" s="1"/>
  <c r="BL100" i="16"/>
  <c r="BL132" i="16"/>
  <c r="BL143" i="16"/>
  <c r="BL116" i="16"/>
  <c r="BL115" i="16"/>
  <c r="BL129" i="16"/>
  <c r="BL133" i="16"/>
  <c r="BM133" i="16" s="1"/>
  <c r="BL135" i="16"/>
  <c r="BL134" i="16"/>
  <c r="BL144" i="16"/>
  <c r="BL101" i="16"/>
  <c r="BL126" i="16"/>
  <c r="BL111" i="16"/>
  <c r="BL125" i="16"/>
  <c r="BJ85" i="16"/>
  <c r="BK68" i="16"/>
  <c r="BK81" i="16"/>
  <c r="BK70" i="16"/>
  <c r="BK83" i="16"/>
  <c r="BK69" i="16"/>
  <c r="BK136" i="16"/>
  <c r="BK113" i="16"/>
  <c r="BF193" i="16"/>
  <c r="BG191" i="16"/>
  <c r="BH189" i="16" s="1"/>
  <c r="BM5" i="16" l="1"/>
  <c r="H23" i="45"/>
  <c r="H32" i="45"/>
  <c r="BM8" i="39"/>
  <c r="BM4" i="39" s="1"/>
  <c r="BM5" i="39" s="1"/>
  <c r="BM7" i="48"/>
  <c r="BL8" i="39"/>
  <c r="BL7" i="48"/>
  <c r="H20" i="45"/>
  <c r="H34" i="45"/>
  <c r="H15" i="45"/>
  <c r="H29" i="45"/>
  <c r="H26" i="45"/>
  <c r="BM155" i="16"/>
  <c r="BM13" i="16"/>
  <c r="BM8" i="16"/>
  <c r="BX9" i="11"/>
  <c r="BN5" i="16"/>
  <c r="BL23" i="16"/>
  <c r="CD23" i="16" s="1"/>
  <c r="BL22" i="16"/>
  <c r="CD22" i="16" s="1"/>
  <c r="BL13" i="16"/>
  <c r="BL8" i="16"/>
  <c r="BL10" i="16" s="1"/>
  <c r="CD101" i="16"/>
  <c r="BM101" i="16"/>
  <c r="BM84" i="16"/>
  <c r="BN133" i="16"/>
  <c r="CD143" i="16"/>
  <c r="BM143" i="16"/>
  <c r="BN143" i="16" s="1"/>
  <c r="BO143" i="16" s="1"/>
  <c r="BP143" i="16" s="1"/>
  <c r="BQ143" i="16" s="1"/>
  <c r="BR143" i="16" s="1"/>
  <c r="BS143" i="16" s="1"/>
  <c r="BT143" i="16" s="1"/>
  <c r="BU143" i="16" s="1"/>
  <c r="BV143" i="16" s="1"/>
  <c r="BW143" i="16" s="1"/>
  <c r="BX143" i="16" s="1"/>
  <c r="CE143" i="16" s="1"/>
  <c r="BN124" i="16"/>
  <c r="CD99" i="16"/>
  <c r="BM99" i="16"/>
  <c r="BL67" i="16"/>
  <c r="BM127" i="16"/>
  <c r="CD125" i="16"/>
  <c r="BM125" i="16"/>
  <c r="BN125" i="16" s="1"/>
  <c r="BO125" i="16" s="1"/>
  <c r="BP125" i="16" s="1"/>
  <c r="BQ125" i="16" s="1"/>
  <c r="BR125" i="16" s="1"/>
  <c r="BS125" i="16" s="1"/>
  <c r="BT125" i="16" s="1"/>
  <c r="BU125" i="16" s="1"/>
  <c r="BV125" i="16" s="1"/>
  <c r="BW125" i="16" s="1"/>
  <c r="BX125" i="16" s="1"/>
  <c r="CE125" i="16" s="1"/>
  <c r="CD144" i="16"/>
  <c r="BM144" i="16"/>
  <c r="BN144" i="16" s="1"/>
  <c r="BO144" i="16" s="1"/>
  <c r="BP144" i="16" s="1"/>
  <c r="BQ144" i="16" s="1"/>
  <c r="BR144" i="16" s="1"/>
  <c r="BS144" i="16" s="1"/>
  <c r="BT144" i="16" s="1"/>
  <c r="BU144" i="16" s="1"/>
  <c r="BV144" i="16" s="1"/>
  <c r="BW144" i="16" s="1"/>
  <c r="BX144" i="16" s="1"/>
  <c r="CE144" i="16" s="1"/>
  <c r="CD129" i="16"/>
  <c r="BM129" i="16"/>
  <c r="BN129" i="16" s="1"/>
  <c r="BO129" i="16" s="1"/>
  <c r="BP129" i="16" s="1"/>
  <c r="BQ129" i="16" s="1"/>
  <c r="BR129" i="16" s="1"/>
  <c r="BS129" i="16" s="1"/>
  <c r="BT129" i="16" s="1"/>
  <c r="BU129" i="16" s="1"/>
  <c r="BV129" i="16" s="1"/>
  <c r="BW129" i="16" s="1"/>
  <c r="BX129" i="16" s="1"/>
  <c r="CE129" i="16" s="1"/>
  <c r="CD132" i="16"/>
  <c r="BM132" i="16"/>
  <c r="BN141" i="16"/>
  <c r="BN110" i="16"/>
  <c r="CD111" i="16"/>
  <c r="BM111" i="16"/>
  <c r="BN111" i="16" s="1"/>
  <c r="BO111" i="16" s="1"/>
  <c r="BP111" i="16" s="1"/>
  <c r="BQ111" i="16" s="1"/>
  <c r="BR111" i="16" s="1"/>
  <c r="BS111" i="16" s="1"/>
  <c r="BT111" i="16" s="1"/>
  <c r="BU111" i="16" s="1"/>
  <c r="BV111" i="16" s="1"/>
  <c r="BW111" i="16" s="1"/>
  <c r="BX111" i="16" s="1"/>
  <c r="CE111" i="16" s="1"/>
  <c r="CD134" i="16"/>
  <c r="BM134" i="16"/>
  <c r="BN134" i="16" s="1"/>
  <c r="BO134" i="16" s="1"/>
  <c r="BP134" i="16" s="1"/>
  <c r="BQ134" i="16" s="1"/>
  <c r="BR134" i="16" s="1"/>
  <c r="BS134" i="16" s="1"/>
  <c r="BT134" i="16" s="1"/>
  <c r="BU134" i="16" s="1"/>
  <c r="BV134" i="16" s="1"/>
  <c r="BW134" i="16" s="1"/>
  <c r="BX134" i="16" s="1"/>
  <c r="CE134" i="16" s="1"/>
  <c r="CD115" i="16"/>
  <c r="BM115" i="16"/>
  <c r="CD100" i="16"/>
  <c r="BM100" i="16"/>
  <c r="BN100" i="16" s="1"/>
  <c r="BO100" i="16" s="1"/>
  <c r="BP100" i="16" s="1"/>
  <c r="BQ100" i="16" s="1"/>
  <c r="BR100" i="16" s="1"/>
  <c r="BS100" i="16" s="1"/>
  <c r="BT100" i="16" s="1"/>
  <c r="BU100" i="16" s="1"/>
  <c r="BV100" i="16" s="1"/>
  <c r="BW100" i="16" s="1"/>
  <c r="BX100" i="16" s="1"/>
  <c r="CE100" i="16" s="1"/>
  <c r="CD117" i="16"/>
  <c r="BM117" i="16"/>
  <c r="CD147" i="16"/>
  <c r="BM147" i="16"/>
  <c r="BN147" i="16" s="1"/>
  <c r="BO147" i="16" s="1"/>
  <c r="BP147" i="16" s="1"/>
  <c r="BQ147" i="16" s="1"/>
  <c r="BR147" i="16" s="1"/>
  <c r="BS147" i="16" s="1"/>
  <c r="BT147" i="16" s="1"/>
  <c r="BU147" i="16" s="1"/>
  <c r="BV147" i="16" s="1"/>
  <c r="BW147" i="16" s="1"/>
  <c r="BX147" i="16" s="1"/>
  <c r="CE147" i="16" s="1"/>
  <c r="CD126" i="16"/>
  <c r="BM126" i="16"/>
  <c r="BN126" i="16" s="1"/>
  <c r="BO126" i="16" s="1"/>
  <c r="BP126" i="16" s="1"/>
  <c r="BQ126" i="16" s="1"/>
  <c r="BR126" i="16" s="1"/>
  <c r="BS126" i="16" s="1"/>
  <c r="BT126" i="16" s="1"/>
  <c r="BU126" i="16" s="1"/>
  <c r="BV126" i="16" s="1"/>
  <c r="BW126" i="16" s="1"/>
  <c r="BX126" i="16" s="1"/>
  <c r="CE126" i="16" s="1"/>
  <c r="BL71" i="16"/>
  <c r="BM135" i="16"/>
  <c r="CD116" i="16"/>
  <c r="BM116" i="16"/>
  <c r="BN116" i="16" s="1"/>
  <c r="BO116" i="16" s="1"/>
  <c r="BP116" i="16" s="1"/>
  <c r="BQ116" i="16" s="1"/>
  <c r="BR116" i="16" s="1"/>
  <c r="BS116" i="16" s="1"/>
  <c r="BT116" i="16" s="1"/>
  <c r="BU116" i="16" s="1"/>
  <c r="BV116" i="16" s="1"/>
  <c r="BW116" i="16" s="1"/>
  <c r="BX116" i="16" s="1"/>
  <c r="CE116" i="16" s="1"/>
  <c r="BN128" i="16"/>
  <c r="CD105" i="16"/>
  <c r="BM105" i="16"/>
  <c r="CD112" i="16"/>
  <c r="BM112" i="16"/>
  <c r="BN112" i="16" s="1"/>
  <c r="BO112" i="16" s="1"/>
  <c r="BP112" i="16" s="1"/>
  <c r="BQ112" i="16" s="1"/>
  <c r="BR112" i="16" s="1"/>
  <c r="BS112" i="16" s="1"/>
  <c r="BT112" i="16" s="1"/>
  <c r="BU112" i="16" s="1"/>
  <c r="BV112" i="16" s="1"/>
  <c r="BW112" i="16" s="1"/>
  <c r="BX112" i="16" s="1"/>
  <c r="CE112" i="16" s="1"/>
  <c r="BW6" i="11"/>
  <c r="BX5" i="11"/>
  <c r="BV59" i="11"/>
  <c r="BV64" i="11"/>
  <c r="BV38" i="11"/>
  <c r="BV20" i="11"/>
  <c r="BM22" i="16" s="1"/>
  <c r="BV32" i="11"/>
  <c r="BV21" i="11"/>
  <c r="BM23" i="16" s="1"/>
  <c r="BL155" i="16"/>
  <c r="BL70" i="16"/>
  <c r="BL68" i="16"/>
  <c r="CD68" i="16" s="1"/>
  <c r="BL81" i="16"/>
  <c r="CD81" i="16" s="1"/>
  <c r="BK85" i="16"/>
  <c r="BL84" i="16"/>
  <c r="CD84" i="16" s="1"/>
  <c r="BL69" i="16"/>
  <c r="CD69" i="16" s="1"/>
  <c r="BL83" i="16"/>
  <c r="CD83" i="16" s="1"/>
  <c r="BL82" i="16"/>
  <c r="BL113" i="16"/>
  <c r="BL136" i="16"/>
  <c r="CD133" i="16"/>
  <c r="CD124" i="16"/>
  <c r="CD110" i="16"/>
  <c r="CD128" i="16"/>
  <c r="CD135" i="16"/>
  <c r="CD127" i="16"/>
  <c r="CD141" i="16"/>
  <c r="CD142" i="16"/>
  <c r="BG193" i="16"/>
  <c r="BH191" i="16"/>
  <c r="BI189" i="16" s="1"/>
  <c r="BL4" i="39" l="1"/>
  <c r="BL5" i="39" s="1"/>
  <c r="BL7" i="39"/>
  <c r="CC8" i="39" s="1"/>
  <c r="H37" i="45"/>
  <c r="H35" i="45"/>
  <c r="BN8" i="39"/>
  <c r="BN4" i="39" s="1"/>
  <c r="BN5" i="39" s="1"/>
  <c r="BN7" i="48"/>
  <c r="BM82" i="16"/>
  <c r="BN155" i="16"/>
  <c r="BY9" i="11"/>
  <c r="BO5" i="16"/>
  <c r="BM10" i="16"/>
  <c r="CD113" i="16"/>
  <c r="BN105" i="16"/>
  <c r="BN117" i="16"/>
  <c r="BN70" i="16" s="1"/>
  <c r="BM81" i="16"/>
  <c r="BN115" i="16"/>
  <c r="BM113" i="16"/>
  <c r="BM136" i="16"/>
  <c r="BN132" i="16"/>
  <c r="BN82" i="16" s="1"/>
  <c r="BM67" i="16"/>
  <c r="BN127" i="16"/>
  <c r="BN69" i="16"/>
  <c r="BO124" i="16"/>
  <c r="BN84" i="16"/>
  <c r="BO133" i="16"/>
  <c r="BN83" i="16"/>
  <c r="BO141" i="16"/>
  <c r="BM69" i="16"/>
  <c r="BO128" i="16"/>
  <c r="BM71" i="16"/>
  <c r="BN135" i="16"/>
  <c r="BN113" i="16"/>
  <c r="BO110" i="16"/>
  <c r="BM83" i="16"/>
  <c r="BM68" i="16"/>
  <c r="BN99" i="16"/>
  <c r="BN101" i="16"/>
  <c r="BM70" i="16"/>
  <c r="BX6" i="11"/>
  <c r="BY5" i="11"/>
  <c r="BW64" i="11"/>
  <c r="BW59" i="11"/>
  <c r="BW38" i="11"/>
  <c r="BW32" i="11"/>
  <c r="BW21" i="11"/>
  <c r="BN23" i="16" s="1"/>
  <c r="BW20" i="11"/>
  <c r="BN22" i="16" s="1"/>
  <c r="CD136" i="16"/>
  <c r="BL85" i="16"/>
  <c r="CD82" i="16"/>
  <c r="CD85" i="16" s="1"/>
  <c r="BH193" i="16"/>
  <c r="BI191" i="16"/>
  <c r="BJ189" i="16" s="1"/>
  <c r="BO8" i="39" l="1"/>
  <c r="BO4" i="39" s="1"/>
  <c r="BO5" i="39" s="1"/>
  <c r="BO7" i="48"/>
  <c r="BO155" i="16"/>
  <c r="BZ9" i="11"/>
  <c r="BP5" i="16"/>
  <c r="BN136" i="16"/>
  <c r="BO132" i="16"/>
  <c r="BM85" i="16"/>
  <c r="BO101" i="16"/>
  <c r="BN71" i="16"/>
  <c r="BO135" i="16"/>
  <c r="BO84" i="16"/>
  <c r="BP133" i="16"/>
  <c r="BN67" i="16"/>
  <c r="BO127" i="16"/>
  <c r="BO117" i="16"/>
  <c r="BO83" i="16"/>
  <c r="BP141" i="16"/>
  <c r="BO113" i="16"/>
  <c r="BP110" i="16"/>
  <c r="BN68" i="16"/>
  <c r="BO99" i="16"/>
  <c r="BO82" i="16"/>
  <c r="BP128" i="16"/>
  <c r="BO69" i="16"/>
  <c r="BP124" i="16"/>
  <c r="BN81" i="16"/>
  <c r="BN85" i="16" s="1"/>
  <c r="BO115" i="16"/>
  <c r="BO105" i="16"/>
  <c r="BY6" i="11"/>
  <c r="BZ5" i="11"/>
  <c r="BX64" i="11"/>
  <c r="BX59" i="11"/>
  <c r="BX32" i="11"/>
  <c r="BX21" i="11"/>
  <c r="BO23" i="16" s="1"/>
  <c r="BX38" i="11"/>
  <c r="BX20" i="11"/>
  <c r="BO22" i="16" s="1"/>
  <c r="BJ191" i="16"/>
  <c r="BK189" i="16" s="1"/>
  <c r="BI193" i="16"/>
  <c r="BP8" i="39" l="1"/>
  <c r="BP4" i="39" s="1"/>
  <c r="BP5" i="39" s="1"/>
  <c r="BP7" i="48"/>
  <c r="BP155" i="16"/>
  <c r="CA9" i="11"/>
  <c r="BQ5" i="16"/>
  <c r="BP83" i="16"/>
  <c r="BQ141" i="16"/>
  <c r="BP117" i="16"/>
  <c r="BP70" i="16" s="1"/>
  <c r="BO71" i="16"/>
  <c r="BP135" i="16"/>
  <c r="BO81" i="16"/>
  <c r="BO85" i="16" s="1"/>
  <c r="BP115" i="16"/>
  <c r="BQ128" i="16"/>
  <c r="BP113" i="16"/>
  <c r="BQ110" i="16"/>
  <c r="BP105" i="16"/>
  <c r="BP84" i="16"/>
  <c r="BQ133" i="16"/>
  <c r="BP101" i="16"/>
  <c r="BO136" i="16"/>
  <c r="BP132" i="16"/>
  <c r="BP82" i="16" s="1"/>
  <c r="BP69" i="16"/>
  <c r="BQ124" i="16"/>
  <c r="BO68" i="16"/>
  <c r="BP99" i="16"/>
  <c r="BO70" i="16"/>
  <c r="BO67" i="16"/>
  <c r="BP127" i="16"/>
  <c r="CA5" i="11"/>
  <c r="BZ6" i="11"/>
  <c r="BY64" i="11"/>
  <c r="BY59" i="11"/>
  <c r="BY32" i="11"/>
  <c r="BY21" i="11"/>
  <c r="BP23" i="16" s="1"/>
  <c r="BY38" i="11"/>
  <c r="BY20" i="11"/>
  <c r="BP22" i="16" s="1"/>
  <c r="BK191" i="16"/>
  <c r="BL189" i="16" s="1"/>
  <c r="BJ193" i="16"/>
  <c r="BQ8" i="39" l="1"/>
  <c r="BQ4" i="39" s="1"/>
  <c r="BQ5" i="39" s="1"/>
  <c r="BQ7" i="48"/>
  <c r="BQ155" i="16"/>
  <c r="CB9" i="11"/>
  <c r="BR5" i="16"/>
  <c r="BP67" i="16"/>
  <c r="BQ127" i="16"/>
  <c r="BQ99" i="16"/>
  <c r="BP68" i="16"/>
  <c r="BP136" i="16"/>
  <c r="BQ132" i="16"/>
  <c r="BQ82" i="16" s="1"/>
  <c r="BQ84" i="16"/>
  <c r="BR133" i="16"/>
  <c r="BR128" i="16"/>
  <c r="BP71" i="16"/>
  <c r="BQ135" i="16"/>
  <c r="BQ83" i="16"/>
  <c r="BR141" i="16"/>
  <c r="BQ113" i="16"/>
  <c r="BR110" i="16"/>
  <c r="BQ69" i="16"/>
  <c r="BR124" i="16"/>
  <c r="BQ101" i="16"/>
  <c r="BQ105" i="16"/>
  <c r="BP81" i="16"/>
  <c r="BP85" i="16" s="1"/>
  <c r="BQ115" i="16"/>
  <c r="BQ117" i="16"/>
  <c r="BZ64" i="11"/>
  <c r="BZ38" i="11"/>
  <c r="BZ21" i="11"/>
  <c r="BQ23" i="16" s="1"/>
  <c r="BZ59" i="11"/>
  <c r="BZ20" i="11"/>
  <c r="BQ22" i="16" s="1"/>
  <c r="BZ32" i="11"/>
  <c r="CA6" i="11"/>
  <c r="CB5" i="11"/>
  <c r="BL191" i="16"/>
  <c r="BK193" i="16"/>
  <c r="BR8" i="39" l="1"/>
  <c r="BR4" i="39" s="1"/>
  <c r="BR5" i="39" s="1"/>
  <c r="BR7" i="48"/>
  <c r="BR155" i="16"/>
  <c r="CC9" i="11"/>
  <c r="BS5" i="16"/>
  <c r="BL193" i="16"/>
  <c r="BM189" i="16"/>
  <c r="BR83" i="16"/>
  <c r="BS141" i="16"/>
  <c r="BR101" i="16"/>
  <c r="BR113" i="16"/>
  <c r="BS110" i="16"/>
  <c r="BS128" i="16"/>
  <c r="BQ136" i="16"/>
  <c r="BR132" i="16"/>
  <c r="BR82" i="16" s="1"/>
  <c r="BQ67" i="16"/>
  <c r="BR127" i="16"/>
  <c r="BR117" i="16"/>
  <c r="BR70" i="16" s="1"/>
  <c r="BQ70" i="16"/>
  <c r="BR105" i="16"/>
  <c r="BR69" i="16"/>
  <c r="BS124" i="16"/>
  <c r="BQ71" i="16"/>
  <c r="BR135" i="16"/>
  <c r="BR84" i="16"/>
  <c r="BS133" i="16"/>
  <c r="BQ81" i="16"/>
  <c r="BQ85" i="16" s="1"/>
  <c r="BR115" i="16"/>
  <c r="BQ68" i="16"/>
  <c r="BR99" i="16"/>
  <c r="CA64" i="11"/>
  <c r="CA59" i="11"/>
  <c r="CA38" i="11"/>
  <c r="CA32" i="11"/>
  <c r="CA21" i="11"/>
  <c r="BR23" i="16" s="1"/>
  <c r="CA20" i="11"/>
  <c r="BR22" i="16" s="1"/>
  <c r="CC5" i="11"/>
  <c r="CB6" i="11"/>
  <c r="BS8" i="39" l="1"/>
  <c r="BS4" i="39" s="1"/>
  <c r="BS5" i="39" s="1"/>
  <c r="BS7" i="48"/>
  <c r="BS155" i="16"/>
  <c r="CD9" i="11"/>
  <c r="BT5" i="16"/>
  <c r="BM191" i="16"/>
  <c r="BN189" i="16" s="1"/>
  <c r="BR68" i="16"/>
  <c r="BS99" i="16"/>
  <c r="BS84" i="16"/>
  <c r="BT133" i="16"/>
  <c r="BS69" i="16"/>
  <c r="BT124" i="16"/>
  <c r="BR136" i="16"/>
  <c r="BS132" i="16"/>
  <c r="BS82" i="16" s="1"/>
  <c r="BS113" i="16"/>
  <c r="BT110" i="16"/>
  <c r="BR67" i="16"/>
  <c r="BS127" i="16"/>
  <c r="BS83" i="16"/>
  <c r="BT141" i="16"/>
  <c r="BR81" i="16"/>
  <c r="BR85" i="16" s="1"/>
  <c r="BS115" i="16"/>
  <c r="BR71" i="16"/>
  <c r="BS135" i="16"/>
  <c r="BS105" i="16"/>
  <c r="BS117" i="16"/>
  <c r="BT128" i="16"/>
  <c r="BS101" i="16"/>
  <c r="CB64" i="11"/>
  <c r="CB59" i="11"/>
  <c r="CB20" i="11"/>
  <c r="BS22" i="16" s="1"/>
  <c r="CB38" i="11"/>
  <c r="CB32" i="11"/>
  <c r="CB21" i="11"/>
  <c r="BS23" i="16" s="1"/>
  <c r="CC6" i="11"/>
  <c r="CD5" i="11"/>
  <c r="BT8" i="39" l="1"/>
  <c r="BT4" i="39" s="1"/>
  <c r="BT5" i="39" s="1"/>
  <c r="BT7" i="48"/>
  <c r="BT155" i="16"/>
  <c r="CE9" i="11"/>
  <c r="BU5" i="16"/>
  <c r="BN191" i="16"/>
  <c r="BO189" i="16" s="1"/>
  <c r="BM193" i="16"/>
  <c r="BU128" i="16"/>
  <c r="BT105" i="16"/>
  <c r="BS81" i="16"/>
  <c r="BS85" i="16" s="1"/>
  <c r="BT115" i="16"/>
  <c r="BS136" i="16"/>
  <c r="BT132" i="16"/>
  <c r="BT82" i="16" s="1"/>
  <c r="BT84" i="16"/>
  <c r="BU133" i="16"/>
  <c r="BT101" i="16"/>
  <c r="BT117" i="16"/>
  <c r="BT113" i="16"/>
  <c r="BU110" i="16"/>
  <c r="BS71" i="16"/>
  <c r="BT135" i="16"/>
  <c r="BT83" i="16"/>
  <c r="BU141" i="16"/>
  <c r="BS67" i="16"/>
  <c r="BT127" i="16"/>
  <c r="BS70" i="16"/>
  <c r="BT69" i="16"/>
  <c r="BU124" i="16"/>
  <c r="BS68" i="16"/>
  <c r="BT99" i="16"/>
  <c r="CE5" i="11"/>
  <c r="CD6" i="11"/>
  <c r="CC64" i="11"/>
  <c r="CC59" i="11"/>
  <c r="CC38" i="11"/>
  <c r="CC32" i="11"/>
  <c r="CC21" i="11"/>
  <c r="BT23" i="16" s="1"/>
  <c r="CC20" i="11"/>
  <c r="BT22" i="16" s="1"/>
  <c r="BU8" i="39" l="1"/>
  <c r="BU4" i="39" s="1"/>
  <c r="BU5" i="39" s="1"/>
  <c r="BU7" i="48"/>
  <c r="BU155" i="16"/>
  <c r="CF9" i="11"/>
  <c r="BV5" i="16"/>
  <c r="BN193" i="16"/>
  <c r="BO191" i="16"/>
  <c r="BP189" i="16" s="1"/>
  <c r="BU83" i="16"/>
  <c r="BV141" i="16"/>
  <c r="BU117" i="16"/>
  <c r="BU70" i="16" s="1"/>
  <c r="BU84" i="16"/>
  <c r="BV133" i="16"/>
  <c r="BT81" i="16"/>
  <c r="BT85" i="16" s="1"/>
  <c r="BU115" i="16"/>
  <c r="BT67" i="16"/>
  <c r="BU127" i="16"/>
  <c r="BU113" i="16"/>
  <c r="BV110" i="16"/>
  <c r="BU69" i="16"/>
  <c r="BV124" i="16"/>
  <c r="BT70" i="16"/>
  <c r="BU101" i="16"/>
  <c r="BT136" i="16"/>
  <c r="BU132" i="16"/>
  <c r="BU82" i="16" s="1"/>
  <c r="BV128" i="16"/>
  <c r="BT68" i="16"/>
  <c r="BU99" i="16"/>
  <c r="BT71" i="16"/>
  <c r="BU135" i="16"/>
  <c r="BU105" i="16"/>
  <c r="CE6" i="11"/>
  <c r="CF5" i="11"/>
  <c r="CD38" i="11"/>
  <c r="CD59" i="11"/>
  <c r="CD32" i="11"/>
  <c r="CD64" i="11"/>
  <c r="CD21" i="11"/>
  <c r="BU23" i="16" s="1"/>
  <c r="CD20" i="11"/>
  <c r="BU22" i="16" s="1"/>
  <c r="BV8" i="39" l="1"/>
  <c r="BV4" i="39" s="1"/>
  <c r="BV5" i="39" s="1"/>
  <c r="BV7" i="48"/>
  <c r="BO193" i="16"/>
  <c r="BV155" i="16"/>
  <c r="CG9" i="11"/>
  <c r="BW7" i="48" s="1"/>
  <c r="BW5" i="16"/>
  <c r="BP191" i="16"/>
  <c r="BQ189" i="16" s="1"/>
  <c r="BV105" i="16"/>
  <c r="BU71" i="16"/>
  <c r="BV135" i="16"/>
  <c r="BW128" i="16"/>
  <c r="BV101" i="16"/>
  <c r="BU67" i="16"/>
  <c r="BV127" i="16"/>
  <c r="BV113" i="16"/>
  <c r="BW110" i="16"/>
  <c r="BV84" i="16"/>
  <c r="BW133" i="16"/>
  <c r="BV83" i="16"/>
  <c r="BW141" i="16"/>
  <c r="BU136" i="16"/>
  <c r="BV132" i="16"/>
  <c r="BU68" i="16"/>
  <c r="BV99" i="16"/>
  <c r="BV69" i="16"/>
  <c r="BW124" i="16"/>
  <c r="BU81" i="16"/>
  <c r="BU85" i="16" s="1"/>
  <c r="BV115" i="16"/>
  <c r="BV117" i="16"/>
  <c r="CF6" i="11"/>
  <c r="CG5" i="11"/>
  <c r="CG6" i="11" s="1"/>
  <c r="CE64" i="11"/>
  <c r="CE59" i="11"/>
  <c r="CE38" i="11"/>
  <c r="CE32" i="11"/>
  <c r="CE21" i="11"/>
  <c r="BV23" i="16" s="1"/>
  <c r="CE20" i="11"/>
  <c r="BV22" i="16" s="1"/>
  <c r="BX5" i="16" l="1"/>
  <c r="CE5" i="16" s="1"/>
  <c r="BW8" i="39"/>
  <c r="BW4" i="39" s="1"/>
  <c r="BW5" i="39" s="1"/>
  <c r="BW155" i="16"/>
  <c r="BX8" i="16"/>
  <c r="BX155" i="16"/>
  <c r="BX13" i="16"/>
  <c r="BP193" i="16"/>
  <c r="BQ191" i="16"/>
  <c r="BR189" i="16" s="1"/>
  <c r="BV68" i="16"/>
  <c r="BW99" i="16"/>
  <c r="BW83" i="16"/>
  <c r="BX141" i="16"/>
  <c r="CE141" i="16" s="1"/>
  <c r="BV67" i="16"/>
  <c r="BW127" i="16"/>
  <c r="BW113" i="16"/>
  <c r="BX110" i="16"/>
  <c r="CE110" i="16" s="1"/>
  <c r="CE113" i="16" s="1"/>
  <c r="BX128" i="16"/>
  <c r="CE128" i="16" s="1"/>
  <c r="BW105" i="16"/>
  <c r="BW117" i="16"/>
  <c r="BW70" i="16" s="1"/>
  <c r="BW69" i="16"/>
  <c r="BX124" i="16"/>
  <c r="BV136" i="16"/>
  <c r="BW132" i="16"/>
  <c r="BW82" i="16" s="1"/>
  <c r="BV82" i="16"/>
  <c r="BV81" i="16"/>
  <c r="BW115" i="16"/>
  <c r="BW84" i="16"/>
  <c r="BX133" i="16"/>
  <c r="BV70" i="16"/>
  <c r="BW101" i="16"/>
  <c r="BV71" i="16"/>
  <c r="BW135" i="16"/>
  <c r="CG64" i="11"/>
  <c r="CG59" i="11"/>
  <c r="CG20" i="11"/>
  <c r="BX22" i="16" s="1"/>
  <c r="CG38" i="11"/>
  <c r="CG32" i="11"/>
  <c r="CG21" i="11"/>
  <c r="BX23" i="16" s="1"/>
  <c r="CF64" i="11"/>
  <c r="CF59" i="11"/>
  <c r="CF21" i="11"/>
  <c r="BW23" i="16" s="1"/>
  <c r="CF20" i="11"/>
  <c r="BW22" i="16" s="1"/>
  <c r="CF38" i="11"/>
  <c r="CF32" i="11"/>
  <c r="CC23" i="39" l="1"/>
  <c r="BY140" i="39"/>
  <c r="CB23" i="39"/>
  <c r="BY16" i="39"/>
  <c r="BY17" i="39" s="1"/>
  <c r="BY146" i="39"/>
  <c r="BY13" i="39"/>
  <c r="BY30" i="39"/>
  <c r="CA30" i="39"/>
  <c r="CB30" i="39"/>
  <c r="CA23" i="39"/>
  <c r="CC30" i="39"/>
  <c r="BY14" i="39"/>
  <c r="BY148" i="39"/>
  <c r="BY150" i="39"/>
  <c r="BY23" i="39"/>
  <c r="BX10" i="16"/>
  <c r="CE22" i="16"/>
  <c r="CE23" i="16"/>
  <c r="BX84" i="16"/>
  <c r="CE84" i="16" s="1"/>
  <c r="CE133" i="16"/>
  <c r="BQ193" i="16"/>
  <c r="BX69" i="16"/>
  <c r="CE69" i="16" s="1"/>
  <c r="CE124" i="16"/>
  <c r="BV85" i="16"/>
  <c r="BR191" i="16"/>
  <c r="BS189" i="16" s="1"/>
  <c r="BX105" i="16"/>
  <c r="CE105" i="16" s="1"/>
  <c r="BW67" i="16"/>
  <c r="BX127" i="16"/>
  <c r="CE127" i="16" s="1"/>
  <c r="BX113" i="16"/>
  <c r="BX101" i="16"/>
  <c r="BW136" i="16"/>
  <c r="BX132" i="16"/>
  <c r="CE132" i="16" s="1"/>
  <c r="BX117" i="16"/>
  <c r="BW68" i="16"/>
  <c r="BX99" i="16"/>
  <c r="CE99" i="16" s="1"/>
  <c r="BW71" i="16"/>
  <c r="BX135" i="16"/>
  <c r="BW81" i="16"/>
  <c r="BW85" i="16" s="1"/>
  <c r="BX115" i="16"/>
  <c r="BX83" i="16"/>
  <c r="CE83" i="16" s="1"/>
  <c r="Y183" i="16"/>
  <c r="CC31" i="39" l="1"/>
  <c r="CC24" i="39"/>
  <c r="CB24" i="39"/>
  <c r="CB31" i="39"/>
  <c r="BX71" i="16"/>
  <c r="CE135" i="16"/>
  <c r="CE136" i="16" s="1"/>
  <c r="CE117" i="16"/>
  <c r="CE101" i="16"/>
  <c r="BX82" i="16"/>
  <c r="CE82" i="16" s="1"/>
  <c r="BR193" i="16"/>
  <c r="BX81" i="16"/>
  <c r="CE81" i="16" s="1"/>
  <c r="CE115" i="16"/>
  <c r="BX68" i="16"/>
  <c r="CE68" i="16" s="1"/>
  <c r="BX136" i="16"/>
  <c r="BX70" i="16"/>
  <c r="BS191" i="16"/>
  <c r="BT189" i="16" s="1"/>
  <c r="BX67" i="16"/>
  <c r="CE67" i="16" s="1"/>
  <c r="AJ183" i="16"/>
  <c r="AI183" i="16"/>
  <c r="AH183" i="16"/>
  <c r="O10" i="16"/>
  <c r="R10" i="16"/>
  <c r="P10" i="16"/>
  <c r="T10" i="16"/>
  <c r="U10" i="16"/>
  <c r="S5" i="32" s="1"/>
  <c r="S7" i="32" s="1"/>
  <c r="S10" i="16"/>
  <c r="Q5" i="32" s="1"/>
  <c r="Q7" i="32" s="1"/>
  <c r="Q9" i="32" s="1"/>
  <c r="S9" i="32" l="1"/>
  <c r="S10" i="32" s="1"/>
  <c r="Q10" i="32"/>
  <c r="CE85" i="16"/>
  <c r="BX85" i="16"/>
  <c r="BT191" i="16"/>
  <c r="BU189" i="16" s="1"/>
  <c r="BS193" i="16"/>
  <c r="AC183" i="16"/>
  <c r="AV183" i="16"/>
  <c r="AD183" i="16"/>
  <c r="Z183" i="16"/>
  <c r="AT183" i="16"/>
  <c r="AA183" i="16"/>
  <c r="AF183" i="16"/>
  <c r="AE183" i="16"/>
  <c r="AG183" i="16"/>
  <c r="AU183" i="16"/>
  <c r="T17" i="16"/>
  <c r="U163" i="16" s="1"/>
  <c r="R5" i="32"/>
  <c r="R7" i="32" s="1"/>
  <c r="O17" i="16"/>
  <c r="P163" i="16" s="1"/>
  <c r="M5" i="32"/>
  <c r="M7" i="32" s="1"/>
  <c r="S17" i="16"/>
  <c r="T163" i="16" s="1"/>
  <c r="P17" i="16"/>
  <c r="Q163" i="16" s="1"/>
  <c r="N5" i="32"/>
  <c r="N7" i="32" s="1"/>
  <c r="U17" i="16"/>
  <c r="V163" i="16" s="1"/>
  <c r="R17" i="16"/>
  <c r="S163" i="16" s="1"/>
  <c r="P5" i="32"/>
  <c r="P7" i="32" s="1"/>
  <c r="N10" i="16"/>
  <c r="Q10" i="16"/>
  <c r="P9" i="32" l="1"/>
  <c r="P10" i="32" s="1"/>
  <c r="M9" i="32"/>
  <c r="M10" i="32" s="1"/>
  <c r="N9" i="32"/>
  <c r="N10" i="32" s="1"/>
  <c r="R9" i="32"/>
  <c r="R10" i="32" s="1"/>
  <c r="U164" i="16"/>
  <c r="U36" i="16"/>
  <c r="U33" i="16"/>
  <c r="S36" i="16"/>
  <c r="S33" i="16"/>
  <c r="T36" i="16"/>
  <c r="T33" i="16"/>
  <c r="R33" i="16"/>
  <c r="R36" i="16"/>
  <c r="P33" i="16"/>
  <c r="P36" i="16"/>
  <c r="O33" i="16"/>
  <c r="O36" i="16"/>
  <c r="BT193" i="16"/>
  <c r="BU191" i="16"/>
  <c r="BV189" i="16" s="1"/>
  <c r="S158" i="16"/>
  <c r="S164" i="16"/>
  <c r="T158" i="16"/>
  <c r="T164" i="16"/>
  <c r="R158" i="16"/>
  <c r="R164" i="16"/>
  <c r="P158" i="16"/>
  <c r="P164" i="16"/>
  <c r="O158" i="16"/>
  <c r="O164" i="16"/>
  <c r="AR183" i="16"/>
  <c r="AO183" i="16"/>
  <c r="AP183" i="16"/>
  <c r="AN183" i="16"/>
  <c r="AS183" i="16"/>
  <c r="AK183" i="16"/>
  <c r="AL183" i="16"/>
  <c r="AM183" i="16"/>
  <c r="AQ183" i="16"/>
  <c r="T27" i="16"/>
  <c r="P27" i="16"/>
  <c r="U27" i="16"/>
  <c r="R27" i="16"/>
  <c r="Q17" i="16"/>
  <c r="R163" i="16" s="1"/>
  <c r="O5" i="32"/>
  <c r="O7" i="32" s="1"/>
  <c r="S27" i="16"/>
  <c r="N17" i="16"/>
  <c r="O163" i="16" s="1"/>
  <c r="L5" i="32"/>
  <c r="O27" i="16"/>
  <c r="AC10" i="16"/>
  <c r="AA5" i="32" s="1"/>
  <c r="AN10" i="16"/>
  <c r="AL5" i="32" s="1"/>
  <c r="O9" i="32" l="1"/>
  <c r="O10" i="32" s="1"/>
  <c r="L7" i="32"/>
  <c r="N36" i="16"/>
  <c r="N33" i="16"/>
  <c r="Q164" i="16"/>
  <c r="Q36" i="16"/>
  <c r="Q33" i="16"/>
  <c r="BU193" i="16"/>
  <c r="BV191" i="16"/>
  <c r="BW189" i="16" s="1"/>
  <c r="N27" i="16"/>
  <c r="N164" i="16"/>
  <c r="AX183" i="16"/>
  <c r="AZ183" i="16"/>
  <c r="AY183" i="16"/>
  <c r="AW183" i="16"/>
  <c r="Q158" i="16"/>
  <c r="N158" i="16"/>
  <c r="Q27" i="16"/>
  <c r="L9" i="32" l="1"/>
  <c r="L10" i="32" s="1"/>
  <c r="BV193" i="16"/>
  <c r="BW191" i="16"/>
  <c r="BX189" i="16" s="1"/>
  <c r="BX191" i="16" s="1"/>
  <c r="BX193" i="16" s="1"/>
  <c r="AZ10" i="16"/>
  <c r="AO10" i="16"/>
  <c r="BW193" i="16" l="1"/>
  <c r="AD42" i="35" l="1"/>
  <c r="AC42" i="35"/>
  <c r="AE42" i="35"/>
  <c r="AG42" i="35"/>
  <c r="AB42" i="35"/>
  <c r="AF42" i="35"/>
  <c r="I41" i="35"/>
  <c r="H61" i="32" s="1"/>
  <c r="AL40" i="35"/>
  <c r="AK40" i="35"/>
  <c r="AI41" i="35"/>
  <c r="AH61" i="32" s="1"/>
  <c r="AF40" i="35"/>
  <c r="AM40" i="35"/>
  <c r="AH40" i="35"/>
  <c r="AK41" i="35"/>
  <c r="AJ61" i="32" s="1"/>
  <c r="AJ41" i="35"/>
  <c r="AI61" i="32" s="1"/>
  <c r="AG40" i="35"/>
  <c r="AI40" i="35"/>
  <c r="AL41" i="35"/>
  <c r="AK61" i="32" s="1"/>
  <c r="AG41" i="35"/>
  <c r="AF61" i="32" s="1"/>
  <c r="AD40" i="35"/>
  <c r="AM42" i="35"/>
  <c r="AH41" i="35"/>
  <c r="AG61" i="32" s="1"/>
  <c r="AE40" i="35"/>
  <c r="AM41" i="35"/>
  <c r="AL61" i="32" s="1"/>
  <c r="AJ40" i="35"/>
  <c r="AA40" i="35"/>
  <c r="AD41" i="35"/>
  <c r="AC61" i="32" s="1"/>
  <c r="AJ42" i="35"/>
  <c r="Z40" i="35"/>
  <c r="AC41" i="35"/>
  <c r="AB61" i="32" s="1"/>
  <c r="AI42" i="35"/>
  <c r="Y40" i="35"/>
  <c r="AB41" i="35"/>
  <c r="AA61" i="32" s="1"/>
  <c r="AH42" i="35"/>
  <c r="AF41" i="35"/>
  <c r="AE61" i="32" s="1"/>
  <c r="AL42" i="35"/>
  <c r="AC40" i="35"/>
  <c r="AE41" i="35"/>
  <c r="AD61" i="32" s="1"/>
  <c r="AK42" i="35"/>
  <c r="AB40" i="35"/>
  <c r="O42" i="35"/>
  <c r="F40" i="35"/>
  <c r="R42" i="35"/>
  <c r="L41" i="35"/>
  <c r="K61" i="32" s="1"/>
  <c r="I40" i="35"/>
  <c r="R40" i="35"/>
  <c r="AA42" i="35"/>
  <c r="U41" i="35"/>
  <c r="T61" i="32" s="1"/>
  <c r="N41" i="35"/>
  <c r="M61" i="32" s="1"/>
  <c r="K40" i="35"/>
  <c r="T42" i="35"/>
  <c r="T40" i="35"/>
  <c r="W41" i="35"/>
  <c r="V61" i="32" s="1"/>
  <c r="V42" i="35"/>
  <c r="P41" i="35"/>
  <c r="O61" i="32" s="1"/>
  <c r="M40" i="35"/>
  <c r="Y41" i="35"/>
  <c r="X61" i="32" s="1"/>
  <c r="V40" i="35"/>
  <c r="R41" i="35"/>
  <c r="Q61" i="32" s="1"/>
  <c r="O40" i="35"/>
  <c r="X42" i="35"/>
  <c r="H40" i="35"/>
  <c r="K41" i="35"/>
  <c r="J61" i="32" s="1"/>
  <c r="Q42" i="35"/>
  <c r="X40" i="35"/>
  <c r="AA41" i="35"/>
  <c r="Z61" i="32" s="1"/>
  <c r="Z42" i="35"/>
  <c r="T41" i="35"/>
  <c r="S61" i="32" s="1"/>
  <c r="Q40" i="35"/>
  <c r="J40" i="35"/>
  <c r="M41" i="35"/>
  <c r="L61" i="32" s="1"/>
  <c r="S42" i="35"/>
  <c r="V41" i="35"/>
  <c r="U61" i="32" s="1"/>
  <c r="S40" i="35"/>
  <c r="L40" i="35"/>
  <c r="U42" i="35"/>
  <c r="O41" i="35"/>
  <c r="N61" i="32" s="1"/>
  <c r="X41" i="35"/>
  <c r="W61" i="32" s="1"/>
  <c r="U40" i="35"/>
  <c r="Q41" i="35"/>
  <c r="P61" i="32" s="1"/>
  <c r="N40" i="35"/>
  <c r="W42" i="35"/>
  <c r="J41" i="35"/>
  <c r="I61" i="32" s="1"/>
  <c r="G40" i="35"/>
  <c r="P42" i="35"/>
  <c r="Z41" i="35"/>
  <c r="Y61" i="32" s="1"/>
  <c r="W40" i="35"/>
  <c r="P40" i="35"/>
  <c r="S41" i="35"/>
  <c r="R61" i="32" s="1"/>
  <c r="Y42" i="35"/>
  <c r="W13" i="39" l="1"/>
  <c r="W21" i="39" s="1"/>
  <c r="Y8" i="15" l="1"/>
  <c r="W23" i="39"/>
  <c r="W146" i="39"/>
  <c r="X10" i="16"/>
  <c r="V5" i="32" s="1"/>
  <c r="Z5" i="32"/>
  <c r="W10" i="16"/>
  <c r="U5" i="32" s="1"/>
  <c r="V10" i="16"/>
  <c r="W24" i="39" l="1"/>
  <c r="W30" i="39"/>
  <c r="AI24" i="39"/>
  <c r="Y11" i="15"/>
  <c r="Y12" i="15"/>
  <c r="Y10" i="15"/>
  <c r="W14" i="39"/>
  <c r="AI140" i="39"/>
  <c r="W140" i="39"/>
  <c r="T5" i="32"/>
  <c r="N23" i="11"/>
  <c r="Y13" i="15" l="1"/>
  <c r="X37" i="39"/>
  <c r="B58" i="39" s="1"/>
  <c r="W31" i="39"/>
  <c r="AI31" i="39"/>
  <c r="W148" i="39"/>
  <c r="W16" i="39"/>
  <c r="W141" i="39"/>
  <c r="AB58" i="39" l="1"/>
  <c r="AC58" i="39"/>
  <c r="Y58" i="39"/>
  <c r="AE58" i="39"/>
  <c r="AI58" i="39"/>
  <c r="AH58" i="39"/>
  <c r="Z58" i="39"/>
  <c r="AF58" i="39"/>
  <c r="AA58" i="39"/>
  <c r="AG58" i="39"/>
  <c r="X58" i="39"/>
  <c r="X138" i="39" s="1"/>
  <c r="X144" i="39" s="1"/>
  <c r="AD58" i="39"/>
  <c r="W150" i="39"/>
  <c r="W17" i="39"/>
  <c r="N34" i="11"/>
  <c r="N44" i="11"/>
  <c r="N46" i="11" l="1"/>
  <c r="E32" i="16" s="1"/>
  <c r="C12" i="32" l="1"/>
  <c r="D13" i="35" s="1"/>
  <c r="D15" i="35" s="1"/>
  <c r="D17" i="35" s="1"/>
  <c r="D46" i="35" l="1"/>
  <c r="E33" i="16"/>
  <c r="Q13" i="35" l="1"/>
  <c r="Q15" i="35" s="1"/>
  <c r="Q17" i="35" s="1"/>
  <c r="S12" i="32"/>
  <c r="T13" i="35" s="1"/>
  <c r="T15" i="35" s="1"/>
  <c r="T17" i="35" s="1"/>
  <c r="R12" i="32"/>
  <c r="S13" i="35" s="1"/>
  <c r="S15" i="35" s="1"/>
  <c r="S17" i="35" s="1"/>
  <c r="R13" i="35"/>
  <c r="R15" i="35" s="1"/>
  <c r="R17" i="35" s="1"/>
  <c r="E12" i="32"/>
  <c r="F13" i="35" s="1"/>
  <c r="F15" i="35" s="1"/>
  <c r="F17" i="35" s="1"/>
  <c r="O13" i="35"/>
  <c r="O15" i="35" s="1"/>
  <c r="O17" i="35" s="1"/>
  <c r="G12" i="32"/>
  <c r="H13" i="35" s="1"/>
  <c r="H15" i="35" s="1"/>
  <c r="H17" i="35" s="1"/>
  <c r="I12" i="32"/>
  <c r="J13" i="35" s="1"/>
  <c r="J15" i="35" s="1"/>
  <c r="J17" i="35" s="1"/>
  <c r="H12" i="32"/>
  <c r="I13" i="35" s="1"/>
  <c r="I15" i="35" s="1"/>
  <c r="I17" i="35" s="1"/>
  <c r="L13" i="35"/>
  <c r="L15" i="35" s="1"/>
  <c r="L17" i="35" s="1"/>
  <c r="N13" i="35"/>
  <c r="N15" i="35" s="1"/>
  <c r="N17" i="35" s="1"/>
  <c r="P13" i="35"/>
  <c r="P15" i="35" s="1"/>
  <c r="P17" i="35" s="1"/>
  <c r="F12" i="32"/>
  <c r="M13" i="35"/>
  <c r="M15" i="35" s="1"/>
  <c r="M17" i="35" s="1"/>
  <c r="D12" i="32"/>
  <c r="E13" i="35" s="1"/>
  <c r="E15" i="35" s="1"/>
  <c r="E17" i="35" s="1"/>
  <c r="K13" i="35"/>
  <c r="K15" i="35" s="1"/>
  <c r="K17" i="35" s="1"/>
  <c r="BZ32" i="16"/>
  <c r="C20" i="22" s="1"/>
  <c r="I43" i="11"/>
  <c r="I42" i="11"/>
  <c r="I33" i="11"/>
  <c r="AM33" i="11" s="1"/>
  <c r="I40" i="11"/>
  <c r="AM40" i="11" s="1"/>
  <c r="I39" i="11"/>
  <c r="I41" i="11"/>
  <c r="AM41" i="11" s="1"/>
  <c r="I31" i="11"/>
  <c r="AN42" i="11" l="1"/>
  <c r="AM42" i="11"/>
  <c r="AN31" i="11"/>
  <c r="AM31" i="11"/>
  <c r="AM34" i="11" s="1"/>
  <c r="J39" i="11"/>
  <c r="K39" i="11" s="1"/>
  <c r="AM39" i="11"/>
  <c r="J43" i="11"/>
  <c r="K43" i="11" s="1"/>
  <c r="AM43" i="11"/>
  <c r="AQ42" i="11"/>
  <c r="AQ41" i="11"/>
  <c r="AO42" i="11"/>
  <c r="AO41" i="11"/>
  <c r="AO40" i="11"/>
  <c r="AO39" i="11"/>
  <c r="AQ31" i="11"/>
  <c r="AO33" i="11"/>
  <c r="AQ43" i="11"/>
  <c r="AN41" i="11"/>
  <c r="AP42" i="11"/>
  <c r="AN39" i="11"/>
  <c r="AP31" i="11"/>
  <c r="AN33" i="11"/>
  <c r="AP43" i="11"/>
  <c r="AN40" i="11"/>
  <c r="AQ39" i="11"/>
  <c r="AO31" i="11"/>
  <c r="AQ33" i="11"/>
  <c r="AO43" i="11"/>
  <c r="AQ40" i="11"/>
  <c r="AP41" i="11"/>
  <c r="AP39" i="11"/>
  <c r="AP33" i="11"/>
  <c r="AN43" i="11"/>
  <c r="AP40" i="11"/>
  <c r="G13" i="35"/>
  <c r="G15" i="35" s="1"/>
  <c r="G17" i="35" s="1"/>
  <c r="I19" i="35" s="1"/>
  <c r="Q20" i="35"/>
  <c r="N19" i="35"/>
  <c r="L46" i="35"/>
  <c r="K19" i="35"/>
  <c r="T21" i="35"/>
  <c r="N20" i="35"/>
  <c r="I46" i="35"/>
  <c r="F46" i="35"/>
  <c r="S19" i="35"/>
  <c r="Q46" i="35"/>
  <c r="O19" i="35"/>
  <c r="R20" i="35"/>
  <c r="M46" i="35"/>
  <c r="Q19" i="35"/>
  <c r="T20" i="35"/>
  <c r="O46" i="35"/>
  <c r="T46" i="35"/>
  <c r="P20" i="35"/>
  <c r="M19" i="35"/>
  <c r="K46" i="35"/>
  <c r="R19" i="35"/>
  <c r="P46" i="35"/>
  <c r="O20" i="35"/>
  <c r="L19" i="35"/>
  <c r="J46" i="35"/>
  <c r="T19" i="35"/>
  <c r="R46" i="35"/>
  <c r="E46" i="35"/>
  <c r="F19" i="35"/>
  <c r="P19" i="35"/>
  <c r="S20" i="35"/>
  <c r="N46" i="35"/>
  <c r="M20" i="35"/>
  <c r="S21" i="35"/>
  <c r="J19" i="35"/>
  <c r="H46" i="35"/>
  <c r="S46" i="35"/>
  <c r="J40" i="11"/>
  <c r="K40" i="11" s="1"/>
  <c r="J41" i="11"/>
  <c r="K41" i="11" s="1"/>
  <c r="J42" i="11"/>
  <c r="K42" i="11" s="1"/>
  <c r="J31" i="11"/>
  <c r="K31" i="11" s="1"/>
  <c r="J33" i="11"/>
  <c r="K33" i="11" s="1"/>
  <c r="L39" i="11"/>
  <c r="BV39" i="11" s="1"/>
  <c r="L43" i="11"/>
  <c r="BW43" i="11" s="1"/>
  <c r="Y32" i="16"/>
  <c r="AU41" i="11"/>
  <c r="AU42" i="11"/>
  <c r="AT39" i="11"/>
  <c r="AT40" i="11"/>
  <c r="AW31" i="11"/>
  <c r="AS31" i="11"/>
  <c r="AW33" i="11"/>
  <c r="AS33" i="11"/>
  <c r="AW43" i="11"/>
  <c r="AS43" i="11"/>
  <c r="AT41" i="11"/>
  <c r="AT42" i="11"/>
  <c r="AW39" i="11"/>
  <c r="AS39" i="11"/>
  <c r="AW40" i="11"/>
  <c r="AS40" i="11"/>
  <c r="AV31" i="11"/>
  <c r="AR31" i="11"/>
  <c r="AV33" i="11"/>
  <c r="AR33" i="11"/>
  <c r="AV43" i="11"/>
  <c r="AR43" i="11"/>
  <c r="AW41" i="11"/>
  <c r="AS41" i="11"/>
  <c r="AW42" i="11"/>
  <c r="AS42" i="11"/>
  <c r="AV39" i="11"/>
  <c r="AR39" i="11"/>
  <c r="AV40" i="11"/>
  <c r="AR40" i="11"/>
  <c r="AU31" i="11"/>
  <c r="AU33" i="11"/>
  <c r="AU43" i="11"/>
  <c r="AV41" i="11"/>
  <c r="AR41" i="11"/>
  <c r="AV42" i="11"/>
  <c r="AR42" i="11"/>
  <c r="AU39" i="11"/>
  <c r="AU40" i="11"/>
  <c r="AT31" i="11"/>
  <c r="AT33" i="11"/>
  <c r="AT43" i="11"/>
  <c r="T66" i="32"/>
  <c r="R66" i="32"/>
  <c r="V66" i="32"/>
  <c r="Q66" i="32"/>
  <c r="S66" i="32"/>
  <c r="U66" i="32"/>
  <c r="P66" i="32"/>
  <c r="K66" i="32"/>
  <c r="N66" i="32"/>
  <c r="O66" i="32"/>
  <c r="L66" i="32"/>
  <c r="H66" i="32"/>
  <c r="I66" i="32"/>
  <c r="M66" i="32"/>
  <c r="J66" i="32"/>
  <c r="BA40" i="11"/>
  <c r="BA39" i="11"/>
  <c r="AM44" i="11" l="1"/>
  <c r="AM46" i="11" s="1"/>
  <c r="BC33" i="11"/>
  <c r="J48" i="35"/>
  <c r="F48" i="35"/>
  <c r="K48" i="35"/>
  <c r="AY42" i="11"/>
  <c r="L20" i="35"/>
  <c r="K62" i="32" s="1"/>
  <c r="K64" i="32" s="1"/>
  <c r="K20" i="35"/>
  <c r="J62" i="32" s="1"/>
  <c r="J64" i="32" s="1"/>
  <c r="I20" i="35"/>
  <c r="H62" i="32" s="1"/>
  <c r="H64" i="32" s="1"/>
  <c r="G19" i="35"/>
  <c r="H19" i="35"/>
  <c r="O21" i="35"/>
  <c r="J20" i="35"/>
  <c r="I62" i="32" s="1"/>
  <c r="I64" i="32" s="1"/>
  <c r="G46" i="35"/>
  <c r="I48" i="35" s="1"/>
  <c r="P21" i="35"/>
  <c r="R21" i="35"/>
  <c r="Q21" i="35"/>
  <c r="CD39" i="11"/>
  <c r="CF39" i="11"/>
  <c r="CB39" i="11"/>
  <c r="CE39" i="11"/>
  <c r="BW39" i="11"/>
  <c r="CG43" i="11"/>
  <c r="CA43" i="11"/>
  <c r="CE43" i="11"/>
  <c r="BZ43" i="11"/>
  <c r="CD43" i="11"/>
  <c r="BY43" i="11"/>
  <c r="CG39" i="11"/>
  <c r="CA39" i="11"/>
  <c r="AY31" i="11"/>
  <c r="CC43" i="11"/>
  <c r="BV43" i="11"/>
  <c r="BZ39" i="11"/>
  <c r="AY41" i="11"/>
  <c r="CF43" i="11"/>
  <c r="CB43" i="11"/>
  <c r="BX43" i="11"/>
  <c r="CC39" i="11"/>
  <c r="BY39" i="11"/>
  <c r="BX39" i="11"/>
  <c r="L31" i="11"/>
  <c r="BV31" i="11" s="1"/>
  <c r="L41" i="11"/>
  <c r="BV41" i="11" s="1"/>
  <c r="L33" i="11"/>
  <c r="BV33" i="11" s="1"/>
  <c r="L42" i="11"/>
  <c r="BV42" i="11" s="1"/>
  <c r="L40" i="11"/>
  <c r="BX40" i="11" s="1"/>
  <c r="BE42" i="11"/>
  <c r="BA41" i="11"/>
  <c r="AY33" i="11"/>
  <c r="BA42" i="11"/>
  <c r="BI31" i="11"/>
  <c r="BG40" i="11"/>
  <c r="BI41" i="11"/>
  <c r="BE31" i="11"/>
  <c r="BG33" i="11"/>
  <c r="BC40" i="11"/>
  <c r="BI42" i="11"/>
  <c r="BE41" i="11"/>
  <c r="BA31" i="11"/>
  <c r="AY40" i="11"/>
  <c r="BG42" i="11"/>
  <c r="BC42" i="11"/>
  <c r="BG41" i="11"/>
  <c r="BC41" i="11"/>
  <c r="BG31" i="11"/>
  <c r="BC31" i="11"/>
  <c r="BI33" i="11"/>
  <c r="BE33" i="11"/>
  <c r="BA33" i="11"/>
  <c r="BI40" i="11"/>
  <c r="BE40" i="11"/>
  <c r="BI43" i="11"/>
  <c r="BE43" i="11"/>
  <c r="BA43" i="11"/>
  <c r="BI39" i="11"/>
  <c r="BE39" i="11"/>
  <c r="BF42" i="11"/>
  <c r="BB42" i="11"/>
  <c r="AX42" i="11"/>
  <c r="BF41" i="11"/>
  <c r="BB41" i="11"/>
  <c r="AX41" i="11"/>
  <c r="BF31" i="11"/>
  <c r="BB31" i="11"/>
  <c r="AX31" i="11"/>
  <c r="BH33" i="11"/>
  <c r="BD33" i="11"/>
  <c r="AZ33" i="11"/>
  <c r="BH40" i="11"/>
  <c r="BD40" i="11"/>
  <c r="AZ40" i="11"/>
  <c r="BH43" i="11"/>
  <c r="BD43" i="11"/>
  <c r="AZ43" i="11"/>
  <c r="BH39" i="11"/>
  <c r="BD39" i="11"/>
  <c r="AZ39" i="11"/>
  <c r="BG43" i="11"/>
  <c r="BC43" i="11"/>
  <c r="AY43" i="11"/>
  <c r="BG39" i="11"/>
  <c r="BC39" i="11"/>
  <c r="AY39" i="11"/>
  <c r="BH42" i="11"/>
  <c r="BD42" i="11"/>
  <c r="AZ42" i="11"/>
  <c r="BH41" i="11"/>
  <c r="BD41" i="11"/>
  <c r="AZ41" i="11"/>
  <c r="BH31" i="11"/>
  <c r="BD31" i="11"/>
  <c r="AZ31" i="11"/>
  <c r="BF33" i="11"/>
  <c r="BB33" i="11"/>
  <c r="AX33" i="11"/>
  <c r="BF40" i="11"/>
  <c r="BB40" i="11"/>
  <c r="AX40" i="11"/>
  <c r="BF43" i="11"/>
  <c r="BB43" i="11"/>
  <c r="AX43" i="11"/>
  <c r="BF39" i="11"/>
  <c r="BB39" i="11"/>
  <c r="AX39" i="11"/>
  <c r="O48" i="35"/>
  <c r="V12" i="32"/>
  <c r="W13" i="35" s="1"/>
  <c r="W15" i="35" s="1"/>
  <c r="W17" i="35" s="1"/>
  <c r="U12" i="32"/>
  <c r="V13" i="35" s="1"/>
  <c r="V15" i="35" s="1"/>
  <c r="V17" i="35" s="1"/>
  <c r="Q48" i="35"/>
  <c r="S62" i="32"/>
  <c r="S64" i="32" s="1"/>
  <c r="R62" i="32"/>
  <c r="R64" i="32" s="1"/>
  <c r="Q62" i="32"/>
  <c r="Q64" i="32" s="1"/>
  <c r="T12" i="32"/>
  <c r="W12" i="32"/>
  <c r="X13" i="35" s="1"/>
  <c r="X15" i="35" s="1"/>
  <c r="X17" i="35" s="1"/>
  <c r="Z32" i="16"/>
  <c r="P62" i="32"/>
  <c r="P64" i="32" s="1"/>
  <c r="M62" i="32"/>
  <c r="M64" i="32" s="1"/>
  <c r="L62" i="32"/>
  <c r="L64" i="32" s="1"/>
  <c r="N62" i="32"/>
  <c r="N64" i="32" s="1"/>
  <c r="O62" i="32"/>
  <c r="O64" i="32" s="1"/>
  <c r="BJ40" i="11"/>
  <c r="BJ42" i="11"/>
  <c r="BJ41" i="11"/>
  <c r="BJ31" i="11"/>
  <c r="BJ39" i="11"/>
  <c r="BJ33" i="11"/>
  <c r="BJ43" i="11"/>
  <c r="H48" i="35" l="1"/>
  <c r="P50" i="35"/>
  <c r="K49" i="35"/>
  <c r="O50" i="35"/>
  <c r="J49" i="35"/>
  <c r="I49" i="35"/>
  <c r="G48" i="35"/>
  <c r="CE33" i="11"/>
  <c r="H65" i="32"/>
  <c r="CC33" i="11"/>
  <c r="BW33" i="11"/>
  <c r="I63" i="32"/>
  <c r="H63" i="32"/>
  <c r="J63" i="32"/>
  <c r="J65" i="32"/>
  <c r="I65" i="32"/>
  <c r="CF33" i="11"/>
  <c r="CB33" i="11"/>
  <c r="CC41" i="11"/>
  <c r="CG33" i="11"/>
  <c r="CA33" i="11"/>
  <c r="U13" i="35"/>
  <c r="U15" i="35" s="1"/>
  <c r="U17" i="35" s="1"/>
  <c r="V19" i="35" s="1"/>
  <c r="BZ31" i="11"/>
  <c r="X19" i="35"/>
  <c r="V46" i="35"/>
  <c r="X46" i="35"/>
  <c r="W46" i="35"/>
  <c r="O65" i="32"/>
  <c r="S65" i="32"/>
  <c r="L65" i="32"/>
  <c r="Q65" i="32"/>
  <c r="N65" i="32"/>
  <c r="P65" i="32"/>
  <c r="K63" i="32"/>
  <c r="K65" i="32"/>
  <c r="M65" i="32"/>
  <c r="R65" i="32"/>
  <c r="BY41" i="11"/>
  <c r="BX33" i="11"/>
  <c r="CD33" i="11"/>
  <c r="BY33" i="11"/>
  <c r="CF41" i="11"/>
  <c r="CD31" i="11"/>
  <c r="CC40" i="11"/>
  <c r="BZ40" i="11"/>
  <c r="CF42" i="11"/>
  <c r="CG40" i="11"/>
  <c r="BY40" i="11"/>
  <c r="CC42" i="11"/>
  <c r="CD40" i="11"/>
  <c r="BV40" i="11"/>
  <c r="BY42" i="11"/>
  <c r="CG42" i="11"/>
  <c r="CB42" i="11"/>
  <c r="BX42" i="11"/>
  <c r="CG41" i="11"/>
  <c r="CB41" i="11"/>
  <c r="BX41" i="11"/>
  <c r="CG31" i="11"/>
  <c r="CC31" i="11"/>
  <c r="BY31" i="11"/>
  <c r="CE42" i="11"/>
  <c r="CA42" i="11"/>
  <c r="BW42" i="11"/>
  <c r="CE41" i="11"/>
  <c r="CA41" i="11"/>
  <c r="BW41" i="11"/>
  <c r="CF31" i="11"/>
  <c r="CB31" i="11"/>
  <c r="BX31" i="11"/>
  <c r="CD42" i="11"/>
  <c r="BZ42" i="11"/>
  <c r="CD41" i="11"/>
  <c r="BZ41" i="11"/>
  <c r="CE31" i="11"/>
  <c r="CA31" i="11"/>
  <c r="BW31" i="11"/>
  <c r="CE40" i="11"/>
  <c r="CA40" i="11"/>
  <c r="BW40" i="11"/>
  <c r="AA32" i="16"/>
  <c r="Y12" i="32" s="1"/>
  <c r="Z13" i="35" s="1"/>
  <c r="Z15" i="35" s="1"/>
  <c r="Z17" i="35" s="1"/>
  <c r="CF40" i="11"/>
  <c r="CB40" i="11"/>
  <c r="BZ33" i="11"/>
  <c r="BU40" i="11"/>
  <c r="BQ40" i="11"/>
  <c r="BM40" i="11"/>
  <c r="BT42" i="11"/>
  <c r="BQ42" i="11"/>
  <c r="BM42" i="11"/>
  <c r="BU41" i="11"/>
  <c r="BQ41" i="11"/>
  <c r="BM41" i="11"/>
  <c r="BT31" i="11"/>
  <c r="BQ31" i="11"/>
  <c r="BM31" i="11"/>
  <c r="BT39" i="11"/>
  <c r="BQ39" i="11"/>
  <c r="BM39" i="11"/>
  <c r="BU33" i="11"/>
  <c r="BQ33" i="11"/>
  <c r="BM33" i="11"/>
  <c r="BU43" i="11"/>
  <c r="BQ43" i="11"/>
  <c r="BM43" i="11"/>
  <c r="BT40" i="11"/>
  <c r="BP40" i="11"/>
  <c r="BL40" i="11"/>
  <c r="BU42" i="11"/>
  <c r="BP42" i="11"/>
  <c r="BL42" i="11"/>
  <c r="BT41" i="11"/>
  <c r="BP41" i="11"/>
  <c r="BL41" i="11"/>
  <c r="BU31" i="11"/>
  <c r="BP31" i="11"/>
  <c r="BL31" i="11"/>
  <c r="BU39" i="11"/>
  <c r="BP39" i="11"/>
  <c r="BL39" i="11"/>
  <c r="BT33" i="11"/>
  <c r="BP33" i="11"/>
  <c r="BL33" i="11"/>
  <c r="BT43" i="11"/>
  <c r="BP43" i="11"/>
  <c r="BL43" i="11"/>
  <c r="BS40" i="11"/>
  <c r="BO40" i="11"/>
  <c r="BK40" i="11"/>
  <c r="BS42" i="11"/>
  <c r="BO42" i="11"/>
  <c r="BK42" i="11"/>
  <c r="BS41" i="11"/>
  <c r="BO41" i="11"/>
  <c r="BK41" i="11"/>
  <c r="BS31" i="11"/>
  <c r="BO31" i="11"/>
  <c r="BK31" i="11"/>
  <c r="BS39" i="11"/>
  <c r="BO39" i="11"/>
  <c r="BK39" i="11"/>
  <c r="BS33" i="11"/>
  <c r="BO33" i="11"/>
  <c r="BK33" i="11"/>
  <c r="BS43" i="11"/>
  <c r="BO43" i="11"/>
  <c r="BK43" i="11"/>
  <c r="BR40" i="11"/>
  <c r="BN40" i="11"/>
  <c r="BR42" i="11"/>
  <c r="BN42" i="11"/>
  <c r="BR41" i="11"/>
  <c r="BN41" i="11"/>
  <c r="BR31" i="11"/>
  <c r="BN31" i="11"/>
  <c r="BR39" i="11"/>
  <c r="BN39" i="11"/>
  <c r="BR33" i="11"/>
  <c r="BN33" i="11"/>
  <c r="BR43" i="11"/>
  <c r="BN43" i="11"/>
  <c r="Q63" i="32"/>
  <c r="S63" i="32"/>
  <c r="R63" i="32"/>
  <c r="M49" i="35"/>
  <c r="O49" i="35"/>
  <c r="S50" i="35"/>
  <c r="T50" i="35"/>
  <c r="N49" i="35"/>
  <c r="L48" i="35"/>
  <c r="L49" i="35"/>
  <c r="Q50" i="35"/>
  <c r="R50" i="35"/>
  <c r="S48" i="35"/>
  <c r="T49" i="35"/>
  <c r="S49" i="35"/>
  <c r="R49" i="35"/>
  <c r="P49" i="35"/>
  <c r="M48" i="35"/>
  <c r="T48" i="35"/>
  <c r="P48" i="35"/>
  <c r="R48" i="35"/>
  <c r="X12" i="32"/>
  <c r="Y13" i="35" s="1"/>
  <c r="Y15" i="35" s="1"/>
  <c r="Y17" i="35" s="1"/>
  <c r="Z12" i="32"/>
  <c r="AA13" i="35" s="1"/>
  <c r="AA15" i="35" s="1"/>
  <c r="AA17" i="35" s="1"/>
  <c r="AC32" i="16"/>
  <c r="AA12" i="32" s="1"/>
  <c r="AB13" i="35" s="1"/>
  <c r="AB15" i="35" s="1"/>
  <c r="AB17" i="35" s="1"/>
  <c r="P63" i="32"/>
  <c r="O63" i="32"/>
  <c r="M63" i="32"/>
  <c r="N63" i="32"/>
  <c r="L63" i="32"/>
  <c r="N48" i="35"/>
  <c r="Q49" i="35"/>
  <c r="V20" i="35" l="1"/>
  <c r="U62" i="32" s="1"/>
  <c r="X21" i="35"/>
  <c r="U21" i="35"/>
  <c r="W21" i="35"/>
  <c r="Y21" i="16"/>
  <c r="AA24" i="16"/>
  <c r="X20" i="35"/>
  <c r="W62" i="32" s="1"/>
  <c r="U19" i="35"/>
  <c r="U46" i="35"/>
  <c r="U50" i="35" s="1"/>
  <c r="U20" i="35"/>
  <c r="T62" i="32" s="1"/>
  <c r="W19" i="35"/>
  <c r="W20" i="35"/>
  <c r="V62" i="32" s="1"/>
  <c r="V21" i="35"/>
  <c r="Z20" i="35"/>
  <c r="Y62" i="32" s="1"/>
  <c r="Y19" i="35"/>
  <c r="AA19" i="35"/>
  <c r="Y46" i="35"/>
  <c r="Y48" i="35" s="1"/>
  <c r="Z19" i="35"/>
  <c r="Y20" i="35"/>
  <c r="X62" i="32" s="1"/>
  <c r="AB46" i="35"/>
  <c r="AB21" i="35"/>
  <c r="AB20" i="35"/>
  <c r="AA20" i="35"/>
  <c r="Z21" i="35"/>
  <c r="AA46" i="35"/>
  <c r="AB19" i="35"/>
  <c r="Z46" i="35"/>
  <c r="AA21" i="35"/>
  <c r="Y21" i="35"/>
  <c r="CA32" i="16"/>
  <c r="D20" i="22" s="1"/>
  <c r="D21" i="22" s="1"/>
  <c r="Z24" i="16"/>
  <c r="AA21" i="16"/>
  <c r="Z21" i="16"/>
  <c r="I22" i="11"/>
  <c r="I19" i="11"/>
  <c r="N52" i="11"/>
  <c r="E35" i="16" s="1"/>
  <c r="AN19" i="11" l="1"/>
  <c r="AM19" i="11"/>
  <c r="J22" i="11"/>
  <c r="K22" i="11" s="1"/>
  <c r="AM22" i="11"/>
  <c r="U49" i="35"/>
  <c r="U48" i="35"/>
  <c r="Z48" i="35"/>
  <c r="AB49" i="35"/>
  <c r="AB50" i="35"/>
  <c r="AN22" i="11"/>
  <c r="AQ19" i="11"/>
  <c r="AH21" i="16" s="1"/>
  <c r="AD21" i="16"/>
  <c r="AQ22" i="11"/>
  <c r="AP19" i="11"/>
  <c r="AG21" i="16" s="1"/>
  <c r="AP22" i="11"/>
  <c r="AC24" i="16"/>
  <c r="AO19" i="11"/>
  <c r="AF21" i="16" s="1"/>
  <c r="AO22" i="11"/>
  <c r="AF24" i="16" s="1"/>
  <c r="T65" i="32"/>
  <c r="X65" i="32"/>
  <c r="V65" i="32"/>
  <c r="Y65" i="32"/>
  <c r="U65" i="32"/>
  <c r="W65" i="32"/>
  <c r="AA48" i="35"/>
  <c r="Z62" i="32"/>
  <c r="AB48" i="35"/>
  <c r="AA62" i="32"/>
  <c r="AC21" i="16"/>
  <c r="J19" i="11"/>
  <c r="K19" i="11" s="1"/>
  <c r="L22" i="11"/>
  <c r="BV22" i="11" s="1"/>
  <c r="BM24" i="16" s="1"/>
  <c r="Y24" i="16"/>
  <c r="Y25" i="16" s="1"/>
  <c r="W8" i="32" s="1"/>
  <c r="AU19" i="11"/>
  <c r="AL21" i="16" s="1"/>
  <c r="AV22" i="11"/>
  <c r="AM24" i="16" s="1"/>
  <c r="AR22" i="11"/>
  <c r="AI24" i="16" s="1"/>
  <c r="AT19" i="11"/>
  <c r="AK21" i="16" s="1"/>
  <c r="AU22" i="11"/>
  <c r="AL24" i="16" s="1"/>
  <c r="AH24" i="16"/>
  <c r="AD24" i="16"/>
  <c r="AW19" i="11"/>
  <c r="AN21" i="16" s="1"/>
  <c r="AS19" i="11"/>
  <c r="AJ21" i="16" s="1"/>
  <c r="AT22" i="11"/>
  <c r="AK24" i="16" s="1"/>
  <c r="AG24" i="16"/>
  <c r="AV19" i="11"/>
  <c r="AM21" i="16" s="1"/>
  <c r="AR19" i="11"/>
  <c r="AI21" i="16" s="1"/>
  <c r="AE21" i="16"/>
  <c r="AW22" i="11"/>
  <c r="AN24" i="16" s="1"/>
  <c r="AS22" i="11"/>
  <c r="AJ24" i="16" s="1"/>
  <c r="T63" i="32"/>
  <c r="V63" i="32"/>
  <c r="X63" i="32"/>
  <c r="U63" i="32"/>
  <c r="W63" i="32"/>
  <c r="Y63" i="32"/>
  <c r="X49" i="35"/>
  <c r="W50" i="35"/>
  <c r="V50" i="35"/>
  <c r="Y49" i="35"/>
  <c r="X48" i="35"/>
  <c r="X50" i="35"/>
  <c r="Z50" i="35"/>
  <c r="W49" i="35"/>
  <c r="V49" i="35"/>
  <c r="V48" i="35"/>
  <c r="AA50" i="35"/>
  <c r="Y50" i="35"/>
  <c r="V25" i="16"/>
  <c r="T8" i="32" s="1"/>
  <c r="AA25" i="16"/>
  <c r="Y8" i="32" s="1"/>
  <c r="X25" i="16"/>
  <c r="V8" i="32" s="1"/>
  <c r="AA49" i="35"/>
  <c r="Z49" i="35"/>
  <c r="W48" i="35"/>
  <c r="Z25" i="16"/>
  <c r="X8" i="32" s="1"/>
  <c r="Z8" i="32"/>
  <c r="N71" i="11"/>
  <c r="AZ22" i="11"/>
  <c r="AQ24" i="16" s="1"/>
  <c r="AM23" i="11" l="1"/>
  <c r="BY22" i="11"/>
  <c r="BP24" i="16" s="1"/>
  <c r="CE22" i="11"/>
  <c r="BV24" i="16" s="1"/>
  <c r="AE24" i="16"/>
  <c r="CA24" i="16"/>
  <c r="AA65" i="32"/>
  <c r="Z65" i="32"/>
  <c r="Z63" i="32"/>
  <c r="AA63" i="32"/>
  <c r="CF22" i="11"/>
  <c r="BW24" i="16" s="1"/>
  <c r="CD22" i="11"/>
  <c r="BU24" i="16" s="1"/>
  <c r="CG22" i="11"/>
  <c r="BX24" i="16" s="1"/>
  <c r="CC22" i="11"/>
  <c r="BT24" i="16" s="1"/>
  <c r="CB22" i="11"/>
  <c r="BS24" i="16" s="1"/>
  <c r="BX22" i="11"/>
  <c r="BO24" i="16" s="1"/>
  <c r="CA22" i="11"/>
  <c r="BR24" i="16" s="1"/>
  <c r="BW22" i="11"/>
  <c r="BN24" i="16" s="1"/>
  <c r="BZ22" i="11"/>
  <c r="BQ24" i="16" s="1"/>
  <c r="L19" i="11"/>
  <c r="BV19" i="11" s="1"/>
  <c r="Y35" i="16"/>
  <c r="BG19" i="11"/>
  <c r="AX21" i="16" s="1"/>
  <c r="BC19" i="11"/>
  <c r="AT21" i="16" s="1"/>
  <c r="AY19" i="11"/>
  <c r="AP21" i="16" s="1"/>
  <c r="BH22" i="11"/>
  <c r="AY24" i="16" s="1"/>
  <c r="BD22" i="11"/>
  <c r="AU24" i="16" s="1"/>
  <c r="BF19" i="11"/>
  <c r="AW21" i="16" s="1"/>
  <c r="BB19" i="11"/>
  <c r="AS21" i="16" s="1"/>
  <c r="AX19" i="11"/>
  <c r="AO21" i="16" s="1"/>
  <c r="BG22" i="11"/>
  <c r="AX24" i="16" s="1"/>
  <c r="BC22" i="11"/>
  <c r="AT24" i="16" s="1"/>
  <c r="AY22" i="11"/>
  <c r="AP24" i="16" s="1"/>
  <c r="BI19" i="11"/>
  <c r="AZ21" i="16" s="1"/>
  <c r="BE19" i="11"/>
  <c r="AV21" i="16" s="1"/>
  <c r="BA19" i="11"/>
  <c r="AR21" i="16" s="1"/>
  <c r="BF22" i="11"/>
  <c r="AW24" i="16" s="1"/>
  <c r="BB22" i="11"/>
  <c r="AS24" i="16" s="1"/>
  <c r="AX22" i="11"/>
  <c r="AO24" i="16" s="1"/>
  <c r="BH19" i="11"/>
  <c r="AY21" i="16" s="1"/>
  <c r="BD19" i="11"/>
  <c r="AU21" i="16" s="1"/>
  <c r="AZ19" i="11"/>
  <c r="AQ21" i="16" s="1"/>
  <c r="BI22" i="11"/>
  <c r="AZ24" i="16" s="1"/>
  <c r="BE22" i="11"/>
  <c r="AV24" i="16" s="1"/>
  <c r="BA22" i="11"/>
  <c r="AR24" i="16" s="1"/>
  <c r="J13" i="32"/>
  <c r="K13" i="32"/>
  <c r="I13" i="32"/>
  <c r="N13" i="32"/>
  <c r="F13" i="32"/>
  <c r="S13" i="32"/>
  <c r="G13" i="32"/>
  <c r="P13" i="32"/>
  <c r="E13" i="32"/>
  <c r="D13" i="32"/>
  <c r="R13" i="32"/>
  <c r="H13" i="32"/>
  <c r="O13" i="32"/>
  <c r="L13" i="32"/>
  <c r="M13" i="32"/>
  <c r="CA21" i="16"/>
  <c r="W25" i="16"/>
  <c r="U8" i="32" s="1"/>
  <c r="AC25" i="16"/>
  <c r="AA8" i="32" s="1"/>
  <c r="Z35" i="16"/>
  <c r="BZ35" i="16"/>
  <c r="C24" i="22" s="1"/>
  <c r="C13" i="32"/>
  <c r="C15" i="32" s="1"/>
  <c r="C17" i="32" s="1"/>
  <c r="I51" i="11"/>
  <c r="I50" i="11"/>
  <c r="E36" i="16"/>
  <c r="E41" i="16"/>
  <c r="E161" i="16" s="1"/>
  <c r="BJ22" i="11"/>
  <c r="BA24" i="16" s="1"/>
  <c r="J51" i="11" l="1"/>
  <c r="K51" i="11" s="1"/>
  <c r="AM51" i="11"/>
  <c r="AN50" i="11"/>
  <c r="AM50" i="11"/>
  <c r="AM52" i="11" s="1"/>
  <c r="CA25" i="16"/>
  <c r="D15" i="22" s="1"/>
  <c r="BY19" i="11"/>
  <c r="BP21" i="16" s="1"/>
  <c r="AQ50" i="11"/>
  <c r="AO51" i="11"/>
  <c r="AP50" i="11"/>
  <c r="AN51" i="11"/>
  <c r="AO50" i="11"/>
  <c r="AQ51" i="11"/>
  <c r="AP51" i="11"/>
  <c r="CG19" i="11"/>
  <c r="BX21" i="16" s="1"/>
  <c r="CC19" i="11"/>
  <c r="BT21" i="16" s="1"/>
  <c r="CB19" i="11"/>
  <c r="BS21" i="16" s="1"/>
  <c r="BX19" i="11"/>
  <c r="CE19" i="11"/>
  <c r="BV21" i="16" s="1"/>
  <c r="CA19" i="11"/>
  <c r="BR21" i="16" s="1"/>
  <c r="BW19" i="11"/>
  <c r="CF19" i="11"/>
  <c r="CD19" i="11"/>
  <c r="BU21" i="16" s="1"/>
  <c r="BZ19" i="11"/>
  <c r="BQ21" i="16" s="1"/>
  <c r="CE24" i="16"/>
  <c r="L51" i="11"/>
  <c r="BX51" i="11" s="1"/>
  <c r="CE51" i="11"/>
  <c r="J50" i="11"/>
  <c r="K50" i="11" s="1"/>
  <c r="BM21" i="16"/>
  <c r="AV50" i="11"/>
  <c r="AR50" i="11"/>
  <c r="BT22" i="11"/>
  <c r="BK24" i="16" s="1"/>
  <c r="BP22" i="11"/>
  <c r="BG24" i="16" s="1"/>
  <c r="BL22" i="11"/>
  <c r="BC24" i="16" s="1"/>
  <c r="AV51" i="11"/>
  <c r="AR51" i="11"/>
  <c r="BT19" i="11"/>
  <c r="BK21" i="16" s="1"/>
  <c r="BP19" i="11"/>
  <c r="BG21" i="16" s="1"/>
  <c r="BL19" i="11"/>
  <c r="BC21" i="16" s="1"/>
  <c r="AU50" i="11"/>
  <c r="BS22" i="11"/>
  <c r="BJ24" i="16" s="1"/>
  <c r="BO22" i="11"/>
  <c r="BF24" i="16" s="1"/>
  <c r="BK22" i="11"/>
  <c r="BB24" i="16" s="1"/>
  <c r="AU51" i="11"/>
  <c r="BS19" i="11"/>
  <c r="BJ21" i="16" s="1"/>
  <c r="BO19" i="11"/>
  <c r="BF21" i="16" s="1"/>
  <c r="BK19" i="11"/>
  <c r="BB21" i="16" s="1"/>
  <c r="AT50" i="11"/>
  <c r="BR22" i="11"/>
  <c r="BI24" i="16" s="1"/>
  <c r="BN22" i="11"/>
  <c r="BE24" i="16" s="1"/>
  <c r="AT51" i="11"/>
  <c r="BR19" i="11"/>
  <c r="BI21" i="16" s="1"/>
  <c r="BN19" i="11"/>
  <c r="BE21" i="16" s="1"/>
  <c r="BJ19" i="11"/>
  <c r="BA21" i="16" s="1"/>
  <c r="AW50" i="11"/>
  <c r="AS50" i="11"/>
  <c r="BU22" i="11"/>
  <c r="BL24" i="16" s="1"/>
  <c r="BQ22" i="11"/>
  <c r="BH24" i="16" s="1"/>
  <c r="BM22" i="11"/>
  <c r="BD24" i="16" s="1"/>
  <c r="AW51" i="11"/>
  <c r="AS51" i="11"/>
  <c r="BU19" i="11"/>
  <c r="BL21" i="16" s="1"/>
  <c r="BQ19" i="11"/>
  <c r="BH21" i="16" s="1"/>
  <c r="BM19" i="11"/>
  <c r="BD21" i="16" s="1"/>
  <c r="CB24" i="16"/>
  <c r="AA35" i="16"/>
  <c r="CC24" i="16"/>
  <c r="CB21" i="16"/>
  <c r="AZ51" i="11"/>
  <c r="E172" i="16"/>
  <c r="E43" i="16"/>
  <c r="E56" i="16" s="1"/>
  <c r="BN21" i="16" l="1"/>
  <c r="BO21" i="16"/>
  <c r="CC51" i="11"/>
  <c r="CG51" i="11"/>
  <c r="CB51" i="11"/>
  <c r="CF51" i="11"/>
  <c r="CA51" i="11"/>
  <c r="CD51" i="11"/>
  <c r="BZ51" i="11"/>
  <c r="BW51" i="11"/>
  <c r="AC35" i="16"/>
  <c r="AA13" i="32" s="1"/>
  <c r="BV51" i="11"/>
  <c r="BW21" i="16"/>
  <c r="BY51" i="11"/>
  <c r="L50" i="11"/>
  <c r="BX50" i="11" s="1"/>
  <c r="BI50" i="11"/>
  <c r="BE50" i="11"/>
  <c r="BA50" i="11"/>
  <c r="BI51" i="11"/>
  <c r="BE51" i="11"/>
  <c r="BA51" i="11"/>
  <c r="BH50" i="11"/>
  <c r="BD50" i="11"/>
  <c r="AZ50" i="11"/>
  <c r="BH51" i="11"/>
  <c r="BD51" i="11"/>
  <c r="BG50" i="11"/>
  <c r="BC50" i="11"/>
  <c r="AY50" i="11"/>
  <c r="BG51" i="11"/>
  <c r="BC51" i="11"/>
  <c r="AY51" i="11"/>
  <c r="BF50" i="11"/>
  <c r="BB50" i="11"/>
  <c r="AX50" i="11"/>
  <c r="BF51" i="11"/>
  <c r="BB51" i="11"/>
  <c r="AX51" i="11"/>
  <c r="E145" i="16"/>
  <c r="E146" i="16" s="1"/>
  <c r="C18" i="32"/>
  <c r="X13" i="32"/>
  <c r="T13" i="32"/>
  <c r="W13" i="32"/>
  <c r="CD24" i="16"/>
  <c r="CC21" i="16"/>
  <c r="BK51" i="11"/>
  <c r="BJ50" i="11"/>
  <c r="E44" i="16"/>
  <c r="CD50" i="11" l="1"/>
  <c r="CG50" i="11"/>
  <c r="CB50" i="11"/>
  <c r="CE50" i="11"/>
  <c r="BZ50" i="11"/>
  <c r="CF50" i="11"/>
  <c r="CC50" i="11"/>
  <c r="BW50" i="11"/>
  <c r="BV50" i="11"/>
  <c r="CE21" i="16"/>
  <c r="CA50" i="11"/>
  <c r="BY50" i="11"/>
  <c r="BR51" i="11"/>
  <c r="BN51" i="11"/>
  <c r="BJ51" i="11"/>
  <c r="BU50" i="11"/>
  <c r="BQ50" i="11"/>
  <c r="BM50" i="11"/>
  <c r="BU51" i="11"/>
  <c r="BQ51" i="11"/>
  <c r="BM51" i="11"/>
  <c r="BT50" i="11"/>
  <c r="BP50" i="11"/>
  <c r="BL50" i="11"/>
  <c r="BT51" i="11"/>
  <c r="BP51" i="11"/>
  <c r="BL51" i="11"/>
  <c r="BS50" i="11"/>
  <c r="BO50" i="11"/>
  <c r="BK50" i="11"/>
  <c r="BS51" i="11"/>
  <c r="BO51" i="11"/>
  <c r="BR50" i="11"/>
  <c r="BN50" i="11"/>
  <c r="E148" i="16"/>
  <c r="E150" i="16" s="1"/>
  <c r="E152" i="16" s="1"/>
  <c r="F41" i="16"/>
  <c r="H41" i="16"/>
  <c r="H43" i="16" s="1"/>
  <c r="O41" i="16"/>
  <c r="O161" i="16" s="1"/>
  <c r="I41" i="16"/>
  <c r="I43" i="16" s="1"/>
  <c r="L41" i="16"/>
  <c r="L161" i="16" s="1"/>
  <c r="N41" i="16"/>
  <c r="N43" i="16" s="1"/>
  <c r="Y13" i="32"/>
  <c r="Z13" i="32"/>
  <c r="U13" i="32"/>
  <c r="K41" i="16"/>
  <c r="K161" i="16" s="1"/>
  <c r="S41" i="16"/>
  <c r="S43" i="16" s="1"/>
  <c r="S56" i="16" s="1"/>
  <c r="S58" i="16" s="1"/>
  <c r="E14" i="32"/>
  <c r="E15" i="32" s="1"/>
  <c r="E17" i="32" s="1"/>
  <c r="CA35" i="16"/>
  <c r="D24" i="22" s="1"/>
  <c r="D25" i="22" s="1"/>
  <c r="Q41" i="16"/>
  <c r="K14" i="32"/>
  <c r="K15" i="32" s="1"/>
  <c r="K17" i="32" s="1"/>
  <c r="R41" i="16"/>
  <c r="R43" i="16" s="1"/>
  <c r="R56" i="16" s="1"/>
  <c r="R58" i="16" s="1"/>
  <c r="N14" i="32"/>
  <c r="N15" i="32" s="1"/>
  <c r="N17" i="32" s="1"/>
  <c r="V13" i="32"/>
  <c r="CD21" i="16"/>
  <c r="E57" i="16"/>
  <c r="R63" i="16" l="1"/>
  <c r="R72" i="16" s="1"/>
  <c r="R78" i="16" s="1"/>
  <c r="R57" i="16"/>
  <c r="S63" i="16"/>
  <c r="S72" i="16" s="1"/>
  <c r="S78" i="16" s="1"/>
  <c r="S57" i="16"/>
  <c r="N56" i="16"/>
  <c r="I56" i="16"/>
  <c r="H56" i="16"/>
  <c r="Q14" i="32"/>
  <c r="Q15" i="32" s="1"/>
  <c r="Q17" i="32" s="1"/>
  <c r="Q18" i="32" s="1"/>
  <c r="G41" i="16"/>
  <c r="G43" i="16" s="1"/>
  <c r="P41" i="16"/>
  <c r="P43" i="16" s="1"/>
  <c r="N18" i="32" s="1"/>
  <c r="J14" i="32"/>
  <c r="J15" i="32" s="1"/>
  <c r="J17" i="32" s="1"/>
  <c r="M14" i="32"/>
  <c r="M15" i="32" s="1"/>
  <c r="M17" i="32" s="1"/>
  <c r="M41" i="16"/>
  <c r="M161" i="16" s="1"/>
  <c r="F14" i="32"/>
  <c r="F15" i="32" s="1"/>
  <c r="F17" i="32" s="1"/>
  <c r="F18" i="32" s="1"/>
  <c r="O14" i="32"/>
  <c r="O15" i="32" s="1"/>
  <c r="O17" i="32" s="1"/>
  <c r="P14" i="32"/>
  <c r="P15" i="32" s="1"/>
  <c r="P17" i="32" s="1"/>
  <c r="P18" i="32" s="1"/>
  <c r="G14" i="32"/>
  <c r="G15" i="32" s="1"/>
  <c r="G17" i="32" s="1"/>
  <c r="G18" i="32" s="1"/>
  <c r="I14" i="32"/>
  <c r="I15" i="32" s="1"/>
  <c r="I17" i="32" s="1"/>
  <c r="L14" i="32"/>
  <c r="L15" i="32" s="1"/>
  <c r="L17" i="32" s="1"/>
  <c r="L18" i="32" s="1"/>
  <c r="D14" i="32"/>
  <c r="D15" i="32" s="1"/>
  <c r="D17" i="32" s="1"/>
  <c r="O43" i="16"/>
  <c r="H161" i="16"/>
  <c r="K43" i="16"/>
  <c r="S161" i="16"/>
  <c r="N161" i="16"/>
  <c r="R161" i="16"/>
  <c r="L43" i="16"/>
  <c r="I161" i="16"/>
  <c r="I57" i="11"/>
  <c r="AM57" i="11" s="1"/>
  <c r="I63" i="11"/>
  <c r="I61" i="11"/>
  <c r="I58" i="11"/>
  <c r="AM58" i="11" s="1"/>
  <c r="U41" i="16"/>
  <c r="S14" i="32"/>
  <c r="S15" i="32" s="1"/>
  <c r="S17" i="32" s="1"/>
  <c r="I66" i="11"/>
  <c r="J41" i="16"/>
  <c r="J161" i="16" s="1"/>
  <c r="H14" i="32"/>
  <c r="H15" i="32" s="1"/>
  <c r="H17" i="32" s="1"/>
  <c r="T41" i="16"/>
  <c r="T161" i="16" s="1"/>
  <c r="R14" i="32"/>
  <c r="R15" i="32" s="1"/>
  <c r="R17" i="32" s="1"/>
  <c r="I65" i="11"/>
  <c r="AM65" i="11" s="1"/>
  <c r="I62" i="11"/>
  <c r="AM62" i="11" s="1"/>
  <c r="I56" i="11"/>
  <c r="I60" i="11"/>
  <c r="AM60" i="11" s="1"/>
  <c r="Q161" i="16"/>
  <c r="Q43" i="16"/>
  <c r="F43" i="16"/>
  <c r="F161" i="16"/>
  <c r="BZ38" i="16"/>
  <c r="S172" i="16"/>
  <c r="N172" i="16"/>
  <c r="AN66" i="11" l="1"/>
  <c r="AM66" i="11"/>
  <c r="AN61" i="11"/>
  <c r="AM61" i="11"/>
  <c r="AN56" i="11"/>
  <c r="AM56" i="11"/>
  <c r="AN63" i="11"/>
  <c r="AM63" i="11"/>
  <c r="AO60" i="11"/>
  <c r="AQ61" i="11"/>
  <c r="AO62" i="11"/>
  <c r="AQ63" i="11"/>
  <c r="AO65" i="11"/>
  <c r="AQ66" i="11"/>
  <c r="AO57" i="11"/>
  <c r="AQ56" i="11"/>
  <c r="AO58" i="11"/>
  <c r="AN60" i="11"/>
  <c r="AP61" i="11"/>
  <c r="AN62" i="11"/>
  <c r="AP63" i="11"/>
  <c r="AN65" i="11"/>
  <c r="AP66" i="11"/>
  <c r="AN57" i="11"/>
  <c r="AP56" i="11"/>
  <c r="AN58" i="11"/>
  <c r="AQ60" i="11"/>
  <c r="AO61" i="11"/>
  <c r="AQ62" i="11"/>
  <c r="AO63" i="11"/>
  <c r="AQ65" i="11"/>
  <c r="AO66" i="11"/>
  <c r="AQ57" i="11"/>
  <c r="AO56" i="11"/>
  <c r="AQ58" i="11"/>
  <c r="AP60" i="11"/>
  <c r="AP62" i="11"/>
  <c r="AP65" i="11"/>
  <c r="AP57" i="11"/>
  <c r="AP58" i="11"/>
  <c r="J65" i="11"/>
  <c r="K65" i="11" s="1"/>
  <c r="J60" i="11"/>
  <c r="K60" i="11" s="1"/>
  <c r="AR66" i="11"/>
  <c r="J66" i="11"/>
  <c r="K66" i="11" s="1"/>
  <c r="J61" i="11"/>
  <c r="K61" i="11" s="1"/>
  <c r="J58" i="11"/>
  <c r="K58" i="11" s="1"/>
  <c r="J56" i="11"/>
  <c r="K56" i="11" s="1"/>
  <c r="J63" i="11"/>
  <c r="K63" i="11" s="1"/>
  <c r="J62" i="11"/>
  <c r="K62" i="11" s="1"/>
  <c r="J57" i="11"/>
  <c r="K57" i="11" s="1"/>
  <c r="I57" i="16"/>
  <c r="I58" i="16"/>
  <c r="H57" i="16"/>
  <c r="H58" i="16"/>
  <c r="N57" i="16"/>
  <c r="N58" i="16"/>
  <c r="AU65" i="11"/>
  <c r="AU61" i="11"/>
  <c r="AV66" i="11"/>
  <c r="AU60" i="11"/>
  <c r="AU58" i="11"/>
  <c r="AT66" i="11"/>
  <c r="AW63" i="11"/>
  <c r="AS63" i="11"/>
  <c r="AW65" i="11"/>
  <c r="AS65" i="11"/>
  <c r="AV57" i="11"/>
  <c r="AR57" i="11"/>
  <c r="AW58" i="11"/>
  <c r="AS58" i="11"/>
  <c r="AW56" i="11"/>
  <c r="AS56" i="11"/>
  <c r="AW60" i="11"/>
  <c r="AS60" i="11"/>
  <c r="AW61" i="11"/>
  <c r="AS61" i="11"/>
  <c r="AW62" i="11"/>
  <c r="AS62" i="11"/>
  <c r="AW66" i="11"/>
  <c r="AS66" i="11"/>
  <c r="AV63" i="11"/>
  <c r="AR63" i="11"/>
  <c r="AV65" i="11"/>
  <c r="AR65" i="11"/>
  <c r="AU57" i="11"/>
  <c r="AV58" i="11"/>
  <c r="AR58" i="11"/>
  <c r="AV56" i="11"/>
  <c r="AR56" i="11"/>
  <c r="AV60" i="11"/>
  <c r="AR60" i="11"/>
  <c r="AV61" i="11"/>
  <c r="AR61" i="11"/>
  <c r="AV62" i="11"/>
  <c r="AR62" i="11"/>
  <c r="AT57" i="11"/>
  <c r="AU56" i="11"/>
  <c r="AU62" i="11"/>
  <c r="AU63" i="11"/>
  <c r="AU66" i="11"/>
  <c r="AT63" i="11"/>
  <c r="AT65" i="11"/>
  <c r="AW57" i="11"/>
  <c r="AS57" i="11"/>
  <c r="AT58" i="11"/>
  <c r="AT56" i="11"/>
  <c r="AT60" i="11"/>
  <c r="AT61" i="11"/>
  <c r="AT62" i="11"/>
  <c r="R87" i="16"/>
  <c r="S87" i="16"/>
  <c r="O56" i="16"/>
  <c r="G56" i="16"/>
  <c r="F56" i="16"/>
  <c r="F58" i="16" s="1"/>
  <c r="E18" i="32"/>
  <c r="G161" i="16"/>
  <c r="L56" i="16"/>
  <c r="Q56" i="16"/>
  <c r="Q58" i="16" s="1"/>
  <c r="K56" i="16"/>
  <c r="P56" i="16"/>
  <c r="P161" i="16"/>
  <c r="M43" i="16"/>
  <c r="M18" i="32"/>
  <c r="J43" i="16"/>
  <c r="I18" i="32"/>
  <c r="Z38" i="16"/>
  <c r="U43" i="16"/>
  <c r="U56" i="16" s="1"/>
  <c r="U58" i="16" s="1"/>
  <c r="J18" i="32"/>
  <c r="AA38" i="16"/>
  <c r="T43" i="16"/>
  <c r="T56" i="16" s="1"/>
  <c r="T58" i="16" s="1"/>
  <c r="D18" i="32"/>
  <c r="AY62" i="11"/>
  <c r="O18" i="32"/>
  <c r="C28" i="22"/>
  <c r="C32" i="22" s="1"/>
  <c r="BZ41" i="16"/>
  <c r="BZ43" i="16" s="1"/>
  <c r="BZ56" i="16" s="1"/>
  <c r="M172" i="16"/>
  <c r="I172" i="16"/>
  <c r="F172" i="16"/>
  <c r="R172" i="16"/>
  <c r="P172" i="16"/>
  <c r="K172" i="16"/>
  <c r="L172" i="16"/>
  <c r="H172" i="16"/>
  <c r="O172" i="16"/>
  <c r="G172" i="16"/>
  <c r="T172" i="16"/>
  <c r="J172" i="16"/>
  <c r="AM67" i="11" l="1"/>
  <c r="AM69" i="11" s="1"/>
  <c r="AM71" i="11" s="1"/>
  <c r="AY58" i="11"/>
  <c r="BA66" i="11"/>
  <c r="AZ61" i="11"/>
  <c r="AZ60" i="11"/>
  <c r="L61" i="11"/>
  <c r="BV61" i="11" s="1"/>
  <c r="BY61" i="11"/>
  <c r="CC61" i="11"/>
  <c r="L60" i="11"/>
  <c r="BV60" i="11" s="1"/>
  <c r="L57" i="11"/>
  <c r="BX57" i="11" s="1"/>
  <c r="L63" i="11"/>
  <c r="BW63" i="11" s="1"/>
  <c r="L58" i="11"/>
  <c r="BV58" i="11" s="1"/>
  <c r="L66" i="11"/>
  <c r="BV66" i="11" s="1"/>
  <c r="L65" i="11"/>
  <c r="BX65" i="11" s="1"/>
  <c r="L62" i="11"/>
  <c r="BW62" i="11" s="1"/>
  <c r="L56" i="11"/>
  <c r="BV56" i="11" s="1"/>
  <c r="Y38" i="16"/>
  <c r="Y41" i="16" s="1"/>
  <c r="P57" i="16"/>
  <c r="P58" i="16"/>
  <c r="O57" i="16"/>
  <c r="O58" i="16"/>
  <c r="K57" i="16"/>
  <c r="K58" i="16"/>
  <c r="L57" i="16"/>
  <c r="L58" i="16"/>
  <c r="G57" i="16"/>
  <c r="G58" i="16"/>
  <c r="BI58" i="11"/>
  <c r="BE58" i="11"/>
  <c r="BA58" i="11"/>
  <c r="BI65" i="11"/>
  <c r="BE65" i="11"/>
  <c r="BA65" i="11"/>
  <c r="BG63" i="11"/>
  <c r="BC63" i="11"/>
  <c r="AY63" i="11"/>
  <c r="BG56" i="11"/>
  <c r="BC56" i="11"/>
  <c r="AY56" i="11"/>
  <c r="BG57" i="11"/>
  <c r="BC57" i="11"/>
  <c r="AY57" i="11"/>
  <c r="BG62" i="11"/>
  <c r="BC62" i="11"/>
  <c r="BF61" i="11"/>
  <c r="BB61" i="11"/>
  <c r="AX61" i="11"/>
  <c r="BF66" i="11"/>
  <c r="BB66" i="11"/>
  <c r="AX66" i="11"/>
  <c r="BF60" i="11"/>
  <c r="BB60" i="11"/>
  <c r="AX60" i="11"/>
  <c r="BH58" i="11"/>
  <c r="BD58" i="11"/>
  <c r="AZ58" i="11"/>
  <c r="BH65" i="11"/>
  <c r="BD65" i="11"/>
  <c r="AZ65" i="11"/>
  <c r="BF63" i="11"/>
  <c r="BB63" i="11"/>
  <c r="AX63" i="11"/>
  <c r="BF56" i="11"/>
  <c r="BB56" i="11"/>
  <c r="AX56" i="11"/>
  <c r="BF57" i="11"/>
  <c r="BB57" i="11"/>
  <c r="AX57" i="11"/>
  <c r="BF62" i="11"/>
  <c r="BB62" i="11"/>
  <c r="AX62" i="11"/>
  <c r="BI61" i="11"/>
  <c r="BE61" i="11"/>
  <c r="BA61" i="11"/>
  <c r="BI66" i="11"/>
  <c r="BE66" i="11"/>
  <c r="BI60" i="11"/>
  <c r="BE60" i="11"/>
  <c r="BA60" i="11"/>
  <c r="BG58" i="11"/>
  <c r="BC58" i="11"/>
  <c r="BG65" i="11"/>
  <c r="BC65" i="11"/>
  <c r="AY65" i="11"/>
  <c r="BI63" i="11"/>
  <c r="BE63" i="11"/>
  <c r="BA63" i="11"/>
  <c r="BI56" i="11"/>
  <c r="BE56" i="11"/>
  <c r="BA56" i="11"/>
  <c r="BI57" i="11"/>
  <c r="BE57" i="11"/>
  <c r="BA57" i="11"/>
  <c r="BI62" i="11"/>
  <c r="BE62" i="11"/>
  <c r="BA62" i="11"/>
  <c r="BH61" i="11"/>
  <c r="BD61" i="11"/>
  <c r="BH66" i="11"/>
  <c r="BD66" i="11"/>
  <c r="AZ66" i="11"/>
  <c r="BH60" i="11"/>
  <c r="BD60" i="11"/>
  <c r="BF58" i="11"/>
  <c r="BB58" i="11"/>
  <c r="AX58" i="11"/>
  <c r="BF65" i="11"/>
  <c r="BB65" i="11"/>
  <c r="AX65" i="11"/>
  <c r="BH63" i="11"/>
  <c r="BD63" i="11"/>
  <c r="AZ63" i="11"/>
  <c r="BH56" i="11"/>
  <c r="BD56" i="11"/>
  <c r="AZ56" i="11"/>
  <c r="BH57" i="11"/>
  <c r="BD57" i="11"/>
  <c r="AZ57" i="11"/>
  <c r="BH62" i="11"/>
  <c r="BD62" i="11"/>
  <c r="AZ62" i="11"/>
  <c r="BG61" i="11"/>
  <c r="BC61" i="11"/>
  <c r="AY61" i="11"/>
  <c r="BG66" i="11"/>
  <c r="BC66" i="11"/>
  <c r="AY66" i="11"/>
  <c r="BG60" i="11"/>
  <c r="BC60" i="11"/>
  <c r="AY60" i="11"/>
  <c r="T63" i="16"/>
  <c r="T72" i="16" s="1"/>
  <c r="T78" i="16" s="1"/>
  <c r="T57" i="16"/>
  <c r="F145" i="16"/>
  <c r="F146" i="16" s="1"/>
  <c r="F57" i="16"/>
  <c r="Q145" i="16"/>
  <c r="Q146" i="16" s="1"/>
  <c r="Q57" i="16"/>
  <c r="U63" i="16"/>
  <c r="U72" i="16" s="1"/>
  <c r="U78" i="16" s="1"/>
  <c r="U57" i="16"/>
  <c r="Q63" i="16"/>
  <c r="Q72" i="16" s="1"/>
  <c r="Q87" i="16" s="1"/>
  <c r="M56" i="16"/>
  <c r="J56" i="16"/>
  <c r="K18" i="32"/>
  <c r="Z41" i="16"/>
  <c r="Z14" i="32"/>
  <c r="Z15" i="32" s="1"/>
  <c r="V41" i="16"/>
  <c r="Y14" i="32"/>
  <c r="Y15" i="32" s="1"/>
  <c r="X41" i="16"/>
  <c r="H18" i="32"/>
  <c r="S18" i="32"/>
  <c r="R18" i="32"/>
  <c r="BJ65" i="11"/>
  <c r="BJ61" i="11"/>
  <c r="BJ66" i="11"/>
  <c r="BJ56" i="11"/>
  <c r="BJ57" i="11"/>
  <c r="BJ63" i="11"/>
  <c r="BJ60" i="11"/>
  <c r="BJ58" i="11"/>
  <c r="BL62" i="11"/>
  <c r="Q172" i="16"/>
  <c r="G145" i="16" l="1"/>
  <c r="G146" i="16" s="1"/>
  <c r="CF61" i="11"/>
  <c r="AC38" i="16"/>
  <c r="AA14" i="32" s="1"/>
  <c r="AA15" i="32" s="1"/>
  <c r="CC56" i="11"/>
  <c r="CG56" i="11"/>
  <c r="CA56" i="11"/>
  <c r="CF65" i="11"/>
  <c r="BY58" i="11"/>
  <c r="CA63" i="11"/>
  <c r="BY66" i="11"/>
  <c r="CE63" i="11"/>
  <c r="CG57" i="11"/>
  <c r="CD63" i="11"/>
  <c r="CG61" i="11"/>
  <c r="CB61" i="11"/>
  <c r="BX61" i="11"/>
  <c r="CA65" i="11"/>
  <c r="CE58" i="11"/>
  <c r="CG63" i="11"/>
  <c r="BZ63" i="11"/>
  <c r="BY60" i="11"/>
  <c r="CE61" i="11"/>
  <c r="CA61" i="11"/>
  <c r="BW61" i="11"/>
  <c r="CG62" i="11"/>
  <c r="CC58" i="11"/>
  <c r="CD61" i="11"/>
  <c r="BZ61" i="11"/>
  <c r="CF56" i="11"/>
  <c r="BY56" i="11"/>
  <c r="CF62" i="11"/>
  <c r="CD65" i="11"/>
  <c r="CF66" i="11"/>
  <c r="CG58" i="11"/>
  <c r="CB58" i="11"/>
  <c r="CF63" i="11"/>
  <c r="CC63" i="11"/>
  <c r="BY63" i="11"/>
  <c r="CC57" i="11"/>
  <c r="CE56" i="11"/>
  <c r="BW56" i="11"/>
  <c r="BY62" i="11"/>
  <c r="CC65" i="11"/>
  <c r="CC66" i="11"/>
  <c r="CF58" i="11"/>
  <c r="CA58" i="11"/>
  <c r="CB63" i="11"/>
  <c r="BX63" i="11"/>
  <c r="CF57" i="11"/>
  <c r="BW57" i="11"/>
  <c r="CA57" i="11"/>
  <c r="CD62" i="11"/>
  <c r="BW58" i="11"/>
  <c r="BV63" i="11"/>
  <c r="CE57" i="11"/>
  <c r="BZ57" i="11"/>
  <c r="CG60" i="11"/>
  <c r="BZ62" i="11"/>
  <c r="CD57" i="11"/>
  <c r="BY57" i="11"/>
  <c r="CC60" i="11"/>
  <c r="CC62" i="11"/>
  <c r="BX62" i="11"/>
  <c r="CE65" i="11"/>
  <c r="BY65" i="11"/>
  <c r="CG66" i="11"/>
  <c r="CB66" i="11"/>
  <c r="BX66" i="11"/>
  <c r="CF60" i="11"/>
  <c r="CB60" i="11"/>
  <c r="BX60" i="11"/>
  <c r="CB62" i="11"/>
  <c r="BV62" i="11"/>
  <c r="BW65" i="11"/>
  <c r="CE66" i="11"/>
  <c r="CA66" i="11"/>
  <c r="BW66" i="11"/>
  <c r="CE60" i="11"/>
  <c r="CA60" i="11"/>
  <c r="BW60" i="11"/>
  <c r="CD66" i="11"/>
  <c r="BZ66" i="11"/>
  <c r="CD60" i="11"/>
  <c r="BZ60" i="11"/>
  <c r="CB56" i="11"/>
  <c r="BX56" i="11"/>
  <c r="BZ65" i="11"/>
  <c r="BV65" i="11"/>
  <c r="BX58" i="11"/>
  <c r="BV57" i="11"/>
  <c r="CD56" i="11"/>
  <c r="BZ56" i="11"/>
  <c r="CE62" i="11"/>
  <c r="CA62" i="11"/>
  <c r="CG65" i="11"/>
  <c r="CB65" i="11"/>
  <c r="CD58" i="11"/>
  <c r="BZ58" i="11"/>
  <c r="CB57" i="11"/>
  <c r="M57" i="16"/>
  <c r="M58" i="16"/>
  <c r="J57" i="16"/>
  <c r="J58" i="16"/>
  <c r="BU58" i="11"/>
  <c r="BQ58" i="11"/>
  <c r="BM58" i="11"/>
  <c r="BU60" i="11"/>
  <c r="BQ60" i="11"/>
  <c r="BM60" i="11"/>
  <c r="BU61" i="11"/>
  <c r="BQ61" i="11"/>
  <c r="BM61" i="11"/>
  <c r="BU66" i="11"/>
  <c r="BQ66" i="11"/>
  <c r="BM66" i="11"/>
  <c r="BS62" i="11"/>
  <c r="BO62" i="11"/>
  <c r="BK62" i="11"/>
  <c r="BU63" i="11"/>
  <c r="BQ63" i="11"/>
  <c r="BM63" i="11"/>
  <c r="BU56" i="11"/>
  <c r="BQ56" i="11"/>
  <c r="BM56" i="11"/>
  <c r="BT65" i="11"/>
  <c r="BQ65" i="11"/>
  <c r="BM65" i="11"/>
  <c r="BT57" i="11"/>
  <c r="BQ57" i="11"/>
  <c r="BM57" i="11"/>
  <c r="BT58" i="11"/>
  <c r="BP58" i="11"/>
  <c r="BL58" i="11"/>
  <c r="BT60" i="11"/>
  <c r="BP60" i="11"/>
  <c r="BL60" i="11"/>
  <c r="BT61" i="11"/>
  <c r="BP61" i="11"/>
  <c r="BL61" i="11"/>
  <c r="BT66" i="11"/>
  <c r="BP66" i="11"/>
  <c r="BL66" i="11"/>
  <c r="BR62" i="11"/>
  <c r="BN62" i="11"/>
  <c r="BJ62" i="11"/>
  <c r="BT63" i="11"/>
  <c r="BP63" i="11"/>
  <c r="BL63" i="11"/>
  <c r="BT56" i="11"/>
  <c r="BP56" i="11"/>
  <c r="BL56" i="11"/>
  <c r="BU65" i="11"/>
  <c r="BP65" i="11"/>
  <c r="BL65" i="11"/>
  <c r="BU57" i="11"/>
  <c r="BP57" i="11"/>
  <c r="BL57" i="11"/>
  <c r="BS58" i="11"/>
  <c r="BO58" i="11"/>
  <c r="BK58" i="11"/>
  <c r="BS60" i="11"/>
  <c r="BO60" i="11"/>
  <c r="BK60" i="11"/>
  <c r="BS61" i="11"/>
  <c r="BO61" i="11"/>
  <c r="BK61" i="11"/>
  <c r="BS66" i="11"/>
  <c r="BO66" i="11"/>
  <c r="BK66" i="11"/>
  <c r="BT62" i="11"/>
  <c r="BQ62" i="11"/>
  <c r="BM62" i="11"/>
  <c r="BS63" i="11"/>
  <c r="BO63" i="11"/>
  <c r="BK63" i="11"/>
  <c r="BS56" i="11"/>
  <c r="BO56" i="11"/>
  <c r="BK56" i="11"/>
  <c r="BS65" i="11"/>
  <c r="BO65" i="11"/>
  <c r="BK65" i="11"/>
  <c r="BS57" i="11"/>
  <c r="BO57" i="11"/>
  <c r="BK57" i="11"/>
  <c r="BR58" i="11"/>
  <c r="BN58" i="11"/>
  <c r="BR60" i="11"/>
  <c r="BN60" i="11"/>
  <c r="BR61" i="11"/>
  <c r="BN61" i="11"/>
  <c r="BR66" i="11"/>
  <c r="BN66" i="11"/>
  <c r="BU62" i="11"/>
  <c r="BP62" i="11"/>
  <c r="BR63" i="11"/>
  <c r="BN63" i="11"/>
  <c r="BR56" i="11"/>
  <c r="BN56" i="11"/>
  <c r="BR65" i="11"/>
  <c r="BN65" i="11"/>
  <c r="BR57" i="11"/>
  <c r="BN57" i="11"/>
  <c r="T87" i="16"/>
  <c r="U87" i="16"/>
  <c r="F148" i="16"/>
  <c r="F150" i="16" s="1"/>
  <c r="F152" i="16" s="1"/>
  <c r="BZ58" i="16"/>
  <c r="T14" i="32"/>
  <c r="T15" i="32" s="1"/>
  <c r="X14" i="32"/>
  <c r="X15" i="32" s="1"/>
  <c r="W14" i="32"/>
  <c r="W15" i="32" s="1"/>
  <c r="V14" i="32"/>
  <c r="V15" i="32" s="1"/>
  <c r="AA41" i="16"/>
  <c r="W41" i="16"/>
  <c r="U14" i="32"/>
  <c r="U15" i="32" s="1"/>
  <c r="CA38" i="16"/>
  <c r="H145" i="16" l="1"/>
  <c r="H146" i="16" s="1"/>
  <c r="G148" i="16"/>
  <c r="G150" i="16" s="1"/>
  <c r="G152" i="16" s="1"/>
  <c r="AC41" i="16"/>
  <c r="CA91" i="16"/>
  <c r="CB89" i="16" s="1"/>
  <c r="Q148" i="16"/>
  <c r="Q150" i="16" s="1"/>
  <c r="Q152" i="16" s="1"/>
  <c r="R145" i="16"/>
  <c r="R146" i="16" s="1"/>
  <c r="BZ63" i="16"/>
  <c r="BZ72" i="16" s="1"/>
  <c r="BZ78" i="16" s="1"/>
  <c r="D28" i="22"/>
  <c r="CA41" i="16"/>
  <c r="N15" i="11"/>
  <c r="N25" i="11" s="1"/>
  <c r="N73" i="11" s="1"/>
  <c r="I145" i="16" l="1"/>
  <c r="I146" i="16" s="1"/>
  <c r="H148" i="16"/>
  <c r="H150" i="16" s="1"/>
  <c r="H152" i="16" s="1"/>
  <c r="Z48" i="16"/>
  <c r="AA46" i="16"/>
  <c r="Y54" i="16"/>
  <c r="AA53" i="16"/>
  <c r="Z50" i="16"/>
  <c r="Y51" i="16"/>
  <c r="Y47" i="16"/>
  <c r="Y52" i="16"/>
  <c r="Y50" i="16"/>
  <c r="Y48" i="16"/>
  <c r="Y46" i="16"/>
  <c r="Y53" i="16"/>
  <c r="Z51" i="16"/>
  <c r="AA54" i="16"/>
  <c r="AA47" i="16"/>
  <c r="AA50" i="16"/>
  <c r="Z54" i="16"/>
  <c r="Z47" i="16"/>
  <c r="AA52" i="16"/>
  <c r="Z46" i="16"/>
  <c r="Z52" i="16"/>
  <c r="AA51" i="16"/>
  <c r="Z53" i="16"/>
  <c r="AA48" i="16"/>
  <c r="Q89" i="16"/>
  <c r="R148" i="16"/>
  <c r="R150" i="16" s="1"/>
  <c r="R152" i="16" s="1"/>
  <c r="S145" i="16"/>
  <c r="S146" i="16" s="1"/>
  <c r="N87" i="11"/>
  <c r="N88" i="11" s="1"/>
  <c r="E88" i="11" s="1"/>
  <c r="BZ87" i="16"/>
  <c r="I78" i="11"/>
  <c r="I84" i="11"/>
  <c r="AM84" i="11" s="1"/>
  <c r="I76" i="11"/>
  <c r="AM76" i="11" s="1"/>
  <c r="I83" i="11"/>
  <c r="I80" i="11"/>
  <c r="I82" i="11"/>
  <c r="D29" i="22"/>
  <c r="D32" i="22"/>
  <c r="I81" i="11"/>
  <c r="AM81" i="11" s="1"/>
  <c r="I77" i="11"/>
  <c r="AM77" i="11" s="1"/>
  <c r="Q169" i="16"/>
  <c r="Q168" i="16"/>
  <c r="Q39" i="16"/>
  <c r="Q173" i="16"/>
  <c r="Q177" i="16"/>
  <c r="Q28" i="16"/>
  <c r="G177" i="16"/>
  <c r="O168" i="16"/>
  <c r="O177" i="16"/>
  <c r="O39" i="16"/>
  <c r="O169" i="16"/>
  <c r="O28" i="16"/>
  <c r="O173" i="16"/>
  <c r="O167" i="16"/>
  <c r="M177" i="16"/>
  <c r="M39" i="16"/>
  <c r="M173" i="16"/>
  <c r="M167" i="16"/>
  <c r="M168" i="16"/>
  <c r="M169" i="16"/>
  <c r="M28" i="16"/>
  <c r="U169" i="16"/>
  <c r="U168" i="16"/>
  <c r="U177" i="16"/>
  <c r="U39" i="16"/>
  <c r="U173" i="16"/>
  <c r="U28" i="16"/>
  <c r="T173" i="16"/>
  <c r="T169" i="16"/>
  <c r="T168" i="16"/>
  <c r="T39" i="16"/>
  <c r="T177" i="16"/>
  <c r="T28" i="16"/>
  <c r="G167" i="16"/>
  <c r="G39" i="16"/>
  <c r="G173" i="16"/>
  <c r="G169" i="16"/>
  <c r="G168" i="16"/>
  <c r="G28" i="16"/>
  <c r="S169" i="16"/>
  <c r="S177" i="16"/>
  <c r="S39" i="16"/>
  <c r="S168" i="16"/>
  <c r="S173" i="16"/>
  <c r="S28" i="16"/>
  <c r="R177" i="16"/>
  <c r="R173" i="16"/>
  <c r="R168" i="16"/>
  <c r="R169" i="16"/>
  <c r="R39" i="16"/>
  <c r="R28" i="16"/>
  <c r="P169" i="16"/>
  <c r="P167" i="16"/>
  <c r="P168" i="16"/>
  <c r="P177" i="16"/>
  <c r="P173" i="16"/>
  <c r="P39" i="16"/>
  <c r="P28" i="16"/>
  <c r="J39" i="16"/>
  <c r="J173" i="16"/>
  <c r="J167" i="16"/>
  <c r="J169" i="16"/>
  <c r="J168" i="16"/>
  <c r="J177" i="16"/>
  <c r="J28" i="16"/>
  <c r="H169" i="16"/>
  <c r="H167" i="16"/>
  <c r="H173" i="16"/>
  <c r="H39" i="16"/>
  <c r="H177" i="16"/>
  <c r="H168" i="16"/>
  <c r="H28" i="16"/>
  <c r="L173" i="16"/>
  <c r="L177" i="16"/>
  <c r="L167" i="16"/>
  <c r="L39" i="16"/>
  <c r="L169" i="16"/>
  <c r="L168" i="16"/>
  <c r="L28" i="16"/>
  <c r="K167" i="16"/>
  <c r="K169" i="16"/>
  <c r="K177" i="16"/>
  <c r="K39" i="16"/>
  <c r="K168" i="16"/>
  <c r="K173" i="16"/>
  <c r="K28" i="16"/>
  <c r="N39" i="16"/>
  <c r="N173" i="16"/>
  <c r="N169" i="16"/>
  <c r="N168" i="16"/>
  <c r="N177" i="16"/>
  <c r="N28" i="16"/>
  <c r="N167" i="16"/>
  <c r="I173" i="16"/>
  <c r="I168" i="16"/>
  <c r="I169" i="16"/>
  <c r="I167" i="16"/>
  <c r="I39" i="16"/>
  <c r="I177" i="16"/>
  <c r="I28" i="16"/>
  <c r="AO80" i="11" l="1"/>
  <c r="AM80" i="11"/>
  <c r="AO78" i="11"/>
  <c r="AM78" i="11"/>
  <c r="AN83" i="11"/>
  <c r="AM83" i="11"/>
  <c r="J82" i="11"/>
  <c r="K82" i="11" s="1"/>
  <c r="AM82" i="11"/>
  <c r="AM85" i="11" s="1"/>
  <c r="I148" i="16"/>
  <c r="I150" i="16" s="1"/>
  <c r="I152" i="16" s="1"/>
  <c r="J145" i="16"/>
  <c r="J146" i="16" s="1"/>
  <c r="Y64" i="16"/>
  <c r="AA64" i="16"/>
  <c r="Z64" i="16"/>
  <c r="AQ82" i="11"/>
  <c r="AP77" i="11"/>
  <c r="AO81" i="11"/>
  <c r="AN80" i="11"/>
  <c r="AQ83" i="11"/>
  <c r="AD53" i="16"/>
  <c r="AP84" i="11"/>
  <c r="AO76" i="11"/>
  <c r="AN78" i="11"/>
  <c r="AP82" i="11"/>
  <c r="AG52" i="16" s="1"/>
  <c r="AG64" i="16" s="1"/>
  <c r="AO77" i="11"/>
  <c r="AN81" i="11"/>
  <c r="AQ80" i="11"/>
  <c r="AP83" i="11"/>
  <c r="AO84" i="11"/>
  <c r="AN76" i="11"/>
  <c r="AQ78" i="11"/>
  <c r="AH48" i="16" s="1"/>
  <c r="AO82" i="11"/>
  <c r="AN77" i="11"/>
  <c r="AQ81" i="11"/>
  <c r="AH51" i="16" s="1"/>
  <c r="AP80" i="11"/>
  <c r="AO83" i="11"/>
  <c r="AN84" i="11"/>
  <c r="AE54" i="16" s="1"/>
  <c r="AQ76" i="11"/>
  <c r="AP78" i="11"/>
  <c r="AN82" i="11"/>
  <c r="AE52" i="16" s="1"/>
  <c r="AE64" i="16" s="1"/>
  <c r="AQ77" i="11"/>
  <c r="AP81" i="11"/>
  <c r="AQ84" i="11"/>
  <c r="AP76" i="11"/>
  <c r="Y15" i="16"/>
  <c r="Z14" i="16"/>
  <c r="CA47" i="16"/>
  <c r="CA48" i="16"/>
  <c r="AF46" i="16"/>
  <c r="J76" i="11"/>
  <c r="K76" i="11" s="1"/>
  <c r="AC47" i="16"/>
  <c r="J77" i="11"/>
  <c r="K77" i="11" s="1"/>
  <c r="L82" i="11"/>
  <c r="CB82" i="11" s="1"/>
  <c r="BS52" i="16" s="1"/>
  <c r="BS64" i="16" s="1"/>
  <c r="J84" i="11"/>
  <c r="K84" i="11" s="1"/>
  <c r="AE51" i="16"/>
  <c r="J81" i="11"/>
  <c r="K81" i="11" s="1"/>
  <c r="AC50" i="16"/>
  <c r="J80" i="11"/>
  <c r="K80" i="11" s="1"/>
  <c r="AE48" i="16"/>
  <c r="J78" i="11"/>
  <c r="K78" i="11" s="1"/>
  <c r="AC53" i="16"/>
  <c r="J83" i="11"/>
  <c r="K83" i="11" s="1"/>
  <c r="E58" i="16"/>
  <c r="AT80" i="11"/>
  <c r="AK50" i="16" s="1"/>
  <c r="AG50" i="16"/>
  <c r="AU83" i="11"/>
  <c r="AL53" i="16" s="1"/>
  <c r="AH53" i="16"/>
  <c r="AV84" i="11"/>
  <c r="AM54" i="16" s="1"/>
  <c r="AR84" i="11"/>
  <c r="AI54" i="16" s="1"/>
  <c r="AU76" i="11"/>
  <c r="AL46" i="16" s="1"/>
  <c r="AH46" i="16"/>
  <c r="AD46" i="16"/>
  <c r="AW78" i="11"/>
  <c r="AN48" i="16" s="1"/>
  <c r="AS78" i="11"/>
  <c r="AJ48" i="16" s="1"/>
  <c r="AF48" i="16"/>
  <c r="AT82" i="11"/>
  <c r="AK52" i="16" s="1"/>
  <c r="AK64" i="16" s="1"/>
  <c r="AC52" i="16"/>
  <c r="AC64" i="16" s="1"/>
  <c r="AU77" i="11"/>
  <c r="AL47" i="16" s="1"/>
  <c r="AH47" i="16"/>
  <c r="AD47" i="16"/>
  <c r="AV81" i="11"/>
  <c r="AM51" i="16" s="1"/>
  <c r="AR81" i="11"/>
  <c r="AI51" i="16" s="1"/>
  <c r="AW80" i="11"/>
  <c r="AN50" i="16" s="1"/>
  <c r="AS80" i="11"/>
  <c r="AJ50" i="16" s="1"/>
  <c r="AF50" i="16"/>
  <c r="AT83" i="11"/>
  <c r="AK53" i="16" s="1"/>
  <c r="AG53" i="16"/>
  <c r="AU84" i="11"/>
  <c r="AL54" i="16" s="1"/>
  <c r="AH54" i="16"/>
  <c r="AD54" i="16"/>
  <c r="AT76" i="11"/>
  <c r="AK46" i="16" s="1"/>
  <c r="AG46" i="16"/>
  <c r="AC46" i="16"/>
  <c r="AV78" i="11"/>
  <c r="AM48" i="16" s="1"/>
  <c r="AR78" i="11"/>
  <c r="AI48" i="16" s="1"/>
  <c r="AW82" i="11"/>
  <c r="AN52" i="16" s="1"/>
  <c r="AN64" i="16" s="1"/>
  <c r="AS82" i="11"/>
  <c r="AJ52" i="16" s="1"/>
  <c r="AJ64" i="16" s="1"/>
  <c r="AF52" i="16"/>
  <c r="AF64" i="16" s="1"/>
  <c r="AT77" i="11"/>
  <c r="AK47" i="16" s="1"/>
  <c r="AG47" i="16"/>
  <c r="AU81" i="11"/>
  <c r="AL51" i="16" s="1"/>
  <c r="AD51" i="16"/>
  <c r="AV80" i="11"/>
  <c r="AM50" i="16" s="1"/>
  <c r="AR80" i="11"/>
  <c r="AI50" i="16" s="1"/>
  <c r="AE50" i="16"/>
  <c r="AW83" i="11"/>
  <c r="AN53" i="16" s="1"/>
  <c r="AS83" i="11"/>
  <c r="AJ53" i="16" s="1"/>
  <c r="AF53" i="16"/>
  <c r="AT84" i="11"/>
  <c r="AK54" i="16" s="1"/>
  <c r="AG54" i="16"/>
  <c r="AC54" i="16"/>
  <c r="AW76" i="11"/>
  <c r="AN46" i="16" s="1"/>
  <c r="AS76" i="11"/>
  <c r="AJ46" i="16" s="1"/>
  <c r="AU78" i="11"/>
  <c r="AL48" i="16" s="1"/>
  <c r="AD48" i="16"/>
  <c r="AV82" i="11"/>
  <c r="AM52" i="16" s="1"/>
  <c r="AM64" i="16" s="1"/>
  <c r="AR82" i="11"/>
  <c r="AI52" i="16" s="1"/>
  <c r="AI64" i="16" s="1"/>
  <c r="AW77" i="11"/>
  <c r="AN47" i="16" s="1"/>
  <c r="AS77" i="11"/>
  <c r="AJ47" i="16" s="1"/>
  <c r="AF47" i="16"/>
  <c r="AT81" i="11"/>
  <c r="AK51" i="16" s="1"/>
  <c r="AG51" i="16"/>
  <c r="AC51" i="16"/>
  <c r="AU80" i="11"/>
  <c r="AL50" i="16" s="1"/>
  <c r="AH50" i="16"/>
  <c r="AD50" i="16"/>
  <c r="AV83" i="11"/>
  <c r="AM53" i="16" s="1"/>
  <c r="AR83" i="11"/>
  <c r="AI53" i="16" s="1"/>
  <c r="AE53" i="16"/>
  <c r="AW84" i="11"/>
  <c r="AN54" i="16" s="1"/>
  <c r="AS84" i="11"/>
  <c r="AJ54" i="16" s="1"/>
  <c r="AF54" i="16"/>
  <c r="AV76" i="11"/>
  <c r="AM46" i="16" s="1"/>
  <c r="AR76" i="11"/>
  <c r="AI46" i="16" s="1"/>
  <c r="AE46" i="16"/>
  <c r="AT78" i="11"/>
  <c r="AK48" i="16" s="1"/>
  <c r="AG48" i="16"/>
  <c r="AC48" i="16"/>
  <c r="AU82" i="11"/>
  <c r="AL52" i="16" s="1"/>
  <c r="AL64" i="16" s="1"/>
  <c r="AH52" i="16"/>
  <c r="AH64" i="16" s="1"/>
  <c r="AD52" i="16"/>
  <c r="AD64" i="16" s="1"/>
  <c r="AV77" i="11"/>
  <c r="AM47" i="16" s="1"/>
  <c r="AR77" i="11"/>
  <c r="AI47" i="16" s="1"/>
  <c r="AE47" i="16"/>
  <c r="AW81" i="11"/>
  <c r="AN51" i="16" s="1"/>
  <c r="AS81" i="11"/>
  <c r="AJ51" i="16" s="1"/>
  <c r="AF51" i="16"/>
  <c r="AA15" i="16"/>
  <c r="Z15" i="16"/>
  <c r="AA14" i="16"/>
  <c r="X107" i="16"/>
  <c r="Y107" i="16" s="1"/>
  <c r="Z107" i="16" s="1"/>
  <c r="AA107" i="16" s="1"/>
  <c r="S148" i="16"/>
  <c r="S150" i="16" s="1"/>
  <c r="S152" i="16" s="1"/>
  <c r="T145" i="16"/>
  <c r="T146" i="16" s="1"/>
  <c r="AZ76" i="11"/>
  <c r="AQ46" i="16" s="1"/>
  <c r="BA78" i="11"/>
  <c r="AR48" i="16" s="1"/>
  <c r="AZ81" i="11"/>
  <c r="AQ51" i="16" s="1"/>
  <c r="AY82" i="11"/>
  <c r="AP52" i="16" s="1"/>
  <c r="AP64" i="16" s="1"/>
  <c r="BA83" i="11"/>
  <c r="AR53" i="16" s="1"/>
  <c r="D33" i="22"/>
  <c r="AY80" i="11"/>
  <c r="AP50" i="16" s="1"/>
  <c r="R167" i="16"/>
  <c r="S167" i="16"/>
  <c r="F39" i="16"/>
  <c r="F169" i="16"/>
  <c r="F168" i="16"/>
  <c r="F167" i="16"/>
  <c r="F173" i="16"/>
  <c r="F28" i="16"/>
  <c r="T167" i="16"/>
  <c r="C10" i="22"/>
  <c r="Q167" i="16"/>
  <c r="K145" i="16" l="1"/>
  <c r="K146" i="16" s="1"/>
  <c r="J148" i="16"/>
  <c r="J150" i="16" s="1"/>
  <c r="J152" i="16" s="1"/>
  <c r="CF82" i="11"/>
  <c r="BW52" i="16" s="1"/>
  <c r="BW64" i="16" s="1"/>
  <c r="CE82" i="11"/>
  <c r="BV52" i="16" s="1"/>
  <c r="BV64" i="16" s="1"/>
  <c r="BZ82" i="11"/>
  <c r="BQ52" i="16" s="1"/>
  <c r="BQ64" i="16" s="1"/>
  <c r="CG82" i="11"/>
  <c r="BX52" i="16" s="1"/>
  <c r="BX64" i="16" s="1"/>
  <c r="BY82" i="11"/>
  <c r="BP52" i="16" s="1"/>
  <c r="BP64" i="16" s="1"/>
  <c r="CA82" i="11"/>
  <c r="BR52" i="16" s="1"/>
  <c r="BR64" i="16" s="1"/>
  <c r="CD82" i="11"/>
  <c r="BU52" i="16" s="1"/>
  <c r="BU64" i="16" s="1"/>
  <c r="BW82" i="11"/>
  <c r="BN52" i="16" s="1"/>
  <c r="BN64" i="16" s="1"/>
  <c r="AP85" i="11"/>
  <c r="CC82" i="11"/>
  <c r="BT52" i="16" s="1"/>
  <c r="BT64" i="16" s="1"/>
  <c r="BX82" i="11"/>
  <c r="BO52" i="16" s="1"/>
  <c r="BO64" i="16" s="1"/>
  <c r="AO85" i="11"/>
  <c r="AN85" i="11"/>
  <c r="BV82" i="11"/>
  <c r="BM52" i="16" s="1"/>
  <c r="BM64" i="16" s="1"/>
  <c r="AQ85" i="11"/>
  <c r="AC15" i="16"/>
  <c r="CB47" i="16"/>
  <c r="CB48" i="16"/>
  <c r="L83" i="11"/>
  <c r="BV83" i="11" s="1"/>
  <c r="BM53" i="16" s="1"/>
  <c r="L78" i="11"/>
  <c r="BX78" i="11" s="1"/>
  <c r="BO48" i="16" s="1"/>
  <c r="L81" i="11"/>
  <c r="BW81" i="11" s="1"/>
  <c r="BN51" i="16" s="1"/>
  <c r="L76" i="11"/>
  <c r="BV76" i="11" s="1"/>
  <c r="L77" i="11"/>
  <c r="BW77" i="11" s="1"/>
  <c r="BN47" i="16" s="1"/>
  <c r="Y14" i="16"/>
  <c r="CA14" i="16" s="1"/>
  <c r="L80" i="11"/>
  <c r="BW80" i="11" s="1"/>
  <c r="BN50" i="16" s="1"/>
  <c r="L84" i="11"/>
  <c r="BV84" i="11" s="1"/>
  <c r="BM54" i="16" s="1"/>
  <c r="BI76" i="11"/>
  <c r="AZ46" i="16" s="1"/>
  <c r="BE76" i="11"/>
  <c r="AV46" i="16" s="1"/>
  <c r="BA76" i="11"/>
  <c r="AR46" i="16" s="1"/>
  <c r="BI78" i="11"/>
  <c r="AZ48" i="16" s="1"/>
  <c r="BE78" i="11"/>
  <c r="AV48" i="16" s="1"/>
  <c r="BI83" i="11"/>
  <c r="AZ53" i="16" s="1"/>
  <c r="BE83" i="11"/>
  <c r="AV53" i="16" s="1"/>
  <c r="BF77" i="11"/>
  <c r="AW47" i="16" s="1"/>
  <c r="BB77" i="11"/>
  <c r="AS47" i="16" s="1"/>
  <c r="AX77" i="11"/>
  <c r="AO47" i="16" s="1"/>
  <c r="BH84" i="11"/>
  <c r="AY54" i="16" s="1"/>
  <c r="BD84" i="11"/>
  <c r="AU54" i="16" s="1"/>
  <c r="AZ84" i="11"/>
  <c r="AQ54" i="16" s="1"/>
  <c r="BI80" i="11"/>
  <c r="AZ50" i="16" s="1"/>
  <c r="BE80" i="11"/>
  <c r="AV50" i="16" s="1"/>
  <c r="BA80" i="11"/>
  <c r="AR50" i="16" s="1"/>
  <c r="BF81" i="11"/>
  <c r="AW51" i="16" s="1"/>
  <c r="BB81" i="11"/>
  <c r="AS51" i="16" s="1"/>
  <c r="AX81" i="11"/>
  <c r="AO51" i="16" s="1"/>
  <c r="BH82" i="11"/>
  <c r="AY52" i="16" s="1"/>
  <c r="AY64" i="16" s="1"/>
  <c r="BD82" i="11"/>
  <c r="AU52" i="16" s="1"/>
  <c r="AU64" i="16" s="1"/>
  <c r="AZ82" i="11"/>
  <c r="AQ52" i="16" s="1"/>
  <c r="AQ64" i="16" s="1"/>
  <c r="BH76" i="11"/>
  <c r="AY46" i="16" s="1"/>
  <c r="BD76" i="11"/>
  <c r="AU46" i="16" s="1"/>
  <c r="BH78" i="11"/>
  <c r="AY48" i="16" s="1"/>
  <c r="BD78" i="11"/>
  <c r="AU48" i="16" s="1"/>
  <c r="AZ78" i="11"/>
  <c r="AQ48" i="16" s="1"/>
  <c r="BH83" i="11"/>
  <c r="AY53" i="16" s="1"/>
  <c r="BD83" i="11"/>
  <c r="AU53" i="16" s="1"/>
  <c r="AZ83" i="11"/>
  <c r="AQ53" i="16" s="1"/>
  <c r="BI77" i="11"/>
  <c r="AZ47" i="16" s="1"/>
  <c r="BE77" i="11"/>
  <c r="AV47" i="16" s="1"/>
  <c r="BA77" i="11"/>
  <c r="AR47" i="16" s="1"/>
  <c r="BG84" i="11"/>
  <c r="AX54" i="16" s="1"/>
  <c r="BC84" i="11"/>
  <c r="AT54" i="16" s="1"/>
  <c r="AY84" i="11"/>
  <c r="AP54" i="16" s="1"/>
  <c r="BH80" i="11"/>
  <c r="AY50" i="16" s="1"/>
  <c r="BD80" i="11"/>
  <c r="AU50" i="16" s="1"/>
  <c r="AZ80" i="11"/>
  <c r="AQ50" i="16" s="1"/>
  <c r="BI81" i="11"/>
  <c r="AZ51" i="16" s="1"/>
  <c r="BE81" i="11"/>
  <c r="AV51" i="16" s="1"/>
  <c r="BA81" i="11"/>
  <c r="AR51" i="16" s="1"/>
  <c r="BG82" i="11"/>
  <c r="AX52" i="16" s="1"/>
  <c r="AX64" i="16" s="1"/>
  <c r="BC82" i="11"/>
  <c r="AT52" i="16" s="1"/>
  <c r="AT64" i="16" s="1"/>
  <c r="AC14" i="16"/>
  <c r="AA6" i="32" s="1"/>
  <c r="AA7" i="32" s="1"/>
  <c r="BG76" i="11"/>
  <c r="AX46" i="16" s="1"/>
  <c r="BC76" i="11"/>
  <c r="AT46" i="16" s="1"/>
  <c r="AY76" i="11"/>
  <c r="AP46" i="16" s="1"/>
  <c r="BG78" i="11"/>
  <c r="AX48" i="16" s="1"/>
  <c r="BC78" i="11"/>
  <c r="AT48" i="16" s="1"/>
  <c r="AY78" i="11"/>
  <c r="AP48" i="16" s="1"/>
  <c r="BG83" i="11"/>
  <c r="AX53" i="16" s="1"/>
  <c r="BC83" i="11"/>
  <c r="AT53" i="16" s="1"/>
  <c r="AY83" i="11"/>
  <c r="AP53" i="16" s="1"/>
  <c r="BH77" i="11"/>
  <c r="AY47" i="16" s="1"/>
  <c r="BD77" i="11"/>
  <c r="AU47" i="16" s="1"/>
  <c r="AZ77" i="11"/>
  <c r="AQ47" i="16" s="1"/>
  <c r="BF84" i="11"/>
  <c r="AW54" i="16" s="1"/>
  <c r="BB84" i="11"/>
  <c r="AS54" i="16" s="1"/>
  <c r="AX84" i="11"/>
  <c r="AO54" i="16" s="1"/>
  <c r="BG80" i="11"/>
  <c r="AX50" i="16" s="1"/>
  <c r="BC80" i="11"/>
  <c r="AT50" i="16" s="1"/>
  <c r="BH81" i="11"/>
  <c r="AY51" i="16" s="1"/>
  <c r="BD81" i="11"/>
  <c r="AU51" i="16" s="1"/>
  <c r="BF82" i="11"/>
  <c r="AW52" i="16" s="1"/>
  <c r="AW64" i="16" s="1"/>
  <c r="BB82" i="11"/>
  <c r="AS52" i="16" s="1"/>
  <c r="AS64" i="16" s="1"/>
  <c r="AX82" i="11"/>
  <c r="AO52" i="16" s="1"/>
  <c r="AO64" i="16" s="1"/>
  <c r="BF76" i="11"/>
  <c r="AW46" i="16" s="1"/>
  <c r="BB76" i="11"/>
  <c r="AS46" i="16" s="1"/>
  <c r="AX76" i="11"/>
  <c r="AO46" i="16" s="1"/>
  <c r="BF78" i="11"/>
  <c r="AW48" i="16" s="1"/>
  <c r="BB78" i="11"/>
  <c r="AS48" i="16" s="1"/>
  <c r="AX78" i="11"/>
  <c r="AO48" i="16" s="1"/>
  <c r="BF83" i="11"/>
  <c r="AW53" i="16" s="1"/>
  <c r="BB83" i="11"/>
  <c r="AS53" i="16" s="1"/>
  <c r="AX83" i="11"/>
  <c r="AO53" i="16" s="1"/>
  <c r="BG77" i="11"/>
  <c r="AX47" i="16" s="1"/>
  <c r="BC77" i="11"/>
  <c r="AT47" i="16" s="1"/>
  <c r="AY77" i="11"/>
  <c r="AP47" i="16" s="1"/>
  <c r="BI84" i="11"/>
  <c r="AZ54" i="16" s="1"/>
  <c r="BE84" i="11"/>
  <c r="AV54" i="16" s="1"/>
  <c r="BA84" i="11"/>
  <c r="AR54" i="16" s="1"/>
  <c r="BF80" i="11"/>
  <c r="AW50" i="16" s="1"/>
  <c r="BB80" i="11"/>
  <c r="AS50" i="16" s="1"/>
  <c r="AX80" i="11"/>
  <c r="AO50" i="16" s="1"/>
  <c r="BG81" i="11"/>
  <c r="AX51" i="16" s="1"/>
  <c r="BC81" i="11"/>
  <c r="AT51" i="16" s="1"/>
  <c r="AY81" i="11"/>
  <c r="AP51" i="16" s="1"/>
  <c r="BI82" i="11"/>
  <c r="AZ52" i="16" s="1"/>
  <c r="AZ64" i="16" s="1"/>
  <c r="BE82" i="11"/>
  <c r="AV52" i="16" s="1"/>
  <c r="AV64" i="16" s="1"/>
  <c r="BA82" i="11"/>
  <c r="AR52" i="16" s="1"/>
  <c r="AR64" i="16" s="1"/>
  <c r="AC107" i="16"/>
  <c r="AD107" i="16" s="1"/>
  <c r="AE107" i="16" s="1"/>
  <c r="AF107" i="16" s="1"/>
  <c r="AG107" i="16" s="1"/>
  <c r="AH107" i="16" s="1"/>
  <c r="AI107" i="16" s="1"/>
  <c r="AJ107" i="16" s="1"/>
  <c r="AK107" i="16" s="1"/>
  <c r="AL107" i="16" s="1"/>
  <c r="AM107" i="16" s="1"/>
  <c r="AN107" i="16" s="1"/>
  <c r="CA107" i="16"/>
  <c r="X108" i="16"/>
  <c r="Y108" i="16"/>
  <c r="T148" i="16"/>
  <c r="T150" i="16" s="1"/>
  <c r="T152" i="16" s="1"/>
  <c r="U145" i="16"/>
  <c r="U146" i="16" s="1"/>
  <c r="Z108" i="16"/>
  <c r="AA108" i="16"/>
  <c r="CA54" i="16"/>
  <c r="CA64" i="16"/>
  <c r="CA51" i="16"/>
  <c r="CA53" i="16"/>
  <c r="CA50" i="16"/>
  <c r="CA52" i="16"/>
  <c r="AW85" i="11"/>
  <c r="AR85" i="11"/>
  <c r="CA46" i="16"/>
  <c r="BK77" i="11"/>
  <c r="BB47" i="16" s="1"/>
  <c r="BJ76" i="11"/>
  <c r="BA46" i="16" s="1"/>
  <c r="U6" i="32"/>
  <c r="U7" i="32" s="1"/>
  <c r="T6" i="32"/>
  <c r="T7" i="32" s="1"/>
  <c r="T9" i="32" s="1"/>
  <c r="BJ83" i="11"/>
  <c r="BA53" i="16" s="1"/>
  <c r="Z6" i="32"/>
  <c r="Z7" i="32" s="1"/>
  <c r="BM82" i="11"/>
  <c r="BD52" i="16" s="1"/>
  <c r="BD64" i="16" s="1"/>
  <c r="AT85" i="11"/>
  <c r="AS85" i="11"/>
  <c r="BL78" i="11"/>
  <c r="BC48" i="16" s="1"/>
  <c r="AV85" i="11"/>
  <c r="AU85" i="11"/>
  <c r="C11" i="22"/>
  <c r="C17" i="22"/>
  <c r="C13" i="22"/>
  <c r="R44" i="16"/>
  <c r="I44" i="16"/>
  <c r="L44" i="16"/>
  <c r="J44" i="16"/>
  <c r="H44" i="16"/>
  <c r="Q44" i="16"/>
  <c r="U44" i="16"/>
  <c r="T44" i="16"/>
  <c r="O44" i="16"/>
  <c r="N44" i="16"/>
  <c r="G44" i="16"/>
  <c r="M44" i="16"/>
  <c r="S44" i="16"/>
  <c r="K44" i="16"/>
  <c r="P44" i="16"/>
  <c r="U148" i="16" l="1"/>
  <c r="L145" i="16"/>
  <c r="L146" i="16" s="1"/>
  <c r="K148" i="16"/>
  <c r="K150" i="16" s="1"/>
  <c r="K152" i="16" s="1"/>
  <c r="Z9" i="32"/>
  <c r="Z10" i="32" s="1"/>
  <c r="U9" i="32"/>
  <c r="U10" i="32" s="1"/>
  <c r="AA9" i="32"/>
  <c r="AA10" i="32" s="1"/>
  <c r="CB84" i="11"/>
  <c r="BS54" i="16" s="1"/>
  <c r="CG84" i="11"/>
  <c r="BX54" i="16" s="1"/>
  <c r="CF83" i="11"/>
  <c r="BW53" i="16" s="1"/>
  <c r="CF81" i="11"/>
  <c r="BW51" i="16" s="1"/>
  <c r="CB83" i="11"/>
  <c r="BS53" i="16" s="1"/>
  <c r="CG83" i="11"/>
  <c r="BX53" i="16" s="1"/>
  <c r="BZ83" i="11"/>
  <c r="BQ53" i="16" s="1"/>
  <c r="CF76" i="11"/>
  <c r="CD83" i="11"/>
  <c r="BU53" i="16" s="1"/>
  <c r="BY83" i="11"/>
  <c r="BP53" i="16" s="1"/>
  <c r="CC76" i="11"/>
  <c r="CC83" i="11"/>
  <c r="BT53" i="16" s="1"/>
  <c r="BX83" i="11"/>
  <c r="BO53" i="16" s="1"/>
  <c r="CE64" i="16"/>
  <c r="CE52" i="16"/>
  <c r="CA84" i="11"/>
  <c r="BR54" i="16" s="1"/>
  <c r="CB76" i="11"/>
  <c r="BS46" i="16" s="1"/>
  <c r="CE78" i="11"/>
  <c r="BV48" i="16" s="1"/>
  <c r="CE83" i="11"/>
  <c r="BV53" i="16" s="1"/>
  <c r="CA83" i="11"/>
  <c r="BR53" i="16" s="1"/>
  <c r="BW83" i="11"/>
  <c r="BN53" i="16" s="1"/>
  <c r="CF84" i="11"/>
  <c r="BW54" i="16" s="1"/>
  <c r="BY84" i="11"/>
  <c r="BP54" i="16" s="1"/>
  <c r="CF77" i="11"/>
  <c r="BW47" i="16" s="1"/>
  <c r="CG76" i="11"/>
  <c r="BX46" i="16" s="1"/>
  <c r="CA76" i="11"/>
  <c r="BR46" i="16" s="1"/>
  <c r="CC81" i="11"/>
  <c r="BT51" i="16" s="1"/>
  <c r="CF80" i="11"/>
  <c r="BW50" i="16" s="1"/>
  <c r="BY77" i="11"/>
  <c r="BP47" i="16" s="1"/>
  <c r="CE76" i="11"/>
  <c r="BV46" i="16" s="1"/>
  <c r="BW76" i="11"/>
  <c r="BY81" i="11"/>
  <c r="BP51" i="16" s="1"/>
  <c r="T10" i="32"/>
  <c r="CC78" i="11"/>
  <c r="BT48" i="16" s="1"/>
  <c r="CA78" i="11"/>
  <c r="BR48" i="16" s="1"/>
  <c r="BZ78" i="11"/>
  <c r="BQ48" i="16" s="1"/>
  <c r="BY78" i="11"/>
  <c r="BP48" i="16" s="1"/>
  <c r="BY76" i="11"/>
  <c r="BP46" i="16" s="1"/>
  <c r="CF78" i="11"/>
  <c r="BW48" i="16" s="1"/>
  <c r="BW78" i="11"/>
  <c r="BN48" i="16" s="1"/>
  <c r="BX76" i="11"/>
  <c r="CG78" i="11"/>
  <c r="BX48" i="16" s="1"/>
  <c r="BV78" i="11"/>
  <c r="BM48" i="16" s="1"/>
  <c r="CD78" i="11"/>
  <c r="BU48" i="16" s="1"/>
  <c r="BX84" i="11"/>
  <c r="BO54" i="16" s="1"/>
  <c r="CC77" i="11"/>
  <c r="BT47" i="16" s="1"/>
  <c r="CE84" i="11"/>
  <c r="BV54" i="16" s="1"/>
  <c r="CC80" i="11"/>
  <c r="BT50" i="16" s="1"/>
  <c r="CC84" i="11"/>
  <c r="BT54" i="16" s="1"/>
  <c r="BY80" i="11"/>
  <c r="BP50" i="16" s="1"/>
  <c r="CC48" i="16"/>
  <c r="CC47" i="16"/>
  <c r="BM46" i="16"/>
  <c r="CD80" i="11"/>
  <c r="BU50" i="16" s="1"/>
  <c r="BZ80" i="11"/>
  <c r="BQ50" i="16" s="1"/>
  <c r="BV80" i="11"/>
  <c r="BM50" i="16" s="1"/>
  <c r="CD77" i="11"/>
  <c r="BU47" i="16" s="1"/>
  <c r="BZ77" i="11"/>
  <c r="BQ47" i="16" s="1"/>
  <c r="BV77" i="11"/>
  <c r="BM47" i="16" s="1"/>
  <c r="BW46" i="16"/>
  <c r="BT46" i="16"/>
  <c r="CD81" i="11"/>
  <c r="BU51" i="16" s="1"/>
  <c r="BZ81" i="11"/>
  <c r="BQ51" i="16" s="1"/>
  <c r="BV81" i="11"/>
  <c r="BM51" i="16" s="1"/>
  <c r="BO46" i="16"/>
  <c r="BW84" i="11"/>
  <c r="BN54" i="16" s="1"/>
  <c r="CG80" i="11"/>
  <c r="BX50" i="16" s="1"/>
  <c r="CB80" i="11"/>
  <c r="BS50" i="16" s="1"/>
  <c r="BX80" i="11"/>
  <c r="BO50" i="16" s="1"/>
  <c r="CG77" i="11"/>
  <c r="BX47" i="16" s="1"/>
  <c r="CB77" i="11"/>
  <c r="BS47" i="16" s="1"/>
  <c r="BX77" i="11"/>
  <c r="BO47" i="16" s="1"/>
  <c r="BN46" i="16"/>
  <c r="CG81" i="11"/>
  <c r="BX51" i="16" s="1"/>
  <c r="CB81" i="11"/>
  <c r="BS51" i="16" s="1"/>
  <c r="BX81" i="11"/>
  <c r="BO51" i="16" s="1"/>
  <c r="CD84" i="11"/>
  <c r="BU54" i="16" s="1"/>
  <c r="BZ84" i="11"/>
  <c r="BQ54" i="16" s="1"/>
  <c r="CE80" i="11"/>
  <c r="BV50" i="16" s="1"/>
  <c r="CA80" i="11"/>
  <c r="BR50" i="16" s="1"/>
  <c r="CE77" i="11"/>
  <c r="BV47" i="16" s="1"/>
  <c r="CA77" i="11"/>
  <c r="BR47" i="16" s="1"/>
  <c r="CD76" i="11"/>
  <c r="BZ76" i="11"/>
  <c r="CE81" i="11"/>
  <c r="BV51" i="16" s="1"/>
  <c r="CA81" i="11"/>
  <c r="BR51" i="16" s="1"/>
  <c r="CB78" i="11"/>
  <c r="BS48" i="16" s="1"/>
  <c r="BU81" i="11"/>
  <c r="BL51" i="16" s="1"/>
  <c r="BQ81" i="11"/>
  <c r="BH51" i="16" s="1"/>
  <c r="BM81" i="11"/>
  <c r="BD51" i="16" s="1"/>
  <c r="BR80" i="11"/>
  <c r="BI50" i="16" s="1"/>
  <c r="BN80" i="11"/>
  <c r="BE50" i="16" s="1"/>
  <c r="BJ80" i="11"/>
  <c r="BA50" i="16" s="1"/>
  <c r="BR76" i="11"/>
  <c r="BI46" i="16" s="1"/>
  <c r="BN76" i="11"/>
  <c r="BE46" i="16" s="1"/>
  <c r="BS82" i="11"/>
  <c r="BJ52" i="16" s="1"/>
  <c r="BJ64" i="16" s="1"/>
  <c r="BO82" i="11"/>
  <c r="BF52" i="16" s="1"/>
  <c r="BF64" i="16" s="1"/>
  <c r="BK82" i="11"/>
  <c r="BB52" i="16" s="1"/>
  <c r="BB64" i="16" s="1"/>
  <c r="BS78" i="11"/>
  <c r="BJ48" i="16" s="1"/>
  <c r="BO78" i="11"/>
  <c r="BF48" i="16" s="1"/>
  <c r="BK78" i="11"/>
  <c r="BB48" i="16" s="1"/>
  <c r="BS83" i="11"/>
  <c r="BJ53" i="16" s="1"/>
  <c r="BO83" i="11"/>
  <c r="BF53" i="16" s="1"/>
  <c r="BK83" i="11"/>
  <c r="BB53" i="16" s="1"/>
  <c r="BS84" i="11"/>
  <c r="BJ54" i="16" s="1"/>
  <c r="BO84" i="11"/>
  <c r="BF54" i="16" s="1"/>
  <c r="BK84" i="11"/>
  <c r="BB54" i="16" s="1"/>
  <c r="BU77" i="11"/>
  <c r="BL47" i="16" s="1"/>
  <c r="BP77" i="11"/>
  <c r="BG47" i="16" s="1"/>
  <c r="BL77" i="11"/>
  <c r="BC47" i="16" s="1"/>
  <c r="BT81" i="11"/>
  <c r="BK51" i="16" s="1"/>
  <c r="BP81" i="11"/>
  <c r="BG51" i="16" s="1"/>
  <c r="BL81" i="11"/>
  <c r="BC51" i="16" s="1"/>
  <c r="BU80" i="11"/>
  <c r="BL50" i="16" s="1"/>
  <c r="BQ80" i="11"/>
  <c r="BH50" i="16" s="1"/>
  <c r="BM80" i="11"/>
  <c r="BD50" i="16" s="1"/>
  <c r="BT76" i="11"/>
  <c r="BK46" i="16" s="1"/>
  <c r="BQ76" i="11"/>
  <c r="BH46" i="16" s="1"/>
  <c r="BM76" i="11"/>
  <c r="BD46" i="16" s="1"/>
  <c r="BR82" i="11"/>
  <c r="BI52" i="16" s="1"/>
  <c r="BI64" i="16" s="1"/>
  <c r="BN82" i="11"/>
  <c r="BE52" i="16" s="1"/>
  <c r="BE64" i="16" s="1"/>
  <c r="BJ82" i="11"/>
  <c r="BA52" i="16" s="1"/>
  <c r="BA64" i="16" s="1"/>
  <c r="BR78" i="11"/>
  <c r="BI48" i="16" s="1"/>
  <c r="BN78" i="11"/>
  <c r="BE48" i="16" s="1"/>
  <c r="BJ78" i="11"/>
  <c r="BA48" i="16" s="1"/>
  <c r="BR83" i="11"/>
  <c r="BI53" i="16" s="1"/>
  <c r="BN83" i="11"/>
  <c r="BE53" i="16" s="1"/>
  <c r="BR84" i="11"/>
  <c r="BI54" i="16" s="1"/>
  <c r="BN84" i="11"/>
  <c r="BE54" i="16" s="1"/>
  <c r="BJ84" i="11"/>
  <c r="BA54" i="16" s="1"/>
  <c r="BS77" i="11"/>
  <c r="BJ47" i="16" s="1"/>
  <c r="BO77" i="11"/>
  <c r="BF47" i="16" s="1"/>
  <c r="BS81" i="11"/>
  <c r="BJ51" i="16" s="1"/>
  <c r="BO81" i="11"/>
  <c r="BF51" i="16" s="1"/>
  <c r="BK81" i="11"/>
  <c r="BB51" i="16" s="1"/>
  <c r="BT80" i="11"/>
  <c r="BK50" i="16" s="1"/>
  <c r="BP80" i="11"/>
  <c r="BG50" i="16" s="1"/>
  <c r="BL80" i="11"/>
  <c r="BC50" i="16" s="1"/>
  <c r="BU76" i="11"/>
  <c r="BL46" i="16" s="1"/>
  <c r="BP76" i="11"/>
  <c r="BG46" i="16" s="1"/>
  <c r="BL76" i="11"/>
  <c r="BC46" i="16" s="1"/>
  <c r="BU82" i="11"/>
  <c r="BL52" i="16" s="1"/>
  <c r="BL64" i="16" s="1"/>
  <c r="BQ82" i="11"/>
  <c r="BH52" i="16" s="1"/>
  <c r="BH64" i="16" s="1"/>
  <c r="BT78" i="11"/>
  <c r="BK48" i="16" s="1"/>
  <c r="BQ78" i="11"/>
  <c r="BH48" i="16" s="1"/>
  <c r="BM78" i="11"/>
  <c r="BD48" i="16" s="1"/>
  <c r="BU83" i="11"/>
  <c r="BL53" i="16" s="1"/>
  <c r="BQ83" i="11"/>
  <c r="BH53" i="16" s="1"/>
  <c r="BM83" i="11"/>
  <c r="BD53" i="16" s="1"/>
  <c r="BT84" i="11"/>
  <c r="BK54" i="16" s="1"/>
  <c r="BQ84" i="11"/>
  <c r="BH54" i="16" s="1"/>
  <c r="BM84" i="11"/>
  <c r="BD54" i="16" s="1"/>
  <c r="BR77" i="11"/>
  <c r="BI47" i="16" s="1"/>
  <c r="BN77" i="11"/>
  <c r="BE47" i="16" s="1"/>
  <c r="BJ77" i="11"/>
  <c r="BA47" i="16" s="1"/>
  <c r="BR81" i="11"/>
  <c r="BI51" i="16" s="1"/>
  <c r="BN81" i="11"/>
  <c r="BE51" i="16" s="1"/>
  <c r="BJ81" i="11"/>
  <c r="BA51" i="16" s="1"/>
  <c r="BS80" i="11"/>
  <c r="BJ50" i="16" s="1"/>
  <c r="BO80" i="11"/>
  <c r="BF50" i="16" s="1"/>
  <c r="BK80" i="11"/>
  <c r="BB50" i="16" s="1"/>
  <c r="BS76" i="11"/>
  <c r="BJ46" i="16" s="1"/>
  <c r="BO76" i="11"/>
  <c r="BF46" i="16" s="1"/>
  <c r="BK76" i="11"/>
  <c r="BB46" i="16" s="1"/>
  <c r="BT82" i="11"/>
  <c r="BK52" i="16" s="1"/>
  <c r="BK64" i="16" s="1"/>
  <c r="BP82" i="11"/>
  <c r="BG52" i="16" s="1"/>
  <c r="BG64" i="16" s="1"/>
  <c r="BL82" i="11"/>
  <c r="BC52" i="16" s="1"/>
  <c r="BC64" i="16" s="1"/>
  <c r="BU78" i="11"/>
  <c r="BL48" i="16" s="1"/>
  <c r="BP78" i="11"/>
  <c r="BG48" i="16" s="1"/>
  <c r="BT83" i="11"/>
  <c r="BK53" i="16" s="1"/>
  <c r="BP83" i="11"/>
  <c r="BG53" i="16" s="1"/>
  <c r="BL83" i="11"/>
  <c r="BC53" i="16" s="1"/>
  <c r="BU84" i="11"/>
  <c r="BL54" i="16" s="1"/>
  <c r="BP84" i="11"/>
  <c r="BG54" i="16" s="1"/>
  <c r="BL84" i="11"/>
  <c r="BC54" i="16" s="1"/>
  <c r="BT77" i="11"/>
  <c r="BK47" i="16" s="1"/>
  <c r="BQ77" i="11"/>
  <c r="BH47" i="16" s="1"/>
  <c r="BM77" i="11"/>
  <c r="BD47" i="16" s="1"/>
  <c r="AO107" i="16"/>
  <c r="AP107" i="16" s="1"/>
  <c r="AQ107" i="16" s="1"/>
  <c r="AR107" i="16" s="1"/>
  <c r="AS107" i="16" s="1"/>
  <c r="AT107" i="16" s="1"/>
  <c r="AU107" i="16" s="1"/>
  <c r="AV107" i="16" s="1"/>
  <c r="AW107" i="16" s="1"/>
  <c r="AX107" i="16" s="1"/>
  <c r="AY107" i="16" s="1"/>
  <c r="AZ107" i="16" s="1"/>
  <c r="CB107" i="16"/>
  <c r="L88" i="11"/>
  <c r="CB54" i="16"/>
  <c r="CB50" i="16"/>
  <c r="CB64" i="16"/>
  <c r="CB53" i="16"/>
  <c r="CB51" i="16"/>
  <c r="CB52" i="16"/>
  <c r="AC17" i="16"/>
  <c r="BI85" i="11"/>
  <c r="BG85" i="11"/>
  <c r="V17" i="16"/>
  <c r="W163" i="16" s="1"/>
  <c r="BH85" i="11"/>
  <c r="CB46" i="16"/>
  <c r="U17" i="32"/>
  <c r="BF85" i="11"/>
  <c r="BD85" i="11"/>
  <c r="BE85" i="11"/>
  <c r="AZ85" i="11"/>
  <c r="AX85" i="11"/>
  <c r="AY85" i="11"/>
  <c r="W17" i="16"/>
  <c r="X163" i="16" s="1"/>
  <c r="BA85" i="11"/>
  <c r="V6" i="32"/>
  <c r="V7" i="32" s="1"/>
  <c r="V9" i="32" s="1"/>
  <c r="X17" i="16"/>
  <c r="Y163" i="16" s="1"/>
  <c r="BC85" i="11"/>
  <c r="BB85" i="11"/>
  <c r="CA15" i="16"/>
  <c r="C36" i="22"/>
  <c r="C30" i="41" s="1"/>
  <c r="C18" i="22"/>
  <c r="C11" i="41" s="1"/>
  <c r="F44" i="16"/>
  <c r="CF85" i="11" l="1"/>
  <c r="AA17" i="32"/>
  <c r="Z17" i="32"/>
  <c r="M145" i="16"/>
  <c r="M146" i="16" s="1"/>
  <c r="L148" i="16"/>
  <c r="L150" i="16" s="1"/>
  <c r="L152" i="16" s="1"/>
  <c r="U64" i="32"/>
  <c r="CE53" i="16"/>
  <c r="T17" i="32"/>
  <c r="BY85" i="11"/>
  <c r="CC85" i="11"/>
  <c r="T64" i="32"/>
  <c r="V10" i="32"/>
  <c r="C14" i="43"/>
  <c r="CE48" i="16"/>
  <c r="BW85" i="11"/>
  <c r="CD48" i="16"/>
  <c r="CD47" i="16"/>
  <c r="CE47" i="16"/>
  <c r="CE54" i="16"/>
  <c r="CA85" i="11"/>
  <c r="CB85" i="11"/>
  <c r="CE51" i="16"/>
  <c r="CE50" i="16"/>
  <c r="BQ46" i="16"/>
  <c r="BZ85" i="11"/>
  <c r="CE85" i="11"/>
  <c r="BV85" i="11"/>
  <c r="BU46" i="16"/>
  <c r="CD85" i="11"/>
  <c r="BX85" i="11"/>
  <c r="CG85" i="11"/>
  <c r="X164" i="16"/>
  <c r="X33" i="16"/>
  <c r="X36" i="16"/>
  <c r="W164" i="16"/>
  <c r="W33" i="16"/>
  <c r="W36" i="16"/>
  <c r="AC36" i="16"/>
  <c r="AC33" i="16"/>
  <c r="V164" i="16"/>
  <c r="V33" i="16"/>
  <c r="V36" i="16"/>
  <c r="BA107" i="16"/>
  <c r="BB107" i="16" s="1"/>
  <c r="BC107" i="16" s="1"/>
  <c r="BD107" i="16" s="1"/>
  <c r="BE107" i="16" s="1"/>
  <c r="BF107" i="16" s="1"/>
  <c r="BG107" i="16" s="1"/>
  <c r="BH107" i="16" s="1"/>
  <c r="BI107" i="16" s="1"/>
  <c r="BJ107" i="16" s="1"/>
  <c r="BK107" i="16" s="1"/>
  <c r="BL107" i="16" s="1"/>
  <c r="CC107" i="16"/>
  <c r="V168" i="16"/>
  <c r="C39" i="22"/>
  <c r="C40" i="22"/>
  <c r="CC54" i="16"/>
  <c r="AC177" i="16"/>
  <c r="CC50" i="16"/>
  <c r="CC51" i="16"/>
  <c r="CC53" i="16"/>
  <c r="CC52" i="16"/>
  <c r="AC173" i="16"/>
  <c r="AC39" i="16"/>
  <c r="AC169" i="16"/>
  <c r="AC168" i="16"/>
  <c r="AC27" i="16"/>
  <c r="AC43" i="16" s="1"/>
  <c r="AC56" i="16" s="1"/>
  <c r="BO85" i="11"/>
  <c r="BS85" i="11"/>
  <c r="V39" i="16"/>
  <c r="V169" i="16"/>
  <c r="V173" i="16"/>
  <c r="V177" i="16"/>
  <c r="V27" i="16"/>
  <c r="V43" i="16" s="1"/>
  <c r="V56" i="16" s="1"/>
  <c r="BR85" i="11"/>
  <c r="BQ85" i="11"/>
  <c r="BU85" i="11"/>
  <c r="CC46" i="16"/>
  <c r="BK85" i="11"/>
  <c r="X27" i="16"/>
  <c r="X168" i="16"/>
  <c r="X39" i="16"/>
  <c r="X177" i="16"/>
  <c r="X169" i="16"/>
  <c r="X173" i="16"/>
  <c r="BN85" i="11"/>
  <c r="BJ85" i="11"/>
  <c r="BM85" i="11"/>
  <c r="BL85" i="11"/>
  <c r="BT85" i="11"/>
  <c r="W27" i="16"/>
  <c r="W173" i="16"/>
  <c r="W177" i="16"/>
  <c r="W39" i="16"/>
  <c r="W169" i="16"/>
  <c r="W168" i="16"/>
  <c r="BP85" i="11"/>
  <c r="C37" i="22"/>
  <c r="N145" i="16" l="1"/>
  <c r="N146" i="16" s="1"/>
  <c r="M148" i="16"/>
  <c r="M150" i="16" s="1"/>
  <c r="M152" i="16" s="1"/>
  <c r="V17" i="32"/>
  <c r="V64" i="32"/>
  <c r="AA18" i="32"/>
  <c r="CE46" i="16"/>
  <c r="AC57" i="16"/>
  <c r="AC58" i="16"/>
  <c r="V57" i="16"/>
  <c r="V58" i="16"/>
  <c r="CD107" i="16"/>
  <c r="BM107" i="16"/>
  <c r="BN107" i="16" s="1"/>
  <c r="BO107" i="16" s="1"/>
  <c r="BP107" i="16" s="1"/>
  <c r="BQ107" i="16" s="1"/>
  <c r="BR107" i="16" s="1"/>
  <c r="BS107" i="16" s="1"/>
  <c r="BT107" i="16" s="1"/>
  <c r="BU107" i="16" s="1"/>
  <c r="BV107" i="16" s="1"/>
  <c r="BW107" i="16" s="1"/>
  <c r="BX107" i="16" s="1"/>
  <c r="CE107" i="16" s="1"/>
  <c r="AC63" i="16"/>
  <c r="V145" i="16"/>
  <c r="V146" i="16" s="1"/>
  <c r="V63" i="16"/>
  <c r="V72" i="16" s="1"/>
  <c r="CD54" i="16"/>
  <c r="CC64" i="16"/>
  <c r="CD51" i="16"/>
  <c r="CD53" i="16"/>
  <c r="CD52" i="16"/>
  <c r="CD50" i="16"/>
  <c r="AC28" i="16"/>
  <c r="V44" i="16"/>
  <c r="T18" i="32"/>
  <c r="V28" i="16"/>
  <c r="W43" i="16"/>
  <c r="W28" i="16"/>
  <c r="CD46" i="16"/>
  <c r="X43" i="16"/>
  <c r="X28" i="16"/>
  <c r="AC44" i="16"/>
  <c r="Q78" i="16"/>
  <c r="Q91" i="16"/>
  <c r="O145" i="16" l="1"/>
  <c r="O146" i="16" s="1"/>
  <c r="N148" i="16"/>
  <c r="N150" i="16" s="1"/>
  <c r="N152" i="16" s="1"/>
  <c r="R89" i="16"/>
  <c r="R91" i="16" s="1"/>
  <c r="O20" i="32"/>
  <c r="O21" i="32" s="1"/>
  <c r="V87" i="16"/>
  <c r="V78" i="16"/>
  <c r="X56" i="16"/>
  <c r="X58" i="16" s="1"/>
  <c r="W56" i="16"/>
  <c r="W58" i="16" s="1"/>
  <c r="V148" i="16"/>
  <c r="CD64" i="16"/>
  <c r="U18" i="32"/>
  <c r="W44" i="16"/>
  <c r="X44" i="16"/>
  <c r="Z18" i="32"/>
  <c r="V18" i="32"/>
  <c r="P145" i="16" l="1"/>
  <c r="BZ145" i="16" s="1"/>
  <c r="O148" i="16"/>
  <c r="O150" i="16" s="1"/>
  <c r="O152" i="16" s="1"/>
  <c r="S89" i="16"/>
  <c r="S91" i="16" s="1"/>
  <c r="P20" i="32"/>
  <c r="P21" i="32" s="1"/>
  <c r="X63" i="16"/>
  <c r="X57" i="16"/>
  <c r="W63" i="16"/>
  <c r="W72" i="16" s="1"/>
  <c r="W78" i="16" s="1"/>
  <c r="W57" i="16"/>
  <c r="W145" i="16"/>
  <c r="W146" i="16" s="1"/>
  <c r="P146" i="16" l="1"/>
  <c r="BZ146" i="16" s="1"/>
  <c r="BZ148" i="16" s="1"/>
  <c r="BZ150" i="16" s="1"/>
  <c r="BZ152" i="16" s="1"/>
  <c r="T89" i="16"/>
  <c r="T91" i="16" s="1"/>
  <c r="Q20" i="32"/>
  <c r="Q21" i="32" s="1"/>
  <c r="X145" i="16"/>
  <c r="X146" i="16" s="1"/>
  <c r="W87" i="16"/>
  <c r="W148" i="16"/>
  <c r="P148" i="16" l="1"/>
  <c r="P150" i="16" s="1"/>
  <c r="P152" i="16" s="1"/>
  <c r="U89" i="16"/>
  <c r="U91" i="16" s="1"/>
  <c r="R20" i="32"/>
  <c r="R21" i="32" s="1"/>
  <c r="X148" i="16"/>
  <c r="V89" i="16" l="1"/>
  <c r="V91" i="16" s="1"/>
  <c r="S20" i="32"/>
  <c r="S21" i="32" s="1"/>
  <c r="W89" i="16" l="1"/>
  <c r="W91" i="16" s="1"/>
  <c r="T20" i="32"/>
  <c r="T21" i="32" s="1"/>
  <c r="X89" i="16" l="1"/>
  <c r="U20" i="32"/>
  <c r="U21" i="32" s="1"/>
  <c r="U150" i="16"/>
  <c r="U172" i="16" l="1"/>
  <c r="U161" i="16"/>
  <c r="U157" i="16" l="1"/>
  <c r="U158" i="16" s="1"/>
  <c r="U152" i="16" l="1"/>
  <c r="U167" i="16"/>
  <c r="W150" i="16" l="1"/>
  <c r="W172" i="16" l="1"/>
  <c r="V157" i="16"/>
  <c r="V158" i="16" s="1"/>
  <c r="V167" i="16"/>
  <c r="W152" i="16"/>
  <c r="W157" i="16"/>
  <c r="W158" i="16" s="1"/>
  <c r="W167" i="16"/>
  <c r="V150" i="16"/>
  <c r="V172" i="16"/>
  <c r="V152" i="16" l="1"/>
  <c r="V161" i="16" l="1"/>
  <c r="W161" i="16"/>
  <c r="X123" i="16" l="1"/>
  <c r="X172" i="16" s="1"/>
  <c r="X66" i="16" l="1"/>
  <c r="X130" i="16"/>
  <c r="X138" i="16" s="1"/>
  <c r="X150" i="16" s="1"/>
  <c r="X97" i="16" l="1"/>
  <c r="CA67" i="16" l="1"/>
  <c r="CB67" i="16" l="1"/>
  <c r="CC67" i="16" l="1"/>
  <c r="CD67" i="16" l="1"/>
  <c r="X98" i="16" l="1"/>
  <c r="X157" i="16" s="1"/>
  <c r="X158" i="16" s="1"/>
  <c r="X160" i="16"/>
  <c r="X161" i="16" s="1"/>
  <c r="X65" i="16" l="1"/>
  <c r="X72" i="16" s="1"/>
  <c r="X87" i="16" s="1"/>
  <c r="X91" i="16" s="1"/>
  <c r="X167" i="16"/>
  <c r="X102" i="16"/>
  <c r="X118" i="16" s="1"/>
  <c r="X152" i="16" s="1"/>
  <c r="Y89" i="16" l="1"/>
  <c r="V20" i="32"/>
  <c r="V21" i="32" s="1"/>
  <c r="X78" i="16"/>
  <c r="AA97" i="16" l="1"/>
  <c r="Z97" i="16"/>
  <c r="Y97" i="16"/>
  <c r="Z98" i="16"/>
  <c r="AA98" i="16"/>
  <c r="Y98" i="16"/>
  <c r="AA8" i="16"/>
  <c r="AA10" i="16" s="1"/>
  <c r="Y5" i="32" s="1"/>
  <c r="AA13" i="16"/>
  <c r="Y6" i="32" s="1"/>
  <c r="Z13" i="16"/>
  <c r="X6" i="32" s="1"/>
  <c r="Z8" i="16"/>
  <c r="Z10" i="16" s="1"/>
  <c r="Y8" i="16"/>
  <c r="Y13" i="16"/>
  <c r="Y14" i="39"/>
  <c r="Y148" i="39" s="1"/>
  <c r="Z14" i="39"/>
  <c r="Z148" i="39" s="1"/>
  <c r="Z13" i="39"/>
  <c r="Z21" i="39" s="1"/>
  <c r="X13" i="39"/>
  <c r="X21" i="39" s="1"/>
  <c r="X14" i="39"/>
  <c r="X148" i="39" s="1"/>
  <c r="Y13" i="39"/>
  <c r="AB8" i="15" l="1"/>
  <c r="Z23" i="39"/>
  <c r="Y146" i="39"/>
  <c r="Y21" i="39"/>
  <c r="Z8" i="15"/>
  <c r="X23" i="39"/>
  <c r="Z16" i="39"/>
  <c r="Z17" i="39" s="1"/>
  <c r="X16" i="39"/>
  <c r="X17" i="39" s="1"/>
  <c r="X146" i="39"/>
  <c r="AJ140" i="39" s="1"/>
  <c r="AA65" i="16"/>
  <c r="Y7" i="32"/>
  <c r="Z102" i="16"/>
  <c r="Z118" i="16" s="1"/>
  <c r="Z146" i="39"/>
  <c r="Z157" i="16"/>
  <c r="Z17" i="16"/>
  <c r="X5" i="32"/>
  <c r="X7" i="32" s="1"/>
  <c r="AL140" i="39"/>
  <c r="Y150" i="39"/>
  <c r="AK140" i="39"/>
  <c r="BZ148" i="39"/>
  <c r="Y16" i="39"/>
  <c r="BZ14" i="39"/>
  <c r="BZ13" i="39"/>
  <c r="Y10" i="16"/>
  <c r="W5" i="32" s="1"/>
  <c r="CA8" i="16"/>
  <c r="X140" i="39"/>
  <c r="W6" i="32"/>
  <c r="CA13" i="16"/>
  <c r="AA17" i="16"/>
  <c r="AA102" i="16"/>
  <c r="AA118" i="16" s="1"/>
  <c r="AA157" i="16"/>
  <c r="Y65" i="16"/>
  <c r="Y157" i="16"/>
  <c r="Y102" i="16"/>
  <c r="Y118" i="16" s="1"/>
  <c r="Z65" i="16"/>
  <c r="AA8" i="15" l="1"/>
  <c r="Y23" i="39"/>
  <c r="X30" i="39"/>
  <c r="AJ24" i="39"/>
  <c r="X24" i="39"/>
  <c r="BZ23" i="39"/>
  <c r="Z30" i="39"/>
  <c r="Z24" i="39"/>
  <c r="AL24" i="39"/>
  <c r="Z11" i="15"/>
  <c r="Z12" i="15"/>
  <c r="Z10" i="15"/>
  <c r="AB12" i="15"/>
  <c r="AB11" i="15"/>
  <c r="AB10" i="15"/>
  <c r="X9" i="32"/>
  <c r="X10" i="32" s="1"/>
  <c r="Y9" i="32"/>
  <c r="Y10" i="32" s="1"/>
  <c r="X150" i="39"/>
  <c r="AA167" i="16"/>
  <c r="AB163" i="16"/>
  <c r="AC163" i="16" s="1"/>
  <c r="AD163" i="16" s="1"/>
  <c r="AE163" i="16" s="1"/>
  <c r="AF163" i="16" s="1"/>
  <c r="AG163" i="16" s="1"/>
  <c r="AH163" i="16" s="1"/>
  <c r="AI163" i="16" s="1"/>
  <c r="AJ163" i="16" s="1"/>
  <c r="AK163" i="16" s="1"/>
  <c r="AL163" i="16" s="1"/>
  <c r="AM163" i="16" s="1"/>
  <c r="AN163" i="16" s="1"/>
  <c r="AO163" i="16" s="1"/>
  <c r="AP163" i="16" s="1"/>
  <c r="AQ163" i="16" s="1"/>
  <c r="AR163" i="16" s="1"/>
  <c r="AS163" i="16" s="1"/>
  <c r="AT163" i="16" s="1"/>
  <c r="AU163" i="16" s="1"/>
  <c r="AV163" i="16" s="1"/>
  <c r="AW163" i="16" s="1"/>
  <c r="AX163" i="16" s="1"/>
  <c r="AY163" i="16" s="1"/>
  <c r="AZ163" i="16" s="1"/>
  <c r="BA163" i="16" s="1"/>
  <c r="BB163" i="16" s="1"/>
  <c r="BC163" i="16" s="1"/>
  <c r="BD163" i="16" s="1"/>
  <c r="BE163" i="16" s="1"/>
  <c r="BF163" i="16" s="1"/>
  <c r="BG163" i="16" s="1"/>
  <c r="BH163" i="16" s="1"/>
  <c r="BI163" i="16" s="1"/>
  <c r="BJ163" i="16" s="1"/>
  <c r="BK163" i="16" s="1"/>
  <c r="BL163" i="16" s="1"/>
  <c r="BM163" i="16" s="1"/>
  <c r="BN163" i="16" s="1"/>
  <c r="BO163" i="16" s="1"/>
  <c r="BP163" i="16" s="1"/>
  <c r="BQ163" i="16" s="1"/>
  <c r="BR163" i="16" s="1"/>
  <c r="BS163" i="16" s="1"/>
  <c r="BT163" i="16" s="1"/>
  <c r="BU163" i="16" s="1"/>
  <c r="BV163" i="16" s="1"/>
  <c r="BW163" i="16" s="1"/>
  <c r="BX163" i="16" s="1"/>
  <c r="Z27" i="16"/>
  <c r="Z43" i="16" s="1"/>
  <c r="AA163" i="16"/>
  <c r="BZ146" i="39"/>
  <c r="Z150" i="39"/>
  <c r="BZ150" i="39" s="1"/>
  <c r="Z168" i="16"/>
  <c r="Z36" i="16"/>
  <c r="W7" i="32"/>
  <c r="Y17" i="16"/>
  <c r="Z177" i="16"/>
  <c r="Z39" i="16"/>
  <c r="Z33" i="16"/>
  <c r="Z173" i="16"/>
  <c r="Z169" i="16"/>
  <c r="Z167" i="16"/>
  <c r="Z158" i="16"/>
  <c r="Z164" i="16"/>
  <c r="AA66" i="32"/>
  <c r="AA158" i="16"/>
  <c r="D9" i="22"/>
  <c r="D7" i="41" s="1"/>
  <c r="Y17" i="39"/>
  <c r="BZ16" i="39"/>
  <c r="BZ17" i="39" s="1"/>
  <c r="CA10" i="16"/>
  <c r="CA17" i="16" s="1"/>
  <c r="D8" i="22"/>
  <c r="AA177" i="16"/>
  <c r="AA39" i="16"/>
  <c r="AA27" i="16"/>
  <c r="AA164" i="16"/>
  <c r="AA36" i="16"/>
  <c r="AA33" i="16"/>
  <c r="AA173" i="16"/>
  <c r="AA168" i="16"/>
  <c r="AA169" i="16"/>
  <c r="X141" i="39"/>
  <c r="W66" i="32"/>
  <c r="X66" i="32"/>
  <c r="Z66" i="32"/>
  <c r="Y66" i="32"/>
  <c r="Z13" i="15" l="1"/>
  <c r="AB13" i="15"/>
  <c r="CA24" i="39"/>
  <c r="BZ24" i="39"/>
  <c r="Y30" i="39"/>
  <c r="AK24" i="39"/>
  <c r="Y24" i="39"/>
  <c r="AA37" i="39"/>
  <c r="B61" i="39" s="1"/>
  <c r="AL31" i="39"/>
  <c r="Z31" i="39"/>
  <c r="Y37" i="39"/>
  <c r="B59" i="39" s="1"/>
  <c r="AJ31" i="39"/>
  <c r="X31" i="39"/>
  <c r="BZ30" i="39"/>
  <c r="AA10" i="15"/>
  <c r="AA11" i="15"/>
  <c r="AA12" i="15"/>
  <c r="AC11" i="15"/>
  <c r="AC10" i="15"/>
  <c r="AC12" i="15"/>
  <c r="Y17" i="32"/>
  <c r="X17" i="32"/>
  <c r="W9" i="32"/>
  <c r="W10" i="32" s="1"/>
  <c r="C17" i="43"/>
  <c r="C16" i="43"/>
  <c r="C18" i="43"/>
  <c r="Z28" i="16"/>
  <c r="Y167" i="16"/>
  <c r="Z163" i="16"/>
  <c r="Y173" i="16"/>
  <c r="Y164" i="16"/>
  <c r="Y36" i="16"/>
  <c r="Y177" i="16"/>
  <c r="Y33" i="16"/>
  <c r="Y39" i="16"/>
  <c r="Y169" i="16"/>
  <c r="Y158" i="16"/>
  <c r="Y27" i="16"/>
  <c r="Y28" i="16" s="1"/>
  <c r="Y168" i="16"/>
  <c r="CA27" i="16"/>
  <c r="CA33" i="16"/>
  <c r="CA39" i="16"/>
  <c r="CA36" i="16"/>
  <c r="AA43" i="16"/>
  <c r="AA28" i="16"/>
  <c r="D22" i="41"/>
  <c r="D26" i="41" s="1"/>
  <c r="D21" i="41"/>
  <c r="Z56" i="16"/>
  <c r="Z44" i="16"/>
  <c r="X18" i="32"/>
  <c r="D10" i="22"/>
  <c r="D6" i="41"/>
  <c r="D8" i="41" s="1"/>
  <c r="D12" i="22"/>
  <c r="W17" i="32" l="1"/>
  <c r="CA31" i="39"/>
  <c r="BZ31" i="39"/>
  <c r="Z37" i="39"/>
  <c r="B60" i="39" s="1"/>
  <c r="AK31" i="39"/>
  <c r="Y31" i="39"/>
  <c r="AB61" i="39"/>
  <c r="AC61" i="39"/>
  <c r="AG61" i="39"/>
  <c r="AJ61" i="39"/>
  <c r="AF61" i="39"/>
  <c r="AK61" i="39"/>
  <c r="AH61" i="39"/>
  <c r="AA61" i="39"/>
  <c r="AD61" i="39"/>
  <c r="AL61" i="39"/>
  <c r="AL138" i="39" s="1"/>
  <c r="AL144" i="39" s="1"/>
  <c r="AL146" i="39" s="1"/>
  <c r="AE61" i="39"/>
  <c r="AI61" i="39"/>
  <c r="AC13" i="15"/>
  <c r="AA13" i="15"/>
  <c r="AB59" i="39"/>
  <c r="AH59" i="39"/>
  <c r="AJ59" i="39"/>
  <c r="AA59" i="39"/>
  <c r="Y59" i="39"/>
  <c r="Y138" i="39" s="1"/>
  <c r="Y144" i="39" s="1"/>
  <c r="Y140" i="39" s="1"/>
  <c r="AD59" i="39"/>
  <c r="AC59" i="39"/>
  <c r="Z59" i="39"/>
  <c r="AG59" i="39"/>
  <c r="AE59" i="39"/>
  <c r="AF59" i="39"/>
  <c r="AI59" i="39"/>
  <c r="D25" i="41"/>
  <c r="C15" i="43"/>
  <c r="Z64" i="32"/>
  <c r="AA64" i="32"/>
  <c r="Y64" i="32"/>
  <c r="X64" i="32"/>
  <c r="W64" i="32"/>
  <c r="Y43" i="16"/>
  <c r="AA56" i="16"/>
  <c r="AA44" i="16"/>
  <c r="Y18" i="32"/>
  <c r="Z63" i="16"/>
  <c r="Z58" i="16"/>
  <c r="Z57" i="16"/>
  <c r="D34" i="22"/>
  <c r="D30" i="22"/>
  <c r="D22" i="22"/>
  <c r="D11" i="22"/>
  <c r="D17" i="22"/>
  <c r="D26" i="22"/>
  <c r="D13" i="22"/>
  <c r="D24" i="41"/>
  <c r="CA43" i="16"/>
  <c r="CA28" i="16"/>
  <c r="W18" i="32" l="1"/>
  <c r="Y141" i="39"/>
  <c r="AL13" i="39"/>
  <c r="AX140" i="39"/>
  <c r="AX146" i="39" s="1"/>
  <c r="AB60" i="39"/>
  <c r="AB138" i="39" s="1"/>
  <c r="AB144" i="39" s="1"/>
  <c r="AB140" i="39" s="1"/>
  <c r="AB141" i="39" s="1"/>
  <c r="AH60" i="39"/>
  <c r="AH138" i="39" s="1"/>
  <c r="AH144" i="39" s="1"/>
  <c r="AH146" i="39" s="1"/>
  <c r="AI60" i="39"/>
  <c r="AI138" i="39" s="1"/>
  <c r="AI144" i="39" s="1"/>
  <c r="AI146" i="39" s="1"/>
  <c r="AA60" i="39"/>
  <c r="AA138" i="39" s="1"/>
  <c r="AA144" i="39" s="1"/>
  <c r="AA140" i="39" s="1"/>
  <c r="AA141" i="39" s="1"/>
  <c r="Z60" i="39"/>
  <c r="Z138" i="39" s="1"/>
  <c r="Z144" i="39" s="1"/>
  <c r="Z140" i="39" s="1"/>
  <c r="Z141" i="39" s="1"/>
  <c r="AE60" i="39"/>
  <c r="AE138" i="39" s="1"/>
  <c r="AE144" i="39" s="1"/>
  <c r="AE146" i="39" s="1"/>
  <c r="AJ60" i="39"/>
  <c r="AJ138" i="39" s="1"/>
  <c r="AJ144" i="39" s="1"/>
  <c r="AJ146" i="39" s="1"/>
  <c r="AC60" i="39"/>
  <c r="AC138" i="39" s="1"/>
  <c r="AC144" i="39" s="1"/>
  <c r="AC146" i="39" s="1"/>
  <c r="AD60" i="39"/>
  <c r="AD138" i="39" s="1"/>
  <c r="AD144" i="39" s="1"/>
  <c r="AD146" i="39" s="1"/>
  <c r="AK60" i="39"/>
  <c r="AK138" i="39" s="1"/>
  <c r="AK144" i="39" s="1"/>
  <c r="AK146" i="39" s="1"/>
  <c r="AF60" i="39"/>
  <c r="AF138" i="39" s="1"/>
  <c r="AF144" i="39" s="1"/>
  <c r="AF146" i="39" s="1"/>
  <c r="AG60" i="39"/>
  <c r="AG138" i="39" s="1"/>
  <c r="AG144" i="39" s="1"/>
  <c r="AG146" i="39" s="1"/>
  <c r="C23" i="43"/>
  <c r="Y44" i="16"/>
  <c r="Y56" i="16"/>
  <c r="Y57" i="16" s="1"/>
  <c r="D36" i="22"/>
  <c r="D18" i="22"/>
  <c r="D11" i="41" s="1"/>
  <c r="CA56" i="16"/>
  <c r="CA44" i="16"/>
  <c r="AA63" i="16"/>
  <c r="AA58" i="16"/>
  <c r="AA57" i="16"/>
  <c r="AQ140" i="39" l="1"/>
  <c r="AQ146" i="39" s="1"/>
  <c r="AE13" i="39"/>
  <c r="AH13" i="39"/>
  <c r="AT140" i="39"/>
  <c r="AT146" i="39" s="1"/>
  <c r="AP140" i="39"/>
  <c r="AP146" i="39" s="1"/>
  <c r="AD13" i="39"/>
  <c r="AL14" i="39"/>
  <c r="AV11" i="11"/>
  <c r="AM8" i="16" s="1"/>
  <c r="AM10" i="16" s="1"/>
  <c r="AK5" i="32" s="1"/>
  <c r="AJ13" i="39"/>
  <c r="AV140" i="39"/>
  <c r="AV146" i="39" s="1"/>
  <c r="AW140" i="39"/>
  <c r="AW146" i="39" s="1"/>
  <c r="AK13" i="39"/>
  <c r="AI13" i="39"/>
  <c r="AU140" i="39"/>
  <c r="AU146" i="39" s="1"/>
  <c r="AC13" i="39"/>
  <c r="AM11" i="11" s="1"/>
  <c r="AO140" i="39"/>
  <c r="AG13" i="39"/>
  <c r="AS140" i="39"/>
  <c r="AS146" i="39" s="1"/>
  <c r="BZ140" i="39"/>
  <c r="AR140" i="39"/>
  <c r="AR146" i="39" s="1"/>
  <c r="AF13" i="39"/>
  <c r="BJ140" i="39"/>
  <c r="BJ146" i="39" s="1"/>
  <c r="AX13" i="39"/>
  <c r="Y145" i="16"/>
  <c r="Y146" i="16" s="1"/>
  <c r="Y63" i="16"/>
  <c r="CA63" i="16" s="1"/>
  <c r="Y58" i="16"/>
  <c r="CA57" i="16"/>
  <c r="CA58" i="16"/>
  <c r="D30" i="41"/>
  <c r="D40" i="22"/>
  <c r="D37" i="22"/>
  <c r="D39" i="22"/>
  <c r="BJ13" i="39" l="1"/>
  <c r="BV140" i="39"/>
  <c r="BV146" i="39" s="1"/>
  <c r="BV13" i="39" s="1"/>
  <c r="AS13" i="39"/>
  <c r="BE140" i="39"/>
  <c r="BE146" i="39" s="1"/>
  <c r="BI140" i="39"/>
  <c r="BI146" i="39" s="1"/>
  <c r="AW13" i="39"/>
  <c r="AL16" i="39"/>
  <c r="AL17" i="39" s="1"/>
  <c r="AL148" i="39"/>
  <c r="AL150" i="39" s="1"/>
  <c r="AV12" i="11"/>
  <c r="AM13" i="16" s="1"/>
  <c r="AT13" i="39"/>
  <c r="BF140" i="39"/>
  <c r="BF146" i="39" s="1"/>
  <c r="AX14" i="39"/>
  <c r="BH11" i="11"/>
  <c r="AY8" i="16" s="1"/>
  <c r="AY10" i="16" s="1"/>
  <c r="AP11" i="11"/>
  <c r="AG8" i="16" s="1"/>
  <c r="AG10" i="16" s="1"/>
  <c r="AE5" i="32" s="1"/>
  <c r="AF14" i="39"/>
  <c r="AF16" i="39" s="1"/>
  <c r="AF17" i="39" s="1"/>
  <c r="AQ11" i="11"/>
  <c r="AH8" i="16" s="1"/>
  <c r="AH10" i="16" s="1"/>
  <c r="AF5" i="32" s="1"/>
  <c r="AG14" i="39"/>
  <c r="AG16" i="39" s="1"/>
  <c r="AG17" i="39" s="1"/>
  <c r="BG140" i="39"/>
  <c r="BG146" i="39" s="1"/>
  <c r="AU13" i="39"/>
  <c r="AV13" i="39"/>
  <c r="BH140" i="39"/>
  <c r="AH14" i="39"/>
  <c r="AH16" i="39" s="1"/>
  <c r="AH17" i="39" s="1"/>
  <c r="AR11" i="11"/>
  <c r="AI8" i="16" s="1"/>
  <c r="AI10" i="16" s="1"/>
  <c r="AG5" i="32" s="1"/>
  <c r="BD140" i="39"/>
  <c r="BD146" i="39" s="1"/>
  <c r="AR13" i="39"/>
  <c r="AO146" i="39"/>
  <c r="CA140" i="39"/>
  <c r="AS11" i="11"/>
  <c r="AJ8" i="16" s="1"/>
  <c r="AJ10" i="16" s="1"/>
  <c r="AH5" i="32" s="1"/>
  <c r="AI14" i="39"/>
  <c r="AI16" i="39" s="1"/>
  <c r="AI17" i="39" s="1"/>
  <c r="AT11" i="11"/>
  <c r="AK8" i="16" s="1"/>
  <c r="AK10" i="16" s="1"/>
  <c r="AI5" i="32" s="1"/>
  <c r="AJ14" i="39"/>
  <c r="AN11" i="11"/>
  <c r="AE8" i="16" s="1"/>
  <c r="AE10" i="16" s="1"/>
  <c r="AC5" i="32" s="1"/>
  <c r="AD14" i="39"/>
  <c r="AD16" i="39" s="1"/>
  <c r="AD17" i="39" s="1"/>
  <c r="AO11" i="11"/>
  <c r="AF8" i="16" s="1"/>
  <c r="AF10" i="16" s="1"/>
  <c r="AD5" i="32" s="1"/>
  <c r="AE14" i="39"/>
  <c r="AE16" i="39" s="1"/>
  <c r="AE17" i="39" s="1"/>
  <c r="AC14" i="39"/>
  <c r="AU11" i="11"/>
  <c r="AL8" i="16" s="1"/>
  <c r="AL10" i="16" s="1"/>
  <c r="AJ5" i="32" s="1"/>
  <c r="AK14" i="39"/>
  <c r="BB140" i="39"/>
  <c r="BB146" i="39" s="1"/>
  <c r="AP13" i="39"/>
  <c r="BC140" i="39"/>
  <c r="BC146" i="39" s="1"/>
  <c r="AQ13" i="39"/>
  <c r="Z145" i="16"/>
  <c r="AA145" i="16" s="1"/>
  <c r="AA146" i="16" s="1"/>
  <c r="Y148" i="16"/>
  <c r="C34" i="41"/>
  <c r="C33" i="41"/>
  <c r="C32" i="41"/>
  <c r="AC16" i="39" l="1"/>
  <c r="AC17" i="39" s="1"/>
  <c r="AM12" i="11"/>
  <c r="BA11" i="11"/>
  <c r="AR8" i="16" s="1"/>
  <c r="AR10" i="16" s="1"/>
  <c r="AQ14" i="39"/>
  <c r="AQ16" i="39" s="1"/>
  <c r="AQ17" i="39" s="1"/>
  <c r="AK16" i="39"/>
  <c r="AK17" i="39" s="1"/>
  <c r="AU12" i="11"/>
  <c r="AL13" i="16" s="1"/>
  <c r="AK148" i="39"/>
  <c r="AK150" i="39" s="1"/>
  <c r="AC148" i="39"/>
  <c r="AC150" i="39" s="1"/>
  <c r="AD13" i="16"/>
  <c r="AV14" i="39"/>
  <c r="AV16" i="39" s="1"/>
  <c r="BF11" i="11"/>
  <c r="AW8" i="16" s="1"/>
  <c r="AW10" i="16" s="1"/>
  <c r="BS140" i="39"/>
  <c r="BS146" i="39" s="1"/>
  <c r="BS13" i="39" s="1"/>
  <c r="BG13" i="39"/>
  <c r="AX16" i="39"/>
  <c r="AX17" i="39" s="1"/>
  <c r="BH12" i="11"/>
  <c r="AY13" i="16" s="1"/>
  <c r="AX148" i="39"/>
  <c r="AX150" i="39" s="1"/>
  <c r="BE13" i="39"/>
  <c r="BQ140" i="39"/>
  <c r="BQ146" i="39" s="1"/>
  <c r="BQ13" i="39" s="1"/>
  <c r="BO140" i="39"/>
  <c r="BO146" i="39" s="1"/>
  <c r="BO13" i="39" s="1"/>
  <c r="BC13" i="39"/>
  <c r="AN12" i="11"/>
  <c r="AE13" i="16" s="1"/>
  <c r="AD148" i="39"/>
  <c r="AD150" i="39" s="1"/>
  <c r="AO13" i="39"/>
  <c r="BA140" i="39"/>
  <c r="BA146" i="39" s="1"/>
  <c r="CA146" i="39"/>
  <c r="AF148" i="39"/>
  <c r="AF150" i="39" s="1"/>
  <c r="AP12" i="11"/>
  <c r="AG13" i="16" s="1"/>
  <c r="BR140" i="39"/>
  <c r="BR146" i="39" s="1"/>
  <c r="BR13" i="39" s="1"/>
  <c r="BF13" i="39"/>
  <c r="BC11" i="11"/>
  <c r="AT8" i="16" s="1"/>
  <c r="AT10" i="16" s="1"/>
  <c r="AS14" i="39"/>
  <c r="AZ11" i="11"/>
  <c r="AQ8" i="16" s="1"/>
  <c r="AQ10" i="16" s="1"/>
  <c r="AP14" i="39"/>
  <c r="AP16" i="39" s="1"/>
  <c r="AP17" i="39" s="1"/>
  <c r="AD8" i="16"/>
  <c r="D12" i="45"/>
  <c r="AO12" i="11"/>
  <c r="AF13" i="16" s="1"/>
  <c r="AE148" i="39"/>
  <c r="AE150" i="39" s="1"/>
  <c r="AI148" i="39"/>
  <c r="AI150" i="39" s="1"/>
  <c r="AS12" i="11"/>
  <c r="AJ13" i="16" s="1"/>
  <c r="BB11" i="11"/>
  <c r="AS8" i="16" s="1"/>
  <c r="AS10" i="16" s="1"/>
  <c r="AR14" i="39"/>
  <c r="AR16" i="39" s="1"/>
  <c r="AR17" i="39" s="1"/>
  <c r="AR12" i="11"/>
  <c r="AI13" i="16" s="1"/>
  <c r="AH148" i="39"/>
  <c r="AH150" i="39" s="1"/>
  <c r="AQ12" i="11"/>
  <c r="AH13" i="16" s="1"/>
  <c r="AG148" i="39"/>
  <c r="AG150" i="39" s="1"/>
  <c r="BD11" i="11"/>
  <c r="AU8" i="16" s="1"/>
  <c r="AU10" i="16" s="1"/>
  <c r="AT14" i="39"/>
  <c r="AW14" i="39"/>
  <c r="BG11" i="11"/>
  <c r="AX8" i="16" s="1"/>
  <c r="AX10" i="16" s="1"/>
  <c r="CF11" i="11"/>
  <c r="BW8" i="16" s="1"/>
  <c r="BW10" i="16" s="1"/>
  <c r="BV14" i="39"/>
  <c r="BB13" i="39"/>
  <c r="BN140" i="39"/>
  <c r="BN146" i="39" s="1"/>
  <c r="BN13" i="39" s="1"/>
  <c r="AJ16" i="39"/>
  <c r="AJ17" i="39" s="1"/>
  <c r="AJ148" i="39"/>
  <c r="AJ150" i="39" s="1"/>
  <c r="AT12" i="11"/>
  <c r="AK13" i="16" s="1"/>
  <c r="BP140" i="39"/>
  <c r="BP146" i="39" s="1"/>
  <c r="BP13" i="39" s="1"/>
  <c r="BD13" i="39"/>
  <c r="BH146" i="39"/>
  <c r="BE11" i="11"/>
  <c r="AV8" i="16" s="1"/>
  <c r="AV10" i="16" s="1"/>
  <c r="AU14" i="39"/>
  <c r="AU16" i="39" s="1"/>
  <c r="AU17" i="39" s="1"/>
  <c r="BU140" i="39"/>
  <c r="BU146" i="39" s="1"/>
  <c r="BU13" i="39" s="1"/>
  <c r="BI13" i="39"/>
  <c r="BJ14" i="39"/>
  <c r="BJ16" i="39" s="1"/>
  <c r="BT11" i="11"/>
  <c r="BK8" i="16" s="1"/>
  <c r="BK10" i="16" s="1"/>
  <c r="Z146" i="16"/>
  <c r="Z148" i="16" s="1"/>
  <c r="AB145" i="16"/>
  <c r="AB146" i="16" s="1"/>
  <c r="AA148" i="16"/>
  <c r="BJ17" i="39" l="1"/>
  <c r="CB140" i="39"/>
  <c r="BI14" i="39"/>
  <c r="BS11" i="11"/>
  <c r="BJ8" i="16" s="1"/>
  <c r="BJ10" i="16" s="1"/>
  <c r="BP14" i="39"/>
  <c r="BZ11" i="11"/>
  <c r="BQ8" i="16" s="1"/>
  <c r="BQ10" i="16" s="1"/>
  <c r="CE11" i="11"/>
  <c r="BV8" i="16" s="1"/>
  <c r="BV10" i="16" s="1"/>
  <c r="BU14" i="39"/>
  <c r="CB146" i="39"/>
  <c r="BT140" i="39"/>
  <c r="BT146" i="39" s="1"/>
  <c r="BH13" i="39"/>
  <c r="BL11" i="11"/>
  <c r="BC8" i="16" s="1"/>
  <c r="BC10" i="16" s="1"/>
  <c r="BB14" i="39"/>
  <c r="AW16" i="39"/>
  <c r="AW17" i="39" s="1"/>
  <c r="BG12" i="11"/>
  <c r="AX13" i="16" s="1"/>
  <c r="AW148" i="39"/>
  <c r="AW150" i="39" s="1"/>
  <c r="BB12" i="11"/>
  <c r="AS13" i="16" s="1"/>
  <c r="AR148" i="39"/>
  <c r="AR150" i="39" s="1"/>
  <c r="CA11" i="11"/>
  <c r="BR8" i="16" s="1"/>
  <c r="BR10" i="16" s="1"/>
  <c r="BQ14" i="39"/>
  <c r="AV17" i="39"/>
  <c r="CB13" i="16"/>
  <c r="BV16" i="39"/>
  <c r="BV17" i="39" s="1"/>
  <c r="CF12" i="11"/>
  <c r="BW13" i="16" s="1"/>
  <c r="BV148" i="39"/>
  <c r="BV150" i="39" s="1"/>
  <c r="AT16" i="39"/>
  <c r="AT17" i="39" s="1"/>
  <c r="BD12" i="11"/>
  <c r="AU13" i="16" s="1"/>
  <c r="AT148" i="39"/>
  <c r="AT150" i="39" s="1"/>
  <c r="AZ12" i="11"/>
  <c r="AQ13" i="16" s="1"/>
  <c r="AP148" i="39"/>
  <c r="AP150" i="39" s="1"/>
  <c r="BP11" i="11"/>
  <c r="BG8" i="16" s="1"/>
  <c r="BG10" i="16" s="1"/>
  <c r="BF14" i="39"/>
  <c r="BF16" i="39" s="1"/>
  <c r="BE14" i="39"/>
  <c r="BO11" i="11"/>
  <c r="BF8" i="16" s="1"/>
  <c r="BF10" i="16" s="1"/>
  <c r="BT12" i="11"/>
  <c r="BK13" i="16" s="1"/>
  <c r="BJ148" i="39"/>
  <c r="BJ150" i="39" s="1"/>
  <c r="AU148" i="39"/>
  <c r="AU150" i="39" s="1"/>
  <c r="BE12" i="11"/>
  <c r="AV13" i="16" s="1"/>
  <c r="BN11" i="11"/>
  <c r="BE8" i="16" s="1"/>
  <c r="BE10" i="16" s="1"/>
  <c r="BD14" i="39"/>
  <c r="BD16" i="39" s="1"/>
  <c r="BD17" i="39" s="1"/>
  <c r="I12" i="45"/>
  <c r="J12" i="45" s="1"/>
  <c r="F12" i="45"/>
  <c r="G12" i="45" s="1"/>
  <c r="BR14" i="39"/>
  <c r="CB11" i="11"/>
  <c r="BS8" i="16" s="1"/>
  <c r="BS10" i="16" s="1"/>
  <c r="BA13" i="39"/>
  <c r="BM140" i="39"/>
  <c r="BM11" i="11"/>
  <c r="BD8" i="16" s="1"/>
  <c r="BD10" i="16" s="1"/>
  <c r="BC14" i="39"/>
  <c r="BC16" i="39" s="1"/>
  <c r="BC17" i="39" s="1"/>
  <c r="BQ11" i="11"/>
  <c r="BH8" i="16" s="1"/>
  <c r="BH10" i="16" s="1"/>
  <c r="BG14" i="39"/>
  <c r="BG16" i="39" s="1"/>
  <c r="BG17" i="39" s="1"/>
  <c r="AV148" i="39"/>
  <c r="BF12" i="11"/>
  <c r="AW13" i="16" s="1"/>
  <c r="AQ148" i="39"/>
  <c r="AQ150" i="39" s="1"/>
  <c r="BA12" i="11"/>
  <c r="AR13" i="16" s="1"/>
  <c r="BN14" i="39"/>
  <c r="BX11" i="11"/>
  <c r="BO8" i="16" s="1"/>
  <c r="BO10" i="16" s="1"/>
  <c r="AD10" i="16"/>
  <c r="AB5" i="32" s="1"/>
  <c r="CB8" i="16"/>
  <c r="AS16" i="39"/>
  <c r="AS17" i="39" s="1"/>
  <c r="AS148" i="39"/>
  <c r="AS150" i="39" s="1"/>
  <c r="BC12" i="11"/>
  <c r="AT13" i="16" s="1"/>
  <c r="AO14" i="39"/>
  <c r="AO16" i="39" s="1"/>
  <c r="AO17" i="39" s="1"/>
  <c r="AY11" i="11"/>
  <c r="AP8" i="16" s="1"/>
  <c r="BO14" i="39"/>
  <c r="BY11" i="11"/>
  <c r="BP8" i="16" s="1"/>
  <c r="BP10" i="16" s="1"/>
  <c r="CC11" i="11"/>
  <c r="BT8" i="16" s="1"/>
  <c r="BT10" i="16" s="1"/>
  <c r="BS14" i="39"/>
  <c r="CA13" i="39"/>
  <c r="AB148" i="16"/>
  <c r="AC145" i="16"/>
  <c r="AC146" i="16" s="1"/>
  <c r="CA145" i="16"/>
  <c r="CA146" i="16"/>
  <c r="AD66" i="32" l="1"/>
  <c r="AC66" i="32"/>
  <c r="AB66" i="32"/>
  <c r="BF17" i="39"/>
  <c r="BS148" i="39"/>
  <c r="BS150" i="39" s="1"/>
  <c r="CC12" i="11"/>
  <c r="BT13" i="16" s="1"/>
  <c r="BM146" i="39"/>
  <c r="BM13" i="39" s="1"/>
  <c r="CC140" i="39"/>
  <c r="E8" i="22"/>
  <c r="CB10" i="16"/>
  <c r="BS16" i="39"/>
  <c r="BS17" i="39" s="1"/>
  <c r="BO16" i="39"/>
  <c r="BO17" i="39" s="1"/>
  <c r="BO148" i="39"/>
  <c r="BO150" i="39" s="1"/>
  <c r="BY12" i="11"/>
  <c r="BP13" i="16" s="1"/>
  <c r="BQ12" i="11"/>
  <c r="BH13" i="16" s="1"/>
  <c r="BG148" i="39"/>
  <c r="BG150" i="39" s="1"/>
  <c r="BR16" i="39"/>
  <c r="BR17" i="39" s="1"/>
  <c r="BR148" i="39"/>
  <c r="BR150" i="39" s="1"/>
  <c r="CB12" i="11"/>
  <c r="BS13" i="16" s="1"/>
  <c r="BN12" i="11"/>
  <c r="BE13" i="16" s="1"/>
  <c r="BD148" i="39"/>
  <c r="BD150" i="39" s="1"/>
  <c r="BT13" i="39"/>
  <c r="BF148" i="39"/>
  <c r="BF150" i="39" s="1"/>
  <c r="BP12" i="11"/>
  <c r="BG13" i="16" s="1"/>
  <c r="CA16" i="39"/>
  <c r="CA17" i="39" s="1"/>
  <c r="BB16" i="39"/>
  <c r="BB17" i="39" s="1"/>
  <c r="BB148" i="39"/>
  <c r="BB150" i="39" s="1"/>
  <c r="BL12" i="11"/>
  <c r="BC13" i="16" s="1"/>
  <c r="BP16" i="39"/>
  <c r="BP17" i="39" s="1"/>
  <c r="BZ12" i="11"/>
  <c r="BQ13" i="16" s="1"/>
  <c r="BP148" i="39"/>
  <c r="BP150" i="39" s="1"/>
  <c r="AP10" i="16"/>
  <c r="CC8" i="16"/>
  <c r="BN16" i="39"/>
  <c r="BN17" i="39" s="1"/>
  <c r="BX12" i="11"/>
  <c r="BO13" i="16" s="1"/>
  <c r="BN148" i="39"/>
  <c r="BN150" i="39" s="1"/>
  <c r="AV150" i="39"/>
  <c r="BA14" i="39"/>
  <c r="BK11" i="11"/>
  <c r="BB8" i="16" s="1"/>
  <c r="BQ16" i="39"/>
  <c r="CA12" i="11"/>
  <c r="BR13" i="16" s="1"/>
  <c r="BQ148" i="39"/>
  <c r="BQ150" i="39" s="1"/>
  <c r="BU16" i="39"/>
  <c r="CE12" i="11"/>
  <c r="BV13" i="16" s="1"/>
  <c r="BU148" i="39"/>
  <c r="BU150" i="39" s="1"/>
  <c r="AY12" i="11"/>
  <c r="AP13" i="16" s="1"/>
  <c r="CC13" i="16" s="1"/>
  <c r="AO148" i="39"/>
  <c r="AO150" i="39" s="1"/>
  <c r="CA14" i="39"/>
  <c r="BC148" i="39"/>
  <c r="BC150" i="39" s="1"/>
  <c r="BM12" i="11"/>
  <c r="BD13" i="16" s="1"/>
  <c r="BE16" i="39"/>
  <c r="BE17" i="39" s="1"/>
  <c r="BE148" i="39"/>
  <c r="BE150" i="39" s="1"/>
  <c r="BO12" i="11"/>
  <c r="BF13" i="16" s="1"/>
  <c r="CB13" i="39"/>
  <c r="BR11" i="11"/>
  <c r="BI8" i="16" s="1"/>
  <c r="BI10" i="16" s="1"/>
  <c r="BH14" i="39"/>
  <c r="BH16" i="39" s="1"/>
  <c r="BI16" i="39"/>
  <c r="BI17" i="39" s="1"/>
  <c r="BI148" i="39"/>
  <c r="BI150" i="39" s="1"/>
  <c r="BS12" i="11"/>
  <c r="BJ13" i="16" s="1"/>
  <c r="CA148" i="16"/>
  <c r="AC148" i="16"/>
  <c r="BQ17" i="39" l="1"/>
  <c r="CA148" i="39"/>
  <c r="CC146" i="39"/>
  <c r="CA150" i="39"/>
  <c r="BH17" i="39"/>
  <c r="BU17" i="39"/>
  <c r="BB10" i="16"/>
  <c r="CD8" i="16"/>
  <c r="BA16" i="39"/>
  <c r="BA17" i="39" s="1"/>
  <c r="BA148" i="39"/>
  <c r="BA150" i="39" s="1"/>
  <c r="BK12" i="11"/>
  <c r="BB13" i="16" s="1"/>
  <c r="CB14" i="39"/>
  <c r="BW11" i="11"/>
  <c r="BN8" i="16" s="1"/>
  <c r="BM14" i="39"/>
  <c r="BM16" i="39" s="1"/>
  <c r="CC13" i="39"/>
  <c r="BT14" i="39"/>
  <c r="CD11" i="11"/>
  <c r="BU8" i="16" s="1"/>
  <c r="BU10" i="16" s="1"/>
  <c r="BR12" i="11"/>
  <c r="BI13" i="16" s="1"/>
  <c r="BH148" i="39"/>
  <c r="CC10" i="16"/>
  <c r="F8" i="22"/>
  <c r="E12" i="22"/>
  <c r="E6" i="41"/>
  <c r="CB16" i="39" l="1"/>
  <c r="CB17" i="39" s="1"/>
  <c r="BM17" i="39"/>
  <c r="CD13" i="16"/>
  <c r="CB148" i="39"/>
  <c r="BH150" i="39"/>
  <c r="CB150" i="39" s="1"/>
  <c r="F6" i="41"/>
  <c r="F12" i="22"/>
  <c r="BW12" i="11"/>
  <c r="BN13" i="16" s="1"/>
  <c r="BM148" i="39"/>
  <c r="CC14" i="39"/>
  <c r="BT16" i="39"/>
  <c r="BT17" i="39" s="1"/>
  <c r="BT148" i="39"/>
  <c r="BT150" i="39" s="1"/>
  <c r="CD12" i="11"/>
  <c r="BU13" i="16" s="1"/>
  <c r="BN10" i="16"/>
  <c r="CE8" i="16"/>
  <c r="CE10" i="16" s="1"/>
  <c r="G8" i="22"/>
  <c r="CD10" i="16"/>
  <c r="AA123" i="16"/>
  <c r="AA130" i="16" s="1"/>
  <c r="AA138" i="16" s="1"/>
  <c r="AA150" i="16" s="1"/>
  <c r="AA152" i="16" s="1"/>
  <c r="Z123" i="16"/>
  <c r="Z172" i="16" s="1"/>
  <c r="Y123" i="16"/>
  <c r="Y172" i="16" s="1"/>
  <c r="BM150" i="39" l="1"/>
  <c r="CC150" i="39" s="1"/>
  <c r="CC148" i="39"/>
  <c r="CC16" i="39"/>
  <c r="CC17" i="39" s="1"/>
  <c r="G12" i="22"/>
  <c r="G6" i="41"/>
  <c r="CE13" i="16"/>
  <c r="Z160" i="16"/>
  <c r="Z161" i="16" s="1"/>
  <c r="AA160" i="16"/>
  <c r="AA161" i="16" s="1"/>
  <c r="Y66" i="16"/>
  <c r="Y72" i="16" s="1"/>
  <c r="Y78" i="16" s="1"/>
  <c r="Y160" i="16"/>
  <c r="Y161" i="16" s="1"/>
  <c r="Y130" i="16"/>
  <c r="Y138" i="16" s="1"/>
  <c r="Y150" i="16" s="1"/>
  <c r="Y152" i="16" s="1"/>
  <c r="AA172" i="16"/>
  <c r="Z66" i="16"/>
  <c r="Z72" i="16" s="1"/>
  <c r="Z78" i="16" s="1"/>
  <c r="AA66" i="16"/>
  <c r="AA72" i="16" s="1"/>
  <c r="AA78" i="16" s="1"/>
  <c r="Z130" i="16"/>
  <c r="Z138" i="16" s="1"/>
  <c r="Z150" i="16" s="1"/>
  <c r="Z152" i="16" s="1"/>
  <c r="Y87" i="16" l="1"/>
  <c r="Y91" i="16" s="1"/>
  <c r="Z87" i="16"/>
  <c r="AA87" i="16"/>
  <c r="Z89" i="16" l="1"/>
  <c r="Z91" i="16" s="1"/>
  <c r="W20" i="32"/>
  <c r="W21" i="32" s="1"/>
  <c r="AB98" i="16"/>
  <c r="AB65" i="16" s="1"/>
  <c r="AB123" i="16"/>
  <c r="AB160" i="16" s="1"/>
  <c r="AB161" i="16" s="1"/>
  <c r="AB106" i="16"/>
  <c r="AB75" i="16" s="1"/>
  <c r="AB76" i="16" s="1"/>
  <c r="AB97" i="16"/>
  <c r="CA97" i="16" l="1"/>
  <c r="AB172" i="16"/>
  <c r="CA106" i="16"/>
  <c r="CA108" i="16" s="1"/>
  <c r="AB130" i="16"/>
  <c r="AB138" i="16" s="1"/>
  <c r="AB150" i="16" s="1"/>
  <c r="CA123" i="16"/>
  <c r="CA130" i="16" s="1"/>
  <c r="CA138" i="16" s="1"/>
  <c r="CA150" i="16" s="1"/>
  <c r="AA89" i="16"/>
  <c r="AA91" i="16" s="1"/>
  <c r="X20" i="32"/>
  <c r="X21" i="32" s="1"/>
  <c r="AB164" i="16"/>
  <c r="CA75" i="16"/>
  <c r="CA76" i="16" s="1"/>
  <c r="AB108" i="16"/>
  <c r="AB167" i="16"/>
  <c r="CA98" i="16"/>
  <c r="CA65" i="16"/>
  <c r="AB157" i="16"/>
  <c r="AB158" i="16" s="1"/>
  <c r="AB66" i="16"/>
  <c r="CA66" i="16" s="1"/>
  <c r="AB102" i="16"/>
  <c r="CA102" i="16" l="1"/>
  <c r="CA118" i="16" s="1"/>
  <c r="CA152" i="16" s="1"/>
  <c r="AB118" i="16"/>
  <c r="AB152" i="16" s="1"/>
  <c r="AB89" i="16"/>
  <c r="Y20" i="32"/>
  <c r="Y21" i="32" s="1"/>
  <c r="CA72" i="16"/>
  <c r="AB72" i="16"/>
  <c r="AB78" i="16" l="1"/>
  <c r="AB87" i="16"/>
  <c r="AB91" i="16" s="1"/>
  <c r="CA78" i="16"/>
  <c r="CA87" i="16"/>
  <c r="AC89" i="16" l="1"/>
  <c r="Z20" i="32"/>
  <c r="Z21" i="32" s="1"/>
  <c r="AC97" i="16" l="1"/>
  <c r="AC98" i="16"/>
  <c r="AC65" i="16" s="1"/>
  <c r="AC123" i="16"/>
  <c r="AC66" i="16" s="1"/>
  <c r="AC106" i="16"/>
  <c r="AD106" i="16" s="1"/>
  <c r="AE106" i="16" s="1"/>
  <c r="AF106" i="16" s="1"/>
  <c r="AG106" i="16" s="1"/>
  <c r="AH106" i="16" s="1"/>
  <c r="AI106" i="16" s="1"/>
  <c r="AJ106" i="16" s="1"/>
  <c r="AK106" i="16" s="1"/>
  <c r="AL106" i="16" s="1"/>
  <c r="AM106" i="16" s="1"/>
  <c r="AN106" i="16" s="1"/>
  <c r="AO106" i="16" s="1"/>
  <c r="AP106" i="16" s="1"/>
  <c r="AQ106" i="16" s="1"/>
  <c r="AR106" i="16" s="1"/>
  <c r="AS106" i="16" s="1"/>
  <c r="AT106" i="16" s="1"/>
  <c r="AU106" i="16" s="1"/>
  <c r="AV106" i="16" s="1"/>
  <c r="AW106" i="16" s="1"/>
  <c r="AX106" i="16" s="1"/>
  <c r="AY106" i="16" s="1"/>
  <c r="AZ106" i="16" s="1"/>
  <c r="BA106" i="16" s="1"/>
  <c r="BB106" i="16" s="1"/>
  <c r="BC106" i="16" s="1"/>
  <c r="BD106" i="16" s="1"/>
  <c r="BE106" i="16" s="1"/>
  <c r="BF106" i="16" s="1"/>
  <c r="BG106" i="16" s="1"/>
  <c r="BH106" i="16" s="1"/>
  <c r="BI106" i="16" s="1"/>
  <c r="BJ106" i="16" s="1"/>
  <c r="BK106" i="16" s="1"/>
  <c r="BL106" i="16" s="1"/>
  <c r="BM106" i="16" s="1"/>
  <c r="BN106" i="16" s="1"/>
  <c r="BO106" i="16" s="1"/>
  <c r="BP106" i="16" s="1"/>
  <c r="BQ106" i="16" s="1"/>
  <c r="BR106" i="16" s="1"/>
  <c r="BS106" i="16" s="1"/>
  <c r="BT106" i="16" s="1"/>
  <c r="BU106" i="16" s="1"/>
  <c r="BV106" i="16" s="1"/>
  <c r="BW106" i="16" s="1"/>
  <c r="BX106" i="16" s="1"/>
  <c r="AC108" i="16" l="1"/>
  <c r="AC75" i="16"/>
  <c r="AC76" i="16" s="1"/>
  <c r="AC102" i="16"/>
  <c r="AC130" i="16"/>
  <c r="AC138" i="16" s="1"/>
  <c r="AC150" i="16" s="1"/>
  <c r="AC167" i="16"/>
  <c r="AC157" i="16"/>
  <c r="AC158" i="16" s="1"/>
  <c r="AC160" i="16"/>
  <c r="AC161" i="16" s="1"/>
  <c r="AC172" i="16"/>
  <c r="AC72" i="16"/>
  <c r="AC164" i="16" l="1"/>
  <c r="AC118" i="16"/>
  <c r="AC152" i="16" s="1"/>
  <c r="AD75" i="16"/>
  <c r="AD108" i="16"/>
  <c r="AC87" i="16"/>
  <c r="AC91" i="16" s="1"/>
  <c r="AC78" i="16"/>
  <c r="AE108" i="16" l="1"/>
  <c r="AE75" i="16"/>
  <c r="AE76" i="16" s="1"/>
  <c r="AD76" i="16"/>
  <c r="AD89" i="16"/>
  <c r="AA20" i="32"/>
  <c r="AA21" i="32" s="1"/>
  <c r="C19" i="43" s="1"/>
  <c r="AF108" i="16" l="1"/>
  <c r="AF75" i="16"/>
  <c r="AF76" i="16" s="1"/>
  <c r="AN21" i="32"/>
  <c r="AP21" i="32"/>
  <c r="AO21" i="32"/>
  <c r="AG75" i="16" l="1"/>
  <c r="AG76" i="16" s="1"/>
  <c r="AG108" i="16"/>
  <c r="AH108" i="16" l="1"/>
  <c r="AH75" i="16"/>
  <c r="AH76" i="16" s="1"/>
  <c r="AI75" i="16" l="1"/>
  <c r="AI76" i="16" s="1"/>
  <c r="AI108" i="16"/>
  <c r="AJ75" i="16" l="1"/>
  <c r="AJ76" i="16" s="1"/>
  <c r="AJ108" i="16"/>
  <c r="AK75" i="16" l="1"/>
  <c r="AK76" i="16" s="1"/>
  <c r="AK108" i="16"/>
  <c r="AL75" i="16" l="1"/>
  <c r="AL76" i="16" s="1"/>
  <c r="AL108" i="16"/>
  <c r="AM75" i="16" l="1"/>
  <c r="AM76" i="16" s="1"/>
  <c r="AM108" i="16"/>
  <c r="AN108" i="16" l="1"/>
  <c r="AN75" i="16"/>
  <c r="CB106" i="16"/>
  <c r="CB108" i="16" s="1"/>
  <c r="AN76" i="16" l="1"/>
  <c r="CB75" i="16"/>
  <c r="CB76" i="16" s="1"/>
  <c r="AO75" i="16"/>
  <c r="AO108" i="16"/>
  <c r="AO76" i="16" l="1"/>
  <c r="AP75" i="16"/>
  <c r="AP76" i="16" s="1"/>
  <c r="AP108" i="16"/>
  <c r="AQ75" i="16" l="1"/>
  <c r="AQ76" i="16" s="1"/>
  <c r="AQ108" i="16"/>
  <c r="AR75" i="16" l="1"/>
  <c r="AR76" i="16" s="1"/>
  <c r="AR108" i="16"/>
  <c r="AS108" i="16" l="1"/>
  <c r="AS75" i="16"/>
  <c r="AS76" i="16" s="1"/>
  <c r="AT108" i="16" l="1"/>
  <c r="AT75" i="16"/>
  <c r="AT76" i="16" s="1"/>
  <c r="AU75" i="16" l="1"/>
  <c r="AU76" i="16" s="1"/>
  <c r="AU108" i="16"/>
  <c r="AV108" i="16" l="1"/>
  <c r="AV75" i="16"/>
  <c r="AV76" i="16" s="1"/>
  <c r="AW108" i="16" l="1"/>
  <c r="AW75" i="16"/>
  <c r="AW76" i="16" s="1"/>
  <c r="AX108" i="16" l="1"/>
  <c r="AX75" i="16"/>
  <c r="AX76" i="16" s="1"/>
  <c r="AY108" i="16" l="1"/>
  <c r="AY75" i="16"/>
  <c r="AY76" i="16" s="1"/>
  <c r="AZ108" i="16" l="1"/>
  <c r="CC106" i="16"/>
  <c r="CC108" i="16" s="1"/>
  <c r="AZ75" i="16"/>
  <c r="AZ76" i="16" l="1"/>
  <c r="CC75" i="16"/>
  <c r="CC76" i="16" s="1"/>
  <c r="BA108" i="16"/>
  <c r="BA75" i="16"/>
  <c r="BA76" i="16" l="1"/>
  <c r="BB75" i="16"/>
  <c r="BB76" i="16" s="1"/>
  <c r="BB108" i="16"/>
  <c r="BC108" i="16" l="1"/>
  <c r="BC75" i="16"/>
  <c r="BC76" i="16" s="1"/>
  <c r="BD108" i="16" l="1"/>
  <c r="BD75" i="16"/>
  <c r="BD76" i="16" s="1"/>
  <c r="BE108" i="16" l="1"/>
  <c r="BE75" i="16"/>
  <c r="BE76" i="16" s="1"/>
  <c r="BF75" i="16" l="1"/>
  <c r="BF76" i="16" s="1"/>
  <c r="BF108" i="16"/>
  <c r="BG108" i="16" l="1"/>
  <c r="BG75" i="16"/>
  <c r="BG76" i="16" s="1"/>
  <c r="BH75" i="16" l="1"/>
  <c r="BH76" i="16" s="1"/>
  <c r="BH108" i="16"/>
  <c r="BI75" i="16" l="1"/>
  <c r="BI76" i="16" s="1"/>
  <c r="BI108" i="16"/>
  <c r="BJ75" i="16" l="1"/>
  <c r="BJ76" i="16" s="1"/>
  <c r="BJ108" i="16"/>
  <c r="BK108" i="16" l="1"/>
  <c r="BK75" i="16"/>
  <c r="BK76" i="16" s="1"/>
  <c r="CD106" i="16" l="1"/>
  <c r="CD108" i="16" s="1"/>
  <c r="BL75" i="16"/>
  <c r="BL108" i="16"/>
  <c r="BL76" i="16" l="1"/>
  <c r="CD75" i="16"/>
  <c r="CD76" i="16" s="1"/>
  <c r="BM75" i="16"/>
  <c r="BM108" i="16"/>
  <c r="BM76" i="16" l="1"/>
  <c r="BN108" i="16"/>
  <c r="BN75" i="16"/>
  <c r="BN76" i="16" s="1"/>
  <c r="BO75" i="16" l="1"/>
  <c r="BO76" i="16" s="1"/>
  <c r="BO108" i="16"/>
  <c r="BP108" i="16" l="1"/>
  <c r="BP75" i="16"/>
  <c r="BP76" i="16" s="1"/>
  <c r="BQ75" i="16" l="1"/>
  <c r="BQ76" i="16" s="1"/>
  <c r="BQ108" i="16"/>
  <c r="BR75" i="16" l="1"/>
  <c r="BR76" i="16" s="1"/>
  <c r="BR108" i="16"/>
  <c r="BS75" i="16" l="1"/>
  <c r="BS76" i="16" s="1"/>
  <c r="BS108" i="16"/>
  <c r="BT75" i="16" l="1"/>
  <c r="BT76" i="16" s="1"/>
  <c r="BT108" i="16"/>
  <c r="BU75" i="16" l="1"/>
  <c r="BU76" i="16" s="1"/>
  <c r="BU108" i="16"/>
  <c r="BV75" i="16" l="1"/>
  <c r="BV76" i="16" s="1"/>
  <c r="BV108" i="16"/>
  <c r="BW75" i="16" l="1"/>
  <c r="BW76" i="16" s="1"/>
  <c r="BW108" i="16"/>
  <c r="CE106" i="16" l="1"/>
  <c r="CE108" i="16" s="1"/>
  <c r="BX75" i="16"/>
  <c r="BX108" i="16"/>
  <c r="BX76" i="16" l="1"/>
  <c r="CE75" i="16"/>
  <c r="CE76" i="16" s="1"/>
  <c r="I14" i="11"/>
  <c r="AM14" i="11" s="1"/>
  <c r="J14" i="11" l="1"/>
  <c r="K14" i="11" s="1"/>
  <c r="AD15" i="16"/>
  <c r="BO14" i="11"/>
  <c r="BF15" i="16" s="1"/>
  <c r="BU14" i="11"/>
  <c r="BL15" i="16" s="1"/>
  <c r="AP14" i="11"/>
  <c r="AG15" i="16" s="1"/>
  <c r="AT14" i="11"/>
  <c r="AK15" i="16" s="1"/>
  <c r="AZ14" i="11"/>
  <c r="AQ15" i="16" s="1"/>
  <c r="AQ14" i="11"/>
  <c r="AH15" i="16" s="1"/>
  <c r="AS14" i="11"/>
  <c r="AJ15" i="16" s="1"/>
  <c r="BD14" i="11"/>
  <c r="AU15" i="16" s="1"/>
  <c r="AR14" i="11"/>
  <c r="AI15" i="16" s="1"/>
  <c r="BQ14" i="11"/>
  <c r="BH15" i="16" s="1"/>
  <c r="AO14" i="11"/>
  <c r="AF15" i="16" s="1"/>
  <c r="AX14" i="11"/>
  <c r="AO15" i="16" s="1"/>
  <c r="AV14" i="11"/>
  <c r="AM15" i="16" s="1"/>
  <c r="AN14" i="11"/>
  <c r="AE15" i="16" s="1"/>
  <c r="AW14" i="11"/>
  <c r="AN15" i="16" s="1"/>
  <c r="BE14" i="11"/>
  <c r="AV15" i="16" s="1"/>
  <c r="AU14" i="11"/>
  <c r="AL15" i="16" s="1"/>
  <c r="BN14" i="11"/>
  <c r="BE15" i="16" s="1"/>
  <c r="BI14" i="11"/>
  <c r="AZ15" i="16" s="1"/>
  <c r="BM14" i="11" l="1"/>
  <c r="BD15" i="16" s="1"/>
  <c r="BP14" i="11"/>
  <c r="BG15" i="16" s="1"/>
  <c r="AY14" i="11"/>
  <c r="AP15" i="16" s="1"/>
  <c r="BC14" i="11"/>
  <c r="AT15" i="16" s="1"/>
  <c r="BJ14" i="11"/>
  <c r="BA15" i="16" s="1"/>
  <c r="L14" i="11"/>
  <c r="CD14" i="11" s="1"/>
  <c r="BU15" i="16" s="1"/>
  <c r="BT14" i="11"/>
  <c r="BK15" i="16" s="1"/>
  <c r="BB14" i="11"/>
  <c r="AS15" i="16" s="1"/>
  <c r="BH14" i="11"/>
  <c r="AY15" i="16" s="1"/>
  <c r="BF14" i="11"/>
  <c r="AW15" i="16" s="1"/>
  <c r="BR14" i="11"/>
  <c r="BI15" i="16" s="1"/>
  <c r="BL14" i="11"/>
  <c r="BC15" i="16" s="1"/>
  <c r="BG14" i="11"/>
  <c r="AX15" i="16" s="1"/>
  <c r="BA14" i="11"/>
  <c r="AR15" i="16" s="1"/>
  <c r="BK14" i="11"/>
  <c r="BB15" i="16" s="1"/>
  <c r="BS14" i="11"/>
  <c r="BJ15" i="16" s="1"/>
  <c r="CB15" i="16"/>
  <c r="CC15" i="16" l="1"/>
  <c r="CD15" i="16"/>
  <c r="CE14" i="11"/>
  <c r="BV15" i="16" s="1"/>
  <c r="CG14" i="11"/>
  <c r="BX15" i="16" s="1"/>
  <c r="BV14" i="11"/>
  <c r="BM15" i="16" s="1"/>
  <c r="CA14" i="11"/>
  <c r="BR15" i="16" s="1"/>
  <c r="BX14" i="11"/>
  <c r="BO15" i="16" s="1"/>
  <c r="BZ14" i="11"/>
  <c r="BQ15" i="16" s="1"/>
  <c r="CC14" i="11"/>
  <c r="BT15" i="16" s="1"/>
  <c r="CB14" i="11"/>
  <c r="BS15" i="16" s="1"/>
  <c r="BY14" i="11"/>
  <c r="BP15" i="16" s="1"/>
  <c r="CF14" i="11"/>
  <c r="BW15" i="16" s="1"/>
  <c r="BW14" i="11"/>
  <c r="BN15" i="16" s="1"/>
  <c r="I13" i="11"/>
  <c r="AM13" i="11" s="1"/>
  <c r="AM15" i="11" s="1"/>
  <c r="AM25" i="11" s="1"/>
  <c r="AM73" i="11" s="1"/>
  <c r="AM87" i="11" s="1"/>
  <c r="AO13" i="11"/>
  <c r="AS13" i="11" l="1"/>
  <c r="CE15" i="16"/>
  <c r="AV13" i="11"/>
  <c r="AP13" i="11"/>
  <c r="AP15" i="11" s="1"/>
  <c r="AU13" i="11"/>
  <c r="AW13" i="11"/>
  <c r="AR13" i="11"/>
  <c r="AR15" i="11" s="1"/>
  <c r="AQ13" i="11"/>
  <c r="AQ15" i="11" s="1"/>
  <c r="AS15" i="11"/>
  <c r="AJ14" i="16"/>
  <c r="AV15" i="11"/>
  <c r="AM14" i="16"/>
  <c r="AN13" i="11"/>
  <c r="AU15" i="11"/>
  <c r="AL14" i="16"/>
  <c r="AW15" i="11"/>
  <c r="AN14" i="16"/>
  <c r="AO15" i="11"/>
  <c r="AF14" i="16"/>
  <c r="J13" i="11"/>
  <c r="BC13" i="11" s="1"/>
  <c r="AT13" i="11"/>
  <c r="AH14" i="16" l="1"/>
  <c r="AG14" i="16"/>
  <c r="AI14" i="16"/>
  <c r="AX13" i="11"/>
  <c r="BA13" i="11"/>
  <c r="BA15" i="11" s="1"/>
  <c r="BG13" i="11"/>
  <c r="AX14" i="16" s="1"/>
  <c r="AX17" i="16" s="1"/>
  <c r="AZ13" i="11"/>
  <c r="AZ15" i="11" s="1"/>
  <c r="BC15" i="11"/>
  <c r="AT14" i="16"/>
  <c r="AT17" i="16" s="1"/>
  <c r="AR14" i="16"/>
  <c r="AR17" i="16" s="1"/>
  <c r="BD13" i="11"/>
  <c r="BH13" i="11"/>
  <c r="AE6" i="32"/>
  <c r="AE7" i="32" s="1"/>
  <c r="AG17" i="16"/>
  <c r="AJ17" i="16"/>
  <c r="AH6" i="32"/>
  <c r="AH7" i="32" s="1"/>
  <c r="AT15" i="11"/>
  <c r="AK14" i="16"/>
  <c r="AL6" i="32"/>
  <c r="AL7" i="32" s="1"/>
  <c r="AN17" i="16"/>
  <c r="AN15" i="11"/>
  <c r="AE14" i="16"/>
  <c r="BG15" i="11"/>
  <c r="AD6" i="32"/>
  <c r="AD7" i="32" s="1"/>
  <c r="AF17" i="16"/>
  <c r="K13" i="11"/>
  <c r="BS13" i="11" s="1"/>
  <c r="AD14" i="16"/>
  <c r="D13" i="45"/>
  <c r="BB13" i="11"/>
  <c r="BI13" i="11"/>
  <c r="BE13" i="11"/>
  <c r="AY13" i="11"/>
  <c r="BF13" i="11"/>
  <c r="AK6" i="32"/>
  <c r="AK7" i="32" s="1"/>
  <c r="AM17" i="16"/>
  <c r="AF6" i="32"/>
  <c r="AF7" i="32" s="1"/>
  <c r="AH17" i="16"/>
  <c r="AG6" i="32"/>
  <c r="AG7" i="32" s="1"/>
  <c r="AI17" i="16"/>
  <c r="AX15" i="11"/>
  <c r="AO14" i="16"/>
  <c r="AL17" i="16"/>
  <c r="AJ6" i="32"/>
  <c r="AJ7" i="32" s="1"/>
  <c r="AQ14" i="16" l="1"/>
  <c r="AQ17" i="16" s="1"/>
  <c r="BQ13" i="11"/>
  <c r="BM13" i="11"/>
  <c r="BM15" i="11" s="1"/>
  <c r="BK13" i="11"/>
  <c r="BK15" i="11" s="1"/>
  <c r="BS15" i="11"/>
  <c r="BJ14" i="16"/>
  <c r="BJ17" i="16" s="1"/>
  <c r="AI164" i="16"/>
  <c r="AI169" i="16"/>
  <c r="AI177" i="16"/>
  <c r="AI173" i="16"/>
  <c r="AI168" i="16"/>
  <c r="AM164" i="16"/>
  <c r="AM169" i="16"/>
  <c r="AM177" i="16"/>
  <c r="AM173" i="16"/>
  <c r="AM168" i="16"/>
  <c r="AY15" i="11"/>
  <c r="AP14" i="16"/>
  <c r="AP17" i="16" s="1"/>
  <c r="AL164" i="16"/>
  <c r="AL177" i="16"/>
  <c r="AL168" i="16"/>
  <c r="AL169" i="16"/>
  <c r="AL173" i="16"/>
  <c r="AO17" i="16"/>
  <c r="AH164" i="16"/>
  <c r="AH173" i="16"/>
  <c r="AH168" i="16"/>
  <c r="AH169" i="16"/>
  <c r="AH177" i="16"/>
  <c r="BI15" i="11"/>
  <c r="AZ14" i="16"/>
  <c r="AZ17" i="16" s="1"/>
  <c r="BR13" i="11"/>
  <c r="BN13" i="11"/>
  <c r="BJ13" i="11"/>
  <c r="AX169" i="16"/>
  <c r="AX168" i="16"/>
  <c r="AX177" i="16"/>
  <c r="AX173" i="16"/>
  <c r="AE17" i="16"/>
  <c r="AC6" i="32"/>
  <c r="AC7" i="32" s="1"/>
  <c r="AI6" i="32"/>
  <c r="AI7" i="32" s="1"/>
  <c r="AK17" i="16"/>
  <c r="AG169" i="16"/>
  <c r="AG164" i="16"/>
  <c r="AG168" i="16"/>
  <c r="AG173" i="16"/>
  <c r="AG177" i="16"/>
  <c r="BH15" i="11"/>
  <c r="AY14" i="16"/>
  <c r="AY17" i="16" s="1"/>
  <c r="AQ168" i="16"/>
  <c r="AQ177" i="16"/>
  <c r="AQ173" i="16"/>
  <c r="AQ169" i="16"/>
  <c r="BF15" i="11"/>
  <c r="AW14" i="16"/>
  <c r="AW17" i="16" s="1"/>
  <c r="BB15" i="11"/>
  <c r="AS14" i="16"/>
  <c r="AS17" i="16" s="1"/>
  <c r="BQ15" i="11"/>
  <c r="BH14" i="16"/>
  <c r="BH17" i="16" s="1"/>
  <c r="BT13" i="11"/>
  <c r="BD15" i="11"/>
  <c r="AU14" i="16"/>
  <c r="AU17" i="16" s="1"/>
  <c r="F13" i="45"/>
  <c r="G13" i="45" s="1"/>
  <c r="I13" i="45"/>
  <c r="J13" i="45" s="1"/>
  <c r="D14" i="45"/>
  <c r="BP13" i="11"/>
  <c r="BL13" i="11"/>
  <c r="AF169" i="16"/>
  <c r="AF168" i="16"/>
  <c r="AF173" i="16"/>
  <c r="AF164" i="16"/>
  <c r="AF177" i="16"/>
  <c r="AN164" i="16"/>
  <c r="AN177" i="16"/>
  <c r="AN168" i="16"/>
  <c r="AN169" i="16"/>
  <c r="AN173" i="16"/>
  <c r="AR168" i="16"/>
  <c r="AR177" i="16"/>
  <c r="AR173" i="16"/>
  <c r="AR169" i="16"/>
  <c r="AT177" i="16"/>
  <c r="AT168" i="16"/>
  <c r="AT169" i="16"/>
  <c r="AT173" i="16"/>
  <c r="BE15" i="11"/>
  <c r="AV14" i="16"/>
  <c r="AV17" i="16" s="1"/>
  <c r="AD17" i="16"/>
  <c r="CB14" i="16"/>
  <c r="AB6" i="32"/>
  <c r="AB7" i="32" s="1"/>
  <c r="L13" i="11"/>
  <c r="BU13" i="11"/>
  <c r="BO13" i="11"/>
  <c r="AJ169" i="16"/>
  <c r="AJ177" i="16"/>
  <c r="AJ173" i="16"/>
  <c r="AJ164" i="16"/>
  <c r="AJ168" i="16"/>
  <c r="BD14" i="16" l="1"/>
  <c r="BD17" i="16" s="1"/>
  <c r="BD168" i="16" s="1"/>
  <c r="BB14" i="16"/>
  <c r="BB17" i="16" s="1"/>
  <c r="BB177" i="16" s="1"/>
  <c r="CF13" i="11"/>
  <c r="CF15" i="11" s="1"/>
  <c r="CG13" i="11"/>
  <c r="CG15" i="11" s="1"/>
  <c r="CE13" i="11"/>
  <c r="CE15" i="11" s="1"/>
  <c r="BY13" i="11"/>
  <c r="BY15" i="11" s="1"/>
  <c r="CA13" i="11"/>
  <c r="CB13" i="11"/>
  <c r="BS14" i="16" s="1"/>
  <c r="BS17" i="16" s="1"/>
  <c r="BW13" i="11"/>
  <c r="BW15" i="11" s="1"/>
  <c r="CC13" i="11"/>
  <c r="BT14" i="16" s="1"/>
  <c r="BT17" i="16" s="1"/>
  <c r="BV13" i="11"/>
  <c r="BV15" i="11" s="1"/>
  <c r="BX13" i="11"/>
  <c r="BX15" i="11" s="1"/>
  <c r="BZ13" i="11"/>
  <c r="BQ14" i="16" s="1"/>
  <c r="BQ17" i="16" s="1"/>
  <c r="BW14" i="16"/>
  <c r="BW17" i="16" s="1"/>
  <c r="AV173" i="16"/>
  <c r="AV169" i="16"/>
  <c r="AV177" i="16"/>
  <c r="AV168" i="16"/>
  <c r="BL15" i="11"/>
  <c r="BC14" i="16"/>
  <c r="BC17" i="16" s="1"/>
  <c r="AU168" i="16"/>
  <c r="AU173" i="16"/>
  <c r="AU177" i="16"/>
  <c r="AU169" i="16"/>
  <c r="BD177" i="16"/>
  <c r="BD173" i="16"/>
  <c r="AW168" i="16"/>
  <c r="AW173" i="16"/>
  <c r="AW177" i="16"/>
  <c r="AW169" i="16"/>
  <c r="BJ15" i="11"/>
  <c r="BA14" i="16"/>
  <c r="AP169" i="16"/>
  <c r="AP173" i="16"/>
  <c r="AP177" i="16"/>
  <c r="AP168" i="16"/>
  <c r="BN15" i="11"/>
  <c r="BE14" i="16"/>
  <c r="BE17" i="16" s="1"/>
  <c r="BU15" i="11"/>
  <c r="BL14" i="16"/>
  <c r="BL17" i="16" s="1"/>
  <c r="BP15" i="11"/>
  <c r="BG14" i="16"/>
  <c r="BG17" i="16" s="1"/>
  <c r="BO15" i="11"/>
  <c r="BF14" i="16"/>
  <c r="BF17" i="16" s="1"/>
  <c r="CD13" i="11"/>
  <c r="CB17" i="16"/>
  <c r="E9" i="22"/>
  <c r="I14" i="45"/>
  <c r="J14" i="45" s="1"/>
  <c r="F14" i="45"/>
  <c r="G14" i="45" s="1"/>
  <c r="D15" i="45"/>
  <c r="BH169" i="16"/>
  <c r="BH173" i="16"/>
  <c r="BH177" i="16"/>
  <c r="BH168" i="16"/>
  <c r="AS177" i="16"/>
  <c r="AS173" i="16"/>
  <c r="AS169" i="16"/>
  <c r="AS168" i="16"/>
  <c r="AE173" i="16"/>
  <c r="AE164" i="16"/>
  <c r="AE168" i="16"/>
  <c r="AE177" i="16"/>
  <c r="AE169" i="16"/>
  <c r="BR15" i="11"/>
  <c r="BI14" i="16"/>
  <c r="BI17" i="16" s="1"/>
  <c r="AZ173" i="16"/>
  <c r="AZ169" i="16"/>
  <c r="AZ168" i="16"/>
  <c r="AZ177" i="16"/>
  <c r="AO169" i="16"/>
  <c r="AO173" i="16"/>
  <c r="AO177" i="16"/>
  <c r="AO168" i="16"/>
  <c r="BJ173" i="16"/>
  <c r="BJ169" i="16"/>
  <c r="BJ168" i="16"/>
  <c r="BJ177" i="16"/>
  <c r="CA15" i="11"/>
  <c r="BR14" i="16"/>
  <c r="BR17" i="16" s="1"/>
  <c r="AD173" i="16"/>
  <c r="AD164" i="16"/>
  <c r="AD177" i="16"/>
  <c r="AD168" i="16"/>
  <c r="AD169" i="16"/>
  <c r="BT15" i="11"/>
  <c r="BK14" i="16"/>
  <c r="BK17" i="16" s="1"/>
  <c r="AY177" i="16"/>
  <c r="AY173" i="16"/>
  <c r="AY168" i="16"/>
  <c r="AY169" i="16"/>
  <c r="AK177" i="16"/>
  <c r="AK169" i="16"/>
  <c r="AK173" i="16"/>
  <c r="AK164" i="16"/>
  <c r="AK168" i="16"/>
  <c r="CC14" i="16"/>
  <c r="BD169" i="16" l="1"/>
  <c r="BP14" i="16"/>
  <c r="BP17" i="16" s="1"/>
  <c r="BB168" i="16"/>
  <c r="CC15" i="11"/>
  <c r="BB173" i="16"/>
  <c r="CB15" i="11"/>
  <c r="BX14" i="16"/>
  <c r="BX17" i="16" s="1"/>
  <c r="BX173" i="16" s="1"/>
  <c r="BM14" i="16"/>
  <c r="BM17" i="16" s="1"/>
  <c r="BV14" i="16"/>
  <c r="BV17" i="16" s="1"/>
  <c r="BV169" i="16" s="1"/>
  <c r="BB169" i="16"/>
  <c r="BZ15" i="11"/>
  <c r="BO14" i="16"/>
  <c r="BO17" i="16" s="1"/>
  <c r="BN14" i="16"/>
  <c r="BN17" i="16" s="1"/>
  <c r="BN173" i="16" s="1"/>
  <c r="BR169" i="16"/>
  <c r="BR173" i="16"/>
  <c r="BR168" i="16"/>
  <c r="BR177" i="16"/>
  <c r="J15" i="45"/>
  <c r="G15" i="45"/>
  <c r="BF168" i="16"/>
  <c r="BF169" i="16"/>
  <c r="BF177" i="16"/>
  <c r="BF173" i="16"/>
  <c r="BE169" i="16"/>
  <c r="BE177" i="16"/>
  <c r="BE173" i="16"/>
  <c r="BE168" i="16"/>
  <c r="CD14" i="16"/>
  <c r="BA17" i="16"/>
  <c r="BS168" i="16"/>
  <c r="BS169" i="16"/>
  <c r="BS177" i="16"/>
  <c r="BS173" i="16"/>
  <c r="BI168" i="16"/>
  <c r="BI173" i="16"/>
  <c r="BI177" i="16"/>
  <c r="BI169" i="16"/>
  <c r="E10" i="22"/>
  <c r="E7" i="41"/>
  <c r="BQ177" i="16"/>
  <c r="BQ169" i="16"/>
  <c r="BQ173" i="16"/>
  <c r="BQ168" i="16"/>
  <c r="BP173" i="16"/>
  <c r="BP168" i="16"/>
  <c r="BP169" i="16"/>
  <c r="BP177" i="16"/>
  <c r="BC173" i="16"/>
  <c r="BC168" i="16"/>
  <c r="BC169" i="16"/>
  <c r="BC177" i="16"/>
  <c r="CC17" i="16"/>
  <c r="F9" i="22"/>
  <c r="BK168" i="16"/>
  <c r="BK177" i="16"/>
  <c r="BK169" i="16"/>
  <c r="BK173" i="16"/>
  <c r="BT169" i="16"/>
  <c r="BT168" i="16"/>
  <c r="BT173" i="16"/>
  <c r="BT177" i="16"/>
  <c r="BW177" i="16"/>
  <c r="BW168" i="16"/>
  <c r="BW173" i="16"/>
  <c r="BW169" i="16"/>
  <c r="CD15" i="11"/>
  <c r="BU14" i="16"/>
  <c r="BU17" i="16" s="1"/>
  <c r="BG177" i="16"/>
  <c r="BG173" i="16"/>
  <c r="BG168" i="16"/>
  <c r="BG169" i="16"/>
  <c r="BL169" i="16"/>
  <c r="BL177" i="16"/>
  <c r="BL168" i="16"/>
  <c r="BL173" i="16"/>
  <c r="BX177" i="16" l="1"/>
  <c r="BX168" i="16"/>
  <c r="BX169" i="16"/>
  <c r="BV177" i="16"/>
  <c r="BV168" i="16"/>
  <c r="BV173" i="16"/>
  <c r="BO168" i="16"/>
  <c r="BO169" i="16"/>
  <c r="BO177" i="16"/>
  <c r="BO173" i="16"/>
  <c r="BN169" i="16"/>
  <c r="BN168" i="16"/>
  <c r="BN177" i="16"/>
  <c r="CE14" i="16"/>
  <c r="CE17" i="16" s="1"/>
  <c r="BU169" i="16"/>
  <c r="BU177" i="16"/>
  <c r="BU173" i="16"/>
  <c r="BU168" i="16"/>
  <c r="F10" i="22"/>
  <c r="F7" i="41"/>
  <c r="BA177" i="16"/>
  <c r="BA169" i="16"/>
  <c r="BA173" i="16"/>
  <c r="BA168" i="16"/>
  <c r="E21" i="41"/>
  <c r="E8" i="41"/>
  <c r="E22" i="41"/>
  <c r="E26" i="41" s="1"/>
  <c r="CD17" i="16"/>
  <c r="G9" i="22"/>
  <c r="BM173" i="16"/>
  <c r="BM168" i="16"/>
  <c r="BM177" i="16"/>
  <c r="BM169" i="16"/>
  <c r="E13" i="22"/>
  <c r="E11" i="22"/>
  <c r="E25" i="41" l="1"/>
  <c r="F22" i="41"/>
  <c r="F26" i="41" s="1"/>
  <c r="F21" i="41"/>
  <c r="F8" i="41"/>
  <c r="G10" i="22"/>
  <c r="G7" i="41"/>
  <c r="E24" i="41"/>
  <c r="F11" i="22"/>
  <c r="F13" i="22"/>
  <c r="F25" i="41" l="1"/>
  <c r="F24" i="41"/>
  <c r="G21" i="41"/>
  <c r="G8" i="41"/>
  <c r="G22" i="41"/>
  <c r="G26" i="41" s="1"/>
  <c r="G13" i="22"/>
  <c r="G11" i="22"/>
  <c r="G25" i="41" l="1"/>
  <c r="G24" i="41"/>
  <c r="CD18" i="11" l="1"/>
  <c r="CD23" i="11" s="1"/>
  <c r="CD25" i="11" s="1"/>
  <c r="BW18" i="11"/>
  <c r="BW23" i="11" s="1"/>
  <c r="BW25" i="11" s="1"/>
  <c r="BV18" i="11"/>
  <c r="BV23" i="11" s="1"/>
  <c r="BV25" i="11" s="1"/>
  <c r="CD49" i="11"/>
  <c r="CD52" i="11" s="1"/>
  <c r="BU35" i="16" s="1"/>
  <c r="BU36" i="16" s="1"/>
  <c r="BN18" i="11"/>
  <c r="BN23" i="11" s="1"/>
  <c r="BN25" i="11" s="1"/>
  <c r="BX18" i="11"/>
  <c r="BX23" i="11" s="1"/>
  <c r="BX25" i="11" s="1"/>
  <c r="BU18" i="11"/>
  <c r="BU23" i="11" s="1"/>
  <c r="BU25" i="11" s="1"/>
  <c r="CE18" i="11"/>
  <c r="CE23" i="11" s="1"/>
  <c r="CE25" i="11" s="1"/>
  <c r="BZ18" i="11"/>
  <c r="BZ23" i="11" s="1"/>
  <c r="BZ25" i="11" s="1"/>
  <c r="BL18" i="11"/>
  <c r="BL23" i="11" s="1"/>
  <c r="BL25" i="11" s="1"/>
  <c r="CF18" i="11"/>
  <c r="CF23" i="11" s="1"/>
  <c r="CF25" i="11" s="1"/>
  <c r="BY18" i="11"/>
  <c r="BY23" i="11" s="1"/>
  <c r="BY25" i="11" s="1"/>
  <c r="BP18" i="11"/>
  <c r="BP23" i="11" s="1"/>
  <c r="BP25" i="11" s="1"/>
  <c r="CA18" i="11"/>
  <c r="CA23" i="11" s="1"/>
  <c r="CA25" i="11" s="1"/>
  <c r="BW49" i="11"/>
  <c r="BW52" i="11" s="1"/>
  <c r="BN35" i="16" s="1"/>
  <c r="BN36" i="16" s="1"/>
  <c r="CB18" i="11"/>
  <c r="CB23" i="11" s="1"/>
  <c r="CB25" i="11" s="1"/>
  <c r="BR18" i="11"/>
  <c r="BR23" i="11" s="1"/>
  <c r="BR25" i="11" s="1"/>
  <c r="BT18" i="11"/>
  <c r="BT23" i="11" s="1"/>
  <c r="BT25" i="11" s="1"/>
  <c r="CC18" i="11"/>
  <c r="CC23" i="11" s="1"/>
  <c r="CC25" i="11" s="1"/>
  <c r="CG18" i="11"/>
  <c r="CG23" i="11" s="1"/>
  <c r="CG25" i="11" s="1"/>
  <c r="BO18" i="11"/>
  <c r="BO23" i="11" s="1"/>
  <c r="BO25" i="11" s="1"/>
  <c r="BT49" i="11"/>
  <c r="BT52" i="11" s="1"/>
  <c r="BK35" i="16" s="1"/>
  <c r="BK36" i="16" s="1"/>
  <c r="BX49" i="11"/>
  <c r="BX52" i="11" s="1"/>
  <c r="BO35" i="16" s="1"/>
  <c r="BO36" i="16" s="1"/>
  <c r="BL49" i="11"/>
  <c r="BL52" i="11" s="1"/>
  <c r="BC35" i="16" s="1"/>
  <c r="BC36" i="16" s="1"/>
  <c r="BR49" i="11"/>
  <c r="BR52" i="11" s="1"/>
  <c r="BI35" i="16" s="1"/>
  <c r="BI36" i="16" s="1"/>
  <c r="BO49" i="11"/>
  <c r="BO52" i="11" s="1"/>
  <c r="BF35" i="16" s="1"/>
  <c r="BF36" i="16" s="1"/>
  <c r="BU49" i="11"/>
  <c r="BU52" i="11" s="1"/>
  <c r="BL35" i="16" s="1"/>
  <c r="BL36" i="16" s="1"/>
  <c r="CF49" i="11"/>
  <c r="CF52" i="11" s="1"/>
  <c r="BW35" i="16" s="1"/>
  <c r="BW36" i="16" s="1"/>
  <c r="BE18" i="11"/>
  <c r="BE23" i="11" s="1"/>
  <c r="BE25" i="11" s="1"/>
  <c r="BP49" i="11"/>
  <c r="BP52" i="11" s="1"/>
  <c r="BG35" i="16" s="1"/>
  <c r="BG36" i="16" s="1"/>
  <c r="CG49" i="11"/>
  <c r="CG52" i="11" s="1"/>
  <c r="BX35" i="16" s="1"/>
  <c r="BX36" i="16" s="1"/>
  <c r="BJ18" i="11"/>
  <c r="BA20" i="16" s="1"/>
  <c r="BZ49" i="11"/>
  <c r="BZ52" i="11" s="1"/>
  <c r="BQ35" i="16" s="1"/>
  <c r="BQ36" i="16" s="1"/>
  <c r="BN49" i="11"/>
  <c r="BN52" i="11" s="1"/>
  <c r="BE35" i="16" s="1"/>
  <c r="BE36" i="16" s="1"/>
  <c r="CE49" i="11"/>
  <c r="CE52" i="11" s="1"/>
  <c r="BV35" i="16" s="1"/>
  <c r="BV36" i="16" s="1"/>
  <c r="CA49" i="11"/>
  <c r="CA52" i="11" s="1"/>
  <c r="BR35" i="16" s="1"/>
  <c r="BR36" i="16" s="1"/>
  <c r="BM18" i="11"/>
  <c r="BM23" i="11" s="1"/>
  <c r="BM25" i="11" s="1"/>
  <c r="BF18" i="11"/>
  <c r="BF23" i="11" s="1"/>
  <c r="BF25" i="11" s="1"/>
  <c r="BB18" i="11"/>
  <c r="BB23" i="11" s="1"/>
  <c r="BB25" i="11" s="1"/>
  <c r="BI18" i="11"/>
  <c r="BI23" i="11" s="1"/>
  <c r="BI25" i="11" s="1"/>
  <c r="CC49" i="11"/>
  <c r="CC52" i="11" s="1"/>
  <c r="BT35" i="16" s="1"/>
  <c r="BT36" i="16" s="1"/>
  <c r="BK18" i="11"/>
  <c r="BK23" i="11" s="1"/>
  <c r="BK25" i="11" s="1"/>
  <c r="AY18" i="11"/>
  <c r="AY23" i="11" s="1"/>
  <c r="AY25" i="11" s="1"/>
  <c r="BS18" i="11"/>
  <c r="BS23" i="11" s="1"/>
  <c r="BS25" i="11" s="1"/>
  <c r="BY49" i="11"/>
  <c r="BY52" i="11" s="1"/>
  <c r="BP35" i="16" s="1"/>
  <c r="BP36" i="16" s="1"/>
  <c r="BH18" i="11"/>
  <c r="BH23" i="11" s="1"/>
  <c r="BH25" i="11" s="1"/>
  <c r="CB49" i="11"/>
  <c r="CB52" i="11" s="1"/>
  <c r="BS35" i="16" s="1"/>
  <c r="BS36" i="16" s="1"/>
  <c r="BD18" i="11"/>
  <c r="BD23" i="11" s="1"/>
  <c r="BD25" i="11" s="1"/>
  <c r="BQ18" i="11"/>
  <c r="BQ23" i="11" s="1"/>
  <c r="BQ25" i="11" s="1"/>
  <c r="BB49" i="11"/>
  <c r="BB52" i="11" s="1"/>
  <c r="AS35" i="16" s="1"/>
  <c r="AS36" i="16" s="1"/>
  <c r="BI49" i="11"/>
  <c r="BI52" i="11" s="1"/>
  <c r="AZ35" i="16" s="1"/>
  <c r="AZ36" i="16" s="1"/>
  <c r="BD49" i="11"/>
  <c r="BD52" i="11" s="1"/>
  <c r="AU35" i="16" s="1"/>
  <c r="AU36" i="16" s="1"/>
  <c r="BS49" i="11"/>
  <c r="BS52" i="11" s="1"/>
  <c r="BJ35" i="16" s="1"/>
  <c r="BJ36" i="16" s="1"/>
  <c r="AN49" i="11"/>
  <c r="AN52" i="11" s="1"/>
  <c r="AE35" i="16" s="1"/>
  <c r="BG18" i="11"/>
  <c r="BG23" i="11" s="1"/>
  <c r="BG25" i="11" s="1"/>
  <c r="AT49" i="11"/>
  <c r="AT52" i="11" s="1"/>
  <c r="AK35" i="16" s="1"/>
  <c r="BH49" i="11"/>
  <c r="BH52" i="11" s="1"/>
  <c r="AY35" i="16" s="1"/>
  <c r="AY36" i="16" s="1"/>
  <c r="BF49" i="11"/>
  <c r="BF52" i="11" s="1"/>
  <c r="AW35" i="16" s="1"/>
  <c r="AW36" i="16" s="1"/>
  <c r="BM49" i="11"/>
  <c r="BM52" i="11" s="1"/>
  <c r="BD35" i="16" s="1"/>
  <c r="BD36" i="16" s="1"/>
  <c r="BE49" i="11"/>
  <c r="BE52" i="11" s="1"/>
  <c r="AV35" i="16" s="1"/>
  <c r="AV36" i="16" s="1"/>
  <c r="AZ18" i="11"/>
  <c r="AZ23" i="11" s="1"/>
  <c r="AZ25" i="11" s="1"/>
  <c r="BQ49" i="11"/>
  <c r="BQ52" i="11" s="1"/>
  <c r="BH35" i="16" s="1"/>
  <c r="BH36" i="16" s="1"/>
  <c r="AY49" i="11"/>
  <c r="AY52" i="11" s="1"/>
  <c r="AP35" i="16" s="1"/>
  <c r="AP36" i="16" s="1"/>
  <c r="BK49" i="11"/>
  <c r="BK52" i="11" s="1"/>
  <c r="BB35" i="16" s="1"/>
  <c r="BB36" i="16" s="1"/>
  <c r="BC18" i="11"/>
  <c r="BC23" i="11" s="1"/>
  <c r="BC25" i="11" s="1"/>
  <c r="AN18" i="11"/>
  <c r="AN23" i="11" s="1"/>
  <c r="AN25" i="11" s="1"/>
  <c r="BA18" i="11"/>
  <c r="BA23" i="11" s="1"/>
  <c r="BA25" i="11" s="1"/>
  <c r="AT18" i="11"/>
  <c r="AT23" i="11" s="1"/>
  <c r="AT25" i="11" s="1"/>
  <c r="AO49" i="11"/>
  <c r="AO52" i="11" s="1"/>
  <c r="AF35" i="16" s="1"/>
  <c r="AP49" i="11"/>
  <c r="AP52" i="11" s="1"/>
  <c r="AG35" i="16" s="1"/>
  <c r="AU49" i="11"/>
  <c r="AU52" i="11" s="1"/>
  <c r="AL35" i="16" s="1"/>
  <c r="AV49" i="11"/>
  <c r="AV52" i="11" s="1"/>
  <c r="AM35" i="16" s="1"/>
  <c r="AZ49" i="11"/>
  <c r="AZ52" i="11" s="1"/>
  <c r="AQ35" i="16" s="1"/>
  <c r="AQ36" i="16" s="1"/>
  <c r="AU18" i="11"/>
  <c r="AU23" i="11" s="1"/>
  <c r="AU25" i="11" s="1"/>
  <c r="AW18" i="11"/>
  <c r="AW23" i="11" s="1"/>
  <c r="AW25" i="11" s="1"/>
  <c r="BC49" i="11"/>
  <c r="BC52" i="11" s="1"/>
  <c r="AT35" i="16" s="1"/>
  <c r="AT36" i="16" s="1"/>
  <c r="BG49" i="11"/>
  <c r="BG52" i="11" s="1"/>
  <c r="AX35" i="16" s="1"/>
  <c r="AX36" i="16" s="1"/>
  <c r="AR49" i="11"/>
  <c r="AR52" i="11" s="1"/>
  <c r="AI35" i="16" s="1"/>
  <c r="AR18" i="11"/>
  <c r="AR23" i="11" s="1"/>
  <c r="AR25" i="11" s="1"/>
  <c r="AS18" i="11"/>
  <c r="AS23" i="11" s="1"/>
  <c r="AS25" i="11" s="1"/>
  <c r="AQ49" i="11"/>
  <c r="AQ52" i="11" s="1"/>
  <c r="AH35" i="16" s="1"/>
  <c r="BA49" i="11"/>
  <c r="BA52" i="11" s="1"/>
  <c r="AR35" i="16" s="1"/>
  <c r="AR36" i="16" s="1"/>
  <c r="AW49" i="11"/>
  <c r="AW52" i="11" s="1"/>
  <c r="AN35" i="16" s="1"/>
  <c r="AS49" i="11"/>
  <c r="AS52" i="11" s="1"/>
  <c r="AJ35" i="16" s="1"/>
  <c r="AO18" i="11"/>
  <c r="AO23" i="11" s="1"/>
  <c r="AO25" i="11" s="1"/>
  <c r="AX18" i="11"/>
  <c r="AP18" i="11"/>
  <c r="AP23" i="11" s="1"/>
  <c r="AP25" i="11" s="1"/>
  <c r="AV18" i="11"/>
  <c r="AV23" i="11" s="1"/>
  <c r="AV25" i="11" s="1"/>
  <c r="AQ18" i="11"/>
  <c r="AQ23" i="11" s="1"/>
  <c r="AQ25" i="11" s="1"/>
  <c r="BQ55" i="11"/>
  <c r="BQ67" i="11" s="1"/>
  <c r="BT55" i="11"/>
  <c r="BT67" i="11" s="1"/>
  <c r="BZ55" i="11"/>
  <c r="BZ67" i="11" s="1"/>
  <c r="CE55" i="11"/>
  <c r="CE67" i="11" s="1"/>
  <c r="CG55" i="11"/>
  <c r="CG67" i="11" s="1"/>
  <c r="BS55" i="11"/>
  <c r="BS67" i="11" s="1"/>
  <c r="BN55" i="11"/>
  <c r="BN67" i="11" s="1"/>
  <c r="CD55" i="11"/>
  <c r="CD67" i="11" s="1"/>
  <c r="BU55" i="11"/>
  <c r="BU67" i="11" s="1"/>
  <c r="BK55" i="11"/>
  <c r="BK67" i="11" s="1"/>
  <c r="BO55" i="11"/>
  <c r="BO67" i="11" s="1"/>
  <c r="CC55" i="11"/>
  <c r="CC67" i="11" s="1"/>
  <c r="BY55" i="11"/>
  <c r="BY67" i="11" s="1"/>
  <c r="CF55" i="11"/>
  <c r="CF67" i="11" s="1"/>
  <c r="BJ55" i="11"/>
  <c r="BJ67" i="11" s="1"/>
  <c r="BL55" i="11"/>
  <c r="BL67" i="11" s="1"/>
  <c r="BM55" i="11"/>
  <c r="BM67" i="11" s="1"/>
  <c r="BR55" i="11"/>
  <c r="BR67" i="11" s="1"/>
  <c r="BV55" i="11"/>
  <c r="BV67" i="11" s="1"/>
  <c r="BP55" i="11"/>
  <c r="BP67" i="11" s="1"/>
  <c r="CB55" i="11"/>
  <c r="CB67" i="11" s="1"/>
  <c r="BX55" i="11"/>
  <c r="BX67" i="11" s="1"/>
  <c r="BW55" i="11"/>
  <c r="BW67" i="11" s="1"/>
  <c r="CA55" i="11"/>
  <c r="CA67" i="11" s="1"/>
  <c r="BC55" i="11"/>
  <c r="BC67" i="11" s="1"/>
  <c r="AT38" i="16" s="1"/>
  <c r="AT39" i="16" s="1"/>
  <c r="BE55" i="11"/>
  <c r="BE67" i="11" s="1"/>
  <c r="AV38" i="16" s="1"/>
  <c r="AV39" i="16" s="1"/>
  <c r="AZ55" i="11"/>
  <c r="AZ67" i="11" s="1"/>
  <c r="BI55" i="11"/>
  <c r="BI67" i="11" s="1"/>
  <c r="BD55" i="11"/>
  <c r="BD67" i="11" s="1"/>
  <c r="AU38" i="16" s="1"/>
  <c r="AU39" i="16" s="1"/>
  <c r="BF55" i="11"/>
  <c r="BF67" i="11" s="1"/>
  <c r="AW38" i="16" s="1"/>
  <c r="AW39" i="16" s="1"/>
  <c r="BH55" i="11"/>
  <c r="BH67" i="11" s="1"/>
  <c r="BA55" i="11"/>
  <c r="BA67" i="11" s="1"/>
  <c r="AX55" i="11"/>
  <c r="AX67" i="11" s="1"/>
  <c r="AD38" i="16"/>
  <c r="AB14" i="32" s="1"/>
  <c r="AY55" i="11"/>
  <c r="AY67" i="11" s="1"/>
  <c r="BG55" i="11"/>
  <c r="BG67" i="11" s="1"/>
  <c r="BB55" i="11"/>
  <c r="BB67" i="11" s="1"/>
  <c r="AS38" i="16" s="1"/>
  <c r="AS39" i="16" s="1"/>
  <c r="AR55" i="11"/>
  <c r="AR67" i="11" s="1"/>
  <c r="AI38" i="16" s="1"/>
  <c r="AS55" i="11"/>
  <c r="AS67" i="11" s="1"/>
  <c r="AJ38" i="16" s="1"/>
  <c r="AV55" i="11"/>
  <c r="AV67" i="11" s="1"/>
  <c r="AQ55" i="11"/>
  <c r="AQ67" i="11" s="1"/>
  <c r="AH38" i="16" s="1"/>
  <c r="AW55" i="11"/>
  <c r="AW67" i="11" s="1"/>
  <c r="AN38" i="16" s="1"/>
  <c r="AT55" i="11"/>
  <c r="AT67" i="11" s="1"/>
  <c r="AU55" i="11"/>
  <c r="AU67" i="11" s="1"/>
  <c r="AP55" i="11"/>
  <c r="AP67" i="11" s="1"/>
  <c r="AG38" i="16" s="1"/>
  <c r="AN55" i="11"/>
  <c r="AN67" i="11" s="1"/>
  <c r="AE38" i="16" s="1"/>
  <c r="AO55" i="11"/>
  <c r="AO67" i="11" s="1"/>
  <c r="AF38" i="16" s="1"/>
  <c r="BJ49" i="11"/>
  <c r="BJ52" i="11" s="1"/>
  <c r="BA35" i="16" s="1"/>
  <c r="AX49" i="11"/>
  <c r="AX52" i="11" s="1"/>
  <c r="AO35" i="16" s="1"/>
  <c r="BV49" i="11"/>
  <c r="BV52" i="11" s="1"/>
  <c r="BM35" i="16" s="1"/>
  <c r="BM36" i="16" s="1"/>
  <c r="D25" i="45"/>
  <c r="F25" i="45" s="1"/>
  <c r="G25" i="45" s="1"/>
  <c r="BN37" i="11"/>
  <c r="BN44" i="11" s="1"/>
  <c r="BM37" i="11"/>
  <c r="BM44" i="11" s="1"/>
  <c r="CA37" i="11"/>
  <c r="CA44" i="11" s="1"/>
  <c r="CD37" i="11"/>
  <c r="CD44" i="11" s="1"/>
  <c r="CC37" i="11"/>
  <c r="CC44" i="11" s="1"/>
  <c r="BO37" i="11"/>
  <c r="BO44" i="11" s="1"/>
  <c r="BK37" i="11"/>
  <c r="BK44" i="11" s="1"/>
  <c r="BR37" i="11"/>
  <c r="BR44" i="11" s="1"/>
  <c r="BS37" i="11"/>
  <c r="BS44" i="11" s="1"/>
  <c r="BU37" i="11"/>
  <c r="BU44" i="11" s="1"/>
  <c r="BJ37" i="11"/>
  <c r="BJ44" i="11" s="1"/>
  <c r="BW37" i="11"/>
  <c r="BW44" i="11" s="1"/>
  <c r="BX37" i="11"/>
  <c r="BX44" i="11" s="1"/>
  <c r="BZ37" i="11"/>
  <c r="BZ44" i="11" s="1"/>
  <c r="CF37" i="11"/>
  <c r="CF44" i="11" s="1"/>
  <c r="BP37" i="11"/>
  <c r="BP44" i="11" s="1"/>
  <c r="BT37" i="11"/>
  <c r="BT44" i="11" s="1"/>
  <c r="BL37" i="11"/>
  <c r="BL44" i="11" s="1"/>
  <c r="CB37" i="11"/>
  <c r="CB44" i="11" s="1"/>
  <c r="BY37" i="11"/>
  <c r="BY44" i="11" s="1"/>
  <c r="BQ37" i="11"/>
  <c r="BQ44" i="11" s="1"/>
  <c r="CG37" i="11"/>
  <c r="CG44" i="11" s="1"/>
  <c r="CE37" i="11"/>
  <c r="CE44" i="11" s="1"/>
  <c r="BV37" i="11"/>
  <c r="BV44" i="11" s="1"/>
  <c r="BG37" i="11"/>
  <c r="BG44" i="11" s="1"/>
  <c r="BC37" i="11"/>
  <c r="BC44" i="11" s="1"/>
  <c r="BF37" i="11"/>
  <c r="BF44" i="11" s="1"/>
  <c r="AY37" i="11"/>
  <c r="AY44" i="11" s="1"/>
  <c r="AX37" i="11"/>
  <c r="AX44" i="11" s="1"/>
  <c r="BB37" i="11"/>
  <c r="BB44" i="11" s="1"/>
  <c r="BD37" i="11"/>
  <c r="BD44" i="11" s="1"/>
  <c r="BI37" i="11"/>
  <c r="BI44" i="11" s="1"/>
  <c r="BH37" i="11"/>
  <c r="BH44" i="11" s="1"/>
  <c r="AZ37" i="11"/>
  <c r="AZ44" i="11" s="1"/>
  <c r="BA37" i="11"/>
  <c r="BA44" i="11" s="1"/>
  <c r="BE37" i="11"/>
  <c r="BE44" i="11" s="1"/>
  <c r="AU37" i="11"/>
  <c r="AU44" i="11" s="1"/>
  <c r="AS37" i="11"/>
  <c r="AS44" i="11" s="1"/>
  <c r="AN37" i="11"/>
  <c r="AN44" i="11" s="1"/>
  <c r="AW37" i="11"/>
  <c r="AW44" i="11" s="1"/>
  <c r="AV37" i="11"/>
  <c r="AV44" i="11" s="1"/>
  <c r="AR37" i="11"/>
  <c r="AR44" i="11" s="1"/>
  <c r="AT37" i="11"/>
  <c r="AT44" i="11" s="1"/>
  <c r="AO37" i="11"/>
  <c r="AO44" i="11" s="1"/>
  <c r="AP37" i="11"/>
  <c r="AP44" i="11" s="1"/>
  <c r="AQ37" i="11"/>
  <c r="AQ44" i="11" s="1"/>
  <c r="CG29" i="11"/>
  <c r="CG34" i="11" s="1"/>
  <c r="CF29" i="11"/>
  <c r="CF34" i="11" s="1"/>
  <c r="CE29" i="11"/>
  <c r="CE34" i="11" s="1"/>
  <c r="CD29" i="11"/>
  <c r="CD34" i="11" s="1"/>
  <c r="CC29" i="11"/>
  <c r="CC34" i="11" s="1"/>
  <c r="CB29" i="11"/>
  <c r="CB34" i="11" s="1"/>
  <c r="CA29" i="11"/>
  <c r="CA34" i="11" s="1"/>
  <c r="BZ29" i="11"/>
  <c r="BZ34" i="11" s="1"/>
  <c r="BY29" i="11"/>
  <c r="BY34" i="11" s="1"/>
  <c r="BX29" i="11"/>
  <c r="BX34" i="11" s="1"/>
  <c r="BW29" i="11"/>
  <c r="BW34" i="11" s="1"/>
  <c r="BV29" i="11"/>
  <c r="BV34" i="11" s="1"/>
  <c r="BU29" i="11"/>
  <c r="BU34" i="11" s="1"/>
  <c r="BT29" i="11"/>
  <c r="BT34" i="11" s="1"/>
  <c r="BS29" i="11"/>
  <c r="BS34" i="11" s="1"/>
  <c r="BR29" i="11"/>
  <c r="BR34" i="11" s="1"/>
  <c r="BQ29" i="11"/>
  <c r="BQ34" i="11" s="1"/>
  <c r="BP29" i="11"/>
  <c r="BP34" i="11" s="1"/>
  <c r="BO29" i="11"/>
  <c r="BO34" i="11" s="1"/>
  <c r="BN29" i="11"/>
  <c r="BN34" i="11" s="1"/>
  <c r="BM29" i="11"/>
  <c r="BM34" i="11" s="1"/>
  <c r="BL29" i="11"/>
  <c r="BL34" i="11" s="1"/>
  <c r="BK29" i="11"/>
  <c r="BK34" i="11" s="1"/>
  <c r="BJ29" i="11"/>
  <c r="BJ34" i="11" s="1"/>
  <c r="BI29" i="11"/>
  <c r="BI34" i="11" s="1"/>
  <c r="BH29" i="11"/>
  <c r="BH34" i="11" s="1"/>
  <c r="BG29" i="11"/>
  <c r="BG34" i="11" s="1"/>
  <c r="BF29" i="11"/>
  <c r="BF34" i="11" s="1"/>
  <c r="BE29" i="11"/>
  <c r="BE34" i="11" s="1"/>
  <c r="BD29" i="11"/>
  <c r="BD34" i="11" s="1"/>
  <c r="BC29" i="11"/>
  <c r="BC34" i="11" s="1"/>
  <c r="BB29" i="11"/>
  <c r="BB34" i="11" s="1"/>
  <c r="BA29" i="11"/>
  <c r="BA34" i="11" s="1"/>
  <c r="AZ29" i="11"/>
  <c r="AZ34" i="11" s="1"/>
  <c r="AY29" i="11"/>
  <c r="AY34" i="11" s="1"/>
  <c r="AX29" i="11"/>
  <c r="AX34" i="11" s="1"/>
  <c r="AW29" i="11"/>
  <c r="AW34" i="11" s="1"/>
  <c r="AV29" i="11"/>
  <c r="AV34" i="11" s="1"/>
  <c r="AU29" i="11"/>
  <c r="AU34" i="11" s="1"/>
  <c r="AT29" i="11"/>
  <c r="AS29" i="11"/>
  <c r="AS34" i="11" s="1"/>
  <c r="AR29" i="11"/>
  <c r="AQ29" i="11"/>
  <c r="AQ34" i="11" s="1"/>
  <c r="AP29" i="11"/>
  <c r="AO29" i="11"/>
  <c r="AO34" i="11" s="1"/>
  <c r="AN29" i="11"/>
  <c r="AN34" i="11" s="1"/>
  <c r="AO46" i="11" l="1"/>
  <c r="AV46" i="11"/>
  <c r="AS46" i="11"/>
  <c r="CG89" i="11"/>
  <c r="BE20" i="16"/>
  <c r="BE25" i="16" s="1"/>
  <c r="BE27" i="16" s="1"/>
  <c r="BE28" i="16" s="1"/>
  <c r="AG20" i="16"/>
  <c r="AG25" i="16" s="1"/>
  <c r="AG27" i="16" s="1"/>
  <c r="AG28" i="16" s="1"/>
  <c r="AR89" i="11"/>
  <c r="AP89" i="11"/>
  <c r="AU46" i="11"/>
  <c r="AO89" i="11"/>
  <c r="CC89" i="11"/>
  <c r="BB20" i="16"/>
  <c r="BB25" i="16" s="1"/>
  <c r="BB27" i="16" s="1"/>
  <c r="BB28" i="16" s="1"/>
  <c r="AS20" i="16"/>
  <c r="AS25" i="16" s="1"/>
  <c r="AS27" i="16" s="1"/>
  <c r="AS28" i="16" s="1"/>
  <c r="BJ46" i="11"/>
  <c r="BA32" i="16" s="1"/>
  <c r="BV46" i="11"/>
  <c r="AW89" i="11"/>
  <c r="BO46" i="11"/>
  <c r="BF32" i="16" s="1"/>
  <c r="AT89" i="11"/>
  <c r="AW46" i="11"/>
  <c r="BE89" i="11"/>
  <c r="CA89" i="11"/>
  <c r="AN46" i="11"/>
  <c r="AE32" i="16" s="1"/>
  <c r="AQ46" i="11"/>
  <c r="BU46" i="11"/>
  <c r="BL32" i="16" s="1"/>
  <c r="CE89" i="11"/>
  <c r="AN69" i="11"/>
  <c r="AT20" i="16"/>
  <c r="AT25" i="16" s="1"/>
  <c r="AT27" i="16" s="1"/>
  <c r="AT28" i="16" s="1"/>
  <c r="AY20" i="16"/>
  <c r="AY25" i="16" s="1"/>
  <c r="AY27" i="16" s="1"/>
  <c r="AY28" i="16" s="1"/>
  <c r="BD20" i="16"/>
  <c r="BD25" i="16" s="1"/>
  <c r="BD27" i="16" s="1"/>
  <c r="BD28" i="16" s="1"/>
  <c r="BM46" i="11"/>
  <c r="BD32" i="16" s="1"/>
  <c r="BA89" i="11"/>
  <c r="BG46" i="11"/>
  <c r="AX32" i="16" s="1"/>
  <c r="BJ89" i="11"/>
  <c r="BL89" i="11"/>
  <c r="BN89" i="11"/>
  <c r="BP89" i="11"/>
  <c r="BR89" i="11"/>
  <c r="BT89" i="11"/>
  <c r="BV89" i="11"/>
  <c r="BX89" i="11"/>
  <c r="BZ89" i="11"/>
  <c r="CB89" i="11"/>
  <c r="CD89" i="11"/>
  <c r="CF89" i="11"/>
  <c r="AW20" i="16"/>
  <c r="AW25" i="16" s="1"/>
  <c r="AW27" i="16" s="1"/>
  <c r="AW28" i="16" s="1"/>
  <c r="BI20" i="16"/>
  <c r="BI25" i="16" s="1"/>
  <c r="BI27" i="16" s="1"/>
  <c r="BI28" i="16" s="1"/>
  <c r="AX46" i="11"/>
  <c r="AO32" i="16" s="1"/>
  <c r="BL46" i="11"/>
  <c r="BC32" i="16" s="1"/>
  <c r="AS89" i="11"/>
  <c r="BI89" i="11"/>
  <c r="BK89" i="11"/>
  <c r="BM89" i="11"/>
  <c r="BO89" i="11"/>
  <c r="BQ89" i="11"/>
  <c r="BS89" i="11"/>
  <c r="BU89" i="11"/>
  <c r="BW89" i="11"/>
  <c r="BY89" i="11"/>
  <c r="AM20" i="16"/>
  <c r="AM25" i="16" s="1"/>
  <c r="AM27" i="16" s="1"/>
  <c r="AM28" i="16" s="1"/>
  <c r="CD35" i="16"/>
  <c r="G24" i="22" s="1"/>
  <c r="BA36" i="16"/>
  <c r="AL13" i="32"/>
  <c r="AN36" i="16"/>
  <c r="AQ89" i="11"/>
  <c r="AY89" i="11"/>
  <c r="BG89" i="11"/>
  <c r="BW46" i="11"/>
  <c r="BN32" i="16" s="1"/>
  <c r="BY46" i="11"/>
  <c r="BP32" i="16" s="1"/>
  <c r="AI20" i="16"/>
  <c r="AI25" i="16" s="1"/>
  <c r="AI27" i="16" s="1"/>
  <c r="BJ23" i="11"/>
  <c r="BJ25" i="11" s="1"/>
  <c r="BS20" i="16"/>
  <c r="BS25" i="16" s="1"/>
  <c r="BS27" i="16" s="1"/>
  <c r="BS28" i="16" s="1"/>
  <c r="BC20" i="16"/>
  <c r="BC25" i="16" s="1"/>
  <c r="BC27" i="16" s="1"/>
  <c r="BC28" i="16" s="1"/>
  <c r="BL20" i="16"/>
  <c r="BL25" i="16" s="1"/>
  <c r="BL27" i="16" s="1"/>
  <c r="BL28" i="16" s="1"/>
  <c r="BM20" i="16"/>
  <c r="BM25" i="16" s="1"/>
  <c r="BM27" i="16" s="1"/>
  <c r="BM28" i="16" s="1"/>
  <c r="BU20" i="16"/>
  <c r="BU25" i="16" s="1"/>
  <c r="BU27" i="16" s="1"/>
  <c r="BU28" i="16" s="1"/>
  <c r="CC35" i="16"/>
  <c r="F24" i="22" s="1"/>
  <c r="AU89" i="11"/>
  <c r="BC89" i="11"/>
  <c r="BP46" i="11"/>
  <c r="BG32" i="16" s="1"/>
  <c r="BR46" i="11"/>
  <c r="BI32" i="16" s="1"/>
  <c r="BZ46" i="11"/>
  <c r="BQ32" i="16" s="1"/>
  <c r="CD46" i="11"/>
  <c r="BU32" i="16" s="1"/>
  <c r="AW69" i="11"/>
  <c r="AH20" i="16"/>
  <c r="AH25" i="16" s="1"/>
  <c r="AJ20" i="16"/>
  <c r="AJ25" i="16" s="1"/>
  <c r="BG20" i="16"/>
  <c r="BG25" i="16" s="1"/>
  <c r="BG27" i="16" s="1"/>
  <c r="BG28" i="16" s="1"/>
  <c r="BW20" i="16"/>
  <c r="BW25" i="16" s="1"/>
  <c r="BW27" i="16" s="1"/>
  <c r="BW28" i="16" s="1"/>
  <c r="BN20" i="16"/>
  <c r="BN25" i="16" s="1"/>
  <c r="BN27" i="16" s="1"/>
  <c r="BN28" i="16" s="1"/>
  <c r="BF46" i="11"/>
  <c r="AW32" i="16" s="1"/>
  <c r="CE35" i="16"/>
  <c r="CE36" i="16" s="1"/>
  <c r="BK20" i="16"/>
  <c r="BK25" i="16" s="1"/>
  <c r="BK27" i="16" s="1"/>
  <c r="BK28" i="16" s="1"/>
  <c r="AJ32" i="16"/>
  <c r="AM32" i="16"/>
  <c r="AH32" i="16"/>
  <c r="AF32" i="16"/>
  <c r="AN32" i="16"/>
  <c r="BM32" i="16"/>
  <c r="AL32" i="16"/>
  <c r="AY46" i="11"/>
  <c r="BA46" i="11"/>
  <c r="BC46" i="11"/>
  <c r="BE46" i="11"/>
  <c r="BI46" i="11"/>
  <c r="BK46" i="11"/>
  <c r="BQ46" i="11"/>
  <c r="BS46" i="11"/>
  <c r="CA46" i="11"/>
  <c r="CC46" i="11"/>
  <c r="CE46" i="11"/>
  <c r="CG46" i="11"/>
  <c r="AR34" i="11"/>
  <c r="AR46" i="11" s="1"/>
  <c r="AT34" i="11"/>
  <c r="AT46" i="11" s="1"/>
  <c r="AP34" i="11"/>
  <c r="AP46" i="11" s="1"/>
  <c r="AK38" i="16"/>
  <c r="AT69" i="11"/>
  <c r="AL14" i="32"/>
  <c r="AN39" i="16"/>
  <c r="AM38" i="16"/>
  <c r="AV69" i="11"/>
  <c r="AZ69" i="11"/>
  <c r="AQ38" i="16"/>
  <c r="AQ39" i="16" s="1"/>
  <c r="BS38" i="16"/>
  <c r="BS39" i="16" s="1"/>
  <c r="CB69" i="11"/>
  <c r="BD38" i="16"/>
  <c r="BD39" i="16" s="1"/>
  <c r="BM69" i="11"/>
  <c r="BM71" i="11" s="1"/>
  <c r="BM73" i="11" s="1"/>
  <c r="BM87" i="11" s="1"/>
  <c r="BP38" i="16"/>
  <c r="BP39" i="16" s="1"/>
  <c r="BY69" i="11"/>
  <c r="BL38" i="16"/>
  <c r="BL39" i="16" s="1"/>
  <c r="BU69" i="11"/>
  <c r="BX38" i="16"/>
  <c r="BX39" i="16" s="1"/>
  <c r="CG69" i="11"/>
  <c r="BH38" i="16"/>
  <c r="BH39" i="16" s="1"/>
  <c r="BQ69" i="11"/>
  <c r="AN89" i="11"/>
  <c r="AV89" i="11"/>
  <c r="AX89" i="11"/>
  <c r="AZ89" i="11"/>
  <c r="BB89" i="11"/>
  <c r="BD89" i="11"/>
  <c r="BF89" i="11"/>
  <c r="BH89" i="11"/>
  <c r="AC14" i="32"/>
  <c r="AE39" i="16"/>
  <c r="AL38" i="16"/>
  <c r="AU69" i="11"/>
  <c r="AX69" i="11"/>
  <c r="AO38" i="16"/>
  <c r="AY38" i="16"/>
  <c r="AY39" i="16" s="1"/>
  <c r="BH69" i="11"/>
  <c r="BR38" i="16"/>
  <c r="BR39" i="16" s="1"/>
  <c r="CA69" i="11"/>
  <c r="BG38" i="16"/>
  <c r="BG39" i="16" s="1"/>
  <c r="BP69" i="11"/>
  <c r="BC38" i="16"/>
  <c r="BC39" i="16" s="1"/>
  <c r="BL69" i="11"/>
  <c r="BT38" i="16"/>
  <c r="BT39" i="16" s="1"/>
  <c r="CC69" i="11"/>
  <c r="BU38" i="16"/>
  <c r="BU39" i="16" s="1"/>
  <c r="CD69" i="11"/>
  <c r="CD71" i="11" s="1"/>
  <c r="CD73" i="11" s="1"/>
  <c r="CD87" i="11" s="1"/>
  <c r="BV38" i="16"/>
  <c r="BV39" i="16" s="1"/>
  <c r="CE69" i="11"/>
  <c r="AZ46" i="11"/>
  <c r="BB46" i="11"/>
  <c r="BD46" i="11"/>
  <c r="BH46" i="11"/>
  <c r="BN46" i="11"/>
  <c r="BT46" i="11"/>
  <c r="BX46" i="11"/>
  <c r="CB46" i="11"/>
  <c r="CF46" i="11"/>
  <c r="D26" i="45"/>
  <c r="I25" i="45"/>
  <c r="J25" i="45" s="1"/>
  <c r="AD35" i="16"/>
  <c r="AO36" i="16"/>
  <c r="AO69" i="11"/>
  <c r="AO71" i="11" s="1"/>
  <c r="AO73" i="11" s="1"/>
  <c r="AO87" i="11" s="1"/>
  <c r="AP69" i="11"/>
  <c r="AQ69" i="11"/>
  <c r="AQ71" i="11" s="1"/>
  <c r="AQ73" i="11" s="1"/>
  <c r="AQ87" i="11" s="1"/>
  <c r="AP38" i="16"/>
  <c r="AP39" i="16" s="1"/>
  <c r="AY69" i="11"/>
  <c r="AD39" i="16"/>
  <c r="BN38" i="16"/>
  <c r="BN39" i="16" s="1"/>
  <c r="BW69" i="11"/>
  <c r="BV69" i="11"/>
  <c r="BV71" i="11" s="1"/>
  <c r="BV73" i="11" s="1"/>
  <c r="BV87" i="11" s="1"/>
  <c r="BM38" i="16"/>
  <c r="BA38" i="16"/>
  <c r="BJ69" i="11"/>
  <c r="BF38" i="16"/>
  <c r="BF39" i="16" s="1"/>
  <c r="BO69" i="11"/>
  <c r="BE38" i="16"/>
  <c r="BE39" i="16" s="1"/>
  <c r="BN69" i="11"/>
  <c r="BQ38" i="16"/>
  <c r="BQ39" i="16" s="1"/>
  <c r="BZ69" i="11"/>
  <c r="BZ71" i="11" s="1"/>
  <c r="BZ73" i="11" s="1"/>
  <c r="BZ87" i="11" s="1"/>
  <c r="AD20" i="16"/>
  <c r="AD14" i="32"/>
  <c r="AF39" i="16"/>
  <c r="AG39" i="16"/>
  <c r="AE14" i="32"/>
  <c r="AH39" i="16"/>
  <c r="AF14" i="32"/>
  <c r="AX38" i="16"/>
  <c r="AX39" i="16" s="1"/>
  <c r="BG69" i="11"/>
  <c r="AR38" i="16"/>
  <c r="AR39" i="16" s="1"/>
  <c r="BA69" i="11"/>
  <c r="AZ38" i="16"/>
  <c r="AZ39" i="16" s="1"/>
  <c r="BI69" i="11"/>
  <c r="BO38" i="16"/>
  <c r="BO39" i="16" s="1"/>
  <c r="BX69" i="11"/>
  <c r="BI38" i="16"/>
  <c r="BI39" i="16" s="1"/>
  <c r="BR69" i="11"/>
  <c r="BW38" i="16"/>
  <c r="BW39" i="16" s="1"/>
  <c r="CF69" i="11"/>
  <c r="BB38" i="16"/>
  <c r="BB39" i="16" s="1"/>
  <c r="BK69" i="11"/>
  <c r="BJ38" i="16"/>
  <c r="BJ39" i="16" s="1"/>
  <c r="BS69" i="11"/>
  <c r="BK38" i="16"/>
  <c r="BK39" i="16" s="1"/>
  <c r="BT69" i="11"/>
  <c r="BF69" i="11"/>
  <c r="BD69" i="11"/>
  <c r="BE69" i="11"/>
  <c r="BC69" i="11"/>
  <c r="AH36" i="16"/>
  <c r="AF13" i="32"/>
  <c r="AM36" i="16"/>
  <c r="AK13" i="32"/>
  <c r="AF36" i="16"/>
  <c r="AD13" i="32"/>
  <c r="AI36" i="16"/>
  <c r="AG13" i="32"/>
  <c r="AL36" i="16"/>
  <c r="AJ13" i="32"/>
  <c r="AE36" i="16"/>
  <c r="AC13" i="32"/>
  <c r="AS69" i="11"/>
  <c r="AS71" i="11" s="1"/>
  <c r="AS73" i="11" s="1"/>
  <c r="AS87" i="11" s="1"/>
  <c r="AR69" i="11"/>
  <c r="BB69" i="11"/>
  <c r="AH14" i="32"/>
  <c r="AJ39" i="16"/>
  <c r="AG14" i="32"/>
  <c r="AI39" i="16"/>
  <c r="AO20" i="16"/>
  <c r="AX23" i="11"/>
  <c r="AX25" i="11" s="1"/>
  <c r="AJ36" i="16"/>
  <c r="AH13" i="32"/>
  <c r="AG36" i="16"/>
  <c r="AE13" i="32"/>
  <c r="AK36" i="16"/>
  <c r="AI13" i="32"/>
  <c r="AN20" i="16"/>
  <c r="AN25" i="16" s="1"/>
  <c r="AK20" i="16"/>
  <c r="AK25" i="16" s="1"/>
  <c r="AE20" i="16"/>
  <c r="AE25" i="16" s="1"/>
  <c r="AQ20" i="16"/>
  <c r="AQ25" i="16" s="1"/>
  <c r="AQ27" i="16" s="1"/>
  <c r="AX20" i="16"/>
  <c r="AX25" i="16" s="1"/>
  <c r="AX27" i="16" s="1"/>
  <c r="AU20" i="16"/>
  <c r="AU25" i="16" s="1"/>
  <c r="AU27" i="16" s="1"/>
  <c r="BJ20" i="16"/>
  <c r="BJ25" i="16" s="1"/>
  <c r="BJ27" i="16" s="1"/>
  <c r="AZ20" i="16"/>
  <c r="AZ25" i="16" s="1"/>
  <c r="AZ27" i="16" s="1"/>
  <c r="BA25" i="16"/>
  <c r="BA27" i="16" s="1"/>
  <c r="AF20" i="16"/>
  <c r="AF25" i="16" s="1"/>
  <c r="AL20" i="16"/>
  <c r="AL25" i="16" s="1"/>
  <c r="AR20" i="16"/>
  <c r="AR25" i="16" s="1"/>
  <c r="AR27" i="16" s="1"/>
  <c r="BH20" i="16"/>
  <c r="BH25" i="16" s="1"/>
  <c r="BH27" i="16" s="1"/>
  <c r="AP20" i="16"/>
  <c r="AP25" i="16" s="1"/>
  <c r="AP27" i="16" s="1"/>
  <c r="AV20" i="16"/>
  <c r="AV25" i="16" s="1"/>
  <c r="AV27" i="16" s="1"/>
  <c r="BF20" i="16"/>
  <c r="BF25" i="16" s="1"/>
  <c r="BF27" i="16" s="1"/>
  <c r="BX20" i="16"/>
  <c r="BX25" i="16" s="1"/>
  <c r="BX27" i="16" s="1"/>
  <c r="BT20" i="16"/>
  <c r="BT25" i="16" s="1"/>
  <c r="BT27" i="16" s="1"/>
  <c r="BV20" i="16"/>
  <c r="BV25" i="16" s="1"/>
  <c r="BV27" i="16" s="1"/>
  <c r="BR20" i="16"/>
  <c r="BR25" i="16" s="1"/>
  <c r="BR27" i="16" s="1"/>
  <c r="BP20" i="16"/>
  <c r="BP25" i="16" s="1"/>
  <c r="BP27" i="16" s="1"/>
  <c r="BQ20" i="16"/>
  <c r="BQ25" i="16" s="1"/>
  <c r="BQ27" i="16" s="1"/>
  <c r="BO20" i="16"/>
  <c r="BO25" i="16" s="1"/>
  <c r="BO27" i="16" s="1"/>
  <c r="CC36" i="16" l="1"/>
  <c r="AV71" i="11"/>
  <c r="AV73" i="11" s="1"/>
  <c r="AV87" i="11" s="1"/>
  <c r="BG71" i="11"/>
  <c r="BG73" i="11" s="1"/>
  <c r="BG87" i="11" s="1"/>
  <c r="BW71" i="11"/>
  <c r="BW73" i="11" s="1"/>
  <c r="BW87" i="11" s="1"/>
  <c r="AX71" i="11"/>
  <c r="AX73" i="11" s="1"/>
  <c r="BP71" i="11"/>
  <c r="BP73" i="11" s="1"/>
  <c r="BP87" i="11" s="1"/>
  <c r="BU71" i="11"/>
  <c r="BU73" i="11" s="1"/>
  <c r="BU87" i="11" s="1"/>
  <c r="BR71" i="11"/>
  <c r="BR73" i="11" s="1"/>
  <c r="BR87" i="11" s="1"/>
  <c r="AU71" i="11"/>
  <c r="AU73" i="11" s="1"/>
  <c r="AU87" i="11" s="1"/>
  <c r="BO71" i="11"/>
  <c r="BO73" i="11" s="1"/>
  <c r="BO87" i="11" s="1"/>
  <c r="BL71" i="11"/>
  <c r="BL73" i="11" s="1"/>
  <c r="BL87" i="11" s="1"/>
  <c r="BY71" i="11"/>
  <c r="BY73" i="11" s="1"/>
  <c r="BY87" i="11" s="1"/>
  <c r="CD36" i="16"/>
  <c r="AG8" i="32"/>
  <c r="AG9" i="32" s="1"/>
  <c r="AG10" i="32" s="1"/>
  <c r="BF71" i="11"/>
  <c r="BF73" i="11" s="1"/>
  <c r="BF87" i="11" s="1"/>
  <c r="AE8" i="32"/>
  <c r="AE9" i="32" s="1"/>
  <c r="AE10" i="32" s="1"/>
  <c r="BJ71" i="11"/>
  <c r="BJ73" i="11" s="1"/>
  <c r="BJ87" i="11" s="1"/>
  <c r="D28" i="45"/>
  <c r="D29" i="45" s="1"/>
  <c r="AN71" i="11"/>
  <c r="AN73" i="11" s="1"/>
  <c r="AN87" i="11" s="1"/>
  <c r="CB38" i="16"/>
  <c r="E28" i="22" s="1"/>
  <c r="AW71" i="11"/>
  <c r="AW73" i="11" s="1"/>
  <c r="AW87" i="11" s="1"/>
  <c r="AK8" i="32"/>
  <c r="AK9" i="32" s="1"/>
  <c r="AK10" i="32" s="1"/>
  <c r="AJ27" i="16"/>
  <c r="AJ28" i="16" s="1"/>
  <c r="AH8" i="32"/>
  <c r="AH9" i="32" s="1"/>
  <c r="AH10" i="32" s="1"/>
  <c r="AH27" i="16"/>
  <c r="AH28" i="16" s="1"/>
  <c r="AF8" i="32"/>
  <c r="AF9" i="32" s="1"/>
  <c r="AF10" i="32" s="1"/>
  <c r="E89" i="11"/>
  <c r="BQ28" i="16"/>
  <c r="BO28" i="16"/>
  <c r="BV28" i="16"/>
  <c r="AL27" i="16"/>
  <c r="AJ8" i="32"/>
  <c r="AJ9" i="32" s="1"/>
  <c r="AX28" i="16"/>
  <c r="BR28" i="16"/>
  <c r="AV28" i="16"/>
  <c r="BA28" i="16"/>
  <c r="AQ28" i="16"/>
  <c r="CC20" i="16"/>
  <c r="CC25" i="16" s="1"/>
  <c r="AO25" i="16"/>
  <c r="AO27" i="16" s="1"/>
  <c r="D17" i="45"/>
  <c r="J26" i="45"/>
  <c r="G26" i="45"/>
  <c r="CB71" i="11"/>
  <c r="CB73" i="11" s="1"/>
  <c r="CB87" i="11" s="1"/>
  <c r="BS32" i="16"/>
  <c r="BT71" i="11"/>
  <c r="BT73" i="11" s="1"/>
  <c r="BT87" i="11" s="1"/>
  <c r="BK32" i="16"/>
  <c r="BG33" i="16"/>
  <c r="BG41" i="16"/>
  <c r="BH71" i="11"/>
  <c r="BH73" i="11" s="1"/>
  <c r="BH87" i="11" s="1"/>
  <c r="AY32" i="16"/>
  <c r="AT71" i="11"/>
  <c r="AT73" i="11" s="1"/>
  <c r="AT87" i="11" s="1"/>
  <c r="AK32" i="16"/>
  <c r="BT32" i="16"/>
  <c r="CC71" i="11"/>
  <c r="CC73" i="11" s="1"/>
  <c r="CC87" i="11" s="1"/>
  <c r="BJ32" i="16"/>
  <c r="BS71" i="11"/>
  <c r="BS73" i="11" s="1"/>
  <c r="BS87" i="11" s="1"/>
  <c r="BD41" i="16"/>
  <c r="BD33" i="16"/>
  <c r="BE71" i="11"/>
  <c r="BE73" i="11" s="1"/>
  <c r="BE87" i="11" s="1"/>
  <c r="AV32" i="16"/>
  <c r="AW33" i="16"/>
  <c r="AW41" i="16"/>
  <c r="AL41" i="16"/>
  <c r="AL33" i="16"/>
  <c r="AJ12" i="32"/>
  <c r="BA41" i="16"/>
  <c r="BA33" i="16"/>
  <c r="AF33" i="16"/>
  <c r="AF41" i="16"/>
  <c r="AD12" i="32"/>
  <c r="F26" i="22"/>
  <c r="AX41" i="16"/>
  <c r="AX33" i="16"/>
  <c r="BH28" i="16"/>
  <c r="CD20" i="16"/>
  <c r="CD25" i="16" s="1"/>
  <c r="AC8" i="32"/>
  <c r="AC9" i="32" s="1"/>
  <c r="AE27" i="16"/>
  <c r="CB20" i="16"/>
  <c r="CB25" i="16" s="1"/>
  <c r="AD25" i="16"/>
  <c r="BA39" i="16"/>
  <c r="CD38" i="16"/>
  <c r="BW32" i="16"/>
  <c r="CF71" i="11"/>
  <c r="CF73" i="11" s="1"/>
  <c r="CF87" i="11" s="1"/>
  <c r="BI41" i="16"/>
  <c r="BI33" i="16"/>
  <c r="BE32" i="16"/>
  <c r="BN71" i="11"/>
  <c r="BN73" i="11" s="1"/>
  <c r="BN87" i="11" s="1"/>
  <c r="BD71" i="11"/>
  <c r="BD73" i="11" s="1"/>
  <c r="BD87" i="11" s="1"/>
  <c r="AU32" i="16"/>
  <c r="AL39" i="16"/>
  <c r="AJ14" i="32"/>
  <c r="G26" i="22"/>
  <c r="G25" i="22"/>
  <c r="AR71" i="11"/>
  <c r="AR73" i="11" s="1"/>
  <c r="AR87" i="11" s="1"/>
  <c r="AI32" i="16"/>
  <c r="BR32" i="16"/>
  <c r="CA71" i="11"/>
  <c r="CA73" i="11" s="1"/>
  <c r="CA87" i="11" s="1"/>
  <c r="BN33" i="16"/>
  <c r="BN41" i="16"/>
  <c r="BH32" i="16"/>
  <c r="BQ71" i="11"/>
  <c r="BQ73" i="11" s="1"/>
  <c r="BQ87" i="11" s="1"/>
  <c r="BC71" i="11"/>
  <c r="BC73" i="11" s="1"/>
  <c r="BC87" i="11" s="1"/>
  <c r="AT32" i="16"/>
  <c r="AM41" i="16"/>
  <c r="AK12" i="32"/>
  <c r="AM33" i="16"/>
  <c r="BT28" i="16"/>
  <c r="AF27" i="16"/>
  <c r="AD8" i="32"/>
  <c r="AD9" i="32" s="1"/>
  <c r="BJ28" i="16"/>
  <c r="BX28" i="16"/>
  <c r="AR28" i="16"/>
  <c r="CE20" i="16"/>
  <c r="CE25" i="16" s="1"/>
  <c r="CE27" i="16" s="1"/>
  <c r="AU28" i="16"/>
  <c r="AK27" i="16"/>
  <c r="AI8" i="32"/>
  <c r="AI9" i="32" s="1"/>
  <c r="AI28" i="16"/>
  <c r="CE38" i="16"/>
  <c r="CE39" i="16" s="1"/>
  <c r="BM39" i="16"/>
  <c r="CB35" i="16"/>
  <c r="AB13" i="32"/>
  <c r="AD36" i="16"/>
  <c r="BQ41" i="16"/>
  <c r="BQ33" i="16"/>
  <c r="BC33" i="16"/>
  <c r="BC41" i="16"/>
  <c r="AS32" i="16"/>
  <c r="BB71" i="11"/>
  <c r="BB73" i="11" s="1"/>
  <c r="BB87" i="11" s="1"/>
  <c r="CC38" i="16"/>
  <c r="AO39" i="16"/>
  <c r="D22" i="45"/>
  <c r="AD32" i="16"/>
  <c r="CG71" i="11"/>
  <c r="CG73" i="11" s="1"/>
  <c r="CG87" i="11" s="1"/>
  <c r="BX32" i="16"/>
  <c r="BB32" i="16"/>
  <c r="BK71" i="11"/>
  <c r="BK73" i="11" s="1"/>
  <c r="BK87" i="11" s="1"/>
  <c r="BA71" i="11"/>
  <c r="BA73" i="11" s="1"/>
  <c r="BA87" i="11" s="1"/>
  <c r="AR32" i="16"/>
  <c r="AO41" i="16"/>
  <c r="AO33" i="16"/>
  <c r="BM41" i="16"/>
  <c r="BM33" i="16"/>
  <c r="AN33" i="16"/>
  <c r="AN41" i="16"/>
  <c r="AL12" i="32"/>
  <c r="AE41" i="16"/>
  <c r="AE33" i="16"/>
  <c r="AC12" i="32"/>
  <c r="L89" i="11"/>
  <c r="BP28" i="16"/>
  <c r="BF28" i="16"/>
  <c r="AP28" i="16"/>
  <c r="AZ28" i="16"/>
  <c r="AL8" i="32"/>
  <c r="AL9" i="32" s="1"/>
  <c r="AN27" i="16"/>
  <c r="BU41" i="16"/>
  <c r="BU33" i="16"/>
  <c r="BO32" i="16"/>
  <c r="BX71" i="11"/>
  <c r="BX73" i="11" s="1"/>
  <c r="BX87" i="11" s="1"/>
  <c r="AQ32" i="16"/>
  <c r="AZ71" i="11"/>
  <c r="AZ73" i="11" s="1"/>
  <c r="AZ87" i="11" s="1"/>
  <c r="AK14" i="32"/>
  <c r="AM39" i="16"/>
  <c r="AI14" i="32"/>
  <c r="AK39" i="16"/>
  <c r="AP71" i="11"/>
  <c r="AP73" i="11" s="1"/>
  <c r="AP87" i="11" s="1"/>
  <c r="AG32" i="16"/>
  <c r="BV32" i="16"/>
  <c r="CE71" i="11"/>
  <c r="CE73" i="11" s="1"/>
  <c r="CE87" i="11" s="1"/>
  <c r="BP33" i="16"/>
  <c r="BP41" i="16"/>
  <c r="BL41" i="16"/>
  <c r="BL33" i="16"/>
  <c r="BF41" i="16"/>
  <c r="BF33" i="16"/>
  <c r="AZ32" i="16"/>
  <c r="BI71" i="11"/>
  <c r="BI73" i="11" s="1"/>
  <c r="BI87" i="11" s="1"/>
  <c r="AP32" i="16"/>
  <c r="AY71" i="11"/>
  <c r="AY73" i="11" s="1"/>
  <c r="AY87" i="11" s="1"/>
  <c r="AH41" i="16"/>
  <c r="AH33" i="16"/>
  <c r="AF12" i="32"/>
  <c r="AJ41" i="16"/>
  <c r="AH12" i="32"/>
  <c r="AJ33" i="16"/>
  <c r="CD32" i="16" l="1"/>
  <c r="CB39" i="16"/>
  <c r="D31" i="45"/>
  <c r="D32" i="45" s="1"/>
  <c r="F28" i="45"/>
  <c r="G28" i="45" s="1"/>
  <c r="I28" i="45"/>
  <c r="J28" i="45" s="1"/>
  <c r="CC32" i="16"/>
  <c r="F20" i="22" s="1"/>
  <c r="CE32" i="16"/>
  <c r="CE33" i="16" s="1"/>
  <c r="AP41" i="16"/>
  <c r="AP33" i="16"/>
  <c r="BO33" i="16"/>
  <c r="BO41" i="16"/>
  <c r="AL10" i="32"/>
  <c r="BP43" i="16"/>
  <c r="BC43" i="16"/>
  <c r="E29" i="22"/>
  <c r="E30" i="22"/>
  <c r="AD10" i="32"/>
  <c r="BE41" i="16"/>
  <c r="BE33" i="16"/>
  <c r="BW33" i="16"/>
  <c r="BW41" i="16"/>
  <c r="E15" i="22"/>
  <c r="E17" i="22" s="1"/>
  <c r="CB27" i="16"/>
  <c r="AJ15" i="32"/>
  <c r="AJ17" i="32" s="1"/>
  <c r="AK13" i="35"/>
  <c r="AK15" i="35" s="1"/>
  <c r="AK17" i="35" s="1"/>
  <c r="BD43" i="16"/>
  <c r="BT33" i="16"/>
  <c r="BT41" i="16"/>
  <c r="F15" i="22"/>
  <c r="F17" i="22" s="1"/>
  <c r="CC27" i="16"/>
  <c r="BA43" i="16"/>
  <c r="AJ10" i="32"/>
  <c r="AJ43" i="16"/>
  <c r="AF15" i="32"/>
  <c r="AF17" i="32" s="1"/>
  <c r="AG13" i="35"/>
  <c r="AG15" i="35" s="1"/>
  <c r="AG17" i="35" s="1"/>
  <c r="AH15" i="32"/>
  <c r="AH17" i="32" s="1"/>
  <c r="AI13" i="35"/>
  <c r="AI15" i="35" s="1"/>
  <c r="AI17" i="35" s="1"/>
  <c r="AH43" i="16"/>
  <c r="AZ41" i="16"/>
  <c r="AZ33" i="16"/>
  <c r="BL43" i="16"/>
  <c r="BV33" i="16"/>
  <c r="BV41" i="16"/>
  <c r="AQ33" i="16"/>
  <c r="AQ41" i="16"/>
  <c r="BU43" i="16"/>
  <c r="F28" i="22"/>
  <c r="CC39" i="16"/>
  <c r="AI10" i="32"/>
  <c r="CE28" i="16"/>
  <c r="AF43" i="16"/>
  <c r="AF28" i="16"/>
  <c r="AK15" i="32"/>
  <c r="AK17" i="32" s="1"/>
  <c r="AL13" i="35"/>
  <c r="AL15" i="35" s="1"/>
  <c r="AL17" i="35" s="1"/>
  <c r="AL46" i="35" s="1"/>
  <c r="AU33" i="16"/>
  <c r="AU41" i="16"/>
  <c r="CD39" i="16"/>
  <c r="G28" i="22"/>
  <c r="AE43" i="16"/>
  <c r="AE28" i="16"/>
  <c r="AV41" i="16"/>
  <c r="AV33" i="16"/>
  <c r="AK41" i="16"/>
  <c r="AK33" i="16"/>
  <c r="AI12" i="32"/>
  <c r="BG43" i="16"/>
  <c r="BS41" i="16"/>
  <c r="BS33" i="16"/>
  <c r="D19" i="45"/>
  <c r="F17" i="45"/>
  <c r="G17" i="45" s="1"/>
  <c r="I17" i="45"/>
  <c r="J17" i="45" s="1"/>
  <c r="J29" i="45"/>
  <c r="G29" i="45"/>
  <c r="AL43" i="16"/>
  <c r="AL28" i="16"/>
  <c r="AG33" i="16"/>
  <c r="AG41" i="16"/>
  <c r="AE12" i="32"/>
  <c r="AH66" i="32" s="1"/>
  <c r="AX87" i="11"/>
  <c r="BF43" i="16"/>
  <c r="AL15" i="32"/>
  <c r="AL17" i="32" s="1"/>
  <c r="AM13" i="35"/>
  <c r="AM15" i="35" s="1"/>
  <c r="AM17" i="35" s="1"/>
  <c r="AM46" i="35" s="1"/>
  <c r="BB41" i="16"/>
  <c r="BB33" i="16"/>
  <c r="AD41" i="16"/>
  <c r="CB32" i="16"/>
  <c r="AD33" i="16"/>
  <c r="AB12" i="32"/>
  <c r="E24" i="22"/>
  <c r="CB36" i="16"/>
  <c r="AK28" i="16"/>
  <c r="AM43" i="16"/>
  <c r="BH41" i="16"/>
  <c r="BH33" i="16"/>
  <c r="BR33" i="16"/>
  <c r="BR41" i="16"/>
  <c r="BI43" i="16"/>
  <c r="AC10" i="32"/>
  <c r="AD15" i="32"/>
  <c r="AD17" i="32" s="1"/>
  <c r="AE13" i="35"/>
  <c r="AE15" i="35" s="1"/>
  <c r="AE17" i="35" s="1"/>
  <c r="CD41" i="16"/>
  <c r="CD33" i="16"/>
  <c r="G20" i="22"/>
  <c r="BJ41" i="16"/>
  <c r="BJ33" i="16"/>
  <c r="AX43" i="16"/>
  <c r="AN28" i="16"/>
  <c r="AN43" i="16"/>
  <c r="AC15" i="32"/>
  <c r="AC17" i="32" s="1"/>
  <c r="AD13" i="35"/>
  <c r="AD15" i="35" s="1"/>
  <c r="AD17" i="35" s="1"/>
  <c r="BM43" i="16"/>
  <c r="AR33" i="16"/>
  <c r="AR41" i="16"/>
  <c r="BX41" i="16"/>
  <c r="BX33" i="16"/>
  <c r="D23" i="45"/>
  <c r="I22" i="45"/>
  <c r="J22" i="45" s="1"/>
  <c r="F22" i="45"/>
  <c r="G22" i="45" s="1"/>
  <c r="AS41" i="16"/>
  <c r="AS33" i="16"/>
  <c r="AT41" i="16"/>
  <c r="AT33" i="16"/>
  <c r="BN43" i="16"/>
  <c r="AI41" i="16"/>
  <c r="AI33" i="16"/>
  <c r="AG12" i="32"/>
  <c r="AL66" i="32" s="1"/>
  <c r="AD27" i="16"/>
  <c r="AB8" i="32"/>
  <c r="AB9" i="32" s="1"/>
  <c r="G15" i="22"/>
  <c r="G17" i="22" s="1"/>
  <c r="CD27" i="16"/>
  <c r="AW43" i="16"/>
  <c r="AY41" i="16"/>
  <c r="AY33" i="16"/>
  <c r="BK41" i="16"/>
  <c r="BK33" i="16"/>
  <c r="AO43" i="16"/>
  <c r="AO28" i="16"/>
  <c r="BQ43" i="16"/>
  <c r="AF66" i="32" l="1"/>
  <c r="AG66" i="32"/>
  <c r="AE66" i="32"/>
  <c r="AI66" i="32"/>
  <c r="AJ66" i="32"/>
  <c r="AK66" i="32"/>
  <c r="AK43" i="16"/>
  <c r="CC41" i="16"/>
  <c r="CC43" i="16" s="1"/>
  <c r="CE41" i="16"/>
  <c r="CE43" i="16" s="1"/>
  <c r="CE56" i="16" s="1"/>
  <c r="CC33" i="16"/>
  <c r="F31" i="45"/>
  <c r="G31" i="45" s="1"/>
  <c r="I31" i="45"/>
  <c r="J31" i="45" s="1"/>
  <c r="AD18" i="32"/>
  <c r="AC18" i="32"/>
  <c r="AH18" i="32"/>
  <c r="AL18" i="32"/>
  <c r="AJ18" i="32"/>
  <c r="BQ56" i="16"/>
  <c r="BQ44" i="16"/>
  <c r="AW56" i="16"/>
  <c r="AW44" i="16"/>
  <c r="G18" i="22"/>
  <c r="G11" i="41" s="1"/>
  <c r="AO56" i="16"/>
  <c r="AO58" i="16" s="1"/>
  <c r="AO44" i="16"/>
  <c r="AY43" i="16"/>
  <c r="AD43" i="16"/>
  <c r="AD28" i="16"/>
  <c r="AR43" i="16"/>
  <c r="AD46" i="35"/>
  <c r="G32" i="22"/>
  <c r="G36" i="22" s="1"/>
  <c r="G21" i="22"/>
  <c r="G22" i="22"/>
  <c r="BI56" i="16"/>
  <c r="BI44" i="16"/>
  <c r="E26" i="22"/>
  <c r="E25" i="22"/>
  <c r="F25" i="22"/>
  <c r="CB33" i="16"/>
  <c r="CB41" i="16"/>
  <c r="CB43" i="16" s="1"/>
  <c r="E20" i="22"/>
  <c r="F21" i="22" s="1"/>
  <c r="AG43" i="16"/>
  <c r="D34" i="45"/>
  <c r="D37" i="45" s="1"/>
  <c r="D20" i="45"/>
  <c r="I19" i="45"/>
  <c r="J19" i="45" s="1"/>
  <c r="F19" i="45"/>
  <c r="G19" i="45" s="1"/>
  <c r="AE56" i="16"/>
  <c r="AE44" i="16"/>
  <c r="AK18" i="32"/>
  <c r="F29" i="22"/>
  <c r="F30" i="22"/>
  <c r="BU56" i="16"/>
  <c r="BU44" i="16"/>
  <c r="BV43" i="16"/>
  <c r="AI46" i="35"/>
  <c r="AF18" i="32"/>
  <c r="BD56" i="16"/>
  <c r="BD44" i="16"/>
  <c r="CB28" i="16"/>
  <c r="BC56" i="16"/>
  <c r="BC44" i="16"/>
  <c r="BP56" i="16"/>
  <c r="BP44" i="16"/>
  <c r="AP43" i="16"/>
  <c r="CD28" i="16"/>
  <c r="CD43" i="16"/>
  <c r="AI43" i="16"/>
  <c r="AT43" i="16"/>
  <c r="G23" i="45"/>
  <c r="J23" i="45"/>
  <c r="AI15" i="32"/>
  <c r="AI17" i="32" s="1"/>
  <c r="AI18" i="32" s="1"/>
  <c r="AJ13" i="35"/>
  <c r="AJ15" i="35" s="1"/>
  <c r="AJ17" i="35" s="1"/>
  <c r="AK19" i="35" s="1"/>
  <c r="G29" i="22"/>
  <c r="G30" i="22"/>
  <c r="AZ43" i="16"/>
  <c r="AJ56" i="16"/>
  <c r="AJ44" i="16"/>
  <c r="BA56" i="16"/>
  <c r="BA44" i="16"/>
  <c r="E18" i="22"/>
  <c r="E11" i="41" s="1"/>
  <c r="BE43" i="16"/>
  <c r="BO43" i="16"/>
  <c r="BK43" i="16"/>
  <c r="BN56" i="16"/>
  <c r="BN44" i="16"/>
  <c r="BM56" i="16"/>
  <c r="BM44" i="16"/>
  <c r="AX56" i="16"/>
  <c r="AX44" i="16"/>
  <c r="BH43" i="16"/>
  <c r="AK56" i="16"/>
  <c r="AK44" i="16"/>
  <c r="AB15" i="32"/>
  <c r="AB17" i="32" s="1"/>
  <c r="AC13" i="35"/>
  <c r="AC15" i="35" s="1"/>
  <c r="AC17" i="35" s="1"/>
  <c r="BS43" i="16"/>
  <c r="AV43" i="16"/>
  <c r="AF56" i="16"/>
  <c r="AF44" i="16"/>
  <c r="F32" i="22"/>
  <c r="F36" i="22" s="1"/>
  <c r="F22" i="22"/>
  <c r="AQ43" i="16"/>
  <c r="BL56" i="16"/>
  <c r="BL44" i="16"/>
  <c r="AH44" i="16"/>
  <c r="AH56" i="16"/>
  <c r="AG46" i="35"/>
  <c r="CC28" i="16"/>
  <c r="BT43" i="16"/>
  <c r="AK46" i="35"/>
  <c r="AM48" i="35" s="1"/>
  <c r="AM19" i="35"/>
  <c r="BW43" i="16"/>
  <c r="AS43" i="16"/>
  <c r="AB10" i="32"/>
  <c r="AG15" i="32"/>
  <c r="AG17" i="32" s="1"/>
  <c r="AH13" i="35"/>
  <c r="AH15" i="35" s="1"/>
  <c r="AH17" i="35" s="1"/>
  <c r="AI19" i="35" s="1"/>
  <c r="BX43" i="16"/>
  <c r="AN56" i="16"/>
  <c r="AN44" i="16"/>
  <c r="BJ43" i="16"/>
  <c r="AE46" i="35"/>
  <c r="BR43" i="16"/>
  <c r="AM44" i="16"/>
  <c r="AM56" i="16"/>
  <c r="BB43" i="16"/>
  <c r="BF56" i="16"/>
  <c r="BF44" i="16"/>
  <c r="AE15" i="32"/>
  <c r="AE17" i="32" s="1"/>
  <c r="AF13" i="35"/>
  <c r="AF15" i="35" s="1"/>
  <c r="AF17" i="35" s="1"/>
  <c r="AL56" i="16"/>
  <c r="AL44" i="16"/>
  <c r="BG56" i="16"/>
  <c r="BG44" i="16"/>
  <c r="AU43" i="16"/>
  <c r="F18" i="22"/>
  <c r="F11" i="41" s="1"/>
  <c r="J32" i="45"/>
  <c r="G32" i="45"/>
  <c r="CE44" i="16" l="1"/>
  <c r="AE18" i="32"/>
  <c r="AG18" i="32"/>
  <c r="AB18" i="32"/>
  <c r="AI20" i="35"/>
  <c r="AH62" i="32" s="1"/>
  <c r="AJ20" i="35"/>
  <c r="AI62" i="32" s="1"/>
  <c r="AL20" i="35"/>
  <c r="AK62" i="32" s="1"/>
  <c r="AF19" i="35"/>
  <c r="AG19" i="35"/>
  <c r="G30" i="41"/>
  <c r="G40" i="22"/>
  <c r="G37" i="22"/>
  <c r="G39" i="22"/>
  <c r="F30" i="41"/>
  <c r="F40" i="22"/>
  <c r="F37" i="22"/>
  <c r="F39" i="22"/>
  <c r="BG145" i="16"/>
  <c r="BG63" i="16"/>
  <c r="BG58" i="16"/>
  <c r="AU56" i="16"/>
  <c r="AU44" i="16"/>
  <c r="AL145" i="16"/>
  <c r="AL63" i="16"/>
  <c r="AL57" i="16"/>
  <c r="AL58" i="16"/>
  <c r="AM145" i="16"/>
  <c r="AM63" i="16"/>
  <c r="AM57" i="16"/>
  <c r="AM58" i="16"/>
  <c r="BJ56" i="16"/>
  <c r="BJ44" i="16"/>
  <c r="AS56" i="16"/>
  <c r="AS44" i="16"/>
  <c r="AH145" i="16"/>
  <c r="AH63" i="16"/>
  <c r="AH57" i="16"/>
  <c r="AH58" i="16"/>
  <c r="AQ56" i="16"/>
  <c r="AQ44" i="16"/>
  <c r="AV56" i="16"/>
  <c r="AV44" i="16"/>
  <c r="BH56" i="16"/>
  <c r="BH44" i="16"/>
  <c r="BK56" i="16"/>
  <c r="BK44" i="16"/>
  <c r="AP56" i="16"/>
  <c r="AP44" i="16"/>
  <c r="BU145" i="16"/>
  <c r="BU63" i="16"/>
  <c r="BU58" i="16"/>
  <c r="D35" i="45"/>
  <c r="F34" i="45"/>
  <c r="G34" i="45" s="1"/>
  <c r="I34" i="45"/>
  <c r="J34" i="45" s="1"/>
  <c r="E32" i="22"/>
  <c r="F33" i="22" s="1"/>
  <c r="E21" i="22"/>
  <c r="E22" i="22"/>
  <c r="AF46" i="35"/>
  <c r="AG48" i="35" s="1"/>
  <c r="AH19" i="35"/>
  <c r="AK20" i="35"/>
  <c r="AJ62" i="32" s="1"/>
  <c r="BF145" i="16"/>
  <c r="BF63" i="16"/>
  <c r="BF58" i="16"/>
  <c r="CC56" i="16"/>
  <c r="CC44" i="16"/>
  <c r="F34" i="22"/>
  <c r="AH20" i="35"/>
  <c r="AG62" i="32" s="1"/>
  <c r="AF20" i="35"/>
  <c r="AE62" i="32" s="1"/>
  <c r="AC20" i="35"/>
  <c r="AB62" i="32" s="1"/>
  <c r="AC46" i="35"/>
  <c r="AK21" i="35"/>
  <c r="AG21" i="35"/>
  <c r="AI21" i="35"/>
  <c r="AG20" i="35"/>
  <c r="AF62" i="32" s="1"/>
  <c r="AE20" i="35"/>
  <c r="AD62" i="32" s="1"/>
  <c r="AD19" i="35"/>
  <c r="AE19" i="35"/>
  <c r="AH21" i="35"/>
  <c r="AD20" i="35"/>
  <c r="AC62" i="32" s="1"/>
  <c r="AM21" i="35"/>
  <c r="AL21" i="35"/>
  <c r="AF21" i="35"/>
  <c r="AC19" i="35"/>
  <c r="AC21" i="35"/>
  <c r="AD21" i="35"/>
  <c r="AJ21" i="35"/>
  <c r="AE21" i="35"/>
  <c r="BM145" i="16"/>
  <c r="BM63" i="16"/>
  <c r="BM58" i="16"/>
  <c r="AJ145" i="16"/>
  <c r="AJ63" i="16"/>
  <c r="AJ57" i="16"/>
  <c r="AJ58" i="16"/>
  <c r="AT56" i="16"/>
  <c r="AT44" i="16"/>
  <c r="CD56" i="16"/>
  <c r="CD44" i="16"/>
  <c r="BC145" i="16"/>
  <c r="BC63" i="16"/>
  <c r="BC58" i="16"/>
  <c r="BD145" i="16"/>
  <c r="BD63" i="16"/>
  <c r="BD58" i="16"/>
  <c r="BV56" i="16"/>
  <c r="BV44" i="16"/>
  <c r="AE145" i="16"/>
  <c r="AE63" i="16"/>
  <c r="AE57" i="16"/>
  <c r="AE58" i="16"/>
  <c r="G34" i="22"/>
  <c r="G33" i="22"/>
  <c r="AR56" i="16"/>
  <c r="AR44" i="16"/>
  <c r="AD56" i="16"/>
  <c r="AD58" i="16" s="1"/>
  <c r="AD44" i="16"/>
  <c r="BQ145" i="16"/>
  <c r="BQ63" i="16"/>
  <c r="BQ58" i="16"/>
  <c r="BB56" i="16"/>
  <c r="BB44" i="16"/>
  <c r="AN63" i="16"/>
  <c r="AN145" i="16"/>
  <c r="AN57" i="16"/>
  <c r="AN58" i="16"/>
  <c r="BX56" i="16"/>
  <c r="BX44" i="16"/>
  <c r="BW56" i="16"/>
  <c r="BW44" i="16"/>
  <c r="BT56" i="16"/>
  <c r="BT44" i="16"/>
  <c r="BS56" i="16"/>
  <c r="BS44" i="16"/>
  <c r="BO56" i="16"/>
  <c r="BO44" i="16"/>
  <c r="AL19" i="35"/>
  <c r="AJ46" i="35"/>
  <c r="AL48" i="35" s="1"/>
  <c r="AG56" i="16"/>
  <c r="AG44" i="16"/>
  <c r="BI145" i="16"/>
  <c r="BI63" i="16"/>
  <c r="BI58" i="16"/>
  <c r="AO145" i="16"/>
  <c r="AO63" i="16"/>
  <c r="BR56" i="16"/>
  <c r="BR44" i="16"/>
  <c r="AM20" i="35"/>
  <c r="AL62" i="32" s="1"/>
  <c r="AH46" i="35"/>
  <c r="AJ19" i="35"/>
  <c r="BL63" i="16"/>
  <c r="BL145" i="16"/>
  <c r="BL58" i="16"/>
  <c r="AF145" i="16"/>
  <c r="AF57" i="16"/>
  <c r="AF63" i="16"/>
  <c r="AF58" i="16"/>
  <c r="AK145" i="16"/>
  <c r="AK63" i="16"/>
  <c r="AK57" i="16"/>
  <c r="AK58" i="16"/>
  <c r="AX145" i="16"/>
  <c r="AX63" i="16"/>
  <c r="AX58" i="16"/>
  <c r="BN145" i="16"/>
  <c r="BN63" i="16"/>
  <c r="BN58" i="16"/>
  <c r="BE56" i="16"/>
  <c r="BE44" i="16"/>
  <c r="BA145" i="16"/>
  <c r="BA63" i="16"/>
  <c r="BA58" i="16"/>
  <c r="AZ56" i="16"/>
  <c r="AZ44" i="16"/>
  <c r="AI56" i="16"/>
  <c r="AI44" i="16"/>
  <c r="BP145" i="16"/>
  <c r="BP63" i="16"/>
  <c r="BP58" i="16"/>
  <c r="CB56" i="16"/>
  <c r="CB44" i="16"/>
  <c r="I20" i="45"/>
  <c r="J20" i="45" s="1"/>
  <c r="G20" i="45"/>
  <c r="AY56" i="16"/>
  <c r="AY44" i="16"/>
  <c r="AW145" i="16"/>
  <c r="AW63" i="16"/>
  <c r="AW58" i="16"/>
  <c r="CE57" i="16"/>
  <c r="AE64" i="32" l="1"/>
  <c r="AE63" i="32"/>
  <c r="AE65" i="32"/>
  <c r="AJ64" i="32"/>
  <c r="AJ65" i="32"/>
  <c r="AJ63" i="32"/>
  <c r="AL64" i="32"/>
  <c r="AL65" i="32"/>
  <c r="AL63" i="32"/>
  <c r="AC65" i="32"/>
  <c r="AC63" i="32"/>
  <c r="AC64" i="32"/>
  <c r="AD64" i="32"/>
  <c r="AD63" i="32"/>
  <c r="AD65" i="32"/>
  <c r="AG65" i="32"/>
  <c r="AG64" i="32"/>
  <c r="AG63" i="32"/>
  <c r="AK65" i="32"/>
  <c r="AK63" i="32"/>
  <c r="AK64" i="32"/>
  <c r="AF64" i="32"/>
  <c r="AF65" i="32"/>
  <c r="AF63" i="32"/>
  <c r="AI64" i="32"/>
  <c r="AI63" i="32"/>
  <c r="AI65" i="32"/>
  <c r="AB64" i="32"/>
  <c r="AB63" i="32"/>
  <c r="AB65" i="32"/>
  <c r="AH64" i="32"/>
  <c r="AH65" i="32"/>
  <c r="AH63" i="32"/>
  <c r="AF48" i="35"/>
  <c r="AL49" i="35"/>
  <c r="CE58" i="16"/>
  <c r="AI49" i="35"/>
  <c r="AK48" i="35"/>
  <c r="AI48" i="35"/>
  <c r="AJ49" i="35"/>
  <c r="BE145" i="16"/>
  <c r="BE63" i="16"/>
  <c r="BE58" i="16"/>
  <c r="AJ48" i="35"/>
  <c r="AM49" i="35"/>
  <c r="AY145" i="16"/>
  <c r="AY63" i="16"/>
  <c r="AY58" i="16"/>
  <c r="BS145" i="16"/>
  <c r="BS63" i="16"/>
  <c r="BS58" i="16"/>
  <c r="BT145" i="16"/>
  <c r="BT63" i="16"/>
  <c r="BT58" i="16"/>
  <c r="BB145" i="16"/>
  <c r="BB63" i="16"/>
  <c r="BB58" i="16"/>
  <c r="AT145" i="16"/>
  <c r="AT63" i="16"/>
  <c r="AT58" i="16"/>
  <c r="AK49" i="35"/>
  <c r="AH48" i="35"/>
  <c r="AP145" i="16"/>
  <c r="AP63" i="16"/>
  <c r="AP58" i="16"/>
  <c r="BH145" i="16"/>
  <c r="BH63" i="16"/>
  <c r="BH58" i="16"/>
  <c r="AQ145" i="16"/>
  <c r="AQ63" i="16"/>
  <c r="AQ58" i="16"/>
  <c r="AU145" i="16"/>
  <c r="AU63" i="16"/>
  <c r="AU58" i="16"/>
  <c r="CB145" i="16"/>
  <c r="AD145" i="16"/>
  <c r="AD146" i="16" s="1"/>
  <c r="AD63" i="16"/>
  <c r="AD57" i="16"/>
  <c r="AF50" i="35"/>
  <c r="AF49" i="35"/>
  <c r="AK50" i="35"/>
  <c r="AH50" i="35"/>
  <c r="AC48" i="35"/>
  <c r="AH49" i="35"/>
  <c r="AD48" i="35"/>
  <c r="AL50" i="35"/>
  <c r="AI50" i="35"/>
  <c r="AE48" i="35"/>
  <c r="AD49" i="35"/>
  <c r="AC49" i="35"/>
  <c r="AM50" i="35"/>
  <c r="AD50" i="35"/>
  <c r="AG50" i="35"/>
  <c r="AE49" i="35"/>
  <c r="AJ50" i="35"/>
  <c r="AE50" i="35"/>
  <c r="AC50" i="35"/>
  <c r="AG49" i="35"/>
  <c r="CC57" i="16"/>
  <c r="CC58" i="16"/>
  <c r="CB58" i="16"/>
  <c r="CB57" i="16"/>
  <c r="AI145" i="16"/>
  <c r="AI63" i="16"/>
  <c r="AI57" i="16"/>
  <c r="AI58" i="16"/>
  <c r="AZ145" i="16"/>
  <c r="AZ63" i="16"/>
  <c r="AZ58" i="16"/>
  <c r="CD145" i="16"/>
  <c r="AG145" i="16"/>
  <c r="AG63" i="16"/>
  <c r="AG57" i="16"/>
  <c r="AG58" i="16"/>
  <c r="BO145" i="16"/>
  <c r="BO63" i="16"/>
  <c r="BO58" i="16"/>
  <c r="BW145" i="16"/>
  <c r="BW63" i="16"/>
  <c r="BW58" i="16"/>
  <c r="BX145" i="16"/>
  <c r="BX63" i="16"/>
  <c r="BX58" i="16"/>
  <c r="CD57" i="16"/>
  <c r="CD58" i="16"/>
  <c r="G35" i="45"/>
  <c r="J35" i="45"/>
  <c r="BK145" i="16"/>
  <c r="BK63" i="16"/>
  <c r="BK58" i="16"/>
  <c r="AV145" i="16"/>
  <c r="AV63" i="16"/>
  <c r="AV58" i="16"/>
  <c r="BJ145" i="16"/>
  <c r="BJ63" i="16"/>
  <c r="BJ58" i="16"/>
  <c r="BR145" i="16"/>
  <c r="BR63" i="16"/>
  <c r="BR58" i="16"/>
  <c r="AR145" i="16"/>
  <c r="AR63" i="16"/>
  <c r="AR58" i="16"/>
  <c r="BV145" i="16"/>
  <c r="BV63" i="16"/>
  <c r="BV58" i="16"/>
  <c r="E34" i="22"/>
  <c r="E33" i="22"/>
  <c r="E36" i="22"/>
  <c r="AS145" i="16"/>
  <c r="AS63" i="16"/>
  <c r="AS58" i="16"/>
  <c r="E33" i="41"/>
  <c r="E34" i="41"/>
  <c r="E32" i="41"/>
  <c r="CE63" i="16" l="1"/>
  <c r="C58" i="16"/>
  <c r="CC63" i="16"/>
  <c r="CD63" i="16"/>
  <c r="E40" i="22"/>
  <c r="E30" i="41"/>
  <c r="E37" i="22"/>
  <c r="E39" i="22"/>
  <c r="CB63" i="16"/>
  <c r="CC145" i="16"/>
  <c r="AE146" i="16"/>
  <c r="AD148" i="16"/>
  <c r="CE145" i="16"/>
  <c r="AF146" i="16" l="1"/>
  <c r="AE148" i="16"/>
  <c r="D32" i="41"/>
  <c r="D33" i="41"/>
  <c r="D34" i="41"/>
  <c r="AG146" i="16" l="1"/>
  <c r="AF148" i="16"/>
  <c r="AH146" i="16" l="1"/>
  <c r="AG148" i="16"/>
  <c r="AI146" i="16" l="1"/>
  <c r="AH148" i="16"/>
  <c r="AJ146" i="16" l="1"/>
  <c r="AI148" i="16"/>
  <c r="AK146" i="16" l="1"/>
  <c r="AJ148" i="16"/>
  <c r="AL146" i="16" l="1"/>
  <c r="AK148" i="16"/>
  <c r="AM146" i="16" l="1"/>
  <c r="AL148" i="16"/>
  <c r="AN146" i="16" l="1"/>
  <c r="AM148" i="16"/>
  <c r="AN148" i="16" l="1"/>
  <c r="AO146" i="16"/>
  <c r="CB146" i="16"/>
  <c r="CB148" i="16" s="1"/>
  <c r="AP146" i="16" l="1"/>
  <c r="AO148" i="16"/>
  <c r="AQ146" i="16" l="1"/>
  <c r="AP148" i="16"/>
  <c r="AR146" i="16" l="1"/>
  <c r="AQ148" i="16"/>
  <c r="AS146" i="16" l="1"/>
  <c r="AR148" i="16"/>
  <c r="AT146" i="16" l="1"/>
  <c r="AS148" i="16"/>
  <c r="AU146" i="16" l="1"/>
  <c r="AT148" i="16"/>
  <c r="AV146" i="16" l="1"/>
  <c r="AU148" i="16"/>
  <c r="AW146" i="16" l="1"/>
  <c r="AV148" i="16"/>
  <c r="AX146" i="16" l="1"/>
  <c r="AW148" i="16"/>
  <c r="AY146" i="16" l="1"/>
  <c r="AX148" i="16"/>
  <c r="AZ146" i="16" l="1"/>
  <c r="AY148" i="16"/>
  <c r="AZ148" i="16" l="1"/>
  <c r="BA146" i="16"/>
  <c r="CC146" i="16"/>
  <c r="CC148" i="16" s="1"/>
  <c r="BB146" i="16" l="1"/>
  <c r="BA148" i="16"/>
  <c r="BC146" i="16" l="1"/>
  <c r="BB148" i="16"/>
  <c r="BD146" i="16" l="1"/>
  <c r="BC148" i="16"/>
  <c r="BE146" i="16" l="1"/>
  <c r="BD148" i="16"/>
  <c r="BF146" i="16" l="1"/>
  <c r="BE148" i="16"/>
  <c r="BG146" i="16" l="1"/>
  <c r="BF148" i="16"/>
  <c r="BH146" i="16" l="1"/>
  <c r="BG148" i="16"/>
  <c r="BI146" i="16" l="1"/>
  <c r="BH148" i="16"/>
  <c r="BJ146" i="16" l="1"/>
  <c r="BI148" i="16"/>
  <c r="BK146" i="16" l="1"/>
  <c r="BJ148" i="16"/>
  <c r="BL146" i="16" l="1"/>
  <c r="BK148" i="16"/>
  <c r="BL148" i="16" l="1"/>
  <c r="BM146" i="16"/>
  <c r="CD146" i="16"/>
  <c r="CD148" i="16" s="1"/>
  <c r="BN146" i="16" l="1"/>
  <c r="BM148" i="16"/>
  <c r="BO146" i="16" l="1"/>
  <c r="BN148" i="16"/>
  <c r="BP146" i="16" l="1"/>
  <c r="BO148" i="16"/>
  <c r="BQ146" i="16" l="1"/>
  <c r="BP148" i="16"/>
  <c r="BR146" i="16" l="1"/>
  <c r="BQ148" i="16"/>
  <c r="BS146" i="16" l="1"/>
  <c r="BR148" i="16"/>
  <c r="BT146" i="16" l="1"/>
  <c r="BS148" i="16"/>
  <c r="BU146" i="16" l="1"/>
  <c r="BT148" i="16"/>
  <c r="BV146" i="16" l="1"/>
  <c r="BU148" i="16"/>
  <c r="BW146" i="16" l="1"/>
  <c r="BV148" i="16"/>
  <c r="BX146" i="16" l="1"/>
  <c r="BW148" i="16"/>
  <c r="CE146" i="16" l="1"/>
  <c r="CE148" i="16" s="1"/>
  <c r="BX148" i="16"/>
  <c r="AD158" i="16" l="1"/>
  <c r="AE158" i="16" s="1"/>
  <c r="AE157" i="16" s="1"/>
  <c r="AE98" i="16" s="1"/>
  <c r="AE167" i="16" s="1"/>
  <c r="AD161" i="16"/>
  <c r="AE161" i="16" s="1"/>
  <c r="AF161" i="16" s="1"/>
  <c r="AG161" i="16" s="1"/>
  <c r="AH161" i="16" s="1"/>
  <c r="AI161" i="16" s="1"/>
  <c r="AJ161" i="16" s="1"/>
  <c r="AK161" i="16" s="1"/>
  <c r="AL161" i="16" s="1"/>
  <c r="AF158" i="16" l="1"/>
  <c r="AG158" i="16" s="1"/>
  <c r="AJ160" i="16"/>
  <c r="AJ123" i="16" s="1"/>
  <c r="AF160" i="16"/>
  <c r="AF123" i="16" s="1"/>
  <c r="AD160" i="16"/>
  <c r="AD123" i="16" s="1"/>
  <c r="AD130" i="16" s="1"/>
  <c r="AD138" i="16" s="1"/>
  <c r="AD150" i="16" s="1"/>
  <c r="AH160" i="16"/>
  <c r="AH123" i="16" s="1"/>
  <c r="AK160" i="16"/>
  <c r="AK123" i="16" s="1"/>
  <c r="AI160" i="16"/>
  <c r="AI123" i="16" s="1"/>
  <c r="AF157" i="16"/>
  <c r="AF98" i="16" s="1"/>
  <c r="AG160" i="16"/>
  <c r="AG123" i="16" s="1"/>
  <c r="AE160" i="16"/>
  <c r="AE123" i="16" s="1"/>
  <c r="AG157" i="16"/>
  <c r="AG98" i="16" s="1"/>
  <c r="AH158" i="16"/>
  <c r="AM161" i="16"/>
  <c r="AL160" i="16"/>
  <c r="AL123" i="16" s="1"/>
  <c r="AD157" i="16"/>
  <c r="AD98" i="16" s="1"/>
  <c r="AH130" i="16" l="1"/>
  <c r="AH138" i="16" s="1"/>
  <c r="AH150" i="16" s="1"/>
  <c r="AH172" i="16"/>
  <c r="AD66" i="16"/>
  <c r="AD172" i="16"/>
  <c r="AF130" i="16"/>
  <c r="AF138" i="16" s="1"/>
  <c r="AF150" i="16" s="1"/>
  <c r="AF172" i="16"/>
  <c r="AJ130" i="16"/>
  <c r="AJ138" i="16" s="1"/>
  <c r="AJ150" i="16" s="1"/>
  <c r="AJ172" i="16"/>
  <c r="AK130" i="16"/>
  <c r="AK138" i="16" s="1"/>
  <c r="AK150" i="16" s="1"/>
  <c r="AK66" i="16"/>
  <c r="AK172" i="16"/>
  <c r="AE130" i="16"/>
  <c r="AE138" i="16" s="1"/>
  <c r="AE150" i="16" s="1"/>
  <c r="AE172" i="16"/>
  <c r="AE66" i="16"/>
  <c r="AF66" i="16"/>
  <c r="AG130" i="16"/>
  <c r="AG138" i="16" s="1"/>
  <c r="AG150" i="16" s="1"/>
  <c r="AG66" i="16"/>
  <c r="AG172" i="16"/>
  <c r="AH66" i="16"/>
  <c r="AF167" i="16"/>
  <c r="AF65" i="16"/>
  <c r="AI130" i="16"/>
  <c r="AI138" i="16" s="1"/>
  <c r="AI150" i="16" s="1"/>
  <c r="AI66" i="16"/>
  <c r="AJ66" i="16"/>
  <c r="AI172" i="16"/>
  <c r="AL130" i="16"/>
  <c r="AL138" i="16" s="1"/>
  <c r="AL150" i="16" s="1"/>
  <c r="AL66" i="16"/>
  <c r="AL172" i="16"/>
  <c r="AG65" i="16"/>
  <c r="AG72" i="16" s="1"/>
  <c r="AG167" i="16"/>
  <c r="AN161" i="16"/>
  <c r="AM160" i="16"/>
  <c r="AM123" i="16" s="1"/>
  <c r="AD65" i="16"/>
  <c r="AD167" i="16"/>
  <c r="AE65" i="16"/>
  <c r="AE72" i="16" s="1"/>
  <c r="AH157" i="16"/>
  <c r="AH98" i="16" s="1"/>
  <c r="AI158" i="16"/>
  <c r="AF72" i="16" l="1"/>
  <c r="AF78" i="16"/>
  <c r="AF87" i="16"/>
  <c r="AG78" i="16"/>
  <c r="AG87" i="16"/>
  <c r="AD72" i="16"/>
  <c r="AH65" i="16"/>
  <c r="AH72" i="16" s="1"/>
  <c r="AH167" i="16"/>
  <c r="AM130" i="16"/>
  <c r="AM138" i="16" s="1"/>
  <c r="AM150" i="16" s="1"/>
  <c r="AM172" i="16"/>
  <c r="AM66" i="16"/>
  <c r="AJ158" i="16"/>
  <c r="AI157" i="16"/>
  <c r="AI98" i="16" s="1"/>
  <c r="AE87" i="16"/>
  <c r="AE78" i="16"/>
  <c r="AN160" i="16"/>
  <c r="AN123" i="16" s="1"/>
  <c r="AO161" i="16"/>
  <c r="AP161" i="16" l="1"/>
  <c r="AO160" i="16"/>
  <c r="AO123" i="16" s="1"/>
  <c r="AN130" i="16"/>
  <c r="AN138" i="16" s="1"/>
  <c r="AN150" i="16" s="1"/>
  <c r="CB123" i="16"/>
  <c r="CB130" i="16" s="1"/>
  <c r="CB138" i="16" s="1"/>
  <c r="CB150" i="16" s="1"/>
  <c r="AN66" i="16"/>
  <c r="CB66" i="16" s="1"/>
  <c r="AN172" i="16"/>
  <c r="AI167" i="16"/>
  <c r="AI65" i="16"/>
  <c r="AI72" i="16" s="1"/>
  <c r="AD87" i="16"/>
  <c r="AD91" i="16" s="1"/>
  <c r="AD78" i="16"/>
  <c r="AK158" i="16"/>
  <c r="AJ157" i="16"/>
  <c r="AJ98" i="16" s="1"/>
  <c r="AH78" i="16"/>
  <c r="AH87" i="16"/>
  <c r="AJ65" i="16" l="1"/>
  <c r="AJ72" i="16" s="1"/>
  <c r="AJ167" i="16"/>
  <c r="AL158" i="16"/>
  <c r="AK157" i="16"/>
  <c r="AK98" i="16" s="1"/>
  <c r="AO130" i="16"/>
  <c r="AO138" i="16" s="1"/>
  <c r="AO150" i="16" s="1"/>
  <c r="AO172" i="16"/>
  <c r="AO66" i="16"/>
  <c r="AI87" i="16"/>
  <c r="AI78" i="16"/>
  <c r="AQ161" i="16"/>
  <c r="AP160" i="16"/>
  <c r="AP123" i="16" s="1"/>
  <c r="AD97" i="16"/>
  <c r="AD102" i="16" s="1"/>
  <c r="AD118" i="16" s="1"/>
  <c r="AD152" i="16" s="1"/>
  <c r="AE89" i="16"/>
  <c r="AE91" i="16" s="1"/>
  <c r="AB20" i="32"/>
  <c r="AB21" i="32" s="1"/>
  <c r="AK65" i="16" l="1"/>
  <c r="AK72" i="16" s="1"/>
  <c r="AK167" i="16"/>
  <c r="AR161" i="16"/>
  <c r="AQ160" i="16"/>
  <c r="AQ123" i="16" s="1"/>
  <c r="AM158" i="16"/>
  <c r="AL157" i="16"/>
  <c r="AL98" i="16" s="1"/>
  <c r="AP130" i="16"/>
  <c r="AP138" i="16" s="1"/>
  <c r="AP150" i="16" s="1"/>
  <c r="AP66" i="16"/>
  <c r="AP172" i="16"/>
  <c r="AF89" i="16"/>
  <c r="AF91" i="16" s="1"/>
  <c r="AE97" i="16"/>
  <c r="AE102" i="16" s="1"/>
  <c r="AE118" i="16" s="1"/>
  <c r="AE152" i="16" s="1"/>
  <c r="AC20" i="32"/>
  <c r="AC21" i="32" s="1"/>
  <c r="AJ78" i="16"/>
  <c r="AJ87" i="16"/>
  <c r="AL65" i="16" l="1"/>
  <c r="AL72" i="16" s="1"/>
  <c r="AL167" i="16"/>
  <c r="AN158" i="16"/>
  <c r="AM157" i="16"/>
  <c r="AM98" i="16" s="1"/>
  <c r="AK78" i="16"/>
  <c r="AK87" i="16"/>
  <c r="AQ130" i="16"/>
  <c r="AQ138" i="16" s="1"/>
  <c r="AQ150" i="16" s="1"/>
  <c r="AQ172" i="16"/>
  <c r="AQ66" i="16"/>
  <c r="AG89" i="16"/>
  <c r="AG91" i="16" s="1"/>
  <c r="AF97" i="16"/>
  <c r="AF102" i="16" s="1"/>
  <c r="AF118" i="16" s="1"/>
  <c r="AF152" i="16" s="1"/>
  <c r="AD20" i="32"/>
  <c r="AD21" i="32" s="1"/>
  <c r="AS161" i="16"/>
  <c r="AR160" i="16"/>
  <c r="AR123" i="16" s="1"/>
  <c r="AL78" i="16" l="1"/>
  <c r="AL87" i="16"/>
  <c r="AN157" i="16"/>
  <c r="AN98" i="16" s="1"/>
  <c r="AO158" i="16"/>
  <c r="AT161" i="16"/>
  <c r="AS160" i="16"/>
  <c r="AS123" i="16" s="1"/>
  <c r="AM167" i="16"/>
  <c r="AM65" i="16"/>
  <c r="AM72" i="16" s="1"/>
  <c r="AR130" i="16"/>
  <c r="AR138" i="16" s="1"/>
  <c r="AR150" i="16" s="1"/>
  <c r="AR66" i="16"/>
  <c r="AR172" i="16"/>
  <c r="AH89" i="16"/>
  <c r="AH91" i="16" s="1"/>
  <c r="AE20" i="32"/>
  <c r="AE21" i="32" s="1"/>
  <c r="AG97" i="16"/>
  <c r="AG102" i="16" s="1"/>
  <c r="AG118" i="16" s="1"/>
  <c r="AG152" i="16" s="1"/>
  <c r="AS130" i="16" l="1"/>
  <c r="AS138" i="16" s="1"/>
  <c r="AS150" i="16" s="1"/>
  <c r="AS172" i="16"/>
  <c r="AS66" i="16"/>
  <c r="AU161" i="16"/>
  <c r="AT160" i="16"/>
  <c r="AT123" i="16" s="1"/>
  <c r="AM78" i="16"/>
  <c r="AM87" i="16"/>
  <c r="AP158" i="16"/>
  <c r="AO157" i="16"/>
  <c r="AO98" i="16" s="1"/>
  <c r="AI89" i="16"/>
  <c r="AI91" i="16" s="1"/>
  <c r="AH97" i="16"/>
  <c r="AH102" i="16" s="1"/>
  <c r="AH118" i="16" s="1"/>
  <c r="AH152" i="16" s="1"/>
  <c r="AF20" i="32"/>
  <c r="AF21" i="32" s="1"/>
  <c r="AN167" i="16"/>
  <c r="CB98" i="16"/>
  <c r="AN65" i="16"/>
  <c r="AQ158" i="16" l="1"/>
  <c r="AP157" i="16"/>
  <c r="AP98" i="16" s="1"/>
  <c r="AV161" i="16"/>
  <c r="AU160" i="16"/>
  <c r="AU123" i="16" s="1"/>
  <c r="AN72" i="16"/>
  <c r="CB65" i="16"/>
  <c r="CB72" i="16" s="1"/>
  <c r="AJ89" i="16"/>
  <c r="AJ91" i="16" s="1"/>
  <c r="AI97" i="16"/>
  <c r="AI102" i="16" s="1"/>
  <c r="AI118" i="16" s="1"/>
  <c r="AI152" i="16" s="1"/>
  <c r="AG20" i="32"/>
  <c r="AG21" i="32" s="1"/>
  <c r="AO65" i="16"/>
  <c r="AO167" i="16"/>
  <c r="AT130" i="16"/>
  <c r="AT138" i="16" s="1"/>
  <c r="AT150" i="16" s="1"/>
  <c r="AT172" i="16"/>
  <c r="AT66" i="16"/>
  <c r="AU130" i="16" l="1"/>
  <c r="AU138" i="16" s="1"/>
  <c r="AU150" i="16" s="1"/>
  <c r="AU66" i="16"/>
  <c r="AU172" i="16"/>
  <c r="AK89" i="16"/>
  <c r="AK91" i="16" s="1"/>
  <c r="AH20" i="32"/>
  <c r="AH21" i="32" s="1"/>
  <c r="AJ97" i="16"/>
  <c r="AJ102" i="16" s="1"/>
  <c r="AJ118" i="16" s="1"/>
  <c r="AJ152" i="16" s="1"/>
  <c r="AV160" i="16"/>
  <c r="AV123" i="16" s="1"/>
  <c r="AW161" i="16"/>
  <c r="CB78" i="16"/>
  <c r="CB87" i="16"/>
  <c r="CB91" i="16" s="1"/>
  <c r="CC89" i="16" s="1"/>
  <c r="AP65" i="16"/>
  <c r="AP72" i="16" s="1"/>
  <c r="AP167" i="16"/>
  <c r="AO72" i="16"/>
  <c r="AN78" i="16"/>
  <c r="AN87" i="16"/>
  <c r="AQ157" i="16"/>
  <c r="AQ98" i="16" s="1"/>
  <c r="AR158" i="16"/>
  <c r="AS158" i="16" l="1"/>
  <c r="AR157" i="16"/>
  <c r="AR98" i="16" s="1"/>
  <c r="AX161" i="16"/>
  <c r="AW160" i="16"/>
  <c r="AW123" i="16" s="1"/>
  <c r="AL89" i="16"/>
  <c r="AL91" i="16" s="1"/>
  <c r="AK97" i="16"/>
  <c r="AK102" i="16" s="1"/>
  <c r="AK118" i="16" s="1"/>
  <c r="AK152" i="16" s="1"/>
  <c r="AI20" i="32"/>
  <c r="AI21" i="32" s="1"/>
  <c r="AP87" i="16"/>
  <c r="AP78" i="16"/>
  <c r="AV130" i="16"/>
  <c r="AV138" i="16" s="1"/>
  <c r="AV150" i="16" s="1"/>
  <c r="AV172" i="16"/>
  <c r="AV66" i="16"/>
  <c r="AQ65" i="16"/>
  <c r="AQ72" i="16" s="1"/>
  <c r="AQ167" i="16"/>
  <c r="AO87" i="16"/>
  <c r="AO78" i="16"/>
  <c r="AY161" i="16" l="1"/>
  <c r="AX160" i="16"/>
  <c r="AX123" i="16" s="1"/>
  <c r="AQ87" i="16"/>
  <c r="AQ78" i="16"/>
  <c r="AM89" i="16"/>
  <c r="AM91" i="16" s="1"/>
  <c r="AJ20" i="32"/>
  <c r="AJ21" i="32" s="1"/>
  <c r="AL97" i="16"/>
  <c r="AL102" i="16" s="1"/>
  <c r="AL118" i="16" s="1"/>
  <c r="AL152" i="16" s="1"/>
  <c r="AR65" i="16"/>
  <c r="AR72" i="16" s="1"/>
  <c r="AR167" i="16"/>
  <c r="AW130" i="16"/>
  <c r="AW138" i="16" s="1"/>
  <c r="AW150" i="16" s="1"/>
  <c r="AW66" i="16"/>
  <c r="AW172" i="16"/>
  <c r="AT158" i="16"/>
  <c r="AS157" i="16"/>
  <c r="AS98" i="16" s="1"/>
  <c r="AS65" i="16" l="1"/>
  <c r="AS72" i="16" s="1"/>
  <c r="AS167" i="16"/>
  <c r="AU158" i="16"/>
  <c r="AT157" i="16"/>
  <c r="AT98" i="16" s="1"/>
  <c r="AN89" i="16"/>
  <c r="AN91" i="16" s="1"/>
  <c r="AM97" i="16"/>
  <c r="AM102" i="16" s="1"/>
  <c r="AM118" i="16" s="1"/>
  <c r="AM152" i="16" s="1"/>
  <c r="AK20" i="32"/>
  <c r="AK21" i="32" s="1"/>
  <c r="AX130" i="16"/>
  <c r="AX138" i="16" s="1"/>
  <c r="AX150" i="16" s="1"/>
  <c r="AX66" i="16"/>
  <c r="AX172" i="16"/>
  <c r="AR87" i="16"/>
  <c r="AR78" i="16"/>
  <c r="AZ161" i="16"/>
  <c r="AY160" i="16"/>
  <c r="AY123" i="16" s="1"/>
  <c r="AV158" i="16" l="1"/>
  <c r="AU157" i="16"/>
  <c r="AU98" i="16" s="1"/>
  <c r="AY130" i="16"/>
  <c r="AY138" i="16" s="1"/>
  <c r="AY150" i="16" s="1"/>
  <c r="AY172" i="16"/>
  <c r="AY66" i="16"/>
  <c r="AS78" i="16"/>
  <c r="AS87" i="16"/>
  <c r="BA161" i="16"/>
  <c r="AZ160" i="16"/>
  <c r="AZ123" i="16" s="1"/>
  <c r="AO89" i="16"/>
  <c r="AO91" i="16" s="1"/>
  <c r="AL20" i="32"/>
  <c r="AL21" i="32" s="1"/>
  <c r="AN97" i="16"/>
  <c r="AT65" i="16"/>
  <c r="AT72" i="16" s="1"/>
  <c r="AT167" i="16"/>
  <c r="CC123" i="16" l="1"/>
  <c r="CC130" i="16" s="1"/>
  <c r="CC138" i="16" s="1"/>
  <c r="CC150" i="16" s="1"/>
  <c r="AZ130" i="16"/>
  <c r="AZ138" i="16" s="1"/>
  <c r="AZ150" i="16" s="1"/>
  <c r="AZ172" i="16"/>
  <c r="AZ66" i="16"/>
  <c r="CC66" i="16" s="1"/>
  <c r="AN102" i="16"/>
  <c r="AN118" i="16" s="1"/>
  <c r="AN152" i="16" s="1"/>
  <c r="CB97" i="16"/>
  <c r="CB102" i="16" s="1"/>
  <c r="CB118" i="16" s="1"/>
  <c r="CB152" i="16" s="1"/>
  <c r="BA160" i="16"/>
  <c r="BA123" i="16" s="1"/>
  <c r="BB161" i="16"/>
  <c r="AT87" i="16"/>
  <c r="AT78" i="16"/>
  <c r="AP89" i="16"/>
  <c r="AP91" i="16" s="1"/>
  <c r="AO97" i="16"/>
  <c r="AO102" i="16" s="1"/>
  <c r="AO118" i="16" s="1"/>
  <c r="AO152" i="16" s="1"/>
  <c r="AU167" i="16"/>
  <c r="AU65" i="16"/>
  <c r="AU72" i="16" s="1"/>
  <c r="AV157" i="16"/>
  <c r="AV98" i="16" s="1"/>
  <c r="AW158" i="16"/>
  <c r="AV167" i="16" l="1"/>
  <c r="AV65" i="16"/>
  <c r="AV72" i="16" s="1"/>
  <c r="AQ89" i="16"/>
  <c r="AQ91" i="16" s="1"/>
  <c r="AP97" i="16"/>
  <c r="AP102" i="16" s="1"/>
  <c r="AP118" i="16" s="1"/>
  <c r="AP152" i="16" s="1"/>
  <c r="BA130" i="16"/>
  <c r="BA138" i="16" s="1"/>
  <c r="BA150" i="16" s="1"/>
  <c r="BA66" i="16"/>
  <c r="BA172" i="16"/>
  <c r="AU87" i="16"/>
  <c r="AU78" i="16"/>
  <c r="AX158" i="16"/>
  <c r="AW157" i="16"/>
  <c r="AW98" i="16" s="1"/>
  <c r="BC161" i="16"/>
  <c r="BB160" i="16"/>
  <c r="BB123" i="16" s="1"/>
  <c r="AY158" i="16" l="1"/>
  <c r="AX157" i="16"/>
  <c r="AX98" i="16" s="1"/>
  <c r="BD161" i="16"/>
  <c r="BC160" i="16"/>
  <c r="BC123" i="16" s="1"/>
  <c r="AW167" i="16"/>
  <c r="AW65" i="16"/>
  <c r="AW72" i="16" s="1"/>
  <c r="AR89" i="16"/>
  <c r="AR91" i="16" s="1"/>
  <c r="AQ97" i="16"/>
  <c r="AQ102" i="16" s="1"/>
  <c r="AQ118" i="16" s="1"/>
  <c r="AQ152" i="16" s="1"/>
  <c r="AV78" i="16"/>
  <c r="AV87" i="16"/>
  <c r="BB130" i="16"/>
  <c r="BB138" i="16" s="1"/>
  <c r="BB150" i="16" s="1"/>
  <c r="BB66" i="16"/>
  <c r="BB172" i="16"/>
  <c r="BC130" i="16" l="1"/>
  <c r="BC138" i="16" s="1"/>
  <c r="BC150" i="16" s="1"/>
  <c r="BC172" i="16"/>
  <c r="BC66" i="16"/>
  <c r="AS89" i="16"/>
  <c r="AS91" i="16" s="1"/>
  <c r="AR97" i="16"/>
  <c r="AR102" i="16" s="1"/>
  <c r="AR118" i="16" s="1"/>
  <c r="AR152" i="16" s="1"/>
  <c r="BD160" i="16"/>
  <c r="BD123" i="16" s="1"/>
  <c r="BE161" i="16"/>
  <c r="AW78" i="16"/>
  <c r="AW87" i="16"/>
  <c r="AX167" i="16"/>
  <c r="AX65" i="16"/>
  <c r="AX72" i="16" s="1"/>
  <c r="AZ158" i="16"/>
  <c r="AY157" i="16"/>
  <c r="AY98" i="16" s="1"/>
  <c r="BD130" i="16" l="1"/>
  <c r="BD138" i="16" s="1"/>
  <c r="BD150" i="16" s="1"/>
  <c r="BD172" i="16"/>
  <c r="BD66" i="16"/>
  <c r="BF161" i="16"/>
  <c r="BE160" i="16"/>
  <c r="BE123" i="16" s="1"/>
  <c r="AX78" i="16"/>
  <c r="AX87" i="16"/>
  <c r="AY167" i="16"/>
  <c r="AY65" i="16"/>
  <c r="AY72" i="16" s="1"/>
  <c r="AZ157" i="16"/>
  <c r="AZ98" i="16" s="1"/>
  <c r="BA158" i="16"/>
  <c r="AT89" i="16"/>
  <c r="AT91" i="16" s="1"/>
  <c r="AS97" i="16"/>
  <c r="AS102" i="16" s="1"/>
  <c r="AS118" i="16" s="1"/>
  <c r="AS152" i="16" s="1"/>
  <c r="BA157" i="16" l="1"/>
  <c r="BA98" i="16" s="1"/>
  <c r="BB158" i="16"/>
  <c r="AZ65" i="16"/>
  <c r="AZ167" i="16"/>
  <c r="CC98" i="16"/>
  <c r="BE130" i="16"/>
  <c r="BE138" i="16" s="1"/>
  <c r="BE150" i="16" s="1"/>
  <c r="BE66" i="16"/>
  <c r="BE172" i="16"/>
  <c r="AY78" i="16"/>
  <c r="AY87" i="16"/>
  <c r="AU89" i="16"/>
  <c r="AU91" i="16" s="1"/>
  <c r="AT97" i="16"/>
  <c r="AT102" i="16" s="1"/>
  <c r="AT118" i="16" s="1"/>
  <c r="AT152" i="16" s="1"/>
  <c r="BG161" i="16"/>
  <c r="BF160" i="16"/>
  <c r="BF123" i="16" s="1"/>
  <c r="AZ72" i="16" l="1"/>
  <c r="CC65" i="16"/>
  <c r="CC72" i="16" s="1"/>
  <c r="BC158" i="16"/>
  <c r="BB157" i="16"/>
  <c r="BB98" i="16" s="1"/>
  <c r="AV89" i="16"/>
  <c r="AV91" i="16" s="1"/>
  <c r="AU97" i="16"/>
  <c r="AU102" i="16" s="1"/>
  <c r="AU118" i="16" s="1"/>
  <c r="AU152" i="16" s="1"/>
  <c r="BF130" i="16"/>
  <c r="BF138" i="16" s="1"/>
  <c r="BF150" i="16" s="1"/>
  <c r="BF66" i="16"/>
  <c r="BF172" i="16"/>
  <c r="BH161" i="16"/>
  <c r="BG160" i="16"/>
  <c r="BG123" i="16" s="1"/>
  <c r="BA65" i="16"/>
  <c r="BA167" i="16"/>
  <c r="BB65" i="16" l="1"/>
  <c r="BB72" i="16" s="1"/>
  <c r="BB167" i="16"/>
  <c r="BD158" i="16"/>
  <c r="BC157" i="16"/>
  <c r="BC98" i="16" s="1"/>
  <c r="BG130" i="16"/>
  <c r="BG138" i="16" s="1"/>
  <c r="BG150" i="16" s="1"/>
  <c r="BG66" i="16"/>
  <c r="BG172" i="16"/>
  <c r="BI161" i="16"/>
  <c r="BH160" i="16"/>
  <c r="BH123" i="16" s="1"/>
  <c r="CC87" i="16"/>
  <c r="CC91" i="16" s="1"/>
  <c r="CD89" i="16" s="1"/>
  <c r="CC78" i="16"/>
  <c r="BA72" i="16"/>
  <c r="AW89" i="16"/>
  <c r="AW91" i="16" s="1"/>
  <c r="AV97" i="16"/>
  <c r="AV102" i="16" s="1"/>
  <c r="AV118" i="16" s="1"/>
  <c r="AV152" i="16" s="1"/>
  <c r="AZ87" i="16"/>
  <c r="AZ78" i="16"/>
  <c r="BA78" i="16" l="1"/>
  <c r="BA87" i="16"/>
  <c r="BI160" i="16"/>
  <c r="BI123" i="16" s="1"/>
  <c r="BJ161" i="16"/>
  <c r="BC167" i="16"/>
  <c r="BC65" i="16"/>
  <c r="AX89" i="16"/>
  <c r="AX91" i="16" s="1"/>
  <c r="AW97" i="16"/>
  <c r="AW102" i="16" s="1"/>
  <c r="AW118" i="16" s="1"/>
  <c r="AW152" i="16" s="1"/>
  <c r="BH130" i="16"/>
  <c r="BH138" i="16" s="1"/>
  <c r="BH150" i="16" s="1"/>
  <c r="BH172" i="16"/>
  <c r="BH66" i="16"/>
  <c r="BE158" i="16"/>
  <c r="BD157" i="16"/>
  <c r="BD98" i="16" s="1"/>
  <c r="BB87" i="16"/>
  <c r="BB78" i="16"/>
  <c r="AY89" i="16" l="1"/>
  <c r="AY91" i="16" s="1"/>
  <c r="AX97" i="16"/>
  <c r="AX102" i="16" s="1"/>
  <c r="AX118" i="16" s="1"/>
  <c r="AX152" i="16" s="1"/>
  <c r="BI130" i="16"/>
  <c r="BI138" i="16" s="1"/>
  <c r="BI150" i="16" s="1"/>
  <c r="BI66" i="16"/>
  <c r="BI172" i="16"/>
  <c r="BC72" i="16"/>
  <c r="BE157" i="16"/>
  <c r="BE98" i="16" s="1"/>
  <c r="BF158" i="16"/>
  <c r="BK161" i="16"/>
  <c r="BJ160" i="16"/>
  <c r="BJ123" i="16" s="1"/>
  <c r="BD65" i="16"/>
  <c r="BD72" i="16" s="1"/>
  <c r="BD167" i="16"/>
  <c r="BJ130" i="16" l="1"/>
  <c r="BJ138" i="16" s="1"/>
  <c r="BJ150" i="16" s="1"/>
  <c r="BJ66" i="16"/>
  <c r="BJ172" i="16"/>
  <c r="BD87" i="16"/>
  <c r="BD78" i="16"/>
  <c r="BE65" i="16"/>
  <c r="BE72" i="16" s="1"/>
  <c r="BE167" i="16"/>
  <c r="BC78" i="16"/>
  <c r="BC87" i="16"/>
  <c r="BL161" i="16"/>
  <c r="BK160" i="16"/>
  <c r="BK123" i="16" s="1"/>
  <c r="BG158" i="16"/>
  <c r="BF157" i="16"/>
  <c r="BF98" i="16" s="1"/>
  <c r="AZ89" i="16"/>
  <c r="AZ91" i="16" s="1"/>
  <c r="AY97" i="16"/>
  <c r="AY102" i="16" s="1"/>
  <c r="AY118" i="16" s="1"/>
  <c r="AY152" i="16" s="1"/>
  <c r="BE78" i="16" l="1"/>
  <c r="BE87" i="16"/>
  <c r="BK130" i="16"/>
  <c r="BK138" i="16" s="1"/>
  <c r="BK150" i="16" s="1"/>
  <c r="BK66" i="16"/>
  <c r="BK172" i="16"/>
  <c r="BA89" i="16"/>
  <c r="BA91" i="16" s="1"/>
  <c r="AZ97" i="16"/>
  <c r="BL160" i="16"/>
  <c r="BL123" i="16" s="1"/>
  <c r="BM161" i="16"/>
  <c r="BF65" i="16"/>
  <c r="BF72" i="16" s="1"/>
  <c r="BF167" i="16"/>
  <c r="BH158" i="16"/>
  <c r="BG157" i="16"/>
  <c r="BG98" i="16" s="1"/>
  <c r="BF78" i="16" l="1"/>
  <c r="BF87" i="16"/>
  <c r="BB89" i="16"/>
  <c r="BB91" i="16" s="1"/>
  <c r="BA97" i="16"/>
  <c r="BA102" i="16" s="1"/>
  <c r="BA118" i="16" s="1"/>
  <c r="BA152" i="16" s="1"/>
  <c r="AZ102" i="16"/>
  <c r="AZ118" i="16" s="1"/>
  <c r="AZ152" i="16" s="1"/>
  <c r="C152" i="16" s="1"/>
  <c r="CC97" i="16"/>
  <c r="CC102" i="16" s="1"/>
  <c r="CC118" i="16" s="1"/>
  <c r="CC152" i="16" s="1"/>
  <c r="BG65" i="16"/>
  <c r="BG72" i="16" s="1"/>
  <c r="BG167" i="16"/>
  <c r="BM160" i="16"/>
  <c r="BM123" i="16" s="1"/>
  <c r="BN161" i="16"/>
  <c r="BI158" i="16"/>
  <c r="BH157" i="16"/>
  <c r="BH98" i="16" s="1"/>
  <c r="BL130" i="16"/>
  <c r="BL138" i="16" s="1"/>
  <c r="BL150" i="16" s="1"/>
  <c r="CD123" i="16"/>
  <c r="CD130" i="16" s="1"/>
  <c r="CD138" i="16" s="1"/>
  <c r="CD150" i="16" s="1"/>
  <c r="BL172" i="16"/>
  <c r="BL66" i="16"/>
  <c r="CD66" i="16" s="1"/>
  <c r="BI157" i="16" l="1"/>
  <c r="BI98" i="16" s="1"/>
  <c r="BJ158" i="16"/>
  <c r="BG78" i="16"/>
  <c r="BG87" i="16"/>
  <c r="BC89" i="16"/>
  <c r="BC91" i="16" s="1"/>
  <c r="BB97" i="16"/>
  <c r="BB102" i="16" s="1"/>
  <c r="BB118" i="16" s="1"/>
  <c r="BB152" i="16" s="1"/>
  <c r="BO161" i="16"/>
  <c r="BN160" i="16"/>
  <c r="BN123" i="16" s="1"/>
  <c r="BH65" i="16"/>
  <c r="BH72" i="16" s="1"/>
  <c r="BH167" i="16"/>
  <c r="BM130" i="16"/>
  <c r="BM138" i="16" s="1"/>
  <c r="BM150" i="16" s="1"/>
  <c r="BM66" i="16"/>
  <c r="BM172" i="16"/>
  <c r="BP161" i="16" l="1"/>
  <c r="BO160" i="16"/>
  <c r="BO123" i="16" s="1"/>
  <c r="BJ157" i="16"/>
  <c r="BJ98" i="16" s="1"/>
  <c r="BK158" i="16"/>
  <c r="BN130" i="16"/>
  <c r="BN138" i="16" s="1"/>
  <c r="BN150" i="16" s="1"/>
  <c r="BN172" i="16"/>
  <c r="BN66" i="16"/>
  <c r="BH78" i="16"/>
  <c r="BH87" i="16"/>
  <c r="BD89" i="16"/>
  <c r="BD91" i="16" s="1"/>
  <c r="BC97" i="16"/>
  <c r="BC102" i="16" s="1"/>
  <c r="BC118" i="16" s="1"/>
  <c r="BC152" i="16" s="1"/>
  <c r="BI65" i="16"/>
  <c r="BI72" i="16" s="1"/>
  <c r="BI167" i="16"/>
  <c r="BJ65" i="16" l="1"/>
  <c r="BJ72" i="16" s="1"/>
  <c r="BJ167" i="16"/>
  <c r="BE89" i="16"/>
  <c r="BE91" i="16" s="1"/>
  <c r="BD97" i="16"/>
  <c r="BD102" i="16" s="1"/>
  <c r="BD118" i="16" s="1"/>
  <c r="BD152" i="16" s="1"/>
  <c r="BO130" i="16"/>
  <c r="BO138" i="16" s="1"/>
  <c r="BO150" i="16" s="1"/>
  <c r="BO172" i="16"/>
  <c r="BO66" i="16"/>
  <c r="BQ161" i="16"/>
  <c r="BP160" i="16"/>
  <c r="BP123" i="16" s="1"/>
  <c r="BI78" i="16"/>
  <c r="BI87" i="16"/>
  <c r="BL158" i="16"/>
  <c r="BK157" i="16"/>
  <c r="BK98" i="16" s="1"/>
  <c r="BJ78" i="16" l="1"/>
  <c r="BJ87" i="16"/>
  <c r="BF89" i="16"/>
  <c r="BF91" i="16" s="1"/>
  <c r="BE97" i="16"/>
  <c r="BE102" i="16" s="1"/>
  <c r="BE118" i="16" s="1"/>
  <c r="BE152" i="16" s="1"/>
  <c r="BK65" i="16"/>
  <c r="BK72" i="16" s="1"/>
  <c r="BK167" i="16"/>
  <c r="BP130" i="16"/>
  <c r="BP138" i="16" s="1"/>
  <c r="BP150" i="16" s="1"/>
  <c r="BP172" i="16"/>
  <c r="BP66" i="16"/>
  <c r="BL157" i="16"/>
  <c r="BL98" i="16" s="1"/>
  <c r="BM158" i="16"/>
  <c r="BQ160" i="16"/>
  <c r="BQ123" i="16" s="1"/>
  <c r="BR161" i="16"/>
  <c r="BG89" i="16" l="1"/>
  <c r="BG91" i="16" s="1"/>
  <c r="BF97" i="16"/>
  <c r="BF102" i="16" s="1"/>
  <c r="BF118" i="16" s="1"/>
  <c r="BF152" i="16" s="1"/>
  <c r="BL65" i="16"/>
  <c r="BL167" i="16"/>
  <c r="CD98" i="16"/>
  <c r="BS161" i="16"/>
  <c r="BR160" i="16"/>
  <c r="BR123" i="16" s="1"/>
  <c r="BK87" i="16"/>
  <c r="BK78" i="16"/>
  <c r="BN158" i="16"/>
  <c r="BM157" i="16"/>
  <c r="BM98" i="16" s="1"/>
  <c r="BQ130" i="16"/>
  <c r="BQ138" i="16" s="1"/>
  <c r="BQ150" i="16" s="1"/>
  <c r="BQ66" i="16"/>
  <c r="BQ172" i="16"/>
  <c r="BR130" i="16" l="1"/>
  <c r="BR138" i="16" s="1"/>
  <c r="BR150" i="16" s="1"/>
  <c r="BR66" i="16"/>
  <c r="BR172" i="16"/>
  <c r="BL72" i="16"/>
  <c r="CD65" i="16"/>
  <c r="CD72" i="16" s="1"/>
  <c r="BN157" i="16"/>
  <c r="BN98" i="16" s="1"/>
  <c r="BO158" i="16"/>
  <c r="BT161" i="16"/>
  <c r="BS160" i="16"/>
  <c r="BS123" i="16" s="1"/>
  <c r="BM65" i="16"/>
  <c r="BM167" i="16"/>
  <c r="BG97" i="16"/>
  <c r="BG102" i="16" s="1"/>
  <c r="BG118" i="16" s="1"/>
  <c r="BG152" i="16" s="1"/>
  <c r="BH89" i="16"/>
  <c r="BH91" i="16" s="1"/>
  <c r="BU161" i="16" l="1"/>
  <c r="BT160" i="16"/>
  <c r="BT123" i="16" s="1"/>
  <c r="BL87" i="16"/>
  <c r="BL78" i="16"/>
  <c r="BO157" i="16"/>
  <c r="BO98" i="16" s="1"/>
  <c r="BP158" i="16"/>
  <c r="BM72" i="16"/>
  <c r="BN65" i="16"/>
  <c r="BN72" i="16" s="1"/>
  <c r="BN167" i="16"/>
  <c r="BI89" i="16"/>
  <c r="BI91" i="16" s="1"/>
  <c r="BH97" i="16"/>
  <c r="BH102" i="16" s="1"/>
  <c r="BH118" i="16" s="1"/>
  <c r="BH152" i="16" s="1"/>
  <c r="BS130" i="16"/>
  <c r="BS138" i="16" s="1"/>
  <c r="BS150" i="16" s="1"/>
  <c r="BS172" i="16"/>
  <c r="BS66" i="16"/>
  <c r="CD78" i="16"/>
  <c r="CD87" i="16"/>
  <c r="CD91" i="16" s="1"/>
  <c r="CE89" i="16" s="1"/>
  <c r="BJ89" i="16" l="1"/>
  <c r="BJ91" i="16" s="1"/>
  <c r="BI97" i="16"/>
  <c r="BI102" i="16" s="1"/>
  <c r="BI118" i="16" s="1"/>
  <c r="BI152" i="16" s="1"/>
  <c r="BM78" i="16"/>
  <c r="BM87" i="16"/>
  <c r="BQ158" i="16"/>
  <c r="BP157" i="16"/>
  <c r="BP98" i="16" s="1"/>
  <c r="BT130" i="16"/>
  <c r="BT138" i="16" s="1"/>
  <c r="BT150" i="16" s="1"/>
  <c r="BT66" i="16"/>
  <c r="BT172" i="16"/>
  <c r="BN78" i="16"/>
  <c r="BN87" i="16"/>
  <c r="BO65" i="16"/>
  <c r="BO167" i="16"/>
  <c r="BU160" i="16"/>
  <c r="BU123" i="16" s="1"/>
  <c r="BV161" i="16"/>
  <c r="BW161" i="16" l="1"/>
  <c r="BV160" i="16"/>
  <c r="BV123" i="16" s="1"/>
  <c r="BO72" i="16"/>
  <c r="BU130" i="16"/>
  <c r="BU138" i="16" s="1"/>
  <c r="BU150" i="16" s="1"/>
  <c r="BU172" i="16"/>
  <c r="BU66" i="16"/>
  <c r="BP167" i="16"/>
  <c r="BP65" i="16"/>
  <c r="BP72" i="16" s="1"/>
  <c r="BR158" i="16"/>
  <c r="BQ157" i="16"/>
  <c r="BQ98" i="16" s="1"/>
  <c r="BK89" i="16"/>
  <c r="BK91" i="16" s="1"/>
  <c r="BJ97" i="16"/>
  <c r="BJ102" i="16" s="1"/>
  <c r="BJ118" i="16" s="1"/>
  <c r="BJ152" i="16" s="1"/>
  <c r="BK97" i="16" l="1"/>
  <c r="BK102" i="16" s="1"/>
  <c r="BK118" i="16" s="1"/>
  <c r="BK152" i="16" s="1"/>
  <c r="BL89" i="16"/>
  <c r="BL91" i="16" s="1"/>
  <c r="BQ167" i="16"/>
  <c r="BQ65" i="16"/>
  <c r="BO78" i="16"/>
  <c r="BO87" i="16"/>
  <c r="BR157" i="16"/>
  <c r="BR98" i="16" s="1"/>
  <c r="BS158" i="16"/>
  <c r="BV130" i="16"/>
  <c r="BV138" i="16" s="1"/>
  <c r="BV150" i="16" s="1"/>
  <c r="BV172" i="16"/>
  <c r="BV66" i="16"/>
  <c r="BP78" i="16"/>
  <c r="BP87" i="16"/>
  <c r="BX161" i="16"/>
  <c r="BX160" i="16" s="1"/>
  <c r="BX123" i="16" s="1"/>
  <c r="BW160" i="16"/>
  <c r="BW123" i="16" s="1"/>
  <c r="BQ72" i="16" l="1"/>
  <c r="BW130" i="16"/>
  <c r="BW138" i="16" s="1"/>
  <c r="BW150" i="16" s="1"/>
  <c r="BW66" i="16"/>
  <c r="BW172" i="16"/>
  <c r="BR167" i="16"/>
  <c r="BR65" i="16"/>
  <c r="BR72" i="16" s="1"/>
  <c r="BX130" i="16"/>
  <c r="BX138" i="16" s="1"/>
  <c r="BX150" i="16" s="1"/>
  <c r="CE123" i="16"/>
  <c r="CE130" i="16" s="1"/>
  <c r="CE138" i="16" s="1"/>
  <c r="CE150" i="16" s="1"/>
  <c r="BX172" i="16"/>
  <c r="BX66" i="16"/>
  <c r="BM89" i="16"/>
  <c r="BM91" i="16" s="1"/>
  <c r="BL97" i="16"/>
  <c r="BT158" i="16"/>
  <c r="BS157" i="16"/>
  <c r="BS98" i="16" s="1"/>
  <c r="BN89" i="16" l="1"/>
  <c r="BN91" i="16" s="1"/>
  <c r="BM97" i="16"/>
  <c r="BM102" i="16" s="1"/>
  <c r="BM118" i="16" s="1"/>
  <c r="BM152" i="16" s="1"/>
  <c r="BS167" i="16"/>
  <c r="BS65" i="16"/>
  <c r="BS72" i="16" s="1"/>
  <c r="CE66" i="16"/>
  <c r="BT157" i="16"/>
  <c r="BT98" i="16" s="1"/>
  <c r="BU158" i="16"/>
  <c r="BR78" i="16"/>
  <c r="BR87" i="16"/>
  <c r="CD97" i="16"/>
  <c r="CD102" i="16" s="1"/>
  <c r="CD118" i="16" s="1"/>
  <c r="CD152" i="16" s="1"/>
  <c r="BL102" i="16"/>
  <c r="BL118" i="16" s="1"/>
  <c r="BL152" i="16" s="1"/>
  <c r="BQ87" i="16"/>
  <c r="BQ78" i="16"/>
  <c r="BS87" i="16" l="1"/>
  <c r="BS78" i="16"/>
  <c r="BV158" i="16"/>
  <c r="BU157" i="16"/>
  <c r="BU98" i="16" s="1"/>
  <c r="BT167" i="16"/>
  <c r="BT65" i="16"/>
  <c r="BT72" i="16" s="1"/>
  <c r="BO89" i="16"/>
  <c r="BO91" i="16" s="1"/>
  <c r="BN97" i="16"/>
  <c r="BN102" i="16" s="1"/>
  <c r="BN118" i="16" s="1"/>
  <c r="BN152" i="16" s="1"/>
  <c r="BT78" i="16" l="1"/>
  <c r="BT87" i="16"/>
  <c r="BO97" i="16"/>
  <c r="BO102" i="16" s="1"/>
  <c r="BO118" i="16" s="1"/>
  <c r="BO152" i="16" s="1"/>
  <c r="BP89" i="16"/>
  <c r="BP91" i="16" s="1"/>
  <c r="BU65" i="16"/>
  <c r="BU72" i="16" s="1"/>
  <c r="BU167" i="16"/>
  <c r="BV157" i="16"/>
  <c r="BV98" i="16" s="1"/>
  <c r="BW158" i="16"/>
  <c r="BX158" i="16" l="1"/>
  <c r="BX157" i="16" s="1"/>
  <c r="BX98" i="16" s="1"/>
  <c r="BW157" i="16"/>
  <c r="BW98" i="16" s="1"/>
  <c r="BQ89" i="16"/>
  <c r="BQ91" i="16" s="1"/>
  <c r="BP97" i="16"/>
  <c r="BP102" i="16" s="1"/>
  <c r="BP118" i="16" s="1"/>
  <c r="BP152" i="16" s="1"/>
  <c r="BV65" i="16"/>
  <c r="BV72" i="16" s="1"/>
  <c r="BV167" i="16"/>
  <c r="BU78" i="16"/>
  <c r="BU87" i="16"/>
  <c r="BR89" i="16" l="1"/>
  <c r="BR91" i="16" s="1"/>
  <c r="BQ97" i="16"/>
  <c r="BQ102" i="16" s="1"/>
  <c r="BQ118" i="16" s="1"/>
  <c r="BQ152" i="16" s="1"/>
  <c r="BW65" i="16"/>
  <c r="BW72" i="16" s="1"/>
  <c r="BW167" i="16"/>
  <c r="BV78" i="16"/>
  <c r="BV87" i="16"/>
  <c r="BX65" i="16"/>
  <c r="BX167" i="16"/>
  <c r="CE98" i="16"/>
  <c r="BW78" i="16" l="1"/>
  <c r="BW87" i="16"/>
  <c r="BX72" i="16"/>
  <c r="CE65" i="16"/>
  <c r="CE72" i="16" s="1"/>
  <c r="BS89" i="16"/>
  <c r="BS91" i="16" s="1"/>
  <c r="BR97" i="16"/>
  <c r="BR102" i="16" s="1"/>
  <c r="BR118" i="16" s="1"/>
  <c r="BR152" i="16" s="1"/>
  <c r="CE87" i="16" l="1"/>
  <c r="CE91" i="16" s="1"/>
  <c r="CE78" i="16"/>
  <c r="BX78" i="16"/>
  <c r="BX87" i="16"/>
  <c r="BS97" i="16"/>
  <c r="BS102" i="16" s="1"/>
  <c r="BS118" i="16" s="1"/>
  <c r="BS152" i="16" s="1"/>
  <c r="BT89" i="16"/>
  <c r="BT91" i="16" s="1"/>
  <c r="BU89" i="16" l="1"/>
  <c r="BU91" i="16" s="1"/>
  <c r="BT97" i="16"/>
  <c r="BT102" i="16" s="1"/>
  <c r="BT118" i="16" s="1"/>
  <c r="BT152" i="16" s="1"/>
  <c r="BV89" i="16" l="1"/>
  <c r="BV91" i="16" s="1"/>
  <c r="BU97" i="16"/>
  <c r="BU102" i="16" s="1"/>
  <c r="BU118" i="16" s="1"/>
  <c r="BU152" i="16" s="1"/>
  <c r="BW89" i="16" l="1"/>
  <c r="BW91" i="16" s="1"/>
  <c r="BV97" i="16"/>
  <c r="BV102" i="16" s="1"/>
  <c r="BV118" i="16" s="1"/>
  <c r="BV152" i="16" s="1"/>
  <c r="BW97" i="16" l="1"/>
  <c r="BW102" i="16" s="1"/>
  <c r="BW118" i="16" s="1"/>
  <c r="BW152" i="16" s="1"/>
  <c r="BX89" i="16"/>
  <c r="BX91" i="16" s="1"/>
  <c r="BX97" i="16" s="1"/>
  <c r="BX102" i="16" l="1"/>
  <c r="BX118" i="16" s="1"/>
  <c r="BX152" i="16" s="1"/>
  <c r="CE97" i="16"/>
  <c r="CE102" i="16" s="1"/>
  <c r="CE118" i="16" s="1"/>
  <c r="CE152"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 Happ</author>
  </authors>
  <commentList>
    <comment ref="Q84" authorId="0" shapeId="0" xr:uid="{E7122AC0-1668-4078-92C4-181D6253AB27}">
      <text>
        <r>
          <rPr>
            <b/>
            <sz val="9"/>
            <color indexed="81"/>
            <rFont val="Tahoma"/>
            <family val="2"/>
          </rPr>
          <t>Jen Happ:</t>
        </r>
        <r>
          <rPr>
            <sz val="9"/>
            <color indexed="81"/>
            <rFont val="Tahoma"/>
            <family val="2"/>
          </rPr>
          <t xml:space="preserve">
adjustments in bench retained earnings account in Jan 2019</t>
        </r>
      </text>
    </comment>
  </commentList>
</comments>
</file>

<file path=xl/sharedStrings.xml><?xml version="1.0" encoding="utf-8"?>
<sst xmlns="http://schemas.openxmlformats.org/spreadsheetml/2006/main" count="1621" uniqueCount="636">
  <si>
    <t>This financial model was prepared by the professionals at KPI Sense based on input and assumptions provided by Demo Company.</t>
  </si>
  <si>
    <t>Demo Company - Discussion List</t>
  </si>
  <si>
    <t>Demo Company - Key Metrics</t>
  </si>
  <si>
    <t>Summary Financial Metrics</t>
  </si>
  <si>
    <t>Subscription Revenue</t>
  </si>
  <si>
    <t>Services Revenue</t>
  </si>
  <si>
    <t>Total Revenue</t>
  </si>
  <si>
    <t>Cost of Goods Sold - COGS</t>
  </si>
  <si>
    <t>Gross Margin $</t>
  </si>
  <si>
    <t>Gross Margin %</t>
  </si>
  <si>
    <t>Sales &amp; Marketing</t>
  </si>
  <si>
    <t>Research &amp; Development</t>
  </si>
  <si>
    <t>General &amp; Administrative</t>
  </si>
  <si>
    <t>Total Operating Expenses</t>
  </si>
  <si>
    <t>EBITDA</t>
  </si>
  <si>
    <t>Check</t>
  </si>
  <si>
    <t>Avg Monthly Cash Flow/(Burn)</t>
  </si>
  <si>
    <t>Cash Balance at End of Month</t>
  </si>
  <si>
    <t>TTM</t>
  </si>
  <si>
    <t>T6M</t>
  </si>
  <si>
    <t>T3M</t>
  </si>
  <si>
    <t>Change in Cash Balance</t>
  </si>
  <si>
    <t>Customer Metrics</t>
  </si>
  <si>
    <t>Opening Customers</t>
  </si>
  <si>
    <t># of New Customers</t>
  </si>
  <si>
    <t># of Churned Customers</t>
  </si>
  <si>
    <t># of Reactivated Customers</t>
  </si>
  <si>
    <t>Net New Customers</t>
  </si>
  <si>
    <t>Customer Retention % (Annualized)</t>
  </si>
  <si>
    <r>
      <t xml:space="preserve">Total </t>
    </r>
    <r>
      <rPr>
        <b/>
        <sz val="10"/>
        <rFont val="Calibri"/>
        <family val="2"/>
        <scheme val="minor"/>
      </rPr>
      <t>End of Period</t>
    </r>
    <r>
      <rPr>
        <sz val="10"/>
        <rFont val="Calibri"/>
        <family val="2"/>
        <scheme val="minor"/>
      </rPr>
      <t xml:space="preserve"> # of Customers</t>
    </r>
  </si>
  <si>
    <t>Total Customer Churn</t>
  </si>
  <si>
    <t xml:space="preserve">New Bookings </t>
  </si>
  <si>
    <t>Annual Contract Value (ACV)</t>
  </si>
  <si>
    <t>ACV Bookings (YTD - Cumulative)</t>
  </si>
  <si>
    <t>Average ACV New Contracts</t>
  </si>
  <si>
    <t>Average MRR New Customers</t>
  </si>
  <si>
    <t>Average MRR All Customers</t>
  </si>
  <si>
    <t>MRR/ARR by Month</t>
  </si>
  <si>
    <t>Opening</t>
  </si>
  <si>
    <t>New</t>
  </si>
  <si>
    <t>Lost</t>
  </si>
  <si>
    <t>Expansion</t>
  </si>
  <si>
    <t>Contraction</t>
  </si>
  <si>
    <t>Reactivation</t>
  </si>
  <si>
    <t>End of Period</t>
  </si>
  <si>
    <t>MRR Growth</t>
  </si>
  <si>
    <t>MRR Growth (Month-over-Month)</t>
  </si>
  <si>
    <t>Starting ARR</t>
  </si>
  <si>
    <t>Ending ARR</t>
  </si>
  <si>
    <t>Revenue Retention % (Annualized)</t>
  </si>
  <si>
    <t>Gross Revenue Churn</t>
  </si>
  <si>
    <t>Net Revenue Churn</t>
  </si>
  <si>
    <t>Net Expansion Revenue</t>
  </si>
  <si>
    <t>YTD Net Expansion Revenue</t>
  </si>
  <si>
    <t>Customer Unit Economics</t>
  </si>
  <si>
    <t>Average Customer LTV (Contribution Margin) - L6M</t>
  </si>
  <si>
    <t>Average Customer Acquisition Cost - L6M</t>
  </si>
  <si>
    <t>LTV to CAC Ratio</t>
  </si>
  <si>
    <t>Months to Recover CAC - L6M</t>
  </si>
  <si>
    <t>Months to Recover CAC - L6M - NO GM</t>
  </si>
  <si>
    <t>Magic Number</t>
  </si>
  <si>
    <t>Demo Company - Benchmarks</t>
  </si>
  <si>
    <t>Metrics Calculated as of</t>
  </si>
  <si>
    <t>ARR Range for Benchmark Set</t>
  </si>
  <si>
    <t>$2.5M - $10M</t>
  </si>
  <si>
    <t>Benchmark SaaS Companies</t>
  </si>
  <si>
    <t>Demo Company</t>
  </si>
  <si>
    <t>Bottom Qtr</t>
  </si>
  <si>
    <t>Median</t>
  </si>
  <si>
    <t>Top Qtr</t>
  </si>
  <si>
    <t>ARR ($M)</t>
  </si>
  <si>
    <t>FINANCIAL METRICS</t>
  </si>
  <si>
    <t>Year over Year Growth Rate</t>
  </si>
  <si>
    <t>Gross Margin (TTM)</t>
  </si>
  <si>
    <t>Sales &amp; Marketing Spend as % of Revenue (TTM)</t>
  </si>
  <si>
    <t>R&amp;D Spend as % of Revenue (TTM)</t>
  </si>
  <si>
    <t>Subsciption Revenue as % of Total Revenue (TTM)</t>
  </si>
  <si>
    <t>Average Monthly Burn Rate (TTM)</t>
  </si>
  <si>
    <t>SAAS METRICS</t>
  </si>
  <si>
    <t>Net Revenue Retention (TTM)</t>
  </si>
  <si>
    <t>CAC Payback in Months (TTM)</t>
  </si>
  <si>
    <t>Logo Retention (TTM)</t>
  </si>
  <si>
    <t>Benchmark Data</t>
  </si>
  <si>
    <t>ARR Range</t>
  </si>
  <si>
    <t>Metric</t>
  </si>
  <si>
    <t>Lookup</t>
  </si>
  <si>
    <t>&lt;$1M</t>
  </si>
  <si>
    <t>$1M - $2.5M</t>
  </si>
  <si>
    <t>$10M - $20M</t>
  </si>
  <si>
    <t>$20M - $50M</t>
  </si>
  <si>
    <t>&gt;$50M</t>
  </si>
  <si>
    <t>Employee Count</t>
  </si>
  <si>
    <t>Demo Company - Summary Financials</t>
  </si>
  <si>
    <t>Demo Company Summary Financials</t>
  </si>
  <si>
    <t>Revenue:</t>
  </si>
  <si>
    <t>Subscription</t>
  </si>
  <si>
    <t>Services / One-Time</t>
  </si>
  <si>
    <t xml:space="preserve">Total Revenue </t>
  </si>
  <si>
    <t>Growth</t>
  </si>
  <si>
    <t>% Recurring Revenue Growth</t>
  </si>
  <si>
    <t>% of Recurring Revenue</t>
  </si>
  <si>
    <t>Total COGS</t>
  </si>
  <si>
    <t>Gross Profit</t>
  </si>
  <si>
    <t xml:space="preserve">Sales &amp; Marketing </t>
  </si>
  <si>
    <t>% Growth</t>
  </si>
  <si>
    <t>% of Sales</t>
  </si>
  <si>
    <t>Total Operating Expense</t>
  </si>
  <si>
    <t>Margin (%)</t>
  </si>
  <si>
    <t>Check 1</t>
  </si>
  <si>
    <t>Check 2</t>
  </si>
  <si>
    <t>Demo Company - Variance Analysis</t>
  </si>
  <si>
    <t>Month</t>
  </si>
  <si>
    <t>Ref</t>
  </si>
  <si>
    <t>Time Frame</t>
  </si>
  <si>
    <t>Year Beginning</t>
  </si>
  <si>
    <t>Quarter Beginning</t>
  </si>
  <si>
    <t>Demo Company Variance Analysis</t>
  </si>
  <si>
    <t>Year Start</t>
  </si>
  <si>
    <t>Qtr Start</t>
  </si>
  <si>
    <t>Budget</t>
  </si>
  <si>
    <t>Variance</t>
  </si>
  <si>
    <t>%</t>
  </si>
  <si>
    <t>PY</t>
  </si>
  <si>
    <t xml:space="preserve">Variance </t>
  </si>
  <si>
    <t>Total Cost of Goods Sold</t>
  </si>
  <si>
    <t>Total Sales &amp; Marketing</t>
  </si>
  <si>
    <t>Total R&amp;D</t>
  </si>
  <si>
    <t>Total G&amp;A</t>
  </si>
  <si>
    <t>Demo Company - Valuation</t>
  </si>
  <si>
    <t>Valuation Metrics</t>
  </si>
  <si>
    <t>SaaS Revenue</t>
  </si>
  <si>
    <t>Revenue Growth Rate</t>
  </si>
  <si>
    <t>SaaS ARR</t>
  </si>
  <si>
    <t>Recurring Revenue Growth</t>
  </si>
  <si>
    <t>Gross Margin</t>
  </si>
  <si>
    <t>SaaS Valuation Range</t>
  </si>
  <si>
    <t>Services Valuation Range</t>
  </si>
  <si>
    <t>Total Valuation Range - Lower</t>
  </si>
  <si>
    <t>Total Valuation Range - Average</t>
  </si>
  <si>
    <t>Total Valuation Range - Higher</t>
  </si>
  <si>
    <t>Valuation @ 8x Forward EV/EBITDA</t>
  </si>
  <si>
    <t>Valuation @ 10x Forward EV/EBITDA</t>
  </si>
  <si>
    <t>Valuation @ 12x Forward EV/EBITDA</t>
  </si>
  <si>
    <t>Demo Company - Consolidated 3 Statement Projection Model</t>
  </si>
  <si>
    <t/>
  </si>
  <si>
    <t>REF</t>
  </si>
  <si>
    <t>P&amp;L SUMMARY</t>
  </si>
  <si>
    <t>Total Subscription Revenue</t>
  </si>
  <si>
    <t>Discounts</t>
  </si>
  <si>
    <t>Other Revenue</t>
  </si>
  <si>
    <t>COGS:</t>
  </si>
  <si>
    <t>COGS Payroll</t>
  </si>
  <si>
    <t>Hosting Costs &amp; Support</t>
  </si>
  <si>
    <t>COGS Travel &amp; Entertainment</t>
  </si>
  <si>
    <t>Subcontractors - COGS</t>
  </si>
  <si>
    <t>Other COGS</t>
  </si>
  <si>
    <t>Operating Expenses:</t>
  </si>
  <si>
    <t>S&amp;M</t>
  </si>
  <si>
    <t>% Sales</t>
  </si>
  <si>
    <t>R&amp;D</t>
  </si>
  <si>
    <t>G&amp;A</t>
  </si>
  <si>
    <t>EBITDA Margin %</t>
  </si>
  <si>
    <t>Interest Income</t>
  </si>
  <si>
    <t>Intercompany Income</t>
  </si>
  <si>
    <t>Other Income</t>
  </si>
  <si>
    <t>Interest Expense</t>
  </si>
  <si>
    <t>Intercompany Expense</t>
  </si>
  <si>
    <t>Depreciation &amp; Amortization</t>
  </si>
  <si>
    <t>D&amp;A</t>
  </si>
  <si>
    <t>Taxes</t>
  </si>
  <si>
    <t>Other Expense</t>
  </si>
  <si>
    <t>Net Income</t>
  </si>
  <si>
    <t>Net Margin %</t>
  </si>
  <si>
    <t>CASH FLOW STATEMENT</t>
  </si>
  <si>
    <t>Plus: Depreciation &amp; Amortization</t>
  </si>
  <si>
    <t>(Increase)/Decrease in Accounts Receivables</t>
  </si>
  <si>
    <t>AR</t>
  </si>
  <si>
    <t>Increase/(Decrease) in Accounts Payable</t>
  </si>
  <si>
    <t>AP</t>
  </si>
  <si>
    <t>Increase/(Decrease) in Deferred Revenue</t>
  </si>
  <si>
    <t>DR</t>
  </si>
  <si>
    <t>Increase/(Decrease) in Other Current Assets</t>
  </si>
  <si>
    <t>OCA</t>
  </si>
  <si>
    <t>Increase/(Decrease) in Other Current Liabilities</t>
  </si>
  <si>
    <t>OCL</t>
  </si>
  <si>
    <t>Increase/(Decrease) in Other Assets</t>
  </si>
  <si>
    <t>OA</t>
  </si>
  <si>
    <t>Increase/(Decrease) in Other Liabilities</t>
  </si>
  <si>
    <t>OL</t>
  </si>
  <si>
    <t>Cash Flow from Operating Activities</t>
  </si>
  <si>
    <t>Investing Activities</t>
  </si>
  <si>
    <t>Capex - Fixed Assets</t>
  </si>
  <si>
    <t>FA</t>
  </si>
  <si>
    <t>Total Investing Activities</t>
  </si>
  <si>
    <t>Cash Flow After Investing Activities</t>
  </si>
  <si>
    <t>Financing Activities</t>
  </si>
  <si>
    <t>Loan Receivable</t>
  </si>
  <si>
    <t>LR</t>
  </si>
  <si>
    <t>Loan Payable</t>
  </si>
  <si>
    <t>LP</t>
  </si>
  <si>
    <t>Equity Contributions</t>
  </si>
  <si>
    <t>EC</t>
  </si>
  <si>
    <t>Equity Distributions</t>
  </si>
  <si>
    <t>ED</t>
  </si>
  <si>
    <t>Total Financing Activities</t>
  </si>
  <si>
    <t>Net Cash Flow Before Revolver</t>
  </si>
  <si>
    <t>Plus: Beginning Cash</t>
  </si>
  <si>
    <t>Ending Cash Balance</t>
  </si>
  <si>
    <t>BALANCE SHEET</t>
  </si>
  <si>
    <t>Current Assets</t>
  </si>
  <si>
    <t>Cash</t>
  </si>
  <si>
    <t>Accounts Receivable</t>
  </si>
  <si>
    <t>Prepayments &amp; Deposits</t>
  </si>
  <si>
    <t>Loans Receivable - Current</t>
  </si>
  <si>
    <t>Other Current Assets</t>
  </si>
  <si>
    <t>Total Current Assets</t>
  </si>
  <si>
    <t>Fixed Assets</t>
  </si>
  <si>
    <t>Developed Software</t>
  </si>
  <si>
    <t>Accumulated Depreciation</t>
  </si>
  <si>
    <t>Net Fixed Assets</t>
  </si>
  <si>
    <t>Start Up Costs</t>
  </si>
  <si>
    <t>Intangible Assets</t>
  </si>
  <si>
    <t>Accumulated Amortization</t>
  </si>
  <si>
    <t>Net Amortizable Assets</t>
  </si>
  <si>
    <t>Loans Receivable - Non-current</t>
  </si>
  <si>
    <t>Intercompany Receivable</t>
  </si>
  <si>
    <t>Other Non-Current Assets</t>
  </si>
  <si>
    <t>TOTAL ASSETS</t>
  </si>
  <si>
    <t>LIABILITIES &amp; EQUITY</t>
  </si>
  <si>
    <t>Current Liabilities</t>
  </si>
  <si>
    <t>Accounts Payable</t>
  </si>
  <si>
    <t>Credit Cards</t>
  </si>
  <si>
    <t>Tax Liabilities</t>
  </si>
  <si>
    <t>Employee Liabilities</t>
  </si>
  <si>
    <t>Deferred Revenue</t>
  </si>
  <si>
    <t>Loan Payable - Current</t>
  </si>
  <si>
    <t>Other Current Liabilities</t>
  </si>
  <si>
    <t>Total Current Liabilities</t>
  </si>
  <si>
    <t>Loan Payable - Non-current</t>
  </si>
  <si>
    <t>Distributions Payable</t>
  </si>
  <si>
    <t>Intercompany Payable</t>
  </si>
  <si>
    <t>Other Non-Current Liabilities</t>
  </si>
  <si>
    <t>Total Long-Term Liabilities</t>
  </si>
  <si>
    <t>Total Liabilities</t>
  </si>
  <si>
    <t>Equity</t>
  </si>
  <si>
    <t>Contributions</t>
  </si>
  <si>
    <t>Distributions</t>
  </si>
  <si>
    <t>Common Stock</t>
  </si>
  <si>
    <t>Preferred Stock</t>
  </si>
  <si>
    <t>Current Year Earnings</t>
  </si>
  <si>
    <t>Retained Earnings</t>
  </si>
  <si>
    <t>Other Equity</t>
  </si>
  <si>
    <t>Total Equity</t>
  </si>
  <si>
    <t>TOTAL LIABILITIES AND EQUITY</t>
  </si>
  <si>
    <t>Difference</t>
  </si>
  <si>
    <t>Balance Sheet Assumptions:</t>
  </si>
  <si>
    <t>Days in Period</t>
  </si>
  <si>
    <t>Days Receivable</t>
  </si>
  <si>
    <t>% of Operating Expense</t>
  </si>
  <si>
    <t>Depreciation &amp; Amortization (as % of revenue)</t>
  </si>
  <si>
    <t>CapEx (as % of revenue)</t>
  </si>
  <si>
    <t>Assets:</t>
  </si>
  <si>
    <t>DSO</t>
  </si>
  <si>
    <t>Other Current Assets % of Sales</t>
  </si>
  <si>
    <t>Other Assets % of Sales</t>
  </si>
  <si>
    <t>Liabilities</t>
  </si>
  <si>
    <t>DPO</t>
  </si>
  <si>
    <t>Accrued Liabilities % of Sales</t>
  </si>
  <si>
    <t>GAAP Revenue</t>
  </si>
  <si>
    <t>Total GAAP Revenue</t>
  </si>
  <si>
    <t>Contract $s Booked by Deal Type</t>
  </si>
  <si>
    <t>Renewals</t>
  </si>
  <si>
    <t>New Business</t>
  </si>
  <si>
    <t>Training / Services / License / One-Time</t>
  </si>
  <si>
    <t>Total Contract $s Booked</t>
  </si>
  <si>
    <t xml:space="preserve">Deferred Revenue </t>
  </si>
  <si>
    <t>Total Deferred Revenue</t>
  </si>
  <si>
    <t>Term Loan</t>
  </si>
  <si>
    <t>Beginning Balance</t>
  </si>
  <si>
    <t>Draw / (Pay down)</t>
  </si>
  <si>
    <t>Ending Balance</t>
  </si>
  <si>
    <t>Demo Company - P&amp;L Model</t>
  </si>
  <si>
    <t>Actual</t>
  </si>
  <si>
    <t>Forecast</t>
  </si>
  <si>
    <t>Month Date</t>
  </si>
  <si>
    <t>Fiscal Year</t>
  </si>
  <si>
    <t>Reference for Growth Calculation</t>
  </si>
  <si>
    <t>Annual</t>
  </si>
  <si>
    <t>Average Monthly Run Rate</t>
  </si>
  <si>
    <t>Acct #</t>
  </si>
  <si>
    <t>Revenue</t>
  </si>
  <si>
    <t>Cost of Goods Sold</t>
  </si>
  <si>
    <t>Sales &amp; Marketing Expenses</t>
  </si>
  <si>
    <t>Sales</t>
  </si>
  <si>
    <t>Sales Payroll</t>
  </si>
  <si>
    <t>Sales Commissions</t>
  </si>
  <si>
    <t>Sales Travel &amp; Entertainment</t>
  </si>
  <si>
    <t>Subcontractors - Sales</t>
  </si>
  <si>
    <t>Other Sales Expense</t>
  </si>
  <si>
    <t>Total Sales</t>
  </si>
  <si>
    <t>Marketing</t>
  </si>
  <si>
    <t>Marketing Payroll</t>
  </si>
  <si>
    <t>Subcontractors - Marketing</t>
  </si>
  <si>
    <t>Advertising</t>
  </si>
  <si>
    <t>Events</t>
  </si>
  <si>
    <t>Promotions</t>
  </si>
  <si>
    <t>Public Relations</t>
  </si>
  <si>
    <t>Other Marketing Expense</t>
  </si>
  <si>
    <t>Total Marketing</t>
  </si>
  <si>
    <t>Research &amp; Development Expenses</t>
  </si>
  <si>
    <t>R&amp;D Payroll</t>
  </si>
  <si>
    <t>Subcontractors - R&amp;D</t>
  </si>
  <si>
    <t>Other Product Development Expense</t>
  </si>
  <si>
    <t>General &amp; Administrative Expenses</t>
  </si>
  <si>
    <t>G&amp;A Payroll</t>
  </si>
  <si>
    <t>Other Employee Expense</t>
  </si>
  <si>
    <t>Professional Services</t>
  </si>
  <si>
    <t>G&amp;A Meals, Travel &amp; Entertainment</t>
  </si>
  <si>
    <t>Subcontractors - G&amp;A</t>
  </si>
  <si>
    <t>Rent &amp; Utilities</t>
  </si>
  <si>
    <t>Office Expenses</t>
  </si>
  <si>
    <t>Computer &amp; Software</t>
  </si>
  <si>
    <t>Licenses &amp; Fees</t>
  </si>
  <si>
    <t>Automobile Expenses</t>
  </si>
  <si>
    <t>Bad Debt Expense</t>
  </si>
  <si>
    <t>Other G&amp;A Expense</t>
  </si>
  <si>
    <t>Total Other G&amp;A</t>
  </si>
  <si>
    <t>Net Operating Income</t>
  </si>
  <si>
    <t xml:space="preserve">Other Income </t>
  </si>
  <si>
    <t xml:space="preserve">Other Expense </t>
  </si>
  <si>
    <t>Total Other Income/Expense</t>
  </si>
  <si>
    <t>Net Income Check</t>
  </si>
  <si>
    <t>Headcount Check</t>
  </si>
  <si>
    <t>Demo Company - Headcount Summary</t>
  </si>
  <si>
    <t>Annual Salary Performance Increase</t>
  </si>
  <si>
    <t>Employee Benefits &amp; Health Insurance</t>
  </si>
  <si>
    <t>Salary &amp; Benefits Costs by Team</t>
  </si>
  <si>
    <t>Customer Success</t>
  </si>
  <si>
    <t>COGS</t>
  </si>
  <si>
    <t>Support</t>
  </si>
  <si>
    <t>Implementation/Training</t>
  </si>
  <si>
    <t>Product</t>
  </si>
  <si>
    <t>Engineering</t>
  </si>
  <si>
    <t>Management</t>
  </si>
  <si>
    <t>Operations</t>
  </si>
  <si>
    <t>Administrative</t>
  </si>
  <si>
    <t>Total</t>
  </si>
  <si>
    <t>Bonuses by Team</t>
  </si>
  <si>
    <t>Total Cost Summary by Team</t>
  </si>
  <si>
    <t>FTE Summary by Team</t>
  </si>
  <si>
    <t>Historical Cost Allocations</t>
  </si>
  <si>
    <t>Costs to Allocate</t>
  </si>
  <si>
    <t>Demo Company - Revenue Build</t>
  </si>
  <si>
    <t>Month / Period</t>
  </si>
  <si>
    <t>Attach Rate</t>
  </si>
  <si>
    <t>% growth y/y</t>
  </si>
  <si>
    <t>New Bookings</t>
  </si>
  <si>
    <t>Total Bookings</t>
  </si>
  <si>
    <t>Software Bookings</t>
  </si>
  <si>
    <t>New Software Bookings (ARR/ACV)</t>
  </si>
  <si>
    <t>Total Software Bookings (ACV)</t>
  </si>
  <si>
    <t>Periods/Year</t>
  </si>
  <si>
    <t>New Cloud Product Bookings to Revenue</t>
  </si>
  <si>
    <t xml:space="preserve">Period </t>
  </si>
  <si>
    <t>New Software Revenue</t>
  </si>
  <si>
    <t>New Subscription Revenue</t>
  </si>
  <si>
    <t>Prior Year Revenue Retained</t>
  </si>
  <si>
    <t>Net Retention % (Y-o-Y)</t>
  </si>
  <si>
    <t>Retention Rate (%)</t>
  </si>
  <si>
    <t>New Subscription Product Revenue</t>
  </si>
  <si>
    <t>Total Subscription Product Revenue</t>
  </si>
  <si>
    <t>Total Services Revenue</t>
  </si>
  <si>
    <t>Demo Company - Sales Model</t>
  </si>
  <si>
    <t>Direct Sales AEs/SDRs</t>
  </si>
  <si>
    <t># Account Executives</t>
  </si>
  <si>
    <t>Ramped Account Executives</t>
  </si>
  <si>
    <t>New Account Execs</t>
  </si>
  <si>
    <t>AE/SDR Count</t>
  </si>
  <si>
    <t>AE/SDR Ramp</t>
  </si>
  <si>
    <t>AE 1</t>
  </si>
  <si>
    <t>AE 2</t>
  </si>
  <si>
    <t>AE 3</t>
  </si>
  <si>
    <t>AE 4</t>
  </si>
  <si>
    <t>AE 5</t>
  </si>
  <si>
    <t>AE 6</t>
  </si>
  <si>
    <t>AE 7</t>
  </si>
  <si>
    <t>AE 8</t>
  </si>
  <si>
    <t>AE 9</t>
  </si>
  <si>
    <t>AE 10</t>
  </si>
  <si>
    <t>AE 11</t>
  </si>
  <si>
    <t>AE 12</t>
  </si>
  <si>
    <t>AE 13</t>
  </si>
  <si>
    <t>AE 14</t>
  </si>
  <si>
    <t>AE 15</t>
  </si>
  <si>
    <t>AE 16</t>
  </si>
  <si>
    <t>AE 17</t>
  </si>
  <si>
    <t>AE 18</t>
  </si>
  <si>
    <t>AE 19</t>
  </si>
  <si>
    <t>AE 20</t>
  </si>
  <si>
    <t>AE 21</t>
  </si>
  <si>
    <t>AE 22</t>
  </si>
  <si>
    <t>AE 23</t>
  </si>
  <si>
    <t>Ramping AE</t>
  </si>
  <si>
    <t>ARR Attainment</t>
  </si>
  <si>
    <t>Bookings Breakdown by Month</t>
  </si>
  <si>
    <t>Total ARR / Quota</t>
  </si>
  <si>
    <t>Attrition</t>
  </si>
  <si>
    <t>Total Direct Sales Bookings</t>
  </si>
  <si>
    <t>Assumptions</t>
  </si>
  <si>
    <t>Account Exec Ramp Up</t>
  </si>
  <si>
    <t>Jan</t>
  </si>
  <si>
    <t>Feb</t>
  </si>
  <si>
    <t>Mar</t>
  </si>
  <si>
    <t>Apr</t>
  </si>
  <si>
    <t>May</t>
  </si>
  <si>
    <t>Jun</t>
  </si>
  <si>
    <t>Jul</t>
  </si>
  <si>
    <t>Aug</t>
  </si>
  <si>
    <t>Sep</t>
  </si>
  <si>
    <t>Oct</t>
  </si>
  <si>
    <t>Nov</t>
  </si>
  <si>
    <t>Dec</t>
  </si>
  <si>
    <t>% Bookings for Year</t>
  </si>
  <si>
    <t>Quota/Rep</t>
  </si>
  <si>
    <t>Quota Attainment</t>
  </si>
  <si>
    <t>Current # of Reps</t>
  </si>
  <si>
    <t>Curren # Fully Ramped Reps</t>
  </si>
  <si>
    <t>Demo Company - Sales Commissions</t>
  </si>
  <si>
    <t>New Subscription Bookings (ARR)</t>
  </si>
  <si>
    <t>Monthly</t>
  </si>
  <si>
    <t>Quarterly</t>
  </si>
  <si>
    <t>Commissions + Bonuses</t>
  </si>
  <si>
    <t>SDR Commissions</t>
  </si>
  <si>
    <t>CSM Commissions</t>
  </si>
  <si>
    <t>Total Commissions</t>
  </si>
  <si>
    <t>Demo Company - Cost Allocations</t>
  </si>
  <si>
    <t>Account Name</t>
  </si>
  <si>
    <t>Demo Company - LTV / CAC Analysis</t>
  </si>
  <si>
    <t>Customer Acquisition Cost (CAC)</t>
  </si>
  <si>
    <t>Total New Contracts</t>
  </si>
  <si>
    <t>Closed Contracts</t>
  </si>
  <si>
    <t>Contract Value</t>
  </si>
  <si>
    <t>Average Contract Value</t>
  </si>
  <si>
    <t>Selling Costs</t>
  </si>
  <si>
    <t>Total Sales &amp; Marketing Costs</t>
  </si>
  <si>
    <t>Gross Customer Acquisition Costs</t>
  </si>
  <si>
    <t>Average Customer Acquition Cost</t>
  </si>
  <si>
    <t>3-Month Rolling Average</t>
  </si>
  <si>
    <t>6-Month Rolling Average</t>
  </si>
  <si>
    <t>12-Month Rolling Average</t>
  </si>
  <si>
    <t>Customer Lifetime Value (LTV)</t>
  </si>
  <si>
    <t>Total MRR</t>
  </si>
  <si>
    <t>Total Customers for MRR</t>
  </si>
  <si>
    <t>Average ARR per Account</t>
  </si>
  <si>
    <t>Annual Churn Rate</t>
  </si>
  <si>
    <t>Annual Upsell Rate</t>
  </si>
  <si>
    <t>Customer LTV</t>
  </si>
  <si>
    <t>Customer LTV (Contribution Margin)</t>
  </si>
  <si>
    <t>LTV / CAC</t>
  </si>
  <si>
    <t>Employe ID</t>
  </si>
  <si>
    <t>Team</t>
  </si>
  <si>
    <t>Title</t>
  </si>
  <si>
    <t>Status</t>
  </si>
  <si>
    <t>FTE</t>
  </si>
  <si>
    <t>Start Date</t>
  </si>
  <si>
    <t>End Date</t>
  </si>
  <si>
    <t>Employee 001</t>
  </si>
  <si>
    <t>Founder</t>
  </si>
  <si>
    <t>Employee</t>
  </si>
  <si>
    <t>Employee 002</t>
  </si>
  <si>
    <t>VP of Eng</t>
  </si>
  <si>
    <t>Employee 003</t>
  </si>
  <si>
    <t>Onboarding Rep</t>
  </si>
  <si>
    <t>Employee 004</t>
  </si>
  <si>
    <t>Client Concierge</t>
  </si>
  <si>
    <t>Employee 005</t>
  </si>
  <si>
    <t>Customer Care Rep</t>
  </si>
  <si>
    <t>Employee 006</t>
  </si>
  <si>
    <t>Content Creator</t>
  </si>
  <si>
    <t>Employee 007</t>
  </si>
  <si>
    <t>Software Engineer</t>
  </si>
  <si>
    <t>Employee 008</t>
  </si>
  <si>
    <t>Video Intern</t>
  </si>
  <si>
    <t>Contractor</t>
  </si>
  <si>
    <t>Employee 009</t>
  </si>
  <si>
    <t>Employee 010</t>
  </si>
  <si>
    <t>Director of Success</t>
  </si>
  <si>
    <t>Employee 011</t>
  </si>
  <si>
    <t>Sr Onboarding Rep</t>
  </si>
  <si>
    <t>Employee 012</t>
  </si>
  <si>
    <t>Employee 013</t>
  </si>
  <si>
    <t>Sr Software Engineer</t>
  </si>
  <si>
    <t>Employee 014</t>
  </si>
  <si>
    <t>Customer Success Rep</t>
  </si>
  <si>
    <t>Employee 015</t>
  </si>
  <si>
    <t>Engineer</t>
  </si>
  <si>
    <t>Employee 016</t>
  </si>
  <si>
    <t>Product Manager</t>
  </si>
  <si>
    <t>Employee 017</t>
  </si>
  <si>
    <t>Engineer (Core)</t>
  </si>
  <si>
    <t>TBH1</t>
  </si>
  <si>
    <t>TBH2</t>
  </si>
  <si>
    <t>Sr Engineer (Core)</t>
  </si>
  <si>
    <t>TBH3</t>
  </si>
  <si>
    <t>TBH4</t>
  </si>
  <si>
    <t>Engineer (Merch)</t>
  </si>
  <si>
    <t>TBH5</t>
  </si>
  <si>
    <t>Designer</t>
  </si>
  <si>
    <t>TBH6</t>
  </si>
  <si>
    <t>Mobile Engineer</t>
  </si>
  <si>
    <t>TBH7</t>
  </si>
  <si>
    <t>PM - Jr</t>
  </si>
  <si>
    <t>TBH8</t>
  </si>
  <si>
    <t>Outbound Sales Rep</t>
  </si>
  <si>
    <t>TBH9</t>
  </si>
  <si>
    <t>Digital Marketing/Growth</t>
  </si>
  <si>
    <t>TBH10</t>
  </si>
  <si>
    <t>Customer Success Rep (long term customers)</t>
  </si>
  <si>
    <t>TBH11</t>
  </si>
  <si>
    <t>Customer Success Rep (training)</t>
  </si>
  <si>
    <t>TBH12</t>
  </si>
  <si>
    <t>Sales Rep</t>
  </si>
  <si>
    <t>TBH13</t>
  </si>
  <si>
    <t>Office Mgr</t>
  </si>
  <si>
    <t>TBH14</t>
  </si>
  <si>
    <t>Customer Care Lead</t>
  </si>
  <si>
    <t>TBH15</t>
  </si>
  <si>
    <t>Director of Sales</t>
  </si>
  <si>
    <t>TBH16</t>
  </si>
  <si>
    <t>TBH17</t>
  </si>
  <si>
    <t>TBH18</t>
  </si>
  <si>
    <t>Accounting Manager</t>
  </si>
  <si>
    <t>TBH19</t>
  </si>
  <si>
    <t>Staff Accountant</t>
  </si>
  <si>
    <t>TBH20</t>
  </si>
  <si>
    <t>HR Manager</t>
  </si>
  <si>
    <t>TBH21</t>
  </si>
  <si>
    <t>COO</t>
  </si>
  <si>
    <t>TBH22</t>
  </si>
  <si>
    <t>TBH23</t>
  </si>
  <si>
    <t>Demo Company - P&amp;L Budget</t>
  </si>
  <si>
    <t>Balance Sheet</t>
  </si>
  <si>
    <t>Acct Name</t>
  </si>
  <si>
    <t>Assets</t>
  </si>
  <si>
    <t>PNC - Checking - 8399</t>
  </si>
  <si>
    <t>PNC - Savings - 0655</t>
  </si>
  <si>
    <t>PNC - Checking - 0528</t>
  </si>
  <si>
    <t>Security Deposits Receivable</t>
  </si>
  <si>
    <t>Property Plant &amp; Equipment</t>
  </si>
  <si>
    <t>Amazon Unavailable Balance</t>
  </si>
  <si>
    <t>Money in transit</t>
  </si>
  <si>
    <t>Money in transit (outstanding)</t>
  </si>
  <si>
    <t>Total Assets</t>
  </si>
  <si>
    <t>Chase - Credit Card - 8063 | Closed | October 2018</t>
  </si>
  <si>
    <t>Chase - Credit Card - 6544</t>
  </si>
  <si>
    <t>Chase - Credit Card - 2514</t>
  </si>
  <si>
    <t>Chase - Credit Card - 2569</t>
  </si>
  <si>
    <t>Chase - CREDIT CARD - 9074</t>
  </si>
  <si>
    <t>Capital One - Visa Signature Business - 4514</t>
  </si>
  <si>
    <t>Payroll Payable - Salary &amp; Wage</t>
  </si>
  <si>
    <t>Payroll Payable - Payroll Tax</t>
  </si>
  <si>
    <t>Garnishments Payable</t>
  </si>
  <si>
    <t>Additional Paid in Capital - Bruce Ackerman</t>
  </si>
  <si>
    <t>Member Drawing - Bruce Ackerman</t>
  </si>
  <si>
    <t>Shareholder Distribution - Bruce Ackerman</t>
  </si>
  <si>
    <t>Total Liabilities and Equity</t>
  </si>
  <si>
    <t>Profit and Loss</t>
  </si>
  <si>
    <t>Revenues</t>
  </si>
  <si>
    <t>Sales Revenue</t>
  </si>
  <si>
    <t>Sales Tax Remitted</t>
  </si>
  <si>
    <t>Returns &amp; Allowances</t>
  </si>
  <si>
    <t>Total Revenues</t>
  </si>
  <si>
    <t>Operating Expenses</t>
  </si>
  <si>
    <t>Awaiting Category - Expense</t>
  </si>
  <si>
    <t>Bank &amp; ATM Fee Expense</t>
  </si>
  <si>
    <t>Business Meals Expense</t>
  </si>
  <si>
    <t>Charitable Contributions</t>
  </si>
  <si>
    <t>Client Entertainment</t>
  </si>
  <si>
    <t>Commission &amp; Fees</t>
  </si>
  <si>
    <t>Company Events Expense</t>
  </si>
  <si>
    <t>Computer Equipment Expense</t>
  </si>
  <si>
    <t>Employee Benefits Expense</t>
  </si>
  <si>
    <t>Equipment Expense</t>
  </si>
  <si>
    <t>Facility &amp; Utilities Expense</t>
  </si>
  <si>
    <t>Furniture &amp; Fixtures Expense</t>
  </si>
  <si>
    <t>Gas &amp; Auto Expense</t>
  </si>
  <si>
    <t>Gifts Expense</t>
  </si>
  <si>
    <t>Independent Contractor Expense</t>
  </si>
  <si>
    <t>Insurance Expense - Auto</t>
  </si>
  <si>
    <t>Insurance Expense - Business</t>
  </si>
  <si>
    <t>Insurance Expense - Health</t>
  </si>
  <si>
    <t>License &amp; Fee Expense</t>
  </si>
  <si>
    <t>Marketing &amp; Advertising Expense</t>
  </si>
  <si>
    <t>Merchant Fees Expense</t>
  </si>
  <si>
    <t>Miscellaneous Expense</t>
  </si>
  <si>
    <t>Moving Expense</t>
  </si>
  <si>
    <t>Office Kitchen Expense</t>
  </si>
  <si>
    <t>Office Supply Expense</t>
  </si>
  <si>
    <t>Parking &amp; Tolls Expense</t>
  </si>
  <si>
    <t>Payroll Expense - Administration</t>
  </si>
  <si>
    <t>Payroll Expense - Payroll Tax</t>
  </si>
  <si>
    <t>Payroll Expense - Pension</t>
  </si>
  <si>
    <t>Payroll Expense - Salary &amp; Wage</t>
  </si>
  <si>
    <t>Phone &amp; Internet Expense</t>
  </si>
  <si>
    <t>Postage &amp; Shipping Expense</t>
  </si>
  <si>
    <t>Professional Service Expense</t>
  </si>
  <si>
    <t>Publication/Subscription Expense</t>
  </si>
  <si>
    <t>Recruiting &amp; HR Expense</t>
  </si>
  <si>
    <t>Rent or Lease Expense</t>
  </si>
  <si>
    <t>Software &amp; Web Hosting Expense</t>
  </si>
  <si>
    <t>Taxes Paid</t>
  </si>
  <si>
    <t>Training &amp; Education Expense</t>
  </si>
  <si>
    <t>Travel &amp; Transportation Expense</t>
  </si>
  <si>
    <t>Uniforms Expense</t>
  </si>
  <si>
    <t>Total Expenses</t>
  </si>
  <si>
    <t>Net Profit</t>
  </si>
  <si>
    <t>Demo Company Chart of Accounts Mapping</t>
  </si>
  <si>
    <t>Account List from Accounting Software</t>
  </si>
  <si>
    <t>KPI Sense Mapping</t>
  </si>
  <si>
    <t>Account #</t>
  </si>
  <si>
    <t>Account</t>
  </si>
  <si>
    <t>Type</t>
  </si>
  <si>
    <t>Detail type</t>
  </si>
  <si>
    <t>Number</t>
  </si>
  <si>
    <t>Account Type</t>
  </si>
  <si>
    <t>Awaiting Category - Revenue</t>
  </si>
  <si>
    <t>Expense</t>
  </si>
  <si>
    <t>Dues &amp; Membership Expense</t>
  </si>
  <si>
    <t>Asset</t>
  </si>
  <si>
    <t>Liability</t>
  </si>
  <si>
    <t>KPI Sense Standard Chart of Accounts</t>
  </si>
  <si>
    <t>Major FSLI</t>
  </si>
  <si>
    <t>Non-Current Assets</t>
  </si>
  <si>
    <t>Non-Current Liabilities</t>
  </si>
  <si>
    <t>Cost of Sales</t>
  </si>
  <si>
    <t>Other Income &amp;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</si>
</sst>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5" formatCode="&quot;$&quot;#,##0_);\(&quot;$&quot;#,##0\)"/>
    <numFmt numFmtId="6" formatCode="&quot;$&quot;#,##0_);[Red]\(&quot;$&quot;#,##0\)"/>
    <numFmt numFmtId="7" formatCode="&quot;$&quot;#,##0.00_);\(&quot;$&quot;#,##0.00\)"/>
    <numFmt numFmtId="44" formatCode="_(&quot;$&quot;* #,##0.00_);_(&quot;$&quot;* \(#,##0.00\);_(&quot;$&quot;* &quot;-&quot;??_);_(@_)"/>
    <numFmt numFmtId="43" formatCode="_(* #,##0.00_);_(* \(#,##0.00\);_(* &quot;-&quot;??_);_(@_)"/>
    <numFmt numFmtId="164" formatCode="_(* #,##0_);_(* \(#,##0\);_(* &quot;-&quot;??_);_(@_)"/>
    <numFmt numFmtId="165" formatCode="#,##0.00\ _€"/>
    <numFmt numFmtId="166" formatCode="_(#,##0_);\(#,##0\);_(&quot;–&quot;_);_(@_)"/>
    <numFmt numFmtId="167" formatCode="0_);\(0\)"/>
    <numFmt numFmtId="168" formatCode="_(&quot;$&quot;#,##0_);\(&quot;$&quot;#,##0\);_(&quot;–&quot;_);_(@_)"/>
    <numFmt numFmtId="169" formatCode="_-* #,##0.00_-;\-* #,##0.00_-;_-* &quot;-&quot;??_-;_-@_-"/>
    <numFmt numFmtId="170" formatCode="[$-409]mmm\-yy;@"/>
    <numFmt numFmtId="171" formatCode="_-* #,##0_-;\-* #,##0_-;_-* &quot;-&quot;??_-;_-@_-"/>
    <numFmt numFmtId="172" formatCode="0.0%"/>
    <numFmt numFmtId="173" formatCode="&quot;$&quot;#,##0.00"/>
    <numFmt numFmtId="174" formatCode="0.0%;\(0.0%\)"/>
    <numFmt numFmtId="175" formatCode="_(* #,##0_);_(* \(#,##0\);_(* &quot; - &quot;_);_(@_)"/>
    <numFmt numFmtId="176" formatCode="#,##0.0_);\(#,##0.0\)"/>
    <numFmt numFmtId="177" formatCode="_(&quot;$&quot;* #,##0_);_(&quot;$&quot;* \(#,##0\);_(&quot;$&quot;* &quot;-&quot;??_);_(@_)"/>
    <numFmt numFmtId="178" formatCode="0.0&quot;x&quot;"/>
    <numFmt numFmtId="179" formatCode="0.00_);\(0.00\)"/>
    <numFmt numFmtId="180" formatCode="0.0"/>
    <numFmt numFmtId="181" formatCode="#,##0.000_);\(#,##0.000\)"/>
    <numFmt numFmtId="182" formatCode="#,##0.0_);\(#,##0.0\);\-\-_)"/>
    <numFmt numFmtId="183" formatCode=";;;"/>
    <numFmt numFmtId="184" formatCode="_(#,##0.0_);\(#,##0.0\);_(&quot;–&quot;_);_(@_)"/>
    <numFmt numFmtId="185" formatCode="m/d/yy;@"/>
    <numFmt numFmtId="186" formatCode="m/d/yyyy;@"/>
    <numFmt numFmtId="187" formatCode="####&quot;E&quot;"/>
    <numFmt numFmtId="188" formatCode="0000\E"/>
    <numFmt numFmtId="189" formatCode="#,##0.0%_);\(#,##0.0%\);\-_0_%_);_(@_)"/>
    <numFmt numFmtId="190" formatCode="_(&quot;$&quot;#,##0.0_);\(&quot;$&quot;#,##0.0\);_(&quot;–&quot;_);_(@_)"/>
    <numFmt numFmtId="191" formatCode="_(* #,##0.0_);_(* \(#,##0.0\);_(* &quot;-&quot;?_);_(@_)"/>
    <numFmt numFmtId="192" formatCode="0.00\x"/>
    <numFmt numFmtId="193" formatCode="&quot;$&quot;#,##0"/>
    <numFmt numFmtId="194" formatCode="_-* #,##0.0_-;\-* #,##0.0_-;_-* &quot;-&quot;??_-;_-@_-"/>
  </numFmts>
  <fonts count="72" x14ac:knownFonts="1">
    <font>
      <sz val="11"/>
      <color theme="1"/>
      <name val="Calibri"/>
      <family val="2"/>
      <scheme val="minor"/>
    </font>
    <font>
      <sz val="11"/>
      <color theme="1"/>
      <name val="Calibri"/>
      <family val="2"/>
      <scheme val="minor"/>
    </font>
    <font>
      <b/>
      <sz val="13"/>
      <color theme="3"/>
      <name val="Calibri"/>
      <family val="2"/>
      <scheme val="minor"/>
    </font>
    <font>
      <sz val="11"/>
      <color indexed="8"/>
      <name val="Calibri"/>
      <family val="2"/>
      <scheme val="minor"/>
    </font>
    <font>
      <sz val="9"/>
      <color theme="1"/>
      <name val="Arial"/>
      <family val="2"/>
    </font>
    <font>
      <b/>
      <sz val="14"/>
      <color indexed="8"/>
      <name val="Arial"/>
      <family val="2"/>
    </font>
    <font>
      <b/>
      <sz val="10"/>
      <color indexed="8"/>
      <name val="Arial"/>
      <family val="2"/>
    </font>
    <font>
      <b/>
      <sz val="9"/>
      <color indexed="8"/>
      <name val="Arial"/>
      <family val="2"/>
    </font>
    <font>
      <sz val="8"/>
      <color indexed="8"/>
      <name val="Arial"/>
      <family val="2"/>
    </font>
    <font>
      <sz val="12"/>
      <color theme="1"/>
      <name val="Calibri"/>
      <family val="2"/>
      <scheme val="minor"/>
    </font>
    <font>
      <sz val="12"/>
      <color rgb="FF9C0006"/>
      <name val="Calibri"/>
      <family val="2"/>
      <scheme val="minor"/>
    </font>
    <font>
      <sz val="10"/>
      <color theme="1"/>
      <name val="Arial"/>
      <family val="2"/>
    </font>
    <font>
      <sz val="12"/>
      <color theme="1"/>
      <name val="Arial Narrow"/>
      <family val="2"/>
    </font>
    <font>
      <sz val="12"/>
      <color theme="1"/>
      <name val="Tahoma"/>
      <family val="2"/>
    </font>
    <font>
      <sz val="10"/>
      <color theme="1"/>
      <name val="Calibri"/>
      <family val="2"/>
      <scheme val="minor"/>
    </font>
    <font>
      <sz val="10"/>
      <name val="Calibri"/>
      <family val="2"/>
      <scheme val="minor"/>
    </font>
    <font>
      <b/>
      <i/>
      <sz val="10"/>
      <color theme="0" tint="-0.34998626667073579"/>
      <name val="Calibri"/>
      <family val="2"/>
      <scheme val="minor"/>
    </font>
    <font>
      <b/>
      <sz val="10"/>
      <color theme="1"/>
      <name val="Calibri"/>
      <family val="2"/>
      <scheme val="minor"/>
    </font>
    <font>
      <sz val="10"/>
      <color rgb="FF0000FF"/>
      <name val="Calibri"/>
      <family val="2"/>
      <scheme val="minor"/>
    </font>
    <font>
      <sz val="10"/>
      <color rgb="FF000000"/>
      <name val="Calibri"/>
      <family val="2"/>
      <scheme val="minor"/>
    </font>
    <font>
      <sz val="10"/>
      <color theme="9"/>
      <name val="Calibri"/>
      <family val="2"/>
      <scheme val="minor"/>
    </font>
    <font>
      <b/>
      <sz val="10"/>
      <color rgb="FF000000"/>
      <name val="Calibri"/>
      <family val="2"/>
      <scheme val="minor"/>
    </font>
    <font>
      <b/>
      <sz val="10"/>
      <color rgb="FF0000FF"/>
      <name val="Calibri"/>
      <family val="2"/>
      <scheme val="minor"/>
    </font>
    <font>
      <b/>
      <sz val="10"/>
      <name val="Calibri"/>
      <family val="2"/>
      <scheme val="minor"/>
    </font>
    <font>
      <i/>
      <sz val="10"/>
      <color theme="1"/>
      <name val="Calibri"/>
      <family val="2"/>
      <scheme val="minor"/>
    </font>
    <font>
      <i/>
      <sz val="10"/>
      <color rgb="FF000000"/>
      <name val="Calibri"/>
      <family val="2"/>
      <scheme val="minor"/>
    </font>
    <font>
      <i/>
      <sz val="10"/>
      <color rgb="FF0000FF"/>
      <name val="Calibri"/>
      <family val="2"/>
      <scheme val="minor"/>
    </font>
    <font>
      <sz val="10"/>
      <color rgb="FFFF0000"/>
      <name val="Calibri"/>
      <family val="2"/>
      <scheme val="minor"/>
    </font>
    <font>
      <b/>
      <u/>
      <sz val="10"/>
      <color theme="1"/>
      <name val="Calibri"/>
      <family val="2"/>
      <scheme val="minor"/>
    </font>
    <font>
      <u/>
      <sz val="10"/>
      <color theme="1"/>
      <name val="Calibri"/>
      <family val="2"/>
      <scheme val="minor"/>
    </font>
    <font>
      <i/>
      <sz val="10"/>
      <name val="Calibri"/>
      <family val="2"/>
      <scheme val="minor"/>
    </font>
    <font>
      <b/>
      <i/>
      <sz val="10"/>
      <color theme="1"/>
      <name val="Calibri"/>
      <family val="2"/>
      <scheme val="minor"/>
    </font>
    <font>
      <b/>
      <sz val="12"/>
      <name val="Calibri"/>
      <family val="2"/>
      <scheme val="minor"/>
    </font>
    <font>
      <i/>
      <sz val="10"/>
      <color rgb="FF0000CC"/>
      <name val="Calibri"/>
      <family val="2"/>
      <scheme val="minor"/>
    </font>
    <font>
      <b/>
      <sz val="10"/>
      <color rgb="FFFF0000"/>
      <name val="Calibri"/>
      <family val="2"/>
      <scheme val="minor"/>
    </font>
    <font>
      <b/>
      <sz val="10"/>
      <color indexed="8"/>
      <name val="Calibri"/>
      <family val="2"/>
      <scheme val="minor"/>
    </font>
    <font>
      <b/>
      <sz val="10"/>
      <color theme="0"/>
      <name val="Calibri"/>
      <family val="2"/>
      <scheme val="minor"/>
    </font>
    <font>
      <i/>
      <sz val="10"/>
      <color rgb="FFFF0000"/>
      <name val="Calibri"/>
      <family val="2"/>
      <scheme val="minor"/>
    </font>
    <font>
      <b/>
      <u/>
      <sz val="10"/>
      <name val="Calibri"/>
      <family val="2"/>
      <scheme val="minor"/>
    </font>
    <font>
      <sz val="13"/>
      <color rgb="FF000080"/>
      <name val="Arial"/>
      <family val="2"/>
    </font>
    <font>
      <sz val="10"/>
      <color rgb="FF0000CC"/>
      <name val="Calibri"/>
      <family val="2"/>
      <scheme val="minor"/>
    </font>
    <font>
      <u/>
      <sz val="10"/>
      <name val="Calibri"/>
      <family val="2"/>
      <scheme val="minor"/>
    </font>
    <font>
      <sz val="10"/>
      <color theme="0"/>
      <name val="Calibri"/>
      <family val="2"/>
      <scheme val="minor"/>
    </font>
    <font>
      <b/>
      <sz val="11"/>
      <color theme="1"/>
      <name val="Calibri"/>
      <family val="2"/>
      <scheme val="minor"/>
    </font>
    <font>
      <sz val="10"/>
      <name val="Arial"/>
      <family val="2"/>
    </font>
    <font>
      <sz val="10"/>
      <color rgb="FFC00000"/>
      <name val="Calibri"/>
      <family val="2"/>
      <scheme val="minor"/>
    </font>
    <font>
      <sz val="8"/>
      <name val="Calibri"/>
      <family val="2"/>
      <scheme val="minor"/>
    </font>
    <font>
      <b/>
      <sz val="11"/>
      <color theme="3"/>
      <name val="Calibri"/>
      <family val="2"/>
      <scheme val="minor"/>
    </font>
    <font>
      <sz val="11"/>
      <color theme="0"/>
      <name val="Calibri"/>
      <family val="2"/>
      <scheme val="minor"/>
    </font>
    <font>
      <sz val="12"/>
      <color rgb="FF006100"/>
      <name val="Calibri"/>
      <family val="2"/>
      <scheme val="minor"/>
    </font>
    <font>
      <sz val="9"/>
      <color theme="1"/>
      <name val="Calibri"/>
      <family val="2"/>
      <scheme val="minor"/>
    </font>
    <font>
      <sz val="8"/>
      <name val="Arial"/>
      <family val="2"/>
    </font>
    <font>
      <i/>
      <sz val="8"/>
      <name val="Calibri"/>
      <family val="2"/>
      <scheme val="minor"/>
    </font>
    <font>
      <b/>
      <i/>
      <sz val="10"/>
      <color theme="9"/>
      <name val="Calibri"/>
      <family val="2"/>
      <scheme val="minor"/>
    </font>
    <font>
      <b/>
      <sz val="9"/>
      <color rgb="FF0000FF"/>
      <name val="Arial"/>
      <family val="2"/>
    </font>
    <font>
      <b/>
      <sz val="10"/>
      <color theme="3"/>
      <name val="Calibri"/>
      <family val="2"/>
      <scheme val="minor"/>
    </font>
    <font>
      <sz val="10"/>
      <color indexed="8"/>
      <name val="Calibri"/>
      <family val="2"/>
      <scheme val="minor"/>
    </font>
    <font>
      <u/>
      <sz val="10"/>
      <color indexed="8"/>
      <name val="Calibri"/>
      <family val="2"/>
      <scheme val="minor"/>
    </font>
    <font>
      <b/>
      <i/>
      <sz val="10"/>
      <name val="Calibri"/>
      <family val="2"/>
      <scheme val="minor"/>
    </font>
    <font>
      <sz val="10"/>
      <color rgb="FFFFFFFF"/>
      <name val="Calibri"/>
      <family val="2"/>
      <scheme val="minor"/>
    </font>
    <font>
      <b/>
      <sz val="10"/>
      <color rgb="FFFFFFFF"/>
      <name val="Calibri"/>
      <family val="2"/>
      <scheme val="minor"/>
    </font>
    <font>
      <b/>
      <i/>
      <sz val="10"/>
      <color rgb="FF000000"/>
      <name val="Calibri"/>
      <family val="2"/>
      <scheme val="minor"/>
    </font>
    <font>
      <sz val="10"/>
      <color rgb="FF9BBC59"/>
      <name val="Calibri"/>
      <family val="2"/>
      <scheme val="minor"/>
    </font>
    <font>
      <b/>
      <sz val="10"/>
      <color indexed="12"/>
      <name val="Calibri"/>
      <family val="2"/>
      <scheme val="minor"/>
    </font>
    <font>
      <b/>
      <sz val="9"/>
      <color rgb="FF0000FF"/>
      <name val="Calibri"/>
      <family val="2"/>
      <scheme val="minor"/>
    </font>
    <font>
      <b/>
      <sz val="10"/>
      <color theme="9" tint="-0.249977111117893"/>
      <name val="Calibri"/>
      <family val="2"/>
      <scheme val="minor"/>
    </font>
    <font>
      <i/>
      <sz val="9"/>
      <color rgb="FFFF0000"/>
      <name val="Calibri"/>
      <family val="2"/>
      <scheme val="minor"/>
    </font>
    <font>
      <b/>
      <sz val="9"/>
      <color indexed="81"/>
      <name val="Tahoma"/>
      <family val="2"/>
    </font>
    <font>
      <sz val="9"/>
      <color indexed="81"/>
      <name val="Tahoma"/>
      <family val="2"/>
    </font>
    <font>
      <sz val="9"/>
      <name val="Calibri"/>
      <family val="2"/>
      <scheme val="minor"/>
    </font>
    <font>
      <b/>
      <sz val="10"/>
      <color rgb="FF323A46"/>
      <name val="Calibri"/>
      <family val="2"/>
      <scheme val="minor"/>
    </font>
    <font>
      <sz val="11"/>
      <name val="Calibri"/>
      <family val="2"/>
      <scheme val="minor"/>
    </font>
  </fonts>
  <fills count="19">
    <fill>
      <patternFill patternType="none"/>
    </fill>
    <fill>
      <patternFill patternType="gray125"/>
    </fill>
    <fill>
      <patternFill patternType="solid">
        <fgColor rgb="FFFFC7CE"/>
      </patternFill>
    </fill>
    <fill>
      <patternFill patternType="solid">
        <fgColor theme="7" tint="0.79998168889431442"/>
        <bgColor indexed="65"/>
      </patternFill>
    </fill>
    <fill>
      <patternFill patternType="solid">
        <fgColor theme="9" tint="0.79998168889431442"/>
        <bgColor indexed="65"/>
      </patternFill>
    </fill>
    <fill>
      <patternFill patternType="solid">
        <fgColor rgb="FFFFFF00"/>
        <bgColor indexed="64"/>
      </patternFill>
    </fill>
    <fill>
      <patternFill patternType="solid">
        <fgColor rgb="FFFFFFCC"/>
        <bgColor indexed="64"/>
      </patternFill>
    </fill>
    <fill>
      <patternFill patternType="solid">
        <fgColor theme="6" tint="0.79998168889431442"/>
        <bgColor indexed="64"/>
      </patternFill>
    </fill>
    <fill>
      <patternFill patternType="solid">
        <fgColor rgb="FFC6EFCE"/>
      </patternFill>
    </fill>
    <fill>
      <patternFill patternType="solid">
        <fgColor theme="4"/>
      </patternFill>
    </fill>
    <fill>
      <patternFill patternType="solid">
        <fgColor theme="0" tint="-4.9989318521683403E-2"/>
        <bgColor indexed="64"/>
      </patternFill>
    </fill>
    <fill>
      <patternFill patternType="solid">
        <fgColor rgb="FFD9D9D9"/>
        <bgColor indexed="64"/>
      </patternFill>
    </fill>
    <fill>
      <patternFill patternType="solid">
        <fgColor rgb="FFFFFF99"/>
        <bgColor indexed="64"/>
      </patternFill>
    </fill>
    <fill>
      <patternFill patternType="solid">
        <fgColor theme="4"/>
        <bgColor indexed="64"/>
      </patternFill>
    </fill>
    <fill>
      <patternFill patternType="solid">
        <fgColor theme="0"/>
        <bgColor indexed="64"/>
      </patternFill>
    </fill>
    <fill>
      <patternFill patternType="solid">
        <fgColor theme="1" tint="0.499984740745262"/>
        <bgColor indexed="64"/>
      </patternFill>
    </fill>
    <fill>
      <patternFill patternType="solid">
        <fgColor rgb="FFD9D9D9"/>
        <bgColor rgb="FF000000"/>
      </patternFill>
    </fill>
    <fill>
      <patternFill patternType="solid">
        <fgColor theme="0" tint="-0.14999847407452621"/>
        <bgColor indexed="64"/>
      </patternFill>
    </fill>
    <fill>
      <patternFill patternType="solid">
        <fgColor rgb="FF323A46"/>
        <bgColor indexed="64"/>
      </patternFill>
    </fill>
  </fills>
  <borders count="61">
    <border>
      <left/>
      <right/>
      <top/>
      <bottom/>
      <diagonal/>
    </border>
    <border>
      <left/>
      <right/>
      <top/>
      <bottom style="thick">
        <color theme="4" tint="0.499984740745262"/>
      </bottom>
      <diagonal/>
    </border>
    <border>
      <left/>
      <right/>
      <top/>
      <bottom style="thin">
        <color auto="1"/>
      </bottom>
      <diagonal/>
    </border>
    <border>
      <left/>
      <right/>
      <top style="thin">
        <color auto="1"/>
      </top>
      <bottom/>
      <diagonal/>
    </border>
    <border>
      <left/>
      <right/>
      <top style="thin">
        <color auto="1"/>
      </top>
      <bottom style="double">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top/>
      <bottom style="medium">
        <color theme="3"/>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theme="3"/>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style="thin">
        <color auto="1"/>
      </top>
      <bottom style="double">
        <color auto="1"/>
      </bottom>
      <diagonal/>
    </border>
    <border>
      <left/>
      <right style="thin">
        <color auto="1"/>
      </right>
      <top/>
      <bottom style="medium">
        <color theme="3"/>
      </bottom>
      <diagonal/>
    </border>
    <border>
      <left style="thin">
        <color auto="1"/>
      </left>
      <right/>
      <top/>
      <bottom style="thin">
        <color auto="1"/>
      </bottom>
      <diagonal/>
    </border>
    <border>
      <left style="thin">
        <color auto="1"/>
      </left>
      <right style="thin">
        <color auto="1"/>
      </right>
      <top style="thin">
        <color auto="1"/>
      </top>
      <bottom/>
      <diagonal/>
    </border>
    <border>
      <left/>
      <right/>
      <top/>
      <bottom style="medium">
        <color theme="4" tint="0.39997558519241921"/>
      </bottom>
      <diagonal/>
    </border>
    <border>
      <left/>
      <right/>
      <top style="thin">
        <color theme="4"/>
      </top>
      <bottom style="double">
        <color theme="4"/>
      </bottom>
      <diagonal/>
    </border>
    <border>
      <left style="thin">
        <color indexed="64"/>
      </left>
      <right/>
      <top/>
      <bottom style="medium">
        <color theme="3"/>
      </bottom>
      <diagonal/>
    </border>
    <border>
      <left/>
      <right/>
      <top/>
      <bottom style="medium">
        <color auto="1"/>
      </bottom>
      <diagonal/>
    </border>
    <border>
      <left/>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auto="1"/>
      </bottom>
      <diagonal/>
    </border>
    <border>
      <left/>
      <right/>
      <top style="medium">
        <color theme="3"/>
      </top>
      <bottom/>
      <diagonal/>
    </border>
    <border>
      <left/>
      <right/>
      <top/>
      <bottom style="medium">
        <color theme="4"/>
      </bottom>
      <diagonal/>
    </border>
    <border>
      <left/>
      <right/>
      <top style="medium">
        <color theme="4"/>
      </top>
      <bottom style="medium">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theme="4"/>
      </bottom>
      <diagonal/>
    </border>
    <border>
      <left style="thin">
        <color theme="0"/>
      </left>
      <right style="thin">
        <color theme="0"/>
      </right>
      <top style="thin">
        <color theme="0"/>
      </top>
      <bottom style="thin">
        <color theme="0"/>
      </bottom>
      <diagonal/>
    </border>
    <border>
      <left/>
      <right style="thin">
        <color auto="1"/>
      </right>
      <top style="thin">
        <color auto="1"/>
      </top>
      <bottom style="thin">
        <color theme="0"/>
      </bottom>
      <diagonal/>
    </border>
    <border>
      <left/>
      <right/>
      <top style="thin">
        <color auto="1"/>
      </top>
      <bottom style="thin">
        <color theme="0"/>
      </bottom>
      <diagonal/>
    </border>
    <border>
      <left style="thin">
        <color auto="1"/>
      </left>
      <right/>
      <top style="thin">
        <color auto="1"/>
      </top>
      <bottom style="thin">
        <color theme="0"/>
      </bottom>
      <diagonal/>
    </border>
    <border>
      <left style="thin">
        <color indexed="64"/>
      </left>
      <right style="thin">
        <color indexed="64"/>
      </right>
      <top/>
      <bottom style="thin">
        <color indexed="64"/>
      </bottom>
      <diagonal/>
    </border>
    <border>
      <left/>
      <right/>
      <top/>
      <bottom style="medium">
        <color rgb="FF323A46"/>
      </bottom>
      <diagonal/>
    </border>
    <border>
      <left style="medium">
        <color rgb="FF323A46"/>
      </left>
      <right/>
      <top style="medium">
        <color rgb="FF323A46"/>
      </top>
      <bottom/>
      <diagonal/>
    </border>
    <border>
      <left/>
      <right/>
      <top style="medium">
        <color rgb="FF323A46"/>
      </top>
      <bottom/>
      <diagonal/>
    </border>
    <border>
      <left/>
      <right style="medium">
        <color rgb="FF323A46"/>
      </right>
      <top style="medium">
        <color rgb="FF323A46"/>
      </top>
      <bottom/>
      <diagonal/>
    </border>
    <border>
      <left style="medium">
        <color rgb="FF323A46"/>
      </left>
      <right/>
      <top/>
      <bottom style="medium">
        <color rgb="FF323A46"/>
      </bottom>
      <diagonal/>
    </border>
    <border>
      <left/>
      <right style="medium">
        <color rgb="FF323A46"/>
      </right>
      <top/>
      <bottom style="medium">
        <color rgb="FF323A46"/>
      </bottom>
      <diagonal/>
    </border>
    <border>
      <left/>
      <right style="thin">
        <color auto="1"/>
      </right>
      <top style="medium">
        <color rgb="FF323A46"/>
      </top>
      <bottom/>
      <diagonal/>
    </border>
    <border>
      <left style="medium">
        <color rgb="FF323A46"/>
      </left>
      <right style="thin">
        <color indexed="64"/>
      </right>
      <top style="medium">
        <color rgb="FF323A46"/>
      </top>
      <bottom style="thin">
        <color indexed="64"/>
      </bottom>
      <diagonal/>
    </border>
    <border>
      <left style="thin">
        <color indexed="64"/>
      </left>
      <right style="thin">
        <color indexed="64"/>
      </right>
      <top style="medium">
        <color rgb="FF323A46"/>
      </top>
      <bottom style="thin">
        <color indexed="64"/>
      </bottom>
      <diagonal/>
    </border>
    <border>
      <left style="thin">
        <color indexed="64"/>
      </left>
      <right style="medium">
        <color rgb="FF323A46"/>
      </right>
      <top style="medium">
        <color rgb="FF323A46"/>
      </top>
      <bottom style="thin">
        <color indexed="64"/>
      </bottom>
      <diagonal/>
    </border>
    <border>
      <left style="medium">
        <color rgb="FF323A46"/>
      </left>
      <right style="thin">
        <color indexed="64"/>
      </right>
      <top style="thin">
        <color indexed="64"/>
      </top>
      <bottom style="medium">
        <color rgb="FF323A46"/>
      </bottom>
      <diagonal/>
    </border>
    <border>
      <left style="thin">
        <color indexed="64"/>
      </left>
      <right style="thin">
        <color indexed="64"/>
      </right>
      <top style="thin">
        <color indexed="64"/>
      </top>
      <bottom style="medium">
        <color rgb="FF323A46"/>
      </bottom>
      <diagonal/>
    </border>
    <border>
      <left style="thin">
        <color indexed="64"/>
      </left>
      <right style="medium">
        <color rgb="FF323A46"/>
      </right>
      <top style="thin">
        <color indexed="64"/>
      </top>
      <bottom style="medium">
        <color rgb="FF323A46"/>
      </bottom>
      <diagonal/>
    </border>
  </borders>
  <cellStyleXfs count="52">
    <xf numFmtId="0" fontId="0" fillId="0" borderId="0"/>
    <xf numFmtId="0" fontId="2" fillId="0" borderId="1" applyNumberFormat="0" applyFill="0" applyAlignment="0" applyProtection="0"/>
    <xf numFmtId="0" fontId="1" fillId="0" borderId="0"/>
    <xf numFmtId="0" fontId="3" fillId="0" borderId="0"/>
    <xf numFmtId="43" fontId="1" fillId="0" borderId="0" applyFont="0" applyFill="0" applyBorder="0" applyAlignment="0" applyProtection="0"/>
    <xf numFmtId="43" fontId="4" fillId="0" borderId="0" applyFont="0" applyFill="0" applyBorder="0" applyAlignment="0" applyProtection="0"/>
    <xf numFmtId="0" fontId="9" fillId="3" borderId="0" applyNumberFormat="0" applyBorder="0" applyAlignment="0" applyProtection="0"/>
    <xf numFmtId="0" fontId="1" fillId="0" borderId="0"/>
    <xf numFmtId="0" fontId="10" fillId="2" borderId="0" applyNumberFormat="0" applyBorder="0" applyAlignment="0" applyProtection="0"/>
    <xf numFmtId="0" fontId="9" fillId="4" borderId="0" applyNumberFormat="0" applyBorder="0" applyAlignment="0" applyProtection="0"/>
    <xf numFmtId="44" fontId="9" fillId="0" borderId="0" applyFont="0" applyFill="0" applyBorder="0" applyAlignment="0" applyProtection="0"/>
    <xf numFmtId="0" fontId="11" fillId="0" borderId="0"/>
    <xf numFmtId="9" fontId="1" fillId="0" borderId="0" applyFont="0" applyFill="0" applyBorder="0" applyAlignment="0" applyProtection="0"/>
    <xf numFmtId="169" fontId="12" fillId="0" borderId="0" applyFont="0" applyFill="0" applyBorder="0" applyAlignment="0" applyProtection="0"/>
    <xf numFmtId="0" fontId="12"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0" fontId="13" fillId="0" borderId="0"/>
    <xf numFmtId="9" fontId="9" fillId="0" borderId="0" applyFont="0" applyFill="0" applyBorder="0" applyAlignment="0" applyProtection="0"/>
    <xf numFmtId="170" fontId="13" fillId="0" borderId="0"/>
    <xf numFmtId="43" fontId="13" fillId="0" borderId="0" applyFont="0" applyFill="0" applyBorder="0" applyAlignment="0" applyProtection="0"/>
    <xf numFmtId="0" fontId="13" fillId="0" borderId="0"/>
    <xf numFmtId="44" fontId="13" fillId="0" borderId="0" applyFont="0" applyFill="0" applyBorder="0" applyAlignment="0" applyProtection="0"/>
    <xf numFmtId="0" fontId="9" fillId="0" borderId="0"/>
    <xf numFmtId="9" fontId="13" fillId="0" borderId="0" applyFont="0" applyFill="0" applyBorder="0" applyAlignment="0" applyProtection="0"/>
    <xf numFmtId="0" fontId="11" fillId="0" borderId="0"/>
    <xf numFmtId="0" fontId="1" fillId="0" borderId="0"/>
    <xf numFmtId="0" fontId="9" fillId="0" borderId="0"/>
    <xf numFmtId="44"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44" fillId="0" borderId="0"/>
    <xf numFmtId="0" fontId="47" fillId="0" borderId="21" applyNumberFormat="0" applyFill="0" applyAlignment="0" applyProtection="0"/>
    <xf numFmtId="0" fontId="43" fillId="0" borderId="22" applyNumberFormat="0" applyFill="0" applyAlignment="0" applyProtection="0"/>
    <xf numFmtId="0" fontId="48" fillId="9" borderId="0" applyNumberFormat="0" applyBorder="0" applyAlignment="0" applyProtection="0"/>
    <xf numFmtId="0" fontId="1" fillId="0" borderId="0"/>
    <xf numFmtId="0" fontId="49" fillId="8" borderId="0" applyNumberFormat="0" applyBorder="0" applyAlignment="0" applyProtection="0"/>
    <xf numFmtId="9"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51" fillId="0" borderId="0"/>
    <xf numFmtId="0" fontId="1" fillId="0" borderId="0"/>
    <xf numFmtId="43" fontId="9" fillId="0" borderId="0" applyFont="0" applyFill="0" applyBorder="0" applyAlignment="0" applyProtection="0"/>
  </cellStyleXfs>
  <cellXfs count="661">
    <xf numFmtId="0" fontId="0" fillId="0" borderId="0" xfId="0"/>
    <xf numFmtId="170" fontId="14" fillId="0" borderId="0" xfId="23" applyFont="1" applyAlignment="1">
      <alignment horizontal="left"/>
    </xf>
    <xf numFmtId="170" fontId="14" fillId="0" borderId="0" xfId="23" applyFont="1" applyAlignment="1">
      <alignment horizontal="right"/>
    </xf>
    <xf numFmtId="5" fontId="15" fillId="0" borderId="0" xfId="23" applyNumberFormat="1" applyFont="1" applyAlignment="1">
      <alignment horizontal="right"/>
    </xf>
    <xf numFmtId="37" fontId="14" fillId="0" borderId="0" xfId="23" applyNumberFormat="1" applyFont="1" applyAlignment="1">
      <alignment horizontal="right"/>
    </xf>
    <xf numFmtId="170" fontId="14" fillId="0" borderId="0" xfId="23" applyFont="1"/>
    <xf numFmtId="170" fontId="16" fillId="0" borderId="0" xfId="23" applyFont="1" applyAlignment="1">
      <alignment horizontal="left"/>
    </xf>
    <xf numFmtId="170" fontId="14" fillId="0" borderId="12" xfId="23" applyFont="1" applyBorder="1" applyAlignment="1">
      <alignment horizontal="right"/>
    </xf>
    <xf numFmtId="5" fontId="18" fillId="0" borderId="3" xfId="23" applyNumberFormat="1" applyFont="1" applyBorder="1" applyAlignment="1">
      <alignment horizontal="right"/>
    </xf>
    <xf numFmtId="5" fontId="18" fillId="0" borderId="15" xfId="23" applyNumberFormat="1" applyFont="1" applyBorder="1" applyAlignment="1">
      <alignment horizontal="right"/>
    </xf>
    <xf numFmtId="5" fontId="18" fillId="0" borderId="12" xfId="23" applyNumberFormat="1" applyFont="1" applyBorder="1" applyAlignment="1">
      <alignment horizontal="right"/>
    </xf>
    <xf numFmtId="5" fontId="14" fillId="0" borderId="12" xfId="23" applyNumberFormat="1" applyFont="1" applyBorder="1" applyAlignment="1">
      <alignment horizontal="right"/>
    </xf>
    <xf numFmtId="170" fontId="17" fillId="0" borderId="0" xfId="23" applyFont="1" applyAlignment="1">
      <alignment horizontal="left"/>
    </xf>
    <xf numFmtId="170" fontId="14" fillId="0" borderId="0" xfId="23" applyFont="1" applyAlignment="1">
      <alignment horizontal="left" indent="1"/>
    </xf>
    <xf numFmtId="5" fontId="20" fillId="0" borderId="0" xfId="23" applyNumberFormat="1" applyFont="1" applyAlignment="1">
      <alignment horizontal="right"/>
    </xf>
    <xf numFmtId="5" fontId="20" fillId="0" borderId="12" xfId="23" applyNumberFormat="1" applyFont="1" applyBorder="1" applyAlignment="1">
      <alignment horizontal="right"/>
    </xf>
    <xf numFmtId="5" fontId="15" fillId="0" borderId="12" xfId="23" applyNumberFormat="1" applyFont="1" applyBorder="1" applyAlignment="1">
      <alignment horizontal="right"/>
    </xf>
    <xf numFmtId="170" fontId="17" fillId="0" borderId="0" xfId="23" applyFont="1"/>
    <xf numFmtId="5" fontId="23" fillId="0" borderId="4" xfId="23" applyNumberFormat="1" applyFont="1" applyBorder="1" applyAlignment="1">
      <alignment horizontal="right"/>
    </xf>
    <xf numFmtId="5" fontId="23" fillId="0" borderId="17" xfId="23" applyNumberFormat="1" applyFont="1" applyBorder="1" applyAlignment="1">
      <alignment horizontal="right"/>
    </xf>
    <xf numFmtId="173" fontId="17" fillId="0" borderId="0" xfId="23" applyNumberFormat="1" applyFont="1"/>
    <xf numFmtId="5" fontId="18" fillId="0" borderId="0" xfId="23" applyNumberFormat="1" applyFont="1" applyAlignment="1">
      <alignment horizontal="right"/>
    </xf>
    <xf numFmtId="37" fontId="20" fillId="0" borderId="0" xfId="23" applyNumberFormat="1" applyFont="1" applyAlignment="1">
      <alignment horizontal="right"/>
    </xf>
    <xf numFmtId="37" fontId="20" fillId="0" borderId="12" xfId="23" applyNumberFormat="1" applyFont="1" applyBorder="1" applyAlignment="1">
      <alignment horizontal="right"/>
    </xf>
    <xf numFmtId="37" fontId="15" fillId="0" borderId="0" xfId="23" applyNumberFormat="1" applyFont="1" applyAlignment="1">
      <alignment horizontal="right"/>
    </xf>
    <xf numFmtId="37" fontId="15" fillId="0" borderId="12" xfId="23" applyNumberFormat="1" applyFont="1" applyBorder="1" applyAlignment="1">
      <alignment horizontal="right"/>
    </xf>
    <xf numFmtId="170" fontId="14" fillId="0" borderId="0" xfId="23" applyFont="1" applyAlignment="1">
      <alignment horizontal="center"/>
    </xf>
    <xf numFmtId="5" fontId="15" fillId="0" borderId="3" xfId="23" applyNumberFormat="1" applyFont="1" applyBorder="1" applyAlignment="1">
      <alignment horizontal="right"/>
    </xf>
    <xf numFmtId="5" fontId="15" fillId="0" borderId="15" xfId="23" applyNumberFormat="1" applyFont="1" applyBorder="1" applyAlignment="1">
      <alignment horizontal="right"/>
    </xf>
    <xf numFmtId="5" fontId="15" fillId="0" borderId="3" xfId="25" applyNumberFormat="1" applyFont="1" applyBorder="1" applyAlignment="1">
      <alignment horizontal="right"/>
    </xf>
    <xf numFmtId="5" fontId="15" fillId="0" borderId="0" xfId="25" applyNumberFormat="1" applyFont="1" applyAlignment="1">
      <alignment horizontal="right"/>
    </xf>
    <xf numFmtId="170" fontId="15" fillId="0" borderId="0" xfId="23" applyFont="1"/>
    <xf numFmtId="170" fontId="28" fillId="0" borderId="0" xfId="23" applyFont="1" applyAlignment="1">
      <alignment horizontal="left"/>
    </xf>
    <xf numFmtId="175" fontId="15" fillId="0" borderId="0" xfId="23" applyNumberFormat="1" applyFont="1" applyAlignment="1">
      <alignment horizontal="right"/>
    </xf>
    <xf numFmtId="175" fontId="15" fillId="0" borderId="12" xfId="23" applyNumberFormat="1" applyFont="1" applyBorder="1" applyAlignment="1">
      <alignment horizontal="right"/>
    </xf>
    <xf numFmtId="43" fontId="14" fillId="0" borderId="0" xfId="24" applyFont="1"/>
    <xf numFmtId="170" fontId="29" fillId="0" borderId="0" xfId="23" applyFont="1" applyAlignment="1">
      <alignment horizontal="left"/>
    </xf>
    <xf numFmtId="5" fontId="23" fillId="0" borderId="15" xfId="23" applyNumberFormat="1" applyFont="1" applyBorder="1" applyAlignment="1">
      <alignment horizontal="right"/>
    </xf>
    <xf numFmtId="5" fontId="23" fillId="0" borderId="3" xfId="23" applyNumberFormat="1" applyFont="1" applyBorder="1" applyAlignment="1">
      <alignment horizontal="right"/>
    </xf>
    <xf numFmtId="5" fontId="23" fillId="0" borderId="0" xfId="23" applyNumberFormat="1" applyFont="1" applyAlignment="1">
      <alignment horizontal="right"/>
    </xf>
    <xf numFmtId="5" fontId="23" fillId="0" borderId="12" xfId="23" applyNumberFormat="1" applyFont="1" applyBorder="1" applyAlignment="1">
      <alignment horizontal="right"/>
    </xf>
    <xf numFmtId="0" fontId="14" fillId="0" borderId="0" xfId="27" applyFont="1" applyAlignment="1">
      <alignment horizontal="left"/>
    </xf>
    <xf numFmtId="0" fontId="14" fillId="0" borderId="0" xfId="25" applyFont="1"/>
    <xf numFmtId="0" fontId="15" fillId="0" borderId="0" xfId="27" applyFont="1" applyAlignment="1">
      <alignment horizontal="left" indent="1"/>
    </xf>
    <xf numFmtId="0" fontId="24" fillId="0" borderId="0" xfId="25" applyFont="1"/>
    <xf numFmtId="37" fontId="30" fillId="0" borderId="0" xfId="23" applyNumberFormat="1" applyFont="1" applyAlignment="1">
      <alignment horizontal="right"/>
    </xf>
    <xf numFmtId="37" fontId="30" fillId="0" borderId="12" xfId="23" applyNumberFormat="1" applyFont="1" applyBorder="1" applyAlignment="1">
      <alignment horizontal="right"/>
    </xf>
    <xf numFmtId="174" fontId="30" fillId="0" borderId="0" xfId="23" applyNumberFormat="1" applyFont="1" applyAlignment="1">
      <alignment horizontal="right"/>
    </xf>
    <xf numFmtId="174" fontId="30" fillId="0" borderId="12" xfId="23" applyNumberFormat="1" applyFont="1" applyBorder="1" applyAlignment="1">
      <alignment horizontal="right"/>
    </xf>
    <xf numFmtId="10" fontId="15" fillId="0" borderId="0" xfId="28" applyNumberFormat="1" applyFont="1" applyAlignment="1">
      <alignment horizontal="right"/>
    </xf>
    <xf numFmtId="5" fontId="14" fillId="0" borderId="0" xfId="23" applyNumberFormat="1" applyFont="1" applyAlignment="1">
      <alignment horizontal="right"/>
    </xf>
    <xf numFmtId="5" fontId="14" fillId="0" borderId="3" xfId="23" applyNumberFormat="1" applyFont="1" applyBorder="1" applyAlignment="1">
      <alignment horizontal="right"/>
    </xf>
    <xf numFmtId="5" fontId="14" fillId="0" borderId="15" xfId="23" applyNumberFormat="1" applyFont="1" applyBorder="1" applyAlignment="1">
      <alignment horizontal="right"/>
    </xf>
    <xf numFmtId="5" fontId="14" fillId="0" borderId="0" xfId="23" applyNumberFormat="1" applyFont="1" applyAlignment="1">
      <alignment horizontal="left" indent="1"/>
    </xf>
    <xf numFmtId="5" fontId="14" fillId="0" borderId="2" xfId="23" applyNumberFormat="1" applyFont="1" applyBorder="1" applyAlignment="1">
      <alignment horizontal="right"/>
    </xf>
    <xf numFmtId="5" fontId="14" fillId="0" borderId="11" xfId="23" applyNumberFormat="1" applyFont="1" applyBorder="1" applyAlignment="1">
      <alignment horizontal="right"/>
    </xf>
    <xf numFmtId="5" fontId="14" fillId="0" borderId="0" xfId="23" applyNumberFormat="1" applyFont="1"/>
    <xf numFmtId="5" fontId="17" fillId="0" borderId="3" xfId="23" applyNumberFormat="1" applyFont="1" applyBorder="1" applyAlignment="1">
      <alignment horizontal="right"/>
    </xf>
    <xf numFmtId="5" fontId="15" fillId="0" borderId="3" xfId="25" applyNumberFormat="1" applyFont="1" applyBorder="1"/>
    <xf numFmtId="170" fontId="17" fillId="0" borderId="2" xfId="23" applyFont="1" applyBorder="1" applyAlignment="1">
      <alignment horizontal="center"/>
    </xf>
    <xf numFmtId="170" fontId="17" fillId="0" borderId="13" xfId="23" applyFont="1" applyBorder="1" applyAlignment="1">
      <alignment horizontal="center"/>
    </xf>
    <xf numFmtId="5" fontId="15" fillId="0" borderId="2" xfId="23" applyNumberFormat="1" applyFont="1" applyBorder="1" applyAlignment="1">
      <alignment horizontal="right"/>
    </xf>
    <xf numFmtId="5" fontId="15" fillId="0" borderId="11" xfId="23" applyNumberFormat="1" applyFont="1" applyBorder="1" applyAlignment="1">
      <alignment horizontal="right"/>
    </xf>
    <xf numFmtId="0" fontId="14" fillId="0" borderId="0" xfId="0" applyFont="1"/>
    <xf numFmtId="0" fontId="23" fillId="0" borderId="0" xfId="0" applyFont="1"/>
    <xf numFmtId="0" fontId="15" fillId="0" borderId="0" xfId="0" applyFont="1"/>
    <xf numFmtId="0" fontId="23" fillId="0" borderId="3" xfId="0" applyFont="1" applyBorder="1"/>
    <xf numFmtId="0" fontId="14" fillId="0" borderId="0" xfId="27" applyFont="1"/>
    <xf numFmtId="170" fontId="32" fillId="0" borderId="0" xfId="23" applyFont="1" applyAlignment="1">
      <alignment horizontal="left"/>
    </xf>
    <xf numFmtId="44" fontId="17" fillId="0" borderId="0" xfId="32" applyFont="1" applyAlignment="1">
      <alignment horizontal="right"/>
    </xf>
    <xf numFmtId="0" fontId="17" fillId="0" borderId="0" xfId="25" applyFont="1"/>
    <xf numFmtId="0" fontId="17" fillId="0" borderId="4" xfId="25" applyFont="1" applyBorder="1"/>
    <xf numFmtId="172" fontId="24" fillId="0" borderId="0" xfId="34" applyNumberFormat="1" applyFont="1"/>
    <xf numFmtId="0" fontId="37" fillId="0" borderId="0" xfId="25" applyFont="1"/>
    <xf numFmtId="5" fontId="37" fillId="0" borderId="0" xfId="25" applyNumberFormat="1" applyFont="1"/>
    <xf numFmtId="0" fontId="39" fillId="0" borderId="0" xfId="0" applyFont="1" applyAlignment="1">
      <alignment horizontal="right"/>
    </xf>
    <xf numFmtId="5" fontId="14" fillId="0" borderId="0" xfId="25" applyNumberFormat="1" applyFont="1"/>
    <xf numFmtId="0" fontId="15" fillId="0" borderId="0" xfId="11" applyFont="1" applyAlignment="1">
      <alignment horizontal="left"/>
    </xf>
    <xf numFmtId="14" fontId="15" fillId="0" borderId="0" xfId="3" applyNumberFormat="1" applyFont="1" applyAlignment="1">
      <alignment horizontal="center"/>
    </xf>
    <xf numFmtId="0" fontId="15" fillId="0" borderId="0" xfId="3" applyFont="1" applyAlignment="1">
      <alignment horizontal="center"/>
    </xf>
    <xf numFmtId="0" fontId="30" fillId="0" borderId="0" xfId="3" applyFont="1"/>
    <xf numFmtId="0" fontId="23" fillId="0" borderId="0" xfId="3" applyFont="1" applyAlignment="1">
      <alignment horizontal="left" wrapText="1"/>
    </xf>
    <xf numFmtId="0" fontId="38" fillId="0" borderId="0" xfId="3" applyFont="1" applyAlignment="1">
      <alignment horizontal="left" wrapText="1"/>
    </xf>
    <xf numFmtId="0" fontId="15" fillId="0" borderId="0" xfId="3" applyFont="1"/>
    <xf numFmtId="0" fontId="15" fillId="0" borderId="0" xfId="3" applyFont="1" applyAlignment="1">
      <alignment horizontal="left" wrapText="1"/>
    </xf>
    <xf numFmtId="166" fontId="20" fillId="0" borderId="0" xfId="6" applyNumberFormat="1" applyFont="1" applyFill="1"/>
    <xf numFmtId="0" fontId="23" fillId="0" borderId="3" xfId="3" applyFont="1" applyBorder="1" applyAlignment="1">
      <alignment horizontal="left" wrapText="1"/>
    </xf>
    <xf numFmtId="168" fontId="23" fillId="0" borderId="3" xfId="0" applyNumberFormat="1" applyFont="1" applyBorder="1"/>
    <xf numFmtId="166" fontId="15" fillId="0" borderId="0" xfId="6" applyNumberFormat="1" applyFont="1" applyFill="1"/>
    <xf numFmtId="0" fontId="23" fillId="0" borderId="5" xfId="3" applyFont="1" applyBorder="1" applyAlignment="1">
      <alignment horizontal="left" wrapText="1"/>
    </xf>
    <xf numFmtId="0" fontId="23" fillId="0" borderId="5" xfId="0" applyFont="1" applyBorder="1"/>
    <xf numFmtId="168" fontId="23" fillId="0" borderId="5" xfId="0" applyNumberFormat="1" applyFont="1" applyBorder="1"/>
    <xf numFmtId="0" fontId="23" fillId="0" borderId="4" xfId="3" applyFont="1" applyBorder="1" applyAlignment="1">
      <alignment horizontal="left" wrapText="1"/>
    </xf>
    <xf numFmtId="0" fontId="23" fillId="0" borderId="4" xfId="0" applyFont="1" applyBorder="1"/>
    <xf numFmtId="168" fontId="23" fillId="0" borderId="4" xfId="0" applyNumberFormat="1" applyFont="1" applyBorder="1"/>
    <xf numFmtId="0" fontId="38" fillId="0" borderId="0" xfId="3" applyFont="1" applyAlignment="1">
      <alignment horizontal="left"/>
    </xf>
    <xf numFmtId="0" fontId="41" fillId="0" borderId="0" xfId="0" applyFont="1"/>
    <xf numFmtId="0" fontId="27" fillId="0" borderId="0" xfId="0" applyFont="1"/>
    <xf numFmtId="0" fontId="24" fillId="0" borderId="0" xfId="25" applyFont="1" applyAlignment="1">
      <alignment horizontal="left" indent="1"/>
    </xf>
    <xf numFmtId="172" fontId="30" fillId="0" borderId="0" xfId="33" applyNumberFormat="1" applyFont="1" applyAlignment="1">
      <alignment horizontal="right"/>
    </xf>
    <xf numFmtId="0" fontId="14" fillId="0" borderId="0" xfId="14" applyFont="1"/>
    <xf numFmtId="169" fontId="14" fillId="0" borderId="0" xfId="13" applyFont="1"/>
    <xf numFmtId="171" fontId="14" fillId="0" borderId="0" xfId="13" applyNumberFormat="1" applyFont="1"/>
    <xf numFmtId="169" fontId="17" fillId="0" borderId="3" xfId="13" applyFont="1" applyBorder="1"/>
    <xf numFmtId="169" fontId="14" fillId="0" borderId="3" xfId="13" applyFont="1" applyBorder="1"/>
    <xf numFmtId="171" fontId="17" fillId="0" borderId="3" xfId="14" applyNumberFormat="1" applyFont="1" applyBorder="1"/>
    <xf numFmtId="0" fontId="23" fillId="0" borderId="0" xfId="3" applyFont="1" applyFill="1" applyAlignment="1">
      <alignment horizontal="left" wrapText="1"/>
    </xf>
    <xf numFmtId="9" fontId="18" fillId="6" borderId="6" xfId="0" applyNumberFormat="1" applyFont="1" applyFill="1" applyBorder="1" applyAlignment="1">
      <alignment horizontal="center"/>
    </xf>
    <xf numFmtId="170" fontId="23" fillId="0" borderId="7" xfId="23" applyFont="1" applyBorder="1" applyAlignment="1">
      <alignment horizontal="left"/>
    </xf>
    <xf numFmtId="170" fontId="23" fillId="0" borderId="0" xfId="23" applyFont="1" applyAlignment="1">
      <alignment horizontal="left"/>
    </xf>
    <xf numFmtId="0" fontId="33" fillId="0" borderId="0" xfId="3" applyFont="1" applyAlignment="1">
      <alignment horizontal="center"/>
    </xf>
    <xf numFmtId="164" fontId="14" fillId="0" borderId="0" xfId="35" applyNumberFormat="1" applyFont="1"/>
    <xf numFmtId="9" fontId="18" fillId="6" borderId="20" xfId="0" applyNumberFormat="1" applyFont="1" applyFill="1" applyBorder="1" applyAlignment="1">
      <alignment horizontal="center"/>
    </xf>
    <xf numFmtId="0" fontId="40" fillId="0" borderId="0" xfId="0" applyFont="1"/>
    <xf numFmtId="0" fontId="15" fillId="0" borderId="0" xfId="37" applyFont="1" applyAlignment="1">
      <alignment horizontal="left" wrapText="1"/>
    </xf>
    <xf numFmtId="0" fontId="31" fillId="0" borderId="0" xfId="0" applyFont="1"/>
    <xf numFmtId="0" fontId="5" fillId="0" borderId="0" xfId="0" applyFont="1"/>
    <xf numFmtId="0" fontId="6" fillId="0" borderId="0" xfId="0" applyFont="1"/>
    <xf numFmtId="0" fontId="0" fillId="0" borderId="0" xfId="0" applyAlignment="1">
      <alignment wrapText="1"/>
    </xf>
    <xf numFmtId="0" fontId="8" fillId="0" borderId="0" xfId="0" applyFont="1"/>
    <xf numFmtId="17" fontId="7" fillId="0" borderId="2" xfId="0" applyNumberFormat="1" applyFont="1" applyBorder="1" applyAlignment="1">
      <alignment horizontal="center" wrapText="1"/>
    </xf>
    <xf numFmtId="0" fontId="5" fillId="0" borderId="0" xfId="0" applyFont="1" applyAlignment="1">
      <alignment horizontal="center"/>
    </xf>
    <xf numFmtId="0" fontId="24" fillId="0" borderId="0" xfId="0" applyFont="1"/>
    <xf numFmtId="0" fontId="15" fillId="0" borderId="0" xfId="0" applyFont="1" applyAlignment="1">
      <alignment horizontal="center"/>
    </xf>
    <xf numFmtId="0" fontId="46" fillId="0" borderId="0" xfId="0" applyFont="1"/>
    <xf numFmtId="168" fontId="46" fillId="0" borderId="0" xfId="0" applyNumberFormat="1" applyFont="1"/>
    <xf numFmtId="0" fontId="23" fillId="0" borderId="0" xfId="3" applyFont="1" applyAlignment="1">
      <alignment horizontal="center" wrapText="1"/>
    </xf>
    <xf numFmtId="166" fontId="40" fillId="6" borderId="6" xfId="0" applyNumberFormat="1" applyFont="1" applyFill="1" applyBorder="1" applyAlignment="1">
      <alignment horizontal="center"/>
    </xf>
    <xf numFmtId="9" fontId="40" fillId="6" borderId="6" xfId="12" applyFont="1" applyFill="1" applyBorder="1" applyAlignment="1">
      <alignment horizontal="center"/>
    </xf>
    <xf numFmtId="166" fontId="15" fillId="6" borderId="6" xfId="0" applyNumberFormat="1" applyFont="1" applyFill="1" applyBorder="1" applyAlignment="1">
      <alignment horizontal="center"/>
    </xf>
    <xf numFmtId="0" fontId="30" fillId="0" borderId="0" xfId="3" applyFont="1" applyAlignment="1">
      <alignment horizontal="center"/>
    </xf>
    <xf numFmtId="168" fontId="46" fillId="0" borderId="0" xfId="0" applyNumberFormat="1" applyFont="1" applyAlignment="1">
      <alignment horizontal="right"/>
    </xf>
    <xf numFmtId="7" fontId="15" fillId="0" borderId="0" xfId="0" applyNumberFormat="1" applyFont="1"/>
    <xf numFmtId="168" fontId="15" fillId="0" borderId="0" xfId="0" applyNumberFormat="1" applyFont="1"/>
    <xf numFmtId="9" fontId="15" fillId="0" borderId="0" xfId="12" applyFont="1"/>
    <xf numFmtId="37" fontId="15" fillId="0" borderId="0" xfId="23" applyNumberFormat="1" applyFont="1" applyFill="1" applyAlignment="1">
      <alignment horizontal="right"/>
    </xf>
    <xf numFmtId="175" fontId="18" fillId="0" borderId="0" xfId="23" applyNumberFormat="1" applyFont="1" applyAlignment="1">
      <alignment horizontal="right"/>
    </xf>
    <xf numFmtId="175" fontId="18" fillId="0" borderId="12" xfId="23" applyNumberFormat="1" applyFont="1" applyBorder="1" applyAlignment="1">
      <alignment horizontal="right"/>
    </xf>
    <xf numFmtId="5" fontId="17" fillId="0" borderId="15" xfId="23" applyNumberFormat="1" applyFont="1" applyBorder="1" applyAlignment="1">
      <alignment horizontal="right"/>
    </xf>
    <xf numFmtId="37" fontId="15" fillId="0" borderId="12" xfId="23" applyNumberFormat="1" applyFont="1" applyFill="1" applyBorder="1" applyAlignment="1">
      <alignment horizontal="right"/>
    </xf>
    <xf numFmtId="170" fontId="14" fillId="0" borderId="0" xfId="23" applyFont="1" applyFill="1"/>
    <xf numFmtId="5" fontId="15" fillId="0" borderId="19" xfId="23" applyNumberFormat="1" applyFont="1" applyBorder="1" applyAlignment="1">
      <alignment horizontal="right"/>
    </xf>
    <xf numFmtId="164" fontId="14" fillId="0" borderId="12" xfId="24" quotePrefix="1" applyNumberFormat="1" applyFont="1" applyBorder="1" applyAlignment="1"/>
    <xf numFmtId="5" fontId="15" fillId="0" borderId="15" xfId="25" applyNumberFormat="1" applyFont="1" applyBorder="1"/>
    <xf numFmtId="0" fontId="30" fillId="0" borderId="0" xfId="25" applyFont="1"/>
    <xf numFmtId="0" fontId="30" fillId="0" borderId="12" xfId="25" applyFont="1" applyBorder="1"/>
    <xf numFmtId="0" fontId="15" fillId="0" borderId="0" xfId="25" applyFont="1"/>
    <xf numFmtId="0" fontId="15" fillId="0" borderId="12" xfId="25" applyFont="1" applyBorder="1"/>
    <xf numFmtId="5" fontId="30" fillId="0" borderId="0" xfId="23" applyNumberFormat="1" applyFont="1" applyAlignment="1">
      <alignment horizontal="right"/>
    </xf>
    <xf numFmtId="5" fontId="30" fillId="0" borderId="12" xfId="23" applyNumberFormat="1" applyFont="1" applyBorder="1" applyAlignment="1">
      <alignment horizontal="right"/>
    </xf>
    <xf numFmtId="10" fontId="15" fillId="0" borderId="12" xfId="28" applyNumberFormat="1" applyFont="1" applyBorder="1" applyAlignment="1">
      <alignment horizontal="right"/>
    </xf>
    <xf numFmtId="5" fontId="14" fillId="0" borderId="2" xfId="23" quotePrefix="1" applyNumberFormat="1" applyFont="1" applyBorder="1" applyAlignment="1">
      <alignment horizontal="right"/>
    </xf>
    <xf numFmtId="170" fontId="14" fillId="0" borderId="16" xfId="23" applyFont="1" applyBorder="1"/>
    <xf numFmtId="170" fontId="14" fillId="0" borderId="16" xfId="23" applyFont="1" applyBorder="1" applyAlignment="1">
      <alignment horizontal="center"/>
    </xf>
    <xf numFmtId="170" fontId="17" fillId="0" borderId="16" xfId="23" applyFont="1" applyBorder="1"/>
    <xf numFmtId="0" fontId="14" fillId="0" borderId="16" xfId="25" applyFont="1" applyBorder="1"/>
    <xf numFmtId="170" fontId="14" fillId="0" borderId="16" xfId="23" applyFont="1" applyFill="1" applyBorder="1"/>
    <xf numFmtId="170" fontId="15" fillId="0" borderId="16" xfId="23" applyFont="1" applyBorder="1"/>
    <xf numFmtId="170" fontId="14" fillId="0" borderId="0" xfId="23" applyFont="1" applyBorder="1" applyAlignment="1">
      <alignment horizontal="right"/>
    </xf>
    <xf numFmtId="5" fontId="15" fillId="0" borderId="0" xfId="23" applyNumberFormat="1" applyFont="1" applyBorder="1" applyAlignment="1">
      <alignment horizontal="right"/>
    </xf>
    <xf numFmtId="0" fontId="14" fillId="0" borderId="0" xfId="25" applyFont="1" applyBorder="1"/>
    <xf numFmtId="5" fontId="18" fillId="0" borderId="0" xfId="23" applyNumberFormat="1" applyFont="1" applyBorder="1" applyAlignment="1">
      <alignment horizontal="right"/>
    </xf>
    <xf numFmtId="5" fontId="14" fillId="0" borderId="0" xfId="23" applyNumberFormat="1" applyFont="1" applyBorder="1" applyAlignment="1">
      <alignment horizontal="right"/>
    </xf>
    <xf numFmtId="0" fontId="24" fillId="0" borderId="0" xfId="25" applyFont="1" applyBorder="1"/>
    <xf numFmtId="37" fontId="15" fillId="0" borderId="16" xfId="23" applyNumberFormat="1" applyFont="1" applyBorder="1" applyAlignment="1">
      <alignment horizontal="right"/>
    </xf>
    <xf numFmtId="37" fontId="15" fillId="0" borderId="0" xfId="23" applyNumberFormat="1" applyFont="1" applyBorder="1" applyAlignment="1">
      <alignment horizontal="right"/>
    </xf>
    <xf numFmtId="37" fontId="30" fillId="0" borderId="16" xfId="23" applyNumberFormat="1" applyFont="1" applyBorder="1" applyAlignment="1">
      <alignment horizontal="right"/>
    </xf>
    <xf numFmtId="37" fontId="30" fillId="0" borderId="0" xfId="23" applyNumberFormat="1" applyFont="1" applyBorder="1" applyAlignment="1">
      <alignment horizontal="right"/>
    </xf>
    <xf numFmtId="5" fontId="15" fillId="0" borderId="16" xfId="23" applyNumberFormat="1" applyFont="1" applyBorder="1" applyAlignment="1">
      <alignment horizontal="right"/>
    </xf>
    <xf numFmtId="9" fontId="30" fillId="0" borderId="16" xfId="28" applyFont="1" applyBorder="1" applyAlignment="1">
      <alignment horizontal="right"/>
    </xf>
    <xf numFmtId="174" fontId="30" fillId="0" borderId="0" xfId="23" applyNumberFormat="1" applyFont="1" applyBorder="1" applyAlignment="1">
      <alignment horizontal="right"/>
    </xf>
    <xf numFmtId="5" fontId="18" fillId="0" borderId="16" xfId="23" applyNumberFormat="1" applyFont="1" applyBorder="1" applyAlignment="1">
      <alignment horizontal="right"/>
    </xf>
    <xf numFmtId="170" fontId="14" fillId="0" borderId="16" xfId="23" applyFont="1" applyBorder="1" applyAlignment="1">
      <alignment horizontal="right"/>
    </xf>
    <xf numFmtId="5" fontId="14" fillId="0" borderId="16" xfId="23" applyNumberFormat="1" applyFont="1" applyBorder="1" applyAlignment="1">
      <alignment horizontal="right"/>
    </xf>
    <xf numFmtId="5" fontId="15" fillId="0" borderId="14" xfId="23" applyNumberFormat="1" applyFont="1" applyBorder="1" applyAlignment="1">
      <alignment horizontal="right"/>
    </xf>
    <xf numFmtId="170" fontId="14" fillId="0" borderId="0" xfId="23" applyFont="1" applyBorder="1"/>
    <xf numFmtId="5" fontId="14" fillId="0" borderId="0" xfId="23" applyNumberFormat="1" applyFont="1" applyBorder="1"/>
    <xf numFmtId="170" fontId="14" fillId="0" borderId="19" xfId="23" applyFont="1" applyBorder="1" applyAlignment="1">
      <alignment horizontal="right"/>
    </xf>
    <xf numFmtId="170" fontId="14" fillId="0" borderId="2" xfId="23" applyFont="1" applyBorder="1" applyAlignment="1">
      <alignment horizontal="right"/>
    </xf>
    <xf numFmtId="170" fontId="14" fillId="0" borderId="11" xfId="23" applyFont="1" applyBorder="1" applyAlignment="1">
      <alignment horizontal="right"/>
    </xf>
    <xf numFmtId="0" fontId="15" fillId="0" borderId="0" xfId="41" applyFont="1"/>
    <xf numFmtId="0" fontId="30" fillId="0" borderId="0" xfId="41" applyFont="1" applyAlignment="1">
      <alignment vertical="center"/>
    </xf>
    <xf numFmtId="37" fontId="15" fillId="0" borderId="0" xfId="41" applyNumberFormat="1" applyFont="1" applyAlignment="1">
      <alignment vertical="center"/>
    </xf>
    <xf numFmtId="0" fontId="15" fillId="0" borderId="0" xfId="41" applyFont="1" applyAlignment="1">
      <alignment vertical="center"/>
    </xf>
    <xf numFmtId="0" fontId="15" fillId="0" borderId="2" xfId="41" applyFont="1" applyBorder="1" applyAlignment="1">
      <alignment vertical="center"/>
    </xf>
    <xf numFmtId="0" fontId="35" fillId="0" borderId="0" xfId="0" applyFont="1" applyAlignment="1">
      <alignment horizontal="centerContinuous"/>
    </xf>
    <xf numFmtId="0" fontId="0" fillId="0" borderId="0" xfId="0" applyAlignment="1">
      <alignment horizontal="centerContinuous"/>
    </xf>
    <xf numFmtId="164" fontId="15" fillId="0" borderId="0" xfId="0" applyNumberFormat="1" applyFont="1" applyAlignment="1">
      <alignment vertical="center"/>
    </xf>
    <xf numFmtId="172" fontId="17" fillId="0" borderId="0" xfId="43" applyNumberFormat="1" applyFont="1" applyAlignment="1">
      <alignment horizontal="center" vertical="center"/>
    </xf>
    <xf numFmtId="0" fontId="43" fillId="0" borderId="0" xfId="0" applyFont="1" applyAlignment="1">
      <alignment horizontal="center"/>
    </xf>
    <xf numFmtId="172" fontId="14" fillId="0" borderId="0" xfId="43" applyNumberFormat="1" applyFont="1" applyAlignment="1">
      <alignment horizontal="right" vertical="center"/>
    </xf>
    <xf numFmtId="10" fontId="17" fillId="0" borderId="0" xfId="43" applyNumberFormat="1" applyFont="1" applyAlignment="1">
      <alignment horizontal="center" vertical="center"/>
    </xf>
    <xf numFmtId="172" fontId="14" fillId="0" borderId="0" xfId="44" applyNumberFormat="1" applyFont="1" applyAlignment="1">
      <alignment horizontal="right" vertical="center"/>
    </xf>
    <xf numFmtId="5" fontId="15" fillId="0" borderId="0" xfId="42" applyNumberFormat="1" applyFont="1" applyFill="1" applyAlignment="1">
      <alignment vertical="center"/>
    </xf>
    <xf numFmtId="5" fontId="24" fillId="0" borderId="0" xfId="42" applyNumberFormat="1" applyFont="1" applyFill="1" applyAlignment="1">
      <alignment vertical="center"/>
    </xf>
    <xf numFmtId="0" fontId="14" fillId="0" borderId="0" xfId="41" applyFont="1" applyAlignment="1">
      <alignment vertical="center"/>
    </xf>
    <xf numFmtId="5" fontId="14" fillId="0" borderId="0" xfId="36" applyNumberFormat="1" applyFont="1" applyAlignment="1">
      <alignment vertical="center"/>
    </xf>
    <xf numFmtId="5" fontId="14" fillId="0" borderId="0" xfId="0" applyNumberFormat="1" applyFont="1" applyAlignment="1">
      <alignment vertical="center"/>
    </xf>
    <xf numFmtId="2" fontId="14" fillId="0" borderId="0" xfId="41" applyNumberFormat="1" applyFont="1" applyAlignment="1">
      <alignment vertical="center"/>
    </xf>
    <xf numFmtId="5" fontId="20" fillId="0" borderId="0" xfId="41" applyNumberFormat="1" applyFont="1" applyAlignment="1">
      <alignment vertical="center"/>
    </xf>
    <xf numFmtId="5" fontId="15" fillId="0" borderId="0" xfId="41" applyNumberFormat="1" applyFont="1" applyAlignment="1">
      <alignment vertical="center"/>
    </xf>
    <xf numFmtId="0" fontId="15" fillId="0" borderId="0" xfId="39" applyFont="1" applyBorder="1" applyAlignment="1">
      <alignment vertical="center"/>
    </xf>
    <xf numFmtId="0" fontId="23" fillId="0" borderId="3" xfId="41" applyFont="1" applyBorder="1" applyAlignment="1">
      <alignment vertical="center"/>
    </xf>
    <xf numFmtId="0" fontId="23" fillId="0" borderId="0" xfId="41" applyFont="1" applyAlignment="1">
      <alignment vertical="center"/>
    </xf>
    <xf numFmtId="5" fontId="17" fillId="0" borderId="0" xfId="41" applyNumberFormat="1" applyFont="1" applyAlignment="1">
      <alignment vertical="center"/>
    </xf>
    <xf numFmtId="172" fontId="24" fillId="0" borderId="0" xfId="44" applyNumberFormat="1" applyFont="1" applyAlignment="1">
      <alignment vertical="center"/>
    </xf>
    <xf numFmtId="3" fontId="14" fillId="0" borderId="0" xfId="45" applyNumberFormat="1" applyFont="1" applyAlignment="1">
      <alignment horizontal="right" vertical="center"/>
    </xf>
    <xf numFmtId="5" fontId="14" fillId="0" borderId="0" xfId="0" applyNumberFormat="1" applyFont="1" applyAlignment="1">
      <alignment horizontal="right" vertical="center"/>
    </xf>
    <xf numFmtId="5" fontId="14" fillId="0" borderId="0" xfId="41" applyNumberFormat="1" applyFont="1" applyAlignment="1">
      <alignment vertical="center"/>
    </xf>
    <xf numFmtId="179" fontId="15" fillId="0" borderId="0" xfId="42" applyNumberFormat="1" applyFont="1" applyFill="1" applyAlignment="1">
      <alignment vertical="center"/>
    </xf>
    <xf numFmtId="7" fontId="14" fillId="0" borderId="0" xfId="41" applyNumberFormat="1" applyFont="1" applyAlignment="1">
      <alignment vertical="center"/>
    </xf>
    <xf numFmtId="0" fontId="15" fillId="0" borderId="0" xfId="41" applyFont="1" applyAlignment="1">
      <alignment horizontal="left" vertical="center"/>
    </xf>
    <xf numFmtId="0" fontId="15" fillId="0" borderId="3" xfId="41" applyFont="1" applyBorder="1" applyAlignment="1">
      <alignment vertical="center"/>
    </xf>
    <xf numFmtId="0" fontId="23" fillId="0" borderId="4" xfId="39" applyFont="1" applyBorder="1" applyAlignment="1">
      <alignment vertical="center"/>
    </xf>
    <xf numFmtId="0" fontId="50" fillId="0" borderId="0" xfId="0" applyFont="1"/>
    <xf numFmtId="170" fontId="23" fillId="0" borderId="0" xfId="23" applyFont="1" applyBorder="1" applyAlignment="1">
      <alignment horizontal="left"/>
    </xf>
    <xf numFmtId="5" fontId="23" fillId="0" borderId="3" xfId="32" applyNumberFormat="1" applyFont="1" applyBorder="1" applyAlignment="1">
      <alignment horizontal="right"/>
    </xf>
    <xf numFmtId="37" fontId="14" fillId="0" borderId="0" xfId="32" applyNumberFormat="1" applyFont="1" applyAlignment="1">
      <alignment horizontal="right"/>
    </xf>
    <xf numFmtId="5" fontId="17" fillId="0" borderId="4" xfId="32" applyNumberFormat="1" applyFont="1" applyBorder="1" applyAlignment="1">
      <alignment horizontal="right"/>
    </xf>
    <xf numFmtId="0" fontId="40" fillId="0" borderId="0" xfId="0" applyFont="1" applyBorder="1"/>
    <xf numFmtId="0" fontId="15" fillId="0" borderId="0" xfId="37" applyFont="1" applyBorder="1" applyAlignment="1">
      <alignment horizontal="left" wrapText="1"/>
    </xf>
    <xf numFmtId="0" fontId="14" fillId="0" borderId="0" xfId="0" applyFont="1" applyBorder="1"/>
    <xf numFmtId="0" fontId="15" fillId="0" borderId="0" xfId="3" applyFont="1" applyAlignment="1">
      <alignment horizontal="center" wrapText="1"/>
    </xf>
    <xf numFmtId="0" fontId="15" fillId="0" borderId="5" xfId="3" applyFont="1" applyBorder="1" applyAlignment="1">
      <alignment horizontal="center" wrapText="1"/>
    </xf>
    <xf numFmtId="0" fontId="15" fillId="0" borderId="3" xfId="3" applyFont="1" applyBorder="1" applyAlignment="1">
      <alignment horizontal="center" wrapText="1"/>
    </xf>
    <xf numFmtId="0" fontId="15" fillId="0" borderId="4" xfId="3" applyFont="1" applyBorder="1" applyAlignment="1">
      <alignment horizontal="center" wrapText="1"/>
    </xf>
    <xf numFmtId="0" fontId="15" fillId="0" borderId="0" xfId="3" applyFont="1" applyFill="1" applyAlignment="1">
      <alignment horizontal="center" wrapText="1"/>
    </xf>
    <xf numFmtId="0" fontId="15" fillId="0" borderId="5" xfId="0" applyFont="1" applyBorder="1" applyAlignment="1">
      <alignment horizontal="center"/>
    </xf>
    <xf numFmtId="170" fontId="7" fillId="0" borderId="2" xfId="0" applyNumberFormat="1" applyFont="1" applyBorder="1" applyAlignment="1">
      <alignment horizontal="center" wrapText="1"/>
    </xf>
    <xf numFmtId="0" fontId="14" fillId="0" borderId="0" xfId="48" applyFont="1" applyAlignment="1">
      <alignment vertical="center"/>
    </xf>
    <xf numFmtId="0" fontId="14" fillId="0" borderId="0" xfId="27" applyFont="1" applyAlignment="1">
      <alignment vertical="center"/>
    </xf>
    <xf numFmtId="0" fontId="24" fillId="0" borderId="0" xfId="48" applyFont="1" applyAlignment="1">
      <alignment vertical="center"/>
    </xf>
    <xf numFmtId="0" fontId="17" fillId="0" borderId="0" xfId="27" applyFont="1" applyAlignment="1">
      <alignment vertical="center"/>
    </xf>
    <xf numFmtId="0" fontId="17" fillId="0" borderId="0" xfId="27" applyFont="1" applyAlignment="1">
      <alignment vertical="center" textRotation="90" wrapText="1"/>
    </xf>
    <xf numFmtId="17" fontId="14" fillId="0" borderId="0" xfId="27" applyNumberFormat="1" applyFont="1" applyAlignment="1">
      <alignment horizontal="left" vertical="center"/>
    </xf>
    <xf numFmtId="17" fontId="17" fillId="0" borderId="0" xfId="27" applyNumberFormat="1" applyFont="1" applyAlignment="1">
      <alignment horizontal="left" vertical="center"/>
    </xf>
    <xf numFmtId="6" fontId="42" fillId="0" borderId="0" xfId="27" applyNumberFormat="1" applyFont="1" applyAlignment="1">
      <alignment vertical="center"/>
    </xf>
    <xf numFmtId="5" fontId="17" fillId="0" borderId="0" xfId="27" applyNumberFormat="1" applyFont="1" applyAlignment="1">
      <alignment vertical="center"/>
    </xf>
    <xf numFmtId="5" fontId="17" fillId="0" borderId="5" xfId="27" applyNumberFormat="1" applyFont="1" applyBorder="1" applyAlignment="1">
      <alignment vertical="center"/>
    </xf>
    <xf numFmtId="9" fontId="17" fillId="0" borderId="0" xfId="27" applyNumberFormat="1" applyFont="1" applyAlignment="1">
      <alignment vertical="center"/>
    </xf>
    <xf numFmtId="0" fontId="24" fillId="0" borderId="0" xfId="27" applyFont="1" applyAlignment="1">
      <alignment vertical="center"/>
    </xf>
    <xf numFmtId="5" fontId="24" fillId="0" borderId="0" xfId="27" applyNumberFormat="1" applyFont="1" applyAlignment="1">
      <alignment vertical="center"/>
    </xf>
    <xf numFmtId="0" fontId="17" fillId="0" borderId="0" xfId="27" applyFont="1" applyAlignment="1">
      <alignment horizontal="left" vertical="center" textRotation="90" wrapText="1"/>
    </xf>
    <xf numFmtId="178" fontId="17" fillId="0" borderId="0" xfId="27" applyNumberFormat="1" applyFont="1" applyAlignment="1">
      <alignment vertical="center"/>
    </xf>
    <xf numFmtId="178" fontId="14" fillId="0" borderId="0" xfId="27" applyNumberFormat="1" applyFont="1" applyAlignment="1">
      <alignment vertical="center"/>
    </xf>
    <xf numFmtId="0" fontId="52" fillId="0" borderId="0" xfId="0" applyFont="1"/>
    <xf numFmtId="0" fontId="31" fillId="10" borderId="0" xfId="0" applyFont="1" applyFill="1"/>
    <xf numFmtId="0" fontId="18" fillId="0" borderId="5" xfId="3" applyFont="1" applyBorder="1" applyAlignment="1">
      <alignment horizontal="center" wrapText="1"/>
    </xf>
    <xf numFmtId="0" fontId="22" fillId="0" borderId="5" xfId="3" applyFont="1" applyBorder="1" applyAlignment="1">
      <alignment horizontal="center" wrapText="1"/>
    </xf>
    <xf numFmtId="0" fontId="22" fillId="0" borderId="3" xfId="3" applyFont="1" applyBorder="1" applyAlignment="1">
      <alignment horizontal="center" wrapText="1"/>
    </xf>
    <xf numFmtId="170" fontId="15" fillId="0" borderId="0" xfId="23" applyFont="1" applyFill="1" applyAlignment="1">
      <alignment horizontal="left"/>
    </xf>
    <xf numFmtId="43" fontId="15" fillId="0" borderId="0" xfId="35" applyFont="1" applyFill="1" applyAlignment="1">
      <alignment horizontal="left"/>
    </xf>
    <xf numFmtId="175" fontId="15" fillId="0" borderId="16" xfId="23" applyNumberFormat="1" applyFont="1" applyBorder="1" applyAlignment="1">
      <alignment horizontal="right"/>
    </xf>
    <xf numFmtId="170" fontId="17" fillId="0" borderId="0" xfId="23" applyFont="1" applyAlignment="1">
      <alignment horizontal="center"/>
    </xf>
    <xf numFmtId="169" fontId="14" fillId="0" borderId="0" xfId="13" applyFont="1" applyAlignment="1">
      <alignment horizontal="center"/>
    </xf>
    <xf numFmtId="169" fontId="18" fillId="7" borderId="0" xfId="13" applyFont="1" applyFill="1"/>
    <xf numFmtId="14" fontId="18" fillId="7" borderId="0" xfId="13" applyNumberFormat="1" applyFont="1" applyFill="1"/>
    <xf numFmtId="177" fontId="18" fillId="7" borderId="0" xfId="36" applyNumberFormat="1" applyFont="1" applyFill="1"/>
    <xf numFmtId="170" fontId="17" fillId="0" borderId="0" xfId="23" applyFont="1" applyBorder="1" applyAlignment="1">
      <alignment horizontal="left"/>
    </xf>
    <xf numFmtId="170" fontId="14" fillId="0" borderId="0" xfId="23" applyFont="1" applyBorder="1" applyAlignment="1">
      <alignment horizontal="centerContinuous"/>
    </xf>
    <xf numFmtId="0" fontId="53" fillId="10" borderId="0" xfId="0" applyFont="1" applyFill="1"/>
    <xf numFmtId="0" fontId="0" fillId="0" borderId="0" xfId="0" applyFill="1"/>
    <xf numFmtId="0" fontId="15" fillId="0" borderId="0" xfId="28" applyNumberFormat="1" applyFont="1" applyAlignment="1">
      <alignment horizontal="right"/>
    </xf>
    <xf numFmtId="177" fontId="15" fillId="7" borderId="0" xfId="36" applyNumberFormat="1" applyFont="1" applyFill="1"/>
    <xf numFmtId="172" fontId="35" fillId="0" borderId="0" xfId="0" applyNumberFormat="1" applyFont="1" applyAlignment="1">
      <alignment horizontal="centerContinuous"/>
    </xf>
    <xf numFmtId="43" fontId="30" fillId="0" borderId="0" xfId="35" applyFont="1" applyAlignment="1">
      <alignment horizontal="right"/>
    </xf>
    <xf numFmtId="43" fontId="30" fillId="0" borderId="12" xfId="35" applyFont="1" applyBorder="1" applyAlignment="1">
      <alignment horizontal="right"/>
    </xf>
    <xf numFmtId="0" fontId="15" fillId="0" borderId="2" xfId="25" applyFont="1" applyBorder="1"/>
    <xf numFmtId="0" fontId="15" fillId="0" borderId="11" xfId="25" applyFont="1" applyBorder="1"/>
    <xf numFmtId="0" fontId="20" fillId="0" borderId="0" xfId="0" applyFont="1"/>
    <xf numFmtId="0" fontId="14" fillId="0" borderId="0" xfId="0" applyFont="1" applyFill="1" applyBorder="1"/>
    <xf numFmtId="0" fontId="17" fillId="0" borderId="0" xfId="0" applyFont="1" applyAlignment="1">
      <alignment horizontal="center"/>
    </xf>
    <xf numFmtId="0" fontId="18" fillId="7" borderId="0" xfId="0" applyFont="1" applyFill="1" applyBorder="1"/>
    <xf numFmtId="0" fontId="14" fillId="7" borderId="0" xfId="0" applyFont="1" applyFill="1" applyBorder="1"/>
    <xf numFmtId="0" fontId="55" fillId="0" borderId="0" xfId="1" applyFont="1" applyBorder="1"/>
    <xf numFmtId="17" fontId="15" fillId="0" borderId="0" xfId="27" applyNumberFormat="1" applyFont="1" applyAlignment="1">
      <alignment horizontal="center"/>
    </xf>
    <xf numFmtId="0" fontId="56" fillId="0" borderId="0" xfId="0" applyFont="1"/>
    <xf numFmtId="0" fontId="56" fillId="0" borderId="0" xfId="0" applyFont="1" applyAlignment="1">
      <alignment horizontal="right"/>
    </xf>
    <xf numFmtId="164" fontId="14" fillId="0" borderId="0" xfId="24" applyNumberFormat="1" applyFont="1"/>
    <xf numFmtId="172" fontId="14" fillId="0" borderId="0" xfId="28" applyNumberFormat="1" applyFont="1"/>
    <xf numFmtId="0" fontId="17" fillId="0" borderId="3" xfId="27" applyFont="1" applyBorder="1"/>
    <xf numFmtId="2" fontId="17" fillId="0" borderId="3" xfId="27" applyNumberFormat="1" applyFont="1" applyBorder="1"/>
    <xf numFmtId="172" fontId="56" fillId="0" borderId="0" xfId="12" applyNumberFormat="1" applyFont="1"/>
    <xf numFmtId="3" fontId="56" fillId="0" borderId="0" xfId="0" applyNumberFormat="1" applyFont="1"/>
    <xf numFmtId="9" fontId="56" fillId="0" borderId="0" xfId="0" applyNumberFormat="1" applyFont="1"/>
    <xf numFmtId="0" fontId="35" fillId="0" borderId="0" xfId="0" applyFont="1"/>
    <xf numFmtId="37" fontId="17" fillId="0" borderId="3" xfId="27" applyNumberFormat="1" applyFont="1" applyBorder="1"/>
    <xf numFmtId="181" fontId="17" fillId="0" borderId="0" xfId="27" applyNumberFormat="1" applyFont="1"/>
    <xf numFmtId="181" fontId="56" fillId="0" borderId="0" xfId="0" applyNumberFormat="1" applyFont="1"/>
    <xf numFmtId="0" fontId="56" fillId="0" borderId="0" xfId="0" applyFont="1" applyAlignment="1">
      <alignment horizontal="center"/>
    </xf>
    <xf numFmtId="9" fontId="40" fillId="6" borderId="6" xfId="0" applyNumberFormat="1" applyFont="1" applyFill="1" applyBorder="1" applyAlignment="1">
      <alignment horizontal="center"/>
    </xf>
    <xf numFmtId="9" fontId="40" fillId="0" borderId="0" xfId="0" applyNumberFormat="1" applyFont="1" applyAlignment="1">
      <alignment horizontal="center"/>
    </xf>
    <xf numFmtId="9" fontId="57" fillId="0" borderId="0" xfId="12" applyFont="1" applyAlignment="1">
      <alignment horizontal="left"/>
    </xf>
    <xf numFmtId="9" fontId="40" fillId="0" borderId="0" xfId="12" applyFont="1" applyAlignment="1">
      <alignment horizontal="center"/>
    </xf>
    <xf numFmtId="9" fontId="56" fillId="0" borderId="0" xfId="12" applyFont="1" applyAlignment="1">
      <alignment horizontal="center"/>
    </xf>
    <xf numFmtId="9" fontId="40" fillId="6" borderId="6" xfId="0" applyNumberFormat="1" applyFont="1" applyFill="1" applyBorder="1" applyAlignment="1">
      <alignment horizontal="right"/>
    </xf>
    <xf numFmtId="9" fontId="15" fillId="0" borderId="0" xfId="12" applyFont="1" applyAlignment="1">
      <alignment horizontal="center"/>
    </xf>
    <xf numFmtId="164" fontId="40" fillId="6" borderId="6" xfId="35" applyNumberFormat="1" applyFont="1" applyFill="1" applyBorder="1" applyAlignment="1">
      <alignment horizontal="right"/>
    </xf>
    <xf numFmtId="0" fontId="14" fillId="0" borderId="0" xfId="29" applyFont="1"/>
    <xf numFmtId="182" fontId="58" fillId="0" borderId="0" xfId="29" applyNumberFormat="1" applyFont="1" applyAlignment="1">
      <alignment horizontal="center"/>
    </xf>
    <xf numFmtId="183" fontId="14" fillId="0" borderId="0" xfId="29" applyNumberFormat="1" applyFont="1"/>
    <xf numFmtId="0" fontId="15" fillId="0" borderId="0" xfId="29" applyFont="1"/>
    <xf numFmtId="0" fontId="18" fillId="0" borderId="0" xfId="29" applyFont="1" applyAlignment="1">
      <alignment horizontal="center"/>
    </xf>
    <xf numFmtId="0" fontId="19" fillId="0" borderId="0" xfId="29" applyFont="1" applyAlignment="1">
      <alignment horizontal="center"/>
    </xf>
    <xf numFmtId="184" fontId="59" fillId="0" borderId="0" xfId="29" applyNumberFormat="1" applyFont="1" applyAlignment="1">
      <alignment horizontal="center"/>
    </xf>
    <xf numFmtId="0" fontId="15" fillId="0" borderId="0" xfId="29" applyFont="1" applyAlignment="1">
      <alignment horizontal="left"/>
    </xf>
    <xf numFmtId="185" fontId="19" fillId="0" borderId="0" xfId="29" applyNumberFormat="1" applyFont="1" applyAlignment="1">
      <alignment horizontal="center"/>
    </xf>
    <xf numFmtId="186" fontId="59" fillId="0" borderId="0" xfId="29" applyNumberFormat="1" applyFont="1" applyAlignment="1">
      <alignment horizontal="center"/>
    </xf>
    <xf numFmtId="0" fontId="23" fillId="0" borderId="0" xfId="29" applyFont="1"/>
    <xf numFmtId="0" fontId="30" fillId="0" borderId="0" xfId="29" applyFont="1"/>
    <xf numFmtId="189" fontId="61" fillId="0" borderId="0" xfId="29" applyNumberFormat="1" applyFont="1" applyAlignment="1">
      <alignment horizontal="center"/>
    </xf>
    <xf numFmtId="49" fontId="19" fillId="0" borderId="0" xfId="27" applyNumberFormat="1" applyFont="1"/>
    <xf numFmtId="168" fontId="14" fillId="0" borderId="0" xfId="29" applyNumberFormat="1" applyFont="1"/>
    <xf numFmtId="9" fontId="18" fillId="6" borderId="6" xfId="12" applyFont="1" applyFill="1" applyBorder="1" applyAlignment="1">
      <alignment horizontal="center"/>
    </xf>
    <xf numFmtId="166" fontId="14" fillId="0" borderId="0" xfId="29" applyNumberFormat="1" applyFont="1"/>
    <xf numFmtId="0" fontId="28" fillId="0" borderId="0" xfId="29" applyFont="1"/>
    <xf numFmtId="0" fontId="17" fillId="0" borderId="0" xfId="29" applyFont="1"/>
    <xf numFmtId="9" fontId="62" fillId="0" borderId="0" xfId="12" applyFont="1"/>
    <xf numFmtId="164" fontId="62" fillId="0" borderId="0" xfId="29" applyNumberFormat="1" applyFont="1"/>
    <xf numFmtId="37" fontId="20" fillId="0" borderId="0" xfId="29" applyNumberFormat="1" applyFont="1"/>
    <xf numFmtId="0" fontId="23" fillId="11" borderId="27" xfId="29" applyFont="1" applyFill="1" applyBorder="1"/>
    <xf numFmtId="168" fontId="21" fillId="11" borderId="25" xfId="29" applyNumberFormat="1" applyFont="1" applyFill="1" applyBorder="1"/>
    <xf numFmtId="0" fontId="14" fillId="0" borderId="16" xfId="29" applyFont="1" applyBorder="1"/>
    <xf numFmtId="168" fontId="17" fillId="0" borderId="3" xfId="29" applyNumberFormat="1" applyFont="1" applyBorder="1"/>
    <xf numFmtId="0" fontId="30" fillId="11" borderId="28" xfId="29" applyFont="1" applyFill="1" applyBorder="1" applyAlignment="1">
      <alignment horizontal="left" indent="1"/>
    </xf>
    <xf numFmtId="189" fontId="30" fillId="11" borderId="29" xfId="29" applyNumberFormat="1" applyFont="1" applyFill="1" applyBorder="1" applyAlignment="1">
      <alignment horizontal="right"/>
    </xf>
    <xf numFmtId="172" fontId="14" fillId="0" borderId="0" xfId="12" applyNumberFormat="1" applyFont="1"/>
    <xf numFmtId="0" fontId="30" fillId="0" borderId="0" xfId="29" applyFont="1" applyAlignment="1">
      <alignment horizontal="left" indent="1"/>
    </xf>
    <xf numFmtId="189" fontId="30" fillId="0" borderId="0" xfId="29" applyNumberFormat="1" applyFont="1" applyAlignment="1">
      <alignment horizontal="right"/>
    </xf>
    <xf numFmtId="189" fontId="25" fillId="0" borderId="0" xfId="29" applyNumberFormat="1" applyFont="1" applyAlignment="1">
      <alignment horizontal="right"/>
    </xf>
    <xf numFmtId="168" fontId="20" fillId="0" borderId="0" xfId="29" applyNumberFormat="1" applyFont="1"/>
    <xf numFmtId="189" fontId="24" fillId="0" borderId="0" xfId="29" applyNumberFormat="1" applyFont="1"/>
    <xf numFmtId="43" fontId="15" fillId="0" borderId="0" xfId="35" applyFont="1"/>
    <xf numFmtId="0" fontId="14" fillId="0" borderId="25" xfId="29" applyFont="1" applyBorder="1"/>
    <xf numFmtId="0" fontId="60" fillId="0" borderId="0" xfId="29" applyFont="1"/>
    <xf numFmtId="0" fontId="14" fillId="0" borderId="0" xfId="29" applyFont="1" applyAlignment="1">
      <alignment horizontal="left"/>
    </xf>
    <xf numFmtId="190" fontId="18" fillId="0" borderId="0" xfId="29" applyNumberFormat="1" applyFont="1" applyAlignment="1">
      <alignment horizontal="right"/>
    </xf>
    <xf numFmtId="190" fontId="18" fillId="0" borderId="0" xfId="29" applyNumberFormat="1" applyFont="1"/>
    <xf numFmtId="190" fontId="18" fillId="0" borderId="29" xfId="29" applyNumberFormat="1" applyFont="1" applyBorder="1"/>
    <xf numFmtId="190" fontId="14" fillId="0" borderId="0" xfId="29" applyNumberFormat="1" applyFont="1"/>
    <xf numFmtId="168" fontId="17" fillId="0" borderId="0" xfId="29" applyNumberFormat="1" applyFont="1"/>
    <xf numFmtId="190" fontId="15" fillId="0" borderId="0" xfId="29" applyNumberFormat="1" applyFont="1" applyAlignment="1">
      <alignment horizontal="center"/>
    </xf>
    <xf numFmtId="37" fontId="63" fillId="12" borderId="6" xfId="29" applyNumberFormat="1" applyFont="1" applyFill="1" applyBorder="1" applyAlignment="1">
      <alignment horizontal="center"/>
    </xf>
    <xf numFmtId="0" fontId="14" fillId="0" borderId="0" xfId="29" applyFont="1" applyAlignment="1">
      <alignment horizontal="left" indent="1"/>
    </xf>
    <xf numFmtId="0" fontId="14" fillId="0" borderId="0" xfId="29" applyFont="1" applyAlignment="1">
      <alignment horizontal="right"/>
    </xf>
    <xf numFmtId="0" fontId="23" fillId="0" borderId="0" xfId="29" applyFont="1" applyAlignment="1">
      <alignment horizontal="left" indent="1"/>
    </xf>
    <xf numFmtId="5" fontId="34" fillId="0" borderId="0" xfId="29" applyNumberFormat="1" applyFont="1"/>
    <xf numFmtId="190" fontId="35" fillId="0" borderId="0" xfId="29" applyNumberFormat="1" applyFont="1"/>
    <xf numFmtId="166" fontId="15" fillId="0" borderId="14" xfId="29" applyNumberFormat="1" applyFont="1" applyBorder="1" applyAlignment="1">
      <alignment horizontal="right"/>
    </xf>
    <xf numFmtId="191" fontId="14" fillId="0" borderId="3" xfId="29" applyNumberFormat="1" applyFont="1" applyBorder="1"/>
    <xf numFmtId="166" fontId="15" fillId="0" borderId="16" xfId="29" applyNumberFormat="1" applyFont="1" applyBorder="1" applyAlignment="1">
      <alignment horizontal="right"/>
    </xf>
    <xf numFmtId="191" fontId="14" fillId="0" borderId="0" xfId="29" applyNumberFormat="1" applyFont="1"/>
    <xf numFmtId="176" fontId="23" fillId="0" borderId="25" xfId="29" applyNumberFormat="1" applyFont="1" applyBorder="1" applyAlignment="1">
      <alignment horizontal="left"/>
    </xf>
    <xf numFmtId="5" fontId="23" fillId="0" borderId="25" xfId="29" applyNumberFormat="1" applyFont="1" applyBorder="1"/>
    <xf numFmtId="168" fontId="15" fillId="0" borderId="0" xfId="29" applyNumberFormat="1" applyFont="1"/>
    <xf numFmtId="0" fontId="24" fillId="0" borderId="0" xfId="29" applyFont="1"/>
    <xf numFmtId="189" fontId="30" fillId="0" borderId="0" xfId="29" applyNumberFormat="1" applyFont="1"/>
    <xf numFmtId="189" fontId="14" fillId="0" borderId="0" xfId="29" applyNumberFormat="1" applyFont="1"/>
    <xf numFmtId="190" fontId="27" fillId="0" borderId="0" xfId="29" applyNumberFormat="1" applyFont="1"/>
    <xf numFmtId="0" fontId="23" fillId="0" borderId="0" xfId="30" applyFont="1" applyAlignment="1">
      <alignment horizontal="right"/>
    </xf>
    <xf numFmtId="189" fontId="25" fillId="6" borderId="5" xfId="29" applyNumberFormat="1" applyFont="1" applyFill="1" applyBorder="1" applyAlignment="1">
      <alignment horizontal="right"/>
    </xf>
    <xf numFmtId="189" fontId="26" fillId="0" borderId="0" xfId="29" applyNumberFormat="1" applyFont="1" applyAlignment="1">
      <alignment horizontal="right"/>
    </xf>
    <xf numFmtId="5" fontId="14" fillId="0" borderId="0" xfId="29" applyNumberFormat="1" applyFont="1"/>
    <xf numFmtId="0" fontId="15" fillId="0" borderId="16" xfId="29" applyFont="1" applyBorder="1"/>
    <xf numFmtId="168" fontId="23" fillId="0" borderId="0" xfId="29" applyNumberFormat="1" applyFont="1"/>
    <xf numFmtId="190" fontId="22" fillId="0" borderId="0" xfId="29" applyNumberFormat="1" applyFont="1"/>
    <xf numFmtId="190" fontId="23" fillId="0" borderId="0" xfId="29" applyNumberFormat="1" applyFont="1"/>
    <xf numFmtId="190" fontId="17" fillId="0" borderId="0" xfId="29" applyNumberFormat="1" applyFont="1"/>
    <xf numFmtId="37" fontId="15" fillId="0" borderId="2" xfId="23" applyNumberFormat="1" applyFont="1" applyBorder="1" applyAlignment="1">
      <alignment horizontal="right"/>
    </xf>
    <xf numFmtId="5" fontId="18" fillId="0" borderId="10" xfId="23" applyNumberFormat="1" applyFont="1" applyBorder="1" applyAlignment="1">
      <alignment horizontal="right"/>
    </xf>
    <xf numFmtId="5" fontId="18" fillId="0" borderId="32" xfId="23" applyNumberFormat="1" applyFont="1" applyBorder="1" applyAlignment="1">
      <alignment horizontal="right"/>
    </xf>
    <xf numFmtId="169" fontId="17" fillId="0" borderId="0" xfId="13" quotePrefix="1" applyFont="1"/>
    <xf numFmtId="37" fontId="20" fillId="0" borderId="0" xfId="0" applyNumberFormat="1" applyFont="1"/>
    <xf numFmtId="5" fontId="14" fillId="0" borderId="0" xfId="0" applyNumberFormat="1" applyFont="1"/>
    <xf numFmtId="172" fontId="14" fillId="0" borderId="0" xfId="44" applyNumberFormat="1" applyFont="1"/>
    <xf numFmtId="5" fontId="15" fillId="0" borderId="0" xfId="0" applyNumberFormat="1" applyFont="1"/>
    <xf numFmtId="0" fontId="17" fillId="0" borderId="5" xfId="0" applyFont="1" applyBorder="1"/>
    <xf numFmtId="5" fontId="17" fillId="0" borderId="5" xfId="0" applyNumberFormat="1" applyFont="1" applyBorder="1"/>
    <xf numFmtId="0" fontId="17" fillId="0" borderId="0" xfId="0" applyFont="1"/>
    <xf numFmtId="5" fontId="14" fillId="0" borderId="0" xfId="0" applyNumberFormat="1" applyFont="1" applyAlignment="1">
      <alignment horizontal="right"/>
    </xf>
    <xf numFmtId="192" fontId="18" fillId="6" borderId="6" xfId="0" applyNumberFormat="1" applyFont="1" applyFill="1" applyBorder="1" applyAlignment="1">
      <alignment horizontal="center"/>
    </xf>
    <xf numFmtId="9" fontId="14" fillId="0" borderId="0" xfId="44" applyFont="1" applyAlignment="1">
      <alignment horizontal="right"/>
    </xf>
    <xf numFmtId="175" fontId="15" fillId="0" borderId="0" xfId="23" applyNumberFormat="1" applyFont="1" applyBorder="1" applyAlignment="1">
      <alignment horizontal="right"/>
    </xf>
    <xf numFmtId="9" fontId="15" fillId="0" borderId="0" xfId="27" applyNumberFormat="1" applyFont="1" applyAlignment="1">
      <alignment horizontal="center" vertical="center"/>
    </xf>
    <xf numFmtId="9" fontId="18" fillId="6" borderId="6" xfId="12" applyFont="1" applyFill="1" applyBorder="1" applyAlignment="1">
      <alignment horizontal="center" vertical="center"/>
    </xf>
    <xf numFmtId="0" fontId="17" fillId="0" borderId="33" xfId="27" applyFont="1" applyBorder="1" applyAlignment="1">
      <alignment vertical="center" textRotation="90"/>
    </xf>
    <xf numFmtId="0" fontId="17" fillId="0" borderId="33" xfId="27" applyFont="1" applyBorder="1" applyAlignment="1">
      <alignment vertical="center"/>
    </xf>
    <xf numFmtId="0" fontId="28" fillId="0" borderId="0" xfId="27" applyFont="1" applyBorder="1" applyAlignment="1">
      <alignment vertical="center"/>
    </xf>
    <xf numFmtId="0" fontId="14" fillId="0" borderId="0" xfId="27" applyFont="1" applyBorder="1" applyAlignment="1">
      <alignment vertical="center"/>
    </xf>
    <xf numFmtId="164" fontId="20" fillId="0" borderId="0" xfId="51" applyNumberFormat="1" applyFont="1" applyBorder="1" applyAlignment="1">
      <alignment vertical="center"/>
    </xf>
    <xf numFmtId="5" fontId="14" fillId="0" borderId="0" xfId="27" applyNumberFormat="1" applyFont="1" applyBorder="1" applyAlignment="1">
      <alignment vertical="center"/>
    </xf>
    <xf numFmtId="5" fontId="20" fillId="0" borderId="0" xfId="51" applyNumberFormat="1" applyFont="1" applyBorder="1" applyAlignment="1">
      <alignment vertical="center"/>
    </xf>
    <xf numFmtId="5" fontId="14" fillId="0" borderId="0" xfId="51" applyNumberFormat="1" applyFont="1" applyBorder="1" applyAlignment="1">
      <alignment vertical="center"/>
    </xf>
    <xf numFmtId="164" fontId="14" fillId="0" borderId="0" xfId="51" applyNumberFormat="1" applyFont="1" applyBorder="1" applyAlignment="1">
      <alignment vertical="center"/>
    </xf>
    <xf numFmtId="5" fontId="17" fillId="0" borderId="34" xfId="51" applyNumberFormat="1" applyFont="1" applyBorder="1" applyAlignment="1">
      <alignment vertical="center"/>
    </xf>
    <xf numFmtId="5" fontId="17" fillId="0" borderId="34" xfId="27" applyNumberFormat="1" applyFont="1" applyBorder="1" applyAlignment="1">
      <alignment vertical="center"/>
    </xf>
    <xf numFmtId="17" fontId="36" fillId="13" borderId="0" xfId="27" applyNumberFormat="1" applyFont="1" applyFill="1" applyAlignment="1">
      <alignment horizontal="center" vertical="center"/>
    </xf>
    <xf numFmtId="5" fontId="17" fillId="0" borderId="5" xfId="51" applyNumberFormat="1" applyFont="1" applyBorder="1" applyAlignment="1">
      <alignment vertical="center"/>
    </xf>
    <xf numFmtId="9" fontId="18" fillId="0" borderId="0" xfId="12" applyFont="1" applyFill="1" applyBorder="1" applyAlignment="1">
      <alignment horizontal="center" vertical="center"/>
    </xf>
    <xf numFmtId="9" fontId="18" fillId="0" borderId="3" xfId="12" applyFont="1" applyFill="1" applyBorder="1" applyAlignment="1">
      <alignment horizontal="center" vertical="center"/>
    </xf>
    <xf numFmtId="9" fontId="17" fillId="0" borderId="34" xfId="27" applyNumberFormat="1" applyFont="1" applyBorder="1" applyAlignment="1">
      <alignment vertical="center"/>
    </xf>
    <xf numFmtId="0" fontId="17" fillId="0" borderId="34" xfId="27" applyFont="1" applyBorder="1" applyAlignment="1">
      <alignment vertical="center"/>
    </xf>
    <xf numFmtId="0" fontId="14" fillId="0" borderId="0" xfId="48" applyFont="1" applyBorder="1" applyAlignment="1">
      <alignment vertical="center"/>
    </xf>
    <xf numFmtId="0" fontId="14" fillId="0" borderId="0" xfId="0" applyFont="1" applyAlignment="1">
      <alignment horizontal="centerContinuous"/>
    </xf>
    <xf numFmtId="0" fontId="17" fillId="0" borderId="0" xfId="0" applyFont="1" applyAlignment="1">
      <alignment vertical="center"/>
    </xf>
    <xf numFmtId="0" fontId="14" fillId="0" borderId="0" xfId="0" applyFont="1" applyAlignment="1">
      <alignment vertical="center"/>
    </xf>
    <xf numFmtId="0" fontId="14" fillId="0" borderId="0" xfId="0" applyFont="1" applyAlignment="1">
      <alignment horizontal="center"/>
    </xf>
    <xf numFmtId="0" fontId="14" fillId="0" borderId="0" xfId="0" applyFont="1" applyAlignment="1">
      <alignment horizontal="centerContinuous" vertical="center"/>
    </xf>
    <xf numFmtId="172" fontId="14" fillId="0" borderId="0" xfId="12" applyNumberFormat="1" applyFont="1" applyAlignment="1">
      <alignment horizontal="center" vertical="center"/>
    </xf>
    <xf numFmtId="5" fontId="14" fillId="0" borderId="0" xfId="0" applyNumberFormat="1" applyFont="1" applyAlignment="1">
      <alignment horizontal="center" vertical="center"/>
    </xf>
    <xf numFmtId="180" fontId="14" fillId="0" borderId="0" xfId="0" applyNumberFormat="1" applyFont="1" applyAlignment="1">
      <alignment horizontal="center" vertical="center"/>
    </xf>
    <xf numFmtId="9" fontId="14" fillId="0" borderId="0" xfId="12" applyFont="1" applyAlignment="1">
      <alignment horizontal="center"/>
    </xf>
    <xf numFmtId="0" fontId="14" fillId="0" borderId="0" xfId="0" applyFont="1" applyAlignment="1">
      <alignment horizontal="right"/>
    </xf>
    <xf numFmtId="193" fontId="14" fillId="0" borderId="0" xfId="36" applyNumberFormat="1" applyFont="1" applyAlignment="1">
      <alignment horizontal="center"/>
    </xf>
    <xf numFmtId="193" fontId="23" fillId="0" borderId="0" xfId="41" applyNumberFormat="1" applyFont="1" applyFill="1" applyAlignment="1">
      <alignment vertical="center"/>
    </xf>
    <xf numFmtId="193" fontId="23" fillId="0" borderId="0" xfId="0" applyNumberFormat="1" applyFont="1"/>
    <xf numFmtId="0" fontId="0" fillId="14" borderId="0" xfId="0" applyFill="1"/>
    <xf numFmtId="170" fontId="17" fillId="14" borderId="6" xfId="0" applyNumberFormat="1" applyFont="1" applyFill="1" applyBorder="1" applyAlignment="1">
      <alignment horizontal="center"/>
    </xf>
    <xf numFmtId="0" fontId="42" fillId="15" borderId="35" xfId="0" applyFont="1" applyFill="1" applyBorder="1" applyAlignment="1">
      <alignment horizontal="center"/>
    </xf>
    <xf numFmtId="0" fontId="42" fillId="15" borderId="36" xfId="0" applyFont="1" applyFill="1" applyBorder="1" applyAlignment="1">
      <alignment horizontal="center"/>
    </xf>
    <xf numFmtId="0" fontId="42" fillId="15" borderId="37" xfId="0" applyFont="1" applyFill="1" applyBorder="1" applyAlignment="1">
      <alignment horizontal="center"/>
    </xf>
    <xf numFmtId="0" fontId="17" fillId="14" borderId="0" xfId="25" applyFont="1" applyFill="1"/>
    <xf numFmtId="170" fontId="14" fillId="14" borderId="0" xfId="23" applyFont="1" applyFill="1" applyAlignment="1">
      <alignment horizontal="left" indent="1"/>
    </xf>
    <xf numFmtId="0" fontId="17" fillId="14" borderId="3" xfId="25" applyFont="1" applyFill="1" applyBorder="1"/>
    <xf numFmtId="0" fontId="24" fillId="14" borderId="0" xfId="25" applyFont="1" applyFill="1" applyAlignment="1">
      <alignment horizontal="left" indent="1"/>
    </xf>
    <xf numFmtId="0" fontId="22" fillId="14" borderId="0" xfId="25" applyFont="1" applyFill="1"/>
    <xf numFmtId="0" fontId="14" fillId="14" borderId="0" xfId="25" applyFont="1" applyFill="1"/>
    <xf numFmtId="0" fontId="17" fillId="14" borderId="4" xfId="25" applyFont="1" applyFill="1" applyBorder="1"/>
    <xf numFmtId="37" fontId="23" fillId="14" borderId="3" xfId="23" applyNumberFormat="1" applyFont="1" applyFill="1" applyBorder="1" applyAlignment="1">
      <alignment horizontal="right"/>
    </xf>
    <xf numFmtId="9" fontId="23" fillId="14" borderId="3" xfId="12" applyFont="1" applyFill="1" applyBorder="1" applyAlignment="1">
      <alignment horizontal="right"/>
    </xf>
    <xf numFmtId="37" fontId="23" fillId="14" borderId="4" xfId="23" applyNumberFormat="1" applyFont="1" applyFill="1" applyBorder="1" applyAlignment="1">
      <alignment horizontal="right"/>
    </xf>
    <xf numFmtId="9" fontId="23" fillId="14" borderId="4" xfId="12" applyFont="1" applyFill="1" applyBorder="1" applyAlignment="1">
      <alignment horizontal="right"/>
    </xf>
    <xf numFmtId="0" fontId="48" fillId="14" borderId="0" xfId="0" applyFont="1" applyFill="1"/>
    <xf numFmtId="166" fontId="18" fillId="0" borderId="0" xfId="6" applyNumberFormat="1" applyFont="1" applyFill="1"/>
    <xf numFmtId="0" fontId="22" fillId="0" borderId="0" xfId="3" applyFont="1" applyAlignment="1">
      <alignment horizontal="left" wrapText="1"/>
    </xf>
    <xf numFmtId="10" fontId="14" fillId="0" borderId="0" xfId="0" applyNumberFormat="1" applyFont="1" applyAlignment="1">
      <alignment horizontal="center" vertical="center"/>
    </xf>
    <xf numFmtId="0" fontId="36" fillId="13" borderId="8" xfId="25" applyFont="1" applyFill="1" applyBorder="1" applyAlignment="1">
      <alignment horizontal="right"/>
    </xf>
    <xf numFmtId="0" fontId="0" fillId="14" borderId="0" xfId="0" applyFill="1" applyBorder="1"/>
    <xf numFmtId="0" fontId="48" fillId="0" borderId="0" xfId="0" applyFont="1"/>
    <xf numFmtId="0" fontId="17" fillId="0" borderId="8" xfId="25" applyFont="1" applyFill="1" applyBorder="1" applyAlignment="1">
      <alignment horizontal="center"/>
    </xf>
    <xf numFmtId="0" fontId="17" fillId="0" borderId="5" xfId="25" applyFont="1" applyFill="1" applyBorder="1" applyAlignment="1">
      <alignment horizontal="center"/>
    </xf>
    <xf numFmtId="0" fontId="17" fillId="0" borderId="9" xfId="25" applyFont="1" applyFill="1" applyBorder="1" applyAlignment="1">
      <alignment horizontal="center"/>
    </xf>
    <xf numFmtId="170" fontId="23" fillId="0" borderId="33" xfId="23" applyFont="1" applyBorder="1" applyAlignment="1">
      <alignment horizontal="left"/>
    </xf>
    <xf numFmtId="0" fontId="66" fillId="14" borderId="0" xfId="0" applyFont="1" applyFill="1"/>
    <xf numFmtId="37" fontId="66" fillId="14" borderId="0" xfId="0" applyNumberFormat="1" applyFont="1" applyFill="1"/>
    <xf numFmtId="170" fontId="23" fillId="0" borderId="33" xfId="23" applyFont="1" applyBorder="1" applyAlignment="1">
      <alignment horizontal="center"/>
    </xf>
    <xf numFmtId="170" fontId="22" fillId="0" borderId="0" xfId="0" applyNumberFormat="1" applyFont="1" applyFill="1" applyAlignment="1">
      <alignment horizontal="center"/>
    </xf>
    <xf numFmtId="10" fontId="14" fillId="0" borderId="0" xfId="0" applyNumberFormat="1" applyFont="1" applyAlignment="1">
      <alignment horizontal="center"/>
    </xf>
    <xf numFmtId="6" fontId="14" fillId="0" borderId="0" xfId="0" applyNumberFormat="1" applyFont="1" applyAlignment="1">
      <alignment horizontal="center"/>
    </xf>
    <xf numFmtId="17" fontId="36" fillId="13" borderId="1" xfId="1" applyNumberFormat="1" applyFont="1" applyFill="1" applyAlignment="1">
      <alignment horizontal="center"/>
    </xf>
    <xf numFmtId="17" fontId="36" fillId="13" borderId="0" xfId="0" applyNumberFormat="1" applyFont="1" applyFill="1" applyAlignment="1">
      <alignment horizontal="center"/>
    </xf>
    <xf numFmtId="189" fontId="30" fillId="0" borderId="0" xfId="11" applyNumberFormat="1" applyFont="1"/>
    <xf numFmtId="0" fontId="22" fillId="0" borderId="0" xfId="29" applyFont="1"/>
    <xf numFmtId="0" fontId="14" fillId="0" borderId="0" xfId="30" applyFont="1"/>
    <xf numFmtId="187" fontId="36" fillId="13" borderId="43" xfId="29" applyNumberFormat="1" applyFont="1" applyFill="1" applyBorder="1" applyAlignment="1">
      <alignment horizontal="centerContinuous"/>
    </xf>
    <xf numFmtId="188" fontId="36" fillId="13" borderId="43" xfId="29" applyNumberFormat="1" applyFont="1" applyFill="1" applyBorder="1" applyAlignment="1">
      <alignment horizontal="centerContinuous"/>
    </xf>
    <xf numFmtId="0" fontId="36" fillId="13" borderId="43" xfId="29" applyFont="1" applyFill="1" applyBorder="1" applyAlignment="1">
      <alignment horizontal="centerContinuous"/>
    </xf>
    <xf numFmtId="170" fontId="36" fillId="13" borderId="43" xfId="29" applyNumberFormat="1" applyFont="1" applyFill="1" applyBorder="1" applyAlignment="1">
      <alignment horizontal="center"/>
    </xf>
    <xf numFmtId="0" fontId="17" fillId="0" borderId="33" xfId="29" applyFont="1" applyBorder="1"/>
    <xf numFmtId="0" fontId="23" fillId="11" borderId="30" xfId="29" applyFont="1" applyFill="1" applyBorder="1"/>
    <xf numFmtId="168" fontId="23" fillId="11" borderId="26" xfId="29" applyNumberFormat="1" applyFont="1" applyFill="1" applyBorder="1"/>
    <xf numFmtId="168" fontId="23" fillId="11" borderId="31" xfId="29" applyNumberFormat="1" applyFont="1" applyFill="1" applyBorder="1"/>
    <xf numFmtId="168" fontId="23" fillId="16" borderId="31" xfId="29" applyNumberFormat="1" applyFont="1" applyFill="1" applyBorder="1"/>
    <xf numFmtId="0" fontId="17" fillId="11" borderId="30" xfId="29" applyFont="1" applyFill="1" applyBorder="1"/>
    <xf numFmtId="168" fontId="22" fillId="11" borderId="26" xfId="29" applyNumberFormat="1" applyFont="1" applyFill="1" applyBorder="1"/>
    <xf numFmtId="17" fontId="42" fillId="13" borderId="43" xfId="27" applyNumberFormat="1" applyFont="1" applyFill="1" applyBorder="1" applyAlignment="1">
      <alignment horizontal="center"/>
    </xf>
    <xf numFmtId="17" fontId="15" fillId="0" borderId="0" xfId="27" applyNumberFormat="1" applyFont="1" applyFill="1" applyAlignment="1">
      <alignment horizontal="center"/>
    </xf>
    <xf numFmtId="17" fontId="42" fillId="0" borderId="0" xfId="27" applyNumberFormat="1" applyFont="1" applyFill="1" applyBorder="1" applyAlignment="1">
      <alignment horizontal="center"/>
    </xf>
    <xf numFmtId="0" fontId="36" fillId="13" borderId="43" xfId="1" applyFont="1" applyFill="1" applyBorder="1" applyAlignment="1">
      <alignment horizontal="centerContinuous"/>
    </xf>
    <xf numFmtId="0" fontId="17" fillId="0" borderId="0" xfId="29" applyFont="1" applyBorder="1"/>
    <xf numFmtId="0" fontId="0" fillId="10" borderId="0" xfId="0" applyFill="1"/>
    <xf numFmtId="169" fontId="17" fillId="0" borderId="0" xfId="13" applyFont="1" applyAlignment="1">
      <alignment horizontal="left"/>
    </xf>
    <xf numFmtId="9" fontId="22" fillId="6" borderId="6" xfId="0" applyNumberFormat="1" applyFont="1" applyFill="1" applyBorder="1" applyAlignment="1">
      <alignment horizontal="center"/>
    </xf>
    <xf numFmtId="169" fontId="36" fillId="13" borderId="43" xfId="13" applyFont="1" applyFill="1" applyBorder="1" applyAlignment="1">
      <alignment horizontal="center"/>
    </xf>
    <xf numFmtId="0" fontId="36" fillId="13" borderId="43" xfId="13" applyNumberFormat="1" applyFont="1" applyFill="1" applyBorder="1" applyAlignment="1">
      <alignment horizontal="center"/>
    </xf>
    <xf numFmtId="170" fontId="36" fillId="13" borderId="43" xfId="16" applyNumberFormat="1" applyFont="1" applyFill="1" applyBorder="1" applyAlignment="1">
      <alignment horizontal="center"/>
    </xf>
    <xf numFmtId="170" fontId="36" fillId="0" borderId="43" xfId="16" applyNumberFormat="1" applyFont="1" applyFill="1" applyBorder="1" applyAlignment="1">
      <alignment horizontal="center"/>
    </xf>
    <xf numFmtId="170" fontId="15" fillId="14" borderId="38" xfId="0" applyNumberFormat="1" applyFont="1" applyFill="1" applyBorder="1" applyAlignment="1">
      <alignment horizontal="center"/>
    </xf>
    <xf numFmtId="170" fontId="15" fillId="14" borderId="0" xfId="0" applyNumberFormat="1" applyFont="1" applyFill="1" applyBorder="1" applyAlignment="1">
      <alignment horizontal="center"/>
    </xf>
    <xf numFmtId="170" fontId="15" fillId="14" borderId="39" xfId="0" applyNumberFormat="1" applyFont="1" applyFill="1" applyBorder="1" applyAlignment="1">
      <alignment horizontal="center"/>
    </xf>
    <xf numFmtId="170" fontId="15" fillId="14" borderId="40" xfId="0" applyNumberFormat="1" applyFont="1" applyFill="1" applyBorder="1" applyAlignment="1">
      <alignment horizontal="center"/>
    </xf>
    <xf numFmtId="170" fontId="15" fillId="14" borderId="24" xfId="0" applyNumberFormat="1" applyFont="1" applyFill="1" applyBorder="1" applyAlignment="1">
      <alignment horizontal="center"/>
    </xf>
    <xf numFmtId="170" fontId="15" fillId="14" borderId="41" xfId="0" applyNumberFormat="1" applyFont="1" applyFill="1" applyBorder="1" applyAlignment="1">
      <alignment horizontal="center"/>
    </xf>
    <xf numFmtId="170" fontId="23" fillId="0" borderId="6" xfId="0" applyNumberFormat="1" applyFont="1" applyFill="1" applyBorder="1" applyAlignment="1">
      <alignment horizontal="center"/>
    </xf>
    <xf numFmtId="0" fontId="36" fillId="13" borderId="19" xfId="25" applyFont="1" applyFill="1" applyBorder="1" applyAlignment="1">
      <alignment horizontal="right"/>
    </xf>
    <xf numFmtId="170" fontId="65" fillId="14" borderId="47" xfId="0" applyNumberFormat="1" applyFont="1" applyFill="1" applyBorder="1" applyAlignment="1">
      <alignment horizontal="center"/>
    </xf>
    <xf numFmtId="170" fontId="23" fillId="0" borderId="0" xfId="0" applyNumberFormat="1" applyFont="1" applyFill="1" applyBorder="1" applyAlignment="1">
      <alignment horizontal="center"/>
    </xf>
    <xf numFmtId="170" fontId="14" fillId="0" borderId="0" xfId="0" applyNumberFormat="1" applyFont="1" applyAlignment="1">
      <alignment horizontal="center"/>
    </xf>
    <xf numFmtId="170" fontId="17" fillId="0" borderId="0" xfId="23" applyFont="1" applyBorder="1" applyAlignment="1">
      <alignment horizontal="centerContinuous"/>
    </xf>
    <xf numFmtId="0" fontId="18" fillId="0" borderId="0" xfId="3" applyFont="1" applyFill="1" applyAlignment="1">
      <alignment horizontal="left" wrapText="1"/>
    </xf>
    <xf numFmtId="0" fontId="18" fillId="0" borderId="0" xfId="0" applyFont="1" applyFill="1"/>
    <xf numFmtId="0" fontId="14" fillId="0" borderId="0" xfId="0" applyFont="1" applyFill="1"/>
    <xf numFmtId="0" fontId="35" fillId="0" borderId="2" xfId="3" applyFont="1" applyBorder="1" applyAlignment="1">
      <alignment horizontal="center" wrapText="1"/>
    </xf>
    <xf numFmtId="0" fontId="56" fillId="0" borderId="0" xfId="3" applyFont="1" applyAlignment="1">
      <alignment horizontal="left" wrapText="1"/>
    </xf>
    <xf numFmtId="165" fontId="56" fillId="0" borderId="0" xfId="3" applyNumberFormat="1" applyFont="1" applyAlignment="1">
      <alignment horizontal="left" wrapText="1"/>
    </xf>
    <xf numFmtId="170" fontId="54" fillId="0" borderId="2" xfId="0" applyNumberFormat="1" applyFont="1" applyFill="1" applyBorder="1" applyAlignment="1">
      <alignment horizontal="center" wrapText="1"/>
    </xf>
    <xf numFmtId="164" fontId="18" fillId="0" borderId="0" xfId="35" applyNumberFormat="1" applyFont="1"/>
    <xf numFmtId="169" fontId="45" fillId="7" borderId="0" xfId="13" applyFont="1" applyFill="1"/>
    <xf numFmtId="14" fontId="45" fillId="7" borderId="0" xfId="13" applyNumberFormat="1" applyFont="1" applyFill="1"/>
    <xf numFmtId="177" fontId="45" fillId="7" borderId="0" xfId="36" applyNumberFormat="1" applyFont="1" applyFill="1"/>
    <xf numFmtId="171" fontId="20" fillId="0" borderId="0" xfId="13" applyNumberFormat="1" applyFont="1" applyFill="1"/>
    <xf numFmtId="0" fontId="23" fillId="0" borderId="0" xfId="0" applyFont="1" applyAlignment="1">
      <alignment horizontal="centerContinuous"/>
    </xf>
    <xf numFmtId="0" fontId="18" fillId="0" borderId="0" xfId="0" applyFont="1" applyFill="1" applyAlignment="1">
      <alignment horizontal="center"/>
    </xf>
    <xf numFmtId="166" fontId="15" fillId="17" borderId="6" xfId="0" applyNumberFormat="1" applyFont="1" applyFill="1" applyBorder="1" applyAlignment="1">
      <alignment horizontal="center"/>
    </xf>
    <xf numFmtId="14" fontId="18" fillId="0" borderId="0" xfId="3" applyNumberFormat="1" applyFont="1" applyFill="1" applyAlignment="1">
      <alignment horizontal="center"/>
    </xf>
    <xf numFmtId="14" fontId="15" fillId="0" borderId="0" xfId="3" applyNumberFormat="1" applyFont="1" applyFill="1" applyAlignment="1">
      <alignment horizontal="center"/>
    </xf>
    <xf numFmtId="0" fontId="40" fillId="6" borderId="6" xfId="0" applyFont="1" applyFill="1" applyBorder="1" applyAlignment="1">
      <alignment horizontal="center"/>
    </xf>
    <xf numFmtId="180" fontId="15" fillId="0" borderId="0" xfId="0" applyNumberFormat="1" applyFont="1" applyAlignment="1">
      <alignment horizontal="center"/>
    </xf>
    <xf numFmtId="168" fontId="20" fillId="0" borderId="0" xfId="29" applyNumberFormat="1" applyFont="1" applyFill="1"/>
    <xf numFmtId="0" fontId="14" fillId="0" borderId="0" xfId="25" applyFont="1" applyAlignment="1">
      <alignment vertical="center"/>
    </xf>
    <xf numFmtId="10" fontId="17" fillId="0" borderId="0" xfId="12" applyNumberFormat="1" applyFont="1" applyAlignment="1">
      <alignment horizontal="center" vertical="center"/>
    </xf>
    <xf numFmtId="2" fontId="17" fillId="0" borderId="34" xfId="27" applyNumberFormat="1" applyFont="1" applyBorder="1" applyAlignment="1">
      <alignment vertical="center"/>
    </xf>
    <xf numFmtId="173" fontId="14" fillId="0" borderId="0" xfId="36" applyNumberFormat="1" applyFont="1" applyAlignment="1">
      <alignment horizontal="center"/>
    </xf>
    <xf numFmtId="180" fontId="14" fillId="0" borderId="0" xfId="0" applyNumberFormat="1" applyFont="1"/>
    <xf numFmtId="0" fontId="14" fillId="0" borderId="0" xfId="14" applyFont="1" applyFill="1"/>
    <xf numFmtId="170" fontId="36" fillId="0" borderId="0" xfId="16" applyNumberFormat="1" applyFont="1" applyFill="1" applyBorder="1" applyAlignment="1">
      <alignment horizontal="center"/>
    </xf>
    <xf numFmtId="169" fontId="15" fillId="0" borderId="0" xfId="13" applyFont="1"/>
    <xf numFmtId="170" fontId="36" fillId="13" borderId="43" xfId="13" applyNumberFormat="1" applyFont="1" applyFill="1" applyBorder="1" applyAlignment="1">
      <alignment horizontal="center"/>
    </xf>
    <xf numFmtId="170" fontId="23" fillId="5" borderId="43" xfId="13" applyNumberFormat="1" applyFont="1" applyFill="1" applyBorder="1" applyAlignment="1">
      <alignment horizontal="center"/>
    </xf>
    <xf numFmtId="180" fontId="18" fillId="7" borderId="0" xfId="36" applyNumberFormat="1" applyFont="1" applyFill="1" applyAlignment="1">
      <alignment horizontal="center"/>
    </xf>
    <xf numFmtId="180" fontId="45" fillId="7" borderId="0" xfId="36" applyNumberFormat="1" applyFont="1" applyFill="1" applyAlignment="1">
      <alignment horizontal="center"/>
    </xf>
    <xf numFmtId="5" fontId="14" fillId="0" borderId="0" xfId="42" applyNumberFormat="1" applyFont="1" applyFill="1" applyAlignment="1">
      <alignment vertical="center"/>
    </xf>
    <xf numFmtId="7" fontId="0" fillId="0" borderId="0" xfId="0" applyNumberFormat="1"/>
    <xf numFmtId="0" fontId="0" fillId="0" borderId="0" xfId="0" applyAlignment="1">
      <alignment horizontal="center" vertical="center" wrapText="1"/>
    </xf>
    <xf numFmtId="5" fontId="15" fillId="0" borderId="3" xfId="41" applyNumberFormat="1" applyFont="1" applyBorder="1" applyAlignment="1">
      <alignment vertical="center"/>
    </xf>
    <xf numFmtId="172" fontId="30" fillId="0" borderId="0" xfId="43" applyNumberFormat="1" applyFont="1" applyAlignment="1">
      <alignment horizontal="right" vertical="center"/>
    </xf>
    <xf numFmtId="5" fontId="23" fillId="0" borderId="4" xfId="39" applyNumberFormat="1" applyFont="1" applyBorder="1" applyAlignment="1">
      <alignment vertical="center"/>
    </xf>
    <xf numFmtId="43" fontId="69" fillId="0" borderId="0" xfId="35" applyFont="1"/>
    <xf numFmtId="164" fontId="15" fillId="0" borderId="0" xfId="42" applyNumberFormat="1" applyFont="1" applyFill="1" applyAlignment="1">
      <alignment vertical="center"/>
    </xf>
    <xf numFmtId="164" fontId="15" fillId="0" borderId="2" xfId="41" applyNumberFormat="1" applyFont="1" applyBorder="1" applyAlignment="1">
      <alignment vertical="center"/>
    </xf>
    <xf numFmtId="172" fontId="15" fillId="0" borderId="0" xfId="43" applyNumberFormat="1" applyFont="1" applyAlignment="1">
      <alignment horizontal="right" vertical="center"/>
    </xf>
    <xf numFmtId="5" fontId="23" fillId="0" borderId="3" xfId="41" applyNumberFormat="1" applyFont="1" applyBorder="1" applyAlignment="1">
      <alignment vertical="center"/>
    </xf>
    <xf numFmtId="5" fontId="15" fillId="0" borderId="0" xfId="0" applyNumberFormat="1" applyFont="1" applyAlignment="1">
      <alignment vertical="center"/>
    </xf>
    <xf numFmtId="178" fontId="15" fillId="0" borderId="0" xfId="46" applyNumberFormat="1" applyFont="1" applyAlignment="1">
      <alignment vertical="center"/>
    </xf>
    <xf numFmtId="176" fontId="15" fillId="0" borderId="0" xfId="47" applyNumberFormat="1" applyFont="1" applyAlignment="1">
      <alignment vertical="center"/>
    </xf>
    <xf numFmtId="176" fontId="15" fillId="0" borderId="0" xfId="46" applyNumberFormat="1" applyFont="1" applyAlignment="1">
      <alignment vertical="center"/>
    </xf>
    <xf numFmtId="170" fontId="36" fillId="18" borderId="0" xfId="40" applyNumberFormat="1" applyFont="1" applyFill="1" applyAlignment="1">
      <alignment horizontal="center" vertical="center"/>
    </xf>
    <xf numFmtId="170" fontId="23" fillId="0" borderId="48" xfId="23" applyFont="1" applyBorder="1" applyAlignment="1">
      <alignment horizontal="left"/>
    </xf>
    <xf numFmtId="9" fontId="23" fillId="0" borderId="48" xfId="12" applyFont="1" applyBorder="1" applyAlignment="1">
      <alignment horizontal="left"/>
    </xf>
    <xf numFmtId="0" fontId="0" fillId="0" borderId="48" xfId="0" applyBorder="1"/>
    <xf numFmtId="0" fontId="36" fillId="18" borderId="6" xfId="0" applyFont="1" applyFill="1" applyBorder="1" applyAlignment="1">
      <alignment horizontal="right"/>
    </xf>
    <xf numFmtId="170" fontId="23" fillId="0" borderId="48" xfId="23" applyFont="1" applyBorder="1" applyAlignment="1">
      <alignment horizontal="center"/>
    </xf>
    <xf numFmtId="0" fontId="17" fillId="0" borderId="52" xfId="0" applyFont="1" applyBorder="1" applyAlignment="1">
      <alignment horizontal="center"/>
    </xf>
    <xf numFmtId="0" fontId="14" fillId="0" borderId="48" xfId="0" applyFont="1" applyBorder="1"/>
    <xf numFmtId="0" fontId="17" fillId="0" borderId="48" xfId="0" applyFont="1" applyBorder="1" applyAlignment="1">
      <alignment horizontal="center"/>
    </xf>
    <xf numFmtId="0" fontId="17" fillId="0" borderId="53" xfId="0" applyFont="1" applyBorder="1" applyAlignment="1">
      <alignment horizontal="center"/>
    </xf>
    <xf numFmtId="0" fontId="70" fillId="18" borderId="49" xfId="0" applyFont="1" applyFill="1" applyBorder="1" applyAlignment="1">
      <alignment horizontal="centerContinuous"/>
    </xf>
    <xf numFmtId="0" fontId="36" fillId="18" borderId="50" xfId="0" applyFont="1" applyFill="1" applyBorder="1" applyAlignment="1">
      <alignment horizontal="centerContinuous"/>
    </xf>
    <xf numFmtId="0" fontId="36" fillId="18" borderId="51" xfId="0" applyFont="1" applyFill="1" applyBorder="1" applyAlignment="1">
      <alignment horizontal="centerContinuous"/>
    </xf>
    <xf numFmtId="0" fontId="23" fillId="0" borderId="48" xfId="38" applyFont="1" applyBorder="1" applyAlignment="1">
      <alignment vertical="center"/>
    </xf>
    <xf numFmtId="5" fontId="36" fillId="18" borderId="49" xfId="25" applyNumberFormat="1" applyFont="1" applyFill="1" applyBorder="1" applyAlignment="1">
      <alignment horizontal="centerContinuous" vertical="center"/>
    </xf>
    <xf numFmtId="5" fontId="36" fillId="18" borderId="50" xfId="25" applyNumberFormat="1" applyFont="1" applyFill="1" applyBorder="1" applyAlignment="1">
      <alignment horizontal="centerContinuous" vertical="center"/>
    </xf>
    <xf numFmtId="5" fontId="36" fillId="18" borderId="54" xfId="25" applyNumberFormat="1" applyFont="1" applyFill="1" applyBorder="1" applyAlignment="1">
      <alignment horizontal="centerContinuous" vertical="center"/>
    </xf>
    <xf numFmtId="5" fontId="36" fillId="18" borderId="51" xfId="25" applyNumberFormat="1" applyFont="1" applyFill="1" applyBorder="1" applyAlignment="1">
      <alignment horizontal="centerContinuous" vertical="center"/>
    </xf>
    <xf numFmtId="0" fontId="17" fillId="14" borderId="52" xfId="25" applyFont="1" applyFill="1" applyBorder="1" applyAlignment="1">
      <alignment horizontal="center"/>
    </xf>
    <xf numFmtId="0" fontId="17" fillId="14" borderId="48" xfId="25" applyFont="1" applyFill="1" applyBorder="1" applyAlignment="1">
      <alignment horizontal="center"/>
    </xf>
    <xf numFmtId="0" fontId="17" fillId="14" borderId="53" xfId="25" applyFont="1" applyFill="1" applyBorder="1" applyAlignment="1">
      <alignment horizontal="center"/>
    </xf>
    <xf numFmtId="170" fontId="14" fillId="0" borderId="48" xfId="23" applyFont="1" applyBorder="1" applyAlignment="1">
      <alignment horizontal="right"/>
    </xf>
    <xf numFmtId="170" fontId="15" fillId="0" borderId="0" xfId="23" applyFont="1" applyAlignment="1">
      <alignment horizontal="left" indent="1"/>
    </xf>
    <xf numFmtId="5" fontId="15" fillId="0" borderId="0" xfId="32" applyNumberFormat="1" applyFont="1" applyAlignment="1">
      <alignment horizontal="right"/>
    </xf>
    <xf numFmtId="166" fontId="15" fillId="0" borderId="0" xfId="32" applyNumberFormat="1" applyFont="1" applyAlignment="1">
      <alignment horizontal="right"/>
    </xf>
    <xf numFmtId="0" fontId="23" fillId="0" borderId="3" xfId="25" applyFont="1" applyBorder="1"/>
    <xf numFmtId="0" fontId="30" fillId="0" borderId="0" xfId="25" applyFont="1" applyAlignment="1">
      <alignment horizontal="left" indent="1"/>
    </xf>
    <xf numFmtId="0" fontId="30" fillId="0" borderId="0" xfId="25" applyFont="1" applyAlignment="1">
      <alignment horizontal="right"/>
    </xf>
    <xf numFmtId="0" fontId="23" fillId="0" borderId="0" xfId="25" applyFont="1"/>
    <xf numFmtId="5" fontId="23" fillId="0" borderId="0" xfId="25" applyNumberFormat="1" applyFont="1" applyAlignment="1">
      <alignment horizontal="right"/>
    </xf>
    <xf numFmtId="0" fontId="15" fillId="0" borderId="42" xfId="25" applyFont="1" applyBorder="1" applyAlignment="1">
      <alignment horizontal="right"/>
    </xf>
    <xf numFmtId="0" fontId="15" fillId="0" borderId="0" xfId="25" applyFont="1" applyAlignment="1">
      <alignment horizontal="right"/>
    </xf>
    <xf numFmtId="5" fontId="23" fillId="0" borderId="0" xfId="32" applyNumberFormat="1" applyFont="1" applyBorder="1" applyAlignment="1">
      <alignment horizontal="right"/>
    </xf>
    <xf numFmtId="168" fontId="23" fillId="0" borderId="0" xfId="32" applyNumberFormat="1" applyFont="1" applyAlignment="1">
      <alignment horizontal="right"/>
    </xf>
    <xf numFmtId="37" fontId="15" fillId="0" borderId="0" xfId="32" applyNumberFormat="1" applyFont="1" applyAlignment="1">
      <alignment horizontal="right"/>
    </xf>
    <xf numFmtId="168" fontId="23" fillId="0" borderId="3" xfId="32" applyNumberFormat="1" applyFont="1" applyBorder="1" applyAlignment="1">
      <alignment horizontal="right"/>
    </xf>
    <xf numFmtId="0" fontId="36" fillId="18" borderId="55" xfId="25" applyFont="1" applyFill="1" applyBorder="1" applyAlignment="1">
      <alignment horizontal="right"/>
    </xf>
    <xf numFmtId="0" fontId="64" fillId="14" borderId="56" xfId="0" applyFont="1" applyFill="1" applyBorder="1"/>
    <xf numFmtId="170" fontId="17" fillId="14" borderId="57" xfId="0" applyNumberFormat="1" applyFont="1" applyFill="1" applyBorder="1" applyAlignment="1">
      <alignment horizontal="center"/>
    </xf>
    <xf numFmtId="0" fontId="36" fillId="18" borderId="58" xfId="25" applyFont="1" applyFill="1" applyBorder="1" applyAlignment="1">
      <alignment horizontal="right"/>
    </xf>
    <xf numFmtId="0" fontId="0" fillId="14" borderId="59" xfId="0" applyFill="1" applyBorder="1"/>
    <xf numFmtId="0" fontId="17" fillId="14" borderId="60" xfId="0" applyFont="1" applyFill="1" applyBorder="1" applyAlignment="1">
      <alignment horizontal="center"/>
    </xf>
    <xf numFmtId="5" fontId="36" fillId="18" borderId="14" xfId="25" applyNumberFormat="1" applyFont="1" applyFill="1" applyBorder="1" applyAlignment="1">
      <alignment horizontal="centerContinuous"/>
    </xf>
    <xf numFmtId="5" fontId="36" fillId="18" borderId="3" xfId="25" applyNumberFormat="1" applyFont="1" applyFill="1" applyBorder="1" applyAlignment="1">
      <alignment horizontal="centerContinuous"/>
    </xf>
    <xf numFmtId="5" fontId="36" fillId="18" borderId="15" xfId="25" applyNumberFormat="1" applyFont="1" applyFill="1" applyBorder="1" applyAlignment="1">
      <alignment horizontal="centerContinuous"/>
    </xf>
    <xf numFmtId="37" fontId="15" fillId="14" borderId="0" xfId="23" applyNumberFormat="1" applyFont="1" applyFill="1" applyAlignment="1">
      <alignment horizontal="right"/>
    </xf>
    <xf numFmtId="9" fontId="15" fillId="14" borderId="0" xfId="12" applyFont="1" applyFill="1" applyAlignment="1">
      <alignment horizontal="right"/>
    </xf>
    <xf numFmtId="172" fontId="30" fillId="14" borderId="0" xfId="33" applyNumberFormat="1" applyFont="1" applyFill="1" applyAlignment="1">
      <alignment horizontal="right"/>
    </xf>
    <xf numFmtId="0" fontId="71" fillId="14" borderId="0" xfId="0" applyFont="1" applyFill="1"/>
    <xf numFmtId="9" fontId="71" fillId="14" borderId="0" xfId="12" applyFont="1" applyFill="1"/>
    <xf numFmtId="9" fontId="30" fillId="14" borderId="0" xfId="12" applyFont="1" applyFill="1" applyAlignment="1">
      <alignment horizontal="right"/>
    </xf>
    <xf numFmtId="170" fontId="23" fillId="14" borderId="48" xfId="23" applyFont="1" applyFill="1" applyBorder="1" applyAlignment="1">
      <alignment horizontal="left"/>
    </xf>
    <xf numFmtId="170" fontId="14" fillId="14" borderId="48" xfId="23" applyFont="1" applyFill="1" applyBorder="1" applyAlignment="1">
      <alignment horizontal="right"/>
    </xf>
    <xf numFmtId="170" fontId="36" fillId="18" borderId="0" xfId="40" applyNumberFormat="1" applyFont="1" applyFill="1" applyAlignment="1">
      <alignment horizontal="centerContinuous"/>
    </xf>
    <xf numFmtId="164" fontId="14" fillId="0" borderId="2" xfId="24" applyNumberFormat="1" applyFont="1" applyBorder="1" applyAlignment="1">
      <alignment horizontal="centerContinuous"/>
    </xf>
    <xf numFmtId="164" fontId="14" fillId="0" borderId="11" xfId="24" applyNumberFormat="1" applyFont="1" applyBorder="1" applyAlignment="1">
      <alignment horizontal="centerContinuous"/>
    </xf>
    <xf numFmtId="164" fontId="14" fillId="0" borderId="12" xfId="24" quotePrefix="1" applyNumberFormat="1" applyFont="1" applyBorder="1" applyAlignment="1">
      <alignment horizontal="centerContinuous"/>
    </xf>
    <xf numFmtId="164" fontId="42" fillId="18" borderId="45" xfId="24" applyNumberFormat="1" applyFont="1" applyFill="1" applyBorder="1" applyAlignment="1">
      <alignment horizontal="center" vertical="center"/>
    </xf>
    <xf numFmtId="164" fontId="42" fillId="18" borderId="45" xfId="24" applyNumberFormat="1" applyFont="1" applyFill="1" applyBorder="1" applyAlignment="1">
      <alignment horizontal="centerContinuous"/>
    </xf>
    <xf numFmtId="164" fontId="42" fillId="18" borderId="44" xfId="24" applyNumberFormat="1" applyFont="1" applyFill="1" applyBorder="1" applyAlignment="1">
      <alignment horizontal="centerContinuous"/>
    </xf>
    <xf numFmtId="164" fontId="42" fillId="18" borderId="44" xfId="24" applyNumberFormat="1" applyFont="1" applyFill="1" applyBorder="1" applyAlignment="1">
      <alignment horizontal="center"/>
    </xf>
    <xf numFmtId="170" fontId="36" fillId="18" borderId="2" xfId="23" applyFont="1" applyFill="1" applyBorder="1" applyAlignment="1">
      <alignment horizontal="center"/>
    </xf>
    <xf numFmtId="170" fontId="36" fillId="18" borderId="11" xfId="23" applyFont="1" applyFill="1" applyBorder="1" applyAlignment="1">
      <alignment horizontal="center"/>
    </xf>
    <xf numFmtId="164" fontId="42" fillId="18" borderId="46" xfId="24" applyNumberFormat="1" applyFont="1" applyFill="1" applyBorder="1" applyAlignment="1"/>
    <xf numFmtId="164" fontId="42" fillId="18" borderId="45" xfId="24" applyNumberFormat="1" applyFont="1" applyFill="1" applyBorder="1" applyAlignment="1"/>
    <xf numFmtId="164" fontId="42" fillId="18" borderId="44" xfId="24" applyNumberFormat="1" applyFont="1" applyFill="1" applyBorder="1" applyAlignment="1"/>
    <xf numFmtId="170" fontId="38" fillId="0" borderId="0" xfId="23" applyFont="1" applyAlignment="1">
      <alignment horizontal="left"/>
    </xf>
    <xf numFmtId="43" fontId="15" fillId="0" borderId="0" xfId="24" applyFont="1" applyAlignment="1">
      <alignment horizontal="right"/>
    </xf>
    <xf numFmtId="43" fontId="15" fillId="0" borderId="12" xfId="24" applyFont="1" applyBorder="1" applyAlignment="1">
      <alignment horizontal="right"/>
    </xf>
    <xf numFmtId="170" fontId="15" fillId="0" borderId="0" xfId="23" applyFont="1" applyAlignment="1">
      <alignment horizontal="left"/>
    </xf>
    <xf numFmtId="170" fontId="23" fillId="0" borderId="0" xfId="23" applyFont="1" applyAlignment="1">
      <alignment horizontal="left" indent="2"/>
    </xf>
    <xf numFmtId="170" fontId="23" fillId="0" borderId="4" xfId="23" applyFont="1" applyBorder="1" applyAlignment="1">
      <alignment horizontal="left"/>
    </xf>
    <xf numFmtId="170" fontId="30" fillId="0" borderId="0" xfId="23" applyFont="1" applyAlignment="1">
      <alignment horizontal="left" indent="1"/>
    </xf>
    <xf numFmtId="170" fontId="15" fillId="0" borderId="0" xfId="23" applyFont="1" applyAlignment="1">
      <alignment horizontal="center"/>
    </xf>
    <xf numFmtId="170" fontId="30" fillId="0" borderId="0" xfId="23" applyFont="1" applyAlignment="1">
      <alignment horizontal="left" indent="2"/>
    </xf>
    <xf numFmtId="170" fontId="30" fillId="0" borderId="0" xfId="23" applyFont="1" applyAlignment="1">
      <alignment horizontal="center"/>
    </xf>
    <xf numFmtId="170" fontId="23" fillId="0" borderId="0" xfId="23" applyFont="1" applyAlignment="1">
      <alignment horizontal="center"/>
    </xf>
    <xf numFmtId="174" fontId="30" fillId="0" borderId="13" xfId="23" applyNumberFormat="1" applyFont="1" applyBorder="1" applyAlignment="1">
      <alignment horizontal="right"/>
    </xf>
    <xf numFmtId="164" fontId="30" fillId="0" borderId="16" xfId="35" applyNumberFormat="1" applyFont="1" applyBorder="1" applyAlignment="1">
      <alignment horizontal="right"/>
    </xf>
    <xf numFmtId="164" fontId="30" fillId="0" borderId="0" xfId="35" applyNumberFormat="1" applyFont="1" applyAlignment="1">
      <alignment horizontal="right"/>
    </xf>
    <xf numFmtId="170" fontId="15" fillId="0" borderId="7" xfId="23" applyFont="1" applyBorder="1" applyAlignment="1">
      <alignment horizontal="left"/>
    </xf>
    <xf numFmtId="170" fontId="15" fillId="0" borderId="7" xfId="23" applyFont="1" applyBorder="1" applyAlignment="1">
      <alignment horizontal="right"/>
    </xf>
    <xf numFmtId="164" fontId="15" fillId="0" borderId="7" xfId="24" applyNumberFormat="1" applyFont="1" applyBorder="1" applyAlignment="1">
      <alignment horizontal="right"/>
    </xf>
    <xf numFmtId="170" fontId="15" fillId="0" borderId="18" xfId="23" applyFont="1" applyBorder="1" applyAlignment="1">
      <alignment horizontal="right"/>
    </xf>
    <xf numFmtId="170" fontId="15" fillId="0" borderId="0" xfId="23" applyFont="1" applyAlignment="1">
      <alignment horizontal="right"/>
    </xf>
    <xf numFmtId="170" fontId="15" fillId="0" borderId="12" xfId="23" applyFont="1" applyBorder="1" applyAlignment="1">
      <alignment horizontal="right"/>
    </xf>
    <xf numFmtId="9" fontId="15" fillId="0" borderId="0" xfId="23" applyNumberFormat="1" applyFont="1" applyAlignment="1">
      <alignment horizontal="right"/>
    </xf>
    <xf numFmtId="170" fontId="23" fillId="0" borderId="0" xfId="23" applyFont="1" applyAlignment="1">
      <alignment horizontal="left" indent="1"/>
    </xf>
    <xf numFmtId="5" fontId="15" fillId="0" borderId="0" xfId="23" quotePrefix="1" applyNumberFormat="1" applyFont="1" applyAlignment="1">
      <alignment horizontal="right"/>
    </xf>
    <xf numFmtId="170" fontId="41" fillId="0" borderId="0" xfId="23" applyFont="1" applyAlignment="1">
      <alignment horizontal="left"/>
    </xf>
    <xf numFmtId="0" fontId="41" fillId="0" borderId="0" xfId="27" applyFont="1" applyAlignment="1">
      <alignment horizontal="left"/>
    </xf>
    <xf numFmtId="0" fontId="15" fillId="0" borderId="0" xfId="27" applyFont="1" applyAlignment="1">
      <alignment horizontal="left"/>
    </xf>
    <xf numFmtId="9" fontId="15" fillId="0" borderId="0" xfId="12" applyFont="1" applyAlignment="1">
      <alignment horizontal="right"/>
    </xf>
    <xf numFmtId="0" fontId="23" fillId="0" borderId="0" xfId="27" applyFont="1" applyAlignment="1">
      <alignment horizontal="left"/>
    </xf>
    <xf numFmtId="170" fontId="30" fillId="0" borderId="0" xfId="23" applyFont="1" applyAlignment="1">
      <alignment horizontal="left"/>
    </xf>
    <xf numFmtId="43" fontId="30" fillId="0" borderId="0" xfId="35" applyFont="1" applyAlignment="1">
      <alignment horizontal="left"/>
    </xf>
    <xf numFmtId="170" fontId="23" fillId="0" borderId="2" xfId="23" applyFont="1" applyBorder="1" applyAlignment="1">
      <alignment horizontal="left"/>
    </xf>
    <xf numFmtId="0" fontId="15" fillId="0" borderId="19" xfId="25" applyFont="1" applyBorder="1"/>
    <xf numFmtId="0" fontId="30" fillId="0" borderId="0" xfId="25" applyFont="1" applyBorder="1"/>
    <xf numFmtId="0" fontId="30" fillId="0" borderId="16" xfId="25" applyFont="1" applyBorder="1"/>
    <xf numFmtId="0" fontId="30" fillId="0" borderId="3" xfId="25" applyFont="1" applyBorder="1"/>
    <xf numFmtId="170" fontId="58" fillId="0" borderId="0" xfId="23" applyFont="1" applyAlignment="1">
      <alignment horizontal="left"/>
    </xf>
    <xf numFmtId="176" fontId="30" fillId="0" borderId="0" xfId="25" applyNumberFormat="1" applyFont="1"/>
    <xf numFmtId="176" fontId="30" fillId="0" borderId="12" xfId="25" applyNumberFormat="1" applyFont="1" applyBorder="1"/>
    <xf numFmtId="176" fontId="30" fillId="0" borderId="16" xfId="25" applyNumberFormat="1" applyFont="1" applyBorder="1"/>
    <xf numFmtId="176" fontId="30" fillId="0" borderId="0" xfId="25" applyNumberFormat="1" applyFont="1" applyBorder="1"/>
    <xf numFmtId="174" fontId="30" fillId="0" borderId="16" xfId="23" applyNumberFormat="1" applyFont="1" applyBorder="1" applyAlignment="1">
      <alignment horizontal="right"/>
    </xf>
    <xf numFmtId="170" fontId="15" fillId="0" borderId="23" xfId="23" applyFont="1" applyBorder="1" applyAlignment="1">
      <alignment horizontal="right"/>
    </xf>
    <xf numFmtId="167" fontId="36" fillId="18" borderId="1" xfId="1" applyNumberFormat="1" applyFont="1" applyFill="1" applyAlignment="1">
      <alignment horizontal="center"/>
    </xf>
    <xf numFmtId="17" fontId="36" fillId="18" borderId="1" xfId="1" applyNumberFormat="1" applyFont="1" applyFill="1" applyAlignment="1">
      <alignment horizontal="center"/>
    </xf>
    <xf numFmtId="0" fontId="17" fillId="0" borderId="48" xfId="29" applyFont="1" applyBorder="1"/>
    <xf numFmtId="171" fontId="15" fillId="0" borderId="0" xfId="13" applyNumberFormat="1" applyFont="1"/>
    <xf numFmtId="0" fontId="15" fillId="0" borderId="0" xfId="14" applyFont="1"/>
    <xf numFmtId="169" fontId="23" fillId="0" borderId="3" xfId="13" applyFont="1" applyBorder="1"/>
    <xf numFmtId="169" fontId="15" fillId="0" borderId="3" xfId="13" applyFont="1" applyBorder="1"/>
    <xf numFmtId="171" fontId="23" fillId="0" borderId="3" xfId="13" applyNumberFormat="1" applyFont="1" applyBorder="1"/>
    <xf numFmtId="169" fontId="30" fillId="0" borderId="0" xfId="13" applyFont="1"/>
    <xf numFmtId="0" fontId="23" fillId="0" borderId="48" xfId="29" applyFont="1" applyBorder="1"/>
    <xf numFmtId="0" fontId="15" fillId="0" borderId="0" xfId="14" applyFont="1" applyFill="1"/>
    <xf numFmtId="170" fontId="23" fillId="0" borderId="0" xfId="16" applyNumberFormat="1" applyFont="1" applyFill="1" applyBorder="1" applyAlignment="1">
      <alignment horizontal="center"/>
    </xf>
    <xf numFmtId="194" fontId="15" fillId="0" borderId="0" xfId="13" applyNumberFormat="1" applyFont="1"/>
    <xf numFmtId="169" fontId="23" fillId="0" borderId="0" xfId="13" applyFont="1"/>
    <xf numFmtId="194" fontId="23" fillId="0" borderId="3" xfId="13" applyNumberFormat="1" applyFont="1" applyBorder="1"/>
    <xf numFmtId="0" fontId="23" fillId="0" borderId="0" xfId="29" applyFont="1" applyBorder="1"/>
    <xf numFmtId="170" fontId="36" fillId="18" borderId="43" xfId="16" applyNumberFormat="1" applyFont="1" applyFill="1" applyBorder="1" applyAlignment="1">
      <alignment horizontal="center"/>
    </xf>
  </cellXfs>
  <cellStyles count="52">
    <cellStyle name="20% - Accent4 2" xfId="6" xr:uid="{FB5B6A62-AC51-455C-AEEE-2C373A0C450F}"/>
    <cellStyle name="20% - Accent6 2" xfId="9" xr:uid="{9B154F26-48F8-473E-8CC8-E74BA2B6EC27}"/>
    <cellStyle name="Accent1" xfId="40" builtinId="29"/>
    <cellStyle name="Bad 2" xfId="8" xr:uid="{0F4FA24D-9A5A-4592-AA29-2B21524CECC8}"/>
    <cellStyle name="Comma" xfId="35" builtinId="3"/>
    <cellStyle name="Comma 12 2" xfId="15" xr:uid="{E7843EAA-58F8-47B3-8635-C329B5CE9FE2}"/>
    <cellStyle name="Comma 12 2 2" xfId="16" xr:uid="{7ED29882-8B5E-4636-A6F7-3F4E77AA1BF6}"/>
    <cellStyle name="Comma 13" xfId="17" xr:uid="{A68CAF01-811A-41F8-AC17-3333DBA1B130}"/>
    <cellStyle name="Comma 19" xfId="24" xr:uid="{09163EDD-05EF-4081-B57A-1486CCBA203D}"/>
    <cellStyle name="Comma 2" xfId="4" xr:uid="{1B411095-B67F-45F4-9E47-566BBDCC9A65}"/>
    <cellStyle name="Comma 2 2 2 2 3" xfId="18" xr:uid="{F370B055-A9EA-474E-A772-054BA90C8269}"/>
    <cellStyle name="Comma 2 4" xfId="51" xr:uid="{EDDB950C-76A1-4BFB-9EA0-AF7E57575171}"/>
    <cellStyle name="Comma 22" xfId="47" xr:uid="{4F917FF9-AA63-4FD6-AFBC-77A1633D6D75}"/>
    <cellStyle name="Comma 3" xfId="20" xr:uid="{F64D04A5-5BA3-419B-A2E6-A9C4B4BA4B82}"/>
    <cellStyle name="Comma 3 2" xfId="5" xr:uid="{112CDDAA-44D2-494B-B583-DDDA3C54F43D}"/>
    <cellStyle name="Comma 4 3" xfId="46" xr:uid="{210A03F2-392D-4182-908B-776EEF2E2289}"/>
    <cellStyle name="Comma 7" xfId="13" xr:uid="{E1215C8A-0A05-4FF8-90E5-82488F395723}"/>
    <cellStyle name="Currency" xfId="36" builtinId="4"/>
    <cellStyle name="Currency 15" xfId="26" xr:uid="{E752F14C-7AAD-46A6-A3FA-E98C5881F421}"/>
    <cellStyle name="Currency 16" xfId="45" xr:uid="{1E6BE097-8792-470C-801E-A2B2DF04C9F7}"/>
    <cellStyle name="Currency 2" xfId="10" xr:uid="{D7D26098-FCC6-41C2-A7E8-E5DBFA18F7AF}"/>
    <cellStyle name="Currency 2 2" xfId="32" xr:uid="{3C7A6BD9-7DAA-4781-9ECC-7157A2B73407}"/>
    <cellStyle name="Good 2 2" xfId="42" xr:uid="{528C4A54-0DAD-4CFC-A18F-6B129A8A4500}"/>
    <cellStyle name="Heading 2" xfId="1" builtinId="17"/>
    <cellStyle name="Heading 3" xfId="38" builtinId="18"/>
    <cellStyle name="Normal" xfId="0" builtinId="0"/>
    <cellStyle name="Normal 18" xfId="30" xr:uid="{8F738993-AA94-4759-826E-00D4D7F4AC47}"/>
    <cellStyle name="Normal 2" xfId="3" xr:uid="{CD4ACEF0-F849-43B0-9157-2EA5BEC74D01}"/>
    <cellStyle name="Normal 2 2" xfId="7" xr:uid="{779AC514-55C7-48BF-AE00-6FABEFE20F5A}"/>
    <cellStyle name="Normal 2 3" xfId="37" xr:uid="{76CCBAEA-6CEE-4F06-BF03-4E6841144A5C}"/>
    <cellStyle name="Normal 2 3 2" xfId="27" xr:uid="{86915631-5023-42BF-B15F-6E9D19A1D29F}"/>
    <cellStyle name="Normal 2 4" xfId="31" xr:uid="{199E7531-B0F9-411E-A209-90288EF2F9AA}"/>
    <cellStyle name="Normal 20" xfId="14" xr:uid="{C1E87675-9D3F-43CD-AFAB-70E20698243A}"/>
    <cellStyle name="Normal 3" xfId="2" xr:uid="{8498672E-8D06-49B3-BB78-F25805C80B16}"/>
    <cellStyle name="Normal 30" xfId="25" xr:uid="{28A20671-76C4-4AB5-9FF9-28C4E53E3344}"/>
    <cellStyle name="Normal 37" xfId="41" xr:uid="{A503A12C-21E4-4FF8-9A2A-2555114EFCA2}"/>
    <cellStyle name="Normal 4" xfId="21" xr:uid="{53D54413-BC3B-46DD-B74A-CE74FC53C5B1}"/>
    <cellStyle name="Normal 4 5" xfId="49" xr:uid="{B0FBA726-7CBE-499A-9A5C-BAC204E0092C}"/>
    <cellStyle name="Normal 42" xfId="50" xr:uid="{CBBAAE2D-D61F-453F-9EB4-0A1454F7F08F}"/>
    <cellStyle name="Normal 5 4" xfId="48" xr:uid="{74390F76-69AA-465C-A992-7A55E3A4AF32}"/>
    <cellStyle name="Normal 7" xfId="11" xr:uid="{1EBF74B5-4B1C-45AD-8520-74F5883F4FC0}"/>
    <cellStyle name="Normal 7 2" xfId="29" xr:uid="{C1A8E6D9-120A-4AF4-95A4-280715958260}"/>
    <cellStyle name="Normal 8 2" xfId="23" xr:uid="{7619079A-D1A5-4DB8-AFAA-507061B70831}"/>
    <cellStyle name="Percent" xfId="12" builtinId="5"/>
    <cellStyle name="Percent 18" xfId="28" xr:uid="{1F1F076A-887E-445B-921F-0FA0601EBD88}"/>
    <cellStyle name="Percent 2" xfId="19" xr:uid="{FD52AFF4-6AB5-466E-8713-677B06EEE66A}"/>
    <cellStyle name="Percent 2 2" xfId="33" xr:uid="{76D68B6B-5F5D-4224-9400-3FBA5B9A7A55}"/>
    <cellStyle name="Percent 21" xfId="44" xr:uid="{0549339E-717F-4CF5-96A5-26AE976379C1}"/>
    <cellStyle name="Percent 25" xfId="43" xr:uid="{76238D60-2220-42B5-9431-A3E93D3E4035}"/>
    <cellStyle name="Percent 27" xfId="34" xr:uid="{63504941-02B1-4D91-8344-7EB3539C521C}"/>
    <cellStyle name="Percent 8 2" xfId="22" xr:uid="{5325B48B-3898-4928-B55B-A40E198BE4DE}"/>
    <cellStyle name="Total" xfId="39" builtinId="25"/>
  </cellStyles>
  <dxfs count="0"/>
  <tableStyles count="0" defaultTableStyle="TableStyleMedium2" defaultPivotStyle="PivotStyleLight16"/>
  <colors>
    <mruColors>
      <color rgb="FF323A46"/>
      <color rgb="FF00AEEF"/>
      <color rgb="FF0000FF"/>
      <color rgb="FF0000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0" Type="http://schemas.openxmlformats.org/officeDocument/2006/relationships/worksheet" Target="worksheets/sheet20.xml"/><Relationship Id="rId41" Type="http://schemas.openxmlformats.org/officeDocument/2006/relationships/externalLink" Target="externalLinks/externalLink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561123</xdr:colOff>
      <xdr:row>8</xdr:row>
      <xdr:rowOff>152400</xdr:rowOff>
    </xdr:to>
    <xdr:pic>
      <xdr:nvPicPr>
        <xdr:cNvPr id="3" name="Picture 2">
          <a:extLst>
            <a:ext uri="{FF2B5EF4-FFF2-40B4-BE49-F238E27FC236}">
              <a16:creationId xmlns:a16="http://schemas.microsoft.com/office/drawing/2014/main" id="{98B32A74-F0F6-48CF-9EE3-BEBCEB7904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80975"/>
          <a:ext cx="5441098" cy="1419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25</xdr:col>
      <xdr:colOff>1016000</xdr:colOff>
      <xdr:row>3</xdr:row>
      <xdr:rowOff>0</xdr:rowOff>
    </xdr:from>
    <xdr:to>
      <xdr:col>34</xdr:col>
      <xdr:colOff>440969</xdr:colOff>
      <xdr:row>23</xdr:row>
      <xdr:rowOff>28575</xdr:rowOff>
    </xdr:to>
    <xdr:pic>
      <xdr:nvPicPr>
        <xdr:cNvPr id="3" name="Picture 2">
          <a:extLst>
            <a:ext uri="{FF2B5EF4-FFF2-40B4-BE49-F238E27FC236}">
              <a16:creationId xmlns:a16="http://schemas.microsoft.com/office/drawing/2014/main" id="{6B78C120-01B6-4EAA-B467-AF1A8928B29C}"/>
            </a:ext>
          </a:extLst>
        </xdr:cNvPr>
        <xdr:cNvPicPr>
          <a:picLocks noChangeAspect="1"/>
        </xdr:cNvPicPr>
      </xdr:nvPicPr>
      <xdr:blipFill>
        <a:blip xmlns:r="http://schemas.openxmlformats.org/officeDocument/2006/relationships" r:embed="rId1"/>
        <a:stretch>
          <a:fillRect/>
        </a:stretch>
      </xdr:blipFill>
      <xdr:spPr>
        <a:xfrm>
          <a:off x="23037800" y="501650"/>
          <a:ext cx="6346469" cy="33305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orate\data\USERS\CSpitz\Trends\Con-OpSu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d.docs.live.net/jack_wong/Local%20Settings/Application%20Data/Capital%20IQ/Office%20Plug-in/Templates/Plug-In%20Tools/Capital%20IQ%20Identifier%20Convertor.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d.docs.live.net/Companies/Fabrinet/Analysis/Archive/CapIQ%20Comps%20_Fabrinetv4.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d.docs.live.net/Companies/Konica%20Minolta/KM%20December%202012/Analysis/Archive/KM%20Analysis_2013.02.2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d.docs.live.net/Companies/Delphi/Project%20Helium/Analysis/Project%20Helium_Analysis_v47.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C:/Users/Tim/Desktop/Worksheet%20in%20Project%20Ice_Model%20Update_8%2013%2015"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Tim/Desktop/Worksheet%20in%20Project%20Ice_Model%20Update_8%2013%2015"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rporate/data/USERS/CSpitz/Trends/Con-OpSu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banking/Companies/Tessera/Feb%202011/Analysis/Updated%20Comps%20for%20Boehlke%20Meeting%204.26.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Users/arizzi/AppData/Local/Microsoft/Windows/Temporary%20Internet%20Files/Content.Outlook/QNO7MD86/Project%20Atlas%20Analysis_v8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Companies/Synaptics/Project%20Ice%20-%20June%202015/Analysis/Financial%20Model/Project%20Ice_Analysis_10%2014%2015%20v4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docs.live.net/Companies/Freescale/Renesas/Backup/FSL-REN_Merger%20Model%206.28.12_V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Companies/JGC/1.%202014/Analysis/JGC%20Merger%20Model_2014.06.03v2.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KM%20Analysis_2013.04.0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docs.live.net/Users/mvenuti/AppData/Local/Microsoft/Windows/Temporary%20Internet%20Files/Content.Outlook/GIFA63AV/PE%20VC%20Tracking_RM%20Ri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SPICE OPSUM"/>
      <sheetName val="HOSPICE OPSUM BY MON"/>
      <sheetName val="RN &amp; Aides Graph"/>
      <sheetName val="HOSPICE FTE's BY MON"/>
      <sheetName val="CONSOL OPSUM"/>
      <sheetName val="HQ OPSUM"/>
      <sheetName val="FTE'S"/>
      <sheetName val="Returns"/>
      <sheetName val="P"/>
      <sheetName val="Run Rate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CIQHiddenCacheSheet"/>
      <sheetName val="Companies"/>
      <sheetName val="People"/>
      <sheetName val="Backup"/>
    </sheetNames>
    <sheetDataSet>
      <sheetData sheetId="0" refreshError="1"/>
      <sheetData sheetId="1">
        <row r="12">
          <cell r="I12" t="str">
            <v>Las Vegas Sands Corp.</v>
          </cell>
          <cell r="J12" t="str">
            <v>Las Vegas Sands LLC</v>
          </cell>
          <cell r="K12" t="str">
            <v>Sands China Ltd.</v>
          </cell>
          <cell r="L12" t="str">
            <v>Las Vegas Sands Corp., Asset Management Arm</v>
          </cell>
          <cell r="M12" t="str">
            <v>Las Vegas Hotel &amp; Casino</v>
          </cell>
          <cell r="O12" t="str">
            <v>IQ3632895</v>
          </cell>
          <cell r="P12" t="str">
            <v>IQ24020744</v>
          </cell>
          <cell r="Q12" t="str">
            <v>IQ79094759</v>
          </cell>
          <cell r="R12" t="str">
            <v>IQ51833170</v>
          </cell>
          <cell r="S12" t="str">
            <v>IQ682030</v>
          </cell>
        </row>
        <row r="13">
          <cell r="I13" t="str">
            <v>Wynn Resorts Ltd.</v>
          </cell>
          <cell r="J13" t="str">
            <v>Wynn Resorts (Macau) S.A.</v>
          </cell>
          <cell r="K13" t="str">
            <v>Wynn Resorts Holdings, LLC</v>
          </cell>
          <cell r="L13" t="str">
            <v>Wynn Las Vegas, LLC</v>
          </cell>
          <cell r="M13" t="str">
            <v>Wynn Resorts Hotel Marketing &amp; Sales (Asia), LLC</v>
          </cell>
          <cell r="O13" t="str">
            <v>IQ3449701</v>
          </cell>
          <cell r="P13" t="str">
            <v>IQ12073028</v>
          </cell>
          <cell r="Q13" t="str">
            <v>IQ26605774</v>
          </cell>
          <cell r="R13" t="str">
            <v>IQ3636263</v>
          </cell>
          <cell r="S13" t="str">
            <v>IQ54657718</v>
          </cell>
        </row>
        <row r="15">
          <cell r="I15" t="str">
            <v>The Rank Group Plc</v>
          </cell>
          <cell r="J15" t="str">
            <v>Rank Group Investments Limited</v>
          </cell>
          <cell r="K15" t="str">
            <v>New Rank Groups Limited</v>
          </cell>
          <cell r="L15" t="str">
            <v>The Rank Group plc QUEST</v>
          </cell>
          <cell r="M15" t="str">
            <v>Rank Group Finance Plc</v>
          </cell>
          <cell r="O15" t="str">
            <v>IQ387255</v>
          </cell>
          <cell r="P15" t="str">
            <v>IQ23571618</v>
          </cell>
          <cell r="Q15" t="str">
            <v>IQ39476654</v>
          </cell>
          <cell r="R15" t="str">
            <v>IQ45118487</v>
          </cell>
          <cell r="S15" t="str">
            <v>IQ3591149</v>
          </cell>
        </row>
        <row r="16">
          <cell r="I16" t="str">
            <v>Pinnacle Entertainment Inc.</v>
          </cell>
          <cell r="J16" t="str">
            <v>Pinnacle Entertainment Group, Inc.</v>
          </cell>
          <cell r="K16" t="str">
            <v>Pinnacle Enterprises</v>
          </cell>
          <cell r="L16" t="str">
            <v>Pinnacle Entertainment Ltd</v>
          </cell>
          <cell r="M16" t="str">
            <v>Pinnacle Enterprises, LLC</v>
          </cell>
          <cell r="O16" t="str">
            <v>IQ278271</v>
          </cell>
          <cell r="P16" t="str">
            <v>IQ34948988</v>
          </cell>
          <cell r="Q16" t="str">
            <v>IQ54110087</v>
          </cell>
          <cell r="R16" t="str">
            <v>IQ5521977</v>
          </cell>
          <cell r="S16" t="str">
            <v>IQ33106437</v>
          </cell>
        </row>
        <row r="17">
          <cell r="I17" t="str">
            <v>Las Vegas Sands Corp.</v>
          </cell>
          <cell r="J17" t="str">
            <v>Las Vegas Hotel &amp; Casino</v>
          </cell>
          <cell r="K17" t="str">
            <v>Las Vegas Sands LLC</v>
          </cell>
          <cell r="L17" t="str">
            <v>Colony Resorts LVH Acquisitions, LLC</v>
          </cell>
          <cell r="M17" t="str">
            <v>Las Vegas Gaming Inc.</v>
          </cell>
          <cell r="O17" t="str">
            <v>IQ3632895</v>
          </cell>
          <cell r="P17" t="str">
            <v>IQ682030</v>
          </cell>
          <cell r="Q17" t="str">
            <v>IQ24020744</v>
          </cell>
          <cell r="R17" t="str">
            <v>IQ12828268</v>
          </cell>
          <cell r="S17" t="str">
            <v>IQ4844803</v>
          </cell>
        </row>
        <row r="18">
          <cell r="I18" t="str">
            <v>General Electric Company</v>
          </cell>
          <cell r="J18" t="str">
            <v>Genpact Ltd.</v>
          </cell>
          <cell r="K18" t="str">
            <v>General Motors Company</v>
          </cell>
          <cell r="L18" t="str">
            <v>General Mills, Inc.</v>
          </cell>
          <cell r="M18" t="str">
            <v>Gentiva Health Services Inc.</v>
          </cell>
          <cell r="O18" t="str">
            <v>IQ177031</v>
          </cell>
          <cell r="P18" t="str">
            <v>IQ34323388</v>
          </cell>
          <cell r="Q18" t="str">
            <v>IQ61206100</v>
          </cell>
          <cell r="R18" t="str">
            <v>IQ274715</v>
          </cell>
          <cell r="S18" t="str">
            <v>IQ197773</v>
          </cell>
        </row>
        <row r="19">
          <cell r="I19" t="str">
            <v>International Business Machines Corporation</v>
          </cell>
          <cell r="J19" t="str">
            <v>International Business Times, Inc.</v>
          </cell>
          <cell r="K19" t="str">
            <v>International Business Events Limited</v>
          </cell>
          <cell r="L19" t="str">
            <v>International Business Systems United States</v>
          </cell>
          <cell r="M19" t="str">
            <v>International Business College, Lubbock Inc</v>
          </cell>
          <cell r="O19" t="str">
            <v>IQ112350</v>
          </cell>
          <cell r="P19" t="str">
            <v>IQ128801557</v>
          </cell>
          <cell r="Q19" t="str">
            <v>IQ138552897</v>
          </cell>
          <cell r="R19" t="str">
            <v>IQ4638562</v>
          </cell>
          <cell r="S19" t="str">
            <v>IQ33254757</v>
          </cell>
        </row>
      </sheetData>
      <sheetData sheetId="2">
        <row r="12">
          <cell r="I12" t="str">
            <v>Cook, Timothy</v>
          </cell>
          <cell r="J12" t="str">
            <v>Cook, Timothy</v>
          </cell>
          <cell r="K12" t="str">
            <v>Cook, Tim</v>
          </cell>
          <cell r="O12" t="str">
            <v>IQ169601</v>
          </cell>
          <cell r="P12" t="str">
            <v>IQ28516714</v>
          </cell>
          <cell r="Q12" t="str">
            <v>IQ24933425</v>
          </cell>
        </row>
        <row r="13">
          <cell r="I13" t="str">
            <v>Gates, William</v>
          </cell>
          <cell r="J13" t="str">
            <v>Gates, William</v>
          </cell>
          <cell r="K13" t="str">
            <v>Gates, William</v>
          </cell>
          <cell r="L13" t="str">
            <v>Gates, Bill</v>
          </cell>
          <cell r="M13" t="str">
            <v>Gates, William</v>
          </cell>
          <cell r="O13" t="str">
            <v>IQ999647</v>
          </cell>
          <cell r="P13" t="str">
            <v>IQ4882076</v>
          </cell>
          <cell r="Q13" t="str">
            <v>IQ13288729</v>
          </cell>
          <cell r="R13" t="str">
            <v>IQ33983984</v>
          </cell>
          <cell r="S13" t="str">
            <v>IQ29826692</v>
          </cell>
        </row>
        <row r="14">
          <cell r="I14" t="str">
            <v>McGraw, Harold</v>
          </cell>
          <cell r="J14" t="str">
            <v>McGraw, Terry</v>
          </cell>
          <cell r="K14" t="str">
            <v>McGraw, Harold</v>
          </cell>
          <cell r="L14" t="str">
            <v>McGraw, Terrence</v>
          </cell>
          <cell r="O14" t="str">
            <v>IQ181697</v>
          </cell>
          <cell r="P14" t="str">
            <v>IQ53273963</v>
          </cell>
          <cell r="Q14" t="str">
            <v>IQ9198850</v>
          </cell>
          <cell r="R14" t="str">
            <v>IQ30686142</v>
          </cell>
        </row>
      </sheetData>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_CIQHiddenCacheSheet"/>
      <sheetName val="Comps Table"/>
      <sheetName val="Charts"/>
      <sheetName val="Company Profiler"/>
      <sheetName val="Option Helper"/>
      <sheetName val="Sheet4"/>
      <sheetName val="Companies"/>
      <sheetName val="People"/>
    </sheetNames>
    <sheetDataSet>
      <sheetData sheetId="0"/>
      <sheetData sheetId="1"/>
      <sheetData sheetId="2"/>
      <sheetData sheetId="3"/>
      <sheetData sheetId="4">
        <row r="55">
          <cell r="I55" t="str">
            <v>IQ24402095</v>
          </cell>
          <cell r="AE55" t="str">
            <v>IQ24402095</v>
          </cell>
        </row>
        <row r="56">
          <cell r="I56" t="str">
            <v>IQ206852</v>
          </cell>
          <cell r="AE56" t="str">
            <v>IQ206852</v>
          </cell>
        </row>
        <row r="57">
          <cell r="I57" t="str">
            <v>IQ131450621</v>
          </cell>
          <cell r="AE57" t="str">
            <v>IQ131450621</v>
          </cell>
        </row>
        <row r="58">
          <cell r="I58" t="str">
            <v>IQ60410012</v>
          </cell>
          <cell r="AE58" t="str">
            <v>IQ60410012</v>
          </cell>
        </row>
        <row r="59">
          <cell r="I59" t="str">
            <v>IQ223971278</v>
          </cell>
          <cell r="AE59" t="str">
            <v>IQ223971278</v>
          </cell>
        </row>
        <row r="60">
          <cell r="I60" t="str">
            <v>IQ4704524</v>
          </cell>
          <cell r="AE60" t="str">
            <v>IQ4704524</v>
          </cell>
        </row>
        <row r="61">
          <cell r="I61" t="str">
            <v>IQ40084709</v>
          </cell>
          <cell r="AE61" t="str">
            <v>IQ40084709</v>
          </cell>
        </row>
        <row r="62">
          <cell r="I62" t="str">
            <v>IQ58040607</v>
          </cell>
          <cell r="AE62" t="str">
            <v>IQ58040607</v>
          </cell>
        </row>
        <row r="63">
          <cell r="I63" t="str">
            <v>IQ182244749</v>
          </cell>
          <cell r="AE63" t="str">
            <v>IQ182244749</v>
          </cell>
        </row>
        <row r="102">
          <cell r="F102">
            <v>40926</v>
          </cell>
        </row>
        <row r="103">
          <cell r="F103">
            <v>40927</v>
          </cell>
        </row>
        <row r="104">
          <cell r="F104">
            <v>40928</v>
          </cell>
        </row>
        <row r="105">
          <cell r="F105">
            <v>40931</v>
          </cell>
        </row>
        <row r="106">
          <cell r="F106">
            <v>40932</v>
          </cell>
        </row>
        <row r="107">
          <cell r="F107">
            <v>40933</v>
          </cell>
        </row>
        <row r="108">
          <cell r="F108">
            <v>40934</v>
          </cell>
        </row>
        <row r="109">
          <cell r="F109">
            <v>40935</v>
          </cell>
        </row>
        <row r="110">
          <cell r="F110">
            <v>40938</v>
          </cell>
        </row>
        <row r="111">
          <cell r="F111">
            <v>40939</v>
          </cell>
        </row>
        <row r="112">
          <cell r="F112">
            <v>40940</v>
          </cell>
        </row>
        <row r="113">
          <cell r="F113">
            <v>40941</v>
          </cell>
        </row>
        <row r="114">
          <cell r="F114">
            <v>40942</v>
          </cell>
        </row>
        <row r="115">
          <cell r="F115">
            <v>40945</v>
          </cell>
        </row>
        <row r="116">
          <cell r="F116">
            <v>40946</v>
          </cell>
        </row>
        <row r="117">
          <cell r="F117">
            <v>40947</v>
          </cell>
        </row>
        <row r="118">
          <cell r="F118">
            <v>40948</v>
          </cell>
        </row>
        <row r="119">
          <cell r="F119">
            <v>40949</v>
          </cell>
        </row>
        <row r="120">
          <cell r="F120">
            <v>40952</v>
          </cell>
        </row>
        <row r="121">
          <cell r="F121">
            <v>40953</v>
          </cell>
        </row>
        <row r="122">
          <cell r="F122">
            <v>40954</v>
          </cell>
        </row>
        <row r="123">
          <cell r="F123">
            <v>40955</v>
          </cell>
        </row>
        <row r="124">
          <cell r="F124">
            <v>40956</v>
          </cell>
        </row>
        <row r="125">
          <cell r="F125">
            <v>40960</v>
          </cell>
        </row>
        <row r="126">
          <cell r="F126">
            <v>40961</v>
          </cell>
        </row>
        <row r="127">
          <cell r="F127">
            <v>40962</v>
          </cell>
        </row>
        <row r="128">
          <cell r="F128">
            <v>40963</v>
          </cell>
        </row>
        <row r="129">
          <cell r="F129">
            <v>40966</v>
          </cell>
        </row>
        <row r="130">
          <cell r="F130">
            <v>40967</v>
          </cell>
        </row>
        <row r="131">
          <cell r="F131">
            <v>40968</v>
          </cell>
        </row>
        <row r="132">
          <cell r="F132">
            <v>40969</v>
          </cell>
        </row>
        <row r="133">
          <cell r="F133">
            <v>40970</v>
          </cell>
        </row>
        <row r="134">
          <cell r="F134">
            <v>40973</v>
          </cell>
        </row>
        <row r="135">
          <cell r="F135">
            <v>40974</v>
          </cell>
        </row>
        <row r="136">
          <cell r="F136">
            <v>40975</v>
          </cell>
        </row>
        <row r="137">
          <cell r="F137">
            <v>40976</v>
          </cell>
        </row>
        <row r="138">
          <cell r="F138">
            <v>40977</v>
          </cell>
        </row>
        <row r="139">
          <cell r="F139">
            <v>40980</v>
          </cell>
        </row>
        <row r="140">
          <cell r="F140">
            <v>40981</v>
          </cell>
        </row>
        <row r="141">
          <cell r="F141">
            <v>40982</v>
          </cell>
        </row>
        <row r="142">
          <cell r="F142">
            <v>40983</v>
          </cell>
        </row>
        <row r="143">
          <cell r="F143">
            <v>40984</v>
          </cell>
        </row>
        <row r="144">
          <cell r="F144">
            <v>40987</v>
          </cell>
        </row>
        <row r="145">
          <cell r="F145">
            <v>40988</v>
          </cell>
        </row>
        <row r="146">
          <cell r="F146">
            <v>40989</v>
          </cell>
        </row>
        <row r="147">
          <cell r="F147">
            <v>40990</v>
          </cell>
        </row>
        <row r="148">
          <cell r="F148">
            <v>40991</v>
          </cell>
        </row>
        <row r="149">
          <cell r="F149">
            <v>40994</v>
          </cell>
        </row>
        <row r="150">
          <cell r="F150">
            <v>40995</v>
          </cell>
        </row>
        <row r="151">
          <cell r="F151">
            <v>40996</v>
          </cell>
        </row>
        <row r="152">
          <cell r="F152">
            <v>40997</v>
          </cell>
        </row>
        <row r="153">
          <cell r="F153">
            <v>40998</v>
          </cell>
        </row>
        <row r="154">
          <cell r="F154">
            <v>41001</v>
          </cell>
        </row>
        <row r="155">
          <cell r="F155">
            <v>41002</v>
          </cell>
        </row>
        <row r="156">
          <cell r="F156">
            <v>41003</v>
          </cell>
        </row>
        <row r="157">
          <cell r="F157">
            <v>41004</v>
          </cell>
        </row>
        <row r="158">
          <cell r="F158">
            <v>41008</v>
          </cell>
        </row>
        <row r="159">
          <cell r="F159">
            <v>41009</v>
          </cell>
        </row>
        <row r="160">
          <cell r="F160">
            <v>41010</v>
          </cell>
        </row>
        <row r="161">
          <cell r="F161">
            <v>41011</v>
          </cell>
        </row>
        <row r="162">
          <cell r="F162">
            <v>41012</v>
          </cell>
        </row>
        <row r="163">
          <cell r="F163">
            <v>41015</v>
          </cell>
        </row>
        <row r="164">
          <cell r="F164">
            <v>41016</v>
          </cell>
        </row>
        <row r="165">
          <cell r="F165">
            <v>41017</v>
          </cell>
        </row>
        <row r="166">
          <cell r="F166">
            <v>41018</v>
          </cell>
        </row>
        <row r="167">
          <cell r="F167">
            <v>41019</v>
          </cell>
        </row>
        <row r="168">
          <cell r="F168">
            <v>41022</v>
          </cell>
        </row>
        <row r="169">
          <cell r="F169">
            <v>41023</v>
          </cell>
        </row>
        <row r="170">
          <cell r="F170">
            <v>41024</v>
          </cell>
        </row>
        <row r="171">
          <cell r="F171">
            <v>41025</v>
          </cell>
        </row>
        <row r="172">
          <cell r="F172">
            <v>41026</v>
          </cell>
        </row>
        <row r="173">
          <cell r="F173">
            <v>41029</v>
          </cell>
        </row>
        <row r="174">
          <cell r="F174">
            <v>41030</v>
          </cell>
        </row>
        <row r="175">
          <cell r="F175">
            <v>41031</v>
          </cell>
        </row>
        <row r="176">
          <cell r="F176">
            <v>41032</v>
          </cell>
        </row>
        <row r="177">
          <cell r="F177">
            <v>41033</v>
          </cell>
        </row>
        <row r="178">
          <cell r="F178">
            <v>41036</v>
          </cell>
        </row>
        <row r="179">
          <cell r="F179">
            <v>41037</v>
          </cell>
        </row>
        <row r="180">
          <cell r="F180">
            <v>41038</v>
          </cell>
        </row>
        <row r="181">
          <cell r="F181">
            <v>41039</v>
          </cell>
        </row>
        <row r="182">
          <cell r="F182">
            <v>41040</v>
          </cell>
        </row>
        <row r="183">
          <cell r="F183">
            <v>41043</v>
          </cell>
        </row>
        <row r="184">
          <cell r="F184">
            <v>41044</v>
          </cell>
        </row>
        <row r="185">
          <cell r="F185">
            <v>41045</v>
          </cell>
        </row>
        <row r="186">
          <cell r="F186">
            <v>41046</v>
          </cell>
        </row>
        <row r="187">
          <cell r="F187">
            <v>41047</v>
          </cell>
        </row>
        <row r="188">
          <cell r="F188">
            <v>41050</v>
          </cell>
        </row>
        <row r="189">
          <cell r="F189">
            <v>41051</v>
          </cell>
        </row>
        <row r="190">
          <cell r="F190">
            <v>41052</v>
          </cell>
        </row>
        <row r="191">
          <cell r="F191">
            <v>41053</v>
          </cell>
        </row>
        <row r="192">
          <cell r="F192">
            <v>41054</v>
          </cell>
        </row>
        <row r="193">
          <cell r="F193">
            <v>41058</v>
          </cell>
        </row>
        <row r="194">
          <cell r="F194">
            <v>41059</v>
          </cell>
        </row>
        <row r="195">
          <cell r="F195">
            <v>41060</v>
          </cell>
        </row>
        <row r="196">
          <cell r="F196">
            <v>41061</v>
          </cell>
        </row>
        <row r="197">
          <cell r="F197">
            <v>41064</v>
          </cell>
        </row>
        <row r="198">
          <cell r="F198">
            <v>41065</v>
          </cell>
        </row>
        <row r="199">
          <cell r="F199">
            <v>41066</v>
          </cell>
        </row>
        <row r="200">
          <cell r="F200">
            <v>41067</v>
          </cell>
        </row>
        <row r="201">
          <cell r="F201">
            <v>41068</v>
          </cell>
        </row>
        <row r="202">
          <cell r="F202">
            <v>41071</v>
          </cell>
        </row>
        <row r="203">
          <cell r="F203">
            <v>41072</v>
          </cell>
        </row>
        <row r="204">
          <cell r="F204">
            <v>41073</v>
          </cell>
        </row>
        <row r="205">
          <cell r="F205">
            <v>41074</v>
          </cell>
        </row>
        <row r="206">
          <cell r="F206">
            <v>41075</v>
          </cell>
        </row>
        <row r="207">
          <cell r="F207">
            <v>41078</v>
          </cell>
        </row>
        <row r="208">
          <cell r="F208">
            <v>41079</v>
          </cell>
        </row>
        <row r="209">
          <cell r="F209">
            <v>41080</v>
          </cell>
        </row>
        <row r="210">
          <cell r="F210">
            <v>41081</v>
          </cell>
        </row>
        <row r="211">
          <cell r="F211">
            <v>41082</v>
          </cell>
        </row>
        <row r="212">
          <cell r="F212">
            <v>41085</v>
          </cell>
        </row>
        <row r="213">
          <cell r="F213">
            <v>41086</v>
          </cell>
        </row>
        <row r="214">
          <cell r="F214">
            <v>41087</v>
          </cell>
        </row>
        <row r="215">
          <cell r="F215">
            <v>41088</v>
          </cell>
        </row>
        <row r="216">
          <cell r="F216">
            <v>41089</v>
          </cell>
        </row>
        <row r="217">
          <cell r="F217">
            <v>41092</v>
          </cell>
        </row>
        <row r="218">
          <cell r="F218">
            <v>41093</v>
          </cell>
        </row>
        <row r="219">
          <cell r="F219">
            <v>41095</v>
          </cell>
        </row>
        <row r="220">
          <cell r="F220">
            <v>41096</v>
          </cell>
        </row>
        <row r="221">
          <cell r="F221">
            <v>41099</v>
          </cell>
        </row>
        <row r="222">
          <cell r="F222">
            <v>41100</v>
          </cell>
        </row>
        <row r="223">
          <cell r="F223">
            <v>41101</v>
          </cell>
        </row>
        <row r="224">
          <cell r="F224">
            <v>41102</v>
          </cell>
        </row>
        <row r="225">
          <cell r="F225">
            <v>41103</v>
          </cell>
        </row>
        <row r="226">
          <cell r="F226">
            <v>41106</v>
          </cell>
        </row>
        <row r="227">
          <cell r="F227">
            <v>41107</v>
          </cell>
        </row>
        <row r="228">
          <cell r="F228">
            <v>41108</v>
          </cell>
        </row>
        <row r="229">
          <cell r="F229">
            <v>41109</v>
          </cell>
        </row>
        <row r="230">
          <cell r="F230">
            <v>41110</v>
          </cell>
        </row>
        <row r="231">
          <cell r="F231">
            <v>41113</v>
          </cell>
        </row>
        <row r="232">
          <cell r="F232">
            <v>41114</v>
          </cell>
        </row>
        <row r="233">
          <cell r="F233">
            <v>41115</v>
          </cell>
        </row>
        <row r="234">
          <cell r="F234">
            <v>41116</v>
          </cell>
        </row>
        <row r="235">
          <cell r="F235">
            <v>41117</v>
          </cell>
        </row>
        <row r="236">
          <cell r="F236">
            <v>41120</v>
          </cell>
        </row>
        <row r="237">
          <cell r="F237">
            <v>41121</v>
          </cell>
        </row>
        <row r="238">
          <cell r="F238">
            <v>41122</v>
          </cell>
        </row>
        <row r="239">
          <cell r="F239">
            <v>41123</v>
          </cell>
        </row>
        <row r="240">
          <cell r="F240">
            <v>41124</v>
          </cell>
        </row>
        <row r="241">
          <cell r="F241">
            <v>41127</v>
          </cell>
        </row>
        <row r="242">
          <cell r="F242">
            <v>41128</v>
          </cell>
        </row>
        <row r="243">
          <cell r="F243">
            <v>41129</v>
          </cell>
        </row>
        <row r="244">
          <cell r="F244">
            <v>41130</v>
          </cell>
        </row>
        <row r="245">
          <cell r="F245">
            <v>41131</v>
          </cell>
        </row>
        <row r="246">
          <cell r="F246">
            <v>41134</v>
          </cell>
        </row>
        <row r="247">
          <cell r="F247">
            <v>41135</v>
          </cell>
        </row>
        <row r="248">
          <cell r="F248">
            <v>41136</v>
          </cell>
        </row>
        <row r="249">
          <cell r="F249">
            <v>41137</v>
          </cell>
        </row>
        <row r="250">
          <cell r="F250">
            <v>41138</v>
          </cell>
        </row>
        <row r="251">
          <cell r="F251">
            <v>41141</v>
          </cell>
        </row>
        <row r="252">
          <cell r="F252">
            <v>41142</v>
          </cell>
        </row>
        <row r="253">
          <cell r="F253">
            <v>41143</v>
          </cell>
        </row>
        <row r="254">
          <cell r="F254">
            <v>41144</v>
          </cell>
        </row>
        <row r="255">
          <cell r="F255">
            <v>41145</v>
          </cell>
        </row>
        <row r="256">
          <cell r="F256">
            <v>41148</v>
          </cell>
        </row>
        <row r="257">
          <cell r="F257">
            <v>41149</v>
          </cell>
        </row>
        <row r="258">
          <cell r="F258">
            <v>41150</v>
          </cell>
        </row>
        <row r="259">
          <cell r="F259">
            <v>41151</v>
          </cell>
        </row>
        <row r="260">
          <cell r="F260">
            <v>41152</v>
          </cell>
        </row>
        <row r="261">
          <cell r="F261">
            <v>41156</v>
          </cell>
        </row>
        <row r="262">
          <cell r="F262">
            <v>41157</v>
          </cell>
        </row>
        <row r="263">
          <cell r="F263">
            <v>41158</v>
          </cell>
        </row>
        <row r="264">
          <cell r="F264">
            <v>41159</v>
          </cell>
        </row>
        <row r="265">
          <cell r="F265">
            <v>41162</v>
          </cell>
        </row>
        <row r="266">
          <cell r="F266">
            <v>41163</v>
          </cell>
        </row>
        <row r="267">
          <cell r="F267">
            <v>41164</v>
          </cell>
        </row>
        <row r="268">
          <cell r="F268">
            <v>41165</v>
          </cell>
        </row>
        <row r="269">
          <cell r="F269">
            <v>41166</v>
          </cell>
        </row>
        <row r="270">
          <cell r="F270">
            <v>41169</v>
          </cell>
        </row>
        <row r="271">
          <cell r="F271">
            <v>41170</v>
          </cell>
        </row>
        <row r="272">
          <cell r="F272">
            <v>41171</v>
          </cell>
        </row>
        <row r="273">
          <cell r="F273">
            <v>41172</v>
          </cell>
        </row>
        <row r="274">
          <cell r="F274">
            <v>41173</v>
          </cell>
        </row>
        <row r="275">
          <cell r="F275">
            <v>41176</v>
          </cell>
        </row>
        <row r="276">
          <cell r="F276">
            <v>41177</v>
          </cell>
        </row>
        <row r="277">
          <cell r="F277">
            <v>41178</v>
          </cell>
        </row>
        <row r="278">
          <cell r="F278">
            <v>41179</v>
          </cell>
        </row>
        <row r="279">
          <cell r="F279">
            <v>41180</v>
          </cell>
        </row>
        <row r="280">
          <cell r="F280">
            <v>41183</v>
          </cell>
        </row>
        <row r="281">
          <cell r="F281">
            <v>41184</v>
          </cell>
        </row>
        <row r="282">
          <cell r="F282">
            <v>41185</v>
          </cell>
        </row>
        <row r="283">
          <cell r="F283">
            <v>41186</v>
          </cell>
        </row>
        <row r="284">
          <cell r="F284">
            <v>41187</v>
          </cell>
        </row>
        <row r="285">
          <cell r="F285">
            <v>41190</v>
          </cell>
        </row>
        <row r="286">
          <cell r="F286">
            <v>41191</v>
          </cell>
        </row>
        <row r="287">
          <cell r="F287">
            <v>41192</v>
          </cell>
        </row>
        <row r="288">
          <cell r="F288">
            <v>41193</v>
          </cell>
        </row>
        <row r="289">
          <cell r="F289">
            <v>41194</v>
          </cell>
        </row>
        <row r="290">
          <cell r="F290">
            <v>41197</v>
          </cell>
        </row>
        <row r="291">
          <cell r="F291">
            <v>41198</v>
          </cell>
        </row>
        <row r="292">
          <cell r="F292">
            <v>41199</v>
          </cell>
        </row>
        <row r="293">
          <cell r="F293">
            <v>41200</v>
          </cell>
        </row>
        <row r="294">
          <cell r="F294">
            <v>41201</v>
          </cell>
        </row>
        <row r="295">
          <cell r="F295">
            <v>41204</v>
          </cell>
        </row>
        <row r="296">
          <cell r="F296">
            <v>41205</v>
          </cell>
        </row>
        <row r="297">
          <cell r="F297">
            <v>41206</v>
          </cell>
        </row>
        <row r="298">
          <cell r="F298">
            <v>41207</v>
          </cell>
        </row>
        <row r="299">
          <cell r="F299">
            <v>41208</v>
          </cell>
        </row>
        <row r="300">
          <cell r="F300">
            <v>41213</v>
          </cell>
        </row>
        <row r="301">
          <cell r="F301">
            <v>41214</v>
          </cell>
        </row>
        <row r="302">
          <cell r="F302">
            <v>41215</v>
          </cell>
        </row>
        <row r="303">
          <cell r="F303">
            <v>41218</v>
          </cell>
        </row>
        <row r="304">
          <cell r="F304">
            <v>41219</v>
          </cell>
        </row>
        <row r="305">
          <cell r="F305">
            <v>41220</v>
          </cell>
        </row>
        <row r="306">
          <cell r="F306">
            <v>41221</v>
          </cell>
        </row>
        <row r="307">
          <cell r="F307">
            <v>41222</v>
          </cell>
        </row>
        <row r="308">
          <cell r="F308">
            <v>41225</v>
          </cell>
        </row>
        <row r="309">
          <cell r="F309">
            <v>41226</v>
          </cell>
        </row>
        <row r="310">
          <cell r="F310">
            <v>41227</v>
          </cell>
        </row>
        <row r="311">
          <cell r="F311">
            <v>41228</v>
          </cell>
        </row>
        <row r="312">
          <cell r="F312">
            <v>41229</v>
          </cell>
        </row>
        <row r="313">
          <cell r="F313">
            <v>41232</v>
          </cell>
        </row>
        <row r="314">
          <cell r="F314">
            <v>41233</v>
          </cell>
        </row>
        <row r="315">
          <cell r="F315">
            <v>41234</v>
          </cell>
        </row>
        <row r="316">
          <cell r="F316">
            <v>41236</v>
          </cell>
        </row>
        <row r="317">
          <cell r="F317">
            <v>41239</v>
          </cell>
        </row>
        <row r="318">
          <cell r="F318">
            <v>41240</v>
          </cell>
        </row>
        <row r="319">
          <cell r="F319">
            <v>41241</v>
          </cell>
        </row>
        <row r="320">
          <cell r="F320">
            <v>41242</v>
          </cell>
        </row>
        <row r="321">
          <cell r="F321">
            <v>41243</v>
          </cell>
        </row>
        <row r="322">
          <cell r="F322">
            <v>41246</v>
          </cell>
        </row>
        <row r="323">
          <cell r="F323">
            <v>41247</v>
          </cell>
        </row>
        <row r="324">
          <cell r="F324">
            <v>41248</v>
          </cell>
        </row>
        <row r="325">
          <cell r="F325">
            <v>41249</v>
          </cell>
        </row>
        <row r="326">
          <cell r="F326">
            <v>41250</v>
          </cell>
        </row>
        <row r="327">
          <cell r="F327">
            <v>41253</v>
          </cell>
        </row>
        <row r="328">
          <cell r="F328">
            <v>41254</v>
          </cell>
        </row>
        <row r="329">
          <cell r="F329">
            <v>41255</v>
          </cell>
        </row>
        <row r="330">
          <cell r="F330">
            <v>41256</v>
          </cell>
        </row>
        <row r="331">
          <cell r="F331">
            <v>41257</v>
          </cell>
        </row>
        <row r="332">
          <cell r="F332">
            <v>41260</v>
          </cell>
        </row>
        <row r="333">
          <cell r="F333">
            <v>41261</v>
          </cell>
        </row>
        <row r="334">
          <cell r="F334">
            <v>41262</v>
          </cell>
        </row>
        <row r="335">
          <cell r="F335">
            <v>41263</v>
          </cell>
        </row>
        <row r="336">
          <cell r="F336">
            <v>41264</v>
          </cell>
        </row>
        <row r="337">
          <cell r="F337">
            <v>41267</v>
          </cell>
        </row>
        <row r="338">
          <cell r="F338">
            <v>41269</v>
          </cell>
        </row>
        <row r="339">
          <cell r="F339">
            <v>41270</v>
          </cell>
        </row>
        <row r="340">
          <cell r="F340">
            <v>41271</v>
          </cell>
        </row>
        <row r="341">
          <cell r="F341">
            <v>41274</v>
          </cell>
        </row>
        <row r="342">
          <cell r="F342">
            <v>41276</v>
          </cell>
        </row>
        <row r="343">
          <cell r="F343">
            <v>41277</v>
          </cell>
        </row>
        <row r="344">
          <cell r="F344">
            <v>41278</v>
          </cell>
        </row>
        <row r="345">
          <cell r="F345">
            <v>41281</v>
          </cell>
        </row>
        <row r="346">
          <cell r="F346">
            <v>41282</v>
          </cell>
        </row>
        <row r="347">
          <cell r="F347">
            <v>41283</v>
          </cell>
        </row>
        <row r="348">
          <cell r="F348">
            <v>41284</v>
          </cell>
        </row>
        <row r="349">
          <cell r="F349">
            <v>41285</v>
          </cell>
        </row>
        <row r="350">
          <cell r="F350">
            <v>41288</v>
          </cell>
        </row>
        <row r="351">
          <cell r="F351">
            <v>41289</v>
          </cell>
        </row>
        <row r="352">
          <cell r="F352">
            <v>41290</v>
          </cell>
        </row>
        <row r="353">
          <cell r="F353">
            <v>41291</v>
          </cell>
        </row>
        <row r="354">
          <cell r="F354">
            <v>41292</v>
          </cell>
        </row>
      </sheetData>
      <sheetData sheetId="5"/>
      <sheetData sheetId="6"/>
      <sheetData sheetId="7" refreshError="1"/>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COMPS"/>
      <sheetName val="Comps Key"/>
      <sheetName val="Comps Graphs"/>
      <sheetName val="Analyst "/>
      <sheetName val="Debt Overview"/>
      <sheetName val="Price Volume"/>
      <sheetName val="Lexmark Forward PE"/>
      <sheetName val="Cash Analysis"/>
      <sheetName val="FCF"/>
      <sheetName val="Lexmark Income Statement"/>
      <sheetName val="Analyst Est History"/>
      <sheetName val="Geo &amp; Seg"/>
      <sheetName val="Rev EBITDA Quarterly"/>
      <sheetName val="Ownership Analysis"/>
      <sheetName val="8. Pro Forma Balance Sheet"/>
      <sheetName val="Own Over Time"/>
      <sheetName val="Ownership Detail"/>
      <sheetName val="Transaction Inputs --&gt;"/>
      <sheetName val="Income Statements Inputs"/>
      <sheetName val="Data Summary"/>
      <sheetName val="FactSet Prices"/>
      <sheetName val="1. Transaction Summary"/>
      <sheetName val="2. Pro Forma Income Statement"/>
      <sheetName val="3. Contribution Analysis"/>
      <sheetName val="5. Transaction Matrix"/>
      <sheetName val="2013 AccrDil"/>
      <sheetName val="2014 AccrDil"/>
      <sheetName val="Printing P&amp;Ls"/>
      <sheetName val="FY13 Acc Dil"/>
      <sheetName val="_CIQHiddenCacheSheet"/>
      <sheetName val="FY14 Acc Dil"/>
      <sheetName val="PF Trading - NO Synergies 2014"/>
      <sheetName val="7. PF Trading - Synergies 2014"/>
      <sheetName val="7. PF Trading - Synergies 2013"/>
      <sheetName val="PF Trading - NO Synergies 2013"/>
      <sheetName val="----------------------------"/>
      <sheetName val="6. Annual Accretion"/>
      <sheetName val="4. Exchange Ratio Graph"/>
      <sheetName val="10. Quarterly Accretion"/>
      <sheetName val="11. Earnings Sensitivity"/>
      <sheetName val="12. Exchange Ratio"/>
      <sheetName val="13. Stock Price Impact Syn"/>
      <sheetName val="14. WACC"/>
      <sheetName val="15. DEV Revenue"/>
      <sheetName val="16. DEV EPS"/>
      <sheetName val="17. Summary Valuation"/>
      <sheetName val="18. DCF_Inputs"/>
      <sheetName val="__APW_ACTIVE_FIELD_RESTORE__"/>
      <sheetName val="Company Profil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5">
          <cell r="G15">
            <v>41325</v>
          </cell>
          <cell r="J15">
            <v>41325</v>
          </cell>
          <cell r="P15">
            <v>40952</v>
          </cell>
          <cell r="S15">
            <v>40955</v>
          </cell>
        </row>
        <row r="16">
          <cell r="G16">
            <v>41324</v>
          </cell>
          <cell r="J16">
            <v>41324</v>
          </cell>
          <cell r="P16">
            <v>40953</v>
          </cell>
          <cell r="S16">
            <v>40956</v>
          </cell>
        </row>
        <row r="17">
          <cell r="G17">
            <v>41323</v>
          </cell>
          <cell r="J17">
            <v>41320</v>
          </cell>
          <cell r="P17">
            <v>40954</v>
          </cell>
          <cell r="S17">
            <v>40960</v>
          </cell>
        </row>
        <row r="18">
          <cell r="G18">
            <v>41320</v>
          </cell>
          <cell r="J18">
            <v>41319</v>
          </cell>
          <cell r="P18">
            <v>40955</v>
          </cell>
          <cell r="S18">
            <v>40961</v>
          </cell>
        </row>
        <row r="19">
          <cell r="G19">
            <v>41319</v>
          </cell>
          <cell r="J19">
            <v>41318</v>
          </cell>
          <cell r="P19">
            <v>40956</v>
          </cell>
          <cell r="S19">
            <v>40962</v>
          </cell>
        </row>
        <row r="20">
          <cell r="G20">
            <v>41318</v>
          </cell>
          <cell r="J20">
            <v>41317</v>
          </cell>
          <cell r="P20">
            <v>40959</v>
          </cell>
          <cell r="S20">
            <v>40963</v>
          </cell>
        </row>
        <row r="21">
          <cell r="G21">
            <v>41317</v>
          </cell>
          <cell r="J21">
            <v>41316</v>
          </cell>
          <cell r="P21">
            <v>40960</v>
          </cell>
          <cell r="S21">
            <v>40966</v>
          </cell>
        </row>
        <row r="22">
          <cell r="G22">
            <v>41313</v>
          </cell>
          <cell r="J22">
            <v>41313</v>
          </cell>
          <cell r="P22">
            <v>40961</v>
          </cell>
          <cell r="S22">
            <v>40967</v>
          </cell>
        </row>
        <row r="23">
          <cell r="G23">
            <v>41312</v>
          </cell>
          <cell r="J23">
            <v>41312</v>
          </cell>
          <cell r="P23">
            <v>40962</v>
          </cell>
          <cell r="S23">
            <v>40968</v>
          </cell>
        </row>
        <row r="24">
          <cell r="G24">
            <v>41311</v>
          </cell>
          <cell r="J24">
            <v>41311</v>
          </cell>
          <cell r="P24">
            <v>40963</v>
          </cell>
          <cell r="S24">
            <v>40969</v>
          </cell>
        </row>
        <row r="25">
          <cell r="G25">
            <v>41310</v>
          </cell>
          <cell r="J25">
            <v>41310</v>
          </cell>
          <cell r="P25">
            <v>40966</v>
          </cell>
          <cell r="S25">
            <v>40970</v>
          </cell>
        </row>
        <row r="26">
          <cell r="G26">
            <v>41309</v>
          </cell>
          <cell r="J26">
            <v>41309</v>
          </cell>
          <cell r="P26">
            <v>40967</v>
          </cell>
          <cell r="S26">
            <v>40973</v>
          </cell>
        </row>
        <row r="27">
          <cell r="G27">
            <v>41306</v>
          </cell>
          <cell r="J27">
            <v>41306</v>
          </cell>
          <cell r="P27">
            <v>40968</v>
          </cell>
          <cell r="S27">
            <v>40974</v>
          </cell>
        </row>
        <row r="28">
          <cell r="G28">
            <v>41305</v>
          </cell>
          <cell r="J28">
            <v>41305</v>
          </cell>
          <cell r="P28">
            <v>40969</v>
          </cell>
          <cell r="S28">
            <v>40975</v>
          </cell>
        </row>
        <row r="29">
          <cell r="G29">
            <v>41304</v>
          </cell>
          <cell r="J29">
            <v>41304</v>
          </cell>
          <cell r="P29">
            <v>40970</v>
          </cell>
          <cell r="S29">
            <v>40976</v>
          </cell>
        </row>
        <row r="30">
          <cell r="G30">
            <v>41303</v>
          </cell>
          <cell r="J30">
            <v>41303</v>
          </cell>
          <cell r="P30">
            <v>40973</v>
          </cell>
          <cell r="S30">
            <v>40977</v>
          </cell>
        </row>
        <row r="31">
          <cell r="G31">
            <v>41302</v>
          </cell>
          <cell r="J31">
            <v>41302</v>
          </cell>
          <cell r="P31">
            <v>40974</v>
          </cell>
          <cell r="S31">
            <v>40980</v>
          </cell>
        </row>
        <row r="32">
          <cell r="G32">
            <v>41299</v>
          </cell>
          <cell r="J32">
            <v>41299</v>
          </cell>
          <cell r="P32">
            <v>40975</v>
          </cell>
          <cell r="S32">
            <v>40981</v>
          </cell>
        </row>
        <row r="33">
          <cell r="G33">
            <v>41298</v>
          </cell>
          <cell r="J33">
            <v>41298</v>
          </cell>
          <cell r="P33">
            <v>40976</v>
          </cell>
          <cell r="S33">
            <v>40982</v>
          </cell>
        </row>
        <row r="34">
          <cell r="G34">
            <v>41297</v>
          </cell>
          <cell r="J34">
            <v>41297</v>
          </cell>
          <cell r="P34">
            <v>40977</v>
          </cell>
          <cell r="S34">
            <v>40983</v>
          </cell>
        </row>
        <row r="35">
          <cell r="G35">
            <v>41296</v>
          </cell>
          <cell r="J35">
            <v>41296</v>
          </cell>
          <cell r="P35">
            <v>40980</v>
          </cell>
          <cell r="S35">
            <v>40984</v>
          </cell>
        </row>
        <row r="36">
          <cell r="G36">
            <v>41295</v>
          </cell>
          <cell r="J36">
            <v>41292</v>
          </cell>
          <cell r="P36">
            <v>40981</v>
          </cell>
          <cell r="S36">
            <v>40987</v>
          </cell>
        </row>
        <row r="37">
          <cell r="G37">
            <v>41292</v>
          </cell>
          <cell r="J37">
            <v>41291</v>
          </cell>
          <cell r="P37">
            <v>40982</v>
          </cell>
          <cell r="S37">
            <v>40988</v>
          </cell>
        </row>
        <row r="38">
          <cell r="G38">
            <v>41291</v>
          </cell>
          <cell r="J38">
            <v>41290</v>
          </cell>
          <cell r="P38">
            <v>40983</v>
          </cell>
          <cell r="S38">
            <v>40989</v>
          </cell>
        </row>
        <row r="39">
          <cell r="G39">
            <v>41290</v>
          </cell>
          <cell r="J39">
            <v>41289</v>
          </cell>
          <cell r="P39">
            <v>40984</v>
          </cell>
          <cell r="S39">
            <v>40990</v>
          </cell>
        </row>
        <row r="40">
          <cell r="G40">
            <v>41289</v>
          </cell>
          <cell r="J40">
            <v>41288</v>
          </cell>
          <cell r="P40">
            <v>40987</v>
          </cell>
          <cell r="S40">
            <v>40991</v>
          </cell>
        </row>
        <row r="41">
          <cell r="G41">
            <v>41285</v>
          </cell>
          <cell r="J41">
            <v>41285</v>
          </cell>
          <cell r="P41">
            <v>40989</v>
          </cell>
          <cell r="S41">
            <v>40994</v>
          </cell>
        </row>
        <row r="42">
          <cell r="G42">
            <v>41284</v>
          </cell>
          <cell r="J42">
            <v>41284</v>
          </cell>
          <cell r="P42">
            <v>40990</v>
          </cell>
          <cell r="S42">
            <v>40995</v>
          </cell>
        </row>
        <row r="43">
          <cell r="G43">
            <v>41283</v>
          </cell>
          <cell r="J43">
            <v>41283</v>
          </cell>
          <cell r="P43">
            <v>40991</v>
          </cell>
          <cell r="S43">
            <v>40996</v>
          </cell>
        </row>
        <row r="44">
          <cell r="G44">
            <v>41282</v>
          </cell>
          <cell r="J44">
            <v>41282</v>
          </cell>
          <cell r="P44">
            <v>40994</v>
          </cell>
          <cell r="S44">
            <v>40997</v>
          </cell>
        </row>
        <row r="45">
          <cell r="G45">
            <v>41281</v>
          </cell>
          <cell r="J45">
            <v>41281</v>
          </cell>
          <cell r="P45">
            <v>40995</v>
          </cell>
          <cell r="S45">
            <v>40998</v>
          </cell>
        </row>
        <row r="46">
          <cell r="G46">
            <v>41278</v>
          </cell>
          <cell r="J46">
            <v>41278</v>
          </cell>
          <cell r="P46">
            <v>40996</v>
          </cell>
          <cell r="S46">
            <v>41001</v>
          </cell>
        </row>
        <row r="47">
          <cell r="G47">
            <v>41271</v>
          </cell>
          <cell r="J47">
            <v>41277</v>
          </cell>
          <cell r="P47">
            <v>40997</v>
          </cell>
          <cell r="S47">
            <v>41002</v>
          </cell>
        </row>
        <row r="48">
          <cell r="G48">
            <v>41270</v>
          </cell>
          <cell r="J48">
            <v>41276</v>
          </cell>
          <cell r="P48">
            <v>40998</v>
          </cell>
          <cell r="S48">
            <v>41003</v>
          </cell>
        </row>
        <row r="49">
          <cell r="G49">
            <v>41269</v>
          </cell>
          <cell r="J49">
            <v>41274</v>
          </cell>
          <cell r="P49">
            <v>41001</v>
          </cell>
          <cell r="S49">
            <v>41004</v>
          </cell>
        </row>
        <row r="50">
          <cell r="G50">
            <v>41268</v>
          </cell>
          <cell r="J50">
            <v>41271</v>
          </cell>
          <cell r="P50">
            <v>41002</v>
          </cell>
          <cell r="S50">
            <v>41008</v>
          </cell>
        </row>
        <row r="51">
          <cell r="G51">
            <v>41264</v>
          </cell>
          <cell r="J51">
            <v>41270</v>
          </cell>
          <cell r="P51">
            <v>41003</v>
          </cell>
          <cell r="S51">
            <v>41009</v>
          </cell>
        </row>
        <row r="52">
          <cell r="G52">
            <v>41263</v>
          </cell>
          <cell r="J52">
            <v>41269</v>
          </cell>
          <cell r="P52">
            <v>41004</v>
          </cell>
          <cell r="S52">
            <v>41010</v>
          </cell>
        </row>
        <row r="53">
          <cell r="G53">
            <v>41262</v>
          </cell>
          <cell r="J53">
            <v>41267</v>
          </cell>
          <cell r="P53">
            <v>41005</v>
          </cell>
          <cell r="S53">
            <v>41011</v>
          </cell>
        </row>
        <row r="54">
          <cell r="G54">
            <v>41261</v>
          </cell>
          <cell r="J54">
            <v>41264</v>
          </cell>
          <cell r="P54">
            <v>41008</v>
          </cell>
          <cell r="S54">
            <v>41012</v>
          </cell>
        </row>
        <row r="55">
          <cell r="G55">
            <v>41260</v>
          </cell>
          <cell r="J55">
            <v>41263</v>
          </cell>
          <cell r="P55">
            <v>41009</v>
          </cell>
          <cell r="S55">
            <v>41015</v>
          </cell>
        </row>
        <row r="56">
          <cell r="G56">
            <v>41257</v>
          </cell>
          <cell r="J56">
            <v>41262</v>
          </cell>
          <cell r="P56">
            <v>41010</v>
          </cell>
          <cell r="S56">
            <v>41016</v>
          </cell>
        </row>
        <row r="57">
          <cell r="G57">
            <v>41256</v>
          </cell>
          <cell r="J57">
            <v>41261</v>
          </cell>
          <cell r="P57">
            <v>41011</v>
          </cell>
          <cell r="S57">
            <v>41017</v>
          </cell>
        </row>
        <row r="58">
          <cell r="G58">
            <v>41255</v>
          </cell>
          <cell r="J58">
            <v>41260</v>
          </cell>
          <cell r="P58">
            <v>41012</v>
          </cell>
          <cell r="S58">
            <v>41018</v>
          </cell>
        </row>
        <row r="59">
          <cell r="G59">
            <v>41254</v>
          </cell>
          <cell r="J59">
            <v>41257</v>
          </cell>
          <cell r="P59">
            <v>41015</v>
          </cell>
          <cell r="S59">
            <v>41019</v>
          </cell>
        </row>
        <row r="60">
          <cell r="G60">
            <v>41253</v>
          </cell>
          <cell r="J60">
            <v>41256</v>
          </cell>
          <cell r="P60">
            <v>41016</v>
          </cell>
          <cell r="S60">
            <v>41022</v>
          </cell>
        </row>
        <row r="61">
          <cell r="G61">
            <v>41250</v>
          </cell>
          <cell r="J61">
            <v>41255</v>
          </cell>
          <cell r="P61">
            <v>41017</v>
          </cell>
          <cell r="S61">
            <v>41023</v>
          </cell>
        </row>
        <row r="62">
          <cell r="G62">
            <v>41249</v>
          </cell>
          <cell r="J62">
            <v>41254</v>
          </cell>
          <cell r="P62">
            <v>41018</v>
          </cell>
          <cell r="S62">
            <v>41024</v>
          </cell>
        </row>
        <row r="63">
          <cell r="G63">
            <v>41248</v>
          </cell>
          <cell r="J63">
            <v>41253</v>
          </cell>
          <cell r="P63">
            <v>41019</v>
          </cell>
          <cell r="S63">
            <v>41025</v>
          </cell>
        </row>
        <row r="64">
          <cell r="G64">
            <v>41247</v>
          </cell>
          <cell r="J64">
            <v>41250</v>
          </cell>
          <cell r="P64">
            <v>41022</v>
          </cell>
          <cell r="S64">
            <v>41026</v>
          </cell>
        </row>
        <row r="65">
          <cell r="G65">
            <v>41246</v>
          </cell>
          <cell r="J65">
            <v>41249</v>
          </cell>
          <cell r="P65">
            <v>41023</v>
          </cell>
          <cell r="S65">
            <v>41029</v>
          </cell>
        </row>
        <row r="66">
          <cell r="G66">
            <v>41243</v>
          </cell>
          <cell r="J66">
            <v>41248</v>
          </cell>
          <cell r="P66">
            <v>41024</v>
          </cell>
          <cell r="S66">
            <v>41030</v>
          </cell>
        </row>
        <row r="67">
          <cell r="G67">
            <v>41242</v>
          </cell>
          <cell r="J67">
            <v>41247</v>
          </cell>
          <cell r="P67">
            <v>41025</v>
          </cell>
          <cell r="S67">
            <v>41031</v>
          </cell>
        </row>
        <row r="68">
          <cell r="G68">
            <v>41241</v>
          </cell>
          <cell r="J68">
            <v>41246</v>
          </cell>
          <cell r="P68">
            <v>41026</v>
          </cell>
          <cell r="S68">
            <v>41032</v>
          </cell>
        </row>
        <row r="69">
          <cell r="G69">
            <v>41240</v>
          </cell>
          <cell r="J69">
            <v>41243</v>
          </cell>
          <cell r="P69">
            <v>41030</v>
          </cell>
          <cell r="S69">
            <v>41033</v>
          </cell>
        </row>
        <row r="70">
          <cell r="G70">
            <v>41239</v>
          </cell>
          <cell r="J70">
            <v>41242</v>
          </cell>
          <cell r="P70">
            <v>41031</v>
          </cell>
          <cell r="S70">
            <v>41036</v>
          </cell>
        </row>
        <row r="71">
          <cell r="G71">
            <v>41235</v>
          </cell>
          <cell r="J71">
            <v>41241</v>
          </cell>
          <cell r="P71">
            <v>41036</v>
          </cell>
          <cell r="S71">
            <v>41037</v>
          </cell>
        </row>
        <row r="72">
          <cell r="G72">
            <v>41234</v>
          </cell>
          <cell r="J72">
            <v>41240</v>
          </cell>
          <cell r="P72">
            <v>41037</v>
          </cell>
          <cell r="S72">
            <v>41038</v>
          </cell>
        </row>
        <row r="73">
          <cell r="G73">
            <v>41233</v>
          </cell>
          <cell r="J73">
            <v>41239</v>
          </cell>
          <cell r="P73">
            <v>41038</v>
          </cell>
          <cell r="S73">
            <v>41039</v>
          </cell>
        </row>
        <row r="74">
          <cell r="G74">
            <v>41232</v>
          </cell>
          <cell r="J74">
            <v>41236</v>
          </cell>
          <cell r="P74">
            <v>41039</v>
          </cell>
          <cell r="S74">
            <v>41040</v>
          </cell>
        </row>
        <row r="75">
          <cell r="G75">
            <v>41229</v>
          </cell>
          <cell r="J75">
            <v>41234</v>
          </cell>
          <cell r="P75">
            <v>41040</v>
          </cell>
          <cell r="S75">
            <v>41043</v>
          </cell>
        </row>
        <row r="76">
          <cell r="G76">
            <v>41228</v>
          </cell>
          <cell r="J76">
            <v>41233</v>
          </cell>
          <cell r="P76">
            <v>41043</v>
          </cell>
          <cell r="S76">
            <v>41044</v>
          </cell>
        </row>
        <row r="77">
          <cell r="G77">
            <v>41227</v>
          </cell>
          <cell r="J77">
            <v>41232</v>
          </cell>
          <cell r="P77">
            <v>41044</v>
          </cell>
          <cell r="S77">
            <v>41045</v>
          </cell>
        </row>
        <row r="78">
          <cell r="G78">
            <v>41226</v>
          </cell>
          <cell r="J78">
            <v>41229</v>
          </cell>
          <cell r="P78">
            <v>41045</v>
          </cell>
          <cell r="S78">
            <v>41046</v>
          </cell>
        </row>
        <row r="79">
          <cell r="G79">
            <v>41225</v>
          </cell>
          <cell r="J79">
            <v>41228</v>
          </cell>
          <cell r="P79">
            <v>41046</v>
          </cell>
          <cell r="S79">
            <v>41047</v>
          </cell>
        </row>
        <row r="80">
          <cell r="G80">
            <v>41222</v>
          </cell>
          <cell r="J80">
            <v>41227</v>
          </cell>
          <cell r="P80">
            <v>41047</v>
          </cell>
          <cell r="S80">
            <v>41050</v>
          </cell>
        </row>
        <row r="81">
          <cell r="G81">
            <v>41221</v>
          </cell>
          <cell r="J81">
            <v>41226</v>
          </cell>
          <cell r="P81">
            <v>41050</v>
          </cell>
          <cell r="S81">
            <v>41051</v>
          </cell>
        </row>
        <row r="82">
          <cell r="G82">
            <v>41220</v>
          </cell>
          <cell r="J82">
            <v>41225</v>
          </cell>
          <cell r="P82">
            <v>41051</v>
          </cell>
          <cell r="S82">
            <v>41052</v>
          </cell>
        </row>
        <row r="83">
          <cell r="G83">
            <v>41219</v>
          </cell>
          <cell r="J83">
            <v>41222</v>
          </cell>
          <cell r="P83">
            <v>41052</v>
          </cell>
          <cell r="S83">
            <v>41053</v>
          </cell>
        </row>
        <row r="84">
          <cell r="G84">
            <v>41218</v>
          </cell>
          <cell r="J84">
            <v>41221</v>
          </cell>
          <cell r="P84">
            <v>41053</v>
          </cell>
          <cell r="S84">
            <v>41054</v>
          </cell>
        </row>
        <row r="85">
          <cell r="G85">
            <v>41215</v>
          </cell>
          <cell r="J85">
            <v>41220</v>
          </cell>
          <cell r="P85">
            <v>41054</v>
          </cell>
          <cell r="S85">
            <v>41058</v>
          </cell>
        </row>
        <row r="86">
          <cell r="G86">
            <v>41214</v>
          </cell>
          <cell r="J86">
            <v>41219</v>
          </cell>
          <cell r="P86">
            <v>41057</v>
          </cell>
          <cell r="S86">
            <v>41059</v>
          </cell>
        </row>
        <row r="87">
          <cell r="G87">
            <v>41213</v>
          </cell>
          <cell r="J87">
            <v>41218</v>
          </cell>
          <cell r="P87">
            <v>41058</v>
          </cell>
          <cell r="S87">
            <v>41060</v>
          </cell>
        </row>
        <row r="88">
          <cell r="G88">
            <v>41212</v>
          </cell>
          <cell r="J88">
            <v>41215</v>
          </cell>
          <cell r="P88">
            <v>41059</v>
          </cell>
          <cell r="S88">
            <v>41061</v>
          </cell>
        </row>
        <row r="89">
          <cell r="G89">
            <v>41211</v>
          </cell>
          <cell r="J89">
            <v>41214</v>
          </cell>
          <cell r="P89">
            <v>41060</v>
          </cell>
          <cell r="S89">
            <v>41064</v>
          </cell>
        </row>
        <row r="90">
          <cell r="G90">
            <v>41208</v>
          </cell>
          <cell r="J90">
            <v>41213</v>
          </cell>
          <cell r="P90">
            <v>41061</v>
          </cell>
          <cell r="S90">
            <v>41065</v>
          </cell>
        </row>
        <row r="91">
          <cell r="G91">
            <v>41207</v>
          </cell>
          <cell r="J91">
            <v>41208</v>
          </cell>
          <cell r="P91">
            <v>41064</v>
          </cell>
          <cell r="S91">
            <v>41066</v>
          </cell>
        </row>
        <row r="92">
          <cell r="G92">
            <v>41206</v>
          </cell>
          <cell r="J92">
            <v>41207</v>
          </cell>
          <cell r="P92">
            <v>41065</v>
          </cell>
          <cell r="S92">
            <v>41067</v>
          </cell>
        </row>
        <row r="93">
          <cell r="G93">
            <v>41205</v>
          </cell>
          <cell r="J93">
            <v>41206</v>
          </cell>
          <cell r="P93">
            <v>41066</v>
          </cell>
          <cell r="S93">
            <v>41068</v>
          </cell>
        </row>
        <row r="94">
          <cell r="G94">
            <v>41204</v>
          </cell>
          <cell r="J94">
            <v>41205</v>
          </cell>
          <cell r="P94">
            <v>41067</v>
          </cell>
          <cell r="S94">
            <v>41071</v>
          </cell>
        </row>
        <row r="95">
          <cell r="G95">
            <v>41201</v>
          </cell>
          <cell r="J95">
            <v>41204</v>
          </cell>
          <cell r="P95">
            <v>41068</v>
          </cell>
          <cell r="S95">
            <v>41072</v>
          </cell>
        </row>
        <row r="96">
          <cell r="G96">
            <v>41200</v>
          </cell>
          <cell r="J96">
            <v>41201</v>
          </cell>
          <cell r="P96">
            <v>41071</v>
          </cell>
          <cell r="S96">
            <v>41073</v>
          </cell>
        </row>
        <row r="97">
          <cell r="G97">
            <v>41199</v>
          </cell>
          <cell r="J97">
            <v>41200</v>
          </cell>
          <cell r="P97">
            <v>41072</v>
          </cell>
          <cell r="S97">
            <v>41074</v>
          </cell>
        </row>
        <row r="98">
          <cell r="G98">
            <v>41198</v>
          </cell>
          <cell r="J98">
            <v>41199</v>
          </cell>
          <cell r="P98">
            <v>41073</v>
          </cell>
          <cell r="S98">
            <v>41075</v>
          </cell>
        </row>
        <row r="99">
          <cell r="G99">
            <v>41197</v>
          </cell>
          <cell r="J99">
            <v>41198</v>
          </cell>
          <cell r="P99">
            <v>41074</v>
          </cell>
          <cell r="S99">
            <v>41078</v>
          </cell>
        </row>
        <row r="100">
          <cell r="G100">
            <v>41194</v>
          </cell>
          <cell r="J100">
            <v>41197</v>
          </cell>
          <cell r="P100">
            <v>41075</v>
          </cell>
          <cell r="S100">
            <v>41079</v>
          </cell>
        </row>
        <row r="101">
          <cell r="G101">
            <v>41193</v>
          </cell>
          <cell r="J101">
            <v>41194</v>
          </cell>
          <cell r="P101">
            <v>41078</v>
          </cell>
          <cell r="S101">
            <v>41080</v>
          </cell>
        </row>
        <row r="102">
          <cell r="G102">
            <v>41192</v>
          </cell>
          <cell r="J102">
            <v>41193</v>
          </cell>
          <cell r="P102">
            <v>41079</v>
          </cell>
          <cell r="S102">
            <v>41081</v>
          </cell>
        </row>
        <row r="103">
          <cell r="G103">
            <v>41191</v>
          </cell>
          <cell r="J103">
            <v>41192</v>
          </cell>
          <cell r="P103">
            <v>41080</v>
          </cell>
          <cell r="S103">
            <v>41082</v>
          </cell>
        </row>
        <row r="104">
          <cell r="G104">
            <v>41187</v>
          </cell>
          <cell r="J104">
            <v>41191</v>
          </cell>
          <cell r="P104">
            <v>41081</v>
          </cell>
          <cell r="S104">
            <v>41085</v>
          </cell>
        </row>
        <row r="105">
          <cell r="G105">
            <v>41186</v>
          </cell>
          <cell r="J105">
            <v>41190</v>
          </cell>
          <cell r="P105">
            <v>41082</v>
          </cell>
          <cell r="S105">
            <v>41086</v>
          </cell>
        </row>
        <row r="106">
          <cell r="G106">
            <v>41185</v>
          </cell>
          <cell r="J106">
            <v>41187</v>
          </cell>
          <cell r="P106">
            <v>41085</v>
          </cell>
          <cell r="S106">
            <v>41087</v>
          </cell>
        </row>
        <row r="107">
          <cell r="G107">
            <v>41184</v>
          </cell>
          <cell r="J107">
            <v>41186</v>
          </cell>
          <cell r="P107">
            <v>41086</v>
          </cell>
          <cell r="S107">
            <v>41088</v>
          </cell>
        </row>
        <row r="108">
          <cell r="G108">
            <v>41183</v>
          </cell>
          <cell r="J108">
            <v>41185</v>
          </cell>
          <cell r="P108">
            <v>41087</v>
          </cell>
          <cell r="S108">
            <v>41089</v>
          </cell>
        </row>
        <row r="109">
          <cell r="G109">
            <v>41180</v>
          </cell>
          <cell r="J109">
            <v>41184</v>
          </cell>
          <cell r="P109">
            <v>41088</v>
          </cell>
          <cell r="S109">
            <v>41092</v>
          </cell>
        </row>
        <row r="110">
          <cell r="G110">
            <v>41179</v>
          </cell>
          <cell r="J110">
            <v>41183</v>
          </cell>
          <cell r="P110">
            <v>41089</v>
          </cell>
          <cell r="S110">
            <v>41093</v>
          </cell>
        </row>
        <row r="111">
          <cell r="G111">
            <v>41178</v>
          </cell>
          <cell r="J111">
            <v>41180</v>
          </cell>
          <cell r="P111">
            <v>41092</v>
          </cell>
          <cell r="S111">
            <v>41095</v>
          </cell>
        </row>
        <row r="112">
          <cell r="G112">
            <v>41177</v>
          </cell>
          <cell r="J112">
            <v>41179</v>
          </cell>
          <cell r="P112">
            <v>41093</v>
          </cell>
          <cell r="S112">
            <v>41096</v>
          </cell>
        </row>
        <row r="113">
          <cell r="G113">
            <v>41176</v>
          </cell>
          <cell r="J113">
            <v>41178</v>
          </cell>
          <cell r="P113">
            <v>41094</v>
          </cell>
          <cell r="S113">
            <v>41099</v>
          </cell>
        </row>
        <row r="114">
          <cell r="G114">
            <v>41173</v>
          </cell>
          <cell r="J114">
            <v>41177</v>
          </cell>
          <cell r="P114">
            <v>41095</v>
          </cell>
          <cell r="S114">
            <v>41100</v>
          </cell>
        </row>
        <row r="115">
          <cell r="G115">
            <v>41172</v>
          </cell>
          <cell r="J115">
            <v>41176</v>
          </cell>
          <cell r="P115">
            <v>41096</v>
          </cell>
          <cell r="S115">
            <v>41101</v>
          </cell>
        </row>
        <row r="116">
          <cell r="G116">
            <v>41171</v>
          </cell>
          <cell r="J116">
            <v>41173</v>
          </cell>
          <cell r="P116">
            <v>41099</v>
          </cell>
          <cell r="S116">
            <v>41102</v>
          </cell>
        </row>
        <row r="117">
          <cell r="G117">
            <v>41170</v>
          </cell>
          <cell r="J117">
            <v>41172</v>
          </cell>
          <cell r="P117">
            <v>41100</v>
          </cell>
          <cell r="S117">
            <v>41103</v>
          </cell>
        </row>
        <row r="118">
          <cell r="G118">
            <v>41166</v>
          </cell>
          <cell r="J118">
            <v>41171</v>
          </cell>
          <cell r="P118">
            <v>41101</v>
          </cell>
          <cell r="S118">
            <v>41106</v>
          </cell>
        </row>
        <row r="119">
          <cell r="G119">
            <v>41165</v>
          </cell>
          <cell r="J119">
            <v>41170</v>
          </cell>
          <cell r="P119">
            <v>41102</v>
          </cell>
          <cell r="S119">
            <v>41107</v>
          </cell>
        </row>
        <row r="120">
          <cell r="G120">
            <v>41164</v>
          </cell>
          <cell r="J120">
            <v>41169</v>
          </cell>
          <cell r="P120">
            <v>41103</v>
          </cell>
          <cell r="S120">
            <v>41108</v>
          </cell>
        </row>
        <row r="121">
          <cell r="G121">
            <v>41163</v>
          </cell>
          <cell r="J121">
            <v>41166</v>
          </cell>
          <cell r="P121">
            <v>41107</v>
          </cell>
          <cell r="S121">
            <v>41109</v>
          </cell>
        </row>
        <row r="122">
          <cell r="G122">
            <v>41162</v>
          </cell>
          <cell r="J122">
            <v>41165</v>
          </cell>
          <cell r="P122">
            <v>41108</v>
          </cell>
          <cell r="S122">
            <v>41110</v>
          </cell>
        </row>
        <row r="123">
          <cell r="G123">
            <v>41159</v>
          </cell>
          <cell r="J123">
            <v>41164</v>
          </cell>
          <cell r="P123">
            <v>41109</v>
          </cell>
          <cell r="S123">
            <v>41113</v>
          </cell>
        </row>
        <row r="124">
          <cell r="G124">
            <v>41158</v>
          </cell>
          <cell r="J124">
            <v>41163</v>
          </cell>
          <cell r="P124">
            <v>41110</v>
          </cell>
          <cell r="S124">
            <v>41114</v>
          </cell>
        </row>
        <row r="125">
          <cell r="G125">
            <v>41157</v>
          </cell>
          <cell r="J125">
            <v>41162</v>
          </cell>
          <cell r="P125">
            <v>41113</v>
          </cell>
          <cell r="S125">
            <v>41115</v>
          </cell>
        </row>
        <row r="126">
          <cell r="G126">
            <v>41156</v>
          </cell>
          <cell r="J126">
            <v>41159</v>
          </cell>
          <cell r="P126">
            <v>41114</v>
          </cell>
          <cell r="S126">
            <v>41116</v>
          </cell>
        </row>
        <row r="127">
          <cell r="G127">
            <v>41155</v>
          </cell>
          <cell r="J127">
            <v>41158</v>
          </cell>
          <cell r="P127">
            <v>41115</v>
          </cell>
          <cell r="S127">
            <v>41117</v>
          </cell>
        </row>
        <row r="128">
          <cell r="G128">
            <v>41152</v>
          </cell>
          <cell r="J128">
            <v>41157</v>
          </cell>
          <cell r="P128">
            <v>41116</v>
          </cell>
          <cell r="S128">
            <v>41120</v>
          </cell>
        </row>
        <row r="129">
          <cell r="G129">
            <v>41151</v>
          </cell>
          <cell r="J129">
            <v>41156</v>
          </cell>
          <cell r="P129">
            <v>41117</v>
          </cell>
          <cell r="S129">
            <v>41121</v>
          </cell>
        </row>
        <row r="130">
          <cell r="G130">
            <v>41150</v>
          </cell>
          <cell r="J130">
            <v>41152</v>
          </cell>
          <cell r="P130">
            <v>41120</v>
          </cell>
          <cell r="S130">
            <v>41122</v>
          </cell>
        </row>
        <row r="131">
          <cell r="G131">
            <v>41149</v>
          </cell>
          <cell r="J131">
            <v>41151</v>
          </cell>
          <cell r="P131">
            <v>41121</v>
          </cell>
          <cell r="S131">
            <v>41123</v>
          </cell>
        </row>
        <row r="132">
          <cell r="G132">
            <v>41148</v>
          </cell>
          <cell r="J132">
            <v>41150</v>
          </cell>
          <cell r="P132">
            <v>41122</v>
          </cell>
          <cell r="S132">
            <v>41124</v>
          </cell>
        </row>
        <row r="133">
          <cell r="G133">
            <v>41145</v>
          </cell>
          <cell r="J133">
            <v>41149</v>
          </cell>
          <cell r="P133">
            <v>41123</v>
          </cell>
          <cell r="S133">
            <v>41127</v>
          </cell>
        </row>
        <row r="134">
          <cell r="G134">
            <v>41144</v>
          </cell>
          <cell r="J134">
            <v>41148</v>
          </cell>
          <cell r="P134">
            <v>41124</v>
          </cell>
          <cell r="S134">
            <v>41128</v>
          </cell>
        </row>
        <row r="135">
          <cell r="G135">
            <v>41143</v>
          </cell>
          <cell r="J135">
            <v>41145</v>
          </cell>
          <cell r="P135">
            <v>41127</v>
          </cell>
          <cell r="S135">
            <v>41129</v>
          </cell>
        </row>
        <row r="136">
          <cell r="G136">
            <v>41142</v>
          </cell>
          <cell r="J136">
            <v>41144</v>
          </cell>
          <cell r="P136">
            <v>41128</v>
          </cell>
          <cell r="S136">
            <v>41130</v>
          </cell>
        </row>
        <row r="137">
          <cell r="G137">
            <v>41141</v>
          </cell>
          <cell r="J137">
            <v>41143</v>
          </cell>
          <cell r="P137">
            <v>41129</v>
          </cell>
          <cell r="S137">
            <v>41131</v>
          </cell>
        </row>
        <row r="138">
          <cell r="G138">
            <v>41138</v>
          </cell>
          <cell r="J138">
            <v>41142</v>
          </cell>
          <cell r="P138">
            <v>41130</v>
          </cell>
          <cell r="S138">
            <v>41134</v>
          </cell>
        </row>
        <row r="139">
          <cell r="G139">
            <v>41137</v>
          </cell>
          <cell r="J139">
            <v>41141</v>
          </cell>
          <cell r="P139">
            <v>41131</v>
          </cell>
          <cell r="S139">
            <v>41135</v>
          </cell>
        </row>
        <row r="140">
          <cell r="G140">
            <v>41136</v>
          </cell>
          <cell r="J140">
            <v>41138</v>
          </cell>
          <cell r="P140">
            <v>41134</v>
          </cell>
          <cell r="S140">
            <v>41136</v>
          </cell>
        </row>
        <row r="141">
          <cell r="G141">
            <v>41135</v>
          </cell>
          <cell r="J141">
            <v>41137</v>
          </cell>
          <cell r="P141">
            <v>41135</v>
          </cell>
          <cell r="S141">
            <v>41137</v>
          </cell>
        </row>
        <row r="142">
          <cell r="G142">
            <v>41134</v>
          </cell>
          <cell r="J142">
            <v>41136</v>
          </cell>
          <cell r="P142">
            <v>41136</v>
          </cell>
          <cell r="S142">
            <v>41138</v>
          </cell>
        </row>
        <row r="143">
          <cell r="G143">
            <v>41131</v>
          </cell>
          <cell r="J143">
            <v>41135</v>
          </cell>
          <cell r="P143">
            <v>41137</v>
          </cell>
          <cell r="S143">
            <v>41141</v>
          </cell>
        </row>
        <row r="144">
          <cell r="G144">
            <v>41130</v>
          </cell>
          <cell r="J144">
            <v>41134</v>
          </cell>
          <cell r="P144">
            <v>41138</v>
          </cell>
          <cell r="S144">
            <v>41142</v>
          </cell>
        </row>
        <row r="145">
          <cell r="G145">
            <v>41129</v>
          </cell>
          <cell r="J145">
            <v>41131</v>
          </cell>
          <cell r="P145">
            <v>41141</v>
          </cell>
          <cell r="S145">
            <v>41143</v>
          </cell>
        </row>
        <row r="146">
          <cell r="G146">
            <v>41128</v>
          </cell>
          <cell r="J146">
            <v>41130</v>
          </cell>
          <cell r="P146">
            <v>41142</v>
          </cell>
          <cell r="S146">
            <v>41144</v>
          </cell>
        </row>
        <row r="147">
          <cell r="G147">
            <v>41127</v>
          </cell>
          <cell r="J147">
            <v>41129</v>
          </cell>
          <cell r="P147">
            <v>41143</v>
          </cell>
          <cell r="S147">
            <v>41145</v>
          </cell>
        </row>
        <row r="148">
          <cell r="G148">
            <v>41124</v>
          </cell>
          <cell r="J148">
            <v>41128</v>
          </cell>
          <cell r="P148">
            <v>41144</v>
          </cell>
          <cell r="S148">
            <v>41148</v>
          </cell>
        </row>
        <row r="149">
          <cell r="G149">
            <v>41123</v>
          </cell>
          <cell r="J149">
            <v>41127</v>
          </cell>
          <cell r="P149">
            <v>41145</v>
          </cell>
          <cell r="S149">
            <v>41149</v>
          </cell>
        </row>
        <row r="150">
          <cell r="G150">
            <v>41122</v>
          </cell>
          <cell r="J150">
            <v>41124</v>
          </cell>
          <cell r="P150">
            <v>41148</v>
          </cell>
          <cell r="S150">
            <v>41150</v>
          </cell>
        </row>
        <row r="151">
          <cell r="G151">
            <v>41121</v>
          </cell>
          <cell r="J151">
            <v>41123</v>
          </cell>
          <cell r="P151">
            <v>41149</v>
          </cell>
          <cell r="S151">
            <v>41151</v>
          </cell>
        </row>
        <row r="152">
          <cell r="G152">
            <v>41120</v>
          </cell>
          <cell r="J152">
            <v>41122</v>
          </cell>
          <cell r="P152">
            <v>41150</v>
          </cell>
          <cell r="S152">
            <v>41152</v>
          </cell>
        </row>
        <row r="153">
          <cell r="G153">
            <v>41117</v>
          </cell>
          <cell r="J153">
            <v>41121</v>
          </cell>
          <cell r="P153">
            <v>41151</v>
          </cell>
          <cell r="S153">
            <v>41156</v>
          </cell>
        </row>
        <row r="154">
          <cell r="G154">
            <v>41116</v>
          </cell>
          <cell r="J154">
            <v>41120</v>
          </cell>
          <cell r="P154">
            <v>41152</v>
          </cell>
          <cell r="S154">
            <v>41157</v>
          </cell>
        </row>
        <row r="155">
          <cell r="G155">
            <v>41115</v>
          </cell>
          <cell r="J155">
            <v>41117</v>
          </cell>
          <cell r="P155">
            <v>41155</v>
          </cell>
          <cell r="S155">
            <v>41158</v>
          </cell>
        </row>
        <row r="156">
          <cell r="G156">
            <v>41114</v>
          </cell>
          <cell r="J156">
            <v>41116</v>
          </cell>
          <cell r="P156">
            <v>41156</v>
          </cell>
          <cell r="S156">
            <v>41159</v>
          </cell>
        </row>
        <row r="157">
          <cell r="G157">
            <v>41113</v>
          </cell>
          <cell r="J157">
            <v>41115</v>
          </cell>
          <cell r="P157">
            <v>41157</v>
          </cell>
          <cell r="S157">
            <v>41162</v>
          </cell>
        </row>
        <row r="158">
          <cell r="G158">
            <v>41110</v>
          </cell>
          <cell r="J158">
            <v>41114</v>
          </cell>
          <cell r="P158">
            <v>41158</v>
          </cell>
          <cell r="S158">
            <v>41163</v>
          </cell>
        </row>
        <row r="159">
          <cell r="G159">
            <v>41109</v>
          </cell>
          <cell r="J159">
            <v>41113</v>
          </cell>
          <cell r="P159">
            <v>41159</v>
          </cell>
          <cell r="S159">
            <v>41164</v>
          </cell>
        </row>
        <row r="160">
          <cell r="G160">
            <v>41108</v>
          </cell>
          <cell r="J160">
            <v>41110</v>
          </cell>
          <cell r="P160">
            <v>41162</v>
          </cell>
          <cell r="S160">
            <v>41165</v>
          </cell>
        </row>
        <row r="161">
          <cell r="G161">
            <v>41107</v>
          </cell>
          <cell r="J161">
            <v>41109</v>
          </cell>
          <cell r="P161">
            <v>41163</v>
          </cell>
          <cell r="S161">
            <v>41166</v>
          </cell>
        </row>
        <row r="162">
          <cell r="G162">
            <v>41103</v>
          </cell>
          <cell r="J162">
            <v>41108</v>
          </cell>
          <cell r="P162">
            <v>41164</v>
          </cell>
          <cell r="S162">
            <v>41169</v>
          </cell>
        </row>
        <row r="163">
          <cell r="G163">
            <v>41102</v>
          </cell>
          <cell r="J163">
            <v>41107</v>
          </cell>
          <cell r="P163">
            <v>41165</v>
          </cell>
          <cell r="S163">
            <v>41170</v>
          </cell>
        </row>
        <row r="164">
          <cell r="G164">
            <v>41101</v>
          </cell>
          <cell r="J164">
            <v>41106</v>
          </cell>
          <cell r="P164">
            <v>41166</v>
          </cell>
          <cell r="S164">
            <v>41171</v>
          </cell>
        </row>
        <row r="165">
          <cell r="G165">
            <v>41100</v>
          </cell>
          <cell r="J165">
            <v>41103</v>
          </cell>
          <cell r="P165">
            <v>41170</v>
          </cell>
          <cell r="S165">
            <v>41172</v>
          </cell>
        </row>
        <row r="166">
          <cell r="G166">
            <v>41099</v>
          </cell>
          <cell r="J166">
            <v>41102</v>
          </cell>
          <cell r="P166">
            <v>41171</v>
          </cell>
          <cell r="S166">
            <v>41173</v>
          </cell>
        </row>
        <row r="167">
          <cell r="G167">
            <v>41096</v>
          </cell>
          <cell r="J167">
            <v>41101</v>
          </cell>
          <cell r="P167">
            <v>41172</v>
          </cell>
          <cell r="S167">
            <v>41176</v>
          </cell>
        </row>
        <row r="168">
          <cell r="G168">
            <v>41095</v>
          </cell>
          <cell r="J168">
            <v>41100</v>
          </cell>
          <cell r="P168">
            <v>41173</v>
          </cell>
          <cell r="S168">
            <v>41177</v>
          </cell>
        </row>
        <row r="169">
          <cell r="G169">
            <v>41094</v>
          </cell>
          <cell r="J169">
            <v>41099</v>
          </cell>
          <cell r="P169">
            <v>41176</v>
          </cell>
          <cell r="S169">
            <v>41178</v>
          </cell>
        </row>
        <row r="170">
          <cell r="G170">
            <v>41093</v>
          </cell>
          <cell r="J170">
            <v>41096</v>
          </cell>
          <cell r="P170">
            <v>41177</v>
          </cell>
          <cell r="S170">
            <v>41179</v>
          </cell>
        </row>
        <row r="171">
          <cell r="G171">
            <v>41092</v>
          </cell>
          <cell r="J171">
            <v>41095</v>
          </cell>
          <cell r="P171">
            <v>41178</v>
          </cell>
          <cell r="S171">
            <v>41180</v>
          </cell>
        </row>
        <row r="172">
          <cell r="G172">
            <v>41089</v>
          </cell>
          <cell r="J172">
            <v>41093</v>
          </cell>
          <cell r="P172">
            <v>41179</v>
          </cell>
          <cell r="S172">
            <v>41183</v>
          </cell>
        </row>
        <row r="173">
          <cell r="G173">
            <v>41088</v>
          </cell>
          <cell r="J173">
            <v>41092</v>
          </cell>
          <cell r="P173">
            <v>41180</v>
          </cell>
          <cell r="S173">
            <v>41184</v>
          </cell>
        </row>
        <row r="174">
          <cell r="G174">
            <v>41087</v>
          </cell>
          <cell r="J174">
            <v>41089</v>
          </cell>
          <cell r="P174">
            <v>41183</v>
          </cell>
          <cell r="S174">
            <v>41185</v>
          </cell>
        </row>
        <row r="175">
          <cell r="G175">
            <v>41086</v>
          </cell>
          <cell r="J175">
            <v>41088</v>
          </cell>
          <cell r="P175">
            <v>41184</v>
          </cell>
          <cell r="S175">
            <v>41186</v>
          </cell>
        </row>
        <row r="176">
          <cell r="G176">
            <v>41085</v>
          </cell>
          <cell r="J176">
            <v>41087</v>
          </cell>
          <cell r="P176">
            <v>41185</v>
          </cell>
          <cell r="S176">
            <v>41187</v>
          </cell>
        </row>
        <row r="177">
          <cell r="G177">
            <v>41082</v>
          </cell>
          <cell r="J177">
            <v>41086</v>
          </cell>
          <cell r="P177">
            <v>41186</v>
          </cell>
          <cell r="S177">
            <v>41190</v>
          </cell>
        </row>
        <row r="178">
          <cell r="G178">
            <v>41081</v>
          </cell>
          <cell r="J178">
            <v>41085</v>
          </cell>
          <cell r="P178">
            <v>41187</v>
          </cell>
          <cell r="S178">
            <v>41191</v>
          </cell>
        </row>
        <row r="179">
          <cell r="G179">
            <v>41080</v>
          </cell>
          <cell r="J179">
            <v>41082</v>
          </cell>
          <cell r="P179">
            <v>41191</v>
          </cell>
          <cell r="S179">
            <v>41192</v>
          </cell>
        </row>
        <row r="180">
          <cell r="G180">
            <v>41079</v>
          </cell>
          <cell r="J180">
            <v>41081</v>
          </cell>
          <cell r="P180">
            <v>41192</v>
          </cell>
          <cell r="S180">
            <v>41193</v>
          </cell>
        </row>
        <row r="181">
          <cell r="G181">
            <v>41078</v>
          </cell>
          <cell r="J181">
            <v>41080</v>
          </cell>
          <cell r="P181">
            <v>41193</v>
          </cell>
          <cell r="S181">
            <v>41194</v>
          </cell>
        </row>
        <row r="182">
          <cell r="G182">
            <v>41075</v>
          </cell>
          <cell r="J182">
            <v>41079</v>
          </cell>
          <cell r="P182">
            <v>41194</v>
          </cell>
          <cell r="S182">
            <v>41197</v>
          </cell>
        </row>
        <row r="183">
          <cell r="G183">
            <v>41074</v>
          </cell>
          <cell r="J183">
            <v>41078</v>
          </cell>
          <cell r="P183">
            <v>41197</v>
          </cell>
          <cell r="S183">
            <v>41198</v>
          </cell>
        </row>
        <row r="184">
          <cell r="G184">
            <v>41073</v>
          </cell>
          <cell r="J184">
            <v>41075</v>
          </cell>
          <cell r="P184">
            <v>41198</v>
          </cell>
          <cell r="S184">
            <v>41199</v>
          </cell>
        </row>
        <row r="185">
          <cell r="G185">
            <v>41072</v>
          </cell>
          <cell r="J185">
            <v>41074</v>
          </cell>
          <cell r="P185">
            <v>41199</v>
          </cell>
          <cell r="S185">
            <v>41200</v>
          </cell>
        </row>
        <row r="186">
          <cell r="G186">
            <v>41071</v>
          </cell>
          <cell r="J186">
            <v>41073</v>
          </cell>
          <cell r="P186">
            <v>41200</v>
          </cell>
          <cell r="S186">
            <v>41201</v>
          </cell>
        </row>
        <row r="187">
          <cell r="G187">
            <v>41068</v>
          </cell>
          <cell r="J187">
            <v>41072</v>
          </cell>
          <cell r="P187">
            <v>41201</v>
          </cell>
          <cell r="S187">
            <v>41204</v>
          </cell>
        </row>
        <row r="188">
          <cell r="G188">
            <v>41067</v>
          </cell>
          <cell r="J188">
            <v>41071</v>
          </cell>
          <cell r="P188">
            <v>41204</v>
          </cell>
          <cell r="S188">
            <v>41205</v>
          </cell>
        </row>
        <row r="189">
          <cell r="G189">
            <v>41066</v>
          </cell>
          <cell r="J189">
            <v>41068</v>
          </cell>
          <cell r="P189">
            <v>41205</v>
          </cell>
          <cell r="S189">
            <v>41206</v>
          </cell>
        </row>
        <row r="190">
          <cell r="G190">
            <v>41065</v>
          </cell>
          <cell r="J190">
            <v>41067</v>
          </cell>
          <cell r="P190">
            <v>41206</v>
          </cell>
          <cell r="S190">
            <v>41207</v>
          </cell>
        </row>
        <row r="191">
          <cell r="G191">
            <v>41064</v>
          </cell>
          <cell r="J191">
            <v>41066</v>
          </cell>
          <cell r="P191">
            <v>41207</v>
          </cell>
          <cell r="S191">
            <v>41208</v>
          </cell>
        </row>
        <row r="192">
          <cell r="G192">
            <v>41061</v>
          </cell>
          <cell r="J192">
            <v>41065</v>
          </cell>
          <cell r="P192">
            <v>41208</v>
          </cell>
          <cell r="S192">
            <v>41213</v>
          </cell>
        </row>
        <row r="193">
          <cell r="G193">
            <v>41060</v>
          </cell>
          <cell r="J193">
            <v>41064</v>
          </cell>
          <cell r="P193">
            <v>41211</v>
          </cell>
          <cell r="S193">
            <v>41214</v>
          </cell>
        </row>
        <row r="194">
          <cell r="G194">
            <v>41059</v>
          </cell>
          <cell r="J194">
            <v>41061</v>
          </cell>
          <cell r="P194">
            <v>41212</v>
          </cell>
          <cell r="S194">
            <v>41215</v>
          </cell>
        </row>
        <row r="195">
          <cell r="G195">
            <v>41058</v>
          </cell>
          <cell r="J195">
            <v>41060</v>
          </cell>
          <cell r="P195">
            <v>41213</v>
          </cell>
          <cell r="S195">
            <v>41218</v>
          </cell>
        </row>
        <row r="196">
          <cell r="G196">
            <v>41057</v>
          </cell>
          <cell r="J196">
            <v>41059</v>
          </cell>
          <cell r="P196">
            <v>41214</v>
          </cell>
          <cell r="S196">
            <v>41219</v>
          </cell>
        </row>
        <row r="197">
          <cell r="G197">
            <v>41054</v>
          </cell>
          <cell r="J197">
            <v>41058</v>
          </cell>
          <cell r="P197">
            <v>41215</v>
          </cell>
          <cell r="S197">
            <v>41220</v>
          </cell>
        </row>
        <row r="198">
          <cell r="G198">
            <v>41053</v>
          </cell>
          <cell r="J198">
            <v>41054</v>
          </cell>
          <cell r="P198">
            <v>41218</v>
          </cell>
          <cell r="S198">
            <v>41221</v>
          </cell>
        </row>
        <row r="199">
          <cell r="G199">
            <v>41052</v>
          </cell>
          <cell r="J199">
            <v>41053</v>
          </cell>
          <cell r="P199">
            <v>41219</v>
          </cell>
          <cell r="S199">
            <v>41222</v>
          </cell>
        </row>
        <row r="200">
          <cell r="G200">
            <v>41051</v>
          </cell>
          <cell r="J200">
            <v>41052</v>
          </cell>
          <cell r="P200">
            <v>41220</v>
          </cell>
          <cell r="S200">
            <v>41225</v>
          </cell>
        </row>
        <row r="201">
          <cell r="G201">
            <v>41050</v>
          </cell>
          <cell r="J201">
            <v>41051</v>
          </cell>
          <cell r="P201">
            <v>41221</v>
          </cell>
          <cell r="S201">
            <v>41226</v>
          </cell>
        </row>
        <row r="202">
          <cell r="G202">
            <v>41047</v>
          </cell>
          <cell r="J202">
            <v>41050</v>
          </cell>
          <cell r="P202">
            <v>41222</v>
          </cell>
          <cell r="S202">
            <v>41227</v>
          </cell>
        </row>
        <row r="203">
          <cell r="G203">
            <v>41046</v>
          </cell>
          <cell r="J203">
            <v>41047</v>
          </cell>
          <cell r="P203">
            <v>41225</v>
          </cell>
          <cell r="S203">
            <v>41228</v>
          </cell>
        </row>
        <row r="204">
          <cell r="G204">
            <v>41045</v>
          </cell>
          <cell r="J204">
            <v>41046</v>
          </cell>
          <cell r="P204">
            <v>41226</v>
          </cell>
          <cell r="S204">
            <v>41229</v>
          </cell>
        </row>
        <row r="205">
          <cell r="G205">
            <v>41044</v>
          </cell>
          <cell r="J205">
            <v>41045</v>
          </cell>
          <cell r="P205">
            <v>41227</v>
          </cell>
          <cell r="S205">
            <v>41232</v>
          </cell>
        </row>
        <row r="206">
          <cell r="G206">
            <v>41043</v>
          </cell>
          <cell r="J206">
            <v>41044</v>
          </cell>
          <cell r="P206">
            <v>41228</v>
          </cell>
          <cell r="S206">
            <v>41233</v>
          </cell>
        </row>
        <row r="207">
          <cell r="G207">
            <v>41040</v>
          </cell>
          <cell r="J207">
            <v>41043</v>
          </cell>
          <cell r="P207">
            <v>41229</v>
          </cell>
          <cell r="S207">
            <v>41234</v>
          </cell>
        </row>
        <row r="208">
          <cell r="G208">
            <v>41039</v>
          </cell>
          <cell r="J208">
            <v>41040</v>
          </cell>
          <cell r="P208">
            <v>41232</v>
          </cell>
          <cell r="S208">
            <v>41236</v>
          </cell>
        </row>
        <row r="209">
          <cell r="G209">
            <v>41038</v>
          </cell>
          <cell r="J209">
            <v>41039</v>
          </cell>
          <cell r="P209">
            <v>41233</v>
          </cell>
          <cell r="S209">
            <v>41239</v>
          </cell>
        </row>
        <row r="210">
          <cell r="G210">
            <v>41037</v>
          </cell>
          <cell r="J210">
            <v>41038</v>
          </cell>
          <cell r="P210">
            <v>41234</v>
          </cell>
          <cell r="S210">
            <v>41240</v>
          </cell>
        </row>
        <row r="211">
          <cell r="G211">
            <v>41036</v>
          </cell>
          <cell r="J211">
            <v>41037</v>
          </cell>
          <cell r="P211">
            <v>41235</v>
          </cell>
          <cell r="S211">
            <v>41241</v>
          </cell>
        </row>
        <row r="212">
          <cell r="G212">
            <v>41031</v>
          </cell>
          <cell r="J212">
            <v>41036</v>
          </cell>
          <cell r="P212">
            <v>41239</v>
          </cell>
          <cell r="S212">
            <v>41242</v>
          </cell>
        </row>
        <row r="213">
          <cell r="G213">
            <v>41030</v>
          </cell>
          <cell r="J213">
            <v>41033</v>
          </cell>
          <cell r="P213">
            <v>41240</v>
          </cell>
          <cell r="S213">
            <v>41243</v>
          </cell>
        </row>
        <row r="214">
          <cell r="G214">
            <v>41026</v>
          </cell>
          <cell r="J214">
            <v>41032</v>
          </cell>
          <cell r="P214">
            <v>41241</v>
          </cell>
          <cell r="S214">
            <v>41246</v>
          </cell>
        </row>
        <row r="215">
          <cell r="G215">
            <v>41025</v>
          </cell>
          <cell r="J215">
            <v>41031</v>
          </cell>
          <cell r="P215">
            <v>41242</v>
          </cell>
          <cell r="S215">
            <v>41247</v>
          </cell>
        </row>
        <row r="216">
          <cell r="G216">
            <v>41024</v>
          </cell>
          <cell r="J216">
            <v>41030</v>
          </cell>
          <cell r="P216">
            <v>41243</v>
          </cell>
          <cell r="S216">
            <v>41248</v>
          </cell>
        </row>
        <row r="217">
          <cell r="G217">
            <v>41023</v>
          </cell>
          <cell r="J217">
            <v>41029</v>
          </cell>
          <cell r="P217">
            <v>41246</v>
          </cell>
          <cell r="S217">
            <v>41249</v>
          </cell>
        </row>
        <row r="218">
          <cell r="G218">
            <v>41022</v>
          </cell>
          <cell r="J218">
            <v>41026</v>
          </cell>
          <cell r="P218">
            <v>41247</v>
          </cell>
          <cell r="S218">
            <v>41250</v>
          </cell>
        </row>
        <row r="219">
          <cell r="G219">
            <v>41019</v>
          </cell>
          <cell r="J219">
            <v>41025</v>
          </cell>
          <cell r="P219">
            <v>41248</v>
          </cell>
          <cell r="S219">
            <v>41253</v>
          </cell>
        </row>
        <row r="220">
          <cell r="G220">
            <v>41018</v>
          </cell>
          <cell r="J220">
            <v>41024</v>
          </cell>
          <cell r="P220">
            <v>41249</v>
          </cell>
          <cell r="S220">
            <v>41254</v>
          </cell>
        </row>
        <row r="221">
          <cell r="G221">
            <v>41017</v>
          </cell>
          <cell r="J221">
            <v>41023</v>
          </cell>
          <cell r="P221">
            <v>41250</v>
          </cell>
          <cell r="S221">
            <v>41255</v>
          </cell>
        </row>
        <row r="222">
          <cell r="G222">
            <v>41016</v>
          </cell>
          <cell r="J222">
            <v>41022</v>
          </cell>
          <cell r="P222">
            <v>41253</v>
          </cell>
          <cell r="S222">
            <v>41256</v>
          </cell>
        </row>
        <row r="223">
          <cell r="G223">
            <v>41015</v>
          </cell>
          <cell r="J223">
            <v>41019</v>
          </cell>
          <cell r="P223">
            <v>41254</v>
          </cell>
          <cell r="S223">
            <v>41257</v>
          </cell>
        </row>
        <row r="224">
          <cell r="G224">
            <v>41012</v>
          </cell>
          <cell r="J224">
            <v>41018</v>
          </cell>
          <cell r="P224">
            <v>41255</v>
          </cell>
          <cell r="S224">
            <v>41260</v>
          </cell>
        </row>
        <row r="225">
          <cell r="G225">
            <v>41011</v>
          </cell>
          <cell r="J225">
            <v>41017</v>
          </cell>
          <cell r="P225">
            <v>41256</v>
          </cell>
          <cell r="S225">
            <v>41261</v>
          </cell>
        </row>
        <row r="226">
          <cell r="G226">
            <v>41010</v>
          </cell>
          <cell r="J226">
            <v>41016</v>
          </cell>
          <cell r="P226">
            <v>41257</v>
          </cell>
          <cell r="S226">
            <v>41262</v>
          </cell>
        </row>
        <row r="227">
          <cell r="G227">
            <v>41009</v>
          </cell>
          <cell r="J227">
            <v>41015</v>
          </cell>
          <cell r="P227">
            <v>41260</v>
          </cell>
          <cell r="S227">
            <v>41263</v>
          </cell>
        </row>
        <row r="228">
          <cell r="G228">
            <v>41008</v>
          </cell>
          <cell r="J228">
            <v>41012</v>
          </cell>
          <cell r="P228">
            <v>41261</v>
          </cell>
          <cell r="S228">
            <v>41264</v>
          </cell>
        </row>
        <row r="229">
          <cell r="G229">
            <v>41005</v>
          </cell>
          <cell r="J229">
            <v>41011</v>
          </cell>
          <cell r="P229">
            <v>41262</v>
          </cell>
          <cell r="S229">
            <v>41267</v>
          </cell>
        </row>
        <row r="230">
          <cell r="G230">
            <v>41004</v>
          </cell>
          <cell r="J230">
            <v>41010</v>
          </cell>
          <cell r="P230">
            <v>41263</v>
          </cell>
          <cell r="S230">
            <v>41269</v>
          </cell>
        </row>
        <row r="231">
          <cell r="G231">
            <v>41003</v>
          </cell>
          <cell r="J231">
            <v>41009</v>
          </cell>
          <cell r="P231">
            <v>41264</v>
          </cell>
          <cell r="S231">
            <v>41270</v>
          </cell>
        </row>
        <row r="232">
          <cell r="G232">
            <v>41002</v>
          </cell>
          <cell r="J232">
            <v>41008</v>
          </cell>
          <cell r="P232">
            <v>41268</v>
          </cell>
          <cell r="S232">
            <v>41271</v>
          </cell>
        </row>
        <row r="233">
          <cell r="G233">
            <v>41001</v>
          </cell>
          <cell r="J233">
            <v>41004</v>
          </cell>
          <cell r="P233">
            <v>41269</v>
          </cell>
          <cell r="S233">
            <v>41274</v>
          </cell>
        </row>
        <row r="234">
          <cell r="G234">
            <v>40998</v>
          </cell>
          <cell r="J234">
            <v>41003</v>
          </cell>
          <cell r="P234">
            <v>41270</v>
          </cell>
          <cell r="S234">
            <v>41276</v>
          </cell>
        </row>
        <row r="235">
          <cell r="G235">
            <v>40997</v>
          </cell>
          <cell r="J235">
            <v>41002</v>
          </cell>
          <cell r="P235">
            <v>41271</v>
          </cell>
          <cell r="S235">
            <v>41277</v>
          </cell>
        </row>
        <row r="236">
          <cell r="G236">
            <v>40996</v>
          </cell>
          <cell r="J236">
            <v>41001</v>
          </cell>
          <cell r="P236">
            <v>41278</v>
          </cell>
          <cell r="S236">
            <v>41278</v>
          </cell>
        </row>
        <row r="237">
          <cell r="G237">
            <v>40995</v>
          </cell>
          <cell r="J237">
            <v>40998</v>
          </cell>
          <cell r="P237">
            <v>41281</v>
          </cell>
          <cell r="S237">
            <v>41281</v>
          </cell>
        </row>
        <row r="238">
          <cell r="G238">
            <v>40994</v>
          </cell>
          <cell r="J238">
            <v>40997</v>
          </cell>
          <cell r="P238">
            <v>41282</v>
          </cell>
          <cell r="S238">
            <v>41282</v>
          </cell>
        </row>
        <row r="239">
          <cell r="G239">
            <v>40991</v>
          </cell>
          <cell r="J239">
            <v>40996</v>
          </cell>
          <cell r="P239">
            <v>41283</v>
          </cell>
          <cell r="S239">
            <v>41283</v>
          </cell>
        </row>
        <row r="240">
          <cell r="G240">
            <v>40990</v>
          </cell>
          <cell r="J240">
            <v>40995</v>
          </cell>
          <cell r="P240">
            <v>41284</v>
          </cell>
          <cell r="S240">
            <v>41284</v>
          </cell>
        </row>
        <row r="241">
          <cell r="G241">
            <v>40989</v>
          </cell>
          <cell r="J241">
            <v>40994</v>
          </cell>
          <cell r="P241">
            <v>41285</v>
          </cell>
          <cell r="S241">
            <v>41285</v>
          </cell>
        </row>
        <row r="242">
          <cell r="G242">
            <v>40987</v>
          </cell>
          <cell r="J242">
            <v>40991</v>
          </cell>
          <cell r="P242">
            <v>41289</v>
          </cell>
          <cell r="S242">
            <v>41288</v>
          </cell>
        </row>
        <row r="243">
          <cell r="G243">
            <v>40984</v>
          </cell>
          <cell r="J243">
            <v>40990</v>
          </cell>
          <cell r="P243">
            <v>41290</v>
          </cell>
          <cell r="S243">
            <v>41289</v>
          </cell>
        </row>
        <row r="244">
          <cell r="G244">
            <v>40983</v>
          </cell>
          <cell r="J244">
            <v>40989</v>
          </cell>
          <cell r="P244">
            <v>41291</v>
          </cell>
          <cell r="S244">
            <v>41290</v>
          </cell>
        </row>
        <row r="245">
          <cell r="G245">
            <v>40982</v>
          </cell>
          <cell r="J245">
            <v>40988</v>
          </cell>
          <cell r="P245">
            <v>41292</v>
          </cell>
          <cell r="S245">
            <v>41291</v>
          </cell>
        </row>
        <row r="246">
          <cell r="G246">
            <v>40981</v>
          </cell>
          <cell r="J246">
            <v>40987</v>
          </cell>
          <cell r="P246">
            <v>41295</v>
          </cell>
          <cell r="S246">
            <v>41292</v>
          </cell>
        </row>
        <row r="247">
          <cell r="G247">
            <v>40980</v>
          </cell>
          <cell r="J247">
            <v>40984</v>
          </cell>
          <cell r="P247">
            <v>41296</v>
          </cell>
          <cell r="S247">
            <v>41296</v>
          </cell>
        </row>
        <row r="248">
          <cell r="G248">
            <v>40977</v>
          </cell>
          <cell r="J248">
            <v>40983</v>
          </cell>
          <cell r="P248">
            <v>41297</v>
          </cell>
          <cell r="S248">
            <v>41297</v>
          </cell>
        </row>
        <row r="249">
          <cell r="G249">
            <v>40976</v>
          </cell>
          <cell r="J249">
            <v>40982</v>
          </cell>
          <cell r="P249">
            <v>41298</v>
          </cell>
          <cell r="S249">
            <v>41298</v>
          </cell>
        </row>
        <row r="250">
          <cell r="G250">
            <v>40975</v>
          </cell>
          <cell r="J250">
            <v>40981</v>
          </cell>
          <cell r="P250">
            <v>41299</v>
          </cell>
          <cell r="S250">
            <v>41299</v>
          </cell>
        </row>
        <row r="251">
          <cell r="G251">
            <v>40974</v>
          </cell>
          <cell r="J251">
            <v>40980</v>
          </cell>
          <cell r="P251">
            <v>41302</v>
          </cell>
          <cell r="S251">
            <v>41302</v>
          </cell>
        </row>
        <row r="252">
          <cell r="G252">
            <v>40973</v>
          </cell>
          <cell r="J252">
            <v>40977</v>
          </cell>
          <cell r="P252">
            <v>41303</v>
          </cell>
          <cell r="S252">
            <v>41303</v>
          </cell>
        </row>
        <row r="253">
          <cell r="G253">
            <v>40970</v>
          </cell>
          <cell r="J253">
            <v>40976</v>
          </cell>
          <cell r="P253">
            <v>41304</v>
          </cell>
          <cell r="S253">
            <v>41304</v>
          </cell>
        </row>
        <row r="254">
          <cell r="G254">
            <v>40969</v>
          </cell>
          <cell r="J254">
            <v>40975</v>
          </cell>
          <cell r="P254">
            <v>41305</v>
          </cell>
          <cell r="S254">
            <v>41305</v>
          </cell>
        </row>
        <row r="255">
          <cell r="G255">
            <v>40968</v>
          </cell>
          <cell r="J255">
            <v>40974</v>
          </cell>
          <cell r="P255">
            <v>41306</v>
          </cell>
          <cell r="S255">
            <v>41306</v>
          </cell>
        </row>
        <row r="256">
          <cell r="G256">
            <v>40967</v>
          </cell>
          <cell r="J256">
            <v>40973</v>
          </cell>
          <cell r="P256">
            <v>41309</v>
          </cell>
          <cell r="S256">
            <v>41309</v>
          </cell>
        </row>
        <row r="257">
          <cell r="G257">
            <v>40966</v>
          </cell>
          <cell r="J257">
            <v>40970</v>
          </cell>
          <cell r="P257">
            <v>41310</v>
          </cell>
          <cell r="S257">
            <v>41310</v>
          </cell>
        </row>
        <row r="258">
          <cell r="G258">
            <v>40963</v>
          </cell>
          <cell r="J258">
            <v>40969</v>
          </cell>
          <cell r="P258">
            <v>41311</v>
          </cell>
          <cell r="S258">
            <v>41311</v>
          </cell>
        </row>
        <row r="259">
          <cell r="G259">
            <v>40962</v>
          </cell>
          <cell r="J259">
            <v>40968</v>
          </cell>
          <cell r="P259">
            <v>41312</v>
          </cell>
          <cell r="S259">
            <v>41312</v>
          </cell>
        </row>
        <row r="260">
          <cell r="G260">
            <v>40961</v>
          </cell>
          <cell r="J260">
            <v>40967</v>
          </cell>
          <cell r="P260">
            <v>41313</v>
          </cell>
          <cell r="S260">
            <v>41313</v>
          </cell>
        </row>
        <row r="261">
          <cell r="G261">
            <v>40960</v>
          </cell>
          <cell r="J261">
            <v>40966</v>
          </cell>
          <cell r="P261">
            <v>41317</v>
          </cell>
          <cell r="S261">
            <v>41316</v>
          </cell>
        </row>
        <row r="262">
          <cell r="G262">
            <v>40959</v>
          </cell>
          <cell r="J262">
            <v>40963</v>
          </cell>
          <cell r="P262">
            <v>41318</v>
          </cell>
          <cell r="S262">
            <v>41317</v>
          </cell>
        </row>
        <row r="263">
          <cell r="G263">
            <v>40956</v>
          </cell>
          <cell r="J263">
            <v>40962</v>
          </cell>
          <cell r="P263">
            <v>41319</v>
          </cell>
          <cell r="S263">
            <v>41318</v>
          </cell>
        </row>
        <row r="264">
          <cell r="G264">
            <v>40955</v>
          </cell>
          <cell r="J264">
            <v>40961</v>
          </cell>
          <cell r="P264">
            <v>41320</v>
          </cell>
          <cell r="S264">
            <v>41319</v>
          </cell>
        </row>
        <row r="265">
          <cell r="G265">
            <v>40954</v>
          </cell>
          <cell r="J265">
            <v>40960</v>
          </cell>
          <cell r="P265">
            <v>41323</v>
          </cell>
          <cell r="S265">
            <v>41320</v>
          </cell>
        </row>
        <row r="266">
          <cell r="G266">
            <v>40953</v>
          </cell>
          <cell r="J266">
            <v>40956</v>
          </cell>
          <cell r="P266">
            <v>41324</v>
          </cell>
          <cell r="S266">
            <v>41324</v>
          </cell>
        </row>
        <row r="267">
          <cell r="G267">
            <v>40952</v>
          </cell>
          <cell r="J267">
            <v>40955</v>
          </cell>
          <cell r="P267">
            <v>41325</v>
          </cell>
          <cell r="S267">
            <v>41325</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Q_ChartParameters"/>
      <sheetName val="CIQChart1Data"/>
      <sheetName val="Assumptions"/>
      <sheetName val="Cover"/>
      <sheetName val="Summary"/>
      <sheetName val="Helium Financial Profile"/>
      <sheetName val="Transaction Matrix"/>
      <sheetName val="PreAcqs"/>
      <sheetName val="Sources &amp; Uses"/>
      <sheetName val="Helium P&amp;L"/>
      <sheetName val="Working Capital"/>
      <sheetName val="PF P&amp;L"/>
      <sheetName val="Synergies"/>
      <sheetName val="Accretion (Dilution)"/>
      <sheetName val="Synergies Matrix"/>
      <sheetName val="DCF"/>
      <sheetName val="PF BS"/>
      <sheetName val="PF Debt Paydown"/>
      <sheetName val="Helium BS"/>
      <sheetName val="Helium CF"/>
      <sheetName val="Dylan Qtr Detail &amp; WC Analysis"/>
      <sheetName val="Dylan P&amp;L-BS"/>
      <sheetName val="Dylan BS"/>
      <sheetName val="Comps Sheet"/>
      <sheetName val="_CIQHiddenCacheSheet"/>
      <sheetName val="Graphs"/>
      <sheetName val="CIQChart1"/>
      <sheetName val="Charts"/>
      <sheetName val="FactSet Prices"/>
    </sheetNames>
    <sheetDataSet>
      <sheetData sheetId="0"/>
      <sheetData sheetId="1"/>
      <sheetData sheetId="2">
        <row r="42">
          <cell r="Y42">
            <v>0.29500000000000015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11">
          <cell r="A11" t="str">
            <v>TEL</v>
          </cell>
        </row>
      </sheetData>
      <sheetData sheetId="24"/>
      <sheetData sheetId="25"/>
      <sheetData sheetId="26"/>
      <sheetData sheetId="27"/>
      <sheetData sheetId="2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Chart"/>
      <sheetName val="_CIQHiddenCacheSheet"/>
      <sheetName val="Assumptions"/>
      <sheetName val="Sources &amp; Uses"/>
      <sheetName val="CIQ_LinkingNames"/>
      <sheetName val="Sheet12"/>
      <sheetName val="Small Sources &amp; Uses"/>
      <sheetName val="Side by Side"/>
      <sheetName val="Contribution Analysis"/>
      <sheetName val="Sheet22"/>
      <sheetName val="Sheet23"/>
      <sheetName val="Sheet1"/>
      <sheetName val="Sheet2"/>
      <sheetName val="Sheet3"/>
      <sheetName val="Sheet4"/>
      <sheetName val="Sheet6"/>
      <sheetName val="Sheet5"/>
      <sheetName val="Sheet7"/>
      <sheetName val="Sheet16"/>
      <sheetName val="Sheet17"/>
      <sheetName val="Sheet8"/>
      <sheetName val="Sheet9"/>
      <sheetName val="Sheet27"/>
      <sheetName val="Sheet28"/>
      <sheetName val="Sheet10"/>
      <sheetName val="Sheet11"/>
      <sheetName val="A(D) Synergies"/>
      <sheetName val="A(D) Standalone"/>
      <sheetName val="Sheet24"/>
      <sheetName val="Sheet25"/>
      <sheetName val="Sheet26"/>
      <sheetName val="Transaction Matrix"/>
      <sheetName val="Sled PF Trading (PE)"/>
      <sheetName val="Igloo PF Trading (PE)"/>
      <sheetName val="PF Trading Fixed_Blended PE"/>
      <sheetName val="Pro Forma Trading (EBITDA)"/>
      <sheetName val="Financials --&gt;"/>
      <sheetName val="Pro-Forma P&amp;L"/>
      <sheetName val="SYNA IS"/>
      <sheetName val="INVN IS"/>
      <sheetName val="Options_Warrants"/>
      <sheetName val="Comps Sheet"/>
      <sheetName val="Opex Graphs"/>
      <sheetName val="Profile"/>
      <sheetName val="Graphs"/>
    </sheetNames>
    <sheetDataSet>
      <sheetData sheetId="0" refreshError="1">
        <row r="14">
          <cell r="C14">
            <v>41493</v>
          </cell>
        </row>
        <row r="15">
          <cell r="C15">
            <v>41494</v>
          </cell>
        </row>
        <row r="16">
          <cell r="C16">
            <v>41495</v>
          </cell>
        </row>
        <row r="17">
          <cell r="C17">
            <v>41498</v>
          </cell>
        </row>
        <row r="18">
          <cell r="C18">
            <v>41499</v>
          </cell>
        </row>
        <row r="19">
          <cell r="C19">
            <v>41500</v>
          </cell>
        </row>
        <row r="20">
          <cell r="C20">
            <v>41501</v>
          </cell>
        </row>
        <row r="21">
          <cell r="C21">
            <v>41502</v>
          </cell>
        </row>
        <row r="22">
          <cell r="C22">
            <v>41505</v>
          </cell>
        </row>
        <row r="23">
          <cell r="C23">
            <v>41506</v>
          </cell>
        </row>
        <row r="24">
          <cell r="C24">
            <v>41507</v>
          </cell>
        </row>
        <row r="25">
          <cell r="C25">
            <v>41508</v>
          </cell>
        </row>
        <row r="26">
          <cell r="C26">
            <v>41509</v>
          </cell>
        </row>
        <row r="27">
          <cell r="C27">
            <v>41512</v>
          </cell>
        </row>
        <row r="28">
          <cell r="C28">
            <v>41513</v>
          </cell>
        </row>
        <row r="29">
          <cell r="C29">
            <v>41514</v>
          </cell>
        </row>
        <row r="30">
          <cell r="C30">
            <v>41515</v>
          </cell>
        </row>
        <row r="31">
          <cell r="C31">
            <v>41516</v>
          </cell>
        </row>
        <row r="32">
          <cell r="C32">
            <v>41520</v>
          </cell>
        </row>
        <row r="33">
          <cell r="C33">
            <v>41521</v>
          </cell>
        </row>
        <row r="34">
          <cell r="C34">
            <v>41522</v>
          </cell>
        </row>
        <row r="35">
          <cell r="C35">
            <v>41523</v>
          </cell>
        </row>
        <row r="36">
          <cell r="C36">
            <v>41526</v>
          </cell>
        </row>
        <row r="37">
          <cell r="C37">
            <v>41527</v>
          </cell>
        </row>
        <row r="38">
          <cell r="C38">
            <v>41528</v>
          </cell>
        </row>
        <row r="39">
          <cell r="C39">
            <v>41529</v>
          </cell>
        </row>
        <row r="40">
          <cell r="C40">
            <v>41530</v>
          </cell>
        </row>
        <row r="41">
          <cell r="C41">
            <v>41533</v>
          </cell>
        </row>
        <row r="42">
          <cell r="C42">
            <v>41534</v>
          </cell>
        </row>
        <row r="43">
          <cell r="C43">
            <v>41535</v>
          </cell>
        </row>
        <row r="44">
          <cell r="C44">
            <v>41536</v>
          </cell>
        </row>
        <row r="45">
          <cell r="C45">
            <v>41537</v>
          </cell>
        </row>
        <row r="46">
          <cell r="C46">
            <v>41540</v>
          </cell>
        </row>
        <row r="47">
          <cell r="C47">
            <v>41541</v>
          </cell>
        </row>
        <row r="48">
          <cell r="C48">
            <v>41542</v>
          </cell>
        </row>
        <row r="49">
          <cell r="C49">
            <v>41543</v>
          </cell>
        </row>
        <row r="50">
          <cell r="C50">
            <v>41544</v>
          </cell>
        </row>
        <row r="51">
          <cell r="C51">
            <v>41547</v>
          </cell>
        </row>
        <row r="52">
          <cell r="C52">
            <v>41548</v>
          </cell>
        </row>
        <row r="53">
          <cell r="C53">
            <v>41549</v>
          </cell>
        </row>
        <row r="54">
          <cell r="C54">
            <v>41550</v>
          </cell>
        </row>
        <row r="55">
          <cell r="C55">
            <v>41551</v>
          </cell>
        </row>
        <row r="56">
          <cell r="C56">
            <v>41554</v>
          </cell>
        </row>
        <row r="57">
          <cell r="C57">
            <v>41555</v>
          </cell>
        </row>
        <row r="58">
          <cell r="C58">
            <v>41556</v>
          </cell>
        </row>
        <row r="59">
          <cell r="C59">
            <v>41557</v>
          </cell>
        </row>
        <row r="60">
          <cell r="C60">
            <v>41558</v>
          </cell>
        </row>
        <row r="61">
          <cell r="C61">
            <v>41561</v>
          </cell>
        </row>
        <row r="62">
          <cell r="C62">
            <v>41562</v>
          </cell>
        </row>
        <row r="63">
          <cell r="C63">
            <v>41563</v>
          </cell>
        </row>
        <row r="64">
          <cell r="C64">
            <v>41564</v>
          </cell>
        </row>
        <row r="65">
          <cell r="C65">
            <v>41565</v>
          </cell>
        </row>
        <row r="66">
          <cell r="C66">
            <v>41568</v>
          </cell>
        </row>
        <row r="67">
          <cell r="C67">
            <v>41569</v>
          </cell>
        </row>
        <row r="68">
          <cell r="C68">
            <v>41570</v>
          </cell>
        </row>
        <row r="69">
          <cell r="C69">
            <v>41571</v>
          </cell>
        </row>
        <row r="70">
          <cell r="C70">
            <v>41572</v>
          </cell>
        </row>
        <row r="71">
          <cell r="C71">
            <v>41575</v>
          </cell>
        </row>
        <row r="72">
          <cell r="C72">
            <v>41576</v>
          </cell>
        </row>
        <row r="73">
          <cell r="C73">
            <v>41577</v>
          </cell>
        </row>
        <row r="74">
          <cell r="C74">
            <v>41578</v>
          </cell>
        </row>
        <row r="75">
          <cell r="C75">
            <v>41579</v>
          </cell>
        </row>
        <row r="76">
          <cell r="C76">
            <v>41582</v>
          </cell>
        </row>
        <row r="77">
          <cell r="C77">
            <v>41583</v>
          </cell>
        </row>
        <row r="78">
          <cell r="C78">
            <v>41584</v>
          </cell>
        </row>
        <row r="79">
          <cell r="C79">
            <v>41585</v>
          </cell>
        </row>
        <row r="80">
          <cell r="C80">
            <v>41586</v>
          </cell>
        </row>
        <row r="81">
          <cell r="C81">
            <v>41589</v>
          </cell>
        </row>
        <row r="82">
          <cell r="C82">
            <v>41590</v>
          </cell>
        </row>
        <row r="83">
          <cell r="C83">
            <v>41591</v>
          </cell>
        </row>
        <row r="84">
          <cell r="C84">
            <v>41592</v>
          </cell>
        </row>
        <row r="85">
          <cell r="C85">
            <v>41593</v>
          </cell>
        </row>
        <row r="86">
          <cell r="C86">
            <v>41596</v>
          </cell>
        </row>
        <row r="87">
          <cell r="C87">
            <v>41597</v>
          </cell>
        </row>
        <row r="88">
          <cell r="C88">
            <v>41598</v>
          </cell>
        </row>
        <row r="89">
          <cell r="C89">
            <v>41599</v>
          </cell>
        </row>
        <row r="90">
          <cell r="C90">
            <v>41600</v>
          </cell>
        </row>
        <row r="91">
          <cell r="C91">
            <v>41603</v>
          </cell>
        </row>
        <row r="92">
          <cell r="C92">
            <v>41604</v>
          </cell>
        </row>
        <row r="93">
          <cell r="C93">
            <v>41605</v>
          </cell>
        </row>
        <row r="94">
          <cell r="C94">
            <v>41607</v>
          </cell>
        </row>
        <row r="95">
          <cell r="C95">
            <v>41610</v>
          </cell>
        </row>
        <row r="96">
          <cell r="C96">
            <v>41611</v>
          </cell>
        </row>
        <row r="97">
          <cell r="C97">
            <v>41612</v>
          </cell>
        </row>
        <row r="98">
          <cell r="C98">
            <v>41613</v>
          </cell>
        </row>
        <row r="99">
          <cell r="C99">
            <v>41614</v>
          </cell>
        </row>
        <row r="100">
          <cell r="C100">
            <v>41617</v>
          </cell>
        </row>
        <row r="101">
          <cell r="C101">
            <v>41618</v>
          </cell>
        </row>
        <row r="102">
          <cell r="C102">
            <v>41619</v>
          </cell>
        </row>
        <row r="103">
          <cell r="C103">
            <v>41620</v>
          </cell>
        </row>
        <row r="104">
          <cell r="C104">
            <v>41621</v>
          </cell>
        </row>
        <row r="105">
          <cell r="C105">
            <v>41624</v>
          </cell>
        </row>
        <row r="106">
          <cell r="C106">
            <v>41625</v>
          </cell>
        </row>
        <row r="107">
          <cell r="C107">
            <v>41626</v>
          </cell>
        </row>
        <row r="108">
          <cell r="C108">
            <v>41627</v>
          </cell>
        </row>
        <row r="109">
          <cell r="C109">
            <v>41628</v>
          </cell>
        </row>
        <row r="110">
          <cell r="C110">
            <v>41631</v>
          </cell>
        </row>
        <row r="111">
          <cell r="C111">
            <v>41632</v>
          </cell>
        </row>
        <row r="112">
          <cell r="C112">
            <v>41634</v>
          </cell>
        </row>
        <row r="113">
          <cell r="C113">
            <v>41635</v>
          </cell>
        </row>
        <row r="114">
          <cell r="C114">
            <v>41638</v>
          </cell>
        </row>
        <row r="115">
          <cell r="C115">
            <v>41639</v>
          </cell>
        </row>
        <row r="116">
          <cell r="C116">
            <v>41641</v>
          </cell>
        </row>
        <row r="117">
          <cell r="C117">
            <v>41642</v>
          </cell>
        </row>
        <row r="118">
          <cell r="C118">
            <v>41645</v>
          </cell>
        </row>
        <row r="119">
          <cell r="C119">
            <v>41646</v>
          </cell>
        </row>
        <row r="120">
          <cell r="C120">
            <v>41647</v>
          </cell>
        </row>
        <row r="121">
          <cell r="C121">
            <v>41648</v>
          </cell>
        </row>
        <row r="122">
          <cell r="C122">
            <v>41649</v>
          </cell>
        </row>
        <row r="123">
          <cell r="C123">
            <v>41652</v>
          </cell>
        </row>
        <row r="124">
          <cell r="C124">
            <v>41653</v>
          </cell>
        </row>
        <row r="125">
          <cell r="C125">
            <v>41654</v>
          </cell>
        </row>
        <row r="126">
          <cell r="C126">
            <v>41655</v>
          </cell>
        </row>
        <row r="127">
          <cell r="C127">
            <v>41656</v>
          </cell>
        </row>
        <row r="128">
          <cell r="C128">
            <v>41660</v>
          </cell>
        </row>
        <row r="129">
          <cell r="C129">
            <v>41661</v>
          </cell>
        </row>
        <row r="130">
          <cell r="C130">
            <v>41662</v>
          </cell>
        </row>
        <row r="131">
          <cell r="C131">
            <v>41663</v>
          </cell>
        </row>
        <row r="132">
          <cell r="C132">
            <v>41666</v>
          </cell>
        </row>
        <row r="133">
          <cell r="C133">
            <v>41667</v>
          </cell>
        </row>
        <row r="134">
          <cell r="C134">
            <v>41668</v>
          </cell>
        </row>
        <row r="135">
          <cell r="C135">
            <v>41669</v>
          </cell>
        </row>
        <row r="136">
          <cell r="C136">
            <v>41670</v>
          </cell>
        </row>
        <row r="137">
          <cell r="C137">
            <v>41673</v>
          </cell>
        </row>
        <row r="138">
          <cell r="C138">
            <v>41674</v>
          </cell>
        </row>
        <row r="139">
          <cell r="C139">
            <v>41675</v>
          </cell>
        </row>
        <row r="140">
          <cell r="C140">
            <v>41676</v>
          </cell>
        </row>
        <row r="141">
          <cell r="C141">
            <v>41677</v>
          </cell>
        </row>
        <row r="142">
          <cell r="C142">
            <v>41680</v>
          </cell>
        </row>
        <row r="143">
          <cell r="C143">
            <v>41681</v>
          </cell>
        </row>
        <row r="144">
          <cell r="C144">
            <v>41682</v>
          </cell>
        </row>
        <row r="145">
          <cell r="C145">
            <v>41683</v>
          </cell>
        </row>
        <row r="146">
          <cell r="C146">
            <v>41684</v>
          </cell>
        </row>
        <row r="147">
          <cell r="C147">
            <v>41688</v>
          </cell>
        </row>
        <row r="148">
          <cell r="C148">
            <v>41689</v>
          </cell>
        </row>
        <row r="149">
          <cell r="C149">
            <v>41690</v>
          </cell>
        </row>
        <row r="150">
          <cell r="C150">
            <v>41691</v>
          </cell>
        </row>
        <row r="151">
          <cell r="C151">
            <v>41694</v>
          </cell>
        </row>
        <row r="152">
          <cell r="C152">
            <v>41695</v>
          </cell>
        </row>
        <row r="153">
          <cell r="C153">
            <v>41696</v>
          </cell>
        </row>
        <row r="154">
          <cell r="C154">
            <v>41697</v>
          </cell>
        </row>
        <row r="155">
          <cell r="C155">
            <v>41698</v>
          </cell>
        </row>
        <row r="156">
          <cell r="C156">
            <v>41701</v>
          </cell>
        </row>
        <row r="157">
          <cell r="C157">
            <v>41702</v>
          </cell>
        </row>
        <row r="158">
          <cell r="C158">
            <v>41703</v>
          </cell>
        </row>
        <row r="159">
          <cell r="C159">
            <v>41704</v>
          </cell>
        </row>
        <row r="160">
          <cell r="C160">
            <v>41705</v>
          </cell>
        </row>
        <row r="161">
          <cell r="C161">
            <v>41708</v>
          </cell>
        </row>
        <row r="162">
          <cell r="C162">
            <v>41709</v>
          </cell>
        </row>
        <row r="163">
          <cell r="C163">
            <v>41710</v>
          </cell>
        </row>
        <row r="164">
          <cell r="C164">
            <v>41711</v>
          </cell>
        </row>
        <row r="165">
          <cell r="C165">
            <v>41712</v>
          </cell>
        </row>
        <row r="166">
          <cell r="C166">
            <v>41715</v>
          </cell>
        </row>
        <row r="167">
          <cell r="C167">
            <v>41716</v>
          </cell>
        </row>
        <row r="168">
          <cell r="C168">
            <v>41717</v>
          </cell>
        </row>
        <row r="169">
          <cell r="C169">
            <v>41718</v>
          </cell>
        </row>
        <row r="170">
          <cell r="C170">
            <v>41719</v>
          </cell>
        </row>
        <row r="171">
          <cell r="C171">
            <v>41722</v>
          </cell>
        </row>
        <row r="172">
          <cell r="C172">
            <v>41723</v>
          </cell>
        </row>
        <row r="173">
          <cell r="C173">
            <v>41724</v>
          </cell>
        </row>
        <row r="174">
          <cell r="C174">
            <v>41725</v>
          </cell>
        </row>
        <row r="175">
          <cell r="C175">
            <v>41726</v>
          </cell>
        </row>
        <row r="176">
          <cell r="C176">
            <v>41729</v>
          </cell>
        </row>
        <row r="177">
          <cell r="C177">
            <v>41730</v>
          </cell>
        </row>
        <row r="178">
          <cell r="C178">
            <v>41731</v>
          </cell>
        </row>
        <row r="179">
          <cell r="C179">
            <v>41732</v>
          </cell>
        </row>
        <row r="180">
          <cell r="C180">
            <v>41733</v>
          </cell>
        </row>
        <row r="181">
          <cell r="C181">
            <v>41736</v>
          </cell>
        </row>
        <row r="182">
          <cell r="C182">
            <v>41737</v>
          </cell>
        </row>
        <row r="183">
          <cell r="C183">
            <v>41738</v>
          </cell>
        </row>
        <row r="184">
          <cell r="C184">
            <v>41739</v>
          </cell>
        </row>
        <row r="185">
          <cell r="C185">
            <v>41740</v>
          </cell>
        </row>
        <row r="186">
          <cell r="C186">
            <v>41743</v>
          </cell>
        </row>
        <row r="187">
          <cell r="C187">
            <v>41744</v>
          </cell>
        </row>
        <row r="188">
          <cell r="C188">
            <v>41745</v>
          </cell>
        </row>
        <row r="189">
          <cell r="C189">
            <v>41746</v>
          </cell>
        </row>
        <row r="190">
          <cell r="C190">
            <v>41750</v>
          </cell>
        </row>
        <row r="191">
          <cell r="C191">
            <v>41751</v>
          </cell>
        </row>
        <row r="192">
          <cell r="C192">
            <v>41752</v>
          </cell>
        </row>
        <row r="193">
          <cell r="C193">
            <v>41753</v>
          </cell>
        </row>
        <row r="194">
          <cell r="C194">
            <v>41754</v>
          </cell>
        </row>
        <row r="195">
          <cell r="C195">
            <v>41757</v>
          </cell>
        </row>
        <row r="196">
          <cell r="C196">
            <v>41758</v>
          </cell>
        </row>
        <row r="197">
          <cell r="C197">
            <v>41759</v>
          </cell>
        </row>
        <row r="198">
          <cell r="C198">
            <v>41760</v>
          </cell>
        </row>
        <row r="199">
          <cell r="C199">
            <v>41761</v>
          </cell>
        </row>
        <row r="200">
          <cell r="C200">
            <v>41764</v>
          </cell>
        </row>
        <row r="201">
          <cell r="C201">
            <v>41765</v>
          </cell>
        </row>
        <row r="202">
          <cell r="C202">
            <v>41766</v>
          </cell>
        </row>
        <row r="203">
          <cell r="C203">
            <v>41767</v>
          </cell>
        </row>
        <row r="204">
          <cell r="C204">
            <v>41768</v>
          </cell>
        </row>
        <row r="205">
          <cell r="C205">
            <v>41771</v>
          </cell>
        </row>
        <row r="206">
          <cell r="C206">
            <v>41772</v>
          </cell>
        </row>
        <row r="207">
          <cell r="C207">
            <v>41773</v>
          </cell>
        </row>
        <row r="208">
          <cell r="C208">
            <v>41774</v>
          </cell>
        </row>
        <row r="209">
          <cell r="C209">
            <v>41775</v>
          </cell>
        </row>
        <row r="210">
          <cell r="C210">
            <v>41778</v>
          </cell>
        </row>
        <row r="211">
          <cell r="C211">
            <v>41779</v>
          </cell>
        </row>
        <row r="212">
          <cell r="C212">
            <v>41780</v>
          </cell>
        </row>
        <row r="213">
          <cell r="C213">
            <v>41781</v>
          </cell>
        </row>
        <row r="214">
          <cell r="C214">
            <v>41782</v>
          </cell>
        </row>
        <row r="215">
          <cell r="C215">
            <v>41786</v>
          </cell>
        </row>
        <row r="216">
          <cell r="C216">
            <v>41787</v>
          </cell>
        </row>
        <row r="217">
          <cell r="C217">
            <v>41788</v>
          </cell>
        </row>
        <row r="218">
          <cell r="C218">
            <v>41789</v>
          </cell>
        </row>
        <row r="219">
          <cell r="C219">
            <v>41792</v>
          </cell>
        </row>
        <row r="220">
          <cell r="C220">
            <v>41793</v>
          </cell>
        </row>
        <row r="221">
          <cell r="C221">
            <v>41794</v>
          </cell>
        </row>
        <row r="222">
          <cell r="C222">
            <v>41795</v>
          </cell>
        </row>
        <row r="223">
          <cell r="C223">
            <v>41796</v>
          </cell>
        </row>
        <row r="224">
          <cell r="C224">
            <v>41799</v>
          </cell>
        </row>
        <row r="225">
          <cell r="C225">
            <v>41800</v>
          </cell>
        </row>
        <row r="226">
          <cell r="C226">
            <v>41801</v>
          </cell>
        </row>
        <row r="227">
          <cell r="C227">
            <v>41802</v>
          </cell>
        </row>
        <row r="228">
          <cell r="C228">
            <v>41803</v>
          </cell>
        </row>
        <row r="229">
          <cell r="C229">
            <v>41806</v>
          </cell>
        </row>
        <row r="230">
          <cell r="C230">
            <v>41807</v>
          </cell>
        </row>
        <row r="231">
          <cell r="C231">
            <v>41808</v>
          </cell>
        </row>
        <row r="232">
          <cell r="C232">
            <v>41809</v>
          </cell>
        </row>
        <row r="233">
          <cell r="C233">
            <v>41810</v>
          </cell>
        </row>
        <row r="234">
          <cell r="C234">
            <v>41813</v>
          </cell>
        </row>
        <row r="235">
          <cell r="C235">
            <v>41814</v>
          </cell>
        </row>
        <row r="236">
          <cell r="C236">
            <v>41815</v>
          </cell>
        </row>
        <row r="237">
          <cell r="C237">
            <v>41816</v>
          </cell>
        </row>
        <row r="238">
          <cell r="C238">
            <v>41817</v>
          </cell>
        </row>
        <row r="239">
          <cell r="C239">
            <v>41820</v>
          </cell>
        </row>
        <row r="240">
          <cell r="C240">
            <v>41821</v>
          </cell>
        </row>
        <row r="241">
          <cell r="C241">
            <v>41822</v>
          </cell>
        </row>
        <row r="242">
          <cell r="C242">
            <v>41823</v>
          </cell>
        </row>
        <row r="243">
          <cell r="C243">
            <v>41827</v>
          </cell>
        </row>
        <row r="244">
          <cell r="C244">
            <v>41828</v>
          </cell>
        </row>
        <row r="245">
          <cell r="C245">
            <v>41829</v>
          </cell>
        </row>
        <row r="246">
          <cell r="C246">
            <v>41830</v>
          </cell>
        </row>
        <row r="247">
          <cell r="C247">
            <v>41831</v>
          </cell>
        </row>
        <row r="248">
          <cell r="C248">
            <v>41834</v>
          </cell>
        </row>
        <row r="249">
          <cell r="C249">
            <v>41835</v>
          </cell>
        </row>
        <row r="250">
          <cell r="C250">
            <v>41836</v>
          </cell>
        </row>
        <row r="251">
          <cell r="C251">
            <v>41837</v>
          </cell>
        </row>
        <row r="252">
          <cell r="C252">
            <v>41838</v>
          </cell>
        </row>
        <row r="253">
          <cell r="C253">
            <v>41841</v>
          </cell>
        </row>
        <row r="254">
          <cell r="C254">
            <v>41842</v>
          </cell>
        </row>
        <row r="255">
          <cell r="C255">
            <v>41843</v>
          </cell>
        </row>
        <row r="256">
          <cell r="C256">
            <v>41844</v>
          </cell>
        </row>
        <row r="257">
          <cell r="C257">
            <v>41845</v>
          </cell>
        </row>
        <row r="258">
          <cell r="C258">
            <v>41848</v>
          </cell>
        </row>
        <row r="259">
          <cell r="C259">
            <v>41849</v>
          </cell>
        </row>
        <row r="260">
          <cell r="C260">
            <v>41850</v>
          </cell>
        </row>
        <row r="261">
          <cell r="C261">
            <v>41851</v>
          </cell>
        </row>
        <row r="262">
          <cell r="C262">
            <v>41852</v>
          </cell>
        </row>
        <row r="263">
          <cell r="C263">
            <v>41855</v>
          </cell>
        </row>
        <row r="264">
          <cell r="C264">
            <v>41856</v>
          </cell>
        </row>
        <row r="265">
          <cell r="C265">
            <v>41857</v>
          </cell>
        </row>
        <row r="266">
          <cell r="C266">
            <v>41858</v>
          </cell>
        </row>
        <row r="267">
          <cell r="C267">
            <v>41859</v>
          </cell>
        </row>
        <row r="268">
          <cell r="C268">
            <v>41862</v>
          </cell>
        </row>
        <row r="269">
          <cell r="C269">
            <v>41863</v>
          </cell>
        </row>
        <row r="270">
          <cell r="C270">
            <v>41864</v>
          </cell>
        </row>
        <row r="271">
          <cell r="C271">
            <v>41865</v>
          </cell>
        </row>
        <row r="272">
          <cell r="C272">
            <v>41866</v>
          </cell>
        </row>
        <row r="273">
          <cell r="C273">
            <v>41869</v>
          </cell>
        </row>
        <row r="274">
          <cell r="C274">
            <v>41870</v>
          </cell>
        </row>
        <row r="275">
          <cell r="C275">
            <v>41871</v>
          </cell>
        </row>
        <row r="276">
          <cell r="C276">
            <v>41872</v>
          </cell>
        </row>
        <row r="277">
          <cell r="C277">
            <v>41873</v>
          </cell>
        </row>
        <row r="278">
          <cell r="C278">
            <v>41876</v>
          </cell>
        </row>
        <row r="279">
          <cell r="C279">
            <v>41877</v>
          </cell>
        </row>
        <row r="280">
          <cell r="C280">
            <v>41878</v>
          </cell>
        </row>
        <row r="281">
          <cell r="C281">
            <v>41879</v>
          </cell>
        </row>
        <row r="282">
          <cell r="C282">
            <v>41880</v>
          </cell>
        </row>
        <row r="283">
          <cell r="C283">
            <v>41884</v>
          </cell>
        </row>
        <row r="284">
          <cell r="C284">
            <v>41885</v>
          </cell>
        </row>
        <row r="285">
          <cell r="C285">
            <v>41886</v>
          </cell>
        </row>
        <row r="286">
          <cell r="C286">
            <v>41887</v>
          </cell>
        </row>
        <row r="287">
          <cell r="C287">
            <v>41890</v>
          </cell>
        </row>
        <row r="288">
          <cell r="C288">
            <v>41891</v>
          </cell>
        </row>
        <row r="289">
          <cell r="C289">
            <v>41892</v>
          </cell>
        </row>
        <row r="290">
          <cell r="C290">
            <v>41893</v>
          </cell>
        </row>
        <row r="291">
          <cell r="C291">
            <v>41894</v>
          </cell>
        </row>
        <row r="292">
          <cell r="C292">
            <v>41897</v>
          </cell>
        </row>
        <row r="293">
          <cell r="C293">
            <v>41898</v>
          </cell>
        </row>
        <row r="294">
          <cell r="C294">
            <v>41899</v>
          </cell>
        </row>
        <row r="295">
          <cell r="C295">
            <v>41900</v>
          </cell>
        </row>
        <row r="296">
          <cell r="C296">
            <v>41901</v>
          </cell>
        </row>
        <row r="297">
          <cell r="C297">
            <v>41904</v>
          </cell>
        </row>
        <row r="298">
          <cell r="C298">
            <v>41905</v>
          </cell>
        </row>
        <row r="299">
          <cell r="C299">
            <v>41906</v>
          </cell>
        </row>
        <row r="300">
          <cell r="C300">
            <v>41907</v>
          </cell>
        </row>
        <row r="301">
          <cell r="C301">
            <v>41908</v>
          </cell>
        </row>
        <row r="302">
          <cell r="C302">
            <v>41911</v>
          </cell>
        </row>
        <row r="303">
          <cell r="C303">
            <v>41912</v>
          </cell>
        </row>
        <row r="304">
          <cell r="C304">
            <v>41913</v>
          </cell>
        </row>
        <row r="305">
          <cell r="C305">
            <v>41914</v>
          </cell>
        </row>
        <row r="306">
          <cell r="C306">
            <v>41915</v>
          </cell>
        </row>
        <row r="307">
          <cell r="C307">
            <v>41918</v>
          </cell>
        </row>
        <row r="308">
          <cell r="C308">
            <v>41919</v>
          </cell>
        </row>
        <row r="309">
          <cell r="C309">
            <v>41920</v>
          </cell>
        </row>
        <row r="310">
          <cell r="C310">
            <v>41921</v>
          </cell>
        </row>
        <row r="311">
          <cell r="C311">
            <v>41922</v>
          </cell>
        </row>
        <row r="312">
          <cell r="C312">
            <v>41925</v>
          </cell>
        </row>
        <row r="313">
          <cell r="C313">
            <v>41926</v>
          </cell>
        </row>
        <row r="314">
          <cell r="C314">
            <v>41927</v>
          </cell>
        </row>
        <row r="315">
          <cell r="C315">
            <v>41928</v>
          </cell>
        </row>
        <row r="316">
          <cell r="C316">
            <v>41929</v>
          </cell>
        </row>
        <row r="317">
          <cell r="C317">
            <v>41932</v>
          </cell>
        </row>
        <row r="318">
          <cell r="C318">
            <v>41933</v>
          </cell>
        </row>
        <row r="319">
          <cell r="C319">
            <v>41934</v>
          </cell>
        </row>
        <row r="320">
          <cell r="C320">
            <v>41935</v>
          </cell>
        </row>
        <row r="321">
          <cell r="C321">
            <v>41936</v>
          </cell>
        </row>
        <row r="322">
          <cell r="C322">
            <v>41939</v>
          </cell>
        </row>
        <row r="323">
          <cell r="C323">
            <v>41940</v>
          </cell>
        </row>
        <row r="324">
          <cell r="C324">
            <v>41941</v>
          </cell>
        </row>
        <row r="325">
          <cell r="C325">
            <v>41942</v>
          </cell>
        </row>
        <row r="326">
          <cell r="C326">
            <v>41943</v>
          </cell>
        </row>
        <row r="327">
          <cell r="C327">
            <v>41946</v>
          </cell>
        </row>
        <row r="328">
          <cell r="C328">
            <v>41947</v>
          </cell>
        </row>
        <row r="329">
          <cell r="C329">
            <v>41948</v>
          </cell>
        </row>
        <row r="330">
          <cell r="C330">
            <v>41949</v>
          </cell>
        </row>
        <row r="331">
          <cell r="C331">
            <v>41950</v>
          </cell>
        </row>
        <row r="332">
          <cell r="C332">
            <v>41953</v>
          </cell>
        </row>
        <row r="333">
          <cell r="C333">
            <v>41954</v>
          </cell>
        </row>
        <row r="334">
          <cell r="C334">
            <v>41955</v>
          </cell>
        </row>
        <row r="335">
          <cell r="C335">
            <v>41956</v>
          </cell>
        </row>
        <row r="336">
          <cell r="C336">
            <v>41957</v>
          </cell>
        </row>
        <row r="337">
          <cell r="C337">
            <v>41960</v>
          </cell>
        </row>
        <row r="338">
          <cell r="C338">
            <v>41961</v>
          </cell>
        </row>
        <row r="339">
          <cell r="C339">
            <v>41962</v>
          </cell>
        </row>
        <row r="340">
          <cell r="C340">
            <v>41963</v>
          </cell>
        </row>
        <row r="341">
          <cell r="C341">
            <v>41964</v>
          </cell>
        </row>
        <row r="342">
          <cell r="C342">
            <v>41967</v>
          </cell>
        </row>
        <row r="343">
          <cell r="C343">
            <v>41968</v>
          </cell>
        </row>
        <row r="344">
          <cell r="C344">
            <v>41969</v>
          </cell>
        </row>
        <row r="345">
          <cell r="C345">
            <v>41971</v>
          </cell>
        </row>
        <row r="346">
          <cell r="C346">
            <v>41974</v>
          </cell>
        </row>
        <row r="347">
          <cell r="C347">
            <v>41975</v>
          </cell>
        </row>
        <row r="348">
          <cell r="C348">
            <v>41976</v>
          </cell>
        </row>
        <row r="349">
          <cell r="C349">
            <v>41977</v>
          </cell>
        </row>
        <row r="350">
          <cell r="C350">
            <v>41978</v>
          </cell>
        </row>
        <row r="351">
          <cell r="C351">
            <v>41981</v>
          </cell>
        </row>
        <row r="352">
          <cell r="C352">
            <v>41982</v>
          </cell>
        </row>
        <row r="353">
          <cell r="C353">
            <v>41983</v>
          </cell>
        </row>
        <row r="354">
          <cell r="C354">
            <v>41984</v>
          </cell>
        </row>
        <row r="355">
          <cell r="C355">
            <v>41985</v>
          </cell>
        </row>
        <row r="356">
          <cell r="C356">
            <v>41988</v>
          </cell>
        </row>
        <row r="357">
          <cell r="C357">
            <v>41989</v>
          </cell>
        </row>
        <row r="358">
          <cell r="C358">
            <v>41990</v>
          </cell>
        </row>
        <row r="359">
          <cell r="C359">
            <v>41991</v>
          </cell>
        </row>
        <row r="360">
          <cell r="C360">
            <v>41992</v>
          </cell>
        </row>
        <row r="361">
          <cell r="C361">
            <v>41995</v>
          </cell>
        </row>
        <row r="362">
          <cell r="C362">
            <v>41996</v>
          </cell>
        </row>
        <row r="363">
          <cell r="C363">
            <v>41997</v>
          </cell>
        </row>
        <row r="364">
          <cell r="C364">
            <v>41999</v>
          </cell>
        </row>
        <row r="365">
          <cell r="C365">
            <v>42002</v>
          </cell>
        </row>
        <row r="366">
          <cell r="C366">
            <v>42003</v>
          </cell>
        </row>
        <row r="367">
          <cell r="C367">
            <v>42004</v>
          </cell>
        </row>
        <row r="368">
          <cell r="C368">
            <v>42006</v>
          </cell>
        </row>
        <row r="369">
          <cell r="C369">
            <v>42009</v>
          </cell>
        </row>
        <row r="370">
          <cell r="C370">
            <v>42010</v>
          </cell>
        </row>
        <row r="371">
          <cell r="C371">
            <v>42011</v>
          </cell>
        </row>
        <row r="372">
          <cell r="C372">
            <v>42012</v>
          </cell>
        </row>
        <row r="373">
          <cell r="C373">
            <v>42013</v>
          </cell>
        </row>
        <row r="374">
          <cell r="C374">
            <v>42016</v>
          </cell>
        </row>
        <row r="375">
          <cell r="C375">
            <v>42017</v>
          </cell>
        </row>
        <row r="376">
          <cell r="C376">
            <v>42018</v>
          </cell>
        </row>
        <row r="377">
          <cell r="C377">
            <v>42019</v>
          </cell>
        </row>
        <row r="378">
          <cell r="C378">
            <v>42020</v>
          </cell>
        </row>
        <row r="379">
          <cell r="C379">
            <v>42024</v>
          </cell>
        </row>
        <row r="380">
          <cell r="C380">
            <v>42025</v>
          </cell>
        </row>
        <row r="381">
          <cell r="C381">
            <v>42026</v>
          </cell>
        </row>
        <row r="382">
          <cell r="C382">
            <v>42027</v>
          </cell>
        </row>
        <row r="383">
          <cell r="C383">
            <v>42030</v>
          </cell>
        </row>
        <row r="384">
          <cell r="C384">
            <v>42031</v>
          </cell>
        </row>
        <row r="385">
          <cell r="C385">
            <v>42032</v>
          </cell>
        </row>
        <row r="386">
          <cell r="C386">
            <v>42033</v>
          </cell>
        </row>
        <row r="387">
          <cell r="C387">
            <v>42034</v>
          </cell>
        </row>
        <row r="388">
          <cell r="C388">
            <v>42037</v>
          </cell>
        </row>
        <row r="389">
          <cell r="C389">
            <v>42038</v>
          </cell>
        </row>
        <row r="390">
          <cell r="C390">
            <v>42039</v>
          </cell>
        </row>
        <row r="391">
          <cell r="C391">
            <v>42040</v>
          </cell>
        </row>
        <row r="392">
          <cell r="C392">
            <v>42041</v>
          </cell>
        </row>
        <row r="393">
          <cell r="C393">
            <v>42044</v>
          </cell>
        </row>
        <row r="394">
          <cell r="C394">
            <v>42045</v>
          </cell>
        </row>
        <row r="395">
          <cell r="C395">
            <v>42046</v>
          </cell>
        </row>
        <row r="396">
          <cell r="C396">
            <v>42047</v>
          </cell>
        </row>
        <row r="397">
          <cell r="C397">
            <v>42048</v>
          </cell>
        </row>
        <row r="398">
          <cell r="C398">
            <v>42052</v>
          </cell>
        </row>
        <row r="399">
          <cell r="C399">
            <v>42053</v>
          </cell>
        </row>
        <row r="400">
          <cell r="C400">
            <v>42054</v>
          </cell>
        </row>
        <row r="401">
          <cell r="C401">
            <v>42055</v>
          </cell>
        </row>
        <row r="402">
          <cell r="C402">
            <v>42058</v>
          </cell>
        </row>
        <row r="403">
          <cell r="C403">
            <v>42059</v>
          </cell>
        </row>
        <row r="404">
          <cell r="C404">
            <v>42060</v>
          </cell>
        </row>
        <row r="405">
          <cell r="C405">
            <v>42061</v>
          </cell>
        </row>
        <row r="406">
          <cell r="C406">
            <v>42062</v>
          </cell>
        </row>
        <row r="407">
          <cell r="C407">
            <v>42065</v>
          </cell>
        </row>
        <row r="408">
          <cell r="C408">
            <v>42066</v>
          </cell>
        </row>
        <row r="409">
          <cell r="C409">
            <v>42067</v>
          </cell>
        </row>
        <row r="410">
          <cell r="C410">
            <v>42068</v>
          </cell>
        </row>
        <row r="411">
          <cell r="C411">
            <v>42069</v>
          </cell>
        </row>
        <row r="412">
          <cell r="C412">
            <v>42072</v>
          </cell>
        </row>
        <row r="413">
          <cell r="C413">
            <v>42073</v>
          </cell>
        </row>
        <row r="414">
          <cell r="C414">
            <v>42074</v>
          </cell>
        </row>
        <row r="415">
          <cell r="C415">
            <v>42075</v>
          </cell>
        </row>
        <row r="416">
          <cell r="C416">
            <v>42076</v>
          </cell>
        </row>
        <row r="417">
          <cell r="C417">
            <v>42079</v>
          </cell>
        </row>
        <row r="418">
          <cell r="C418">
            <v>42080</v>
          </cell>
        </row>
        <row r="419">
          <cell r="C419">
            <v>42081</v>
          </cell>
        </row>
        <row r="420">
          <cell r="C420">
            <v>42082</v>
          </cell>
        </row>
        <row r="421">
          <cell r="C421">
            <v>42083</v>
          </cell>
        </row>
        <row r="422">
          <cell r="C422">
            <v>42086</v>
          </cell>
        </row>
        <row r="423">
          <cell r="C423">
            <v>42087</v>
          </cell>
        </row>
        <row r="424">
          <cell r="C424">
            <v>42088</v>
          </cell>
        </row>
        <row r="425">
          <cell r="C425">
            <v>42089</v>
          </cell>
        </row>
        <row r="426">
          <cell r="C426">
            <v>42090</v>
          </cell>
        </row>
        <row r="427">
          <cell r="C427">
            <v>42093</v>
          </cell>
        </row>
        <row r="428">
          <cell r="C428">
            <v>42094</v>
          </cell>
        </row>
        <row r="429">
          <cell r="C429">
            <v>42095</v>
          </cell>
        </row>
        <row r="430">
          <cell r="C430">
            <v>42096</v>
          </cell>
        </row>
        <row r="431">
          <cell r="C431">
            <v>42100</v>
          </cell>
        </row>
        <row r="432">
          <cell r="C432">
            <v>42101</v>
          </cell>
        </row>
        <row r="433">
          <cell r="C433">
            <v>42102</v>
          </cell>
        </row>
        <row r="434">
          <cell r="C434">
            <v>42103</v>
          </cell>
        </row>
        <row r="435">
          <cell r="C435">
            <v>42104</v>
          </cell>
        </row>
        <row r="436">
          <cell r="C436">
            <v>42107</v>
          </cell>
        </row>
        <row r="437">
          <cell r="C437">
            <v>42108</v>
          </cell>
        </row>
        <row r="438">
          <cell r="C438">
            <v>42109</v>
          </cell>
        </row>
        <row r="439">
          <cell r="C439">
            <v>42110</v>
          </cell>
        </row>
        <row r="440">
          <cell r="C440">
            <v>42111</v>
          </cell>
        </row>
        <row r="441">
          <cell r="C441">
            <v>42114</v>
          </cell>
        </row>
        <row r="442">
          <cell r="C442">
            <v>42115</v>
          </cell>
        </row>
        <row r="443">
          <cell r="C443">
            <v>42116</v>
          </cell>
        </row>
        <row r="444">
          <cell r="C444">
            <v>42117</v>
          </cell>
        </row>
        <row r="445">
          <cell r="C445">
            <v>42118</v>
          </cell>
        </row>
        <row r="446">
          <cell r="C446">
            <v>42121</v>
          </cell>
        </row>
        <row r="447">
          <cell r="C447">
            <v>42122</v>
          </cell>
        </row>
        <row r="448">
          <cell r="C448">
            <v>42123</v>
          </cell>
        </row>
        <row r="449">
          <cell r="C449">
            <v>42124</v>
          </cell>
        </row>
        <row r="450">
          <cell r="C450">
            <v>42125</v>
          </cell>
        </row>
        <row r="451">
          <cell r="C451">
            <v>42128</v>
          </cell>
        </row>
        <row r="452">
          <cell r="C452">
            <v>42129</v>
          </cell>
        </row>
        <row r="453">
          <cell r="C453">
            <v>42130</v>
          </cell>
        </row>
        <row r="454">
          <cell r="C454">
            <v>42131</v>
          </cell>
        </row>
        <row r="455">
          <cell r="C455">
            <v>42132</v>
          </cell>
        </row>
        <row r="456">
          <cell r="C456">
            <v>42135</v>
          </cell>
        </row>
        <row r="457">
          <cell r="C457">
            <v>42136</v>
          </cell>
        </row>
        <row r="458">
          <cell r="C458">
            <v>42137</v>
          </cell>
        </row>
        <row r="459">
          <cell r="C459">
            <v>42138</v>
          </cell>
        </row>
        <row r="460">
          <cell r="C460">
            <v>42139</v>
          </cell>
        </row>
        <row r="461">
          <cell r="C461">
            <v>42142</v>
          </cell>
        </row>
        <row r="462">
          <cell r="C462">
            <v>42143</v>
          </cell>
        </row>
        <row r="463">
          <cell r="C463">
            <v>42144</v>
          </cell>
        </row>
        <row r="464">
          <cell r="C464">
            <v>42145</v>
          </cell>
        </row>
        <row r="465">
          <cell r="C465">
            <v>42146</v>
          </cell>
        </row>
        <row r="466">
          <cell r="C466">
            <v>42150</v>
          </cell>
        </row>
        <row r="467">
          <cell r="C467">
            <v>42151</v>
          </cell>
        </row>
        <row r="468">
          <cell r="C468">
            <v>42152</v>
          </cell>
        </row>
        <row r="469">
          <cell r="C469">
            <v>42153</v>
          </cell>
        </row>
        <row r="470">
          <cell r="C470">
            <v>42156</v>
          </cell>
        </row>
        <row r="471">
          <cell r="C471">
            <v>42157</v>
          </cell>
        </row>
        <row r="472">
          <cell r="C472">
            <v>42158</v>
          </cell>
        </row>
        <row r="473">
          <cell r="C473">
            <v>42159</v>
          </cell>
        </row>
        <row r="474">
          <cell r="C474">
            <v>42160</v>
          </cell>
        </row>
        <row r="475">
          <cell r="C475">
            <v>42163</v>
          </cell>
        </row>
        <row r="476">
          <cell r="C476">
            <v>42164</v>
          </cell>
        </row>
        <row r="477">
          <cell r="C477">
            <v>42165</v>
          </cell>
        </row>
        <row r="478">
          <cell r="C478">
            <v>42166</v>
          </cell>
        </row>
        <row r="479">
          <cell r="C479">
            <v>42167</v>
          </cell>
        </row>
        <row r="480">
          <cell r="C480">
            <v>42170</v>
          </cell>
        </row>
        <row r="481">
          <cell r="C481">
            <v>42171</v>
          </cell>
        </row>
        <row r="482">
          <cell r="C482">
            <v>42172</v>
          </cell>
        </row>
        <row r="483">
          <cell r="C483">
            <v>42173</v>
          </cell>
        </row>
        <row r="484">
          <cell r="C484">
            <v>42174</v>
          </cell>
        </row>
        <row r="485">
          <cell r="C485">
            <v>42177</v>
          </cell>
        </row>
        <row r="486">
          <cell r="C486">
            <v>42178</v>
          </cell>
        </row>
        <row r="487">
          <cell r="C487">
            <v>42179</v>
          </cell>
        </row>
        <row r="488">
          <cell r="C488">
            <v>42180</v>
          </cell>
        </row>
        <row r="489">
          <cell r="C489">
            <v>42181</v>
          </cell>
        </row>
        <row r="490">
          <cell r="C490">
            <v>42184</v>
          </cell>
        </row>
        <row r="491">
          <cell r="C491">
            <v>42185</v>
          </cell>
        </row>
        <row r="492">
          <cell r="C492">
            <v>42186</v>
          </cell>
        </row>
        <row r="493">
          <cell r="C493">
            <v>42187</v>
          </cell>
        </row>
        <row r="494">
          <cell r="C494">
            <v>42191</v>
          </cell>
        </row>
        <row r="495">
          <cell r="C495">
            <v>42192</v>
          </cell>
        </row>
        <row r="496">
          <cell r="C496">
            <v>42193</v>
          </cell>
        </row>
        <row r="497">
          <cell r="C497">
            <v>42194</v>
          </cell>
        </row>
        <row r="498">
          <cell r="C498">
            <v>42195</v>
          </cell>
        </row>
        <row r="499">
          <cell r="C499">
            <v>42198</v>
          </cell>
        </row>
        <row r="500">
          <cell r="C500">
            <v>42199</v>
          </cell>
        </row>
        <row r="501">
          <cell r="C501">
            <v>42200</v>
          </cell>
        </row>
        <row r="502">
          <cell r="C502">
            <v>42201</v>
          </cell>
        </row>
        <row r="503">
          <cell r="C503">
            <v>42202</v>
          </cell>
        </row>
        <row r="504">
          <cell r="C504">
            <v>42205</v>
          </cell>
        </row>
        <row r="505">
          <cell r="C505">
            <v>42206</v>
          </cell>
        </row>
        <row r="506">
          <cell r="C506">
            <v>42207</v>
          </cell>
        </row>
        <row r="507">
          <cell r="C507">
            <v>42208</v>
          </cell>
        </row>
        <row r="508">
          <cell r="C508">
            <v>42209</v>
          </cell>
        </row>
        <row r="509">
          <cell r="C509">
            <v>42212</v>
          </cell>
        </row>
        <row r="510">
          <cell r="C510">
            <v>42213</v>
          </cell>
        </row>
        <row r="511">
          <cell r="C511">
            <v>42214</v>
          </cell>
        </row>
        <row r="512">
          <cell r="C512">
            <v>42215</v>
          </cell>
        </row>
        <row r="513">
          <cell r="C513">
            <v>42216</v>
          </cell>
        </row>
        <row r="514">
          <cell r="C514">
            <v>42219</v>
          </cell>
        </row>
        <row r="515">
          <cell r="C515">
            <v>42220</v>
          </cell>
        </row>
        <row r="516">
          <cell r="C516">
            <v>42221</v>
          </cell>
        </row>
        <row r="517">
          <cell r="C517">
            <v>42222</v>
          </cell>
        </row>
        <row r="518">
          <cell r="C518">
            <v>42223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ow r="14">
          <cell r="C14">
            <v>41493</v>
          </cell>
        </row>
      </sheetData>
      <sheetData sheetId="40" refreshError="1"/>
      <sheetData sheetId="41" refreshError="1"/>
      <sheetData sheetId="42" refreshError="1"/>
      <sheetData sheetId="43" refreshError="1"/>
      <sheetData sheetId="4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Chart"/>
      <sheetName val="_CIQHiddenCacheSheet"/>
      <sheetName val="Assumptions"/>
      <sheetName val="Sources &amp; Uses"/>
      <sheetName val="CIQ_LinkingNames"/>
      <sheetName val="Sheet12"/>
      <sheetName val="Small Sources &amp; Uses"/>
      <sheetName val="Side by Side"/>
      <sheetName val="Contribution Analysis"/>
      <sheetName val="Sheet22"/>
      <sheetName val="Sheet23"/>
      <sheetName val="Sheet1"/>
      <sheetName val="Sheet2"/>
      <sheetName val="Sheet3"/>
      <sheetName val="Sheet4"/>
      <sheetName val="Sheet6"/>
      <sheetName val="Sheet5"/>
      <sheetName val="Sheet7"/>
      <sheetName val="Sheet16"/>
      <sheetName val="Sheet17"/>
      <sheetName val="Sheet8"/>
      <sheetName val="Sheet9"/>
      <sheetName val="Sheet27"/>
      <sheetName val="Sheet28"/>
      <sheetName val="Sheet10"/>
      <sheetName val="Sheet11"/>
      <sheetName val="A(D) Synergies"/>
      <sheetName val="A(D) Standalone"/>
      <sheetName val="Sheet24"/>
      <sheetName val="Sheet25"/>
      <sheetName val="Sheet26"/>
      <sheetName val="Transaction Matrix"/>
      <sheetName val="Sled PF Trading (PE)"/>
      <sheetName val="Igloo PF Trading (PE)"/>
      <sheetName val="PF Trading Fixed_Blended PE"/>
      <sheetName val="Pro Forma Trading (EBITDA)"/>
      <sheetName val="Financials --&gt;"/>
      <sheetName val="Pro-Forma P&amp;L"/>
      <sheetName val="SYNA IS"/>
      <sheetName val="INVN IS"/>
      <sheetName val="Options_Warrants"/>
      <sheetName val="Comps Sheet"/>
      <sheetName val="Opex Graphs"/>
      <sheetName val="Profile"/>
      <sheetName val="Graphs"/>
    </sheetNames>
    <sheetDataSet>
      <sheetData sheetId="0" refreshError="1">
        <row r="14">
          <cell r="C14">
            <v>41493</v>
          </cell>
        </row>
        <row r="15">
          <cell r="C15">
            <v>41494</v>
          </cell>
        </row>
        <row r="16">
          <cell r="C16">
            <v>41495</v>
          </cell>
        </row>
        <row r="17">
          <cell r="C17">
            <v>41498</v>
          </cell>
        </row>
        <row r="18">
          <cell r="C18">
            <v>41499</v>
          </cell>
        </row>
        <row r="19">
          <cell r="C19">
            <v>41500</v>
          </cell>
        </row>
        <row r="20">
          <cell r="C20">
            <v>41501</v>
          </cell>
        </row>
        <row r="21">
          <cell r="C21">
            <v>41502</v>
          </cell>
        </row>
        <row r="22">
          <cell r="C22">
            <v>41505</v>
          </cell>
        </row>
        <row r="23">
          <cell r="C23">
            <v>41506</v>
          </cell>
        </row>
        <row r="24">
          <cell r="C24">
            <v>41507</v>
          </cell>
        </row>
        <row r="25">
          <cell r="C25">
            <v>41508</v>
          </cell>
        </row>
        <row r="26">
          <cell r="C26">
            <v>41509</v>
          </cell>
        </row>
        <row r="27">
          <cell r="C27">
            <v>41512</v>
          </cell>
        </row>
        <row r="28">
          <cell r="C28">
            <v>41513</v>
          </cell>
        </row>
        <row r="29">
          <cell r="C29">
            <v>41514</v>
          </cell>
        </row>
        <row r="30">
          <cell r="C30">
            <v>41515</v>
          </cell>
        </row>
        <row r="31">
          <cell r="C31">
            <v>41516</v>
          </cell>
        </row>
        <row r="32">
          <cell r="C32">
            <v>41520</v>
          </cell>
        </row>
        <row r="33">
          <cell r="C33">
            <v>41521</v>
          </cell>
        </row>
        <row r="34">
          <cell r="C34">
            <v>41522</v>
          </cell>
        </row>
        <row r="35">
          <cell r="C35">
            <v>41523</v>
          </cell>
        </row>
        <row r="36">
          <cell r="C36">
            <v>41526</v>
          </cell>
        </row>
        <row r="37">
          <cell r="C37">
            <v>41527</v>
          </cell>
        </row>
        <row r="38">
          <cell r="C38">
            <v>41528</v>
          </cell>
        </row>
        <row r="39">
          <cell r="C39">
            <v>41529</v>
          </cell>
        </row>
        <row r="40">
          <cell r="C40">
            <v>41530</v>
          </cell>
        </row>
        <row r="41">
          <cell r="C41">
            <v>41533</v>
          </cell>
        </row>
        <row r="42">
          <cell r="C42">
            <v>41534</v>
          </cell>
        </row>
        <row r="43">
          <cell r="C43">
            <v>41535</v>
          </cell>
        </row>
        <row r="44">
          <cell r="C44">
            <v>41536</v>
          </cell>
        </row>
        <row r="45">
          <cell r="C45">
            <v>41537</v>
          </cell>
        </row>
        <row r="46">
          <cell r="C46">
            <v>41540</v>
          </cell>
        </row>
        <row r="47">
          <cell r="C47">
            <v>41541</v>
          </cell>
        </row>
        <row r="48">
          <cell r="C48">
            <v>41542</v>
          </cell>
        </row>
        <row r="49">
          <cell r="C49">
            <v>41543</v>
          </cell>
        </row>
        <row r="50">
          <cell r="C50">
            <v>41544</v>
          </cell>
        </row>
        <row r="51">
          <cell r="C51">
            <v>41547</v>
          </cell>
        </row>
        <row r="52">
          <cell r="C52">
            <v>41548</v>
          </cell>
        </row>
        <row r="53">
          <cell r="C53">
            <v>41549</v>
          </cell>
        </row>
        <row r="54">
          <cell r="C54">
            <v>41550</v>
          </cell>
        </row>
        <row r="55">
          <cell r="C55">
            <v>41551</v>
          </cell>
        </row>
        <row r="56">
          <cell r="C56">
            <v>41554</v>
          </cell>
        </row>
        <row r="57">
          <cell r="C57">
            <v>41555</v>
          </cell>
        </row>
        <row r="58">
          <cell r="C58">
            <v>41556</v>
          </cell>
        </row>
        <row r="59">
          <cell r="C59">
            <v>41557</v>
          </cell>
        </row>
        <row r="60">
          <cell r="C60">
            <v>41558</v>
          </cell>
        </row>
        <row r="61">
          <cell r="C61">
            <v>41561</v>
          </cell>
        </row>
        <row r="62">
          <cell r="C62">
            <v>41562</v>
          </cell>
        </row>
        <row r="63">
          <cell r="C63">
            <v>41563</v>
          </cell>
        </row>
        <row r="64">
          <cell r="C64">
            <v>41564</v>
          </cell>
        </row>
        <row r="65">
          <cell r="C65">
            <v>41565</v>
          </cell>
        </row>
        <row r="66">
          <cell r="C66">
            <v>41568</v>
          </cell>
        </row>
        <row r="67">
          <cell r="C67">
            <v>41569</v>
          </cell>
        </row>
        <row r="68">
          <cell r="C68">
            <v>41570</v>
          </cell>
        </row>
        <row r="69">
          <cell r="C69">
            <v>41571</v>
          </cell>
        </row>
        <row r="70">
          <cell r="C70">
            <v>41572</v>
          </cell>
        </row>
        <row r="71">
          <cell r="C71">
            <v>41575</v>
          </cell>
        </row>
        <row r="72">
          <cell r="C72">
            <v>41576</v>
          </cell>
        </row>
        <row r="73">
          <cell r="C73">
            <v>41577</v>
          </cell>
        </row>
        <row r="74">
          <cell r="C74">
            <v>41578</v>
          </cell>
        </row>
        <row r="75">
          <cell r="C75">
            <v>41579</v>
          </cell>
        </row>
        <row r="76">
          <cell r="C76">
            <v>41582</v>
          </cell>
        </row>
        <row r="77">
          <cell r="C77">
            <v>41583</v>
          </cell>
        </row>
        <row r="78">
          <cell r="C78">
            <v>41584</v>
          </cell>
        </row>
        <row r="79">
          <cell r="C79">
            <v>41585</v>
          </cell>
        </row>
        <row r="80">
          <cell r="C80">
            <v>41586</v>
          </cell>
        </row>
        <row r="81">
          <cell r="C81">
            <v>41589</v>
          </cell>
        </row>
        <row r="82">
          <cell r="C82">
            <v>41590</v>
          </cell>
        </row>
        <row r="83">
          <cell r="C83">
            <v>41591</v>
          </cell>
        </row>
        <row r="84">
          <cell r="C84">
            <v>41592</v>
          </cell>
        </row>
        <row r="85">
          <cell r="C85">
            <v>41593</v>
          </cell>
        </row>
        <row r="86">
          <cell r="C86">
            <v>41596</v>
          </cell>
        </row>
        <row r="87">
          <cell r="C87">
            <v>41597</v>
          </cell>
        </row>
        <row r="88">
          <cell r="C88">
            <v>41598</v>
          </cell>
        </row>
        <row r="89">
          <cell r="C89">
            <v>41599</v>
          </cell>
        </row>
        <row r="90">
          <cell r="C90">
            <v>41600</v>
          </cell>
        </row>
        <row r="91">
          <cell r="C91">
            <v>41603</v>
          </cell>
        </row>
        <row r="92">
          <cell r="C92">
            <v>41604</v>
          </cell>
        </row>
        <row r="93">
          <cell r="C93">
            <v>41605</v>
          </cell>
        </row>
        <row r="94">
          <cell r="C94">
            <v>41607</v>
          </cell>
        </row>
        <row r="95">
          <cell r="C95">
            <v>41610</v>
          </cell>
        </row>
        <row r="96">
          <cell r="C96">
            <v>41611</v>
          </cell>
        </row>
        <row r="97">
          <cell r="C97">
            <v>41612</v>
          </cell>
        </row>
        <row r="98">
          <cell r="C98">
            <v>41613</v>
          </cell>
        </row>
        <row r="99">
          <cell r="C99">
            <v>41614</v>
          </cell>
        </row>
        <row r="100">
          <cell r="C100">
            <v>41617</v>
          </cell>
        </row>
        <row r="101">
          <cell r="C101">
            <v>41618</v>
          </cell>
        </row>
        <row r="102">
          <cell r="C102">
            <v>41619</v>
          </cell>
        </row>
        <row r="103">
          <cell r="C103">
            <v>41620</v>
          </cell>
        </row>
        <row r="104">
          <cell r="C104">
            <v>41621</v>
          </cell>
        </row>
        <row r="105">
          <cell r="C105">
            <v>41624</v>
          </cell>
        </row>
        <row r="106">
          <cell r="C106">
            <v>41625</v>
          </cell>
        </row>
        <row r="107">
          <cell r="C107">
            <v>41626</v>
          </cell>
        </row>
        <row r="108">
          <cell r="C108">
            <v>41627</v>
          </cell>
        </row>
        <row r="109">
          <cell r="C109">
            <v>41628</v>
          </cell>
        </row>
        <row r="110">
          <cell r="C110">
            <v>41631</v>
          </cell>
        </row>
        <row r="111">
          <cell r="C111">
            <v>41632</v>
          </cell>
        </row>
        <row r="112">
          <cell r="C112">
            <v>41634</v>
          </cell>
        </row>
        <row r="113">
          <cell r="C113">
            <v>41635</v>
          </cell>
        </row>
        <row r="114">
          <cell r="C114">
            <v>41638</v>
          </cell>
        </row>
        <row r="115">
          <cell r="C115">
            <v>41639</v>
          </cell>
        </row>
        <row r="116">
          <cell r="C116">
            <v>41641</v>
          </cell>
        </row>
        <row r="117">
          <cell r="C117">
            <v>41642</v>
          </cell>
        </row>
        <row r="118">
          <cell r="C118">
            <v>41645</v>
          </cell>
        </row>
        <row r="119">
          <cell r="C119">
            <v>41646</v>
          </cell>
        </row>
        <row r="120">
          <cell r="C120">
            <v>41647</v>
          </cell>
        </row>
        <row r="121">
          <cell r="C121">
            <v>41648</v>
          </cell>
        </row>
        <row r="122">
          <cell r="C122">
            <v>41649</v>
          </cell>
        </row>
        <row r="123">
          <cell r="C123">
            <v>41652</v>
          </cell>
        </row>
        <row r="124">
          <cell r="C124">
            <v>41653</v>
          </cell>
        </row>
        <row r="125">
          <cell r="C125">
            <v>41654</v>
          </cell>
        </row>
        <row r="126">
          <cell r="C126">
            <v>41655</v>
          </cell>
        </row>
        <row r="127">
          <cell r="C127">
            <v>41656</v>
          </cell>
        </row>
        <row r="128">
          <cell r="C128">
            <v>41660</v>
          </cell>
        </row>
        <row r="129">
          <cell r="C129">
            <v>41661</v>
          </cell>
        </row>
        <row r="130">
          <cell r="C130">
            <v>41662</v>
          </cell>
        </row>
        <row r="131">
          <cell r="C131">
            <v>41663</v>
          </cell>
        </row>
        <row r="132">
          <cell r="C132">
            <v>41666</v>
          </cell>
        </row>
        <row r="133">
          <cell r="C133">
            <v>41667</v>
          </cell>
        </row>
        <row r="134">
          <cell r="C134">
            <v>41668</v>
          </cell>
        </row>
        <row r="135">
          <cell r="C135">
            <v>41669</v>
          </cell>
        </row>
        <row r="136">
          <cell r="C136">
            <v>41670</v>
          </cell>
        </row>
        <row r="137">
          <cell r="C137">
            <v>41673</v>
          </cell>
        </row>
        <row r="138">
          <cell r="C138">
            <v>41674</v>
          </cell>
        </row>
        <row r="139">
          <cell r="C139">
            <v>41675</v>
          </cell>
        </row>
        <row r="140">
          <cell r="C140">
            <v>41676</v>
          </cell>
        </row>
        <row r="141">
          <cell r="C141">
            <v>41677</v>
          </cell>
        </row>
        <row r="142">
          <cell r="C142">
            <v>41680</v>
          </cell>
        </row>
        <row r="143">
          <cell r="C143">
            <v>41681</v>
          </cell>
        </row>
        <row r="144">
          <cell r="C144">
            <v>41682</v>
          </cell>
        </row>
        <row r="145">
          <cell r="C145">
            <v>41683</v>
          </cell>
        </row>
        <row r="146">
          <cell r="C146">
            <v>41684</v>
          </cell>
        </row>
        <row r="147">
          <cell r="C147">
            <v>41688</v>
          </cell>
        </row>
        <row r="148">
          <cell r="C148">
            <v>41689</v>
          </cell>
        </row>
        <row r="149">
          <cell r="C149">
            <v>41690</v>
          </cell>
        </row>
        <row r="150">
          <cell r="C150">
            <v>41691</v>
          </cell>
        </row>
        <row r="151">
          <cell r="C151">
            <v>41694</v>
          </cell>
        </row>
        <row r="152">
          <cell r="C152">
            <v>41695</v>
          </cell>
        </row>
        <row r="153">
          <cell r="C153">
            <v>41696</v>
          </cell>
        </row>
        <row r="154">
          <cell r="C154">
            <v>41697</v>
          </cell>
        </row>
        <row r="155">
          <cell r="C155">
            <v>41698</v>
          </cell>
        </row>
        <row r="156">
          <cell r="C156">
            <v>41701</v>
          </cell>
        </row>
        <row r="157">
          <cell r="C157">
            <v>41702</v>
          </cell>
        </row>
        <row r="158">
          <cell r="C158">
            <v>41703</v>
          </cell>
        </row>
        <row r="159">
          <cell r="C159">
            <v>41704</v>
          </cell>
        </row>
        <row r="160">
          <cell r="C160">
            <v>41705</v>
          </cell>
        </row>
        <row r="161">
          <cell r="C161">
            <v>41708</v>
          </cell>
        </row>
        <row r="162">
          <cell r="C162">
            <v>41709</v>
          </cell>
        </row>
        <row r="163">
          <cell r="C163">
            <v>41710</v>
          </cell>
        </row>
        <row r="164">
          <cell r="C164">
            <v>41711</v>
          </cell>
        </row>
        <row r="165">
          <cell r="C165">
            <v>41712</v>
          </cell>
        </row>
        <row r="166">
          <cell r="C166">
            <v>41715</v>
          </cell>
        </row>
        <row r="167">
          <cell r="C167">
            <v>41716</v>
          </cell>
        </row>
        <row r="168">
          <cell r="C168">
            <v>41717</v>
          </cell>
        </row>
        <row r="169">
          <cell r="C169">
            <v>41718</v>
          </cell>
        </row>
        <row r="170">
          <cell r="C170">
            <v>41719</v>
          </cell>
        </row>
        <row r="171">
          <cell r="C171">
            <v>41722</v>
          </cell>
        </row>
        <row r="172">
          <cell r="C172">
            <v>41723</v>
          </cell>
        </row>
        <row r="173">
          <cell r="C173">
            <v>41724</v>
          </cell>
        </row>
        <row r="174">
          <cell r="C174">
            <v>41725</v>
          </cell>
        </row>
        <row r="175">
          <cell r="C175">
            <v>41726</v>
          </cell>
        </row>
        <row r="176">
          <cell r="C176">
            <v>41729</v>
          </cell>
        </row>
        <row r="177">
          <cell r="C177">
            <v>41730</v>
          </cell>
        </row>
        <row r="178">
          <cell r="C178">
            <v>41731</v>
          </cell>
        </row>
        <row r="179">
          <cell r="C179">
            <v>41732</v>
          </cell>
        </row>
        <row r="180">
          <cell r="C180">
            <v>41733</v>
          </cell>
        </row>
        <row r="181">
          <cell r="C181">
            <v>41736</v>
          </cell>
        </row>
        <row r="182">
          <cell r="C182">
            <v>41737</v>
          </cell>
        </row>
        <row r="183">
          <cell r="C183">
            <v>41738</v>
          </cell>
        </row>
        <row r="184">
          <cell r="C184">
            <v>41739</v>
          </cell>
        </row>
        <row r="185">
          <cell r="C185">
            <v>41740</v>
          </cell>
        </row>
        <row r="186">
          <cell r="C186">
            <v>41743</v>
          </cell>
        </row>
        <row r="187">
          <cell r="C187">
            <v>41744</v>
          </cell>
        </row>
        <row r="188">
          <cell r="C188">
            <v>41745</v>
          </cell>
        </row>
        <row r="189">
          <cell r="C189">
            <v>41746</v>
          </cell>
        </row>
        <row r="190">
          <cell r="C190">
            <v>41750</v>
          </cell>
        </row>
        <row r="191">
          <cell r="C191">
            <v>41751</v>
          </cell>
        </row>
        <row r="192">
          <cell r="C192">
            <v>41752</v>
          </cell>
        </row>
        <row r="193">
          <cell r="C193">
            <v>41753</v>
          </cell>
        </row>
        <row r="194">
          <cell r="C194">
            <v>41754</v>
          </cell>
        </row>
        <row r="195">
          <cell r="C195">
            <v>41757</v>
          </cell>
        </row>
        <row r="196">
          <cell r="C196">
            <v>41758</v>
          </cell>
        </row>
        <row r="197">
          <cell r="C197">
            <v>41759</v>
          </cell>
        </row>
        <row r="198">
          <cell r="C198">
            <v>41760</v>
          </cell>
        </row>
        <row r="199">
          <cell r="C199">
            <v>41761</v>
          </cell>
        </row>
        <row r="200">
          <cell r="C200">
            <v>41764</v>
          </cell>
        </row>
        <row r="201">
          <cell r="C201">
            <v>41765</v>
          </cell>
        </row>
        <row r="202">
          <cell r="C202">
            <v>41766</v>
          </cell>
        </row>
        <row r="203">
          <cell r="C203">
            <v>41767</v>
          </cell>
        </row>
        <row r="204">
          <cell r="C204">
            <v>41768</v>
          </cell>
        </row>
        <row r="205">
          <cell r="C205">
            <v>41771</v>
          </cell>
        </row>
        <row r="206">
          <cell r="C206">
            <v>41772</v>
          </cell>
        </row>
        <row r="207">
          <cell r="C207">
            <v>41773</v>
          </cell>
        </row>
        <row r="208">
          <cell r="C208">
            <v>41774</v>
          </cell>
        </row>
        <row r="209">
          <cell r="C209">
            <v>41775</v>
          </cell>
        </row>
        <row r="210">
          <cell r="C210">
            <v>41778</v>
          </cell>
        </row>
        <row r="211">
          <cell r="C211">
            <v>41779</v>
          </cell>
        </row>
        <row r="212">
          <cell r="C212">
            <v>41780</v>
          </cell>
        </row>
        <row r="213">
          <cell r="C213">
            <v>41781</v>
          </cell>
        </row>
        <row r="214">
          <cell r="C214">
            <v>41782</v>
          </cell>
        </row>
        <row r="215">
          <cell r="C215">
            <v>41786</v>
          </cell>
        </row>
        <row r="216">
          <cell r="C216">
            <v>41787</v>
          </cell>
        </row>
        <row r="217">
          <cell r="C217">
            <v>41788</v>
          </cell>
        </row>
        <row r="218">
          <cell r="C218">
            <v>41789</v>
          </cell>
        </row>
        <row r="219">
          <cell r="C219">
            <v>41792</v>
          </cell>
        </row>
        <row r="220">
          <cell r="C220">
            <v>41793</v>
          </cell>
        </row>
        <row r="221">
          <cell r="C221">
            <v>41794</v>
          </cell>
        </row>
        <row r="222">
          <cell r="C222">
            <v>41795</v>
          </cell>
        </row>
        <row r="223">
          <cell r="C223">
            <v>41796</v>
          </cell>
        </row>
        <row r="224">
          <cell r="C224">
            <v>41799</v>
          </cell>
        </row>
        <row r="225">
          <cell r="C225">
            <v>41800</v>
          </cell>
        </row>
        <row r="226">
          <cell r="C226">
            <v>41801</v>
          </cell>
        </row>
        <row r="227">
          <cell r="C227">
            <v>41802</v>
          </cell>
        </row>
        <row r="228">
          <cell r="C228">
            <v>41803</v>
          </cell>
        </row>
        <row r="229">
          <cell r="C229">
            <v>41806</v>
          </cell>
        </row>
        <row r="230">
          <cell r="C230">
            <v>41807</v>
          </cell>
        </row>
        <row r="231">
          <cell r="C231">
            <v>41808</v>
          </cell>
        </row>
        <row r="232">
          <cell r="C232">
            <v>41809</v>
          </cell>
        </row>
        <row r="233">
          <cell r="C233">
            <v>41810</v>
          </cell>
        </row>
        <row r="234">
          <cell r="C234">
            <v>41813</v>
          </cell>
        </row>
        <row r="235">
          <cell r="C235">
            <v>41814</v>
          </cell>
        </row>
        <row r="236">
          <cell r="C236">
            <v>41815</v>
          </cell>
        </row>
        <row r="237">
          <cell r="C237">
            <v>41816</v>
          </cell>
        </row>
        <row r="238">
          <cell r="C238">
            <v>41817</v>
          </cell>
        </row>
        <row r="239">
          <cell r="C239">
            <v>41820</v>
          </cell>
        </row>
        <row r="240">
          <cell r="C240">
            <v>41821</v>
          </cell>
        </row>
        <row r="241">
          <cell r="C241">
            <v>41822</v>
          </cell>
        </row>
        <row r="242">
          <cell r="C242">
            <v>41823</v>
          </cell>
        </row>
        <row r="243">
          <cell r="C243">
            <v>41827</v>
          </cell>
        </row>
        <row r="244">
          <cell r="C244">
            <v>41828</v>
          </cell>
        </row>
        <row r="245">
          <cell r="C245">
            <v>41829</v>
          </cell>
        </row>
        <row r="246">
          <cell r="C246">
            <v>41830</v>
          </cell>
        </row>
        <row r="247">
          <cell r="C247">
            <v>41831</v>
          </cell>
        </row>
        <row r="248">
          <cell r="C248">
            <v>41834</v>
          </cell>
        </row>
        <row r="249">
          <cell r="C249">
            <v>41835</v>
          </cell>
        </row>
        <row r="250">
          <cell r="C250">
            <v>41836</v>
          </cell>
        </row>
        <row r="251">
          <cell r="C251">
            <v>41837</v>
          </cell>
        </row>
        <row r="252">
          <cell r="C252">
            <v>41838</v>
          </cell>
        </row>
        <row r="253">
          <cell r="C253">
            <v>41841</v>
          </cell>
        </row>
        <row r="254">
          <cell r="C254">
            <v>41842</v>
          </cell>
        </row>
        <row r="255">
          <cell r="C255">
            <v>41843</v>
          </cell>
        </row>
        <row r="256">
          <cell r="C256">
            <v>41844</v>
          </cell>
        </row>
        <row r="257">
          <cell r="C257">
            <v>41845</v>
          </cell>
        </row>
        <row r="258">
          <cell r="C258">
            <v>41848</v>
          </cell>
        </row>
        <row r="259">
          <cell r="C259">
            <v>41849</v>
          </cell>
        </row>
        <row r="260">
          <cell r="C260">
            <v>41850</v>
          </cell>
        </row>
        <row r="261">
          <cell r="C261">
            <v>41851</v>
          </cell>
        </row>
        <row r="262">
          <cell r="C262">
            <v>41852</v>
          </cell>
        </row>
        <row r="263">
          <cell r="C263">
            <v>41855</v>
          </cell>
        </row>
        <row r="264">
          <cell r="C264">
            <v>41856</v>
          </cell>
        </row>
        <row r="265">
          <cell r="C265">
            <v>41857</v>
          </cell>
        </row>
        <row r="266">
          <cell r="C266">
            <v>41858</v>
          </cell>
        </row>
        <row r="267">
          <cell r="C267">
            <v>41859</v>
          </cell>
        </row>
        <row r="268">
          <cell r="C268">
            <v>41862</v>
          </cell>
        </row>
        <row r="269">
          <cell r="C269">
            <v>41863</v>
          </cell>
        </row>
        <row r="270">
          <cell r="C270">
            <v>41864</v>
          </cell>
        </row>
        <row r="271">
          <cell r="C271">
            <v>41865</v>
          </cell>
        </row>
        <row r="272">
          <cell r="C272">
            <v>41866</v>
          </cell>
        </row>
        <row r="273">
          <cell r="C273">
            <v>41869</v>
          </cell>
        </row>
        <row r="274">
          <cell r="C274">
            <v>41870</v>
          </cell>
        </row>
        <row r="275">
          <cell r="C275">
            <v>41871</v>
          </cell>
        </row>
        <row r="276">
          <cell r="C276">
            <v>41872</v>
          </cell>
        </row>
        <row r="277">
          <cell r="C277">
            <v>41873</v>
          </cell>
        </row>
        <row r="278">
          <cell r="C278">
            <v>41876</v>
          </cell>
        </row>
        <row r="279">
          <cell r="C279">
            <v>41877</v>
          </cell>
        </row>
        <row r="280">
          <cell r="C280">
            <v>41878</v>
          </cell>
        </row>
        <row r="281">
          <cell r="C281">
            <v>41879</v>
          </cell>
        </row>
        <row r="282">
          <cell r="C282">
            <v>41880</v>
          </cell>
        </row>
        <row r="283">
          <cell r="C283">
            <v>41884</v>
          </cell>
        </row>
        <row r="284">
          <cell r="C284">
            <v>41885</v>
          </cell>
        </row>
        <row r="285">
          <cell r="C285">
            <v>41886</v>
          </cell>
        </row>
        <row r="286">
          <cell r="C286">
            <v>41887</v>
          </cell>
        </row>
        <row r="287">
          <cell r="C287">
            <v>41890</v>
          </cell>
        </row>
        <row r="288">
          <cell r="C288">
            <v>41891</v>
          </cell>
        </row>
        <row r="289">
          <cell r="C289">
            <v>41892</v>
          </cell>
        </row>
        <row r="290">
          <cell r="C290">
            <v>41893</v>
          </cell>
        </row>
        <row r="291">
          <cell r="C291">
            <v>41894</v>
          </cell>
        </row>
        <row r="292">
          <cell r="C292">
            <v>41897</v>
          </cell>
        </row>
        <row r="293">
          <cell r="C293">
            <v>41898</v>
          </cell>
        </row>
        <row r="294">
          <cell r="C294">
            <v>41899</v>
          </cell>
        </row>
        <row r="295">
          <cell r="C295">
            <v>41900</v>
          </cell>
        </row>
        <row r="296">
          <cell r="C296">
            <v>41901</v>
          </cell>
        </row>
        <row r="297">
          <cell r="C297">
            <v>41904</v>
          </cell>
        </row>
        <row r="298">
          <cell r="C298">
            <v>41905</v>
          </cell>
        </row>
        <row r="299">
          <cell r="C299">
            <v>41906</v>
          </cell>
        </row>
        <row r="300">
          <cell r="C300">
            <v>41907</v>
          </cell>
        </row>
        <row r="301">
          <cell r="C301">
            <v>41908</v>
          </cell>
        </row>
        <row r="302">
          <cell r="C302">
            <v>41911</v>
          </cell>
        </row>
        <row r="303">
          <cell r="C303">
            <v>41912</v>
          </cell>
        </row>
        <row r="304">
          <cell r="C304">
            <v>41913</v>
          </cell>
        </row>
        <row r="305">
          <cell r="C305">
            <v>41914</v>
          </cell>
        </row>
        <row r="306">
          <cell r="C306">
            <v>41915</v>
          </cell>
        </row>
        <row r="307">
          <cell r="C307">
            <v>41918</v>
          </cell>
        </row>
        <row r="308">
          <cell r="C308">
            <v>41919</v>
          </cell>
        </row>
        <row r="309">
          <cell r="C309">
            <v>41920</v>
          </cell>
        </row>
        <row r="310">
          <cell r="C310">
            <v>41921</v>
          </cell>
        </row>
        <row r="311">
          <cell r="C311">
            <v>41922</v>
          </cell>
        </row>
        <row r="312">
          <cell r="C312">
            <v>41925</v>
          </cell>
        </row>
        <row r="313">
          <cell r="C313">
            <v>41926</v>
          </cell>
        </row>
        <row r="314">
          <cell r="C314">
            <v>41927</v>
          </cell>
        </row>
        <row r="315">
          <cell r="C315">
            <v>41928</v>
          </cell>
        </row>
        <row r="316">
          <cell r="C316">
            <v>41929</v>
          </cell>
        </row>
        <row r="317">
          <cell r="C317">
            <v>41932</v>
          </cell>
        </row>
        <row r="318">
          <cell r="C318">
            <v>41933</v>
          </cell>
        </row>
        <row r="319">
          <cell r="C319">
            <v>41934</v>
          </cell>
        </row>
        <row r="320">
          <cell r="C320">
            <v>41935</v>
          </cell>
        </row>
        <row r="321">
          <cell r="C321">
            <v>41936</v>
          </cell>
        </row>
        <row r="322">
          <cell r="C322">
            <v>41939</v>
          </cell>
        </row>
        <row r="323">
          <cell r="C323">
            <v>41940</v>
          </cell>
        </row>
        <row r="324">
          <cell r="C324">
            <v>41941</v>
          </cell>
        </row>
        <row r="325">
          <cell r="C325">
            <v>41942</v>
          </cell>
        </row>
        <row r="326">
          <cell r="C326">
            <v>41943</v>
          </cell>
        </row>
        <row r="327">
          <cell r="C327">
            <v>41946</v>
          </cell>
        </row>
        <row r="328">
          <cell r="C328">
            <v>41947</v>
          </cell>
        </row>
        <row r="329">
          <cell r="C329">
            <v>41948</v>
          </cell>
        </row>
        <row r="330">
          <cell r="C330">
            <v>41949</v>
          </cell>
        </row>
        <row r="331">
          <cell r="C331">
            <v>41950</v>
          </cell>
        </row>
        <row r="332">
          <cell r="C332">
            <v>41953</v>
          </cell>
        </row>
        <row r="333">
          <cell r="C333">
            <v>41954</v>
          </cell>
        </row>
        <row r="334">
          <cell r="C334">
            <v>41955</v>
          </cell>
        </row>
        <row r="335">
          <cell r="C335">
            <v>41956</v>
          </cell>
        </row>
        <row r="336">
          <cell r="C336">
            <v>41957</v>
          </cell>
        </row>
        <row r="337">
          <cell r="C337">
            <v>41960</v>
          </cell>
        </row>
        <row r="338">
          <cell r="C338">
            <v>41961</v>
          </cell>
        </row>
        <row r="339">
          <cell r="C339">
            <v>41962</v>
          </cell>
        </row>
        <row r="340">
          <cell r="C340">
            <v>41963</v>
          </cell>
        </row>
        <row r="341">
          <cell r="C341">
            <v>41964</v>
          </cell>
        </row>
        <row r="342">
          <cell r="C342">
            <v>41967</v>
          </cell>
        </row>
        <row r="343">
          <cell r="C343">
            <v>41968</v>
          </cell>
        </row>
        <row r="344">
          <cell r="C344">
            <v>41969</v>
          </cell>
        </row>
        <row r="345">
          <cell r="C345">
            <v>41971</v>
          </cell>
        </row>
        <row r="346">
          <cell r="C346">
            <v>41974</v>
          </cell>
        </row>
        <row r="347">
          <cell r="C347">
            <v>41975</v>
          </cell>
        </row>
        <row r="348">
          <cell r="C348">
            <v>41976</v>
          </cell>
        </row>
        <row r="349">
          <cell r="C349">
            <v>41977</v>
          </cell>
        </row>
        <row r="350">
          <cell r="C350">
            <v>41978</v>
          </cell>
        </row>
        <row r="351">
          <cell r="C351">
            <v>41981</v>
          </cell>
        </row>
        <row r="352">
          <cell r="C352">
            <v>41982</v>
          </cell>
        </row>
        <row r="353">
          <cell r="C353">
            <v>41983</v>
          </cell>
        </row>
        <row r="354">
          <cell r="C354">
            <v>41984</v>
          </cell>
        </row>
        <row r="355">
          <cell r="C355">
            <v>41985</v>
          </cell>
        </row>
        <row r="356">
          <cell r="C356">
            <v>41988</v>
          </cell>
        </row>
        <row r="357">
          <cell r="C357">
            <v>41989</v>
          </cell>
        </row>
        <row r="358">
          <cell r="C358">
            <v>41990</v>
          </cell>
        </row>
        <row r="359">
          <cell r="C359">
            <v>41991</v>
          </cell>
        </row>
        <row r="360">
          <cell r="C360">
            <v>41992</v>
          </cell>
        </row>
        <row r="361">
          <cell r="C361">
            <v>41995</v>
          </cell>
        </row>
        <row r="362">
          <cell r="C362">
            <v>41996</v>
          </cell>
        </row>
        <row r="363">
          <cell r="C363">
            <v>41997</v>
          </cell>
        </row>
        <row r="364">
          <cell r="C364">
            <v>41999</v>
          </cell>
        </row>
        <row r="365">
          <cell r="C365">
            <v>42002</v>
          </cell>
        </row>
        <row r="366">
          <cell r="C366">
            <v>42003</v>
          </cell>
        </row>
        <row r="367">
          <cell r="C367">
            <v>42004</v>
          </cell>
        </row>
        <row r="368">
          <cell r="C368">
            <v>42006</v>
          </cell>
        </row>
        <row r="369">
          <cell r="C369">
            <v>42009</v>
          </cell>
        </row>
        <row r="370">
          <cell r="C370">
            <v>42010</v>
          </cell>
        </row>
        <row r="371">
          <cell r="C371">
            <v>42011</v>
          </cell>
        </row>
        <row r="372">
          <cell r="C372">
            <v>42012</v>
          </cell>
        </row>
        <row r="373">
          <cell r="C373">
            <v>42013</v>
          </cell>
        </row>
        <row r="374">
          <cell r="C374">
            <v>42016</v>
          </cell>
        </row>
        <row r="375">
          <cell r="C375">
            <v>42017</v>
          </cell>
        </row>
        <row r="376">
          <cell r="C376">
            <v>42018</v>
          </cell>
        </row>
        <row r="377">
          <cell r="C377">
            <v>42019</v>
          </cell>
        </row>
        <row r="378">
          <cell r="C378">
            <v>42020</v>
          </cell>
        </row>
        <row r="379">
          <cell r="C379">
            <v>42024</v>
          </cell>
        </row>
        <row r="380">
          <cell r="C380">
            <v>42025</v>
          </cell>
        </row>
        <row r="381">
          <cell r="C381">
            <v>42026</v>
          </cell>
        </row>
        <row r="382">
          <cell r="C382">
            <v>42027</v>
          </cell>
        </row>
        <row r="383">
          <cell r="C383">
            <v>42030</v>
          </cell>
        </row>
        <row r="384">
          <cell r="C384">
            <v>42031</v>
          </cell>
        </row>
        <row r="385">
          <cell r="C385">
            <v>42032</v>
          </cell>
        </row>
        <row r="386">
          <cell r="C386">
            <v>42033</v>
          </cell>
        </row>
        <row r="387">
          <cell r="C387">
            <v>42034</v>
          </cell>
        </row>
        <row r="388">
          <cell r="C388">
            <v>42037</v>
          </cell>
        </row>
        <row r="389">
          <cell r="C389">
            <v>42038</v>
          </cell>
        </row>
        <row r="390">
          <cell r="C390">
            <v>42039</v>
          </cell>
        </row>
        <row r="391">
          <cell r="C391">
            <v>42040</v>
          </cell>
        </row>
        <row r="392">
          <cell r="C392">
            <v>42041</v>
          </cell>
        </row>
        <row r="393">
          <cell r="C393">
            <v>42044</v>
          </cell>
        </row>
        <row r="394">
          <cell r="C394">
            <v>42045</v>
          </cell>
        </row>
        <row r="395">
          <cell r="C395">
            <v>42046</v>
          </cell>
        </row>
        <row r="396">
          <cell r="C396">
            <v>42047</v>
          </cell>
        </row>
        <row r="397">
          <cell r="C397">
            <v>42048</v>
          </cell>
        </row>
        <row r="398">
          <cell r="C398">
            <v>42052</v>
          </cell>
        </row>
        <row r="399">
          <cell r="C399">
            <v>42053</v>
          </cell>
        </row>
        <row r="400">
          <cell r="C400">
            <v>42054</v>
          </cell>
        </row>
        <row r="401">
          <cell r="C401">
            <v>42055</v>
          </cell>
        </row>
        <row r="402">
          <cell r="C402">
            <v>42058</v>
          </cell>
        </row>
        <row r="403">
          <cell r="C403">
            <v>42059</v>
          </cell>
        </row>
        <row r="404">
          <cell r="C404">
            <v>42060</v>
          </cell>
        </row>
        <row r="405">
          <cell r="C405">
            <v>42061</v>
          </cell>
        </row>
        <row r="406">
          <cell r="C406">
            <v>42062</v>
          </cell>
        </row>
        <row r="407">
          <cell r="C407">
            <v>42065</v>
          </cell>
        </row>
        <row r="408">
          <cell r="C408">
            <v>42066</v>
          </cell>
        </row>
        <row r="409">
          <cell r="C409">
            <v>42067</v>
          </cell>
        </row>
        <row r="410">
          <cell r="C410">
            <v>42068</v>
          </cell>
        </row>
        <row r="411">
          <cell r="C411">
            <v>42069</v>
          </cell>
        </row>
        <row r="412">
          <cell r="C412">
            <v>42072</v>
          </cell>
        </row>
        <row r="413">
          <cell r="C413">
            <v>42073</v>
          </cell>
        </row>
        <row r="414">
          <cell r="C414">
            <v>42074</v>
          </cell>
        </row>
        <row r="415">
          <cell r="C415">
            <v>42075</v>
          </cell>
        </row>
        <row r="416">
          <cell r="C416">
            <v>42076</v>
          </cell>
        </row>
        <row r="417">
          <cell r="C417">
            <v>42079</v>
          </cell>
        </row>
        <row r="418">
          <cell r="C418">
            <v>42080</v>
          </cell>
        </row>
        <row r="419">
          <cell r="C419">
            <v>42081</v>
          </cell>
        </row>
        <row r="420">
          <cell r="C420">
            <v>42082</v>
          </cell>
        </row>
        <row r="421">
          <cell r="C421">
            <v>42083</v>
          </cell>
        </row>
        <row r="422">
          <cell r="C422">
            <v>42086</v>
          </cell>
        </row>
        <row r="423">
          <cell r="C423">
            <v>42087</v>
          </cell>
        </row>
        <row r="424">
          <cell r="C424">
            <v>42088</v>
          </cell>
        </row>
        <row r="425">
          <cell r="C425">
            <v>42089</v>
          </cell>
        </row>
        <row r="426">
          <cell r="C426">
            <v>42090</v>
          </cell>
        </row>
        <row r="427">
          <cell r="C427">
            <v>42093</v>
          </cell>
        </row>
        <row r="428">
          <cell r="C428">
            <v>42094</v>
          </cell>
        </row>
        <row r="429">
          <cell r="C429">
            <v>42095</v>
          </cell>
        </row>
        <row r="430">
          <cell r="C430">
            <v>42096</v>
          </cell>
        </row>
        <row r="431">
          <cell r="C431">
            <v>42100</v>
          </cell>
        </row>
        <row r="432">
          <cell r="C432">
            <v>42101</v>
          </cell>
        </row>
        <row r="433">
          <cell r="C433">
            <v>42102</v>
          </cell>
        </row>
        <row r="434">
          <cell r="C434">
            <v>42103</v>
          </cell>
        </row>
        <row r="435">
          <cell r="C435">
            <v>42104</v>
          </cell>
        </row>
        <row r="436">
          <cell r="C436">
            <v>42107</v>
          </cell>
        </row>
        <row r="437">
          <cell r="C437">
            <v>42108</v>
          </cell>
        </row>
        <row r="438">
          <cell r="C438">
            <v>42109</v>
          </cell>
        </row>
        <row r="439">
          <cell r="C439">
            <v>42110</v>
          </cell>
        </row>
        <row r="440">
          <cell r="C440">
            <v>42111</v>
          </cell>
        </row>
        <row r="441">
          <cell r="C441">
            <v>42114</v>
          </cell>
        </row>
        <row r="442">
          <cell r="C442">
            <v>42115</v>
          </cell>
        </row>
        <row r="443">
          <cell r="C443">
            <v>42116</v>
          </cell>
        </row>
        <row r="444">
          <cell r="C444">
            <v>42117</v>
          </cell>
        </row>
        <row r="445">
          <cell r="C445">
            <v>42118</v>
          </cell>
        </row>
        <row r="446">
          <cell r="C446">
            <v>42121</v>
          </cell>
        </row>
        <row r="447">
          <cell r="C447">
            <v>42122</v>
          </cell>
        </row>
        <row r="448">
          <cell r="C448">
            <v>42123</v>
          </cell>
        </row>
        <row r="449">
          <cell r="C449">
            <v>42124</v>
          </cell>
        </row>
        <row r="450">
          <cell r="C450">
            <v>42125</v>
          </cell>
        </row>
        <row r="451">
          <cell r="C451">
            <v>42128</v>
          </cell>
        </row>
        <row r="452">
          <cell r="C452">
            <v>42129</v>
          </cell>
        </row>
        <row r="453">
          <cell r="C453">
            <v>42130</v>
          </cell>
        </row>
        <row r="454">
          <cell r="C454">
            <v>42131</v>
          </cell>
        </row>
        <row r="455">
          <cell r="C455">
            <v>42132</v>
          </cell>
        </row>
        <row r="456">
          <cell r="C456">
            <v>42135</v>
          </cell>
        </row>
        <row r="457">
          <cell r="C457">
            <v>42136</v>
          </cell>
        </row>
        <row r="458">
          <cell r="C458">
            <v>42137</v>
          </cell>
        </row>
        <row r="459">
          <cell r="C459">
            <v>42138</v>
          </cell>
        </row>
        <row r="460">
          <cell r="C460">
            <v>42139</v>
          </cell>
        </row>
        <row r="461">
          <cell r="C461">
            <v>42142</v>
          </cell>
        </row>
        <row r="462">
          <cell r="C462">
            <v>42143</v>
          </cell>
        </row>
        <row r="463">
          <cell r="C463">
            <v>42144</v>
          </cell>
        </row>
        <row r="464">
          <cell r="C464">
            <v>42145</v>
          </cell>
        </row>
        <row r="465">
          <cell r="C465">
            <v>42146</v>
          </cell>
        </row>
        <row r="466">
          <cell r="C466">
            <v>42150</v>
          </cell>
        </row>
        <row r="467">
          <cell r="C467">
            <v>42151</v>
          </cell>
        </row>
        <row r="468">
          <cell r="C468">
            <v>42152</v>
          </cell>
        </row>
        <row r="469">
          <cell r="C469">
            <v>42153</v>
          </cell>
        </row>
        <row r="470">
          <cell r="C470">
            <v>42156</v>
          </cell>
        </row>
        <row r="471">
          <cell r="C471">
            <v>42157</v>
          </cell>
        </row>
        <row r="472">
          <cell r="C472">
            <v>42158</v>
          </cell>
        </row>
        <row r="473">
          <cell r="C473">
            <v>42159</v>
          </cell>
        </row>
        <row r="474">
          <cell r="C474">
            <v>42160</v>
          </cell>
        </row>
        <row r="475">
          <cell r="C475">
            <v>42163</v>
          </cell>
        </row>
        <row r="476">
          <cell r="C476">
            <v>42164</v>
          </cell>
        </row>
        <row r="477">
          <cell r="C477">
            <v>42165</v>
          </cell>
        </row>
        <row r="478">
          <cell r="C478">
            <v>42166</v>
          </cell>
        </row>
        <row r="479">
          <cell r="C479">
            <v>42167</v>
          </cell>
        </row>
        <row r="480">
          <cell r="C480">
            <v>42170</v>
          </cell>
        </row>
        <row r="481">
          <cell r="C481">
            <v>42171</v>
          </cell>
        </row>
        <row r="482">
          <cell r="C482">
            <v>42172</v>
          </cell>
        </row>
        <row r="483">
          <cell r="C483">
            <v>42173</v>
          </cell>
        </row>
        <row r="484">
          <cell r="C484">
            <v>42174</v>
          </cell>
        </row>
        <row r="485">
          <cell r="C485">
            <v>42177</v>
          </cell>
        </row>
        <row r="486">
          <cell r="C486">
            <v>42178</v>
          </cell>
        </row>
        <row r="487">
          <cell r="C487">
            <v>42179</v>
          </cell>
        </row>
        <row r="488">
          <cell r="C488">
            <v>42180</v>
          </cell>
        </row>
        <row r="489">
          <cell r="C489">
            <v>42181</v>
          </cell>
        </row>
        <row r="490">
          <cell r="C490">
            <v>42184</v>
          </cell>
        </row>
        <row r="491">
          <cell r="C491">
            <v>42185</v>
          </cell>
        </row>
        <row r="492">
          <cell r="C492">
            <v>42186</v>
          </cell>
        </row>
        <row r="493">
          <cell r="C493">
            <v>42187</v>
          </cell>
        </row>
        <row r="494">
          <cell r="C494">
            <v>42191</v>
          </cell>
        </row>
        <row r="495">
          <cell r="C495">
            <v>42192</v>
          </cell>
        </row>
        <row r="496">
          <cell r="C496">
            <v>42193</v>
          </cell>
        </row>
        <row r="497">
          <cell r="C497">
            <v>42194</v>
          </cell>
        </row>
        <row r="498">
          <cell r="C498">
            <v>42195</v>
          </cell>
        </row>
        <row r="499">
          <cell r="C499">
            <v>42198</v>
          </cell>
        </row>
        <row r="500">
          <cell r="C500">
            <v>42199</v>
          </cell>
        </row>
        <row r="501">
          <cell r="C501">
            <v>42200</v>
          </cell>
        </row>
        <row r="502">
          <cell r="C502">
            <v>42201</v>
          </cell>
        </row>
        <row r="503">
          <cell r="C503">
            <v>42202</v>
          </cell>
        </row>
        <row r="504">
          <cell r="C504">
            <v>42205</v>
          </cell>
        </row>
        <row r="505">
          <cell r="C505">
            <v>42206</v>
          </cell>
        </row>
        <row r="506">
          <cell r="C506">
            <v>42207</v>
          </cell>
        </row>
        <row r="507">
          <cell r="C507">
            <v>42208</v>
          </cell>
        </row>
        <row r="508">
          <cell r="C508">
            <v>42209</v>
          </cell>
        </row>
        <row r="509">
          <cell r="C509">
            <v>42212</v>
          </cell>
        </row>
        <row r="510">
          <cell r="C510">
            <v>42213</v>
          </cell>
        </row>
        <row r="511">
          <cell r="C511">
            <v>42214</v>
          </cell>
        </row>
        <row r="512">
          <cell r="C512">
            <v>42215</v>
          </cell>
        </row>
        <row r="513">
          <cell r="C513">
            <v>42216</v>
          </cell>
        </row>
        <row r="514">
          <cell r="C514">
            <v>42219</v>
          </cell>
        </row>
        <row r="515">
          <cell r="C515">
            <v>42220</v>
          </cell>
        </row>
        <row r="516">
          <cell r="C516">
            <v>42221</v>
          </cell>
        </row>
        <row r="517">
          <cell r="C517">
            <v>42222</v>
          </cell>
        </row>
        <row r="518">
          <cell r="C518">
            <v>42223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ow r="14">
          <cell r="C14">
            <v>41493</v>
          </cell>
        </row>
      </sheetData>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SPICE OPSUM"/>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P1 2011 Charts"/>
      <sheetName val="P2 2011 Charts"/>
      <sheetName val="Comps Table"/>
      <sheetName val="Option Helper"/>
      <sheetName val="P1 2012 Charts"/>
      <sheetName val="P2 2012 Charts"/>
    </sheetNames>
    <sheetDataSet>
      <sheetData sheetId="0" refreshError="1"/>
      <sheetData sheetId="1"/>
      <sheetData sheetId="2">
        <row r="2">
          <cell r="A2" t="str">
            <v>2011E / 2010A Revenue Growth</v>
          </cell>
        </row>
        <row r="3">
          <cell r="A3" t="str">
            <v>Lookup</v>
          </cell>
          <cell r="B3">
            <v>2</v>
          </cell>
          <cell r="C3">
            <v>42</v>
          </cell>
          <cell r="D3" t="str">
            <v>Median</v>
          </cell>
        </row>
        <row r="4">
          <cell r="A4" t="str">
            <v>Tahoe I&amp;O</v>
          </cell>
          <cell r="B4" t="str">
            <v>Tessera I&amp;O</v>
          </cell>
          <cell r="C4" t="str">
            <v>NA</v>
          </cell>
          <cell r="H4" t="str">
            <v>X</v>
          </cell>
          <cell r="O4" t="str">
            <v>X</v>
          </cell>
        </row>
        <row r="5">
          <cell r="G5" t="str">
            <v>X</v>
          </cell>
          <cell r="P5" t="str">
            <v>X</v>
          </cell>
        </row>
        <row r="6">
          <cell r="A6" t="str">
            <v>"Stick" IP Licensing Median</v>
          </cell>
          <cell r="B6">
            <v>0</v>
          </cell>
          <cell r="C6">
            <v>8.8495583170019154E-2</v>
          </cell>
        </row>
        <row r="8">
          <cell r="A8" t="str">
            <v>Traditional IP Licensing Median</v>
          </cell>
          <cell r="B8">
            <v>0</v>
          </cell>
          <cell r="C8">
            <v>0.23340358547626117</v>
          </cell>
        </row>
        <row r="10">
          <cell r="A10" t="str">
            <v>PANL</v>
          </cell>
          <cell r="B10" t="str">
            <v>Universal Display Corp.</v>
          </cell>
          <cell r="C10">
            <v>0.62007313966926736</v>
          </cell>
          <cell r="D10">
            <v>0.28350039837322549</v>
          </cell>
        </row>
        <row r="11">
          <cell r="A11" t="str">
            <v>MVIS</v>
          </cell>
          <cell r="B11" t="str">
            <v>Microvision Inc.</v>
          </cell>
          <cell r="C11">
            <v>0.3438818565400843</v>
          </cell>
          <cell r="D11">
            <v>0.28350039837322549</v>
          </cell>
        </row>
        <row r="12">
          <cell r="A12" t="str">
            <v>OVTI</v>
          </cell>
          <cell r="B12" t="str">
            <v>OmniVision Technologies Inc.</v>
          </cell>
          <cell r="C12">
            <v>0.22311894020636669</v>
          </cell>
          <cell r="D12">
            <v>0.28350039837322549</v>
          </cell>
        </row>
        <row r="13">
          <cell r="A13" t="str">
            <v>IMMR</v>
          </cell>
          <cell r="B13" t="str">
            <v>Immersion Corp.</v>
          </cell>
          <cell r="C13">
            <v>3.8402840251895665E-2</v>
          </cell>
          <cell r="D13">
            <v>0.28350039837322549</v>
          </cell>
        </row>
        <row r="23">
          <cell r="G23" t="str">
            <v>X</v>
          </cell>
          <cell r="P23" t="str">
            <v>X</v>
          </cell>
        </row>
        <row r="24">
          <cell r="H24" t="str">
            <v>X</v>
          </cell>
          <cell r="O24" t="str">
            <v>X</v>
          </cell>
        </row>
        <row r="27">
          <cell r="A27" t="str">
            <v>2011E EBIT Margin</v>
          </cell>
        </row>
        <row r="28">
          <cell r="A28" t="str">
            <v>Lookup</v>
          </cell>
          <cell r="B28">
            <v>2</v>
          </cell>
          <cell r="C28">
            <v>187</v>
          </cell>
          <cell r="D28" t="str">
            <v>Median</v>
          </cell>
        </row>
        <row r="29">
          <cell r="A29" t="str">
            <v>Tahoe I&amp;O</v>
          </cell>
          <cell r="B29" t="str">
            <v>Tessera I&amp;O</v>
          </cell>
          <cell r="C29" t="e">
            <v>#VALUE!</v>
          </cell>
          <cell r="H29" t="str">
            <v>X</v>
          </cell>
          <cell r="O29" t="str">
            <v>X</v>
          </cell>
        </row>
        <row r="30">
          <cell r="G30" t="str">
            <v>X</v>
          </cell>
          <cell r="P30" t="str">
            <v>X</v>
          </cell>
        </row>
        <row r="31">
          <cell r="A31" t="str">
            <v>"Stick" IP Licensing Median</v>
          </cell>
          <cell r="B31">
            <v>0</v>
          </cell>
          <cell r="C31">
            <v>0.33804227650837104</v>
          </cell>
        </row>
        <row r="33">
          <cell r="A33" t="str">
            <v>Traditional IP Licensing Median</v>
          </cell>
          <cell r="B33">
            <v>0</v>
          </cell>
          <cell r="C33" t="e">
            <v>#VALUE!</v>
          </cell>
        </row>
        <row r="35">
          <cell r="A35" t="str">
            <v>OVTI</v>
          </cell>
          <cell r="B35" t="str">
            <v>OmniVision Technologies Inc.</v>
          </cell>
          <cell r="C35">
            <v>0.14639860275945277</v>
          </cell>
          <cell r="D35">
            <v>-6.5803346596343473E-3</v>
          </cell>
        </row>
        <row r="36">
          <cell r="A36" t="str">
            <v>PANL</v>
          </cell>
          <cell r="B36" t="str">
            <v>Universal Display Corp.</v>
          </cell>
          <cell r="C36">
            <v>-3.645174197720475E-2</v>
          </cell>
          <cell r="D36">
            <v>-6.5803346596343473E-3</v>
          </cell>
        </row>
        <row r="37">
          <cell r="A37" t="str">
            <v>IMMR</v>
          </cell>
          <cell r="B37" t="str">
            <v>Immersion Corp.</v>
          </cell>
          <cell r="C37">
            <v>2.3291072657936059E-2</v>
          </cell>
          <cell r="D37">
            <v>-6.5803346596343473E-3</v>
          </cell>
        </row>
        <row r="38">
          <cell r="A38" t="str">
            <v>MVIS</v>
          </cell>
          <cell r="B38" t="str">
            <v>Microvision Inc.</v>
          </cell>
          <cell r="C38">
            <v>-5.7551020408163271</v>
          </cell>
          <cell r="D38">
            <v>-6.5803346596343473E-3</v>
          </cell>
        </row>
        <row r="48">
          <cell r="G48" t="str">
            <v>X</v>
          </cell>
          <cell r="P48" t="str">
            <v>X</v>
          </cell>
        </row>
        <row r="49">
          <cell r="H49" t="str">
            <v>X</v>
          </cell>
          <cell r="O49" t="str">
            <v>X</v>
          </cell>
        </row>
        <row r="52">
          <cell r="A52" t="str">
            <v>AV / 2011E Revenue</v>
          </cell>
        </row>
        <row r="53">
          <cell r="A53" t="str">
            <v>Lookup</v>
          </cell>
          <cell r="B53">
            <v>2</v>
          </cell>
          <cell r="C53">
            <v>26</v>
          </cell>
          <cell r="D53" t="str">
            <v>Median</v>
          </cell>
        </row>
        <row r="54">
          <cell r="A54" t="str">
            <v>"Stick" IP Licensing Median</v>
          </cell>
          <cell r="B54">
            <v>0</v>
          </cell>
          <cell r="C54">
            <v>5.8717555543855955</v>
          </cell>
          <cell r="H54" t="str">
            <v>X</v>
          </cell>
          <cell r="O54" t="str">
            <v>X</v>
          </cell>
        </row>
        <row r="55">
          <cell r="G55" t="str">
            <v>X</v>
          </cell>
          <cell r="P55" t="str">
            <v>X</v>
          </cell>
        </row>
        <row r="56">
          <cell r="A56" t="str">
            <v>Traditional IP Licensing Median</v>
          </cell>
          <cell r="B56">
            <v>0</v>
          </cell>
          <cell r="C56">
            <v>6.5723346269462795</v>
          </cell>
        </row>
        <row r="58">
          <cell r="A58" t="str">
            <v>PANL</v>
          </cell>
          <cell r="B58" t="str">
            <v>Universal Display Corp.</v>
          </cell>
          <cell r="C58">
            <v>42.201964387478775</v>
          </cell>
          <cell r="D58">
            <v>8.0852863154485703</v>
          </cell>
        </row>
        <row r="59">
          <cell r="A59" t="str">
            <v>MVIS</v>
          </cell>
          <cell r="B59" t="str">
            <v>Microvision Inc.</v>
          </cell>
          <cell r="C59">
            <v>12.179901632653062</v>
          </cell>
          <cell r="D59">
            <v>8.0852863154485703</v>
          </cell>
        </row>
        <row r="60">
          <cell r="A60" t="str">
            <v>IMMR</v>
          </cell>
          <cell r="B60" t="str">
            <v>Immersion Corp.</v>
          </cell>
          <cell r="C60">
            <v>3.9906709982440804</v>
          </cell>
          <cell r="D60">
            <v>8.0852863154485703</v>
          </cell>
        </row>
        <row r="61">
          <cell r="A61" t="str">
            <v>OVTI</v>
          </cell>
          <cell r="B61" t="str">
            <v>OmniVision Technologies Inc.</v>
          </cell>
          <cell r="C61">
            <v>0.49729692334637149</v>
          </cell>
          <cell r="D61">
            <v>8.0852863154485703</v>
          </cell>
        </row>
        <row r="62">
          <cell r="B62">
            <v>27</v>
          </cell>
          <cell r="E62">
            <v>2012</v>
          </cell>
        </row>
        <row r="63">
          <cell r="A63" t="str">
            <v>PANL</v>
          </cell>
          <cell r="B63" t="str">
            <v>Universal Display Corp.</v>
          </cell>
          <cell r="C63">
            <v>20.506203257509064</v>
          </cell>
          <cell r="D63">
            <v>2.5819329756589209</v>
          </cell>
        </row>
        <row r="64">
          <cell r="A64" t="str">
            <v>IMMR</v>
          </cell>
          <cell r="B64" t="str">
            <v>Immersion Corp.</v>
          </cell>
          <cell r="C64">
            <v>3.2338666130093841</v>
          </cell>
          <cell r="D64">
            <v>2.5819329756589209</v>
          </cell>
        </row>
        <row r="65">
          <cell r="A65" t="str">
            <v>MVIS</v>
          </cell>
          <cell r="B65" t="str">
            <v>Microvision Inc.</v>
          </cell>
          <cell r="C65">
            <v>1.9299993383084575</v>
          </cell>
          <cell r="D65">
            <v>2.5819329756589209</v>
          </cell>
        </row>
        <row r="66">
          <cell r="A66" t="str">
            <v>OVTI</v>
          </cell>
          <cell r="B66" t="str">
            <v>OmniVision Technologies Inc.</v>
          </cell>
          <cell r="C66">
            <v>0.44944119271315142</v>
          </cell>
          <cell r="D66">
            <v>2.5819329756589209</v>
          </cell>
        </row>
        <row r="73">
          <cell r="G73" t="str">
            <v>X</v>
          </cell>
          <cell r="P73" t="str">
            <v>X</v>
          </cell>
        </row>
        <row r="74">
          <cell r="H74" t="str">
            <v>X</v>
          </cell>
          <cell r="O74" t="str">
            <v>X</v>
          </cell>
        </row>
        <row r="77">
          <cell r="A77" t="str">
            <v>2011E P/E Multiple</v>
          </cell>
        </row>
        <row r="78">
          <cell r="A78" t="str">
            <v>Lookup</v>
          </cell>
          <cell r="B78">
            <v>2</v>
          </cell>
          <cell r="C78">
            <v>35</v>
          </cell>
          <cell r="D78" t="str">
            <v>Median</v>
          </cell>
        </row>
        <row r="79">
          <cell r="A79" t="str">
            <v>"Stick" IP Licensing Median</v>
          </cell>
          <cell r="B79">
            <v>0</v>
          </cell>
          <cell r="C79">
            <v>24.483352468427096</v>
          </cell>
          <cell r="H79" t="str">
            <v>X</v>
          </cell>
          <cell r="O79" t="str">
            <v>X</v>
          </cell>
        </row>
        <row r="80">
          <cell r="G80" t="str">
            <v>X</v>
          </cell>
          <cell r="P80" t="str">
            <v>X</v>
          </cell>
        </row>
        <row r="81">
          <cell r="A81" t="str">
            <v>Traditional IP Licensing Median</v>
          </cell>
          <cell r="B81">
            <v>0</v>
          </cell>
          <cell r="C81">
            <v>23.75913887913083</v>
          </cell>
        </row>
        <row r="83">
          <cell r="A83" t="str">
            <v>IMMR</v>
          </cell>
          <cell r="B83" t="str">
            <v>Immersion Corp.</v>
          </cell>
          <cell r="C83" t="str">
            <v>NM</v>
          </cell>
          <cell r="D83">
            <v>6.7457350080071992</v>
          </cell>
        </row>
        <row r="84">
          <cell r="A84" t="str">
            <v>OVTI</v>
          </cell>
          <cell r="B84" t="str">
            <v>OmniVision Technologies Inc.</v>
          </cell>
          <cell r="C84">
            <v>6.7457350080071992</v>
          </cell>
          <cell r="D84">
            <v>6.7457350080071992</v>
          </cell>
        </row>
        <row r="85">
          <cell r="A85" t="str">
            <v>PANL</v>
          </cell>
          <cell r="B85" t="str">
            <v>Universal Display Corp.</v>
          </cell>
          <cell r="C85" t="str">
            <v>NM</v>
          </cell>
          <cell r="D85">
            <v>6.7457350080071992</v>
          </cell>
        </row>
        <row r="86">
          <cell r="A86" t="str">
            <v>MVIS</v>
          </cell>
          <cell r="B86" t="str">
            <v>Microvision Inc.</v>
          </cell>
          <cell r="C86" t="str">
            <v>NM</v>
          </cell>
          <cell r="D86">
            <v>6.7457350080071992</v>
          </cell>
        </row>
        <row r="87">
          <cell r="B87">
            <v>36</v>
          </cell>
          <cell r="E87">
            <v>2012</v>
          </cell>
        </row>
        <row r="88">
          <cell r="A88" t="str">
            <v>PANL</v>
          </cell>
          <cell r="B88" t="str">
            <v>Universal Display Corp.</v>
          </cell>
          <cell r="C88">
            <v>65.953343701399675</v>
          </cell>
          <cell r="D88">
            <v>30.179108981956567</v>
          </cell>
        </row>
        <row r="89">
          <cell r="A89" t="str">
            <v>IMMR</v>
          </cell>
          <cell r="B89" t="str">
            <v>Immersion Corp.</v>
          </cell>
          <cell r="C89">
            <v>30.179108981956567</v>
          </cell>
          <cell r="D89">
            <v>30.179108981956567</v>
          </cell>
        </row>
        <row r="90">
          <cell r="A90" t="str">
            <v>OVTI</v>
          </cell>
          <cell r="B90" t="str">
            <v>OmniVision Technologies Inc.</v>
          </cell>
          <cell r="C90">
            <v>6.6907797281270778</v>
          </cell>
          <cell r="D90">
            <v>30.179108981956567</v>
          </cell>
        </row>
        <row r="91">
          <cell r="A91" t="str">
            <v>MVIS</v>
          </cell>
          <cell r="B91" t="str">
            <v>Microvision Inc.</v>
          </cell>
          <cell r="C91" t="str">
            <v>NM</v>
          </cell>
          <cell r="D91">
            <v>30.179108981956567</v>
          </cell>
        </row>
        <row r="98">
          <cell r="G98" t="str">
            <v>X</v>
          </cell>
          <cell r="P98" t="str">
            <v>X</v>
          </cell>
        </row>
        <row r="99">
          <cell r="H99" t="str">
            <v>X</v>
          </cell>
          <cell r="O99" t="str">
            <v>X</v>
          </cell>
        </row>
      </sheetData>
      <sheetData sheetId="3"/>
      <sheetData sheetId="4" refreshError="1"/>
      <sheetData sheetId="5">
        <row r="2">
          <cell r="A2" t="str">
            <v>2011E / 2010A Revenue Growth</v>
          </cell>
        </row>
        <row r="3">
          <cell r="A3" t="str">
            <v>Lookup</v>
          </cell>
          <cell r="B3">
            <v>2</v>
          </cell>
          <cell r="C3">
            <v>42</v>
          </cell>
          <cell r="D3" t="str">
            <v>Median</v>
          </cell>
          <cell r="S3" t="str">
            <v>Legend</v>
          </cell>
        </row>
        <row r="4">
          <cell r="A4" t="str">
            <v>TSRA</v>
          </cell>
          <cell r="B4" t="e">
            <v>#N/A</v>
          </cell>
          <cell r="C4" t="e">
            <v>#N/A</v>
          </cell>
          <cell r="H4" t="str">
            <v>X</v>
          </cell>
          <cell r="O4" t="str">
            <v>X</v>
          </cell>
        </row>
        <row r="5">
          <cell r="A5" t="str">
            <v>TSRA IP</v>
          </cell>
          <cell r="B5" t="e">
            <v>#N/A</v>
          </cell>
          <cell r="C5" t="e">
            <v>#N/A</v>
          </cell>
          <cell r="G5" t="str">
            <v>X</v>
          </cell>
          <cell r="P5" t="str">
            <v>X</v>
          </cell>
          <cell r="S5" t="str">
            <v xml:space="preserve">Tessera </v>
          </cell>
        </row>
        <row r="6">
          <cell r="S6" t="str">
            <v>TSRA</v>
          </cell>
          <cell r="T6" t="str">
            <v>Tessera Consolidated</v>
          </cell>
        </row>
        <row r="7">
          <cell r="A7" t="str">
            <v>WIN-CA</v>
          </cell>
          <cell r="B7" t="str">
            <v>Wi-Lan Inc.</v>
          </cell>
          <cell r="C7">
            <v>1.2180889950001133</v>
          </cell>
          <cell r="S7" t="str">
            <v>TSRA IP</v>
          </cell>
          <cell r="T7" t="str">
            <v>Tessera IP Division</v>
          </cell>
        </row>
        <row r="8">
          <cell r="A8" t="str">
            <v>ACTG</v>
          </cell>
          <cell r="B8" t="str">
            <v>Acacia Research Corp.-Acacia Technologies</v>
          </cell>
          <cell r="C8">
            <v>0.56538622002745975</v>
          </cell>
          <cell r="S8" t="str">
            <v>TSRA I&amp;O</v>
          </cell>
          <cell r="T8" t="str">
            <v>Tessera I&amp;O Division</v>
          </cell>
        </row>
        <row r="9">
          <cell r="A9" t="str">
            <v>MSD-CA</v>
          </cell>
          <cell r="B9" t="str">
            <v>Mosaid Technologies Inc.</v>
          </cell>
          <cell r="C9">
            <v>8.8495583170019154E-2</v>
          </cell>
        </row>
        <row r="10">
          <cell r="A10" t="str">
            <v>MOSY</v>
          </cell>
          <cell r="B10" t="str">
            <v>MoSys Inc.</v>
          </cell>
          <cell r="C10">
            <v>-9.4005011887168255E-2</v>
          </cell>
          <cell r="S10" t="str">
            <v>"Stick" IP Licensing</v>
          </cell>
        </row>
        <row r="11">
          <cell r="A11" t="str">
            <v>IDCC</v>
          </cell>
          <cell r="B11" t="str">
            <v>InterDigital Inc.</v>
          </cell>
          <cell r="C11">
            <v>-0.21973412411765447</v>
          </cell>
          <cell r="S11" t="str">
            <v>ACTG</v>
          </cell>
          <cell r="T11" t="str">
            <v>Acacia Research Corp.</v>
          </cell>
        </row>
        <row r="12">
          <cell r="A12" t="str">
            <v>RMBS</v>
          </cell>
          <cell r="B12" t="str">
            <v>Rambus Inc.</v>
          </cell>
          <cell r="C12">
            <v>-9.3231083212220511E-2</v>
          </cell>
          <cell r="S12" t="str">
            <v>IDCC</v>
          </cell>
          <cell r="T12" t="str">
            <v>InterDigital Inc.</v>
          </cell>
        </row>
        <row r="13">
          <cell r="S13" t="str">
            <v>MSD-CA</v>
          </cell>
          <cell r="T13" t="str">
            <v>Mosaid Technologies Inc.</v>
          </cell>
        </row>
        <row r="14">
          <cell r="A14" t="str">
            <v>IMG-GB</v>
          </cell>
          <cell r="B14" t="str">
            <v>Imagination Technologies Group PLC</v>
          </cell>
          <cell r="C14">
            <v>0.25931749242706448</v>
          </cell>
          <cell r="S14" t="str">
            <v>MOSY</v>
          </cell>
          <cell r="T14" t="str">
            <v>MoSys Inc.</v>
          </cell>
        </row>
        <row r="15">
          <cell r="A15" t="str">
            <v>QCOM</v>
          </cell>
          <cell r="B15" t="str">
            <v>QUALCOMM Inc.</v>
          </cell>
          <cell r="C15">
            <v>0.29037974857139792</v>
          </cell>
          <cell r="S15" t="str">
            <v>RMBS</v>
          </cell>
          <cell r="T15" t="str">
            <v>Rambus Inc.</v>
          </cell>
        </row>
        <row r="16">
          <cell r="A16" t="str">
            <v>CEVA</v>
          </cell>
          <cell r="B16" t="str">
            <v>CEVA Inc.</v>
          </cell>
          <cell r="C16">
            <v>0.30048317784061807</v>
          </cell>
          <cell r="S16" t="str">
            <v>WIN-CA</v>
          </cell>
          <cell r="T16" t="str">
            <v>Wi-Lan Inc.</v>
          </cell>
        </row>
        <row r="17">
          <cell r="A17" t="str">
            <v>ARMH</v>
          </cell>
          <cell r="B17" t="str">
            <v>ARM Holdings PLC ADS</v>
          </cell>
          <cell r="C17">
            <v>0.20748967852545785</v>
          </cell>
        </row>
        <row r="18">
          <cell r="A18" t="str">
            <v>MIPS</v>
          </cell>
          <cell r="B18" t="str">
            <v>MIPS Technologies Inc.</v>
          </cell>
          <cell r="C18">
            <v>1.7826453045357571E-3</v>
          </cell>
          <cell r="S18" t="str">
            <v>Traditional IP Licensing</v>
          </cell>
        </row>
        <row r="19">
          <cell r="A19" t="str">
            <v>DLB</v>
          </cell>
          <cell r="B19" t="str">
            <v>Dolby Laboratories Inc.  (Cl A)</v>
          </cell>
          <cell r="C19">
            <v>2.8682738444669731E-2</v>
          </cell>
          <cell r="S19" t="str">
            <v>ARMH</v>
          </cell>
          <cell r="T19" t="str">
            <v>ARM Holdings PLC ADS</v>
          </cell>
        </row>
        <row r="20">
          <cell r="S20" t="str">
            <v>CEVA</v>
          </cell>
          <cell r="T20" t="str">
            <v>CEVA Inc.</v>
          </cell>
        </row>
        <row r="21">
          <cell r="S21" t="str">
            <v>DLB</v>
          </cell>
          <cell r="T21" t="str">
            <v xml:space="preserve">Dolby Laboratories Inc. </v>
          </cell>
        </row>
        <row r="22">
          <cell r="S22" t="str">
            <v>IMG-GB</v>
          </cell>
          <cell r="T22" t="str">
            <v>Imagination Technologies Group PLC</v>
          </cell>
        </row>
        <row r="23">
          <cell r="G23" t="str">
            <v>X</v>
          </cell>
          <cell r="P23" t="str">
            <v>X</v>
          </cell>
          <cell r="S23" t="str">
            <v>MIPS</v>
          </cell>
          <cell r="T23" t="str">
            <v>MIPS Technologies Inc.</v>
          </cell>
        </row>
        <row r="24">
          <cell r="H24" t="str">
            <v>X</v>
          </cell>
          <cell r="O24" t="str">
            <v>X</v>
          </cell>
          <cell r="S24" t="str">
            <v>QCOM</v>
          </cell>
          <cell r="T24" t="str">
            <v>QUALCOMM Inc.</v>
          </cell>
        </row>
        <row r="26">
          <cell r="S26" t="str">
            <v>Multimedia Device Focused</v>
          </cell>
        </row>
        <row r="27">
          <cell r="A27" t="str">
            <v>2011E EBITDA Margin</v>
          </cell>
          <cell r="S27" t="str">
            <v>IMMR</v>
          </cell>
          <cell r="T27" t="str">
            <v>Immersion Corp.</v>
          </cell>
        </row>
        <row r="28">
          <cell r="A28" t="str">
            <v>Lookup</v>
          </cell>
          <cell r="B28">
            <v>2</v>
          </cell>
          <cell r="C28">
            <v>68</v>
          </cell>
          <cell r="D28" t="str">
            <v>Median</v>
          </cell>
          <cell r="S28" t="str">
            <v>MVIS</v>
          </cell>
          <cell r="T28" t="str">
            <v>Microvision Inc.</v>
          </cell>
        </row>
        <row r="29">
          <cell r="A29" t="str">
            <v>TSRA</v>
          </cell>
          <cell r="B29" t="e">
            <v>#N/A</v>
          </cell>
          <cell r="C29" t="e">
            <v>#N/A</v>
          </cell>
          <cell r="H29" t="str">
            <v>X</v>
          </cell>
          <cell r="O29" t="str">
            <v>X</v>
          </cell>
          <cell r="S29" t="str">
            <v>OVTI</v>
          </cell>
          <cell r="T29" t="str">
            <v>OmniVision Technologies Inc.</v>
          </cell>
        </row>
        <row r="30">
          <cell r="A30" t="str">
            <v>TSRA IP</v>
          </cell>
          <cell r="B30" t="e">
            <v>#N/A</v>
          </cell>
          <cell r="C30" t="e">
            <v>#N/A</v>
          </cell>
          <cell r="G30" t="str">
            <v>X</v>
          </cell>
          <cell r="P30" t="str">
            <v>X</v>
          </cell>
          <cell r="S30" t="str">
            <v>PANL</v>
          </cell>
          <cell r="T30" t="str">
            <v>Universal Display Corp.</v>
          </cell>
        </row>
        <row r="32">
          <cell r="A32" t="str">
            <v>WIN-CA</v>
          </cell>
          <cell r="B32" t="str">
            <v>Wi-Lan Inc.</v>
          </cell>
          <cell r="C32">
            <v>0.67998415283086222</v>
          </cell>
        </row>
        <row r="33">
          <cell r="A33" t="str">
            <v>IDCC</v>
          </cell>
          <cell r="B33" t="str">
            <v>InterDigital Inc.</v>
          </cell>
          <cell r="C33">
            <v>0.55215949325970437</v>
          </cell>
        </row>
        <row r="34">
          <cell r="A34" t="str">
            <v>MSD-CA</v>
          </cell>
          <cell r="B34" t="str">
            <v>Mosaid Technologies Inc.</v>
          </cell>
          <cell r="C34">
            <v>0.50602622113496654</v>
          </cell>
        </row>
        <row r="35">
          <cell r="A35" t="str">
            <v>ACTG</v>
          </cell>
          <cell r="B35" t="str">
            <v>Acacia Research Corp.-Acacia Technologies</v>
          </cell>
          <cell r="C35">
            <v>0.41252611292802549</v>
          </cell>
        </row>
        <row r="36">
          <cell r="A36" t="str">
            <v>RMBS</v>
          </cell>
          <cell r="B36" t="str">
            <v>Rambus Inc.</v>
          </cell>
          <cell r="C36">
            <v>0.14459146091938346</v>
          </cell>
        </row>
        <row r="37">
          <cell r="A37" t="str">
            <v>MOSY</v>
          </cell>
          <cell r="B37" t="str">
            <v>MoSys Inc.</v>
          </cell>
          <cell r="C37" t="str">
            <v>NM</v>
          </cell>
        </row>
        <row r="39">
          <cell r="A39" t="str">
            <v>DLB</v>
          </cell>
          <cell r="B39" t="str">
            <v>Dolby Laboratories Inc.  (Cl A)</v>
          </cell>
          <cell r="C39">
            <v>0.48073224784240726</v>
          </cell>
        </row>
        <row r="40">
          <cell r="A40" t="str">
            <v>ARMH</v>
          </cell>
          <cell r="B40" t="str">
            <v>ARM Holdings PLC ADS</v>
          </cell>
          <cell r="C40">
            <v>0.4030987017450785</v>
          </cell>
        </row>
        <row r="41">
          <cell r="A41" t="str">
            <v>QCOM</v>
          </cell>
          <cell r="B41" t="str">
            <v>QUALCOMM Inc.</v>
          </cell>
          <cell r="C41">
            <v>0.41682403862909512</v>
          </cell>
        </row>
        <row r="42">
          <cell r="A42" t="str">
            <v>MIPS</v>
          </cell>
          <cell r="B42" t="str">
            <v>MIPS Technologies Inc.</v>
          </cell>
          <cell r="C42">
            <v>0.24915232133541992</v>
          </cell>
        </row>
        <row r="43">
          <cell r="A43" t="str">
            <v>IMG-GB</v>
          </cell>
          <cell r="B43" t="str">
            <v>Imagination Technologies Group PLC</v>
          </cell>
          <cell r="C43">
            <v>0.26370822707109159</v>
          </cell>
        </row>
        <row r="44">
          <cell r="A44" t="str">
            <v>CEVA</v>
          </cell>
          <cell r="B44" t="str">
            <v>CEVA Inc.</v>
          </cell>
          <cell r="C44">
            <v>0.32485532308324488</v>
          </cell>
        </row>
        <row r="48">
          <cell r="G48" t="str">
            <v>X</v>
          </cell>
          <cell r="P48" t="str">
            <v>X</v>
          </cell>
        </row>
        <row r="49">
          <cell r="H49" t="str">
            <v>X</v>
          </cell>
          <cell r="O49" t="str">
            <v>X</v>
          </cell>
        </row>
        <row r="52">
          <cell r="A52" t="str">
            <v>AV / 2012E Revenue</v>
          </cell>
        </row>
        <row r="53">
          <cell r="A53" t="str">
            <v>Lookup</v>
          </cell>
          <cell r="B53">
            <v>2</v>
          </cell>
          <cell r="C53">
            <v>27</v>
          </cell>
          <cell r="D53" t="str">
            <v>Median</v>
          </cell>
        </row>
        <row r="54">
          <cell r="A54" t="str">
            <v>TSRA</v>
          </cell>
          <cell r="B54" t="e">
            <v>#N/A</v>
          </cell>
          <cell r="C54" t="e">
            <v>#N/A</v>
          </cell>
          <cell r="H54" t="str">
            <v>X</v>
          </cell>
          <cell r="O54" t="str">
            <v>X</v>
          </cell>
        </row>
        <row r="55">
          <cell r="G55" t="str">
            <v>X</v>
          </cell>
          <cell r="P55" t="str">
            <v>X</v>
          </cell>
        </row>
        <row r="56">
          <cell r="A56" t="str">
            <v>RMBS</v>
          </cell>
          <cell r="B56" t="str">
            <v>Rambus Inc.</v>
          </cell>
          <cell r="C56">
            <v>4.7029440156716422</v>
          </cell>
        </row>
        <row r="57">
          <cell r="A57" t="str">
            <v>ACTG</v>
          </cell>
          <cell r="B57" t="str">
            <v>Acacia Research Corp.-Acacia Technologies</v>
          </cell>
          <cell r="C57">
            <v>6.2973506149593428</v>
          </cell>
        </row>
        <row r="58">
          <cell r="A58" t="str">
            <v>MOSY</v>
          </cell>
          <cell r="B58" t="str">
            <v>MoSys Inc.</v>
          </cell>
          <cell r="C58">
            <v>3.9752225352112678</v>
          </cell>
        </row>
        <row r="59">
          <cell r="A59" t="str">
            <v>IDCC</v>
          </cell>
          <cell r="B59" t="str">
            <v>InterDigital Inc.</v>
          </cell>
          <cell r="C59">
            <v>5.894411189644285</v>
          </cell>
        </row>
        <row r="60">
          <cell r="A60" t="str">
            <v>WIN-CA</v>
          </cell>
          <cell r="B60" t="str">
            <v>Wi-Lan Inc.</v>
          </cell>
          <cell r="C60">
            <v>4.324364655624823</v>
          </cell>
        </row>
        <row r="61">
          <cell r="A61" t="str">
            <v>MSD-CA</v>
          </cell>
          <cell r="B61" t="str">
            <v>Mosaid Technologies Inc.</v>
          </cell>
          <cell r="C61">
            <v>3.4349126452871706</v>
          </cell>
        </row>
        <row r="63">
          <cell r="A63" t="str">
            <v>ARMH</v>
          </cell>
          <cell r="B63" t="str">
            <v>ARM Holdings PLC ADS</v>
          </cell>
          <cell r="C63">
            <v>13.941032382016287</v>
          </cell>
        </row>
        <row r="64">
          <cell r="A64" t="str">
            <v>CEVA</v>
          </cell>
          <cell r="B64" t="str">
            <v>CEVA Inc.</v>
          </cell>
          <cell r="C64">
            <v>7.16249258537768</v>
          </cell>
        </row>
        <row r="65">
          <cell r="A65" t="str">
            <v>IMG-GB</v>
          </cell>
          <cell r="B65" t="str">
            <v>Imagination Technologies Group PLC</v>
          </cell>
          <cell r="C65">
            <v>7.6294512869490987</v>
          </cell>
        </row>
        <row r="66">
          <cell r="A66" t="str">
            <v>QCOM</v>
          </cell>
          <cell r="B66" t="str">
            <v>QUALCOMM Inc.</v>
          </cell>
          <cell r="C66">
            <v>4.3323968707743417</v>
          </cell>
        </row>
        <row r="67">
          <cell r="A67" t="str">
            <v>DLB</v>
          </cell>
          <cell r="B67" t="str">
            <v>Dolby Laboratories Inc.  (Cl A)</v>
          </cell>
          <cell r="C67">
            <v>2.292250539563637</v>
          </cell>
        </row>
        <row r="68">
          <cell r="A68" t="str">
            <v>MIPS</v>
          </cell>
          <cell r="B68" t="str">
            <v>MIPS Technologies Inc.</v>
          </cell>
          <cell r="C68">
            <v>2.2928889373708099</v>
          </cell>
        </row>
        <row r="73">
          <cell r="G73" t="str">
            <v>X</v>
          </cell>
          <cell r="P73" t="str">
            <v>X</v>
          </cell>
        </row>
        <row r="74">
          <cell r="H74" t="str">
            <v>X</v>
          </cell>
          <cell r="O74" t="str">
            <v>X</v>
          </cell>
        </row>
        <row r="77">
          <cell r="A77" t="str">
            <v>2012E P/E Multiple</v>
          </cell>
        </row>
        <row r="78">
          <cell r="A78" t="str">
            <v>Lookup</v>
          </cell>
          <cell r="B78">
            <v>2</v>
          </cell>
          <cell r="C78">
            <v>36</v>
          </cell>
          <cell r="D78" t="str">
            <v>Median</v>
          </cell>
        </row>
        <row r="79">
          <cell r="A79" t="str">
            <v>TSRA</v>
          </cell>
          <cell r="B79" t="e">
            <v>#N/A</v>
          </cell>
          <cell r="C79" t="e">
            <v>#N/A</v>
          </cell>
          <cell r="H79" t="str">
            <v>X</v>
          </cell>
          <cell r="O79" t="str">
            <v>X</v>
          </cell>
        </row>
        <row r="80">
          <cell r="G80" t="str">
            <v>X</v>
          </cell>
          <cell r="P80" t="str">
            <v>X</v>
          </cell>
        </row>
        <row r="81">
          <cell r="A81" t="str">
            <v>ACTG</v>
          </cell>
          <cell r="B81" t="str">
            <v>Acacia Research Corp.-Acacia Technologies</v>
          </cell>
          <cell r="C81">
            <v>17.901364113326334</v>
          </cell>
        </row>
        <row r="82">
          <cell r="A82" t="str">
            <v>IDCC</v>
          </cell>
          <cell r="B82" t="str">
            <v>InterDigital Inc.</v>
          </cell>
          <cell r="C82">
            <v>22.994483845547673</v>
          </cell>
        </row>
        <row r="83">
          <cell r="A83" t="str">
            <v>MSD-CA</v>
          </cell>
          <cell r="B83" t="str">
            <v>Mosaid Technologies Inc.</v>
          </cell>
          <cell r="C83">
            <v>14.494569380390683</v>
          </cell>
        </row>
        <row r="84">
          <cell r="A84" t="str">
            <v>WIN-CA</v>
          </cell>
          <cell r="B84" t="str">
            <v>Wi-Lan Inc.</v>
          </cell>
          <cell r="C84">
            <v>8.7649655471141692</v>
          </cell>
        </row>
        <row r="85">
          <cell r="A85" t="str">
            <v>MOSY</v>
          </cell>
          <cell r="B85" t="str">
            <v>MoSys Inc.</v>
          </cell>
          <cell r="C85" t="str">
            <v>NM</v>
          </cell>
        </row>
        <row r="86">
          <cell r="A86" t="str">
            <v>RMBS</v>
          </cell>
          <cell r="B86" t="str">
            <v>Rambus Inc.</v>
          </cell>
          <cell r="C86" t="str">
            <v>NM</v>
          </cell>
        </row>
        <row r="88">
          <cell r="A88" t="str">
            <v>ARMH</v>
          </cell>
          <cell r="B88" t="str">
            <v>ARM Holdings PLC ADS</v>
          </cell>
          <cell r="C88">
            <v>42.490611394189735</v>
          </cell>
        </row>
        <row r="89">
          <cell r="A89" t="str">
            <v>IMG-GB</v>
          </cell>
          <cell r="B89" t="str">
            <v>Imagination Technologies Group PLC</v>
          </cell>
          <cell r="C89">
            <v>33.190927200989336</v>
          </cell>
        </row>
        <row r="90">
          <cell r="A90" t="str">
            <v>CEVA</v>
          </cell>
          <cell r="B90" t="str">
            <v>CEVA Inc.</v>
          </cell>
          <cell r="C90">
            <v>26.086084077455606</v>
          </cell>
        </row>
        <row r="91">
          <cell r="A91" t="str">
            <v>QCOM</v>
          </cell>
          <cell r="B91" t="str">
            <v>QUALCOMM Inc.</v>
          </cell>
          <cell r="C91">
            <v>14.50042987627479</v>
          </cell>
        </row>
        <row r="92">
          <cell r="A92" t="str">
            <v>DLB</v>
          </cell>
          <cell r="B92" t="str">
            <v>Dolby Laboratories Inc.  (Cl A)</v>
          </cell>
          <cell r="C92">
            <v>10.816763278891463</v>
          </cell>
        </row>
        <row r="93">
          <cell r="A93" t="str">
            <v>MIPS</v>
          </cell>
          <cell r="B93" t="str">
            <v>MIPS Technologies Inc.</v>
          </cell>
          <cell r="C93">
            <v>20.201396388972491</v>
          </cell>
        </row>
        <row r="94">
          <cell r="A94" t="str">
            <v>MIPS</v>
          </cell>
        </row>
        <row r="98">
          <cell r="G98" t="str">
            <v>X</v>
          </cell>
          <cell r="P98" t="str">
            <v>X</v>
          </cell>
        </row>
        <row r="99">
          <cell r="H99" t="str">
            <v>X</v>
          </cell>
          <cell r="O99" t="str">
            <v>X</v>
          </cell>
        </row>
      </sheetData>
      <sheetData sheetId="6">
        <row r="2">
          <cell r="A2" t="str">
            <v>2011E / 2010A Revenue Growth</v>
          </cell>
        </row>
        <row r="3">
          <cell r="A3" t="str">
            <v>Lookup</v>
          </cell>
          <cell r="B3">
            <v>2</v>
          </cell>
          <cell r="C3">
            <v>42</v>
          </cell>
          <cell r="D3" t="str">
            <v>Median</v>
          </cell>
        </row>
        <row r="4">
          <cell r="A4" t="str">
            <v>TSRA I&amp;O</v>
          </cell>
          <cell r="B4" t="e">
            <v>#N/A</v>
          </cell>
          <cell r="C4" t="e">
            <v>#N/A</v>
          </cell>
          <cell r="H4" t="str">
            <v>X</v>
          </cell>
          <cell r="O4" t="str">
            <v>X</v>
          </cell>
        </row>
        <row r="5">
          <cell r="G5" t="str">
            <v>X</v>
          </cell>
          <cell r="P5" t="str">
            <v>X</v>
          </cell>
        </row>
        <row r="6">
          <cell r="A6" t="str">
            <v>"Stick" IP Licensing Median</v>
          </cell>
          <cell r="B6">
            <v>0</v>
          </cell>
          <cell r="C6">
            <v>8.8495583170019154E-2</v>
          </cell>
        </row>
        <row r="8">
          <cell r="A8" t="str">
            <v>Traditional IP Licensing Median</v>
          </cell>
          <cell r="B8">
            <v>0</v>
          </cell>
          <cell r="C8">
            <v>0.23340358547626117</v>
          </cell>
        </row>
        <row r="10">
          <cell r="A10" t="str">
            <v>PANL</v>
          </cell>
          <cell r="B10" t="str">
            <v>Universal Display Corp.</v>
          </cell>
          <cell r="C10">
            <v>0.62007313966926736</v>
          </cell>
        </row>
        <row r="11">
          <cell r="A11" t="str">
            <v>MVIS</v>
          </cell>
          <cell r="B11" t="str">
            <v>Microvision Inc.</v>
          </cell>
          <cell r="C11">
            <v>0.3438818565400843</v>
          </cell>
        </row>
        <row r="12">
          <cell r="A12" t="str">
            <v>OVTI</v>
          </cell>
          <cell r="B12" t="str">
            <v>OmniVision Technologies Inc.</v>
          </cell>
          <cell r="C12">
            <v>0.22311894020636669</v>
          </cell>
        </row>
        <row r="13">
          <cell r="A13" t="str">
            <v>IMMR</v>
          </cell>
          <cell r="B13" t="str">
            <v>Immersion Corp.</v>
          </cell>
          <cell r="C13">
            <v>3.8402840251895665E-2</v>
          </cell>
        </row>
        <row r="23">
          <cell r="G23" t="str">
            <v>X</v>
          </cell>
          <cell r="P23" t="str">
            <v>X</v>
          </cell>
        </row>
        <row r="24">
          <cell r="H24" t="str">
            <v>X</v>
          </cell>
          <cell r="O24" t="str">
            <v>X</v>
          </cell>
        </row>
        <row r="27">
          <cell r="A27" t="str">
            <v>2011E EBITDA Margin</v>
          </cell>
        </row>
        <row r="28">
          <cell r="A28" t="str">
            <v>Lookup</v>
          </cell>
          <cell r="B28">
            <v>2</v>
          </cell>
          <cell r="C28">
            <v>68</v>
          </cell>
          <cell r="D28" t="str">
            <v>Median</v>
          </cell>
        </row>
        <row r="29">
          <cell r="A29" t="str">
            <v>TSRA I&amp;O</v>
          </cell>
          <cell r="B29" t="e">
            <v>#N/A</v>
          </cell>
          <cell r="C29" t="e">
            <v>#N/A</v>
          </cell>
          <cell r="H29" t="str">
            <v>X</v>
          </cell>
          <cell r="O29" t="str">
            <v>X</v>
          </cell>
        </row>
        <row r="30">
          <cell r="G30" t="str">
            <v>X</v>
          </cell>
          <cell r="P30" t="str">
            <v>X</v>
          </cell>
        </row>
        <row r="31">
          <cell r="A31" t="str">
            <v>"Stick" IP Licensing Median</v>
          </cell>
          <cell r="B31">
            <v>0</v>
          </cell>
          <cell r="C31">
            <v>0.52909285719733545</v>
          </cell>
        </row>
        <row r="33">
          <cell r="A33" t="str">
            <v>Traditional IP Licensing Median</v>
          </cell>
          <cell r="B33">
            <v>0</v>
          </cell>
          <cell r="C33">
            <v>0.36397701241416169</v>
          </cell>
        </row>
        <row r="35">
          <cell r="A35" t="str">
            <v>OVTI</v>
          </cell>
          <cell r="B35" t="str">
            <v>OmniVision Technologies Inc.</v>
          </cell>
          <cell r="C35">
            <v>0.1703256660244809</v>
          </cell>
        </row>
        <row r="36">
          <cell r="A36" t="str">
            <v>PANL</v>
          </cell>
          <cell r="B36" t="str">
            <v>Universal Display Corp.</v>
          </cell>
          <cell r="C36">
            <v>0.1331794115269582</v>
          </cell>
        </row>
        <row r="37">
          <cell r="A37" t="str">
            <v>IMMR</v>
          </cell>
          <cell r="B37" t="str">
            <v>Immersion Corp.</v>
          </cell>
          <cell r="C37">
            <v>0.21507306017311664</v>
          </cell>
        </row>
        <row r="38">
          <cell r="A38" t="str">
            <v>MVIS</v>
          </cell>
          <cell r="B38" t="str">
            <v>Microvision Inc.</v>
          </cell>
          <cell r="C38" t="str">
            <v>NA</v>
          </cell>
        </row>
        <row r="48">
          <cell r="G48" t="str">
            <v>X</v>
          </cell>
          <cell r="P48" t="str">
            <v>X</v>
          </cell>
        </row>
        <row r="49">
          <cell r="H49" t="str">
            <v>X</v>
          </cell>
          <cell r="O49" t="str">
            <v>X</v>
          </cell>
        </row>
        <row r="52">
          <cell r="A52" t="str">
            <v>AV / 2012E Revenue</v>
          </cell>
        </row>
        <row r="53">
          <cell r="A53" t="str">
            <v>Lookup</v>
          </cell>
          <cell r="B53">
            <v>2</v>
          </cell>
          <cell r="C53">
            <v>27</v>
          </cell>
          <cell r="D53" t="str">
            <v>Median</v>
          </cell>
        </row>
        <row r="54">
          <cell r="A54" t="str">
            <v>"Stick" IP Licensing Median</v>
          </cell>
          <cell r="B54">
            <v>0</v>
          </cell>
          <cell r="C54">
            <v>4.4613569905635098</v>
          </cell>
          <cell r="H54" t="str">
            <v>X</v>
          </cell>
          <cell r="O54" t="str">
            <v>X</v>
          </cell>
        </row>
        <row r="55">
          <cell r="G55" t="str">
            <v>X</v>
          </cell>
          <cell r="P55" t="str">
            <v>X</v>
          </cell>
        </row>
        <row r="56">
          <cell r="A56" t="str">
            <v>Traditional IP Licensing Median</v>
          </cell>
          <cell r="B56">
            <v>0</v>
          </cell>
          <cell r="C56">
            <v>5.7474447280760108</v>
          </cell>
        </row>
        <row r="58">
          <cell r="A58" t="str">
            <v>PANL</v>
          </cell>
          <cell r="B58" t="str">
            <v>Universal Display Corp.</v>
          </cell>
          <cell r="C58">
            <v>20.506203257509064</v>
          </cell>
          <cell r="D58">
            <v>2.5819329756589209</v>
          </cell>
        </row>
        <row r="59">
          <cell r="A59" t="str">
            <v>IMMR</v>
          </cell>
          <cell r="B59" t="str">
            <v>Immersion Corp.</v>
          </cell>
          <cell r="C59">
            <v>3.2338666130093841</v>
          </cell>
          <cell r="D59">
            <v>2.5819329756589209</v>
          </cell>
        </row>
        <row r="60">
          <cell r="A60" t="str">
            <v>MVIS</v>
          </cell>
          <cell r="B60" t="str">
            <v>Microvision Inc.</v>
          </cell>
          <cell r="C60">
            <v>1.9299993383084575</v>
          </cell>
          <cell r="D60">
            <v>2.5819329756589209</v>
          </cell>
        </row>
        <row r="61">
          <cell r="A61" t="str">
            <v>OVTI</v>
          </cell>
          <cell r="B61" t="str">
            <v>OmniVision Technologies Inc.</v>
          </cell>
          <cell r="C61">
            <v>0.44944119271315142</v>
          </cell>
          <cell r="D61">
            <v>2.5819329756589209</v>
          </cell>
        </row>
        <row r="73">
          <cell r="G73" t="str">
            <v>X</v>
          </cell>
          <cell r="P73" t="str">
            <v>X</v>
          </cell>
        </row>
        <row r="74">
          <cell r="H74" t="str">
            <v>X</v>
          </cell>
          <cell r="O74" t="str">
            <v>X</v>
          </cell>
        </row>
        <row r="77">
          <cell r="A77" t="str">
            <v>2012E P/E Multiple</v>
          </cell>
        </row>
        <row r="78">
          <cell r="A78" t="str">
            <v>Lookup</v>
          </cell>
          <cell r="B78">
            <v>2</v>
          </cell>
          <cell r="C78">
            <v>36</v>
          </cell>
          <cell r="D78" t="str">
            <v>Median</v>
          </cell>
        </row>
        <row r="79">
          <cell r="A79" t="str">
            <v>"Stick" IP Licensing Median</v>
          </cell>
          <cell r="B79">
            <v>0</v>
          </cell>
          <cell r="C79">
            <v>17.901364113326334</v>
          </cell>
          <cell r="H79" t="str">
            <v>X</v>
          </cell>
          <cell r="O79" t="str">
            <v>X</v>
          </cell>
        </row>
        <row r="80">
          <cell r="G80" t="str">
            <v>X</v>
          </cell>
          <cell r="P80" t="str">
            <v>X</v>
          </cell>
        </row>
        <row r="81">
          <cell r="A81" t="str">
            <v>Traditional IP Licensing Median</v>
          </cell>
          <cell r="B81">
            <v>0</v>
          </cell>
          <cell r="C81">
            <v>23.143740233214046</v>
          </cell>
        </row>
        <row r="83">
          <cell r="A83" t="str">
            <v>PANL</v>
          </cell>
          <cell r="B83" t="str">
            <v>Universal Display Corp.</v>
          </cell>
          <cell r="C83">
            <v>65.953343701399675</v>
          </cell>
          <cell r="D83">
            <v>30.179108981956567</v>
          </cell>
        </row>
        <row r="84">
          <cell r="A84" t="str">
            <v>IMMR</v>
          </cell>
          <cell r="B84" t="str">
            <v>Immersion Corp.</v>
          </cell>
          <cell r="C84">
            <v>30.179108981956567</v>
          </cell>
          <cell r="D84">
            <v>30.179108981956567</v>
          </cell>
        </row>
        <row r="85">
          <cell r="A85" t="str">
            <v>OVTI</v>
          </cell>
          <cell r="B85" t="str">
            <v>OmniVision Technologies Inc.</v>
          </cell>
          <cell r="C85">
            <v>6.6907797281270778</v>
          </cell>
          <cell r="D85">
            <v>30.179108981956567</v>
          </cell>
        </row>
        <row r="86">
          <cell r="A86" t="str">
            <v>MVIS</v>
          </cell>
          <cell r="B86" t="str">
            <v>Microvision Inc.</v>
          </cell>
          <cell r="C86" t="str">
            <v>NM</v>
          </cell>
          <cell r="D86">
            <v>30.179108981956567</v>
          </cell>
        </row>
        <row r="98">
          <cell r="G98" t="str">
            <v>X</v>
          </cell>
          <cell r="P98" t="str">
            <v>X</v>
          </cell>
        </row>
        <row r="99">
          <cell r="H99" t="str">
            <v>X</v>
          </cell>
          <cell r="O99" t="str">
            <v>X</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ssumptions"/>
      <sheetName val="Side by Side"/>
      <sheetName val="Transaction Matrix (Ex. Ratio)"/>
      <sheetName val="Transaction Matrix"/>
      <sheetName val="Avago FDSO"/>
      <sheetName val="Contribution Analysis"/>
      <sheetName val="Pro-Forma P&amp;L"/>
      <sheetName val="_CIQHiddenCacheSheet"/>
      <sheetName val="Sources &amp; Uses"/>
      <sheetName val="A(D) Standalone"/>
      <sheetName val="A(D) Synergies"/>
      <sheetName val="Synergies Impact"/>
      <sheetName val="Synergies Impact (ER)"/>
      <sheetName val="Implied Renesas SH Consid"/>
      <sheetName val="PF Debt Paydown (Synergies)"/>
      <sheetName val="PF Debt Paydown"/>
      <sheetName val="PF P&amp;L"/>
      <sheetName val="PF Overview"/>
      <sheetName val="PF EPS"/>
      <sheetName val="PF Share Price"/>
      <sheetName val="PF BS"/>
      <sheetName val="Backup&gt;&gt;"/>
      <sheetName val="Atlas P&amp;L"/>
      <sheetName val="Atlas BS"/>
      <sheetName val="R-Operating Model (FY14)"/>
      <sheetName val="R-Operating Model (FY17"/>
      <sheetName val="Rome P&amp;L"/>
      <sheetName val="Rome BS"/>
      <sheetName val="Rome FCF"/>
      <sheetName val="Comps Sheet"/>
      <sheetName val="Opex Graphs"/>
      <sheetName val="Historical Stock"/>
      <sheetName val="Vision Comps Graphs"/>
      <sheetName val="Backup &amp; Exhibits&gt;&gt;"/>
      <sheetName val="Index Chart"/>
      <sheetName val="Combined Market Cap"/>
      <sheetName val="PF Ownership (v. 2.0)"/>
      <sheetName val="Analyst Commentary"/>
      <sheetName val="Vision Deck Backup"/>
      <sheetName val="Semi Overview"/>
      <sheetName val="Fab Facilities"/>
      <sheetName val="Renesas Metrics"/>
      <sheetName val="Product Overview"/>
      <sheetName val="Headcount"/>
      <sheetName val="Renesas SH Summary"/>
      <sheetName val="Restructuring Scenarios"/>
      <sheetName val="Not Used&gt;&gt;"/>
      <sheetName val="DCF"/>
      <sheetName val="PF Ownership"/>
    </sheetNames>
    <sheetDataSet>
      <sheetData sheetId="0" refreshError="1"/>
      <sheetData sheetId="1">
        <row r="13">
          <cell r="Y13">
            <v>7.6429900000000002</v>
          </cell>
        </row>
      </sheetData>
      <sheetData sheetId="2" refreshError="1"/>
      <sheetData sheetId="3">
        <row r="2">
          <cell r="C2" t="str">
            <v>Project Atlas</v>
          </cell>
        </row>
        <row r="3">
          <cell r="C3" t="str">
            <v>Transaction Matrix (Ex. Ratio</v>
          </cell>
        </row>
        <row r="5">
          <cell r="C5" t="str">
            <v>Assumptions</v>
          </cell>
        </row>
        <row r="6">
          <cell r="C6" t="str">
            <v>Avago Stock Price</v>
          </cell>
          <cell r="H6">
            <v>69.88</v>
          </cell>
        </row>
        <row r="7">
          <cell r="C7" t="str">
            <v>Avago FDSO</v>
          </cell>
          <cell r="H7">
            <v>286.95861661763024</v>
          </cell>
        </row>
        <row r="8">
          <cell r="C8" t="str">
            <v>Avago Net Debt</v>
          </cell>
          <cell r="H8">
            <v>3588.8</v>
          </cell>
        </row>
        <row r="9">
          <cell r="C9" t="str">
            <v>Renesas FDSO</v>
          </cell>
          <cell r="H9">
            <v>1667.1244899999999</v>
          </cell>
        </row>
        <row r="11">
          <cell r="C11" t="str">
            <v>Renesas Debt</v>
          </cell>
          <cell r="H11">
            <v>2668.3847000000001</v>
          </cell>
        </row>
        <row r="12">
          <cell r="C12" t="str">
            <v>Renesas Cash</v>
          </cell>
          <cell r="H12">
            <v>2632.9247</v>
          </cell>
        </row>
        <row r="13">
          <cell r="C13" t="str">
            <v>Renesas Stock Price</v>
          </cell>
          <cell r="H13">
            <v>7.7077499999999999</v>
          </cell>
        </row>
        <row r="15">
          <cell r="C15" t="str">
            <v>$MM, Except per share amounts</v>
          </cell>
        </row>
        <row r="16">
          <cell r="Q16" t="str">
            <v>Renesas</v>
          </cell>
          <cell r="W16" t="str">
            <v>Avago</v>
          </cell>
        </row>
        <row r="17">
          <cell r="D17" t="str">
            <v>Implied</v>
          </cell>
          <cell r="H17" t="str">
            <v>100% Stock</v>
          </cell>
          <cell r="J17" t="str">
            <v>50% Cash / 50% Stock</v>
          </cell>
          <cell r="L17" t="str">
            <v>Renesas</v>
          </cell>
          <cell r="T17" t="str">
            <v>FY2015E</v>
          </cell>
          <cell r="Z17" t="str">
            <v>Implied</v>
          </cell>
          <cell r="AD17" t="str">
            <v>FY2015E</v>
          </cell>
          <cell r="AG17" t="str">
            <v>PF</v>
          </cell>
          <cell r="AH17" t="str">
            <v>Shares</v>
          </cell>
        </row>
        <row r="18">
          <cell r="C18" t="str">
            <v>Exchange</v>
          </cell>
          <cell r="D18" t="str">
            <v>Renesas</v>
          </cell>
          <cell r="E18" t="str">
            <v>FDSO (1)</v>
          </cell>
          <cell r="H18" t="str">
            <v>FD Equity Own. %</v>
          </cell>
          <cell r="J18" t="str">
            <v>FD Equity Own. %</v>
          </cell>
          <cell r="L18" t="str">
            <v>Equity</v>
          </cell>
          <cell r="P18" t="str">
            <v>Enterprise</v>
          </cell>
          <cell r="Q18" t="str">
            <v>Implied Ex. Ratio P(D) to</v>
          </cell>
          <cell r="T18" t="str">
            <v>EV /</v>
          </cell>
          <cell r="V18" t="str">
            <v>Price /</v>
          </cell>
          <cell r="W18" t="str">
            <v>Implied Ex. Ratio P(D) to</v>
          </cell>
          <cell r="AD18" t="str">
            <v>EV /</v>
          </cell>
          <cell r="AF18" t="str">
            <v>Price /</v>
          </cell>
        </row>
        <row r="19">
          <cell r="C19" t="str">
            <v>Ratio</v>
          </cell>
          <cell r="D19" t="str">
            <v>Price</v>
          </cell>
          <cell r="E19" t="str">
            <v>Current</v>
          </cell>
          <cell r="F19" t="str">
            <v>Issued</v>
          </cell>
          <cell r="G19" t="str">
            <v>PF</v>
          </cell>
          <cell r="H19" t="str">
            <v>Avago</v>
          </cell>
          <cell r="I19" t="str">
            <v>Renesas</v>
          </cell>
          <cell r="J19" t="str">
            <v>Avago</v>
          </cell>
          <cell r="K19" t="str">
            <v>Renesas</v>
          </cell>
          <cell r="L19" t="str">
            <v>Value</v>
          </cell>
          <cell r="M19" t="str">
            <v>Cash</v>
          </cell>
          <cell r="N19" t="str">
            <v>Debt</v>
          </cell>
          <cell r="O19" t="str">
            <v>Net Debt</v>
          </cell>
          <cell r="P19" t="str">
            <v>Value</v>
          </cell>
          <cell r="Q19" t="str">
            <v>Current</v>
          </cell>
          <cell r="R19" t="str">
            <v>30-Day Avg.</v>
          </cell>
          <cell r="S19" t="str">
            <v>LTM Avg.</v>
          </cell>
          <cell r="T19" t="str">
            <v>Revenue</v>
          </cell>
          <cell r="U19" t="str">
            <v>EBITDA</v>
          </cell>
          <cell r="V19" t="str">
            <v>Earnings</v>
          </cell>
          <cell r="W19" t="str">
            <v>Current</v>
          </cell>
          <cell r="X19" t="str">
            <v>30-Day Avg.</v>
          </cell>
          <cell r="Y19" t="str">
            <v>LTM Avg.</v>
          </cell>
          <cell r="Z19" t="str">
            <v>Price</v>
          </cell>
          <cell r="AA19" t="str">
            <v>Eq. Value</v>
          </cell>
          <cell r="AB19" t="str">
            <v>Net Debt</v>
          </cell>
          <cell r="AC19" t="str">
            <v>EV</v>
          </cell>
          <cell r="AD19" t="str">
            <v>Revenue</v>
          </cell>
          <cell r="AE19" t="str">
            <v>EBITDA</v>
          </cell>
          <cell r="AF19" t="str">
            <v>Earnings</v>
          </cell>
          <cell r="AG19" t="str">
            <v>Cash</v>
          </cell>
          <cell r="AH19" t="str">
            <v>Issued</v>
          </cell>
        </row>
        <row r="20">
          <cell r="C20" t="str">
            <v>Metrics (1)(2)</v>
          </cell>
          <cell r="Q20">
            <v>0.111931111733408</v>
          </cell>
          <cell r="R20">
            <v>0.10534288207372791</v>
          </cell>
          <cell r="S20">
            <v>0.11449367082196106</v>
          </cell>
          <cell r="T20">
            <v>8693.9591369090558</v>
          </cell>
          <cell r="U20">
            <v>1588.488898326221</v>
          </cell>
          <cell r="V20">
            <v>0.38700603076111867</v>
          </cell>
          <cell r="W20">
            <v>8.9340665389060963</v>
          </cell>
          <cell r="X20">
            <v>9.4928103381499938</v>
          </cell>
          <cell r="Y20">
            <v>8.7341072464609084</v>
          </cell>
          <cell r="AD20">
            <v>5804.8</v>
          </cell>
          <cell r="AE20">
            <v>2551.3000000000002</v>
          </cell>
          <cell r="AF20">
            <v>4.9555355535553556</v>
          </cell>
        </row>
        <row r="21">
          <cell r="C21">
            <v>0.11029979965655409</v>
          </cell>
          <cell r="D21">
            <v>7.7077499999999999</v>
          </cell>
          <cell r="E21">
            <v>286.95861661763024</v>
          </cell>
          <cell r="F21">
            <v>183.88349724953491</v>
          </cell>
          <cell r="G21">
            <v>470.84211386716515</v>
          </cell>
          <cell r="H21">
            <v>0.60945826247519463</v>
          </cell>
          <cell r="I21">
            <v>0.39054173752480531</v>
          </cell>
          <cell r="J21">
            <v>0.7573458432378426</v>
          </cell>
          <cell r="K21">
            <v>0.2426541567621574</v>
          </cell>
          <cell r="L21">
            <v>12849.778787797501</v>
          </cell>
          <cell r="M21">
            <v>2632.9247</v>
          </cell>
          <cell r="N21">
            <v>2668.3847000000001</v>
          </cell>
          <cell r="O21">
            <v>35.460000000000036</v>
          </cell>
          <cell r="P21">
            <v>12885.238787797502</v>
          </cell>
          <cell r="Q21">
            <v>-1.4574250640333908E-2</v>
          </cell>
          <cell r="R21">
            <v>4.7055078475609857E-2</v>
          </cell>
          <cell r="S21">
            <v>-3.6629720536504484E-2</v>
          </cell>
          <cell r="T21">
            <v>1.4820910226153376</v>
          </cell>
          <cell r="U21">
            <v>8.1116328866853156</v>
          </cell>
          <cell r="V21">
            <v>19.916356302875407</v>
          </cell>
          <cell r="W21">
            <v>1.4789800905653516E-2</v>
          </cell>
          <cell r="X21">
            <v>-4.4940404227938546E-2</v>
          </cell>
          <cell r="Y21">
            <v>3.802247310027429E-2</v>
          </cell>
          <cell r="Z21">
            <v>69.88</v>
          </cell>
          <cell r="AA21">
            <v>20052.668129239999</v>
          </cell>
          <cell r="AB21">
            <v>3588.8</v>
          </cell>
          <cell r="AC21">
            <v>23641.468129239998</v>
          </cell>
          <cell r="AD21">
            <v>4.0727446474021498</v>
          </cell>
          <cell r="AE21">
            <v>9.2664399048485073</v>
          </cell>
          <cell r="AF21">
            <v>14.101402208660271</v>
          </cell>
          <cell r="AG21">
            <v>2000.0000000000018</v>
          </cell>
          <cell r="AH21">
            <v>183.88349724953491</v>
          </cell>
        </row>
        <row r="22">
          <cell r="C22">
            <v>0.11581478963938183</v>
          </cell>
          <cell r="D22">
            <v>8.093137500000001</v>
          </cell>
          <cell r="E22">
            <v>286.95861661763024</v>
          </cell>
          <cell r="F22">
            <v>193.0776721120117</v>
          </cell>
          <cell r="G22">
            <v>480.03628872964191</v>
          </cell>
          <cell r="H22">
            <v>0.59778525781255321</v>
          </cell>
          <cell r="I22">
            <v>0.40221474218744679</v>
          </cell>
          <cell r="J22">
            <v>0.748267334286149</v>
          </cell>
          <cell r="K22">
            <v>0.251732665713851</v>
          </cell>
          <cell r="L22">
            <v>13492.267727187374</v>
          </cell>
          <cell r="M22">
            <v>2632.9247</v>
          </cell>
          <cell r="N22">
            <v>2668.3847000000001</v>
          </cell>
          <cell r="O22">
            <v>35.460000000000036</v>
          </cell>
          <cell r="P22">
            <v>13527.727727187375</v>
          </cell>
          <cell r="Q22">
            <v>3.4697036827649574E-2</v>
          </cell>
          <cell r="R22">
            <v>9.940783239939055E-2</v>
          </cell>
          <cell r="S22">
            <v>1.1538793436670636E-2</v>
          </cell>
          <cell r="T22">
            <v>1.5559916390401691</v>
          </cell>
          <cell r="U22">
            <v>8.5160983759102393</v>
          </cell>
          <cell r="V22">
            <v>20.91217411801918</v>
          </cell>
          <cell r="W22">
            <v>-3.3533522946996852E-2</v>
          </cell>
          <cell r="X22">
            <v>-9.0419432598036975E-2</v>
          </cell>
          <cell r="Y22">
            <v>-1.1407168475929486E-2</v>
          </cell>
          <cell r="Z22">
            <v>66.552380952380929</v>
          </cell>
          <cell r="AA22">
            <v>19097.779170704758</v>
          </cell>
          <cell r="AB22">
            <v>3588.8</v>
          </cell>
          <cell r="AC22">
            <v>22686.579170704757</v>
          </cell>
          <cell r="AD22">
            <v>3.9082447579080686</v>
          </cell>
          <cell r="AE22">
            <v>8.8921644536921391</v>
          </cell>
          <cell r="AF22">
            <v>13.429906865390732</v>
          </cell>
          <cell r="AG22">
            <v>2000.0000000000018</v>
          </cell>
          <cell r="AH22">
            <v>193.0776721120117</v>
          </cell>
        </row>
        <row r="23">
          <cell r="C23">
            <v>0.12132977962220953</v>
          </cell>
          <cell r="D23">
            <v>8.4785250000000012</v>
          </cell>
          <cell r="E23">
            <v>286.95861661763024</v>
          </cell>
          <cell r="F23">
            <v>202.27184697448845</v>
          </cell>
          <cell r="G23">
            <v>489.23046359211867</v>
          </cell>
          <cell r="H23">
            <v>0.58655099788894882</v>
          </cell>
          <cell r="I23">
            <v>0.41344900211105123</v>
          </cell>
          <cell r="J23">
            <v>0.73940390024576397</v>
          </cell>
          <cell r="K23">
            <v>0.26059609975423603</v>
          </cell>
          <cell r="L23">
            <v>14134.75666657725</v>
          </cell>
          <cell r="M23">
            <v>2632.9247</v>
          </cell>
          <cell r="N23">
            <v>2668.3847000000001</v>
          </cell>
          <cell r="O23">
            <v>35.460000000000036</v>
          </cell>
          <cell r="P23">
            <v>14170.216666577249</v>
          </cell>
          <cell r="Q23">
            <v>8.3968324295633057E-2</v>
          </cell>
          <cell r="R23">
            <v>0.15176058632317102</v>
          </cell>
          <cell r="S23">
            <v>5.9707307409845312E-2</v>
          </cell>
          <cell r="T23">
            <v>1.6298922554650004</v>
          </cell>
          <cell r="U23">
            <v>8.9205638651351613</v>
          </cell>
          <cell r="V23">
            <v>21.907991933162954</v>
          </cell>
          <cell r="W23">
            <v>-7.7463817358497056E-2</v>
          </cell>
          <cell r="X23">
            <v>-0.13176400384358078</v>
          </cell>
          <cell r="Y23">
            <v>-5.6343206272478241E-2</v>
          </cell>
          <cell r="Z23">
            <v>63.52727272727271</v>
          </cell>
          <cell r="AA23">
            <v>18229.698299309086</v>
          </cell>
          <cell r="AB23">
            <v>3588.8</v>
          </cell>
          <cell r="AC23">
            <v>21818.498299309085</v>
          </cell>
          <cell r="AD23">
            <v>3.7586994038225408</v>
          </cell>
          <cell r="AE23">
            <v>8.5519140435499885</v>
          </cell>
          <cell r="AF23">
            <v>12.819456553327518</v>
          </cell>
          <cell r="AG23">
            <v>1999.9999999999964</v>
          </cell>
          <cell r="AH23">
            <v>202.27184697448845</v>
          </cell>
        </row>
        <row r="24">
          <cell r="C24">
            <v>0.12684476960503721</v>
          </cell>
          <cell r="D24">
            <v>8.8639124999999996</v>
          </cell>
          <cell r="E24">
            <v>286.95861661763024</v>
          </cell>
          <cell r="F24">
            <v>211.46602183696515</v>
          </cell>
          <cell r="G24">
            <v>498.42463845459542</v>
          </cell>
          <cell r="H24">
            <v>0.5757312028301167</v>
          </cell>
          <cell r="I24">
            <v>0.4242687971698833</v>
          </cell>
          <cell r="J24">
            <v>0.73074798772286242</v>
          </cell>
          <cell r="K24">
            <v>0.26925201227713758</v>
          </cell>
          <cell r="L24">
            <v>14777.245605967124</v>
          </cell>
          <cell r="M24">
            <v>2632.9247</v>
          </cell>
          <cell r="N24">
            <v>2668.3847000000001</v>
          </cell>
          <cell r="O24">
            <v>35.460000000000036</v>
          </cell>
          <cell r="P24">
            <v>14812.705605967123</v>
          </cell>
          <cell r="Q24">
            <v>0.13323961176361609</v>
          </cell>
          <cell r="R24">
            <v>0.20411334024695127</v>
          </cell>
          <cell r="S24">
            <v>0.10787582138301999</v>
          </cell>
          <cell r="T24">
            <v>1.7037928718898316</v>
          </cell>
          <cell r="U24">
            <v>9.3250293543600851</v>
          </cell>
          <cell r="V24">
            <v>22.90380974830672</v>
          </cell>
          <cell r="W24">
            <v>-0.11757408616899689</v>
          </cell>
          <cell r="X24">
            <v>-0.16951339498081619</v>
          </cell>
          <cell r="Y24">
            <v>-9.7371762521500704E-2</v>
          </cell>
          <cell r="Z24">
            <v>60.765217391304347</v>
          </cell>
          <cell r="AA24">
            <v>17437.102721078263</v>
          </cell>
          <cell r="AB24">
            <v>3588.8</v>
          </cell>
          <cell r="AC24">
            <v>21025.902721078262</v>
          </cell>
          <cell r="AD24">
            <v>3.6221579935705384</v>
          </cell>
          <cell r="AE24">
            <v>8.2412506255941125</v>
          </cell>
          <cell r="AF24">
            <v>12.26208887709589</v>
          </cell>
          <cell r="AG24">
            <v>2000</v>
          </cell>
          <cell r="AH24">
            <v>211.46602183696515</v>
          </cell>
        </row>
        <row r="25">
          <cell r="C25">
            <v>0.13235975958786492</v>
          </cell>
          <cell r="D25">
            <v>9.2492999999999999</v>
          </cell>
          <cell r="E25">
            <v>286.95861661763024</v>
          </cell>
          <cell r="F25">
            <v>220.66019669944191</v>
          </cell>
          <cell r="G25">
            <v>507.61881331707218</v>
          </cell>
          <cell r="H25">
            <v>0.56530335182511893</v>
          </cell>
          <cell r="I25">
            <v>0.43469664817488096</v>
          </cell>
          <cell r="J25">
            <v>0.72229239292943981</v>
          </cell>
          <cell r="K25">
            <v>0.27770760707056019</v>
          </cell>
          <cell r="L25">
            <v>15419.734545357</v>
          </cell>
          <cell r="M25">
            <v>2632.9247</v>
          </cell>
          <cell r="N25">
            <v>2668.3847000000001</v>
          </cell>
          <cell r="O25">
            <v>35.460000000000036</v>
          </cell>
          <cell r="P25">
            <v>15455.194545357001</v>
          </cell>
          <cell r="Q25">
            <v>0.18251089923159936</v>
          </cell>
          <cell r="R25">
            <v>0.25646609417073196</v>
          </cell>
          <cell r="S25">
            <v>0.15604433535619466</v>
          </cell>
          <cell r="T25">
            <v>1.7776934883146636</v>
          </cell>
          <cell r="U25">
            <v>9.7294948435850106</v>
          </cell>
          <cell r="V25">
            <v>23.89962756345049</v>
          </cell>
          <cell r="W25">
            <v>-0.154341832578622</v>
          </cell>
          <cell r="X25">
            <v>-0.2041170035232821</v>
          </cell>
          <cell r="Y25">
            <v>-0.13498127241643809</v>
          </cell>
          <cell r="Z25">
            <v>58.233333333333334</v>
          </cell>
          <cell r="AA25">
            <v>16710.556774366669</v>
          </cell>
          <cell r="AB25">
            <v>3588.8</v>
          </cell>
          <cell r="AC25">
            <v>20299.356774366668</v>
          </cell>
          <cell r="AD25">
            <v>3.4969950341728686</v>
          </cell>
          <cell r="AE25">
            <v>7.9564758258012258</v>
          </cell>
          <cell r="AF25">
            <v>11.751168507216894</v>
          </cell>
          <cell r="AG25">
            <v>1999.9999999999964</v>
          </cell>
          <cell r="AH25">
            <v>220.66019669944191</v>
          </cell>
        </row>
        <row r="26">
          <cell r="C26">
            <v>0.13787474957069262</v>
          </cell>
          <cell r="D26">
            <v>9.6346875000000001</v>
          </cell>
          <cell r="E26">
            <v>286.95861661763024</v>
          </cell>
          <cell r="F26">
            <v>229.85437156191864</v>
          </cell>
          <cell r="G26">
            <v>516.81298817954894</v>
          </cell>
          <cell r="H26">
            <v>0.55524652665643981</v>
          </cell>
          <cell r="I26">
            <v>0.44475347334356008</v>
          </cell>
          <cell r="J26">
            <v>0.71403024168797391</v>
          </cell>
          <cell r="K26">
            <v>0.28596975831202609</v>
          </cell>
          <cell r="L26">
            <v>16062.223484746874</v>
          </cell>
          <cell r="M26">
            <v>2632.9247</v>
          </cell>
          <cell r="N26">
            <v>2668.3847000000001</v>
          </cell>
          <cell r="O26">
            <v>35.460000000000036</v>
          </cell>
          <cell r="P26">
            <v>16097.683484746874</v>
          </cell>
          <cell r="Q26">
            <v>0.23178218669958262</v>
          </cell>
          <cell r="R26">
            <v>0.30881884809451243</v>
          </cell>
          <cell r="S26">
            <v>0.20421284932936956</v>
          </cell>
          <cell r="T26">
            <v>1.8515941047394948</v>
          </cell>
          <cell r="U26">
            <v>10.133960332809933</v>
          </cell>
          <cell r="V26">
            <v>24.89544537859426</v>
          </cell>
          <cell r="W26">
            <v>-0.18816815927547725</v>
          </cell>
          <cell r="X26">
            <v>-0.23595232338235095</v>
          </cell>
          <cell r="Y26">
            <v>-0.16958202151978063</v>
          </cell>
          <cell r="Z26">
            <v>55.903999999999996</v>
          </cell>
          <cell r="AA26">
            <v>16042.134503392001</v>
          </cell>
          <cell r="AB26">
            <v>3588.8</v>
          </cell>
          <cell r="AC26">
            <v>19630.934503392</v>
          </cell>
          <cell r="AD26">
            <v>3.3818451115270118</v>
          </cell>
          <cell r="AE26">
            <v>7.6944830099917683</v>
          </cell>
          <cell r="AF26">
            <v>11.281121766928218</v>
          </cell>
          <cell r="AG26">
            <v>2000</v>
          </cell>
          <cell r="AH26">
            <v>229.85437156191864</v>
          </cell>
        </row>
        <row r="27">
          <cell r="C27">
            <v>0.14338973955352033</v>
          </cell>
          <cell r="D27">
            <v>10.020075</v>
          </cell>
          <cell r="E27">
            <v>286.95861661763024</v>
          </cell>
          <cell r="F27">
            <v>239.0485464243954</v>
          </cell>
          <cell r="G27">
            <v>526.0071630420257</v>
          </cell>
          <cell r="H27">
            <v>0.54554127163987587</v>
          </cell>
          <cell r="I27">
            <v>0.45445872836012396</v>
          </cell>
          <cell r="J27">
            <v>0.70595497079290115</v>
          </cell>
          <cell r="K27">
            <v>0.29404502920709885</v>
          </cell>
          <cell r="L27">
            <v>16704.712424136749</v>
          </cell>
          <cell r="M27">
            <v>2632.9247</v>
          </cell>
          <cell r="N27">
            <v>2668.3847000000001</v>
          </cell>
          <cell r="O27">
            <v>35.460000000000036</v>
          </cell>
          <cell r="P27">
            <v>16740.172424136748</v>
          </cell>
          <cell r="Q27">
            <v>0.2810534741675661</v>
          </cell>
          <cell r="R27">
            <v>0.3611716020182929</v>
          </cell>
          <cell r="S27">
            <v>0.25238136330254424</v>
          </cell>
          <cell r="T27">
            <v>1.9254947211643261</v>
          </cell>
          <cell r="U27">
            <v>10.538425822034856</v>
          </cell>
          <cell r="V27">
            <v>25.89126319373803</v>
          </cell>
          <cell r="W27">
            <v>-0.21939246084180497</v>
          </cell>
          <cell r="X27">
            <v>-0.26533877248302973</v>
          </cell>
          <cell r="Y27">
            <v>-0.20152117453825058</v>
          </cell>
          <cell r="Z27">
            <v>53.753846153846148</v>
          </cell>
          <cell r="AA27">
            <v>15425.129330184614</v>
          </cell>
          <cell r="AB27">
            <v>3588.8</v>
          </cell>
          <cell r="AC27">
            <v>19013.929330184616</v>
          </cell>
          <cell r="AD27">
            <v>3.2755528752385294</v>
          </cell>
          <cell r="AE27">
            <v>7.4526434877061165</v>
          </cell>
          <cell r="AF27">
            <v>10.847232468200209</v>
          </cell>
          <cell r="AG27">
            <v>2000</v>
          </cell>
          <cell r="AH27">
            <v>239.0485464243954</v>
          </cell>
        </row>
        <row r="28">
          <cell r="C28">
            <v>0.14890472953634806</v>
          </cell>
          <cell r="D28">
            <v>10.405462500000002</v>
          </cell>
          <cell r="E28">
            <v>286.95861661763024</v>
          </cell>
          <cell r="F28">
            <v>248.24272128687218</v>
          </cell>
          <cell r="G28">
            <v>535.20133790450245</v>
          </cell>
          <cell r="H28">
            <v>0.53616946800090604</v>
          </cell>
          <cell r="I28">
            <v>0.46383053199909391</v>
          </cell>
          <cell r="J28">
            <v>0.69806031062269469</v>
          </cell>
          <cell r="K28">
            <v>0.30193968937730531</v>
          </cell>
          <cell r="L28">
            <v>17347.201363526627</v>
          </cell>
          <cell r="M28">
            <v>2632.9247</v>
          </cell>
          <cell r="N28">
            <v>2668.3847000000001</v>
          </cell>
          <cell r="O28">
            <v>35.460000000000036</v>
          </cell>
          <cell r="P28">
            <v>17382.661363526626</v>
          </cell>
          <cell r="Q28">
            <v>0.33032476163554958</v>
          </cell>
          <cell r="R28">
            <v>0.4135243559420736</v>
          </cell>
          <cell r="S28">
            <v>0.30054987727571936</v>
          </cell>
          <cell r="T28">
            <v>1.999395337589158</v>
          </cell>
          <cell r="U28">
            <v>10.94289131125978</v>
          </cell>
          <cell r="V28">
            <v>26.887081008881808</v>
          </cell>
          <cell r="W28">
            <v>-0.24830385118099763</v>
          </cell>
          <cell r="X28">
            <v>-0.29254844757625098</v>
          </cell>
          <cell r="Y28">
            <v>-0.23109446437016745</v>
          </cell>
          <cell r="Z28">
            <v>51.762962962962945</v>
          </cell>
          <cell r="AA28">
            <v>14853.828243881477</v>
          </cell>
          <cell r="AB28">
            <v>3588.8</v>
          </cell>
          <cell r="AC28">
            <v>18442.628243881478</v>
          </cell>
          <cell r="AD28">
            <v>3.1771341379343778</v>
          </cell>
          <cell r="AE28">
            <v>7.2287180041082886</v>
          </cell>
          <cell r="AF28">
            <v>10.445483117526125</v>
          </cell>
          <cell r="AG28">
            <v>2000</v>
          </cell>
          <cell r="AH28">
            <v>248.24272128687218</v>
          </cell>
        </row>
        <row r="29">
          <cell r="C29" t="str">
            <v>Notes:</v>
          </cell>
        </row>
        <row r="32">
          <cell r="L32" t="b">
            <v>1</v>
          </cell>
          <cell r="M32" t="b">
            <v>1</v>
          </cell>
          <cell r="N32" t="b">
            <v>1</v>
          </cell>
          <cell r="O32" t="b">
            <v>1</v>
          </cell>
          <cell r="P32" t="b">
            <v>1</v>
          </cell>
        </row>
        <row r="33">
          <cell r="L33" t="b">
            <v>1</v>
          </cell>
          <cell r="M33" t="b">
            <v>1</v>
          </cell>
          <cell r="N33" t="b">
            <v>1</v>
          </cell>
          <cell r="O33" t="b">
            <v>1</v>
          </cell>
          <cell r="P33" t="b">
            <v>1</v>
          </cell>
        </row>
        <row r="34">
          <cell r="L34" t="b">
            <v>1</v>
          </cell>
          <cell r="M34" t="b">
            <v>1</v>
          </cell>
          <cell r="N34" t="b">
            <v>1</v>
          </cell>
          <cell r="O34" t="b">
            <v>1</v>
          </cell>
          <cell r="P34" t="b">
            <v>0</v>
          </cell>
        </row>
        <row r="35">
          <cell r="L35" t="b">
            <v>1</v>
          </cell>
          <cell r="M35" t="b">
            <v>1</v>
          </cell>
          <cell r="N35" t="b">
            <v>1</v>
          </cell>
          <cell r="O35" t="b">
            <v>1</v>
          </cell>
          <cell r="P35" t="b">
            <v>1</v>
          </cell>
        </row>
        <row r="36">
          <cell r="L36" t="b">
            <v>1</v>
          </cell>
          <cell r="M36" t="b">
            <v>1</v>
          </cell>
          <cell r="N36" t="b">
            <v>1</v>
          </cell>
          <cell r="O36" t="b">
            <v>1</v>
          </cell>
          <cell r="P36" t="b">
            <v>1</v>
          </cell>
        </row>
        <row r="37">
          <cell r="L37" t="b">
            <v>1</v>
          </cell>
          <cell r="M37" t="b">
            <v>1</v>
          </cell>
          <cell r="N37" t="b">
            <v>1</v>
          </cell>
          <cell r="O37" t="b">
            <v>1</v>
          </cell>
          <cell r="P37" t="b">
            <v>1</v>
          </cell>
        </row>
      </sheetData>
      <sheetData sheetId="4" refreshError="1"/>
      <sheetData sheetId="5">
        <row r="2">
          <cell r="C2" t="str">
            <v>Project Atlas</v>
          </cell>
        </row>
        <row r="3">
          <cell r="C3" t="str">
            <v>Avago FDSO Calculation</v>
          </cell>
        </row>
        <row r="5">
          <cell r="C5" t="str">
            <v>Assumptions</v>
          </cell>
        </row>
        <row r="6">
          <cell r="C6" t="str">
            <v>Date</v>
          </cell>
          <cell r="D6">
            <v>41849</v>
          </cell>
        </row>
        <row r="7">
          <cell r="C7" t="str">
            <v>Ticker</v>
          </cell>
          <cell r="D7" t="str">
            <v>NasdaqGS:AVGO</v>
          </cell>
        </row>
        <row r="8">
          <cell r="C8" t="str">
            <v>Current Stock Price</v>
          </cell>
          <cell r="D8">
            <v>69.88</v>
          </cell>
        </row>
        <row r="9">
          <cell r="C9" t="str">
            <v>Basic Shares Outstanding</v>
          </cell>
          <cell r="D9">
            <v>251.717174</v>
          </cell>
        </row>
        <row r="10">
          <cell r="C10" t="str">
            <v>Take-out Premium</v>
          </cell>
          <cell r="D10">
            <v>0.2671594508975712</v>
          </cell>
        </row>
        <row r="13">
          <cell r="F13" t="str">
            <v>Current Price</v>
          </cell>
        </row>
        <row r="14">
          <cell r="C14" t="str">
            <v>Options</v>
          </cell>
          <cell r="D14" t="str">
            <v>Outstanding</v>
          </cell>
          <cell r="E14" t="str">
            <v>Strike Price</v>
          </cell>
          <cell r="F14" t="str">
            <v>Shares Issued</v>
          </cell>
        </row>
        <row r="15">
          <cell r="C15" t="str">
            <v>Options 1</v>
          </cell>
          <cell r="D15">
            <v>1</v>
          </cell>
          <cell r="E15">
            <v>8.4700000000000006</v>
          </cell>
          <cell r="F15">
            <v>0.87879221522610185</v>
          </cell>
        </row>
        <row r="16">
          <cell r="C16" t="str">
            <v>Options 2</v>
          </cell>
          <cell r="D16">
            <v>2</v>
          </cell>
          <cell r="E16">
            <v>13.31</v>
          </cell>
          <cell r="F16">
            <v>1.6190612478534629</v>
          </cell>
        </row>
        <row r="17">
          <cell r="C17" t="str">
            <v>Options 3</v>
          </cell>
          <cell r="D17">
            <v>2</v>
          </cell>
          <cell r="E17">
            <v>21</v>
          </cell>
          <cell r="F17">
            <v>1.3989696622781911</v>
          </cell>
        </row>
        <row r="18">
          <cell r="C18" t="str">
            <v>Options 4</v>
          </cell>
          <cell r="D18">
            <v>15</v>
          </cell>
          <cell r="E18">
            <v>35.479999999999997</v>
          </cell>
          <cell r="F18">
            <v>7.3840870062965083</v>
          </cell>
        </row>
        <row r="19">
          <cell r="C19" t="str">
            <v>Options 5</v>
          </cell>
          <cell r="D19">
            <v>1</v>
          </cell>
          <cell r="E19">
            <v>45.56</v>
          </cell>
          <cell r="F19">
            <v>0.34802518603319971</v>
          </cell>
        </row>
        <row r="20">
          <cell r="C20" t="str">
            <v>Options 6</v>
          </cell>
          <cell r="D20">
            <v>1</v>
          </cell>
          <cell r="E20">
            <v>53.57</v>
          </cell>
          <cell r="F20">
            <v>0.23340011448196904</v>
          </cell>
        </row>
        <row r="21">
          <cell r="C21" t="str">
            <v>Options 7</v>
          </cell>
          <cell r="D21">
            <v>5</v>
          </cell>
          <cell r="E21">
            <v>62.01</v>
          </cell>
          <cell r="F21">
            <v>0.56310818546078978</v>
          </cell>
        </row>
        <row r="23">
          <cell r="C23" t="str">
            <v>Convertible Debt</v>
          </cell>
          <cell r="D23">
            <v>20.815999000000001</v>
          </cell>
          <cell r="F23">
            <v>20.815999000000001</v>
          </cell>
        </row>
        <row r="25">
          <cell r="C25" t="str">
            <v>Total Options</v>
          </cell>
          <cell r="D25">
            <v>47.815999000000005</v>
          </cell>
          <cell r="F25">
            <v>33.241442617630227</v>
          </cell>
        </row>
        <row r="27">
          <cell r="C27" t="str">
            <v>Warrants / RSUs</v>
          </cell>
          <cell r="F27">
            <v>2</v>
          </cell>
        </row>
        <row r="30">
          <cell r="C30" t="str">
            <v>Fully Diluted Shares</v>
          </cell>
          <cell r="F30">
            <v>286.95861661763024</v>
          </cell>
        </row>
      </sheetData>
      <sheetData sheetId="6" refreshError="1"/>
      <sheetData sheetId="7">
        <row r="40">
          <cell r="AG40">
            <v>4358.6130159019003</v>
          </cell>
        </row>
      </sheetData>
      <sheetData sheetId="8" refreshError="1"/>
      <sheetData sheetId="9">
        <row r="2">
          <cell r="C2" t="str">
            <v>Project Atlas</v>
          </cell>
        </row>
      </sheetData>
      <sheetData sheetId="10">
        <row r="2">
          <cell r="C2" t="str">
            <v>Project Atlas</v>
          </cell>
        </row>
        <row r="3">
          <cell r="C3" t="str">
            <v>Accretion / (Dilution) Analysis (Standalone)</v>
          </cell>
        </row>
        <row r="5">
          <cell r="C5" t="str">
            <v>$MM, Except per share amounts</v>
          </cell>
        </row>
        <row r="6">
          <cell r="AH6" t="str">
            <v>Assumptions</v>
          </cell>
        </row>
        <row r="7">
          <cell r="C7" t="str">
            <v>100% Stock at 0.121x Exch. Ratio (10% Prem.)</v>
          </cell>
          <cell r="H7" t="str">
            <v>FY2015E</v>
          </cell>
          <cell r="I7" t="str">
            <v>FY2016E</v>
          </cell>
          <cell r="N7" t="str">
            <v>FY2017E</v>
          </cell>
          <cell r="AH7" t="str">
            <v>Current Scenario</v>
          </cell>
          <cell r="AL7" t="str">
            <v>100% Stock</v>
          </cell>
        </row>
        <row r="8">
          <cell r="C8" t="str">
            <v>Avago Adjusted EPS</v>
          </cell>
          <cell r="H8">
            <v>4.9555355535553556</v>
          </cell>
          <cell r="I8">
            <v>5.7026447462473202</v>
          </cell>
          <cell r="N8">
            <v>5.9728342245989321</v>
          </cell>
          <cell r="AH8" t="str">
            <v>Current Avago Shares Out.</v>
          </cell>
          <cell r="AL8">
            <v>286.95861661763024</v>
          </cell>
        </row>
        <row r="9">
          <cell r="C9" t="str">
            <v>Shares Outstanding (MM)</v>
          </cell>
          <cell r="H9">
            <v>277.75</v>
          </cell>
          <cell r="I9">
            <v>279.8</v>
          </cell>
          <cell r="N9">
            <v>280.5</v>
          </cell>
          <cell r="AH9" t="str">
            <v>Renesas Stock Price</v>
          </cell>
          <cell r="AL9">
            <v>7.7077499999999999</v>
          </cell>
        </row>
        <row r="10">
          <cell r="C10" t="str">
            <v>Avago Adjusted Net Income</v>
          </cell>
          <cell r="H10">
            <v>1376.4</v>
          </cell>
          <cell r="I10">
            <v>1595.6000000000004</v>
          </cell>
          <cell r="N10">
            <v>1675.3800000000006</v>
          </cell>
          <cell r="AH10" t="str">
            <v>Take-out Premium</v>
          </cell>
          <cell r="AL10">
            <v>0.1</v>
          </cell>
        </row>
        <row r="11">
          <cell r="AH11" t="str">
            <v>Take-out Price</v>
          </cell>
          <cell r="AL11">
            <v>8.4785250000000012</v>
          </cell>
        </row>
        <row r="12">
          <cell r="C12" t="str">
            <v>Renesas EBIT</v>
          </cell>
          <cell r="H12">
            <v>898.98889832622103</v>
          </cell>
          <cell r="I12">
            <v>1098.1251238679431</v>
          </cell>
          <cell r="N12">
            <v>1183.9973829456446</v>
          </cell>
        </row>
        <row r="13">
          <cell r="C13" t="str">
            <v>Less: Foregone Interest on Cash</v>
          </cell>
          <cell r="H13">
            <v>0</v>
          </cell>
          <cell r="I13">
            <v>0</v>
          </cell>
          <cell r="N13">
            <v>0</v>
          </cell>
          <cell r="AH13" t="str">
            <v>Cash Used</v>
          </cell>
          <cell r="AL13">
            <v>0</v>
          </cell>
        </row>
        <row r="14">
          <cell r="C14" t="str">
            <v>Less: Incremental Interest on Debt (1)</v>
          </cell>
          <cell r="H14">
            <v>51.212999999999923</v>
          </cell>
          <cell r="I14">
            <v>51.212999999999923</v>
          </cell>
          <cell r="N14">
            <v>51.212999999999923</v>
          </cell>
          <cell r="AH14" t="str">
            <v>Incremental Debt Raised</v>
          </cell>
          <cell r="AL14">
            <v>1024.2599999999984</v>
          </cell>
        </row>
        <row r="15">
          <cell r="C15" t="str">
            <v>Less: Tax Expense (Plus: Benefit)</v>
          </cell>
          <cell r="H15">
            <v>61.628390102674146</v>
          </cell>
          <cell r="I15">
            <v>78.870292131915022</v>
          </cell>
          <cell r="N15">
            <v>85.339574514912925</v>
          </cell>
          <cell r="AK15" t="str">
            <v>%</v>
          </cell>
        </row>
        <row r="16">
          <cell r="C16" t="str">
            <v>Incremental Net Income (Loss)</v>
          </cell>
          <cell r="H16">
            <v>786.14750822354699</v>
          </cell>
          <cell r="I16">
            <v>968.04183173602814</v>
          </cell>
          <cell r="N16">
            <v>1047.4448084307319</v>
          </cell>
          <cell r="AH16" t="str">
            <v>Foregone Interest on Cash</v>
          </cell>
          <cell r="AK16">
            <v>5.0000000000000001E-3</v>
          </cell>
          <cell r="AL16">
            <v>0</v>
          </cell>
        </row>
        <row r="17">
          <cell r="AH17" t="str">
            <v>Interest on Debt</v>
          </cell>
          <cell r="AK17">
            <v>0.05</v>
          </cell>
          <cell r="AL17">
            <v>51.212999999999923</v>
          </cell>
        </row>
        <row r="18">
          <cell r="C18" t="str">
            <v>Pro Forma Adjusted Net Income</v>
          </cell>
          <cell r="H18">
            <v>2162.5475082235471</v>
          </cell>
          <cell r="I18">
            <v>2563.6418317360285</v>
          </cell>
          <cell r="N18">
            <v>2722.8248084307324</v>
          </cell>
          <cell r="AK18" t="str">
            <v>2015E</v>
          </cell>
          <cell r="AL18" t="str">
            <v>2016E</v>
          </cell>
          <cell r="AM18" t="str">
            <v>2017E</v>
          </cell>
        </row>
        <row r="19">
          <cell r="C19" t="str">
            <v>PF Share Count</v>
          </cell>
          <cell r="H19">
            <v>480.02184697448843</v>
          </cell>
          <cell r="I19">
            <v>482.07184697448849</v>
          </cell>
          <cell r="N19">
            <v>482.77184697448843</v>
          </cell>
          <cell r="AH19" t="str">
            <v>Avago Shares Outstanding</v>
          </cell>
          <cell r="AK19">
            <v>277.75</v>
          </cell>
          <cell r="AL19">
            <v>279.8</v>
          </cell>
          <cell r="AM19">
            <v>280.5</v>
          </cell>
        </row>
        <row r="20">
          <cell r="C20" t="str">
            <v>Pro Forma EPS</v>
          </cell>
          <cell r="H20">
            <v>4.5051022611862068</v>
          </cell>
          <cell r="I20">
            <v>5.3179662903477913</v>
          </cell>
          <cell r="N20">
            <v>5.6399825828588908</v>
          </cell>
          <cell r="AH20" t="str">
            <v>PF Shares Outstanding</v>
          </cell>
          <cell r="AK20">
            <v>480.02184697448843</v>
          </cell>
          <cell r="AL20">
            <v>482.07184697448849</v>
          </cell>
          <cell r="AM20">
            <v>482.77184697448843</v>
          </cell>
        </row>
        <row r="21">
          <cell r="C21" t="str">
            <v>Accretion / (Dilution) %</v>
          </cell>
          <cell r="H21">
            <v>-9.0894977445169278E-2</v>
          </cell>
          <cell r="I21">
            <v>-6.7456149386242226E-2</v>
          </cell>
          <cell r="N21">
            <v>-5.5727587477516494E-2</v>
          </cell>
          <cell r="AH21" t="str">
            <v>Adjustments Tax Rate</v>
          </cell>
          <cell r="AK21">
            <v>7.2694199285858643E-2</v>
          </cell>
          <cell r="AL21">
            <v>7.53361149745016E-2</v>
          </cell>
          <cell r="AM21">
            <v>7.5336114974501586E-2</v>
          </cell>
        </row>
        <row r="23">
          <cell r="D23">
            <v>1</v>
          </cell>
          <cell r="E23">
            <v>2</v>
          </cell>
          <cell r="F23">
            <v>3</v>
          </cell>
          <cell r="G23">
            <v>4</v>
          </cell>
          <cell r="H23">
            <v>5</v>
          </cell>
          <cell r="I23">
            <v>6</v>
          </cell>
          <cell r="J23">
            <v>7</v>
          </cell>
          <cell r="K23">
            <v>8</v>
          </cell>
          <cell r="L23">
            <v>9</v>
          </cell>
          <cell r="M23">
            <v>10</v>
          </cell>
          <cell r="N23">
            <v>11</v>
          </cell>
          <cell r="O23">
            <v>12</v>
          </cell>
          <cell r="P23">
            <v>13</v>
          </cell>
          <cell r="Q23">
            <v>14</v>
          </cell>
          <cell r="R23">
            <v>15</v>
          </cell>
          <cell r="S23">
            <v>16</v>
          </cell>
          <cell r="T23">
            <v>17</v>
          </cell>
          <cell r="U23">
            <v>18</v>
          </cell>
          <cell r="V23">
            <v>19</v>
          </cell>
          <cell r="W23">
            <v>20</v>
          </cell>
          <cell r="X23">
            <v>21</v>
          </cell>
          <cell r="Y23">
            <v>22</v>
          </cell>
          <cell r="Z23">
            <v>23</v>
          </cell>
          <cell r="AA23">
            <v>24</v>
          </cell>
          <cell r="AB23">
            <v>25</v>
          </cell>
          <cell r="AC23">
            <v>26</v>
          </cell>
          <cell r="AD23">
            <v>27</v>
          </cell>
          <cell r="AE23">
            <v>28</v>
          </cell>
          <cell r="AF23">
            <v>29</v>
          </cell>
        </row>
        <row r="24">
          <cell r="C24" t="str">
            <v>Exchange</v>
          </cell>
          <cell r="D24" t="str">
            <v>Implied</v>
          </cell>
          <cell r="F24" t="str">
            <v>FDSO</v>
          </cell>
          <cell r="I24" t="str">
            <v>PF Ownership %</v>
          </cell>
          <cell r="J24" t="str">
            <v>Cash</v>
          </cell>
          <cell r="K24" t="str">
            <v>PF</v>
          </cell>
          <cell r="L24" t="str">
            <v>Issued</v>
          </cell>
          <cell r="O24" t="str">
            <v>FY2015E</v>
          </cell>
          <cell r="U24" t="str">
            <v>FY2016E</v>
          </cell>
          <cell r="AA24" t="str">
            <v>FY2017E</v>
          </cell>
          <cell r="AH24" t="str">
            <v>Pre-Tax Interest Expense</v>
          </cell>
        </row>
        <row r="25">
          <cell r="C25" t="str">
            <v>Ratio</v>
          </cell>
          <cell r="D25" t="str">
            <v>Premium</v>
          </cell>
          <cell r="E25" t="str">
            <v>Price</v>
          </cell>
          <cell r="F25" t="str">
            <v>Current (2)</v>
          </cell>
          <cell r="G25" t="str">
            <v>Issued</v>
          </cell>
          <cell r="H25" t="str">
            <v>PF</v>
          </cell>
          <cell r="I25" t="str">
            <v>Avago</v>
          </cell>
          <cell r="J25" t="str">
            <v>Used</v>
          </cell>
          <cell r="K25" t="str">
            <v>Cash</v>
          </cell>
          <cell r="L25" t="str">
            <v>Debt</v>
          </cell>
          <cell r="M25" t="str">
            <v>Net Debt</v>
          </cell>
          <cell r="N25" t="str">
            <v>Renesas</v>
          </cell>
          <cell r="O25" t="str">
            <v>PF EPS</v>
          </cell>
          <cell r="P25" t="str">
            <v>A/(D) %</v>
          </cell>
          <cell r="Q25" t="str">
            <v>Incr. NI</v>
          </cell>
          <cell r="R25" t="str">
            <v>Incr. EPS</v>
          </cell>
          <cell r="S25" t="str">
            <v>Shares Out</v>
          </cell>
          <cell r="T25" t="str">
            <v>PF EPS</v>
          </cell>
          <cell r="U25" t="str">
            <v>PF EPS</v>
          </cell>
          <cell r="V25" t="str">
            <v>A/(D) %</v>
          </cell>
          <cell r="W25" t="str">
            <v>Incr. NI</v>
          </cell>
          <cell r="X25" t="str">
            <v>Incr. EPS</v>
          </cell>
          <cell r="Y25" t="str">
            <v>Shares Out</v>
          </cell>
          <cell r="Z25" t="str">
            <v>PF EPS</v>
          </cell>
          <cell r="AA25" t="str">
            <v>PF EPS</v>
          </cell>
          <cell r="AB25" t="str">
            <v>A/(D) %</v>
          </cell>
          <cell r="AC25" t="str">
            <v>Incr. NI</v>
          </cell>
          <cell r="AD25" t="str">
            <v>Incr. EPS</v>
          </cell>
          <cell r="AE25" t="str">
            <v>Shares Out</v>
          </cell>
          <cell r="AF25" t="str">
            <v>PF EPS</v>
          </cell>
          <cell r="AH25" t="str">
            <v>Interest on Debt</v>
          </cell>
          <cell r="AK25" t="str">
            <v>Interest on Cash</v>
          </cell>
        </row>
        <row r="26">
          <cell r="E26" t="str">
            <v>Adjusted EPS</v>
          </cell>
          <cell r="O26">
            <v>4.9555355535553556</v>
          </cell>
          <cell r="U26">
            <v>5.7026447462473202</v>
          </cell>
          <cell r="AA26">
            <v>5.9728342245989321</v>
          </cell>
          <cell r="AH26">
            <v>2015</v>
          </cell>
          <cell r="AI26">
            <v>2016</v>
          </cell>
          <cell r="AJ26">
            <v>2017</v>
          </cell>
          <cell r="AK26">
            <v>2015</v>
          </cell>
          <cell r="AL26">
            <v>2016</v>
          </cell>
          <cell r="AM26">
            <v>2017</v>
          </cell>
        </row>
        <row r="27">
          <cell r="C27">
            <v>0.11029979965655409</v>
          </cell>
          <cell r="D27">
            <v>0</v>
          </cell>
          <cell r="E27">
            <v>7.7077499999999999</v>
          </cell>
          <cell r="F27">
            <v>286.95861661763024</v>
          </cell>
          <cell r="G27">
            <v>183.88349724953491</v>
          </cell>
          <cell r="H27">
            <v>470.84211386716515</v>
          </cell>
          <cell r="I27">
            <v>0.60945826247519463</v>
          </cell>
          <cell r="J27">
            <v>0</v>
          </cell>
          <cell r="K27">
            <v>2000.0000000000018</v>
          </cell>
          <cell r="L27">
            <v>1024.260000000002</v>
          </cell>
          <cell r="M27">
            <v>-975.73999999999978</v>
          </cell>
          <cell r="N27">
            <v>0.39054173752480531</v>
          </cell>
          <cell r="O27" t="str">
            <v>($0.27) / $4.68</v>
          </cell>
          <cell r="P27">
            <v>-5.4682394972165427E-2</v>
          </cell>
          <cell r="Q27">
            <v>786.14750822354688</v>
          </cell>
          <cell r="R27">
            <v>-0.27098055243812258</v>
          </cell>
          <cell r="S27">
            <v>277.75</v>
          </cell>
          <cell r="T27">
            <v>4.684555001117233</v>
          </cell>
          <cell r="U27" t="str">
            <v>($0.17) / $5.53</v>
          </cell>
          <cell r="V27">
            <v>-3.0474150758604379E-2</v>
          </cell>
          <cell r="W27">
            <v>968.04183173602792</v>
          </cell>
          <cell r="X27">
            <v>-0.17378325571990416</v>
          </cell>
          <cell r="Y27">
            <v>279.8</v>
          </cell>
          <cell r="Z27">
            <v>5.528861490527416</v>
          </cell>
          <cell r="AA27" t="str">
            <v>($0.11) / $5.86</v>
          </cell>
          <cell r="AB27">
            <v>-1.8336914768579238E-2</v>
          </cell>
          <cell r="AC27">
            <v>1047.4448084307317</v>
          </cell>
          <cell r="AD27">
            <v>-0.10952335210332365</v>
          </cell>
          <cell r="AE27">
            <v>280.5</v>
          </cell>
          <cell r="AF27">
            <v>5.8633108724956085</v>
          </cell>
          <cell r="AH27">
            <v>51.213000000000108</v>
          </cell>
          <cell r="AI27">
            <v>51.213000000000108</v>
          </cell>
          <cell r="AJ27">
            <v>51.213000000000108</v>
          </cell>
          <cell r="AK27">
            <v>0</v>
          </cell>
          <cell r="AL27">
            <v>0</v>
          </cell>
          <cell r="AM27">
            <v>0</v>
          </cell>
        </row>
        <row r="28">
          <cell r="C28">
            <v>0.11581478963938183</v>
          </cell>
          <cell r="D28">
            <v>0.05</v>
          </cell>
          <cell r="E28">
            <v>8.093137500000001</v>
          </cell>
          <cell r="F28">
            <v>286.95861661763024</v>
          </cell>
          <cell r="G28">
            <v>193.0776721120117</v>
          </cell>
          <cell r="H28">
            <v>480.03628872964191</v>
          </cell>
          <cell r="I28">
            <v>0.59778525781255321</v>
          </cell>
          <cell r="J28">
            <v>0</v>
          </cell>
          <cell r="K28">
            <v>2000.0000000000018</v>
          </cell>
          <cell r="L28">
            <v>1024.260000000002</v>
          </cell>
          <cell r="M28">
            <v>-975.73999999999978</v>
          </cell>
          <cell r="N28">
            <v>0.40221474218744679</v>
          </cell>
          <cell r="O28" t="str">
            <v>($0.36) / $4.59</v>
          </cell>
          <cell r="P28">
            <v>-7.3142260175534379E-2</v>
          </cell>
          <cell r="Q28">
            <v>786.14750822354688</v>
          </cell>
          <cell r="R28">
            <v>-0.36245907076725636</v>
          </cell>
          <cell r="S28">
            <v>277.75</v>
          </cell>
          <cell r="T28">
            <v>4.5930764827880992</v>
          </cell>
          <cell r="U28" t="str">
            <v>($0.28) / $5.42</v>
          </cell>
          <cell r="V28">
            <v>-4.9324671130615672E-2</v>
          </cell>
          <cell r="W28">
            <v>968.04183173602792</v>
          </cell>
          <cell r="X28">
            <v>-0.2812810766833822</v>
          </cell>
          <cell r="Y28">
            <v>279.8</v>
          </cell>
          <cell r="Z28">
            <v>5.421363669563938</v>
          </cell>
          <cell r="AA28" t="str">
            <v>($0.22) / $5.75</v>
          </cell>
          <cell r="AB28">
            <v>-3.7395207828310628E-2</v>
          </cell>
          <cell r="AC28">
            <v>1047.4448084307317</v>
          </cell>
          <cell r="AD28">
            <v>-0.22335537715292375</v>
          </cell>
          <cell r="AE28">
            <v>280.5</v>
          </cell>
          <cell r="AF28">
            <v>5.7494788474460083</v>
          </cell>
          <cell r="AH28">
            <v>51.213000000000108</v>
          </cell>
          <cell r="AI28">
            <v>51.213000000000108</v>
          </cell>
          <cell r="AJ28">
            <v>51.213000000000108</v>
          </cell>
          <cell r="AK28">
            <v>0</v>
          </cell>
          <cell r="AL28">
            <v>0</v>
          </cell>
          <cell r="AM28">
            <v>0</v>
          </cell>
        </row>
        <row r="29">
          <cell r="C29">
            <v>0.12132977962220953</v>
          </cell>
          <cell r="D29">
            <v>0.1</v>
          </cell>
          <cell r="E29">
            <v>8.4785250000000012</v>
          </cell>
          <cell r="F29">
            <v>286.95861661763024</v>
          </cell>
          <cell r="G29">
            <v>202.27184697448845</v>
          </cell>
          <cell r="H29">
            <v>489.23046359211867</v>
          </cell>
          <cell r="I29">
            <v>0.58655099788894882</v>
          </cell>
          <cell r="J29">
            <v>0</v>
          </cell>
          <cell r="K29">
            <v>1999.9999999999964</v>
          </cell>
          <cell r="L29">
            <v>1024.2599999999984</v>
          </cell>
          <cell r="M29">
            <v>-975.73999999999796</v>
          </cell>
          <cell r="N29">
            <v>0.41344900211105123</v>
          </cell>
          <cell r="O29" t="str">
            <v>($0.45) / $4.51</v>
          </cell>
          <cell r="P29">
            <v>-9.0894977445169278E-2</v>
          </cell>
          <cell r="Q29">
            <v>786.14750822354688</v>
          </cell>
          <cell r="R29">
            <v>-0.45043329236914875</v>
          </cell>
          <cell r="S29">
            <v>277.75</v>
          </cell>
          <cell r="T29">
            <v>4.5051022611862068</v>
          </cell>
          <cell r="U29" t="str">
            <v>($0.38) / $5.32</v>
          </cell>
          <cell r="V29">
            <v>-6.7456149386242226E-2</v>
          </cell>
          <cell r="W29">
            <v>968.04183173602814</v>
          </cell>
          <cell r="X29">
            <v>-0.38467845589952887</v>
          </cell>
          <cell r="Y29">
            <v>279.8</v>
          </cell>
          <cell r="Z29">
            <v>5.3179662903477913</v>
          </cell>
          <cell r="AA29" t="str">
            <v>($0.33) / $5.64</v>
          </cell>
          <cell r="AB29">
            <v>-5.5727587477516494E-2</v>
          </cell>
          <cell r="AC29">
            <v>1047.4448084307319</v>
          </cell>
          <cell r="AD29">
            <v>-0.33285164174004134</v>
          </cell>
          <cell r="AE29">
            <v>280.5</v>
          </cell>
          <cell r="AF29">
            <v>5.6399825828588908</v>
          </cell>
          <cell r="AH29">
            <v>51.212999999999923</v>
          </cell>
          <cell r="AI29">
            <v>51.212999999999923</v>
          </cell>
          <cell r="AJ29">
            <v>51.212999999999923</v>
          </cell>
          <cell r="AK29">
            <v>0</v>
          </cell>
          <cell r="AL29">
            <v>0</v>
          </cell>
          <cell r="AM29">
            <v>0</v>
          </cell>
        </row>
        <row r="30">
          <cell r="C30">
            <v>0.12684476960503721</v>
          </cell>
          <cell r="D30">
            <v>0.15000000000000002</v>
          </cell>
          <cell r="E30">
            <v>8.8639124999999996</v>
          </cell>
          <cell r="F30">
            <v>286.95861661763024</v>
          </cell>
          <cell r="G30">
            <v>211.46602183696515</v>
          </cell>
          <cell r="H30">
            <v>498.42463845459542</v>
          </cell>
          <cell r="I30">
            <v>0.5757312028301167</v>
          </cell>
          <cell r="J30">
            <v>0</v>
          </cell>
          <cell r="K30">
            <v>2000</v>
          </cell>
          <cell r="L30">
            <v>1024.2599999999984</v>
          </cell>
          <cell r="M30">
            <v>-975.7400000000016</v>
          </cell>
          <cell r="N30">
            <v>0.4242687971698833</v>
          </cell>
          <cell r="O30" t="str">
            <v>($0.54) / $4.42</v>
          </cell>
          <cell r="P30">
            <v>-0.10798041654084667</v>
          </cell>
          <cell r="Q30">
            <v>786.14750822354688</v>
          </cell>
          <cell r="R30">
            <v>-0.53510079325588222</v>
          </cell>
          <cell r="S30">
            <v>277.75</v>
          </cell>
          <cell r="T30">
            <v>4.4204347602994734</v>
          </cell>
          <cell r="U30" t="str">
            <v>($0.48) / $5.22</v>
          </cell>
          <cell r="V30">
            <v>-8.4908956721482021E-2</v>
          </cell>
          <cell r="W30">
            <v>968.04183173602814</v>
          </cell>
          <cell r="X30">
            <v>-0.48420561595710065</v>
          </cell>
          <cell r="Y30">
            <v>279.8</v>
          </cell>
          <cell r="Z30">
            <v>5.2184391302902196</v>
          </cell>
          <cell r="AA30" t="str">
            <v>($0.44) / $5.53</v>
          </cell>
          <cell r="AB30">
            <v>-7.3374752714919E-2</v>
          </cell>
          <cell r="AC30">
            <v>1047.4448084307319</v>
          </cell>
          <cell r="AD30">
            <v>-0.43825523423715129</v>
          </cell>
          <cell r="AE30">
            <v>280.5</v>
          </cell>
          <cell r="AF30">
            <v>5.5345789903617808</v>
          </cell>
          <cell r="AH30">
            <v>51.212999999999923</v>
          </cell>
          <cell r="AI30">
            <v>51.212999999999923</v>
          </cell>
          <cell r="AJ30">
            <v>51.212999999999923</v>
          </cell>
          <cell r="AK30">
            <v>0</v>
          </cell>
          <cell r="AL30">
            <v>0</v>
          </cell>
          <cell r="AM30">
            <v>0</v>
          </cell>
        </row>
        <row r="31">
          <cell r="C31">
            <v>0.13235975958786492</v>
          </cell>
          <cell r="D31">
            <v>0.2</v>
          </cell>
          <cell r="E31">
            <v>9.2492999999999999</v>
          </cell>
          <cell r="F31">
            <v>286.95861661763024</v>
          </cell>
          <cell r="G31">
            <v>220.66019669944191</v>
          </cell>
          <cell r="H31">
            <v>507.61881331707218</v>
          </cell>
          <cell r="I31">
            <v>0.56530335182511893</v>
          </cell>
          <cell r="J31">
            <v>0</v>
          </cell>
          <cell r="K31">
            <v>1999.9999999999964</v>
          </cell>
          <cell r="L31">
            <v>1024.2599999999984</v>
          </cell>
          <cell r="M31">
            <v>-975.73999999999796</v>
          </cell>
          <cell r="N31">
            <v>0.43469664817488096</v>
          </cell>
          <cell r="O31" t="str">
            <v>($0.62) / $4.34</v>
          </cell>
          <cell r="P31">
            <v>-0.12443550531187919</v>
          </cell>
          <cell r="Q31">
            <v>786.14750822354688</v>
          </cell>
          <cell r="R31">
            <v>-0.61664457069764378</v>
          </cell>
          <cell r="S31">
            <v>277.75</v>
          </cell>
          <cell r="T31">
            <v>4.3388909828577118</v>
          </cell>
          <cell r="U31" t="str">
            <v>($0.58) / $5.12</v>
          </cell>
          <cell r="V31">
            <v>-0.10172049762418811</v>
          </cell>
          <cell r="W31">
            <v>968.04183173602814</v>
          </cell>
          <cell r="X31">
            <v>-0.58007586136223921</v>
          </cell>
          <cell r="Y31">
            <v>279.8</v>
          </cell>
          <cell r="Z31">
            <v>5.122568884885081</v>
          </cell>
          <cell r="AA31" t="str">
            <v>($0.54) / $5.43</v>
          </cell>
          <cell r="AB31">
            <v>-9.0374415919684981E-2</v>
          </cell>
          <cell r="AC31">
            <v>1047.4448084307319</v>
          </cell>
          <cell r="AD31">
            <v>-0.53979140443323281</v>
          </cell>
          <cell r="AE31">
            <v>280.5</v>
          </cell>
          <cell r="AF31">
            <v>5.4330428201656993</v>
          </cell>
          <cell r="AH31">
            <v>51.212999999999923</v>
          </cell>
          <cell r="AI31">
            <v>51.212999999999923</v>
          </cell>
          <cell r="AJ31">
            <v>51.212999999999923</v>
          </cell>
          <cell r="AK31">
            <v>0</v>
          </cell>
          <cell r="AL31">
            <v>0</v>
          </cell>
          <cell r="AM31">
            <v>0</v>
          </cell>
        </row>
        <row r="32">
          <cell r="C32">
            <v>0.13787474957069262</v>
          </cell>
          <cell r="D32">
            <v>0.25</v>
          </cell>
          <cell r="E32">
            <v>9.6346875000000001</v>
          </cell>
          <cell r="F32">
            <v>286.95861661763024</v>
          </cell>
          <cell r="G32">
            <v>229.85437156191864</v>
          </cell>
          <cell r="H32">
            <v>516.81298817954894</v>
          </cell>
          <cell r="I32">
            <v>0.55524652665643981</v>
          </cell>
          <cell r="J32">
            <v>0</v>
          </cell>
          <cell r="K32">
            <v>2000</v>
          </cell>
          <cell r="L32">
            <v>1024.260000000002</v>
          </cell>
          <cell r="M32">
            <v>-975.73999999999796</v>
          </cell>
          <cell r="N32">
            <v>0.44475347334356008</v>
          </cell>
          <cell r="O32" t="str">
            <v>($0.70) / $4.26</v>
          </cell>
          <cell r="P32">
            <v>-0.14029449612940936</v>
          </cell>
          <cell r="Q32">
            <v>786.14750822354688</v>
          </cell>
          <cell r="R32">
            <v>-0.69523436353742252</v>
          </cell>
          <cell r="S32">
            <v>277.75</v>
          </cell>
          <cell r="T32">
            <v>4.2603011900179331</v>
          </cell>
          <cell r="U32" t="str">
            <v>($0.67) / $5.03</v>
          </cell>
          <cell r="V32">
            <v>-0.11792547747143423</v>
          </cell>
          <cell r="W32">
            <v>968.04183173602792</v>
          </cell>
          <cell r="X32">
            <v>-0.67248710455118133</v>
          </cell>
          <cell r="Y32">
            <v>279.8</v>
          </cell>
          <cell r="Z32">
            <v>5.0301576416961389</v>
          </cell>
          <cell r="AA32" t="str">
            <v>($0.64) / $5.34</v>
          </cell>
          <cell r="AB32">
            <v>-0.10676157187530366</v>
          </cell>
          <cell r="AC32">
            <v>1047.4448084307317</v>
          </cell>
          <cell r="AD32">
            <v>-0.63766917036879267</v>
          </cell>
          <cell r="AE32">
            <v>280.5</v>
          </cell>
          <cell r="AF32">
            <v>5.3351650542301394</v>
          </cell>
          <cell r="AH32">
            <v>51.213000000000108</v>
          </cell>
          <cell r="AI32">
            <v>51.213000000000108</v>
          </cell>
          <cell r="AJ32">
            <v>51.213000000000108</v>
          </cell>
          <cell r="AK32">
            <v>0</v>
          </cell>
          <cell r="AL32">
            <v>0</v>
          </cell>
          <cell r="AM32">
            <v>0</v>
          </cell>
        </row>
        <row r="33">
          <cell r="C33">
            <v>0.14338973955352033</v>
          </cell>
          <cell r="D33">
            <v>0.3</v>
          </cell>
          <cell r="E33">
            <v>10.020075</v>
          </cell>
          <cell r="F33">
            <v>286.95861661763024</v>
          </cell>
          <cell r="G33">
            <v>239.0485464243954</v>
          </cell>
          <cell r="H33">
            <v>526.0071630420257</v>
          </cell>
          <cell r="I33">
            <v>0.54554127163987587</v>
          </cell>
          <cell r="J33">
            <v>0</v>
          </cell>
          <cell r="K33">
            <v>2000</v>
          </cell>
          <cell r="L33">
            <v>1024.2599999999984</v>
          </cell>
          <cell r="M33">
            <v>-975.7400000000016</v>
          </cell>
          <cell r="N33">
            <v>0.45445872836012396</v>
          </cell>
          <cell r="O33" t="str">
            <v>($0.77) / $4.18</v>
          </cell>
          <cell r="P33">
            <v>-0.15558920387870123</v>
          </cell>
          <cell r="Q33">
            <v>786.14750822354688</v>
          </cell>
          <cell r="R33">
            <v>-0.77102783157027677</v>
          </cell>
          <cell r="S33">
            <v>277.75</v>
          </cell>
          <cell r="T33">
            <v>4.1845077219850788</v>
          </cell>
          <cell r="U33" t="str">
            <v>($0.76) / $4.94</v>
          </cell>
          <cell r="V33">
            <v>-0.13355614167537666</v>
          </cell>
          <cell r="W33">
            <v>968.04183173602814</v>
          </cell>
          <cell r="X33">
            <v>-0.76162322965414919</v>
          </cell>
          <cell r="Y33">
            <v>279.8</v>
          </cell>
          <cell r="Z33">
            <v>4.941021516593171</v>
          </cell>
          <cell r="AA33" t="str">
            <v>($0.73) / $5.24</v>
          </cell>
          <cell r="AB33">
            <v>-0.12256873822882841</v>
          </cell>
          <cell r="AC33">
            <v>1047.4448084307319</v>
          </cell>
          <cell r="AD33">
            <v>-0.73208275455905358</v>
          </cell>
          <cell r="AE33">
            <v>280.5</v>
          </cell>
          <cell r="AF33">
            <v>5.2407514700398785</v>
          </cell>
          <cell r="AH33">
            <v>51.212999999999923</v>
          </cell>
          <cell r="AI33">
            <v>51.212999999999923</v>
          </cell>
          <cell r="AJ33">
            <v>51.212999999999923</v>
          </cell>
          <cell r="AK33">
            <v>0</v>
          </cell>
          <cell r="AL33">
            <v>0</v>
          </cell>
          <cell r="AM33">
            <v>0</v>
          </cell>
        </row>
        <row r="34">
          <cell r="C34">
            <v>0.14890472953634806</v>
          </cell>
          <cell r="D34">
            <v>0.35</v>
          </cell>
          <cell r="E34">
            <v>10.405462500000001</v>
          </cell>
          <cell r="F34">
            <v>286.95861661763024</v>
          </cell>
          <cell r="G34">
            <v>248.24272128687218</v>
          </cell>
          <cell r="H34">
            <v>535.20133790450245</v>
          </cell>
          <cell r="I34">
            <v>0.53616946800090604</v>
          </cell>
          <cell r="J34">
            <v>0</v>
          </cell>
          <cell r="K34">
            <v>2000</v>
          </cell>
          <cell r="L34">
            <v>1024.2599999999984</v>
          </cell>
          <cell r="M34">
            <v>-975.7400000000016</v>
          </cell>
          <cell r="N34">
            <v>0.46383053199909391</v>
          </cell>
          <cell r="O34" t="str">
            <v>($0.84) / $4.11</v>
          </cell>
          <cell r="P34">
            <v>-0.17034921899128341</v>
          </cell>
          <cell r="Q34">
            <v>786.14750822354688</v>
          </cell>
          <cell r="R34">
            <v>-0.84417161123169215</v>
          </cell>
          <cell r="S34">
            <v>277.75</v>
          </cell>
          <cell r="T34">
            <v>4.1113639423236634</v>
          </cell>
          <cell r="U34" t="str">
            <v>($0.85) / $4.85</v>
          </cell>
          <cell r="V34">
            <v>-0.148642489845353</v>
          </cell>
          <cell r="W34">
            <v>968.04183173602814</v>
          </cell>
          <cell r="X34">
            <v>-0.84765531378572323</v>
          </cell>
          <cell r="Y34">
            <v>279.8</v>
          </cell>
          <cell r="Z34">
            <v>4.854989432461597</v>
          </cell>
          <cell r="AA34" t="str">
            <v>($0.82) / $5.15</v>
          </cell>
          <cell r="AB34">
            <v>-0.13782617086240379</v>
          </cell>
          <cell r="AC34">
            <v>1047.4448084307319</v>
          </cell>
          <cell r="AD34">
            <v>-0.82321287037238555</v>
          </cell>
          <cell r="AE34">
            <v>280.5</v>
          </cell>
          <cell r="AF34">
            <v>5.1496213542265465</v>
          </cell>
          <cell r="AH34">
            <v>51.212999999999923</v>
          </cell>
          <cell r="AI34">
            <v>51.212999999999923</v>
          </cell>
          <cell r="AJ34">
            <v>51.212999999999923</v>
          </cell>
          <cell r="AK34">
            <v>0</v>
          </cell>
          <cell r="AL34">
            <v>0</v>
          </cell>
          <cell r="AM34">
            <v>0</v>
          </cell>
        </row>
        <row r="36">
          <cell r="C36" t="str">
            <v>Notes:</v>
          </cell>
        </row>
        <row r="37">
          <cell r="AH37">
            <v>0</v>
          </cell>
        </row>
      </sheetData>
      <sheetData sheetId="11">
        <row r="2">
          <cell r="C2" t="str">
            <v>Project Atlas</v>
          </cell>
        </row>
        <row r="3">
          <cell r="C3" t="str">
            <v>Accretion / (Dilution) Analysis (Synergies)</v>
          </cell>
        </row>
        <row r="5">
          <cell r="C5" t="str">
            <v>$MM, Except per share amounts</v>
          </cell>
        </row>
        <row r="6">
          <cell r="AQ6" t="str">
            <v>Assumptions</v>
          </cell>
        </row>
        <row r="7">
          <cell r="C7" t="str">
            <v>100% Stock at 0.121x Exch. Ratio (10% Prem.)</v>
          </cell>
          <cell r="K7" t="str">
            <v>FY2015E</v>
          </cell>
          <cell r="L7" t="str">
            <v>FY2016E</v>
          </cell>
          <cell r="N7" t="str">
            <v>FY2017E</v>
          </cell>
          <cell r="AQ7" t="str">
            <v>Current Scenario</v>
          </cell>
          <cell r="AU7" t="str">
            <v>100% Stock</v>
          </cell>
        </row>
        <row r="8">
          <cell r="C8" t="str">
            <v>Synergies (1)</v>
          </cell>
          <cell r="K8">
            <v>600</v>
          </cell>
          <cell r="L8">
            <v>600</v>
          </cell>
          <cell r="N8">
            <v>600</v>
          </cell>
        </row>
        <row r="9">
          <cell r="C9" t="str">
            <v>Less: Taxes</v>
          </cell>
          <cell r="K9">
            <v>43.616519571515184</v>
          </cell>
          <cell r="L9">
            <v>45.201668984700959</v>
          </cell>
          <cell r="N9">
            <v>45.201668984700952</v>
          </cell>
          <cell r="AQ9" t="str">
            <v>Renesas Stock Price</v>
          </cell>
          <cell r="AU9">
            <v>7.7077499999999999</v>
          </cell>
        </row>
        <row r="10">
          <cell r="C10" t="str">
            <v>After-tax Synergies</v>
          </cell>
          <cell r="K10">
            <v>556.38348042848486</v>
          </cell>
          <cell r="L10">
            <v>554.79833101529903</v>
          </cell>
          <cell r="N10">
            <v>554.79833101529903</v>
          </cell>
          <cell r="AQ10" t="str">
            <v>Take-out Premium</v>
          </cell>
          <cell r="AU10">
            <v>0.1</v>
          </cell>
        </row>
        <row r="11">
          <cell r="C11" t="str">
            <v>PF Share Count</v>
          </cell>
          <cell r="K11">
            <v>480.02184697448843</v>
          </cell>
          <cell r="L11">
            <v>482.07184697448849</v>
          </cell>
          <cell r="N11">
            <v>482.77184697448843</v>
          </cell>
          <cell r="AQ11" t="str">
            <v>Take-out Price</v>
          </cell>
          <cell r="AU11">
            <v>8.4785250000000012</v>
          </cell>
        </row>
        <row r="12">
          <cell r="C12" t="str">
            <v>PF EPS Impact of Synergies</v>
          </cell>
          <cell r="K12">
            <v>1.1590794959339732</v>
          </cell>
          <cell r="L12">
            <v>1.1508623341048565</v>
          </cell>
          <cell r="N12">
            <v>1.1491936294384142</v>
          </cell>
        </row>
        <row r="13">
          <cell r="AT13" t="str">
            <v>2015E</v>
          </cell>
          <cell r="AU13" t="str">
            <v>2016E</v>
          </cell>
          <cell r="AV13" t="str">
            <v>2016E</v>
          </cell>
        </row>
        <row r="14">
          <cell r="C14" t="str">
            <v>Avago Adjusted EPS</v>
          </cell>
          <cell r="K14">
            <v>4.9555355535553556</v>
          </cell>
          <cell r="L14">
            <v>5.7026447462473202</v>
          </cell>
          <cell r="N14">
            <v>5.9728342245989321</v>
          </cell>
          <cell r="AQ14" t="str">
            <v>Avago Shares Outstanding</v>
          </cell>
          <cell r="AT14">
            <v>277.75</v>
          </cell>
          <cell r="AU14">
            <v>279.8</v>
          </cell>
          <cell r="AV14">
            <v>280.5</v>
          </cell>
        </row>
        <row r="15">
          <cell r="C15" t="str">
            <v>PF Adjusted EPS</v>
          </cell>
          <cell r="K15">
            <v>4.5051022611862068</v>
          </cell>
          <cell r="L15">
            <v>5.3179662903477913</v>
          </cell>
          <cell r="N15">
            <v>5.6399825828588908</v>
          </cell>
          <cell r="AQ15" t="str">
            <v>PF Shares Outstanding</v>
          </cell>
          <cell r="AT15">
            <v>480.02184697448843</v>
          </cell>
          <cell r="AU15">
            <v>482.07184697448849</v>
          </cell>
          <cell r="AV15">
            <v>482.77184697448843</v>
          </cell>
        </row>
        <row r="16">
          <cell r="C16" t="str">
            <v>PF EPS Impact of Synergies</v>
          </cell>
          <cell r="K16">
            <v>1.1590794959339732</v>
          </cell>
          <cell r="L16">
            <v>1.1508623341048565</v>
          </cell>
          <cell r="N16">
            <v>1.1491936294384142</v>
          </cell>
          <cell r="AQ16" t="str">
            <v>Adjustments Tax Rate</v>
          </cell>
          <cell r="AT16">
            <v>7.2694199285858643E-2</v>
          </cell>
          <cell r="AU16">
            <v>7.53361149745016E-2</v>
          </cell>
          <cell r="AV16">
            <v>7.5336114974501586E-2</v>
          </cell>
        </row>
        <row r="17">
          <cell r="C17" t="str">
            <v>Pro Forma EPS w/ Synergies</v>
          </cell>
          <cell r="K17">
            <v>5.66418175712018</v>
          </cell>
          <cell r="L17">
            <v>6.4688286244526481</v>
          </cell>
          <cell r="N17">
            <v>6.7891762122973045</v>
          </cell>
        </row>
        <row r="18">
          <cell r="C18" t="str">
            <v>Accretion / (Dilution) %</v>
          </cell>
          <cell r="K18">
            <v>0.14300093217097509</v>
          </cell>
          <cell r="L18">
            <v>0.13435588438321044</v>
          </cell>
          <cell r="N18">
            <v>0.13667581536689788</v>
          </cell>
        </row>
        <row r="20">
          <cell r="C20" t="str">
            <v>Pre-Tax Synergies</v>
          </cell>
        </row>
        <row r="21">
          <cell r="D21" t="str">
            <v>% of 2015E</v>
          </cell>
          <cell r="F21" t="str">
            <v>FY2015 A/(D) at Various Exchange Rates / Take-Out Premiums</v>
          </cell>
          <cell r="R21" t="str">
            <v>FY2016 A/(D) at Various Exchange Rates / Take-Out Premiums</v>
          </cell>
          <cell r="AD21" t="str">
            <v>FY2017 A/(D) at Various Exchange Rates / Take-Out Premiums</v>
          </cell>
        </row>
        <row r="22">
          <cell r="E22" t="str">
            <v>COGS +</v>
          </cell>
          <cell r="F22" t="str">
            <v>0.110x / 0%</v>
          </cell>
          <cell r="I22" t="str">
            <v>0.121x / 10%</v>
          </cell>
          <cell r="L22" t="str">
            <v>0.132x / 20%</v>
          </cell>
          <cell r="O22" t="str">
            <v>0.143x / 30%</v>
          </cell>
          <cell r="R22" t="str">
            <v>0.110x / 0%</v>
          </cell>
          <cell r="U22" t="str">
            <v>0.121x / 10%</v>
          </cell>
          <cell r="X22" t="str">
            <v>0.132x / 20%</v>
          </cell>
          <cell r="AA22" t="str">
            <v>0.143x / 30%</v>
          </cell>
          <cell r="AD22" t="str">
            <v>0.110x / 0%</v>
          </cell>
          <cell r="AG22" t="str">
            <v>0.121x / 10%</v>
          </cell>
          <cell r="AJ22" t="str">
            <v>0.132x / 20%</v>
          </cell>
          <cell r="AM22" t="str">
            <v>0.143x / 30%</v>
          </cell>
        </row>
        <row r="23">
          <cell r="C23" t="str">
            <v>$ Amount</v>
          </cell>
          <cell r="D23" t="str">
            <v>Revenue</v>
          </cell>
          <cell r="E23" t="str">
            <v>Opex</v>
          </cell>
          <cell r="F23" t="str">
            <v>PF EPS</v>
          </cell>
          <cell r="G23" t="str">
            <v>Impact</v>
          </cell>
          <cell r="H23" t="str">
            <v>A/(D) %</v>
          </cell>
          <cell r="I23" t="str">
            <v>PF EPS</v>
          </cell>
          <cell r="J23" t="str">
            <v>Impact</v>
          </cell>
          <cell r="K23" t="str">
            <v>A/(D) %</v>
          </cell>
          <cell r="L23" t="str">
            <v>PF EPS</v>
          </cell>
          <cell r="M23" t="str">
            <v>Impact</v>
          </cell>
          <cell r="N23" t="str">
            <v>A/(D) %</v>
          </cell>
          <cell r="O23" t="str">
            <v>PF EPS</v>
          </cell>
          <cell r="P23" t="str">
            <v>Impact</v>
          </cell>
          <cell r="Q23" t="str">
            <v>A/(D) %</v>
          </cell>
          <cell r="R23" t="str">
            <v>PF EPS</v>
          </cell>
          <cell r="S23" t="str">
            <v>Impact</v>
          </cell>
          <cell r="T23" t="str">
            <v>A/(D) %</v>
          </cell>
          <cell r="U23" t="str">
            <v>PF EPS</v>
          </cell>
          <cell r="V23" t="str">
            <v>Impact</v>
          </cell>
          <cell r="W23" t="str">
            <v>A/(D) %</v>
          </cell>
          <cell r="X23" t="str">
            <v>PF EPS</v>
          </cell>
          <cell r="Y23" t="str">
            <v>Impact</v>
          </cell>
          <cell r="Z23" t="str">
            <v>A/(D) %</v>
          </cell>
          <cell r="AA23" t="str">
            <v>PF EPS</v>
          </cell>
          <cell r="AB23" t="str">
            <v>Impact</v>
          </cell>
          <cell r="AC23" t="str">
            <v>A/(D) %</v>
          </cell>
          <cell r="AD23" t="str">
            <v>PF EPS</v>
          </cell>
          <cell r="AE23" t="str">
            <v>Impact</v>
          </cell>
          <cell r="AF23" t="str">
            <v>A/(D) %</v>
          </cell>
          <cell r="AG23" t="str">
            <v>PF EPS</v>
          </cell>
          <cell r="AH23" t="str">
            <v>Impact</v>
          </cell>
          <cell r="AI23" t="str">
            <v>A/(D) %</v>
          </cell>
          <cell r="AJ23" t="str">
            <v>PF EPS</v>
          </cell>
          <cell r="AK23" t="str">
            <v>Impact</v>
          </cell>
          <cell r="AL23" t="str">
            <v>A/(D) %</v>
          </cell>
          <cell r="AM23" t="str">
            <v>PF EPS</v>
          </cell>
          <cell r="AN23" t="str">
            <v>Impact</v>
          </cell>
          <cell r="AO23" t="str">
            <v>A/(D) %</v>
          </cell>
        </row>
        <row r="24">
          <cell r="D24">
            <v>8693.9591369090558</v>
          </cell>
          <cell r="E24">
            <v>7794.9702385828368</v>
          </cell>
          <cell r="G24">
            <v>0</v>
          </cell>
          <cell r="J24">
            <v>0.1</v>
          </cell>
          <cell r="K24" t="str">
            <v>Avago FY2015E Adjusted EPS</v>
          </cell>
          <cell r="L24">
            <v>4.9555355535553556</v>
          </cell>
          <cell r="M24">
            <v>0.2</v>
          </cell>
          <cell r="P24">
            <v>0.3</v>
          </cell>
          <cell r="S24">
            <v>0</v>
          </cell>
          <cell r="V24">
            <v>0.1</v>
          </cell>
          <cell r="W24" t="str">
            <v>Avago FY2016E Adjusted EPS</v>
          </cell>
          <cell r="X24">
            <v>5.7026447462473202</v>
          </cell>
          <cell r="Y24">
            <v>0.2</v>
          </cell>
          <cell r="AB24">
            <v>0.3</v>
          </cell>
          <cell r="AE24">
            <v>0</v>
          </cell>
          <cell r="AH24">
            <v>0.1</v>
          </cell>
          <cell r="AI24" t="str">
            <v>Avago FY2017E Adjusted EPS</v>
          </cell>
          <cell r="AJ24">
            <v>5.7026447462473202</v>
          </cell>
          <cell r="AK24">
            <v>0.2</v>
          </cell>
          <cell r="AN24">
            <v>0.3</v>
          </cell>
        </row>
        <row r="25">
          <cell r="F25">
            <v>4.684555001117233</v>
          </cell>
          <cell r="G25">
            <v>183.88349724953491</v>
          </cell>
          <cell r="H25">
            <v>-5.4682394972165427E-2</v>
          </cell>
          <cell r="I25">
            <v>4.5051022611862068</v>
          </cell>
          <cell r="J25">
            <v>202.27184697448845</v>
          </cell>
          <cell r="K25">
            <v>-9.0894977445169278E-2</v>
          </cell>
          <cell r="L25">
            <v>4.3388909828577118</v>
          </cell>
          <cell r="M25">
            <v>220.66019669944191</v>
          </cell>
          <cell r="N25">
            <v>-0.12443550531187919</v>
          </cell>
          <cell r="O25">
            <v>4.1845077219850788</v>
          </cell>
          <cell r="P25">
            <v>239.0485464243954</v>
          </cell>
          <cell r="Q25">
            <v>-0.15558920387870123</v>
          </cell>
          <cell r="R25">
            <v>5.528861490527416</v>
          </cell>
          <cell r="S25">
            <v>183.88349724953491</v>
          </cell>
          <cell r="T25">
            <v>-3.0474150758604379E-2</v>
          </cell>
          <cell r="U25">
            <v>5.3179662903477913</v>
          </cell>
          <cell r="V25">
            <v>202.27184697448845</v>
          </cell>
          <cell r="W25">
            <v>-6.7456149386242226E-2</v>
          </cell>
          <cell r="X25">
            <v>5.122568884885081</v>
          </cell>
          <cell r="Y25">
            <v>220.66019669944191</v>
          </cell>
          <cell r="Z25">
            <v>-0.10172049762418811</v>
          </cell>
          <cell r="AA25">
            <v>4.941021516593171</v>
          </cell>
          <cell r="AB25">
            <v>239.0485464243954</v>
          </cell>
          <cell r="AC25">
            <v>-0.13355614167537666</v>
          </cell>
          <cell r="AD25">
            <v>5.8633108724956085</v>
          </cell>
          <cell r="AE25">
            <v>183.88349724953491</v>
          </cell>
          <cell r="AF25">
            <v>2.8173967237572706E-2</v>
          </cell>
          <cell r="AG25">
            <v>5.6399825828588908</v>
          </cell>
          <cell r="AH25">
            <v>202.27184697448845</v>
          </cell>
          <cell r="AI25">
            <v>-1.0988263547306643E-2</v>
          </cell>
          <cell r="AJ25">
            <v>5.4330428201656993</v>
          </cell>
          <cell r="AK25">
            <v>220.66019669944191</v>
          </cell>
          <cell r="AL25">
            <v>-4.7276647604435618E-2</v>
          </cell>
          <cell r="AM25">
            <v>5.2407514700398785</v>
          </cell>
          <cell r="AN25">
            <v>239.0485464243954</v>
          </cell>
          <cell r="AO25">
            <v>-8.0996326574857225E-2</v>
          </cell>
        </row>
        <row r="26">
          <cell r="G26">
            <v>0.11029979965655409</v>
          </cell>
          <cell r="J26">
            <v>0.12132977962220953</v>
          </cell>
          <cell r="M26">
            <v>0.13235975958786492</v>
          </cell>
          <cell r="P26">
            <v>0.14338973955352033</v>
          </cell>
          <cell r="S26">
            <v>0.11029979965655409</v>
          </cell>
          <cell r="V26">
            <v>0.12132977962220953</v>
          </cell>
          <cell r="Y26">
            <v>0.13235975958786492</v>
          </cell>
          <cell r="AB26">
            <v>0.14338973955352033</v>
          </cell>
          <cell r="AE26">
            <v>0.11029979965655409</v>
          </cell>
          <cell r="AH26">
            <v>0.12132977962220953</v>
          </cell>
          <cell r="AK26">
            <v>0.13235975958786492</v>
          </cell>
          <cell r="AN26">
            <v>0.14338973955352033</v>
          </cell>
        </row>
        <row r="27">
          <cell r="C27">
            <v>300</v>
          </cell>
          <cell r="D27">
            <v>3.4506718432387104E-2</v>
          </cell>
          <cell r="E27">
            <v>3.848635604983932E-2</v>
          </cell>
          <cell r="F27">
            <v>5.2871796847065751</v>
          </cell>
          <cell r="G27">
            <v>0.60262468358934218</v>
          </cell>
          <cell r="H27">
            <v>6.6923973719304808E-2</v>
          </cell>
          <cell r="I27">
            <v>5.0846420091531934</v>
          </cell>
          <cell r="J27">
            <v>0.5795397479669866</v>
          </cell>
          <cell r="K27">
            <v>2.6052977362902796E-2</v>
          </cell>
          <cell r="L27">
            <v>4.8970491867959058</v>
          </cell>
          <cell r="M27">
            <v>0.55815820393819382</v>
          </cell>
          <cell r="N27">
            <v>-1.1802229270151954E-2</v>
          </cell>
          <cell r="O27">
            <v>4.7228059469684576</v>
          </cell>
          <cell r="P27">
            <v>0.53829822498337898</v>
          </cell>
          <cell r="Q27">
            <v>-4.6963563084503668E-2</v>
          </cell>
          <cell r="R27">
            <v>6.1271125974853264</v>
          </cell>
          <cell r="S27">
            <v>0.59825110695791051</v>
          </cell>
          <cell r="T27">
            <v>7.4433507631232132E-2</v>
          </cell>
          <cell r="U27">
            <v>5.8933974574002193</v>
          </cell>
          <cell r="V27">
            <v>0.57543116705242825</v>
          </cell>
          <cell r="W27">
            <v>3.3449867498483998E-2</v>
          </cell>
          <cell r="X27">
            <v>5.6768570527296163</v>
          </cell>
          <cell r="Y27">
            <v>0.5542881678445355</v>
          </cell>
          <cell r="Z27">
            <v>-4.5220585649621281E-3</v>
          </cell>
          <cell r="AA27">
            <v>5.475665330128594</v>
          </cell>
          <cell r="AB27">
            <v>0.53464381353542256</v>
          </cell>
          <cell r="AC27">
            <v>-3.9802482219866819E-2</v>
          </cell>
          <cell r="AD27">
            <v>6.4606601907867152</v>
          </cell>
          <cell r="AE27">
            <v>0.59734931829110627</v>
          </cell>
          <cell r="AF27">
            <v>8.1674117821433523E-2</v>
          </cell>
          <cell r="AG27">
            <v>6.2145793975780981</v>
          </cell>
          <cell r="AH27">
            <v>0.57459681471920709</v>
          </cell>
          <cell r="AI27">
            <v>4.0474113944690693E-2</v>
          </cell>
          <cell r="AJ27">
            <v>5.9865567810399956</v>
          </cell>
          <cell r="AK27">
            <v>0.55351396087429627</v>
          </cell>
          <cell r="AL27">
            <v>2.2974949454561688E-3</v>
          </cell>
          <cell r="AM27">
            <v>5.7746749453661952</v>
          </cell>
          <cell r="AN27">
            <v>0.5339234753263169</v>
          </cell>
          <cell r="AO27">
            <v>-3.3176758600904077E-2</v>
          </cell>
        </row>
        <row r="28">
          <cell r="C28">
            <v>400</v>
          </cell>
          <cell r="D28">
            <v>4.600895790984947E-2</v>
          </cell>
          <cell r="E28">
            <v>5.1315141399785762E-2</v>
          </cell>
          <cell r="F28">
            <v>5.4880545792363558</v>
          </cell>
          <cell r="G28">
            <v>0.80349957811912287</v>
          </cell>
          <cell r="H28">
            <v>0.10745942994979507</v>
          </cell>
          <cell r="I28">
            <v>5.277821925142189</v>
          </cell>
          <cell r="J28">
            <v>0.77271966395598213</v>
          </cell>
          <cell r="K28">
            <v>6.5035628965593562E-2</v>
          </cell>
          <cell r="L28">
            <v>5.0831019214419699</v>
          </cell>
          <cell r="M28">
            <v>0.74421093858425846</v>
          </cell>
          <cell r="N28">
            <v>2.5742196077090274E-2</v>
          </cell>
          <cell r="O28">
            <v>4.9022386886295841</v>
          </cell>
          <cell r="P28">
            <v>0.7177309666445052</v>
          </cell>
          <cell r="Q28">
            <v>-1.075501615310448E-2</v>
          </cell>
          <cell r="R28">
            <v>6.3265296331379632</v>
          </cell>
          <cell r="S28">
            <v>0.79766814261054741</v>
          </cell>
          <cell r="T28">
            <v>0.10940272709451104</v>
          </cell>
          <cell r="U28">
            <v>6.0852078464176955</v>
          </cell>
          <cell r="V28">
            <v>0.76724155606990441</v>
          </cell>
          <cell r="W28">
            <v>6.7085206460059554E-2</v>
          </cell>
          <cell r="X28">
            <v>5.8616197753444617</v>
          </cell>
          <cell r="Y28">
            <v>0.73905089045938077</v>
          </cell>
          <cell r="Z28">
            <v>2.7877421121446533E-2</v>
          </cell>
          <cell r="AA28">
            <v>5.6538799346404014</v>
          </cell>
          <cell r="AB28">
            <v>0.71285841804723016</v>
          </cell>
          <cell r="AC28">
            <v>-8.551262401363724E-3</v>
          </cell>
          <cell r="AD28">
            <v>6.6597766302170838</v>
          </cell>
          <cell r="AE28">
            <v>0.7964657577214751</v>
          </cell>
          <cell r="AF28">
            <v>0.11501112868477081</v>
          </cell>
          <cell r="AG28">
            <v>6.4061116691511666</v>
          </cell>
          <cell r="AH28">
            <v>0.76612908629227616</v>
          </cell>
          <cell r="AI28">
            <v>7.2541347752093088E-2</v>
          </cell>
          <cell r="AJ28">
            <v>6.171061434664761</v>
          </cell>
          <cell r="AK28">
            <v>0.7380186144990617</v>
          </cell>
          <cell r="AL28">
            <v>3.3188131900503182E-2</v>
          </cell>
          <cell r="AM28">
            <v>5.9526494371416341</v>
          </cell>
          <cell r="AN28">
            <v>0.7118979671017559</v>
          </cell>
          <cell r="AO28">
            <v>-3.3794320582626325E-3</v>
          </cell>
        </row>
        <row r="29">
          <cell r="C29">
            <v>500</v>
          </cell>
          <cell r="D29">
            <v>5.7511197387311842E-2</v>
          </cell>
          <cell r="E29">
            <v>6.4143926749732197E-2</v>
          </cell>
          <cell r="F29">
            <v>5.6889294737661364</v>
          </cell>
          <cell r="G29">
            <v>1.0043744726489034</v>
          </cell>
          <cell r="H29">
            <v>0.14799488618028511</v>
          </cell>
          <cell r="I29">
            <v>5.4710018411311845</v>
          </cell>
          <cell r="J29">
            <v>0.96589957994497755</v>
          </cell>
          <cell r="K29">
            <v>0.10401828056828433</v>
          </cell>
          <cell r="L29">
            <v>5.2691546560880349</v>
          </cell>
          <cell r="M29">
            <v>0.930263673230323</v>
          </cell>
          <cell r="N29">
            <v>6.3286621424332834E-2</v>
          </cell>
          <cell r="O29">
            <v>5.0816714302907107</v>
          </cell>
          <cell r="P29">
            <v>0.89716370830563152</v>
          </cell>
          <cell r="Q29">
            <v>2.5453530778294819E-2</v>
          </cell>
          <cell r="R29">
            <v>6.5259466687906</v>
          </cell>
          <cell r="S29">
            <v>0.99708517826318421</v>
          </cell>
          <cell r="T29">
            <v>0.14437194655778995</v>
          </cell>
          <cell r="U29">
            <v>6.2770182354351718</v>
          </cell>
          <cell r="V29">
            <v>0.95905194508738045</v>
          </cell>
          <cell r="W29">
            <v>0.10072054542163511</v>
          </cell>
          <cell r="X29">
            <v>6.046382497959307</v>
          </cell>
          <cell r="Y29">
            <v>0.92381361307422594</v>
          </cell>
          <cell r="Z29">
            <v>6.0276900807855194E-2</v>
          </cell>
          <cell r="AA29">
            <v>5.8320945391522088</v>
          </cell>
          <cell r="AB29">
            <v>0.89107302255903775</v>
          </cell>
          <cell r="AC29">
            <v>2.2699957417139593E-2</v>
          </cell>
          <cell r="AD29">
            <v>6.8588930696474524</v>
          </cell>
          <cell r="AE29">
            <v>0.99558219715184382</v>
          </cell>
          <cell r="AF29">
            <v>0.14834813954810833</v>
          </cell>
          <cell r="AG29">
            <v>6.597643940724236</v>
          </cell>
          <cell r="AH29">
            <v>0.95766135786534512</v>
          </cell>
          <cell r="AI29">
            <v>0.10460858155949548</v>
          </cell>
          <cell r="AJ29">
            <v>6.3555660882895264</v>
          </cell>
          <cell r="AK29">
            <v>0.92252326812382712</v>
          </cell>
          <cell r="AL29">
            <v>6.4078768855550194E-2</v>
          </cell>
          <cell r="AM29">
            <v>6.130623928917073</v>
          </cell>
          <cell r="AN29">
            <v>0.88987245887719491</v>
          </cell>
          <cell r="AO29">
            <v>2.6417894484378701E-2</v>
          </cell>
        </row>
        <row r="30">
          <cell r="C30">
            <v>600</v>
          </cell>
          <cell r="D30">
            <v>6.9013436864774208E-2</v>
          </cell>
          <cell r="E30">
            <v>7.6972712099678639E-2</v>
          </cell>
          <cell r="F30">
            <v>5.8898043682959171</v>
          </cell>
          <cell r="G30">
            <v>1.2052493671786844</v>
          </cell>
          <cell r="H30">
            <v>0.18853034241077515</v>
          </cell>
          <cell r="I30">
            <v>5.66418175712018</v>
          </cell>
          <cell r="J30">
            <v>1.1590794959339732</v>
          </cell>
          <cell r="K30">
            <v>0.14300093217097509</v>
          </cell>
          <cell r="L30">
            <v>5.455207390734099</v>
          </cell>
          <cell r="M30">
            <v>1.1163164078763876</v>
          </cell>
          <cell r="N30">
            <v>0.10083104677157517</v>
          </cell>
          <cell r="O30">
            <v>5.2611041719518372</v>
          </cell>
          <cell r="P30">
            <v>1.076596449966758</v>
          </cell>
          <cell r="Q30">
            <v>6.1662077709693897E-2</v>
          </cell>
          <cell r="R30">
            <v>6.7253637044432368</v>
          </cell>
          <cell r="S30">
            <v>1.196502213915821</v>
          </cell>
          <cell r="T30">
            <v>0.17934116602106887</v>
          </cell>
          <cell r="U30">
            <v>6.4688286244526481</v>
          </cell>
          <cell r="V30">
            <v>1.1508623341048565</v>
          </cell>
          <cell r="W30">
            <v>0.13435588438321044</v>
          </cell>
          <cell r="X30">
            <v>6.2311452205741524</v>
          </cell>
          <cell r="Y30">
            <v>1.108576335689071</v>
          </cell>
          <cell r="Z30">
            <v>9.2676380494264077E-2</v>
          </cell>
          <cell r="AA30">
            <v>6.0103091436640161</v>
          </cell>
          <cell r="AB30">
            <v>1.0692876270708451</v>
          </cell>
          <cell r="AC30">
            <v>5.3951177235642689E-2</v>
          </cell>
          <cell r="AD30">
            <v>7.058009509077821</v>
          </cell>
          <cell r="AE30">
            <v>1.1946986365822125</v>
          </cell>
          <cell r="AF30">
            <v>0.18168515041144584</v>
          </cell>
          <cell r="AG30">
            <v>6.7891762122973045</v>
          </cell>
          <cell r="AH30">
            <v>1.1491936294384142</v>
          </cell>
          <cell r="AI30">
            <v>0.13667581536689788</v>
          </cell>
          <cell r="AJ30">
            <v>6.5400707419142918</v>
          </cell>
          <cell r="AK30">
            <v>1.1070279217485925</v>
          </cell>
          <cell r="AL30">
            <v>9.4969405810597207E-2</v>
          </cell>
          <cell r="AM30">
            <v>6.3085984206925119</v>
          </cell>
          <cell r="AN30">
            <v>1.0678469506526338</v>
          </cell>
          <cell r="AO30">
            <v>5.6215221027020146E-2</v>
          </cell>
        </row>
        <row r="31">
          <cell r="C31">
            <v>700</v>
          </cell>
          <cell r="D31">
            <v>8.0515676342236581E-2</v>
          </cell>
          <cell r="E31">
            <v>8.9801497449625081E-2</v>
          </cell>
          <cell r="F31">
            <v>6.0906792628256978</v>
          </cell>
          <cell r="G31">
            <v>1.4061242617084651</v>
          </cell>
          <cell r="H31">
            <v>0.22906579864126519</v>
          </cell>
          <cell r="I31">
            <v>5.8573616731091755</v>
          </cell>
          <cell r="J31">
            <v>1.3522594119229687</v>
          </cell>
          <cell r="K31">
            <v>0.18198358377366564</v>
          </cell>
          <cell r="L31">
            <v>5.641260125380164</v>
          </cell>
          <cell r="M31">
            <v>1.3023691425224524</v>
          </cell>
          <cell r="N31">
            <v>0.13837547211881751</v>
          </cell>
          <cell r="O31">
            <v>5.4405369136129629</v>
          </cell>
          <cell r="P31">
            <v>1.2560291916278841</v>
          </cell>
          <cell r="Q31">
            <v>9.7870624641092974E-2</v>
          </cell>
          <cell r="R31">
            <v>6.9247807400958736</v>
          </cell>
          <cell r="S31">
            <v>1.3959192495684578</v>
          </cell>
          <cell r="T31">
            <v>0.21431038548434778</v>
          </cell>
          <cell r="U31">
            <v>6.6606390134701243</v>
          </cell>
          <cell r="V31">
            <v>1.3426727231223325</v>
          </cell>
          <cell r="W31">
            <v>0.167991223344786</v>
          </cell>
          <cell r="X31">
            <v>6.4159079431889978</v>
          </cell>
          <cell r="Y31">
            <v>1.2933390583039164</v>
          </cell>
          <cell r="Z31">
            <v>0.12507586018067274</v>
          </cell>
          <cell r="AA31">
            <v>6.1885237481758235</v>
          </cell>
          <cell r="AB31">
            <v>1.2475022315826527</v>
          </cell>
          <cell r="AC31">
            <v>8.5202397054146006E-2</v>
          </cell>
          <cell r="AD31">
            <v>7.2571259485081896</v>
          </cell>
          <cell r="AE31">
            <v>1.3938150760125814</v>
          </cell>
          <cell r="AF31">
            <v>0.21502216127478335</v>
          </cell>
          <cell r="AG31">
            <v>6.9807084838703739</v>
          </cell>
          <cell r="AH31">
            <v>1.3407259010114831</v>
          </cell>
          <cell r="AI31">
            <v>0.16874304917430027</v>
          </cell>
          <cell r="AJ31">
            <v>6.7245753955390573</v>
          </cell>
          <cell r="AK31">
            <v>1.291532575373358</v>
          </cell>
          <cell r="AL31">
            <v>0.12586004276564422</v>
          </cell>
          <cell r="AM31">
            <v>6.4865729124679516</v>
          </cell>
          <cell r="AN31">
            <v>1.2458214424280729</v>
          </cell>
          <cell r="AO31">
            <v>8.6012547569661812E-2</v>
          </cell>
        </row>
        <row r="32">
          <cell r="C32">
            <v>800</v>
          </cell>
          <cell r="D32">
            <v>9.2017915819698939E-2</v>
          </cell>
          <cell r="E32">
            <v>0.10263028279957152</v>
          </cell>
          <cell r="F32">
            <v>6.2915541573554785</v>
          </cell>
          <cell r="G32">
            <v>1.6069991562382457</v>
          </cell>
          <cell r="H32">
            <v>0.26960125487175546</v>
          </cell>
          <cell r="I32">
            <v>6.0505415890981711</v>
          </cell>
          <cell r="J32">
            <v>1.5454393279119643</v>
          </cell>
          <cell r="K32">
            <v>0.2209662353763564</v>
          </cell>
          <cell r="L32">
            <v>5.8273128600262289</v>
          </cell>
          <cell r="M32">
            <v>1.4884218771685169</v>
          </cell>
          <cell r="N32">
            <v>0.17591989746606007</v>
          </cell>
          <cell r="O32">
            <v>5.6199696552740894</v>
          </cell>
          <cell r="P32">
            <v>1.4354619332890104</v>
          </cell>
          <cell r="Q32">
            <v>0.13407917157249227</v>
          </cell>
          <cell r="R32">
            <v>7.1241977757485113</v>
          </cell>
          <cell r="S32">
            <v>1.5953362852210948</v>
          </cell>
          <cell r="T32">
            <v>0.24927960494762669</v>
          </cell>
          <cell r="U32">
            <v>6.8524494024876006</v>
          </cell>
          <cell r="V32">
            <v>1.5344831121398088</v>
          </cell>
          <cell r="W32">
            <v>0.20162656230636156</v>
          </cell>
          <cell r="X32">
            <v>6.6006706658038423</v>
          </cell>
          <cell r="Y32">
            <v>1.4781017809187615</v>
          </cell>
          <cell r="Z32">
            <v>0.15747533986708118</v>
          </cell>
          <cell r="AA32">
            <v>6.3667383526876318</v>
          </cell>
          <cell r="AB32">
            <v>1.4257168360944603</v>
          </cell>
          <cell r="AC32">
            <v>0.11645361687264932</v>
          </cell>
          <cell r="AD32">
            <v>7.4562423879385591</v>
          </cell>
          <cell r="AE32">
            <v>1.5929315154429502</v>
          </cell>
          <cell r="AF32">
            <v>0.24835917213812109</v>
          </cell>
          <cell r="AG32">
            <v>7.1722407554434433</v>
          </cell>
          <cell r="AH32">
            <v>1.5322581725845523</v>
          </cell>
          <cell r="AI32">
            <v>0.20081028298170289</v>
          </cell>
          <cell r="AJ32">
            <v>6.9090800491638227</v>
          </cell>
          <cell r="AK32">
            <v>1.4760372289981234</v>
          </cell>
          <cell r="AL32">
            <v>0.15675067972069123</v>
          </cell>
          <cell r="AM32">
            <v>6.6645474042433905</v>
          </cell>
          <cell r="AN32">
            <v>1.4237959342035118</v>
          </cell>
          <cell r="AO32">
            <v>0.11580987411230326</v>
          </cell>
        </row>
        <row r="33">
          <cell r="C33">
            <v>900</v>
          </cell>
          <cell r="D33">
            <v>0.10352015529716131</v>
          </cell>
          <cell r="E33">
            <v>0.11545906814951795</v>
          </cell>
          <cell r="F33">
            <v>6.4924290518852592</v>
          </cell>
          <cell r="G33">
            <v>1.8078740507680264</v>
          </cell>
          <cell r="H33">
            <v>0.3101367111022455</v>
          </cell>
          <cell r="I33">
            <v>6.2437215050871666</v>
          </cell>
          <cell r="J33">
            <v>1.7386192439009596</v>
          </cell>
          <cell r="K33">
            <v>0.25994888697904717</v>
          </cell>
          <cell r="L33">
            <v>6.013365594672293</v>
          </cell>
          <cell r="M33">
            <v>1.6744746118145815</v>
          </cell>
          <cell r="N33">
            <v>0.21346432281330241</v>
          </cell>
          <cell r="O33">
            <v>5.799402396935216</v>
          </cell>
          <cell r="P33">
            <v>1.6148946749501367</v>
          </cell>
          <cell r="Q33">
            <v>0.17028771850389157</v>
          </cell>
          <cell r="R33">
            <v>7.3236148114011481</v>
          </cell>
          <cell r="S33">
            <v>1.7947533208737316</v>
          </cell>
          <cell r="T33">
            <v>0.2842488244109056</v>
          </cell>
          <cell r="U33">
            <v>7.044259791505076</v>
          </cell>
          <cell r="V33">
            <v>1.7262935011572849</v>
          </cell>
          <cell r="W33">
            <v>0.23526190126793689</v>
          </cell>
          <cell r="X33">
            <v>6.7854333884186877</v>
          </cell>
          <cell r="Y33">
            <v>1.6628645035336067</v>
          </cell>
          <cell r="Z33">
            <v>0.18987481955349006</v>
          </cell>
          <cell r="AA33">
            <v>6.5449529571994391</v>
          </cell>
          <cell r="AB33">
            <v>1.6039314406062679</v>
          </cell>
          <cell r="AC33">
            <v>0.14770483669115242</v>
          </cell>
          <cell r="AD33">
            <v>7.6553588273689277</v>
          </cell>
          <cell r="AE33">
            <v>1.792047954873319</v>
          </cell>
          <cell r="AF33">
            <v>0.2816961830014586</v>
          </cell>
          <cell r="AG33">
            <v>7.3637730270165118</v>
          </cell>
          <cell r="AH33">
            <v>1.7237904441576215</v>
          </cell>
          <cell r="AI33">
            <v>0.23287751678910507</v>
          </cell>
          <cell r="AJ33">
            <v>7.0935847027885881</v>
          </cell>
          <cell r="AK33">
            <v>1.660541882622889</v>
          </cell>
          <cell r="AL33">
            <v>0.18764131667573825</v>
          </cell>
          <cell r="AM33">
            <v>6.8425218960188294</v>
          </cell>
          <cell r="AN33">
            <v>1.6017704259789509</v>
          </cell>
          <cell r="AO33">
            <v>0.1456072006549447</v>
          </cell>
        </row>
        <row r="35">
          <cell r="C35" t="str">
            <v>Notes:</v>
          </cell>
        </row>
        <row r="36">
          <cell r="C36" t="str">
            <v>(1) Includes R&amp;D.</v>
          </cell>
        </row>
      </sheetData>
      <sheetData sheetId="12">
        <row r="2">
          <cell r="C2" t="str">
            <v>Project Atlas</v>
          </cell>
        </row>
        <row r="3">
          <cell r="C3" t="str">
            <v>Synergies Matrix</v>
          </cell>
        </row>
        <row r="5">
          <cell r="C5" t="str">
            <v>$MM, Except per share amounts</v>
          </cell>
        </row>
        <row r="7">
          <cell r="C7" t="str">
            <v>100% Stock at 0.121x Exch. Ratio (10% Prem.)</v>
          </cell>
          <cell r="H7" t="str">
            <v>FY2015E</v>
          </cell>
          <cell r="AD7" t="str">
            <v>Assumptions</v>
          </cell>
        </row>
        <row r="8">
          <cell r="C8" t="str">
            <v>Avago Adjusted EBITDA</v>
          </cell>
          <cell r="H8">
            <v>2551.3000000000002</v>
          </cell>
          <cell r="AD8" t="str">
            <v>Current Scenario</v>
          </cell>
          <cell r="AH8" t="str">
            <v>100% Stock</v>
          </cell>
        </row>
        <row r="10">
          <cell r="C10" t="str">
            <v>Renesas Adjusted EBITDA</v>
          </cell>
          <cell r="H10">
            <v>1588.488898326221</v>
          </cell>
          <cell r="AD10" t="str">
            <v>Avago Stock Price</v>
          </cell>
          <cell r="AH10">
            <v>69.88</v>
          </cell>
        </row>
        <row r="11">
          <cell r="C11" t="str">
            <v>Plus: Pre-Tax Synergies</v>
          </cell>
          <cell r="H11">
            <v>600</v>
          </cell>
          <cell r="AD11" t="str">
            <v>Renesas Stock Price</v>
          </cell>
          <cell r="AH11">
            <v>7.7077499999999999</v>
          </cell>
        </row>
        <row r="12">
          <cell r="C12" t="str">
            <v>Incremental Adjusted EBITDA</v>
          </cell>
          <cell r="H12">
            <v>2188.4888983262208</v>
          </cell>
          <cell r="AD12" t="str">
            <v>Take-out Premium</v>
          </cell>
          <cell r="AH12">
            <v>0.1</v>
          </cell>
        </row>
        <row r="13">
          <cell r="C13" t="str">
            <v>Pro Forma Adjusted EBITDA</v>
          </cell>
          <cell r="H13">
            <v>4739.788898326221</v>
          </cell>
          <cell r="AD13" t="str">
            <v>Take-out Price</v>
          </cell>
          <cell r="AH13">
            <v>8.4785250000000012</v>
          </cell>
        </row>
        <row r="15">
          <cell r="C15" t="str">
            <v>FY2015 EV / EBITDA Multiple</v>
          </cell>
          <cell r="H15">
            <v>8.859067726002662</v>
          </cell>
          <cell r="AD15" t="str">
            <v>Foregone Interest on Cash</v>
          </cell>
          <cell r="AH15">
            <v>0</v>
          </cell>
        </row>
        <row r="16">
          <cell r="C16" t="str">
            <v>Implied Enterprise Value at 8.9x</v>
          </cell>
          <cell r="H16">
            <v>41990.110857227541</v>
          </cell>
          <cell r="AD16" t="str">
            <v>Interest on Debt</v>
          </cell>
          <cell r="AH16">
            <v>51.212999999999923</v>
          </cell>
        </row>
        <row r="17">
          <cell r="C17" t="str">
            <v>Less: Net Debt (Cash)</v>
          </cell>
          <cell r="H17">
            <v>3624.2599999999984</v>
          </cell>
          <cell r="AD17" t="str">
            <v>PF Net Debt</v>
          </cell>
          <cell r="AH17">
            <v>3624.2599999999984</v>
          </cell>
        </row>
        <row r="18">
          <cell r="C18" t="str">
            <v>Implied Equity Value</v>
          </cell>
          <cell r="H18">
            <v>38365.850857227546</v>
          </cell>
        </row>
        <row r="19">
          <cell r="C19" t="str">
            <v>PF Share Count</v>
          </cell>
          <cell r="H19">
            <v>489.23046359211867</v>
          </cell>
        </row>
        <row r="20">
          <cell r="C20" t="str">
            <v>Implied Price per Share</v>
          </cell>
          <cell r="H20">
            <v>78.420813322888108</v>
          </cell>
          <cell r="AD20" t="str">
            <v>PF Shares Outstanding</v>
          </cell>
          <cell r="AH20">
            <v>489.23046359211867</v>
          </cell>
        </row>
        <row r="21">
          <cell r="C21" t="str">
            <v>Premium / (Discount) % to Current</v>
          </cell>
          <cell r="H21">
            <v>0.12222114085415159</v>
          </cell>
          <cell r="AD21" t="str">
            <v>Adjustments Tax Rate</v>
          </cell>
          <cell r="AH21">
            <v>7.2694199285858643E-2</v>
          </cell>
        </row>
        <row r="22">
          <cell r="AD22" t="str">
            <v>Synergies Ramp</v>
          </cell>
          <cell r="AH22">
            <v>0.36322581952917449</v>
          </cell>
        </row>
        <row r="23">
          <cell r="C23" t="str">
            <v>Pre-Tax Synergies</v>
          </cell>
        </row>
        <row r="24">
          <cell r="D24" t="str">
            <v>% of FY2015E</v>
          </cell>
          <cell r="I24" t="str">
            <v>Implied Price per Share at Various EV / FY2015E EBITDA (EV / FY2015E Revenue) Multiples</v>
          </cell>
        </row>
        <row r="25">
          <cell r="E25" t="str">
            <v>COGS +</v>
          </cell>
          <cell r="F25" t="str">
            <v>Pro Forma</v>
          </cell>
          <cell r="I25" t="str">
            <v>8.1x (2.5x - 2.8x)</v>
          </cell>
          <cell r="N25" t="str">
            <v>8.9x (2.7x - 3.1x)</v>
          </cell>
          <cell r="S25" t="str">
            <v>9.3x (2.8x - 3.2x)</v>
          </cell>
          <cell r="X25" t="str">
            <v>10.5x (3.2x - 3.6x)</v>
          </cell>
        </row>
        <row r="26">
          <cell r="C26" t="str">
            <v>$ Amount</v>
          </cell>
          <cell r="D26" t="str">
            <v>Revenue</v>
          </cell>
          <cell r="E26" t="str">
            <v>Opex</v>
          </cell>
          <cell r="F26" t="str">
            <v>EBITDA</v>
          </cell>
          <cell r="G26" t="str">
            <v>Net Debt (1)</v>
          </cell>
          <cell r="H26" t="str">
            <v>Shares</v>
          </cell>
          <cell r="I26" t="str">
            <v>Price</v>
          </cell>
          <cell r="J26" t="str">
            <v>P / (D) %</v>
          </cell>
          <cell r="K26" t="str">
            <v>EV</v>
          </cell>
          <cell r="L26" t="str">
            <v>Impl. Rev</v>
          </cell>
          <cell r="M26" t="str">
            <v>Eq. Val</v>
          </cell>
          <cell r="N26" t="str">
            <v>Price</v>
          </cell>
          <cell r="O26" t="str">
            <v>P / (D) %</v>
          </cell>
          <cell r="P26" t="str">
            <v>EV</v>
          </cell>
          <cell r="R26" t="str">
            <v>Eq. Val</v>
          </cell>
          <cell r="S26" t="str">
            <v>Price</v>
          </cell>
          <cell r="T26" t="str">
            <v>P / (D) %</v>
          </cell>
          <cell r="U26" t="str">
            <v>EV</v>
          </cell>
          <cell r="W26" t="str">
            <v>Eq. Val</v>
          </cell>
          <cell r="X26" t="str">
            <v>Price</v>
          </cell>
          <cell r="Y26" t="str">
            <v>P / (D) %</v>
          </cell>
          <cell r="Z26" t="str">
            <v>EV</v>
          </cell>
          <cell r="AB26" t="str">
            <v>Eq. Val</v>
          </cell>
        </row>
        <row r="27">
          <cell r="D27">
            <v>8693.9591369090558</v>
          </cell>
          <cell r="E27">
            <v>7794.9702385828368</v>
          </cell>
          <cell r="L27">
            <v>14498.759136909055</v>
          </cell>
          <cell r="M27">
            <v>8.1116328866853138</v>
          </cell>
          <cell r="R27">
            <v>8.859067726002662</v>
          </cell>
          <cell r="W27">
            <v>9.2664399048485073</v>
          </cell>
          <cell r="AB27">
            <v>10.5</v>
          </cell>
        </row>
        <row r="28">
          <cell r="C28">
            <v>300</v>
          </cell>
          <cell r="D28">
            <v>3.4506718432387104E-2</v>
          </cell>
          <cell r="E28">
            <v>3.848635604983932E-2</v>
          </cell>
          <cell r="F28">
            <v>4439.788898326221</v>
          </cell>
          <cell r="G28">
            <v>3624.2599999999984</v>
          </cell>
          <cell r="H28">
            <v>489.23046359211867</v>
          </cell>
          <cell r="I28">
            <v>66.205357286596254</v>
          </cell>
          <cell r="J28">
            <v>-5.258504169152467E-2</v>
          </cell>
          <cell r="K28">
            <v>36013.937637603332</v>
          </cell>
          <cell r="L28">
            <v>2.4839324039754365</v>
          </cell>
          <cell r="M28">
            <v>32389.677637603334</v>
          </cell>
          <cell r="N28">
            <v>72.98836273858312</v>
          </cell>
          <cell r="O28">
            <v>4.4481435869821562E-2</v>
          </cell>
          <cell r="P28">
            <v>39332.390539426742</v>
          </cell>
          <cell r="Q28">
            <v>2.7128108114645109</v>
          </cell>
          <cell r="R28">
            <v>35708.13053942674</v>
          </cell>
          <cell r="S28">
            <v>76.685283947959519</v>
          </cell>
          <cell r="T28">
            <v>9.73852883222599E-2</v>
          </cell>
          <cell r="U28">
            <v>41141.037016553484</v>
          </cell>
          <cell r="V28">
            <v>2.8375557265326234</v>
          </cell>
          <cell r="W28">
            <v>37516.777016553489</v>
          </cell>
          <cell r="X28">
            <v>87.879898395431681</v>
          </cell>
          <cell r="Y28">
            <v>0.25758297646582262</v>
          </cell>
          <cell r="Z28">
            <v>46617.78343242532</v>
          </cell>
          <cell r="AA28">
            <v>3.2152947015825535</v>
          </cell>
          <cell r="AB28">
            <v>42993.523432425325</v>
          </cell>
        </row>
        <row r="29">
          <cell r="C29">
            <v>400</v>
          </cell>
          <cell r="D29">
            <v>4.600895790984947E-2</v>
          </cell>
          <cell r="E29">
            <v>5.1315141399785762E-2</v>
          </cell>
          <cell r="F29">
            <v>4539.788898326221</v>
          </cell>
          <cell r="G29">
            <v>3624.2599999999984</v>
          </cell>
          <cell r="H29">
            <v>489.23046359211867</v>
          </cell>
          <cell r="I29">
            <v>67.863396491090299</v>
          </cell>
          <cell r="J29">
            <v>-2.8858092571690031E-2</v>
          </cell>
          <cell r="K29">
            <v>36825.100926271865</v>
          </cell>
          <cell r="L29">
            <v>2.5398794875160946</v>
          </cell>
          <cell r="M29">
            <v>33200.840926271863</v>
          </cell>
          <cell r="N29">
            <v>74.799179600018121</v>
          </cell>
          <cell r="O29">
            <v>7.0394670864598163E-2</v>
          </cell>
          <cell r="P29">
            <v>40218.297312027003</v>
          </cell>
          <cell r="Q29">
            <v>2.7739130591972172</v>
          </cell>
          <cell r="R29">
            <v>36594.037312027009</v>
          </cell>
          <cell r="S29">
            <v>78.57936875960651</v>
          </cell>
          <cell r="T29">
            <v>0.12449010817982997</v>
          </cell>
          <cell r="U29">
            <v>42067.681007038336</v>
          </cell>
          <cell r="V29">
            <v>2.9014676780130726</v>
          </cell>
          <cell r="W29">
            <v>38443.421007038341</v>
          </cell>
          <cell r="X29">
            <v>90.026126151345522</v>
          </cell>
          <cell r="Y29">
            <v>0.28829602391736597</v>
          </cell>
          <cell r="Z29">
            <v>47667.78343242532</v>
          </cell>
          <cell r="AA29">
            <v>3.2877146921545082</v>
          </cell>
          <cell r="AB29">
            <v>44043.523432425325</v>
          </cell>
        </row>
        <row r="30">
          <cell r="C30">
            <v>500</v>
          </cell>
          <cell r="D30">
            <v>5.7511197387311842E-2</v>
          </cell>
          <cell r="E30">
            <v>6.4143926749732197E-2</v>
          </cell>
          <cell r="F30">
            <v>4639.788898326221</v>
          </cell>
          <cell r="G30">
            <v>3624.2599999999984</v>
          </cell>
          <cell r="H30">
            <v>489.23046359211867</v>
          </cell>
          <cell r="I30">
            <v>69.521435695584358</v>
          </cell>
          <cell r="J30">
            <v>-5.1311434518551691E-3</v>
          </cell>
          <cell r="K30">
            <v>37636.264214940398</v>
          </cell>
          <cell r="L30">
            <v>2.5958265710567527</v>
          </cell>
          <cell r="M30">
            <v>34012.004214940403</v>
          </cell>
          <cell r="N30">
            <v>76.609996461453107</v>
          </cell>
          <cell r="O30">
            <v>9.6307905859374765E-2</v>
          </cell>
          <cell r="P30">
            <v>41104.204084627272</v>
          </cell>
          <cell r="Q30">
            <v>2.8350153069299244</v>
          </cell>
          <cell r="R30">
            <v>37479.944084627277</v>
          </cell>
          <cell r="S30">
            <v>80.473453571253515</v>
          </cell>
          <cell r="T30">
            <v>0.15159492803740005</v>
          </cell>
          <cell r="U30">
            <v>42994.324997523188</v>
          </cell>
          <cell r="V30">
            <v>2.9653796294935217</v>
          </cell>
          <cell r="W30">
            <v>39370.064997523194</v>
          </cell>
          <cell r="X30">
            <v>92.17235390725935</v>
          </cell>
          <cell r="Y30">
            <v>0.31900907136890888</v>
          </cell>
          <cell r="Z30">
            <v>48717.78343242532</v>
          </cell>
          <cell r="AA30">
            <v>3.3601346827264633</v>
          </cell>
          <cell r="AB30">
            <v>45093.523432425325</v>
          </cell>
        </row>
        <row r="31">
          <cell r="C31">
            <v>600</v>
          </cell>
          <cell r="D31">
            <v>6.9013436864774208E-2</v>
          </cell>
          <cell r="E31">
            <v>7.6972712099678639E-2</v>
          </cell>
          <cell r="F31">
            <v>4739.788898326221</v>
          </cell>
          <cell r="G31">
            <v>3624.2599999999984</v>
          </cell>
          <cell r="H31">
            <v>489.23046359211867</v>
          </cell>
          <cell r="I31">
            <v>71.179474900078404</v>
          </cell>
          <cell r="J31">
            <v>1.8595805667979581E-2</v>
          </cell>
          <cell r="K31">
            <v>38447.427503608924</v>
          </cell>
          <cell r="L31">
            <v>2.6517736545974104</v>
          </cell>
          <cell r="M31">
            <v>34823.167503608929</v>
          </cell>
          <cell r="N31">
            <v>78.420813322888108</v>
          </cell>
          <cell r="O31">
            <v>0.12222114085415159</v>
          </cell>
          <cell r="P31">
            <v>41990.110857227541</v>
          </cell>
          <cell r="Q31">
            <v>2.8961175546626317</v>
          </cell>
          <cell r="R31">
            <v>38365.850857227546</v>
          </cell>
          <cell r="S31">
            <v>82.367538382900506</v>
          </cell>
          <cell r="T31">
            <v>0.17869974789497012</v>
          </cell>
          <cell r="U31">
            <v>43920.96898800804</v>
          </cell>
          <cell r="V31">
            <v>3.0292915809739713</v>
          </cell>
          <cell r="W31">
            <v>40296.708988008046</v>
          </cell>
          <cell r="X31">
            <v>94.318581663173191</v>
          </cell>
          <cell r="Y31">
            <v>0.34972211882045223</v>
          </cell>
          <cell r="Z31">
            <v>49767.78343242532</v>
          </cell>
          <cell r="AA31">
            <v>3.4325546732984185</v>
          </cell>
          <cell r="AB31">
            <v>46143.523432425325</v>
          </cell>
        </row>
        <row r="32">
          <cell r="C32">
            <v>700</v>
          </cell>
          <cell r="D32">
            <v>8.0515676342236581E-2</v>
          </cell>
          <cell r="E32">
            <v>8.9801497449625081E-2</v>
          </cell>
          <cell r="F32">
            <v>4839.788898326221</v>
          </cell>
          <cell r="G32">
            <v>3624.2599999999984</v>
          </cell>
          <cell r="H32">
            <v>489.23046359211867</v>
          </cell>
          <cell r="I32">
            <v>72.837514104572435</v>
          </cell>
          <cell r="J32">
            <v>4.2322754787813999E-2</v>
          </cell>
          <cell r="K32">
            <v>39258.590792277457</v>
          </cell>
          <cell r="L32">
            <v>2.707720738138069</v>
          </cell>
          <cell r="M32">
            <v>35634.330792277455</v>
          </cell>
          <cell r="N32">
            <v>80.23163018432308</v>
          </cell>
          <cell r="O32">
            <v>0.14813437584892797</v>
          </cell>
          <cell r="P32">
            <v>42876.017629827802</v>
          </cell>
          <cell r="Q32">
            <v>2.9572198023953384</v>
          </cell>
          <cell r="R32">
            <v>39251.7576298278</v>
          </cell>
          <cell r="S32">
            <v>84.261623194547511</v>
          </cell>
          <cell r="T32">
            <v>0.20580456775254019</v>
          </cell>
          <cell r="U32">
            <v>44847.612978492893</v>
          </cell>
          <cell r="V32">
            <v>3.0932035324544205</v>
          </cell>
          <cell r="W32">
            <v>41223.352978492898</v>
          </cell>
          <cell r="X32">
            <v>96.464809419087032</v>
          </cell>
          <cell r="Y32">
            <v>0.38043516627199536</v>
          </cell>
          <cell r="Z32">
            <v>50817.78343242532</v>
          </cell>
          <cell r="AA32">
            <v>3.5049746638703732</v>
          </cell>
          <cell r="AB32">
            <v>47193.523432425325</v>
          </cell>
        </row>
        <row r="33">
          <cell r="C33">
            <v>800</v>
          </cell>
          <cell r="D33">
            <v>9.2017915819698939E-2</v>
          </cell>
          <cell r="E33">
            <v>0.10263028279957152</v>
          </cell>
          <cell r="F33">
            <v>4939.788898326221</v>
          </cell>
          <cell r="G33">
            <v>3624.2599999999984</v>
          </cell>
          <cell r="H33">
            <v>489.23046359211867</v>
          </cell>
          <cell r="I33">
            <v>74.495553309066509</v>
          </cell>
          <cell r="J33">
            <v>6.6049703907649082E-2</v>
          </cell>
          <cell r="K33">
            <v>40069.75408094599</v>
          </cell>
          <cell r="L33">
            <v>2.7636678216787272</v>
          </cell>
          <cell r="M33">
            <v>36445.494080945995</v>
          </cell>
          <cell r="N33">
            <v>82.042447045758067</v>
          </cell>
          <cell r="O33">
            <v>0.17404761084370457</v>
          </cell>
          <cell r="P33">
            <v>43761.924402428071</v>
          </cell>
          <cell r="Q33">
            <v>3.0183220501280457</v>
          </cell>
          <cell r="R33">
            <v>40137.664402428069</v>
          </cell>
          <cell r="S33">
            <v>86.155708006194473</v>
          </cell>
          <cell r="T33">
            <v>0.23290938761010982</v>
          </cell>
          <cell r="U33">
            <v>45774.256968977737</v>
          </cell>
          <cell r="V33">
            <v>3.1571154839348692</v>
          </cell>
          <cell r="W33">
            <v>42149.996968977735</v>
          </cell>
          <cell r="X33">
            <v>98.611037175000874</v>
          </cell>
          <cell r="Y33">
            <v>0.41114821372353871</v>
          </cell>
          <cell r="Z33">
            <v>51867.78343242532</v>
          </cell>
          <cell r="AA33">
            <v>3.5773946544423283</v>
          </cell>
          <cell r="AB33">
            <v>48243.523432425325</v>
          </cell>
        </row>
        <row r="34">
          <cell r="C34">
            <v>900</v>
          </cell>
          <cell r="D34">
            <v>0.10352015529716131</v>
          </cell>
          <cell r="E34">
            <v>0.11545906814951795</v>
          </cell>
          <cell r="F34">
            <v>5039.788898326221</v>
          </cell>
          <cell r="G34">
            <v>3624.2599999999984</v>
          </cell>
          <cell r="H34">
            <v>489.23046359211867</v>
          </cell>
          <cell r="I34">
            <v>76.15359251356054</v>
          </cell>
          <cell r="J34">
            <v>8.97766530274835E-2</v>
          </cell>
          <cell r="K34">
            <v>40880.917369614523</v>
          </cell>
          <cell r="L34">
            <v>2.8196149052193853</v>
          </cell>
          <cell r="M34">
            <v>37256.657369614521</v>
          </cell>
          <cell r="N34">
            <v>83.853263907193067</v>
          </cell>
          <cell r="O34">
            <v>0.19996084583848139</v>
          </cell>
          <cell r="P34">
            <v>44647.831175028339</v>
          </cell>
          <cell r="Q34">
            <v>3.0794242978607524</v>
          </cell>
          <cell r="R34">
            <v>41023.571175028337</v>
          </cell>
          <cell r="S34">
            <v>88.049792817841478</v>
          </cell>
          <cell r="T34">
            <v>0.26001420746768011</v>
          </cell>
          <cell r="U34">
            <v>46700.90095946259</v>
          </cell>
          <cell r="V34">
            <v>3.2210274354153183</v>
          </cell>
          <cell r="W34">
            <v>43076.640959462587</v>
          </cell>
          <cell r="X34">
            <v>100.75726493091472</v>
          </cell>
          <cell r="Y34">
            <v>0.44186126117508184</v>
          </cell>
          <cell r="Z34">
            <v>52917.78343242532</v>
          </cell>
          <cell r="AA34">
            <v>3.6498146450142834</v>
          </cell>
          <cell r="AB34">
            <v>49293.523432425325</v>
          </cell>
        </row>
        <row r="36">
          <cell r="C36" t="str">
            <v>Notes:</v>
          </cell>
        </row>
      </sheetData>
      <sheetData sheetId="13" refreshError="1"/>
      <sheetData sheetId="14">
        <row r="2">
          <cell r="C2" t="str">
            <v>Project Atlas</v>
          </cell>
        </row>
        <row r="3">
          <cell r="C3" t="str">
            <v>Implied Renesas Shareholder Consideration</v>
          </cell>
        </row>
        <row r="5">
          <cell r="C5" t="str">
            <v>$MM, Except per share amounts</v>
          </cell>
          <cell r="AE5" t="str">
            <v>Assumptions</v>
          </cell>
        </row>
        <row r="6">
          <cell r="AE6" t="str">
            <v>Current Scenario</v>
          </cell>
          <cell r="AI6" t="str">
            <v>100% Stock</v>
          </cell>
        </row>
        <row r="7">
          <cell r="C7" t="str">
            <v>100% Stock at 0.121x Exch. Ratio (10% Prem.)</v>
          </cell>
          <cell r="I7" t="str">
            <v>FY2015E</v>
          </cell>
        </row>
        <row r="8">
          <cell r="C8" t="str">
            <v>Implied Price per Share, $600MM Synergies, 8.9x EBITDA</v>
          </cell>
          <cell r="I8">
            <v>78.420813322888108</v>
          </cell>
          <cell r="AE8" t="str">
            <v>Avago Stock Price</v>
          </cell>
          <cell r="AI8">
            <v>69.88</v>
          </cell>
        </row>
        <row r="9">
          <cell r="C9" t="str">
            <v>Shares Issued</v>
          </cell>
          <cell r="I9">
            <v>202.27184697448845</v>
          </cell>
          <cell r="AE9" t="str">
            <v>Renesas Stock Price</v>
          </cell>
          <cell r="AI9">
            <v>7.7077499999999999</v>
          </cell>
        </row>
        <row r="10">
          <cell r="C10" t="str">
            <v>Implied Equity Value</v>
          </cell>
          <cell r="I10">
            <v>15862.322752062149</v>
          </cell>
          <cell r="AE10" t="str">
            <v>Take-out Premium</v>
          </cell>
          <cell r="AI10">
            <v>0.1</v>
          </cell>
        </row>
        <row r="11">
          <cell r="C11" t="str">
            <v>Cash Paid</v>
          </cell>
          <cell r="I11">
            <v>0</v>
          </cell>
        </row>
        <row r="12">
          <cell r="C12" t="str">
            <v>Pro Forma Value of Consideration</v>
          </cell>
          <cell r="I12">
            <v>15862.322752062149</v>
          </cell>
        </row>
        <row r="13">
          <cell r="C13" t="str">
            <v>Renesas Shares at Acquistiion</v>
          </cell>
          <cell r="I13">
            <v>1667.1244899999999</v>
          </cell>
          <cell r="AE13" t="str">
            <v>Take-out Price</v>
          </cell>
          <cell r="AI13">
            <v>8.4785250000000012</v>
          </cell>
        </row>
        <row r="15">
          <cell r="C15" t="str">
            <v>Implied Renesas Price per Share</v>
          </cell>
          <cell r="I15">
            <v>9.5147799982604475</v>
          </cell>
          <cell r="AE15" t="str">
            <v>Renesas Shares at Acquisition</v>
          </cell>
          <cell r="AI15">
            <v>1667.1244899999999</v>
          </cell>
        </row>
        <row r="16">
          <cell r="C16" t="str">
            <v>Renesas Share Price at Acquisition</v>
          </cell>
          <cell r="I16">
            <v>7.7077499999999999</v>
          </cell>
          <cell r="AE16" t="str">
            <v>Shares Issued</v>
          </cell>
          <cell r="AI16">
            <v>202.27184697448845</v>
          </cell>
        </row>
        <row r="17">
          <cell r="C17" t="str">
            <v>Premium / (Discount) % to Current</v>
          </cell>
          <cell r="I17">
            <v>0.23444325493956697</v>
          </cell>
          <cell r="AE17" t="str">
            <v>Total Sources</v>
          </cell>
          <cell r="AI17">
            <v>18803.141366577249</v>
          </cell>
        </row>
        <row r="18">
          <cell r="AE18" t="str">
            <v>Equity Issued</v>
          </cell>
          <cell r="AI18">
            <v>14134.756666577252</v>
          </cell>
        </row>
        <row r="19">
          <cell r="C19" t="str">
            <v>Pre-Tax Synergies</v>
          </cell>
          <cell r="AE19" t="str">
            <v>Incremental Debt Raised</v>
          </cell>
          <cell r="AI19">
            <v>0</v>
          </cell>
        </row>
        <row r="20">
          <cell r="D20" t="str">
            <v>% of FY2015E</v>
          </cell>
          <cell r="I20" t="str">
            <v>Renesas</v>
          </cell>
          <cell r="J20" t="str">
            <v>Implied Renesas SH Consid. at Various EV / FY2015E EBITDA (EV / FY2015E Revenue) Multiples</v>
          </cell>
        </row>
        <row r="21">
          <cell r="E21" t="str">
            <v>COGS +</v>
          </cell>
          <cell r="F21" t="str">
            <v>Shares</v>
          </cell>
          <cell r="G21" t="str">
            <v>Total</v>
          </cell>
          <cell r="H21" t="str">
            <v>Cash</v>
          </cell>
          <cell r="I21" t="str">
            <v>Shares</v>
          </cell>
          <cell r="J21" t="str">
            <v>8.1x (2.5x - 2.8x)</v>
          </cell>
          <cell r="O21" t="str">
            <v>8.9x (2.7x - 3.1x)</v>
          </cell>
          <cell r="T21" t="str">
            <v>9.3x (2.8x - 3.2x)</v>
          </cell>
          <cell r="Y21" t="str">
            <v>10.5x (3.2x - 3.6x)</v>
          </cell>
        </row>
        <row r="22">
          <cell r="C22" t="str">
            <v>$ Amount</v>
          </cell>
          <cell r="D22" t="str">
            <v>Revenue</v>
          </cell>
          <cell r="E22" t="str">
            <v>Opex</v>
          </cell>
          <cell r="F22" t="str">
            <v>Issued</v>
          </cell>
          <cell r="G22" t="str">
            <v>Consid.</v>
          </cell>
          <cell r="H22" t="str">
            <v>Paid</v>
          </cell>
          <cell r="I22" t="str">
            <v>at Acq.</v>
          </cell>
          <cell r="J22" t="str">
            <v>Price</v>
          </cell>
          <cell r="K22" t="str">
            <v>P / (D) %</v>
          </cell>
          <cell r="L22" t="str">
            <v>EV</v>
          </cell>
          <cell r="M22" t="str">
            <v>Impl. Price</v>
          </cell>
          <cell r="N22" t="str">
            <v>Eq. Val</v>
          </cell>
          <cell r="O22" t="str">
            <v>Price</v>
          </cell>
          <cell r="P22" t="str">
            <v>P / (D) %</v>
          </cell>
          <cell r="Q22" t="str">
            <v>EV</v>
          </cell>
          <cell r="R22" t="str">
            <v>Impl. Price</v>
          </cell>
          <cell r="S22" t="str">
            <v>Eq. Val</v>
          </cell>
          <cell r="T22" t="str">
            <v>Price</v>
          </cell>
          <cell r="U22" t="str">
            <v>P / (D) %</v>
          </cell>
          <cell r="V22" t="str">
            <v>EV</v>
          </cell>
          <cell r="W22" t="str">
            <v>Impl. Price</v>
          </cell>
          <cell r="X22" t="str">
            <v>Eq. Val</v>
          </cell>
          <cell r="Y22" t="str">
            <v>Price</v>
          </cell>
          <cell r="Z22" t="str">
            <v>P / (D) %</v>
          </cell>
          <cell r="AA22" t="str">
            <v>EV</v>
          </cell>
          <cell r="AB22" t="str">
            <v>Impl. Price</v>
          </cell>
          <cell r="AC22" t="str">
            <v>Eq. Val</v>
          </cell>
        </row>
        <row r="23">
          <cell r="D23">
            <v>8693.9591369090558</v>
          </cell>
          <cell r="E23">
            <v>7794.9702385828368</v>
          </cell>
          <cell r="M23">
            <v>8.1116328866853138</v>
          </cell>
          <cell r="R23">
            <v>8.859067726002662</v>
          </cell>
          <cell r="W23">
            <v>9.2664399048485073</v>
          </cell>
          <cell r="AB23">
            <v>10.5</v>
          </cell>
        </row>
        <row r="24">
          <cell r="C24">
            <v>300</v>
          </cell>
          <cell r="D24">
            <v>3.4506718432387104E-2</v>
          </cell>
          <cell r="E24">
            <v>3.848635604983932E-2</v>
          </cell>
          <cell r="F24">
            <v>202.27184697448845</v>
          </cell>
          <cell r="G24">
            <v>14134.756666577252</v>
          </cell>
          <cell r="H24">
            <v>0</v>
          </cell>
          <cell r="I24">
            <v>1667.1244899999999</v>
          </cell>
          <cell r="J24">
            <v>8.0326814093923673</v>
          </cell>
          <cell r="K24">
            <v>4.2156454139323118E-2</v>
          </cell>
          <cell r="L24">
            <v>36013.937637603332</v>
          </cell>
          <cell r="M24">
            <v>66.205357286596254</v>
          </cell>
          <cell r="N24">
            <v>13391.479897965732</v>
          </cell>
          <cell r="O24">
            <v>8.8556619660581806</v>
          </cell>
          <cell r="P24">
            <v>0.14892957945680396</v>
          </cell>
          <cell r="Q24">
            <v>39332.390539426742</v>
          </cell>
          <cell r="R24">
            <v>72.98836273858312</v>
          </cell>
          <cell r="S24">
            <v>14763.49093877714</v>
          </cell>
          <cell r="T24">
            <v>9.3042086016724905</v>
          </cell>
          <cell r="U24">
            <v>0.20712381715448624</v>
          </cell>
          <cell r="V24">
            <v>41141.037016553484</v>
          </cell>
          <cell r="W24">
            <v>76.685283947959519</v>
          </cell>
          <cell r="X24">
            <v>15511.274019916864</v>
          </cell>
          <cell r="Y24">
            <v>10.662448705539891</v>
          </cell>
          <cell r="Z24">
            <v>0.38334127411240515</v>
          </cell>
          <cell r="AA24">
            <v>46617.78343242532</v>
          </cell>
          <cell r="AB24">
            <v>87.879898395431681</v>
          </cell>
          <cell r="AC24">
            <v>17775.629360374351</v>
          </cell>
        </row>
        <row r="25">
          <cell r="C25">
            <v>400</v>
          </cell>
          <cell r="D25">
            <v>4.600895790984947E-2</v>
          </cell>
          <cell r="E25">
            <v>5.1315141399785762E-2</v>
          </cell>
          <cell r="F25">
            <v>202.27184697448845</v>
          </cell>
          <cell r="G25">
            <v>14134.756666577252</v>
          </cell>
          <cell r="H25">
            <v>0</v>
          </cell>
          <cell r="I25">
            <v>1667.1244899999999</v>
          </cell>
          <cell r="J25">
            <v>8.2338509406786144</v>
          </cell>
          <cell r="K25">
            <v>6.8256098171141311E-2</v>
          </cell>
          <cell r="L25">
            <v>36825.100926271865</v>
          </cell>
          <cell r="M25">
            <v>67.863396491090299</v>
          </cell>
          <cell r="N25">
            <v>13726.854550214854</v>
          </cell>
          <cell r="O25">
            <v>9.0753679767922701</v>
          </cell>
          <cell r="P25">
            <v>0.17743413795105845</v>
          </cell>
          <cell r="Q25">
            <v>40218.297312027003</v>
          </cell>
          <cell r="R25">
            <v>74.799179600018121</v>
          </cell>
          <cell r="S25">
            <v>15129.768209872143</v>
          </cell>
          <cell r="T25">
            <v>9.5340174944553944</v>
          </cell>
          <cell r="U25">
            <v>0.23693911899781317</v>
          </cell>
          <cell r="V25">
            <v>42067.681007038336</v>
          </cell>
          <cell r="W25">
            <v>78.57936875960651</v>
          </cell>
          <cell r="X25">
            <v>15894.394053095026</v>
          </cell>
          <cell r="Y25">
            <v>10.922850046183987</v>
          </cell>
          <cell r="Z25">
            <v>0.41712562630910277</v>
          </cell>
          <cell r="AA25">
            <v>47667.78343242532</v>
          </cell>
          <cell r="AB25">
            <v>90.026126151345522</v>
          </cell>
          <cell r="AC25">
            <v>18209.750812590955</v>
          </cell>
        </row>
        <row r="26">
          <cell r="C26">
            <v>500</v>
          </cell>
          <cell r="D26">
            <v>5.7511197387311842E-2</v>
          </cell>
          <cell r="E26">
            <v>6.4143926749732197E-2</v>
          </cell>
          <cell r="F26">
            <v>202.27184697448845</v>
          </cell>
          <cell r="G26">
            <v>14134.756666577252</v>
          </cell>
          <cell r="H26">
            <v>0</v>
          </cell>
          <cell r="I26">
            <v>1667.1244899999999</v>
          </cell>
          <cell r="J26">
            <v>8.4350204719648616</v>
          </cell>
          <cell r="K26">
            <v>9.4355742202959503E-2</v>
          </cell>
          <cell r="L26">
            <v>37636.264214940398</v>
          </cell>
          <cell r="M26">
            <v>69.521435695584358</v>
          </cell>
          <cell r="N26">
            <v>14062.229202463979</v>
          </cell>
          <cell r="O26">
            <v>9.2950739875263579</v>
          </cell>
          <cell r="P26">
            <v>0.20593869644531249</v>
          </cell>
          <cell r="Q26">
            <v>41104.204084627272</v>
          </cell>
          <cell r="R26">
            <v>76.609996461453107</v>
          </cell>
          <cell r="S26">
            <v>15496.045480967145</v>
          </cell>
          <cell r="T26">
            <v>9.7638263872383</v>
          </cell>
          <cell r="U26">
            <v>0.26675442084114054</v>
          </cell>
          <cell r="V26">
            <v>42994.324997523188</v>
          </cell>
          <cell r="W26">
            <v>80.473453571253515</v>
          </cell>
          <cell r="X26">
            <v>16277.514086273193</v>
          </cell>
          <cell r="Y26">
            <v>11.183251386828081</v>
          </cell>
          <cell r="Z26">
            <v>0.45090997850580017</v>
          </cell>
          <cell r="AA26">
            <v>48717.78343242532</v>
          </cell>
          <cell r="AB26">
            <v>92.17235390725935</v>
          </cell>
          <cell r="AC26">
            <v>18643.872264807556</v>
          </cell>
        </row>
        <row r="27">
          <cell r="C27">
            <v>600</v>
          </cell>
          <cell r="D27">
            <v>6.9013436864774208E-2</v>
          </cell>
          <cell r="E27">
            <v>7.6972712099678639E-2</v>
          </cell>
          <cell r="F27">
            <v>202.27184697448845</v>
          </cell>
          <cell r="G27">
            <v>14134.756666577252</v>
          </cell>
          <cell r="H27">
            <v>0</v>
          </cell>
          <cell r="I27">
            <v>1667.1244899999999</v>
          </cell>
          <cell r="J27">
            <v>8.6361900032511087</v>
          </cell>
          <cell r="K27">
            <v>0.12045538623477792</v>
          </cell>
          <cell r="L27">
            <v>38447.427503608924</v>
          </cell>
          <cell r="M27">
            <v>71.179474900078404</v>
          </cell>
          <cell r="N27">
            <v>14397.603854713101</v>
          </cell>
          <cell r="O27">
            <v>9.5147799982604475</v>
          </cell>
          <cell r="P27">
            <v>0.23444325493956697</v>
          </cell>
          <cell r="Q27">
            <v>41990.110857227541</v>
          </cell>
          <cell r="R27">
            <v>78.420813322888108</v>
          </cell>
          <cell r="S27">
            <v>15862.322752062149</v>
          </cell>
          <cell r="T27">
            <v>9.9936352800212038</v>
          </cell>
          <cell r="U27">
            <v>0.29656972268446746</v>
          </cell>
          <cell r="V27">
            <v>43920.96898800804</v>
          </cell>
          <cell r="W27">
            <v>82.367538382900506</v>
          </cell>
          <cell r="X27">
            <v>16660.634119451355</v>
          </cell>
          <cell r="Y27">
            <v>11.443652727472177</v>
          </cell>
          <cell r="Z27">
            <v>0.48469433070249779</v>
          </cell>
          <cell r="AA27">
            <v>49767.78343242532</v>
          </cell>
          <cell r="AB27">
            <v>94.318581663173191</v>
          </cell>
          <cell r="AC27">
            <v>19077.993717024161</v>
          </cell>
        </row>
        <row r="28">
          <cell r="C28">
            <v>700</v>
          </cell>
          <cell r="D28">
            <v>8.0515676342236581E-2</v>
          </cell>
          <cell r="E28">
            <v>8.9801497449625081E-2</v>
          </cell>
          <cell r="F28">
            <v>202.27184697448845</v>
          </cell>
          <cell r="G28">
            <v>14134.756666577252</v>
          </cell>
          <cell r="H28">
            <v>0</v>
          </cell>
          <cell r="I28">
            <v>1667.1244899999999</v>
          </cell>
          <cell r="J28">
            <v>8.8373595345373523</v>
          </cell>
          <cell r="K28">
            <v>0.14655503026659567</v>
          </cell>
          <cell r="L28">
            <v>39258.590792277457</v>
          </cell>
          <cell r="M28">
            <v>72.837514104572435</v>
          </cell>
          <cell r="N28">
            <v>14732.978506962219</v>
          </cell>
          <cell r="O28">
            <v>9.7344860089945335</v>
          </cell>
          <cell r="P28">
            <v>0.26294781343382101</v>
          </cell>
          <cell r="Q28">
            <v>42876.017629827802</v>
          </cell>
          <cell r="R28">
            <v>80.23163018432308</v>
          </cell>
          <cell r="S28">
            <v>16228.600023157147</v>
          </cell>
          <cell r="T28">
            <v>10.223444172804109</v>
          </cell>
          <cell r="U28">
            <v>0.32638502452779461</v>
          </cell>
          <cell r="V28">
            <v>44847.612978492893</v>
          </cell>
          <cell r="W28">
            <v>84.261623194547511</v>
          </cell>
          <cell r="X28">
            <v>17043.754152629521</v>
          </cell>
          <cell r="Y28">
            <v>11.704054068116273</v>
          </cell>
          <cell r="Z28">
            <v>0.51847868289919541</v>
          </cell>
          <cell r="AA28">
            <v>50817.78343242532</v>
          </cell>
          <cell r="AB28">
            <v>96.464809419087032</v>
          </cell>
          <cell r="AC28">
            <v>19512.115169240766</v>
          </cell>
        </row>
        <row r="29">
          <cell r="C29">
            <v>800</v>
          </cell>
          <cell r="D29">
            <v>9.2017915819698939E-2</v>
          </cell>
          <cell r="E29">
            <v>0.10263028279957152</v>
          </cell>
          <cell r="F29">
            <v>202.27184697448845</v>
          </cell>
          <cell r="G29">
            <v>14134.756666577252</v>
          </cell>
          <cell r="H29">
            <v>0</v>
          </cell>
          <cell r="I29">
            <v>1667.1244899999999</v>
          </cell>
          <cell r="J29">
            <v>9.038529065823603</v>
          </cell>
          <cell r="K29">
            <v>0.1726546742984143</v>
          </cell>
          <cell r="L29">
            <v>40069.75408094599</v>
          </cell>
          <cell r="M29">
            <v>74.495553309066509</v>
          </cell>
          <cell r="N29">
            <v>15068.353159211349</v>
          </cell>
          <cell r="O29">
            <v>9.9541920197286213</v>
          </cell>
          <cell r="P29">
            <v>0.29145237192807527</v>
          </cell>
          <cell r="Q29">
            <v>43761.924402428071</v>
          </cell>
          <cell r="R29">
            <v>82.042447045758067</v>
          </cell>
          <cell r="S29">
            <v>16594.877294252146</v>
          </cell>
          <cell r="T29">
            <v>10.45325306558701</v>
          </cell>
          <cell r="U29">
            <v>0.35620032637112131</v>
          </cell>
          <cell r="V29">
            <v>45774.256968977737</v>
          </cell>
          <cell r="W29">
            <v>86.155708006194473</v>
          </cell>
          <cell r="X29">
            <v>17426.874185807679</v>
          </cell>
          <cell r="Y29">
            <v>11.964455408760369</v>
          </cell>
          <cell r="Z29">
            <v>0.55226303509589303</v>
          </cell>
          <cell r="AA29">
            <v>51867.78343242532</v>
          </cell>
          <cell r="AB29">
            <v>98.611037175000874</v>
          </cell>
          <cell r="AC29">
            <v>19946.23662145737</v>
          </cell>
        </row>
        <row r="30">
          <cell r="C30">
            <v>900</v>
          </cell>
          <cell r="D30">
            <v>0.10352015529716131</v>
          </cell>
          <cell r="E30">
            <v>0.11545906814951795</v>
          </cell>
          <cell r="F30">
            <v>202.27184697448845</v>
          </cell>
          <cell r="G30">
            <v>14134.756666577252</v>
          </cell>
          <cell r="H30">
            <v>0</v>
          </cell>
          <cell r="I30">
            <v>1667.1244899999999</v>
          </cell>
          <cell r="J30">
            <v>9.2396985971098466</v>
          </cell>
          <cell r="K30">
            <v>0.19875431833023205</v>
          </cell>
          <cell r="L30">
            <v>40880.917369614523</v>
          </cell>
          <cell r="M30">
            <v>76.15359251356054</v>
          </cell>
          <cell r="N30">
            <v>15403.727811460467</v>
          </cell>
          <cell r="O30">
            <v>10.173898030462711</v>
          </cell>
          <cell r="P30">
            <v>0.31995693042232953</v>
          </cell>
          <cell r="Q30">
            <v>44647.831175028339</v>
          </cell>
          <cell r="R30">
            <v>83.853263907193067</v>
          </cell>
          <cell r="S30">
            <v>16961.154565347151</v>
          </cell>
          <cell r="T30">
            <v>10.683061958369915</v>
          </cell>
          <cell r="U30">
            <v>0.38601562821444846</v>
          </cell>
          <cell r="V30">
            <v>46700.90095946259</v>
          </cell>
          <cell r="W30">
            <v>88.049792817841478</v>
          </cell>
          <cell r="X30">
            <v>17809.994218985845</v>
          </cell>
          <cell r="Y30">
            <v>12.224856749404465</v>
          </cell>
          <cell r="Z30">
            <v>0.58604738729259065</v>
          </cell>
          <cell r="AA30">
            <v>52917.78343242532</v>
          </cell>
          <cell r="AB30">
            <v>100.75726493091472</v>
          </cell>
          <cell r="AC30">
            <v>20380.358073673975</v>
          </cell>
        </row>
        <row r="32">
          <cell r="C32" t="str">
            <v>Notes:</v>
          </cell>
        </row>
        <row r="33">
          <cell r="C33" t="str">
            <v>(1) Excludes R&amp;D.</v>
          </cell>
        </row>
      </sheetData>
      <sheetData sheetId="15">
        <row r="2">
          <cell r="C2" t="str">
            <v>Project Atlas</v>
          </cell>
        </row>
        <row r="3">
          <cell r="C3" t="str">
            <v>Pro Forma Debt Paydown</v>
          </cell>
        </row>
        <row r="5">
          <cell r="C5" t="str">
            <v>$MM</v>
          </cell>
        </row>
        <row r="6">
          <cell r="F6" t="str">
            <v>Jan'15</v>
          </cell>
          <cell r="G6" t="str">
            <v>Apr'15</v>
          </cell>
          <cell r="H6" t="str">
            <v>Jul'15</v>
          </cell>
          <cell r="I6" t="str">
            <v>Oct'15</v>
          </cell>
          <cell r="K6" t="str">
            <v>Jan'16</v>
          </cell>
          <cell r="L6" t="str">
            <v>Apr'16</v>
          </cell>
          <cell r="M6" t="str">
            <v>Jul'16</v>
          </cell>
          <cell r="N6" t="str">
            <v>Oct'16</v>
          </cell>
        </row>
        <row r="7">
          <cell r="E7" t="str">
            <v>FY2014E</v>
          </cell>
          <cell r="F7" t="str">
            <v>Q1</v>
          </cell>
          <cell r="G7" t="str">
            <v>Q2</v>
          </cell>
          <cell r="H7" t="str">
            <v>Q3</v>
          </cell>
          <cell r="I7" t="str">
            <v>Q4</v>
          </cell>
          <cell r="J7" t="str">
            <v>FY2015E</v>
          </cell>
          <cell r="K7" t="str">
            <v>Q1</v>
          </cell>
          <cell r="L7" t="str">
            <v>Q2</v>
          </cell>
          <cell r="M7" t="str">
            <v>Q3</v>
          </cell>
          <cell r="N7" t="str">
            <v>Q4</v>
          </cell>
          <cell r="O7" t="str">
            <v>FY2016E</v>
          </cell>
          <cell r="Q7" t="str">
            <v>Assumptions</v>
          </cell>
        </row>
        <row r="8">
          <cell r="C8" t="str">
            <v>Avago Sales</v>
          </cell>
          <cell r="E8">
            <v>4173.8</v>
          </cell>
          <cell r="F8">
            <v>1461.8999999999999</v>
          </cell>
          <cell r="G8">
            <v>1390.8</v>
          </cell>
          <cell r="H8">
            <v>1442.8000000000002</v>
          </cell>
          <cell r="I8">
            <v>1509.3</v>
          </cell>
          <cell r="J8">
            <v>5804.8</v>
          </cell>
          <cell r="K8">
            <v>1568.4999999999998</v>
          </cell>
          <cell r="L8">
            <v>1502.8000000000002</v>
          </cell>
          <cell r="M8">
            <v>1568.4000000000003</v>
          </cell>
          <cell r="N8">
            <v>1633.5</v>
          </cell>
          <cell r="O8">
            <v>6273.2000000000007</v>
          </cell>
          <cell r="Q8" t="str">
            <v>Current Scenario</v>
          </cell>
          <cell r="U8" t="str">
            <v>100% Stock</v>
          </cell>
        </row>
        <row r="9">
          <cell r="C9" t="str">
            <v>Renesas Sales</v>
          </cell>
          <cell r="E9">
            <v>8451.1922066188745</v>
          </cell>
          <cell r="F9">
            <v>2175.2867550797268</v>
          </cell>
          <cell r="G9">
            <v>2083.4025555348903</v>
          </cell>
          <cell r="H9">
            <v>2160.703161243629</v>
          </cell>
          <cell r="I9">
            <v>2274.5666650508101</v>
          </cell>
          <cell r="J9">
            <v>8693.9591369090558</v>
          </cell>
          <cell r="K9">
            <v>2207.6476512004856</v>
          </cell>
          <cell r="L9">
            <v>2109.6251123782913</v>
          </cell>
          <cell r="M9">
            <v>2177.8153140914847</v>
          </cell>
          <cell r="N9">
            <v>2292.8679817979005</v>
          </cell>
          <cell r="O9">
            <v>8787.9560594681625</v>
          </cell>
          <cell r="Q9" t="str">
            <v>Current Avago Shares Out.</v>
          </cell>
          <cell r="U9">
            <v>286.95861661763024</v>
          </cell>
        </row>
        <row r="10">
          <cell r="C10" t="str">
            <v>Total Sales</v>
          </cell>
          <cell r="E10">
            <v>12624.992206618874</v>
          </cell>
          <cell r="F10">
            <v>3637.1867550797269</v>
          </cell>
          <cell r="G10">
            <v>3474.2025555348901</v>
          </cell>
          <cell r="H10">
            <v>3603.5031612436292</v>
          </cell>
          <cell r="I10">
            <v>3783.8666650508103</v>
          </cell>
          <cell r="J10">
            <v>14498.759136909055</v>
          </cell>
          <cell r="K10">
            <v>3776.1476512004856</v>
          </cell>
          <cell r="L10">
            <v>3612.4251123782915</v>
          </cell>
          <cell r="M10">
            <v>3746.2153140914852</v>
          </cell>
          <cell r="N10">
            <v>3926.3679817979005</v>
          </cell>
          <cell r="O10">
            <v>15061.156059468163</v>
          </cell>
          <cell r="Q10" t="str">
            <v>Renesas Stock Price</v>
          </cell>
          <cell r="U10">
            <v>7.7077499999999999</v>
          </cell>
        </row>
        <row r="11">
          <cell r="Q11" t="str">
            <v>Take-out Premium</v>
          </cell>
          <cell r="U11">
            <v>0.1</v>
          </cell>
        </row>
        <row r="12">
          <cell r="C12" t="str">
            <v>Avago D&amp;A</v>
          </cell>
          <cell r="E12">
            <v>336.00000000000057</v>
          </cell>
          <cell r="F12">
            <v>218</v>
          </cell>
          <cell r="G12">
            <v>217.5</v>
          </cell>
          <cell r="H12">
            <v>217</v>
          </cell>
          <cell r="I12">
            <v>216.5</v>
          </cell>
          <cell r="J12">
            <v>869</v>
          </cell>
          <cell r="K12">
            <v>216</v>
          </cell>
          <cell r="L12">
            <v>215.5</v>
          </cell>
          <cell r="M12">
            <v>215</v>
          </cell>
          <cell r="N12">
            <v>214.5</v>
          </cell>
          <cell r="O12">
            <v>861</v>
          </cell>
          <cell r="Q12" t="str">
            <v>Circuit Breaker</v>
          </cell>
          <cell r="U12">
            <v>1</v>
          </cell>
        </row>
        <row r="13">
          <cell r="C13" t="str">
            <v>Renesas D&amp;A</v>
          </cell>
          <cell r="E13">
            <v>668.79037500000004</v>
          </cell>
          <cell r="F13">
            <v>172.375</v>
          </cell>
          <cell r="G13">
            <v>172.375</v>
          </cell>
          <cell r="H13">
            <v>172.375</v>
          </cell>
          <cell r="I13">
            <v>172.375</v>
          </cell>
          <cell r="J13">
            <v>689.5</v>
          </cell>
          <cell r="K13">
            <v>172.375</v>
          </cell>
          <cell r="L13">
            <v>172.375</v>
          </cell>
          <cell r="M13">
            <v>172.375</v>
          </cell>
          <cell r="N13">
            <v>172.375</v>
          </cell>
          <cell r="O13">
            <v>689.5</v>
          </cell>
          <cell r="Q13" t="str">
            <v>Synergies</v>
          </cell>
          <cell r="U13">
            <v>600</v>
          </cell>
        </row>
        <row r="15">
          <cell r="C15" t="str">
            <v>Avago EBITDA</v>
          </cell>
          <cell r="E15">
            <v>1562.1000000000008</v>
          </cell>
          <cell r="F15">
            <v>646.69999999999982</v>
          </cell>
          <cell r="G15">
            <v>605.09999999999991</v>
          </cell>
          <cell r="H15">
            <v>628.60000000000014</v>
          </cell>
          <cell r="I15">
            <v>670.9</v>
          </cell>
          <cell r="J15">
            <v>2551.2999999999997</v>
          </cell>
          <cell r="K15">
            <v>697.79999999999973</v>
          </cell>
          <cell r="L15">
            <v>658.30000000000018</v>
          </cell>
          <cell r="M15">
            <v>690.3000000000003</v>
          </cell>
          <cell r="N15">
            <v>722.2</v>
          </cell>
          <cell r="O15">
            <v>2768.6000000000004</v>
          </cell>
          <cell r="Q15" t="str">
            <v>Take-out Price</v>
          </cell>
          <cell r="U15">
            <v>8.4785250000000012</v>
          </cell>
        </row>
        <row r="16">
          <cell r="C16" t="str">
            <v>Renesas EBITDA</v>
          </cell>
          <cell r="E16">
            <v>1493.2644306189854</v>
          </cell>
          <cell r="F16">
            <v>370.32609471225533</v>
          </cell>
          <cell r="G16">
            <v>376.66258306898737</v>
          </cell>
          <cell r="H16">
            <v>414.37375405928708</v>
          </cell>
          <cell r="I16">
            <v>427.12646648569125</v>
          </cell>
          <cell r="J16">
            <v>1588.488898326221</v>
          </cell>
          <cell r="K16">
            <v>419.63153693445463</v>
          </cell>
          <cell r="L16">
            <v>424.17202528430983</v>
          </cell>
          <cell r="M16">
            <v>464.20225208825946</v>
          </cell>
          <cell r="N16">
            <v>479.61930956091913</v>
          </cell>
          <cell r="O16">
            <v>1787.6251238679431</v>
          </cell>
        </row>
        <row r="17">
          <cell r="C17" t="str">
            <v>Synergies, net</v>
          </cell>
          <cell r="E17">
            <v>0</v>
          </cell>
          <cell r="F17">
            <v>54.483872929376176</v>
          </cell>
          <cell r="G17">
            <v>54.483872929376176</v>
          </cell>
          <cell r="H17">
            <v>54.483872929376176</v>
          </cell>
          <cell r="I17">
            <v>54.483872929376176</v>
          </cell>
          <cell r="J17">
            <v>217.9354917175047</v>
          </cell>
          <cell r="K17">
            <v>150</v>
          </cell>
          <cell r="L17">
            <v>150</v>
          </cell>
          <cell r="M17">
            <v>150</v>
          </cell>
          <cell r="N17">
            <v>150</v>
          </cell>
          <cell r="O17">
            <v>600</v>
          </cell>
          <cell r="Q17" t="str">
            <v>Foregone Interest on Cash</v>
          </cell>
          <cell r="U17">
            <v>0</v>
          </cell>
        </row>
        <row r="18">
          <cell r="C18" t="str">
            <v>Total EBITDA (1)</v>
          </cell>
          <cell r="E18">
            <v>3055.3644306189863</v>
          </cell>
          <cell r="F18">
            <v>1071.5099676416314</v>
          </cell>
          <cell r="G18">
            <v>1036.2464559983634</v>
          </cell>
          <cell r="H18">
            <v>1097.4576269886636</v>
          </cell>
          <cell r="I18">
            <v>1152.5103394150676</v>
          </cell>
          <cell r="J18">
            <v>4357.7243900437261</v>
          </cell>
          <cell r="K18">
            <v>1267.4315369344545</v>
          </cell>
          <cell r="L18">
            <v>1232.4720252843099</v>
          </cell>
          <cell r="M18">
            <v>1304.5022520882599</v>
          </cell>
          <cell r="N18">
            <v>1351.8193095609192</v>
          </cell>
          <cell r="O18">
            <v>5156.2251238679437</v>
          </cell>
          <cell r="Q18" t="str">
            <v>Interest on Debt</v>
          </cell>
          <cell r="U18">
            <v>51.212999999999923</v>
          </cell>
        </row>
        <row r="19">
          <cell r="Q19" t="str">
            <v>Interest % on Debt</v>
          </cell>
          <cell r="U19">
            <v>0.05</v>
          </cell>
        </row>
        <row r="20">
          <cell r="C20" t="str">
            <v>Avago Capex</v>
          </cell>
          <cell r="E20">
            <v>325</v>
          </cell>
          <cell r="F20">
            <v>60</v>
          </cell>
          <cell r="G20">
            <v>60</v>
          </cell>
          <cell r="H20">
            <v>60</v>
          </cell>
          <cell r="I20">
            <v>60</v>
          </cell>
          <cell r="J20">
            <v>240</v>
          </cell>
          <cell r="K20">
            <v>60</v>
          </cell>
          <cell r="L20">
            <v>60</v>
          </cell>
          <cell r="M20">
            <v>60</v>
          </cell>
          <cell r="N20">
            <v>60</v>
          </cell>
          <cell r="O20">
            <v>240</v>
          </cell>
          <cell r="Q20" t="str">
            <v>Incremental Debt Raised</v>
          </cell>
          <cell r="U20">
            <v>1024.2599999999984</v>
          </cell>
        </row>
        <row r="21">
          <cell r="C21" t="str">
            <v>Renesas Capex</v>
          </cell>
          <cell r="E21">
            <v>355.03504166666664</v>
          </cell>
          <cell r="F21">
            <v>86.1875</v>
          </cell>
          <cell r="G21">
            <v>86.1875</v>
          </cell>
          <cell r="H21">
            <v>86.1875</v>
          </cell>
          <cell r="I21">
            <v>86.1875</v>
          </cell>
          <cell r="J21">
            <v>344.75</v>
          </cell>
          <cell r="K21">
            <v>86.1875</v>
          </cell>
          <cell r="L21">
            <v>86.1875</v>
          </cell>
          <cell r="M21">
            <v>86.1875</v>
          </cell>
          <cell r="N21">
            <v>86.1875</v>
          </cell>
          <cell r="O21">
            <v>344.75</v>
          </cell>
        </row>
        <row r="22">
          <cell r="C22" t="str">
            <v>Less: Total Capex</v>
          </cell>
          <cell r="E22">
            <v>680.03504166666664</v>
          </cell>
          <cell r="F22">
            <v>146.1875</v>
          </cell>
          <cell r="G22">
            <v>146.1875</v>
          </cell>
          <cell r="H22">
            <v>146.1875</v>
          </cell>
          <cell r="I22">
            <v>146.1875</v>
          </cell>
          <cell r="J22">
            <v>584.75</v>
          </cell>
          <cell r="K22">
            <v>146.1875</v>
          </cell>
          <cell r="L22">
            <v>146.1875</v>
          </cell>
          <cell r="M22">
            <v>146.1875</v>
          </cell>
          <cell r="N22">
            <v>146.1875</v>
          </cell>
          <cell r="O22">
            <v>584.75</v>
          </cell>
          <cell r="S22">
            <v>2014</v>
          </cell>
          <cell r="T22" t="str">
            <v>2015E</v>
          </cell>
          <cell r="U22" t="str">
            <v>2016E</v>
          </cell>
        </row>
        <row r="23">
          <cell r="Q23" t="str">
            <v>Avago Shares Outstanding</v>
          </cell>
          <cell r="T23">
            <v>277.75</v>
          </cell>
          <cell r="U23">
            <v>279.8</v>
          </cell>
        </row>
        <row r="24">
          <cell r="C24" t="str">
            <v>Avago Change in WC</v>
          </cell>
          <cell r="E24">
            <v>339.29999999999995</v>
          </cell>
          <cell r="F24">
            <v>24.599999999999998</v>
          </cell>
          <cell r="G24">
            <v>-35.700000000000003</v>
          </cell>
          <cell r="H24">
            <v>25.900000000000002</v>
          </cell>
          <cell r="I24">
            <v>32.9</v>
          </cell>
          <cell r="J24">
            <v>47.699999999999996</v>
          </cell>
          <cell r="K24">
            <v>29.400000000000006</v>
          </cell>
          <cell r="L24">
            <v>-32.700000000000003</v>
          </cell>
          <cell r="M24">
            <v>32.700000000000003</v>
          </cell>
          <cell r="N24">
            <v>32.300000000000004</v>
          </cell>
          <cell r="O24">
            <v>61.70000000000001</v>
          </cell>
          <cell r="Q24" t="str">
            <v>PF Shares Outstanding</v>
          </cell>
          <cell r="T24">
            <v>480.02184697448843</v>
          </cell>
          <cell r="U24">
            <v>482.07184697448849</v>
          </cell>
        </row>
        <row r="25">
          <cell r="C25" t="str">
            <v>Renesas Change in WC</v>
          </cell>
          <cell r="E25">
            <v>184.89415972935655</v>
          </cell>
          <cell r="F25">
            <v>121.76088638578435</v>
          </cell>
          <cell r="G25">
            <v>64.981700607611458</v>
          </cell>
          <cell r="H25">
            <v>-47.350984715801268</v>
          </cell>
          <cell r="I25">
            <v>-48.271874002009881</v>
          </cell>
          <cell r="J25">
            <v>91.119728275584649</v>
          </cell>
          <cell r="K25">
            <v>-48.039770540732604</v>
          </cell>
          <cell r="L25">
            <v>-26.817891735729468</v>
          </cell>
          <cell r="M25">
            <v>12.223639143730715</v>
          </cell>
          <cell r="N25">
            <v>13.073088685015112</v>
          </cell>
          <cell r="O25">
            <v>-49.560934447716235</v>
          </cell>
          <cell r="Q25" t="str">
            <v>Adjustments Tax Rate</v>
          </cell>
          <cell r="S25">
            <v>5.2457255393429401E-2</v>
          </cell>
          <cell r="T25">
            <v>7.2694199285858643E-2</v>
          </cell>
          <cell r="U25">
            <v>7.53361149745016E-2</v>
          </cell>
        </row>
        <row r="26">
          <cell r="C26" t="str">
            <v>Less: Increase (Decrease) in WC</v>
          </cell>
          <cell r="E26">
            <v>524.19415972935644</v>
          </cell>
          <cell r="F26">
            <v>146.36088638578434</v>
          </cell>
          <cell r="G26">
            <v>29.281700607611455</v>
          </cell>
          <cell r="H26">
            <v>-21.450984715801265</v>
          </cell>
          <cell r="I26">
            <v>-15.371874002009882</v>
          </cell>
          <cell r="J26">
            <v>138.81972827558465</v>
          </cell>
          <cell r="K26">
            <v>-18.639770540732599</v>
          </cell>
          <cell r="L26">
            <v>-59.517891735729471</v>
          </cell>
          <cell r="M26">
            <v>44.923639143730718</v>
          </cell>
          <cell r="N26">
            <v>45.373088685015119</v>
          </cell>
          <cell r="O26">
            <v>12.139065552283775</v>
          </cell>
          <cell r="Q26" t="str">
            <v>Synergies Ramp</v>
          </cell>
          <cell r="T26">
            <v>0.36322581952917449</v>
          </cell>
          <cell r="U26">
            <v>1</v>
          </cell>
        </row>
        <row r="28">
          <cell r="C28" t="str">
            <v xml:space="preserve">Interest on Avago Debt </v>
          </cell>
          <cell r="E28">
            <v>90.500000000000014</v>
          </cell>
          <cell r="F28">
            <v>45.250000000000007</v>
          </cell>
          <cell r="G28">
            <v>45.250000000000007</v>
          </cell>
          <cell r="H28">
            <v>45.250000000000007</v>
          </cell>
          <cell r="I28">
            <v>45.250000000000007</v>
          </cell>
          <cell r="J28">
            <v>181.00000000000003</v>
          </cell>
          <cell r="K28">
            <v>45.250000000000007</v>
          </cell>
          <cell r="L28">
            <v>45.250000000000007</v>
          </cell>
          <cell r="M28">
            <v>45.250000000000007</v>
          </cell>
          <cell r="N28">
            <v>45.250000000000007</v>
          </cell>
          <cell r="O28">
            <v>181.00000000000003</v>
          </cell>
          <cell r="Q28" t="str">
            <v>Convertible Debt</v>
          </cell>
          <cell r="U28">
            <v>1000</v>
          </cell>
        </row>
        <row r="29">
          <cell r="C29" t="str">
            <v>Interest on Acquisition Debt</v>
          </cell>
          <cell r="E29">
            <v>0</v>
          </cell>
          <cell r="F29" t="e">
            <v>#VALUE!</v>
          </cell>
          <cell r="G29" t="e">
            <v>#VALUE!</v>
          </cell>
          <cell r="H29" t="e">
            <v>#VALUE!</v>
          </cell>
          <cell r="I29" t="e">
            <v>#VALUE!</v>
          </cell>
          <cell r="J29" t="e">
            <v>#VALUE!</v>
          </cell>
          <cell r="K29" t="e">
            <v>#VALUE!</v>
          </cell>
          <cell r="L29" t="e">
            <v>#VALUE!</v>
          </cell>
          <cell r="M29" t="e">
            <v>#VALUE!</v>
          </cell>
          <cell r="N29" t="e">
            <v>#VALUE!</v>
          </cell>
          <cell r="O29" t="e">
            <v>#VALUE!</v>
          </cell>
          <cell r="Q29" t="str">
            <v>Interest on Convertible Debt</v>
          </cell>
          <cell r="U29">
            <v>0.02</v>
          </cell>
        </row>
        <row r="30">
          <cell r="C30" t="str">
            <v>Foregone Interest on Cash</v>
          </cell>
          <cell r="E30">
            <v>0</v>
          </cell>
          <cell r="F30">
            <v>0</v>
          </cell>
          <cell r="G30">
            <v>0</v>
          </cell>
          <cell r="H30">
            <v>0</v>
          </cell>
          <cell r="I30">
            <v>0</v>
          </cell>
          <cell r="J30">
            <v>0</v>
          </cell>
          <cell r="K30">
            <v>0</v>
          </cell>
          <cell r="L30">
            <v>0</v>
          </cell>
          <cell r="M30">
            <v>0</v>
          </cell>
          <cell r="N30">
            <v>0</v>
          </cell>
          <cell r="O30">
            <v>0</v>
          </cell>
        </row>
        <row r="31">
          <cell r="C31" t="str">
            <v>Less: Total Interest (2)</v>
          </cell>
          <cell r="E31">
            <v>90.500000000000014</v>
          </cell>
          <cell r="F31" t="e">
            <v>#VALUE!</v>
          </cell>
          <cell r="G31" t="e">
            <v>#VALUE!</v>
          </cell>
          <cell r="H31" t="e">
            <v>#VALUE!</v>
          </cell>
          <cell r="I31" t="e">
            <v>#VALUE!</v>
          </cell>
          <cell r="J31" t="e">
            <v>#VALUE!</v>
          </cell>
          <cell r="K31" t="e">
            <v>#VALUE!</v>
          </cell>
          <cell r="L31" t="e">
            <v>#VALUE!</v>
          </cell>
          <cell r="M31" t="e">
            <v>#VALUE!</v>
          </cell>
          <cell r="N31" t="e">
            <v>#VALUE!</v>
          </cell>
          <cell r="O31" t="e">
            <v>#VALUE!</v>
          </cell>
          <cell r="Q31" t="str">
            <v>Term Loan</v>
          </cell>
          <cell r="U31">
            <v>4600</v>
          </cell>
        </row>
        <row r="32">
          <cell r="Q32" t="str">
            <v>Interest on Term Loan</v>
          </cell>
          <cell r="U32">
            <v>3.5000000000000003E-2</v>
          </cell>
        </row>
        <row r="33">
          <cell r="C33" t="str">
            <v>Less: Taxes</v>
          </cell>
          <cell r="E33">
            <v>102.82010532564009</v>
          </cell>
          <cell r="F33" t="e">
            <v>#VALUE!</v>
          </cell>
          <cell r="G33" t="e">
            <v>#VALUE!</v>
          </cell>
          <cell r="H33" t="e">
            <v>#VALUE!</v>
          </cell>
          <cell r="I33" t="e">
            <v>#VALUE!</v>
          </cell>
          <cell r="J33" t="e">
            <v>#VALUE!</v>
          </cell>
          <cell r="K33" t="e">
            <v>#VALUE!</v>
          </cell>
          <cell r="L33" t="e">
            <v>#VALUE!</v>
          </cell>
          <cell r="M33" t="e">
            <v>#VALUE!</v>
          </cell>
          <cell r="N33" t="e">
            <v>#VALUE!</v>
          </cell>
          <cell r="O33" t="e">
            <v>#VALUE!</v>
          </cell>
        </row>
        <row r="34">
          <cell r="Q34" t="str">
            <v>Minimum Cash Balance</v>
          </cell>
          <cell r="U34">
            <v>2000</v>
          </cell>
        </row>
        <row r="35">
          <cell r="C35" t="str">
            <v>PF Free Cash Flow</v>
          </cell>
          <cell r="E35">
            <v>1657.8151238973232</v>
          </cell>
          <cell r="F35" t="e">
            <v>#VALUE!</v>
          </cell>
          <cell r="G35" t="e">
            <v>#VALUE!</v>
          </cell>
          <cell r="H35" t="e">
            <v>#VALUE!</v>
          </cell>
          <cell r="I35" t="e">
            <v>#VALUE!</v>
          </cell>
          <cell r="J35" t="e">
            <v>#VALUE!</v>
          </cell>
          <cell r="K35" t="e">
            <v>#VALUE!</v>
          </cell>
          <cell r="L35" t="e">
            <v>#VALUE!</v>
          </cell>
          <cell r="M35" t="e">
            <v>#VALUE!</v>
          </cell>
          <cell r="N35" t="e">
            <v>#VALUE!</v>
          </cell>
          <cell r="O35" t="e">
            <v>#VALUE!</v>
          </cell>
        </row>
        <row r="37">
          <cell r="C37" t="str">
            <v>Cash Balance</v>
          </cell>
          <cell r="E37">
            <v>1011.2</v>
          </cell>
          <cell r="F37" t="e">
            <v>#VALUE!</v>
          </cell>
          <cell r="G37" t="e">
            <v>#VALUE!</v>
          </cell>
          <cell r="H37" t="e">
            <v>#VALUE!</v>
          </cell>
          <cell r="I37" t="e">
            <v>#VALUE!</v>
          </cell>
          <cell r="J37" t="e">
            <v>#VALUE!</v>
          </cell>
          <cell r="K37" t="e">
            <v>#VALUE!</v>
          </cell>
          <cell r="L37" t="e">
            <v>#VALUE!</v>
          </cell>
          <cell r="M37" t="e">
            <v>#VALUE!</v>
          </cell>
          <cell r="N37" t="e">
            <v>#VALUE!</v>
          </cell>
          <cell r="O37" t="e">
            <v>#VALUE!</v>
          </cell>
        </row>
        <row r="38">
          <cell r="C38" t="str">
            <v>Cash Used in Transaction</v>
          </cell>
          <cell r="E38">
            <v>0</v>
          </cell>
          <cell r="F38">
            <v>0</v>
          </cell>
          <cell r="G38">
            <v>0</v>
          </cell>
          <cell r="H38">
            <v>0</v>
          </cell>
          <cell r="I38">
            <v>0</v>
          </cell>
          <cell r="J38">
            <v>0</v>
          </cell>
          <cell r="K38">
            <v>0</v>
          </cell>
          <cell r="L38">
            <v>0</v>
          </cell>
          <cell r="M38">
            <v>0</v>
          </cell>
          <cell r="N38">
            <v>0</v>
          </cell>
          <cell r="O38">
            <v>0</v>
          </cell>
        </row>
        <row r="39">
          <cell r="C39" t="str">
            <v>Total Cash on Hand</v>
          </cell>
          <cell r="E39">
            <v>1011.2</v>
          </cell>
          <cell r="F39" t="e">
            <v>#VALUE!</v>
          </cell>
          <cell r="G39" t="e">
            <v>#VALUE!</v>
          </cell>
          <cell r="H39" t="e">
            <v>#VALUE!</v>
          </cell>
          <cell r="I39" t="e">
            <v>#VALUE!</v>
          </cell>
          <cell r="J39" t="e">
            <v>#VALUE!</v>
          </cell>
          <cell r="K39" t="e">
            <v>#VALUE!</v>
          </cell>
          <cell r="L39" t="e">
            <v>#VALUE!</v>
          </cell>
          <cell r="M39" t="e">
            <v>#VALUE!</v>
          </cell>
          <cell r="N39" t="e">
            <v>#VALUE!</v>
          </cell>
          <cell r="O39" t="e">
            <v>#VALUE!</v>
          </cell>
        </row>
        <row r="41">
          <cell r="C41" t="str">
            <v>Minimum Cash Balance</v>
          </cell>
          <cell r="E41">
            <v>2000</v>
          </cell>
          <cell r="F41">
            <v>2000</v>
          </cell>
          <cell r="G41">
            <v>2000</v>
          </cell>
          <cell r="H41">
            <v>2000</v>
          </cell>
          <cell r="I41">
            <v>2000</v>
          </cell>
          <cell r="J41">
            <v>2000</v>
          </cell>
          <cell r="K41">
            <v>2000</v>
          </cell>
          <cell r="L41">
            <v>2000</v>
          </cell>
          <cell r="M41">
            <v>2000</v>
          </cell>
          <cell r="N41">
            <v>2000</v>
          </cell>
          <cell r="O41">
            <v>2000</v>
          </cell>
        </row>
        <row r="43">
          <cell r="C43" t="str">
            <v>Cash Available for Debt Repayment</v>
          </cell>
          <cell r="E43">
            <v>-988.8</v>
          </cell>
          <cell r="F43" t="e">
            <v>#VALUE!</v>
          </cell>
          <cell r="G43" t="e">
            <v>#VALUE!</v>
          </cell>
          <cell r="H43" t="e">
            <v>#VALUE!</v>
          </cell>
          <cell r="I43" t="e">
            <v>#VALUE!</v>
          </cell>
          <cell r="J43" t="e">
            <v>#VALUE!</v>
          </cell>
          <cell r="K43" t="e">
            <v>#VALUE!</v>
          </cell>
          <cell r="L43" t="e">
            <v>#VALUE!</v>
          </cell>
          <cell r="M43" t="e">
            <v>#VALUE!</v>
          </cell>
          <cell r="N43" t="e">
            <v>#VALUE!</v>
          </cell>
          <cell r="O43" t="e">
            <v>#VALUE!</v>
          </cell>
        </row>
        <row r="45">
          <cell r="C45" t="str">
            <v>Cash Used for Debt Repayment</v>
          </cell>
          <cell r="E45">
            <v>0</v>
          </cell>
          <cell r="F45" t="e">
            <v>#VALUE!</v>
          </cell>
          <cell r="G45" t="e">
            <v>#VALUE!</v>
          </cell>
          <cell r="H45" t="e">
            <v>#VALUE!</v>
          </cell>
          <cell r="I45" t="e">
            <v>#VALUE!</v>
          </cell>
          <cell r="J45" t="e">
            <v>#VALUE!</v>
          </cell>
          <cell r="K45" t="e">
            <v>#VALUE!</v>
          </cell>
          <cell r="L45" t="e">
            <v>#VALUE!</v>
          </cell>
          <cell r="M45" t="e">
            <v>#VALUE!</v>
          </cell>
          <cell r="N45" t="e">
            <v>#VALUE!</v>
          </cell>
          <cell r="O45" t="e">
            <v>#VALUE!</v>
          </cell>
        </row>
        <row r="47">
          <cell r="C47" t="str">
            <v>Cash Balance After Debt Repayment</v>
          </cell>
          <cell r="E47">
            <v>2000</v>
          </cell>
          <cell r="F47" t="e">
            <v>#VALUE!</v>
          </cell>
          <cell r="G47" t="e">
            <v>#VALUE!</v>
          </cell>
          <cell r="H47" t="e">
            <v>#VALUE!</v>
          </cell>
          <cell r="I47" t="e">
            <v>#VALUE!</v>
          </cell>
          <cell r="J47" t="e">
            <v>#VALUE!</v>
          </cell>
          <cell r="K47" t="e">
            <v>#VALUE!</v>
          </cell>
          <cell r="L47" t="e">
            <v>#VALUE!</v>
          </cell>
          <cell r="M47" t="e">
            <v>#VALUE!</v>
          </cell>
          <cell r="N47" t="e">
            <v>#VALUE!</v>
          </cell>
          <cell r="O47" t="e">
            <v>#VALUE!</v>
          </cell>
        </row>
        <row r="48">
          <cell r="C48" t="str">
            <v>% RR of Sales</v>
          </cell>
          <cell r="E48">
            <v>0.15841593937392412</v>
          </cell>
          <cell r="F48" t="e">
            <v>#VALUE!</v>
          </cell>
          <cell r="G48" t="e">
            <v>#VALUE!</v>
          </cell>
          <cell r="H48" t="e">
            <v>#VALUE!</v>
          </cell>
          <cell r="I48" t="e">
            <v>#VALUE!</v>
          </cell>
          <cell r="J48" t="e">
            <v>#VALUE!</v>
          </cell>
          <cell r="K48" t="e">
            <v>#VALUE!</v>
          </cell>
          <cell r="L48" t="e">
            <v>#VALUE!</v>
          </cell>
          <cell r="M48" t="e">
            <v>#VALUE!</v>
          </cell>
          <cell r="N48" t="e">
            <v>#VALUE!</v>
          </cell>
          <cell r="O48" t="e">
            <v>#VALUE!</v>
          </cell>
        </row>
        <row r="50">
          <cell r="C50" t="str">
            <v>Total Debt</v>
          </cell>
        </row>
        <row r="51">
          <cell r="C51" t="str">
            <v>Existing Debt</v>
          </cell>
          <cell r="D51">
            <v>5600</v>
          </cell>
          <cell r="E51">
            <v>5600</v>
          </cell>
          <cell r="F51">
            <v>5600</v>
          </cell>
          <cell r="G51">
            <v>5600</v>
          </cell>
          <cell r="H51">
            <v>5600</v>
          </cell>
          <cell r="I51">
            <v>5600</v>
          </cell>
          <cell r="J51">
            <v>5600</v>
          </cell>
          <cell r="K51">
            <v>5600</v>
          </cell>
          <cell r="L51">
            <v>5600</v>
          </cell>
          <cell r="M51">
            <v>5600</v>
          </cell>
          <cell r="N51">
            <v>5600</v>
          </cell>
          <cell r="O51">
            <v>5600</v>
          </cell>
        </row>
        <row r="52">
          <cell r="C52" t="str">
            <v>Acquisition Debt</v>
          </cell>
          <cell r="D52">
            <v>0</v>
          </cell>
          <cell r="E52">
            <v>1024.2599999999984</v>
          </cell>
          <cell r="F52" t="e">
            <v>#VALUE!</v>
          </cell>
          <cell r="G52" t="e">
            <v>#VALUE!</v>
          </cell>
          <cell r="H52" t="e">
            <v>#VALUE!</v>
          </cell>
          <cell r="I52" t="e">
            <v>#VALUE!</v>
          </cell>
          <cell r="J52" t="e">
            <v>#VALUE!</v>
          </cell>
          <cell r="K52" t="e">
            <v>#VALUE!</v>
          </cell>
          <cell r="L52" t="e">
            <v>#VALUE!</v>
          </cell>
          <cell r="M52" t="e">
            <v>#VALUE!</v>
          </cell>
          <cell r="N52" t="e">
            <v>#VALUE!</v>
          </cell>
          <cell r="O52" t="e">
            <v>#VALUE!</v>
          </cell>
        </row>
        <row r="53">
          <cell r="C53" t="str">
            <v>Total Debt</v>
          </cell>
          <cell r="D53">
            <v>5600</v>
          </cell>
          <cell r="E53">
            <v>6624.2599999999984</v>
          </cell>
          <cell r="F53" t="e">
            <v>#VALUE!</v>
          </cell>
          <cell r="G53" t="e">
            <v>#VALUE!</v>
          </cell>
          <cell r="H53" t="e">
            <v>#VALUE!</v>
          </cell>
          <cell r="I53" t="e">
            <v>#VALUE!</v>
          </cell>
          <cell r="J53" t="e">
            <v>#VALUE!</v>
          </cell>
          <cell r="K53" t="e">
            <v>#VALUE!</v>
          </cell>
          <cell r="L53" t="e">
            <v>#VALUE!</v>
          </cell>
          <cell r="M53" t="e">
            <v>#VALUE!</v>
          </cell>
          <cell r="N53" t="e">
            <v>#VALUE!</v>
          </cell>
          <cell r="O53" t="e">
            <v>#VALUE!</v>
          </cell>
        </row>
        <row r="55">
          <cell r="C55" t="str">
            <v>Debt Paydown</v>
          </cell>
          <cell r="Q55" t="str">
            <v>Paydown?</v>
          </cell>
        </row>
        <row r="56">
          <cell r="C56" t="str">
            <v>Existing Debt</v>
          </cell>
          <cell r="E56">
            <v>0</v>
          </cell>
          <cell r="F56">
            <v>0</v>
          </cell>
          <cell r="G56">
            <v>0</v>
          </cell>
          <cell r="H56">
            <v>0</v>
          </cell>
          <cell r="I56">
            <v>0</v>
          </cell>
          <cell r="J56">
            <v>0</v>
          </cell>
          <cell r="K56">
            <v>0</v>
          </cell>
          <cell r="L56">
            <v>0</v>
          </cell>
          <cell r="M56">
            <v>0</v>
          </cell>
          <cell r="N56">
            <v>0</v>
          </cell>
          <cell r="O56">
            <v>0</v>
          </cell>
          <cell r="Q56">
            <v>0</v>
          </cell>
        </row>
        <row r="57">
          <cell r="C57" t="str">
            <v>Acquisition Debt</v>
          </cell>
          <cell r="E57">
            <v>0</v>
          </cell>
          <cell r="F57" t="e">
            <v>#VALUE!</v>
          </cell>
          <cell r="G57" t="e">
            <v>#VALUE!</v>
          </cell>
          <cell r="H57" t="e">
            <v>#VALUE!</v>
          </cell>
          <cell r="I57" t="e">
            <v>#VALUE!</v>
          </cell>
          <cell r="J57" t="e">
            <v>#VALUE!</v>
          </cell>
          <cell r="K57" t="e">
            <v>#VALUE!</v>
          </cell>
          <cell r="L57" t="e">
            <v>#VALUE!</v>
          </cell>
          <cell r="M57" t="e">
            <v>#VALUE!</v>
          </cell>
          <cell r="N57" t="e">
            <v>#VALUE!</v>
          </cell>
          <cell r="O57" t="e">
            <v>#VALUE!</v>
          </cell>
          <cell r="Q57">
            <v>1</v>
          </cell>
        </row>
        <row r="58">
          <cell r="C58" t="str">
            <v>Total Debt Paydown</v>
          </cell>
          <cell r="E58">
            <v>0</v>
          </cell>
          <cell r="F58" t="e">
            <v>#VALUE!</v>
          </cell>
          <cell r="G58" t="e">
            <v>#VALUE!</v>
          </cell>
          <cell r="H58" t="e">
            <v>#VALUE!</v>
          </cell>
          <cell r="I58" t="e">
            <v>#VALUE!</v>
          </cell>
          <cell r="J58" t="e">
            <v>#VALUE!</v>
          </cell>
          <cell r="K58" t="e">
            <v>#VALUE!</v>
          </cell>
          <cell r="L58" t="e">
            <v>#VALUE!</v>
          </cell>
          <cell r="M58" t="e">
            <v>#VALUE!</v>
          </cell>
          <cell r="N58" t="e">
            <v>#VALUE!</v>
          </cell>
          <cell r="O58" t="e">
            <v>#VALUE!</v>
          </cell>
        </row>
        <row r="60">
          <cell r="C60" t="str">
            <v>Credit Statistics</v>
          </cell>
        </row>
        <row r="61">
          <cell r="D61" t="str">
            <v>Avago</v>
          </cell>
        </row>
        <row r="62">
          <cell r="D62" t="str">
            <v>Standalone</v>
          </cell>
        </row>
        <row r="63">
          <cell r="C63" t="str">
            <v>Post-Acquisition</v>
          </cell>
          <cell r="D63">
            <v>41943</v>
          </cell>
        </row>
        <row r="64">
          <cell r="C64" t="str">
            <v>Total Secured Debt / RR EBITDA</v>
          </cell>
          <cell r="D64">
            <v>2.9447538569873872</v>
          </cell>
          <cell r="E64">
            <v>1.5055487174955708</v>
          </cell>
          <cell r="F64">
            <v>1.0732517986100711</v>
          </cell>
          <cell r="G64">
            <v>1.1097746036603249</v>
          </cell>
          <cell r="H64">
            <v>1.047876448000556</v>
          </cell>
          <cell r="I64">
            <v>0.99782185085095054</v>
          </cell>
          <cell r="J64">
            <v>1.0555968180341582</v>
          </cell>
          <cell r="K64">
            <v>0.90734684003643551</v>
          </cell>
          <cell r="L64">
            <v>0.93308405903551028</v>
          </cell>
          <cell r="M64">
            <v>0.88156229562583643</v>
          </cell>
          <cell r="N64">
            <v>0.85070541001040179</v>
          </cell>
          <cell r="O64">
            <v>0.89212551614684132</v>
          </cell>
        </row>
        <row r="65">
          <cell r="C65" t="str">
            <v>Total Debt / RR EBITDA</v>
          </cell>
          <cell r="D65">
            <v>3.5849177389411673</v>
          </cell>
          <cell r="E65">
            <v>2.1680752494254802</v>
          </cell>
          <cell r="F65" t="e">
            <v>#VALUE!</v>
          </cell>
          <cell r="G65" t="e">
            <v>#VALUE!</v>
          </cell>
          <cell r="H65" t="e">
            <v>#VALUE!</v>
          </cell>
          <cell r="I65" t="e">
            <v>#VALUE!</v>
          </cell>
          <cell r="J65" t="e">
            <v>#VALUE!</v>
          </cell>
          <cell r="K65" t="e">
            <v>#VALUE!</v>
          </cell>
          <cell r="L65" t="e">
            <v>#VALUE!</v>
          </cell>
          <cell r="M65" t="e">
            <v>#VALUE!</v>
          </cell>
          <cell r="N65" t="e">
            <v>#VALUE!</v>
          </cell>
          <cell r="O65" t="e">
            <v>#VALUE!</v>
          </cell>
        </row>
        <row r="66">
          <cell r="C66" t="str">
            <v>Net Debt / RR EBITDA</v>
          </cell>
          <cell r="D66">
            <v>2.3045899750336072</v>
          </cell>
          <cell r="E66">
            <v>1.5134888505143622</v>
          </cell>
          <cell r="F66" t="e">
            <v>#VALUE!</v>
          </cell>
          <cell r="G66" t="e">
            <v>#VALUE!</v>
          </cell>
          <cell r="H66" t="e">
            <v>#VALUE!</v>
          </cell>
          <cell r="I66" t="e">
            <v>#VALUE!</v>
          </cell>
          <cell r="J66" t="e">
            <v>#VALUE!</v>
          </cell>
          <cell r="K66" t="e">
            <v>#VALUE!</v>
          </cell>
          <cell r="L66" t="e">
            <v>#VALUE!</v>
          </cell>
          <cell r="M66" t="e">
            <v>#VALUE!</v>
          </cell>
          <cell r="N66" t="e">
            <v>#VALUE!</v>
          </cell>
          <cell r="O66" t="e">
            <v>#VALUE!</v>
          </cell>
        </row>
        <row r="67">
          <cell r="C67" t="str">
            <v>Total Debt / (RR EBITDA - Capex)</v>
          </cell>
          <cell r="D67">
            <v>4.5267157060868133</v>
          </cell>
          <cell r="E67">
            <v>2.7887753297751026</v>
          </cell>
          <cell r="F67" t="e">
            <v>#VALUE!</v>
          </cell>
          <cell r="G67" t="e">
            <v>#VALUE!</v>
          </cell>
          <cell r="H67" t="e">
            <v>#VALUE!</v>
          </cell>
          <cell r="I67" t="e">
            <v>#VALUE!</v>
          </cell>
          <cell r="J67" t="e">
            <v>#VALUE!</v>
          </cell>
          <cell r="K67" t="e">
            <v>#VALUE!</v>
          </cell>
          <cell r="L67" t="e">
            <v>#VALUE!</v>
          </cell>
          <cell r="M67" t="e">
            <v>#VALUE!</v>
          </cell>
          <cell r="N67" t="e">
            <v>#VALUE!</v>
          </cell>
          <cell r="O67" t="e">
            <v>#VALUE!</v>
          </cell>
        </row>
      </sheetData>
      <sheetData sheetId="16" refreshError="1"/>
      <sheetData sheetId="17">
        <row r="2">
          <cell r="C2" t="str">
            <v>Project Atlas</v>
          </cell>
        </row>
        <row r="3">
          <cell r="C3" t="str">
            <v>PF Scenario - P&amp;L</v>
          </cell>
        </row>
        <row r="5">
          <cell r="C5" t="str">
            <v>$MM</v>
          </cell>
        </row>
        <row r="7">
          <cell r="G7" t="str">
            <v>Athens</v>
          </cell>
          <cell r="I7" t="str">
            <v>Rome</v>
          </cell>
          <cell r="K7" t="str">
            <v>Illustrative</v>
          </cell>
        </row>
        <row r="8">
          <cell r="G8" t="str">
            <v>FYE Oct'17</v>
          </cell>
          <cell r="I8" t="str">
            <v>FYE Mar'18</v>
          </cell>
          <cell r="K8" t="str">
            <v>Pro Forma</v>
          </cell>
        </row>
        <row r="10">
          <cell r="C10" t="str">
            <v>Total Revenue</v>
          </cell>
          <cell r="G10">
            <v>6586.8600000000006</v>
          </cell>
          <cell r="I10">
            <v>4641.4400000000005</v>
          </cell>
          <cell r="K10">
            <v>11228.300000000001</v>
          </cell>
        </row>
        <row r="12">
          <cell r="C12" t="str">
            <v>COGS</v>
          </cell>
          <cell r="G12">
            <v>3023.58</v>
          </cell>
          <cell r="I12">
            <v>2051.8005000000003</v>
          </cell>
          <cell r="K12">
            <v>5075.3805000000002</v>
          </cell>
        </row>
        <row r="13">
          <cell r="C13" t="str">
            <v>Margin %</v>
          </cell>
          <cell r="G13">
            <v>0.45903207294522724</v>
          </cell>
          <cell r="I13">
            <v>0.44206119221620876</v>
          </cell>
          <cell r="K13">
            <v>0.45201682356189271</v>
          </cell>
        </row>
        <row r="15">
          <cell r="C15" t="str">
            <v>Gross Profit</v>
          </cell>
          <cell r="G15">
            <v>3563.2800000000007</v>
          </cell>
          <cell r="I15">
            <v>2589.6395000000002</v>
          </cell>
          <cell r="K15">
            <v>6152.9195000000009</v>
          </cell>
        </row>
        <row r="16">
          <cell r="C16" t="str">
            <v>Margin %</v>
          </cell>
          <cell r="G16">
            <v>0.5409679270547727</v>
          </cell>
          <cell r="I16">
            <v>0.55793880778379124</v>
          </cell>
          <cell r="K16">
            <v>0.54798317643810734</v>
          </cell>
        </row>
        <row r="18">
          <cell r="C18" t="str">
            <v>R&amp;D</v>
          </cell>
          <cell r="G18">
            <v>1276.8000000000002</v>
          </cell>
          <cell r="I18">
            <v>728.48075000000017</v>
          </cell>
          <cell r="K18">
            <v>2005.2807500000004</v>
          </cell>
        </row>
        <row r="19">
          <cell r="C19" t="str">
            <v>% of Revenue</v>
          </cell>
          <cell r="G19">
            <v>0.19384046419690112</v>
          </cell>
          <cell r="I19">
            <v>0.15695145256644491</v>
          </cell>
          <cell r="K19">
            <v>0.17859166124880882</v>
          </cell>
        </row>
        <row r="21">
          <cell r="C21" t="str">
            <v>SG&amp;A</v>
          </cell>
          <cell r="G21">
            <v>388.5</v>
          </cell>
          <cell r="I21">
            <v>321.10080000000005</v>
          </cell>
          <cell r="K21">
            <v>709.60080000000005</v>
          </cell>
        </row>
        <row r="22">
          <cell r="C22" t="str">
            <v>% of Revenue</v>
          </cell>
          <cell r="G22">
            <v>5.8981062296754441E-2</v>
          </cell>
          <cell r="I22">
            <v>6.9181288565617574E-2</v>
          </cell>
          <cell r="K22">
            <v>6.3197527675605394E-2</v>
          </cell>
        </row>
        <row r="24">
          <cell r="C24" t="str">
            <v>Opex (1)</v>
          </cell>
          <cell r="G24">
            <v>1665.3000000000002</v>
          </cell>
          <cell r="I24">
            <v>1049.5815500000003</v>
          </cell>
          <cell r="K24">
            <v>2714.8815500000005</v>
          </cell>
        </row>
        <row r="25">
          <cell r="C25" t="str">
            <v>% of Revenue</v>
          </cell>
          <cell r="G25">
            <v>0.25282152649365558</v>
          </cell>
          <cell r="I25">
            <v>0.2261327411320625</v>
          </cell>
          <cell r="K25">
            <v>0.24178918892441423</v>
          </cell>
        </row>
        <row r="27">
          <cell r="C27" t="str">
            <v>Operating Profit (1)</v>
          </cell>
          <cell r="G27">
            <v>1897.9800000000005</v>
          </cell>
          <cell r="I27">
            <v>1540.0579499999999</v>
          </cell>
          <cell r="K27">
            <v>3438.0379500000004</v>
          </cell>
        </row>
        <row r="28">
          <cell r="C28" t="str">
            <v>Margin %</v>
          </cell>
          <cell r="G28">
            <v>0.28814640056111718</v>
          </cell>
          <cell r="I28">
            <v>0.33180606665172874</v>
          </cell>
          <cell r="K28">
            <v>0.30619398751369309</v>
          </cell>
        </row>
        <row r="30">
          <cell r="C30" t="str">
            <v>Non-Operating Adjustments (2)</v>
          </cell>
          <cell r="G30">
            <v>105</v>
          </cell>
          <cell r="I30">
            <v>0</v>
          </cell>
          <cell r="K30">
            <v>105</v>
          </cell>
        </row>
        <row r="31">
          <cell r="C31" t="str">
            <v>% of Revenue</v>
          </cell>
          <cell r="G31">
            <v>1.594082764777147E-2</v>
          </cell>
          <cell r="I31">
            <v>0</v>
          </cell>
          <cell r="K31">
            <v>9.3513710891230187E-3</v>
          </cell>
        </row>
        <row r="33">
          <cell r="C33" t="str">
            <v>Adjusted EBIT (1)(2)</v>
          </cell>
          <cell r="G33">
            <v>2002.9800000000005</v>
          </cell>
          <cell r="I33">
            <v>1540.0579499999999</v>
          </cell>
          <cell r="K33">
            <v>3543.0379500000004</v>
          </cell>
        </row>
        <row r="34">
          <cell r="C34" t="str">
            <v>Margin %</v>
          </cell>
          <cell r="G34">
            <v>0.30408722820888867</v>
          </cell>
          <cell r="I34">
            <v>0.33180606665172874</v>
          </cell>
          <cell r="K34">
            <v>0.31554535860281607</v>
          </cell>
        </row>
        <row r="36">
          <cell r="C36" t="str">
            <v>D&amp;A (3)</v>
          </cell>
          <cell r="G36">
            <v>300</v>
          </cell>
          <cell r="I36">
            <v>300</v>
          </cell>
          <cell r="K36">
            <v>600</v>
          </cell>
        </row>
        <row r="37">
          <cell r="C37" t="str">
            <v>% of Revenue</v>
          </cell>
          <cell r="G37">
            <v>4.5545221850775634E-2</v>
          </cell>
          <cell r="I37">
            <v>6.4635113240718384E-2</v>
          </cell>
          <cell r="K37">
            <v>5.3436406223560107E-2</v>
          </cell>
        </row>
        <row r="39">
          <cell r="C39" t="str">
            <v>Adjusted EBITDA</v>
          </cell>
          <cell r="G39">
            <v>2302.9800000000005</v>
          </cell>
          <cell r="I39">
            <v>1840.0579499999999</v>
          </cell>
          <cell r="K39">
            <v>4143.0379499999999</v>
          </cell>
        </row>
        <row r="40">
          <cell r="C40" t="str">
            <v>Margin %</v>
          </cell>
          <cell r="G40">
            <v>0.34963245005966426</v>
          </cell>
          <cell r="I40">
            <v>0.39644117989244709</v>
          </cell>
          <cell r="K40">
            <v>0.36898176482637618</v>
          </cell>
        </row>
        <row r="42">
          <cell r="C42" t="str">
            <v>Notes:</v>
          </cell>
        </row>
        <row r="43">
          <cell r="C43" t="str">
            <v>Source: Athens figures based on Wall St. research, GCAS estimates and management guidance. Rome figures provided</v>
          </cell>
        </row>
        <row r="44">
          <cell r="C44" t="str">
            <v>by Athens management and are assumed to be net of divestitures.</v>
          </cell>
        </row>
        <row r="45">
          <cell r="C45" t="str">
            <v>(1) Excludes deal-related amortization expense (of intangibles and financing fees).</v>
          </cell>
        </row>
        <row r="46">
          <cell r="C46" t="str">
            <v>(2) Non-operating adjustments includes SBC.</v>
          </cell>
        </row>
        <row r="47">
          <cell r="C47" t="str">
            <v>(3) Athens D&amp;A based on management guidance.</v>
          </cell>
        </row>
      </sheetData>
      <sheetData sheetId="18">
        <row r="2">
          <cell r="C2" t="str">
            <v>Project Atlas</v>
          </cell>
        </row>
        <row r="3">
          <cell r="C3" t="str">
            <v>Scenario Overview</v>
          </cell>
        </row>
        <row r="5">
          <cell r="C5" t="str">
            <v>$MM</v>
          </cell>
        </row>
        <row r="7">
          <cell r="I7" t="str">
            <v>Financing Scenario</v>
          </cell>
        </row>
        <row r="8">
          <cell r="I8" t="str">
            <v>70% Cash / 30% Stock</v>
          </cell>
          <cell r="K8" t="str">
            <v>Assumptions</v>
          </cell>
        </row>
        <row r="9">
          <cell r="C9" t="str">
            <v>Current Rome Share Price</v>
          </cell>
          <cell r="I9" t="str">
            <v>¥787 / $7.71</v>
          </cell>
          <cell r="K9" t="str">
            <v>Current Renesas Stock Price (USD)</v>
          </cell>
          <cell r="O9">
            <v>7.7077499999999999</v>
          </cell>
        </row>
        <row r="10">
          <cell r="K10" t="str">
            <v>Current Renesas Stock Price (JPY)</v>
          </cell>
          <cell r="O10">
            <v>787</v>
          </cell>
        </row>
        <row r="11">
          <cell r="C11" t="str">
            <v>Spot Premium (Discount)</v>
          </cell>
          <cell r="I11">
            <v>-0.1</v>
          </cell>
          <cell r="K11" t="str">
            <v>Assumed USD/JPY FX Rate</v>
          </cell>
          <cell r="O11">
            <v>102.10502416399079</v>
          </cell>
        </row>
        <row r="12">
          <cell r="C12" t="str">
            <v>Deal Price per Share</v>
          </cell>
          <cell r="I12" t="str">
            <v>¥708 / $6.94</v>
          </cell>
        </row>
        <row r="13">
          <cell r="C13" t="str">
            <v>Transaction Value</v>
          </cell>
          <cell r="I13">
            <v>11564.800909017749</v>
          </cell>
          <cell r="K13" t="str">
            <v>Premium</v>
          </cell>
          <cell r="O13">
            <v>-0.1</v>
          </cell>
        </row>
        <row r="14">
          <cell r="K14" t="str">
            <v>Deal Price (USD)</v>
          </cell>
          <cell r="O14">
            <v>6.9369750000000003</v>
          </cell>
        </row>
        <row r="15">
          <cell r="C15" t="str">
            <v>Equity Issuance</v>
          </cell>
          <cell r="K15" t="str">
            <v>Deal Price (JPY)</v>
          </cell>
          <cell r="O15">
            <v>708.30000000000007</v>
          </cell>
        </row>
        <row r="16">
          <cell r="C16" t="str">
            <v>Athens Basic Shares Outstanding</v>
          </cell>
          <cell r="I16">
            <v>251.717174</v>
          </cell>
        </row>
        <row r="17">
          <cell r="C17" t="str">
            <v>Athens Shares Issued (%)</v>
          </cell>
          <cell r="I17">
            <v>0.19900000000000001</v>
          </cell>
          <cell r="K17" t="str">
            <v>Renesas FDSO</v>
          </cell>
          <cell r="O17">
            <v>1667.1244899999999</v>
          </cell>
        </row>
        <row r="18">
          <cell r="C18" t="str">
            <v>Total</v>
          </cell>
          <cell r="I18">
            <v>50.091717626000005</v>
          </cell>
          <cell r="K18" t="str">
            <v>Transaction Value</v>
          </cell>
          <cell r="O18">
            <v>11564.800909017749</v>
          </cell>
        </row>
        <row r="19">
          <cell r="P19" t="str">
            <v>%</v>
          </cell>
        </row>
        <row r="20">
          <cell r="C20" t="str">
            <v>Consideration (1)(2)</v>
          </cell>
          <cell r="K20" t="str">
            <v>Athens Shares Outstanding</v>
          </cell>
          <cell r="O20">
            <v>276</v>
          </cell>
          <cell r="P20">
            <v>0.84638764213125151</v>
          </cell>
        </row>
        <row r="21">
          <cell r="C21" t="str">
            <v>Athens Equity Issued (% Consideration)</v>
          </cell>
          <cell r="I21" t="str">
            <v>$3,500 (30%)</v>
          </cell>
          <cell r="K21" t="str">
            <v>Athens Share Price</v>
          </cell>
          <cell r="O21">
            <v>69.88</v>
          </cell>
        </row>
        <row r="22">
          <cell r="C22" t="str">
            <v>New Debt Raised (% Consideration)</v>
          </cell>
          <cell r="I22" t="str">
            <v>8,064 (70%)</v>
          </cell>
          <cell r="K22" t="str">
            <v>Athens Shares Issued (%)</v>
          </cell>
          <cell r="O22">
            <v>0.19900000000000001</v>
          </cell>
        </row>
        <row r="23">
          <cell r="C23" t="str">
            <v>Total</v>
          </cell>
          <cell r="I23">
            <v>11564.800909017749</v>
          </cell>
          <cell r="K23" t="str">
            <v>Athens Shares Issued</v>
          </cell>
          <cell r="O23">
            <v>50.091717626000005</v>
          </cell>
          <cell r="P23">
            <v>0.15361235786874852</v>
          </cell>
        </row>
        <row r="25">
          <cell r="C25" t="str">
            <v>Pro Forma Capitalization</v>
          </cell>
          <cell r="K25" t="str">
            <v>Minimum Cash Balance</v>
          </cell>
          <cell r="O25">
            <v>1500</v>
          </cell>
        </row>
        <row r="26">
          <cell r="C26" t="str">
            <v>Athens Shares Outstanding (% PF Ownership) (3)</v>
          </cell>
          <cell r="I26" t="str">
            <v>276 (85%)</v>
          </cell>
          <cell r="K26" t="str">
            <v>Existing Rome Debt</v>
          </cell>
          <cell r="O26">
            <v>2668.3847000000001</v>
          </cell>
        </row>
        <row r="27">
          <cell r="C27" t="str">
            <v>New Shares Issued (% PF Ownership) (3)</v>
          </cell>
          <cell r="I27" t="str">
            <v>50 (15%)</v>
          </cell>
        </row>
        <row r="28">
          <cell r="C28" t="str">
            <v>Pro Forma Shares</v>
          </cell>
          <cell r="I28">
            <v>326.09171762599999</v>
          </cell>
          <cell r="K28" t="str">
            <v>Athens Tax Rate</v>
          </cell>
          <cell r="O28">
            <v>7.5336114974501586E-2</v>
          </cell>
        </row>
        <row r="29">
          <cell r="K29" t="str">
            <v>Blended Tax Rate</v>
          </cell>
          <cell r="O29">
            <v>0.12513331558045498</v>
          </cell>
        </row>
        <row r="30">
          <cell r="C30" t="str">
            <v>Athens Cash</v>
          </cell>
          <cell r="I30">
            <v>1011.2</v>
          </cell>
          <cell r="K30" t="str">
            <v>Rome Tax Rate</v>
          </cell>
          <cell r="O30">
            <v>0.18565523044810436</v>
          </cell>
        </row>
        <row r="31">
          <cell r="C31" t="str">
            <v>Rome Cash</v>
          </cell>
          <cell r="I31">
            <v>3658.8893194124166</v>
          </cell>
          <cell r="K31" t="str">
            <v>Selected Adjustments Tax Rate</v>
          </cell>
          <cell r="O31">
            <v>7.5336033398158406E-2</v>
          </cell>
        </row>
        <row r="32">
          <cell r="C32" t="str">
            <v>Less: Cash Used to Retire Existing Rome Debt</v>
          </cell>
          <cell r="I32">
            <v>-2668.3847000000005</v>
          </cell>
        </row>
        <row r="33">
          <cell r="C33" t="str">
            <v>Pro Forma Cash Balance (4)</v>
          </cell>
          <cell r="I33">
            <v>2001.7046194124159</v>
          </cell>
          <cell r="K33" t="str">
            <v>Interest Debt</v>
          </cell>
          <cell r="O33">
            <v>0.04</v>
          </cell>
        </row>
        <row r="35">
          <cell r="C35" t="str">
            <v>Existing Athens Debt (5)</v>
          </cell>
          <cell r="I35">
            <v>5600</v>
          </cell>
        </row>
        <row r="36">
          <cell r="C36" t="str">
            <v>Existing Rome Debt</v>
          </cell>
          <cell r="I36">
            <v>2668.3847000000001</v>
          </cell>
        </row>
        <row r="37">
          <cell r="C37" t="str">
            <v>Rome Debt Retired w/ Current Cash</v>
          </cell>
          <cell r="I37">
            <v>-2668.3847000000005</v>
          </cell>
        </row>
        <row r="38">
          <cell r="C38" t="str">
            <v>Rome Debt Refinanced</v>
          </cell>
          <cell r="I38">
            <v>0</v>
          </cell>
        </row>
        <row r="39">
          <cell r="C39" t="str">
            <v>New Debt Raised</v>
          </cell>
          <cell r="I39">
            <v>8064.391681312869</v>
          </cell>
        </row>
        <row r="40">
          <cell r="C40" t="str">
            <v>Pro Forma Debt</v>
          </cell>
          <cell r="I40">
            <v>13664.391681312869</v>
          </cell>
        </row>
        <row r="43">
          <cell r="C43" t="str">
            <v>Credit Statistics</v>
          </cell>
        </row>
        <row r="44">
          <cell r="G44" t="str">
            <v>Standalone</v>
          </cell>
          <cell r="H44" t="str">
            <v>Pro Forma</v>
          </cell>
        </row>
        <row r="45">
          <cell r="G45" t="str">
            <v>Athens FY14</v>
          </cell>
          <cell r="H45" t="str">
            <v>At Transaction</v>
          </cell>
          <cell r="I45" t="str">
            <v>At Steady-State (FY17)</v>
          </cell>
        </row>
        <row r="46">
          <cell r="C46" t="str">
            <v>EBITDA</v>
          </cell>
          <cell r="G46">
            <v>1562.1000000000008</v>
          </cell>
          <cell r="H46">
            <v>3055.3644306189863</v>
          </cell>
          <cell r="I46">
            <v>4143.0379499999999</v>
          </cell>
        </row>
        <row r="47">
          <cell r="C47" t="str">
            <v>Total Debt / EBITDA (5)</v>
          </cell>
          <cell r="G47">
            <v>3.5849177389411673</v>
          </cell>
          <cell r="H47">
            <v>4.4722624719908124</v>
          </cell>
          <cell r="I47">
            <v>3.2981574984880044</v>
          </cell>
        </row>
        <row r="48">
          <cell r="C48" t="str">
            <v>Net Debt / EBITDA (5)</v>
          </cell>
          <cell r="G48">
            <v>2.937584021509505</v>
          </cell>
          <cell r="H48">
            <v>3.817118162738351</v>
          </cell>
          <cell r="I48" t="str">
            <v>TBD</v>
          </cell>
        </row>
        <row r="50">
          <cell r="C50" t="str">
            <v>Notes:</v>
          </cell>
        </row>
        <row r="51">
          <cell r="C51" t="str">
            <v xml:space="preserve">Source: Athens figures based on Wall St. research and GCA Savvian estimates. Rome figures provided by Athens </v>
          </cell>
        </row>
        <row r="52">
          <cell r="C52" t="str">
            <v>management; current JPY / USD spot rate of 102.1.</v>
          </cell>
        </row>
        <row r="53">
          <cell r="C53" t="str">
            <v>(1) For illustrative purposes, no transaction / advisory fees have been assumed.</v>
          </cell>
        </row>
        <row r="54">
          <cell r="C54" t="str">
            <v>(2) Shares issued based on current Athens share price of $69.88 as of 7/29/14.</v>
          </cell>
        </row>
        <row r="55">
          <cell r="C55" t="str">
            <v xml:space="preserve">(3) Estimated Athens shares outstanding as of Oct’17, based on management guidance. New shares issued based on 19.9% </v>
          </cell>
        </row>
        <row r="56">
          <cell r="C56" t="str">
            <v>of 252MM basic shares outstanding.</v>
          </cell>
        </row>
        <row r="57">
          <cell r="C57" t="str">
            <v>(4) Athens projected cash as of 3/31/14, based on Wall St. estimates; does not include impact of PLX acquisition</v>
          </cell>
        </row>
        <row r="58">
          <cell r="C58" t="str">
            <v>(~$293MM net cash impact). Assumes $1.5Bn pro forma minimum cash balance.</v>
          </cell>
        </row>
        <row r="59">
          <cell r="C59" t="str">
            <v>(5) Debt balance as of 5/30/14. Includes principal amount of convertible debt outstanding.</v>
          </cell>
        </row>
        <row r="61">
          <cell r="C61" t="str">
            <v>Assumptions</v>
          </cell>
        </row>
        <row r="62">
          <cell r="C62" t="str">
            <v>Standalone Adjusted EPS</v>
          </cell>
          <cell r="I62">
            <v>5.7573195876288681</v>
          </cell>
        </row>
        <row r="63">
          <cell r="C63" t="str">
            <v>EPS Impact</v>
          </cell>
          <cell r="I63">
            <v>2.4549646746078766</v>
          </cell>
        </row>
        <row r="64">
          <cell r="C64" t="str">
            <v>PF Adjusted EPS</v>
          </cell>
          <cell r="I64">
            <v>8.2122842622367447</v>
          </cell>
        </row>
        <row r="65">
          <cell r="C65" t="str">
            <v>% Accretion</v>
          </cell>
          <cell r="I65">
            <v>0.42640757339283741</v>
          </cell>
        </row>
        <row r="66">
          <cell r="C66" t="str">
            <v>$ Accretion</v>
          </cell>
          <cell r="I66">
            <v>2.4549646746078766</v>
          </cell>
        </row>
        <row r="67">
          <cell r="C67" t="str">
            <v>Athens Equity Issued</v>
          </cell>
          <cell r="H67">
            <v>0.30267786321988538</v>
          </cell>
          <cell r="I67">
            <v>3500.4092277048803</v>
          </cell>
        </row>
        <row r="68">
          <cell r="C68" t="str">
            <v>New Debt Raised</v>
          </cell>
          <cell r="H68">
            <v>0.69732213678011457</v>
          </cell>
          <cell r="I68">
            <v>8064.391681312869</v>
          </cell>
        </row>
        <row r="69">
          <cell r="C69" t="str">
            <v>Total</v>
          </cell>
          <cell r="I69">
            <v>11564.800909017749</v>
          </cell>
        </row>
      </sheetData>
      <sheetData sheetId="19">
        <row r="2">
          <cell r="C2" t="str">
            <v>Project Atlas</v>
          </cell>
        </row>
        <row r="3">
          <cell r="C3" t="str">
            <v>Scenario Overview</v>
          </cell>
        </row>
        <row r="5">
          <cell r="C5" t="str">
            <v>$MM</v>
          </cell>
        </row>
        <row r="6">
          <cell r="M6" t="str">
            <v>70% Cash / 30% Stock</v>
          </cell>
        </row>
        <row r="7">
          <cell r="G7" t="str">
            <v>Athens</v>
          </cell>
          <cell r="I7" t="str">
            <v>Rome</v>
          </cell>
          <cell r="K7" t="str">
            <v>Illustrative</v>
          </cell>
          <cell r="M7" t="str">
            <v>Transaction</v>
          </cell>
          <cell r="N7" t="str">
            <v>Illustrative</v>
          </cell>
        </row>
        <row r="8">
          <cell r="G8" t="str">
            <v>FYE Oct'17</v>
          </cell>
          <cell r="I8" t="str">
            <v>FYE Mar'18</v>
          </cell>
          <cell r="K8" t="str">
            <v>Pro Forma</v>
          </cell>
          <cell r="M8" t="str">
            <v>Adjustments</v>
          </cell>
          <cell r="N8" t="str">
            <v>PF Entity</v>
          </cell>
        </row>
        <row r="9">
          <cell r="P9" t="str">
            <v>Assumptions</v>
          </cell>
        </row>
        <row r="10">
          <cell r="C10" t="str">
            <v>Adjusted EBIT (1)</v>
          </cell>
          <cell r="G10">
            <v>2002.9800000000005</v>
          </cell>
          <cell r="I10">
            <v>1540.0579499999999</v>
          </cell>
          <cell r="K10">
            <v>3543.0379500000004</v>
          </cell>
          <cell r="M10">
            <v>0</v>
          </cell>
          <cell r="N10">
            <v>3543.0379500000004</v>
          </cell>
          <cell r="T10" t="str">
            <v>70% Cash / 30% Stock</v>
          </cell>
        </row>
        <row r="11">
          <cell r="C11" t="str">
            <v>% Margin</v>
          </cell>
          <cell r="G11">
            <v>0.30408722820888867</v>
          </cell>
          <cell r="H11" t="str">
            <v xml:space="preserve"> </v>
          </cell>
          <cell r="I11">
            <v>0.33180606665172874</v>
          </cell>
          <cell r="J11" t="str">
            <v xml:space="preserve"> </v>
          </cell>
          <cell r="K11">
            <v>0.31554535860281607</v>
          </cell>
          <cell r="L11" t="str">
            <v xml:space="preserve"> </v>
          </cell>
          <cell r="N11">
            <v>0.31554535860281607</v>
          </cell>
          <cell r="P11" t="str">
            <v>New Debt Raised</v>
          </cell>
          <cell r="T11">
            <v>8064.391681312869</v>
          </cell>
        </row>
        <row r="12">
          <cell r="P12" t="str">
            <v>Debt Refi'd</v>
          </cell>
          <cell r="T12">
            <v>0</v>
          </cell>
        </row>
        <row r="13">
          <cell r="C13" t="str">
            <v>Existing Interest Expense (Income), Net</v>
          </cell>
          <cell r="G13">
            <v>191.10000000000002</v>
          </cell>
          <cell r="I13">
            <v>49.25</v>
          </cell>
          <cell r="K13">
            <v>240.35000000000002</v>
          </cell>
          <cell r="M13">
            <v>0</v>
          </cell>
          <cell r="N13">
            <v>240.35000000000002</v>
          </cell>
          <cell r="S13" t="str">
            <v>%</v>
          </cell>
        </row>
        <row r="14">
          <cell r="C14" t="str">
            <v>Foregone Interest on Cash (2)</v>
          </cell>
          <cell r="G14">
            <v>0</v>
          </cell>
          <cell r="I14">
            <v>0</v>
          </cell>
          <cell r="K14">
            <v>0</v>
          </cell>
          <cell r="M14">
            <v>0</v>
          </cell>
          <cell r="N14">
            <v>0</v>
          </cell>
          <cell r="P14" t="str">
            <v>Incremental Interest on New Debt</v>
          </cell>
          <cell r="S14">
            <v>0.04</v>
          </cell>
          <cell r="T14">
            <v>322.57566725251479</v>
          </cell>
        </row>
        <row r="15">
          <cell r="C15" t="str">
            <v>Reduced Interest on Retired Debt</v>
          </cell>
          <cell r="G15">
            <v>0</v>
          </cell>
          <cell r="I15">
            <v>0</v>
          </cell>
          <cell r="K15">
            <v>0</v>
          </cell>
          <cell r="M15">
            <v>-49.25</v>
          </cell>
          <cell r="N15">
            <v>-49.25</v>
          </cell>
          <cell r="P15" t="str">
            <v>Incremental Interest on Refi'd Debt</v>
          </cell>
          <cell r="T15">
            <v>0</v>
          </cell>
        </row>
        <row r="16">
          <cell r="C16" t="str">
            <v>Interest on New Debt Raised (5%) (3)</v>
          </cell>
          <cell r="G16">
            <v>0</v>
          </cell>
          <cell r="I16">
            <v>0</v>
          </cell>
          <cell r="K16">
            <v>0</v>
          </cell>
          <cell r="M16">
            <v>322.57566725251479</v>
          </cell>
          <cell r="N16">
            <v>322.57566725251479</v>
          </cell>
        </row>
        <row r="17">
          <cell r="C17" t="str">
            <v>Interest on Refinanced Debt (5%) (4)</v>
          </cell>
          <cell r="G17">
            <v>0</v>
          </cell>
          <cell r="I17">
            <v>0</v>
          </cell>
          <cell r="K17">
            <v>0</v>
          </cell>
          <cell r="M17">
            <v>0</v>
          </cell>
          <cell r="N17">
            <v>0</v>
          </cell>
          <cell r="P17" t="str">
            <v>Avago Shares (excl convert)</v>
          </cell>
          <cell r="T17">
            <v>276</v>
          </cell>
        </row>
        <row r="18">
          <cell r="C18" t="str">
            <v>Total Interest Expense (Income) (2)(3)(4)</v>
          </cell>
          <cell r="G18">
            <v>191.10000000000002</v>
          </cell>
          <cell r="I18">
            <v>49.25</v>
          </cell>
          <cell r="K18">
            <v>240.35000000000002</v>
          </cell>
          <cell r="M18">
            <v>273.32566725251479</v>
          </cell>
          <cell r="N18">
            <v>513.67566725251481</v>
          </cell>
          <cell r="P18" t="str">
            <v>Additional Shares Issued to Steady State</v>
          </cell>
          <cell r="T18">
            <v>15</v>
          </cell>
        </row>
        <row r="19">
          <cell r="P19" t="str">
            <v>Avago Shares (at Steady State)</v>
          </cell>
          <cell r="T19">
            <v>291</v>
          </cell>
        </row>
        <row r="20">
          <cell r="C20" t="str">
            <v>Adjusted EBT</v>
          </cell>
          <cell r="G20">
            <v>1811.8800000000006</v>
          </cell>
          <cell r="I20">
            <v>1490.8079499999999</v>
          </cell>
          <cell r="K20">
            <v>3302.6879500000005</v>
          </cell>
          <cell r="M20">
            <v>-273.32566725251479</v>
          </cell>
          <cell r="N20">
            <v>3029.3622827474856</v>
          </cell>
          <cell r="P20" t="str">
            <v>Shares Issued</v>
          </cell>
          <cell r="T20">
            <v>50.091717626000005</v>
          </cell>
        </row>
        <row r="21">
          <cell r="C21" t="str">
            <v>Margin %</v>
          </cell>
          <cell r="G21">
            <v>0.27507492188994459</v>
          </cell>
          <cell r="I21">
            <v>0.32119513556137747</v>
          </cell>
          <cell r="K21">
            <v>0.29413962487642831</v>
          </cell>
          <cell r="N21">
            <v>0.26979705589871</v>
          </cell>
          <cell r="P21" t="str">
            <v>PF Shares</v>
          </cell>
          <cell r="T21">
            <v>341.09171762599999</v>
          </cell>
        </row>
        <row r="23">
          <cell r="C23" t="str">
            <v>Taxes (5)</v>
          </cell>
          <cell r="G23">
            <v>136.49999999999997</v>
          </cell>
          <cell r="I23">
            <v>276.77629351111602</v>
          </cell>
          <cell r="K23">
            <v>413.27629351111602</v>
          </cell>
          <cell r="M23">
            <v>-185.05615540293007</v>
          </cell>
          <cell r="N23">
            <v>228.22013810818595</v>
          </cell>
          <cell r="P23" t="str">
            <v>PF Tax Rate</v>
          </cell>
          <cell r="T23">
            <v>7.5336033398158406E-2</v>
          </cell>
        </row>
        <row r="24">
          <cell r="C24" t="str">
            <v>Tax Rate %</v>
          </cell>
          <cell r="G24">
            <v>7.5336114974501586E-2</v>
          </cell>
          <cell r="I24">
            <v>0.18565523044810436</v>
          </cell>
          <cell r="K24">
            <v>0.12513331558045498</v>
          </cell>
          <cell r="N24">
            <v>7.5336033398158406E-2</v>
          </cell>
        </row>
        <row r="25">
          <cell r="P25" t="str">
            <v>Current Renesas Stock Price (USD)</v>
          </cell>
          <cell r="T25">
            <v>7.7077499999999999</v>
          </cell>
        </row>
        <row r="26">
          <cell r="C26" t="str">
            <v>Adjusted Net Income</v>
          </cell>
          <cell r="G26">
            <v>1675.3800000000006</v>
          </cell>
          <cell r="I26">
            <v>1214.031656488884</v>
          </cell>
          <cell r="K26">
            <v>2889.4116564888845</v>
          </cell>
          <cell r="M26">
            <v>-88.269511849584887</v>
          </cell>
          <cell r="N26">
            <v>2801.1421446392997</v>
          </cell>
        </row>
        <row r="27">
          <cell r="C27" t="str">
            <v>Margin %</v>
          </cell>
          <cell r="G27">
            <v>0.25435184594784166</v>
          </cell>
          <cell r="I27">
            <v>0.2615635786499198</v>
          </cell>
          <cell r="K27">
            <v>0.25733295837204956</v>
          </cell>
          <cell r="N27">
            <v>0.24947161588479996</v>
          </cell>
        </row>
        <row r="29">
          <cell r="C29" t="str">
            <v>Shares Outstanding (6)</v>
          </cell>
          <cell r="G29">
            <v>291</v>
          </cell>
          <cell r="M29">
            <v>50.091717626000005</v>
          </cell>
          <cell r="N29">
            <v>341.09171762599999</v>
          </cell>
        </row>
        <row r="31">
          <cell r="C31" t="str">
            <v>Adjusted EPS</v>
          </cell>
          <cell r="G31">
            <v>5.7573195876288681</v>
          </cell>
          <cell r="M31">
            <v>2.4549646746078766</v>
          </cell>
          <cell r="N31">
            <v>8.2122842622367447</v>
          </cell>
        </row>
        <row r="32">
          <cell r="C32" t="str">
            <v>% Accretion</v>
          </cell>
          <cell r="M32">
            <v>0.42640757339283736</v>
          </cell>
          <cell r="N32">
            <v>0.42640757339283741</v>
          </cell>
        </row>
        <row r="34">
          <cell r="C34" t="str">
            <v>Notes:</v>
          </cell>
        </row>
        <row r="35">
          <cell r="C35" t="str">
            <v>Source: Athens figures based on Wall St. research and GCA Savvian estimates. Rome figures provided by Athens management.</v>
          </cell>
        </row>
        <row r="36">
          <cell r="C36" t="str">
            <v>(1) Excludes deal-related amortization expense.</v>
          </cell>
        </row>
        <row r="37">
          <cell r="C37" t="str">
            <v>(2) Assumes no foregone interest on cash used to retire existing Rome debt.</v>
          </cell>
        </row>
        <row r="38">
          <cell r="C38" t="str">
            <v>(3) Interest on debt assumed to be 4%.</v>
          </cell>
        </row>
        <row r="39">
          <cell r="C39" t="str">
            <v>(4) Rome debt refinanced at 4%.</v>
          </cell>
        </row>
        <row r="40">
          <cell r="C40" t="str">
            <v>(5) Pro forma EBT and incremental adjustments taxed at Athens rate of 7.5%.</v>
          </cell>
        </row>
        <row r="41">
          <cell r="C41" t="str">
            <v>(6) Assumes current Athens share price of $7.7 as of 7/29/14, minimum cash balance of $1.5Bn, no transaction / advisory fees</v>
          </cell>
        </row>
        <row r="42">
          <cell r="C42" t="str">
            <v>and transaction close date of 10/31/14. Estimated Athens shares outstanding as of Oct’17, based on management guidance.</v>
          </cell>
        </row>
        <row r="43">
          <cell r="C43" t="str">
            <v>New shares issued based on 19.9% of 252MM basic shares outstanding.</v>
          </cell>
        </row>
        <row r="45">
          <cell r="C45" t="str">
            <v>Assumptions</v>
          </cell>
        </row>
        <row r="46">
          <cell r="C46" t="str">
            <v>Revenue</v>
          </cell>
          <cell r="G46">
            <v>6586.8600000000006</v>
          </cell>
          <cell r="I46">
            <v>4641.4400000000005</v>
          </cell>
          <cell r="K46">
            <v>11228.300000000001</v>
          </cell>
          <cell r="N46">
            <v>11228.300000000001</v>
          </cell>
        </row>
      </sheetData>
      <sheetData sheetId="20" refreshError="1"/>
      <sheetData sheetId="21">
        <row r="2">
          <cell r="C2" t="str">
            <v>Project Atlas</v>
          </cell>
        </row>
        <row r="3">
          <cell r="C3" t="str">
            <v>Pro Forma BS</v>
          </cell>
        </row>
        <row r="5">
          <cell r="C5" t="str">
            <v>$MM</v>
          </cell>
        </row>
        <row r="6">
          <cell r="H6" t="str">
            <v>Standalone Summary Balance Sheet</v>
          </cell>
          <cell r="M6">
            <v>41943</v>
          </cell>
          <cell r="O6">
            <v>42674</v>
          </cell>
        </row>
        <row r="7">
          <cell r="H7" t="str">
            <v>10/31/2014</v>
          </cell>
          <cell r="J7" t="str">
            <v>3/31/2015</v>
          </cell>
          <cell r="L7" t="str">
            <v>Transaction</v>
          </cell>
          <cell r="M7" t="str">
            <v>PF</v>
          </cell>
          <cell r="N7" t="str">
            <v>Cumulative</v>
          </cell>
          <cell r="O7" t="str">
            <v>PF</v>
          </cell>
        </row>
        <row r="8">
          <cell r="H8" t="str">
            <v>Athens (1)</v>
          </cell>
          <cell r="I8" t="str">
            <v>+</v>
          </cell>
          <cell r="J8" t="str">
            <v>Rome (2)</v>
          </cell>
          <cell r="K8" t="str">
            <v>+</v>
          </cell>
          <cell r="L8" t="str">
            <v>Adj.</v>
          </cell>
          <cell r="M8" t="str">
            <v>Atlas</v>
          </cell>
          <cell r="N8" t="str">
            <v>FCF</v>
          </cell>
          <cell r="O8" t="str">
            <v>Atlas</v>
          </cell>
          <cell r="Q8" t="str">
            <v>Assumptions</v>
          </cell>
        </row>
        <row r="9">
          <cell r="C9" t="str">
            <v>Cash and Cash Equivalents</v>
          </cell>
          <cell r="H9">
            <v>1011.2</v>
          </cell>
          <cell r="J9">
            <v>3658.8893194124166</v>
          </cell>
          <cell r="L9">
            <v>-3170.0893194124164</v>
          </cell>
          <cell r="M9">
            <v>1500</v>
          </cell>
          <cell r="N9">
            <v>8426.3422443979198</v>
          </cell>
          <cell r="O9">
            <v>9926.3422443979198</v>
          </cell>
          <cell r="Q9" t="str">
            <v>Purchase Price</v>
          </cell>
          <cell r="U9">
            <v>11564.800909017749</v>
          </cell>
        </row>
        <row r="10">
          <cell r="C10" t="str">
            <v>Accounts Receivable</v>
          </cell>
          <cell r="H10">
            <v>646.9</v>
          </cell>
          <cell r="J10">
            <v>850.46428438520013</v>
          </cell>
          <cell r="L10">
            <v>0</v>
          </cell>
          <cell r="M10">
            <v>1497.3642843852001</v>
          </cell>
          <cell r="N10">
            <v>0</v>
          </cell>
          <cell r="O10">
            <v>1497.3642843852001</v>
          </cell>
        </row>
        <row r="11">
          <cell r="C11" t="str">
            <v>Inventory</v>
          </cell>
          <cell r="H11">
            <v>591.70000000000005</v>
          </cell>
          <cell r="J11">
            <v>1289.5112700712073</v>
          </cell>
          <cell r="L11">
            <v>0</v>
          </cell>
          <cell r="M11">
            <v>1881.2112700712073</v>
          </cell>
          <cell r="N11">
            <v>0</v>
          </cell>
          <cell r="O11">
            <v>1881.2112700712073</v>
          </cell>
          <cell r="Q11" t="str">
            <v>Total Assets</v>
          </cell>
          <cell r="U11">
            <v>8552.9790735035222</v>
          </cell>
        </row>
        <row r="12">
          <cell r="Q12" t="str">
            <v>Total Liabilities</v>
          </cell>
          <cell r="U12">
            <v>5537.7761735035219</v>
          </cell>
        </row>
        <row r="13">
          <cell r="C13" t="str">
            <v>Property, Plant and Equipment</v>
          </cell>
          <cell r="H13">
            <v>1019.6</v>
          </cell>
          <cell r="J13">
            <v>1711.3931996346987</v>
          </cell>
          <cell r="L13">
            <v>0</v>
          </cell>
          <cell r="M13">
            <v>2730.9931996346986</v>
          </cell>
          <cell r="N13">
            <v>-825.31007486608041</v>
          </cell>
          <cell r="O13">
            <v>1905.6831247686182</v>
          </cell>
          <cell r="Q13" t="str">
            <v>Goodwill + Intangibles</v>
          </cell>
          <cell r="U13">
            <v>343.53844999999995</v>
          </cell>
        </row>
        <row r="14">
          <cell r="C14" t="str">
            <v>Total Goodwill / Intangibles (1)</v>
          </cell>
          <cell r="H14">
            <v>6216</v>
          </cell>
          <cell r="J14">
            <v>343.53844999999995</v>
          </cell>
          <cell r="L14">
            <v>8893.1364590177491</v>
          </cell>
          <cell r="M14">
            <v>15452.674909017749</v>
          </cell>
          <cell r="N14">
            <v>0</v>
          </cell>
          <cell r="O14">
            <v>15452.674909017749</v>
          </cell>
          <cell r="Q14" t="str">
            <v>Net Book Value</v>
          </cell>
          <cell r="U14">
            <v>2671.6644500000002</v>
          </cell>
        </row>
        <row r="15">
          <cell r="C15" t="str">
            <v>Other Assets</v>
          </cell>
          <cell r="H15">
            <v>421</v>
          </cell>
          <cell r="J15">
            <v>699.18254999999954</v>
          </cell>
          <cell r="L15">
            <v>0</v>
          </cell>
          <cell r="M15">
            <v>1120.1825499999995</v>
          </cell>
          <cell r="N15">
            <v>0</v>
          </cell>
          <cell r="O15">
            <v>1120.1825499999995</v>
          </cell>
          <cell r="Q15" t="str">
            <v>Excess Purchase Price</v>
          </cell>
          <cell r="U15">
            <v>8893.1364590177491</v>
          </cell>
        </row>
        <row r="16">
          <cell r="C16" t="str">
            <v>Total Assets</v>
          </cell>
          <cell r="H16">
            <v>9906.4</v>
          </cell>
          <cell r="J16">
            <v>8552.9790735035222</v>
          </cell>
          <cell r="L16">
            <v>5723.0471396053326</v>
          </cell>
          <cell r="M16">
            <v>24182.426213108854</v>
          </cell>
          <cell r="N16">
            <v>7601.0321695318398</v>
          </cell>
          <cell r="O16">
            <v>31783.458382640692</v>
          </cell>
        </row>
        <row r="17">
          <cell r="Q17" t="str">
            <v>Athens Cash</v>
          </cell>
          <cell r="U17">
            <v>1011.2</v>
          </cell>
        </row>
        <row r="18">
          <cell r="C18" t="str">
            <v>Accounts Payable</v>
          </cell>
          <cell r="H18">
            <v>535.29999999999995</v>
          </cell>
          <cell r="J18">
            <v>934.73327350352213</v>
          </cell>
          <cell r="L18">
            <v>0</v>
          </cell>
          <cell r="M18">
            <v>1470.0332735035222</v>
          </cell>
          <cell r="N18">
            <v>0</v>
          </cell>
          <cell r="O18">
            <v>1470.0332735035222</v>
          </cell>
          <cell r="Q18" t="str">
            <v>Rome Cash</v>
          </cell>
          <cell r="U18">
            <v>3658.8893194124166</v>
          </cell>
        </row>
        <row r="19">
          <cell r="Q19" t="str">
            <v>Min. Cash Balance</v>
          </cell>
          <cell r="U19">
            <v>1500</v>
          </cell>
        </row>
        <row r="20">
          <cell r="C20" t="str">
            <v>Revolver</v>
          </cell>
          <cell r="H20">
            <v>0</v>
          </cell>
          <cell r="J20">
            <v>0</v>
          </cell>
          <cell r="L20">
            <v>0</v>
          </cell>
          <cell r="M20">
            <v>0</v>
          </cell>
          <cell r="N20">
            <v>0</v>
          </cell>
          <cell r="O20">
            <v>0</v>
          </cell>
          <cell r="Q20" t="str">
            <v>Cash Used</v>
          </cell>
          <cell r="U20">
            <v>-3170.0893194124164</v>
          </cell>
        </row>
        <row r="21">
          <cell r="C21" t="str">
            <v>Term Loan</v>
          </cell>
          <cell r="H21">
            <v>4600</v>
          </cell>
          <cell r="J21">
            <v>2668.3847000000001</v>
          </cell>
          <cell r="L21">
            <v>-3170.0893194124164</v>
          </cell>
          <cell r="M21">
            <v>4098.2953805875841</v>
          </cell>
          <cell r="N21">
            <v>0</v>
          </cell>
          <cell r="O21">
            <v>4098.2953805875841</v>
          </cell>
        </row>
        <row r="22">
          <cell r="C22" t="str">
            <v>Total Secured Debt</v>
          </cell>
          <cell r="H22">
            <v>4600</v>
          </cell>
          <cell r="J22">
            <v>2668.3847000000001</v>
          </cell>
          <cell r="L22">
            <v>-3170.0893194124164</v>
          </cell>
          <cell r="M22">
            <v>4098.2953805875841</v>
          </cell>
          <cell r="N22">
            <v>0</v>
          </cell>
          <cell r="O22">
            <v>4098.2953805875841</v>
          </cell>
          <cell r="Q22" t="str">
            <v>Rome Debt Refinanced</v>
          </cell>
          <cell r="U22">
            <v>0</v>
          </cell>
        </row>
        <row r="24">
          <cell r="C24" t="str">
            <v xml:space="preserve">New Bonds </v>
          </cell>
          <cell r="J24">
            <v>0</v>
          </cell>
          <cell r="L24">
            <v>8064.391681312869</v>
          </cell>
          <cell r="M24">
            <v>8064.391681312869</v>
          </cell>
          <cell r="N24">
            <v>0</v>
          </cell>
          <cell r="O24">
            <v>8064.391681312869</v>
          </cell>
          <cell r="Q24" t="str">
            <v>Rome 3yr FCF</v>
          </cell>
          <cell r="U24">
            <v>3548.2845324307555</v>
          </cell>
        </row>
        <row r="25">
          <cell r="C25" t="str">
            <v>Convertible Notes</v>
          </cell>
          <cell r="H25">
            <v>1000</v>
          </cell>
          <cell r="J25">
            <v>0</v>
          </cell>
          <cell r="L25">
            <v>0</v>
          </cell>
          <cell r="M25">
            <v>1000</v>
          </cell>
          <cell r="N25">
            <v>0</v>
          </cell>
          <cell r="O25">
            <v>1000</v>
          </cell>
          <cell r="Q25" t="str">
            <v>Avago 3yr FCF</v>
          </cell>
          <cell r="U25">
            <v>5772.880000000001</v>
          </cell>
        </row>
        <row r="26">
          <cell r="C26" t="str">
            <v>Total Unsecured Debt</v>
          </cell>
          <cell r="H26">
            <v>1000</v>
          </cell>
          <cell r="J26">
            <v>0</v>
          </cell>
          <cell r="L26">
            <v>8064.391681312869</v>
          </cell>
          <cell r="M26">
            <v>9064.391681312869</v>
          </cell>
          <cell r="N26">
            <v>0</v>
          </cell>
          <cell r="O26">
            <v>9064.391681312869</v>
          </cell>
        </row>
        <row r="27">
          <cell r="C27" t="str">
            <v>Total Debt</v>
          </cell>
          <cell r="H27">
            <v>5600</v>
          </cell>
          <cell r="J27">
            <v>2668.3847000000001</v>
          </cell>
          <cell r="L27">
            <v>4894.3023619004525</v>
          </cell>
          <cell r="M27">
            <v>13162.687061900453</v>
          </cell>
          <cell r="N27">
            <v>0</v>
          </cell>
          <cell r="O27">
            <v>13162.687061900453</v>
          </cell>
          <cell r="Q27" t="str">
            <v>Avago 3yr Pre-Tax Incremental Interest</v>
          </cell>
          <cell r="U27">
            <v>967.72700175754437</v>
          </cell>
        </row>
        <row r="28">
          <cell r="Q28" t="str">
            <v>Avago Tax Rate</v>
          </cell>
          <cell r="U28">
            <v>7.5336033398158406E-2</v>
          </cell>
        </row>
        <row r="29">
          <cell r="C29" t="str">
            <v>Other Liabilities</v>
          </cell>
          <cell r="H29">
            <v>664.10000000000059</v>
          </cell>
          <cell r="J29">
            <v>1934.6581999999999</v>
          </cell>
          <cell r="L29">
            <v>0</v>
          </cell>
          <cell r="M29">
            <v>2598.7581999999989</v>
          </cell>
          <cell r="N29">
            <v>0</v>
          </cell>
          <cell r="O29">
            <v>2598.7581999999989</v>
          </cell>
          <cell r="Q29" t="str">
            <v>Avago 3yr AT Incremental Interest</v>
          </cell>
          <cell r="U29">
            <v>894.82228803283829</v>
          </cell>
        </row>
        <row r="30">
          <cell r="C30" t="str">
            <v>Total Liabilities</v>
          </cell>
          <cell r="H30">
            <v>6799.4000000000005</v>
          </cell>
          <cell r="J30">
            <v>5537.7761735035219</v>
          </cell>
          <cell r="L30">
            <v>4894.3023619004525</v>
          </cell>
          <cell r="M30">
            <v>17231.478535403974</v>
          </cell>
          <cell r="N30">
            <v>0</v>
          </cell>
          <cell r="O30">
            <v>17231.478535403974</v>
          </cell>
        </row>
        <row r="31">
          <cell r="Q31" t="str">
            <v>Rome 3yr Capex</v>
          </cell>
          <cell r="U31">
            <v>835.18992513391959</v>
          </cell>
        </row>
        <row r="32">
          <cell r="C32" t="str">
            <v>Total Equity (2)</v>
          </cell>
          <cell r="H32">
            <v>3107</v>
          </cell>
          <cell r="J32">
            <v>3015.2029000000002</v>
          </cell>
          <cell r="L32">
            <v>828.74477770488011</v>
          </cell>
          <cell r="M32">
            <v>6950.9476777048803</v>
          </cell>
          <cell r="N32">
            <v>7601.0321695318398</v>
          </cell>
          <cell r="O32">
            <v>14551.979847236718</v>
          </cell>
          <cell r="Q32" t="str">
            <v>Avago 3yr Capex</v>
          </cell>
          <cell r="U32">
            <v>720</v>
          </cell>
        </row>
        <row r="34">
          <cell r="C34" t="str">
            <v>Total Liabilities + Equity</v>
          </cell>
          <cell r="H34">
            <v>9906.4000000000015</v>
          </cell>
          <cell r="J34">
            <v>8552.9790735035222</v>
          </cell>
          <cell r="L34">
            <v>5723.0471396053326</v>
          </cell>
          <cell r="M34">
            <v>24182.426213108854</v>
          </cell>
          <cell r="N34">
            <v>7601.0321695318398</v>
          </cell>
          <cell r="O34">
            <v>31783.458382640692</v>
          </cell>
          <cell r="Q34" t="str">
            <v>Rome 3yr Depreciation</v>
          </cell>
          <cell r="U34">
            <v>1480.5</v>
          </cell>
        </row>
        <row r="35">
          <cell r="C35" t="str">
            <v>Check</v>
          </cell>
          <cell r="H35">
            <v>0</v>
          </cell>
          <cell r="J35">
            <v>0</v>
          </cell>
          <cell r="L35">
            <v>0</v>
          </cell>
          <cell r="M35">
            <v>0</v>
          </cell>
          <cell r="N35">
            <v>0</v>
          </cell>
          <cell r="O35">
            <v>0</v>
          </cell>
          <cell r="Q35" t="str">
            <v>Avago 3yr Depreciation</v>
          </cell>
          <cell r="U35">
            <v>900</v>
          </cell>
        </row>
        <row r="37">
          <cell r="C37" t="str">
            <v>Credit Statistics</v>
          </cell>
        </row>
        <row r="38">
          <cell r="C38" t="str">
            <v>Total Secured Debt</v>
          </cell>
          <cell r="H38">
            <v>4600</v>
          </cell>
          <cell r="M38">
            <v>4098.2953805875841</v>
          </cell>
          <cell r="O38">
            <v>4098.2953805875841</v>
          </cell>
        </row>
        <row r="39">
          <cell r="C39" t="str">
            <v>Total Debt</v>
          </cell>
          <cell r="H39">
            <v>5600</v>
          </cell>
          <cell r="M39">
            <v>13162.687061900453</v>
          </cell>
          <cell r="O39">
            <v>13162.687061900453</v>
          </cell>
        </row>
        <row r="40">
          <cell r="C40" t="str">
            <v>Total Cash</v>
          </cell>
          <cell r="H40">
            <v>1011.2</v>
          </cell>
          <cell r="M40">
            <v>1500</v>
          </cell>
          <cell r="O40">
            <v>9926.3422443979198</v>
          </cell>
        </row>
        <row r="41">
          <cell r="C41" t="str">
            <v>Total Net Debt</v>
          </cell>
          <cell r="H41">
            <v>4588.8</v>
          </cell>
          <cell r="M41">
            <v>11662.687061900453</v>
          </cell>
          <cell r="O41">
            <v>3236.3448175025333</v>
          </cell>
        </row>
        <row r="42">
          <cell r="C42" t="str">
            <v>LTM EBITDA</v>
          </cell>
          <cell r="H42">
            <v>1562.1000000000008</v>
          </cell>
          <cell r="M42">
            <v>3055.3644306189863</v>
          </cell>
          <cell r="O42">
            <v>4143.0379499999999</v>
          </cell>
        </row>
        <row r="44">
          <cell r="C44" t="str">
            <v>Debt / Equity</v>
          </cell>
          <cell r="H44">
            <v>1.8023817186997104</v>
          </cell>
          <cell r="J44">
            <v>0</v>
          </cell>
          <cell r="M44">
            <v>1.8936535954830571</v>
          </cell>
          <cell r="O44">
            <v>0.90452895070493944</v>
          </cell>
        </row>
        <row r="45">
          <cell r="C45" t="str">
            <v>Debt / Total Capitalization</v>
          </cell>
          <cell r="H45">
            <v>0.56529112492933853</v>
          </cell>
          <cell r="J45">
            <v>0</v>
          </cell>
          <cell r="M45">
            <v>0.5443079592553538</v>
          </cell>
          <cell r="O45">
            <v>0.41413640087353032</v>
          </cell>
        </row>
        <row r="47">
          <cell r="C47" t="str">
            <v>Total Secured Debt / LTM EBITDA</v>
          </cell>
          <cell r="H47">
            <v>2.9447538569873872</v>
          </cell>
          <cell r="L47">
            <v>-1.6034096495609393</v>
          </cell>
          <cell r="M47">
            <v>1.3413442074264479</v>
          </cell>
          <cell r="N47">
            <v>2.5926101903350309</v>
          </cell>
          <cell r="O47">
            <v>0.9892005407740917</v>
          </cell>
        </row>
        <row r="48">
          <cell r="C48" t="str">
            <v>Total Debt / LTM EBITDA</v>
          </cell>
          <cell r="H48">
            <v>3.5849177389411673</v>
          </cell>
          <cell r="L48">
            <v>0.72314022298052238</v>
          </cell>
          <cell r="M48">
            <v>4.3080579619216897</v>
          </cell>
          <cell r="N48">
            <v>2.453921445474736</v>
          </cell>
          <cell r="O48">
            <v>3.1770616684552584</v>
          </cell>
        </row>
        <row r="49">
          <cell r="C49" t="str">
            <v>Net Debt / LTM EBITDA</v>
          </cell>
          <cell r="H49">
            <v>2.937584021509505</v>
          </cell>
          <cell r="L49">
            <v>0.87953414122884599</v>
          </cell>
          <cell r="M49">
            <v>3.817118162738351</v>
          </cell>
          <cell r="N49">
            <v>-9.8381553065241767E-2</v>
          </cell>
          <cell r="O49">
            <v>0.78115258816360422</v>
          </cell>
        </row>
        <row r="51">
          <cell r="C51" t="str">
            <v>Notes:</v>
          </cell>
        </row>
        <row r="52">
          <cell r="C52" t="str">
            <v>Source: Athens and Rome figures based on Wall St. research and GCA Savvian estimates. Assumes current JPY / USD spot rate of 102.1.</v>
          </cell>
        </row>
        <row r="53">
          <cell r="C53" t="str">
            <v>(1) Based on Wall St. research; does not include impact of PLX acquisition (~$293MM net cash impact).</v>
          </cell>
        </row>
        <row r="54">
          <cell r="C54" t="str">
            <v>(2) Based on FY13 (Mar’14E) constant DSO, DIO and DPO per JP Morgan research.</v>
          </cell>
        </row>
        <row r="57">
          <cell r="C57" t="str">
            <v>Assumptions</v>
          </cell>
        </row>
        <row r="58">
          <cell r="C58" t="str">
            <v>Working Capital</v>
          </cell>
        </row>
        <row r="59">
          <cell r="C59" t="str">
            <v>LTM Revenue</v>
          </cell>
          <cell r="M59">
            <v>12757.8</v>
          </cell>
          <cell r="O59">
            <v>11228.300000000001</v>
          </cell>
        </row>
        <row r="60">
          <cell r="C60" t="str">
            <v>LTM COGS</v>
          </cell>
          <cell r="M60">
            <v>7290.54</v>
          </cell>
          <cell r="O60">
            <v>5075.3805000000002</v>
          </cell>
        </row>
        <row r="61">
          <cell r="C61" t="str">
            <v>DSO</v>
          </cell>
          <cell r="M61">
            <v>42.839514947765139</v>
          </cell>
          <cell r="O61">
            <v>42.839514947765139</v>
          </cell>
        </row>
        <row r="62">
          <cell r="C62" t="str">
            <v>DSI</v>
          </cell>
          <cell r="M62">
            <v>94.182613849727275</v>
          </cell>
          <cell r="O62">
            <v>94.182613849727275</v>
          </cell>
        </row>
        <row r="63">
          <cell r="C63" t="str">
            <v>DPO</v>
          </cell>
          <cell r="M63">
            <v>73.597037370179109</v>
          </cell>
          <cell r="O63">
            <v>73.597037370179109</v>
          </cell>
        </row>
      </sheetData>
      <sheetData sheetId="22" refreshError="1"/>
      <sheetData sheetId="23" refreshError="1"/>
      <sheetData sheetId="24">
        <row r="1">
          <cell r="A1" t="str">
            <v xml:space="preserve"> </v>
          </cell>
        </row>
        <row r="2">
          <cell r="C2" t="str">
            <v>Project Atlas</v>
          </cell>
        </row>
        <row r="3">
          <cell r="C3" t="str">
            <v>Athens BS</v>
          </cell>
        </row>
        <row r="5">
          <cell r="C5" t="str">
            <v>$MM</v>
          </cell>
        </row>
        <row r="6">
          <cell r="G6" t="str">
            <v>Projected</v>
          </cell>
        </row>
        <row r="7">
          <cell r="G7" t="str">
            <v>Oct'14</v>
          </cell>
        </row>
        <row r="8">
          <cell r="G8" t="str">
            <v>FQ4</v>
          </cell>
        </row>
        <row r="9">
          <cell r="C9" t="str">
            <v>Cash and cash equivalents</v>
          </cell>
          <cell r="G9">
            <v>1011.2</v>
          </cell>
        </row>
        <row r="10">
          <cell r="C10" t="str">
            <v>A/R</v>
          </cell>
          <cell r="G10">
            <v>646.9</v>
          </cell>
        </row>
        <row r="11">
          <cell r="C11" t="str">
            <v>Inventories</v>
          </cell>
          <cell r="G11">
            <v>591.70000000000005</v>
          </cell>
        </row>
        <row r="12">
          <cell r="C12" t="str">
            <v>Assets of discontinued operations</v>
          </cell>
          <cell r="G12">
            <v>0</v>
          </cell>
        </row>
        <row r="13">
          <cell r="C13" t="str">
            <v>Other current assets</v>
          </cell>
          <cell r="G13">
            <v>221.1</v>
          </cell>
        </row>
        <row r="14">
          <cell r="C14" t="str">
            <v>Total Current Assets</v>
          </cell>
          <cell r="G14">
            <v>2470.9</v>
          </cell>
        </row>
        <row r="16">
          <cell r="C16" t="str">
            <v>Propert, plant and equipment, net</v>
          </cell>
          <cell r="G16">
            <v>1019.6</v>
          </cell>
        </row>
        <row r="17">
          <cell r="C17" t="str">
            <v>Goodwill</v>
          </cell>
          <cell r="G17">
            <v>5512.5</v>
          </cell>
        </row>
        <row r="18">
          <cell r="C18" t="str">
            <v>Intangible Assets, net</v>
          </cell>
          <cell r="G18">
            <v>703.5</v>
          </cell>
        </row>
        <row r="19">
          <cell r="C19" t="str">
            <v>Other long term assets</v>
          </cell>
          <cell r="G19">
            <v>199.9</v>
          </cell>
        </row>
        <row r="20">
          <cell r="C20" t="str">
            <v>Total Long Term Assets</v>
          </cell>
          <cell r="G20">
            <v>7435.5</v>
          </cell>
        </row>
        <row r="22">
          <cell r="C22" t="str">
            <v>Total Assets</v>
          </cell>
          <cell r="G22">
            <v>9906.4</v>
          </cell>
        </row>
        <row r="24">
          <cell r="C24" t="str">
            <v>Accounts Payable</v>
          </cell>
          <cell r="G24">
            <v>535.29999999999995</v>
          </cell>
        </row>
        <row r="25">
          <cell r="C25" t="str">
            <v>Employee Comp and benefits</v>
          </cell>
          <cell r="G25">
            <v>86</v>
          </cell>
        </row>
        <row r="26">
          <cell r="C26" t="str">
            <v>Accrued interest</v>
          </cell>
          <cell r="G26">
            <v>0</v>
          </cell>
        </row>
        <row r="27">
          <cell r="C27" t="str">
            <v>Liabilities of discont ops</v>
          </cell>
          <cell r="G27">
            <v>0</v>
          </cell>
        </row>
        <row r="28">
          <cell r="C28" t="str">
            <v>Capital lease obligations--current</v>
          </cell>
          <cell r="G28">
            <v>0</v>
          </cell>
        </row>
        <row r="29">
          <cell r="C29" t="str">
            <v>Other current liabilities</v>
          </cell>
          <cell r="G29">
            <v>56</v>
          </cell>
        </row>
        <row r="30">
          <cell r="C30" t="str">
            <v>Current portion of long term debt</v>
          </cell>
          <cell r="G30">
            <v>0</v>
          </cell>
        </row>
        <row r="31">
          <cell r="C31" t="str">
            <v>Total Current Liabilities</v>
          </cell>
          <cell r="G31">
            <v>677.3</v>
          </cell>
        </row>
        <row r="33">
          <cell r="C33" t="str">
            <v>Long-term debt</v>
          </cell>
          <cell r="G33">
            <v>4600</v>
          </cell>
        </row>
        <row r="34">
          <cell r="C34" t="str">
            <v>Convertible debt</v>
          </cell>
          <cell r="G34">
            <v>1000</v>
          </cell>
        </row>
        <row r="35">
          <cell r="C35" t="str">
            <v>Capital lease -- non-current</v>
          </cell>
          <cell r="G35">
            <v>0</v>
          </cell>
        </row>
        <row r="36">
          <cell r="C36" t="str">
            <v>Other long-term liabilities</v>
          </cell>
          <cell r="G36">
            <v>522.1</v>
          </cell>
        </row>
        <row r="37">
          <cell r="C37" t="str">
            <v>Total Long Term Liabilities</v>
          </cell>
          <cell r="G37">
            <v>6122.1</v>
          </cell>
        </row>
        <row r="39">
          <cell r="C39" t="str">
            <v>Total Liabilities</v>
          </cell>
          <cell r="G39">
            <v>6799.4000000000005</v>
          </cell>
        </row>
        <row r="41">
          <cell r="C41" t="str">
            <v>Accumulated deficit/Earnings</v>
          </cell>
          <cell r="G41">
            <v>5796</v>
          </cell>
        </row>
        <row r="42">
          <cell r="C42" t="str">
            <v>Accumulated other comp inc</v>
          </cell>
          <cell r="G42">
            <v>-2689</v>
          </cell>
        </row>
        <row r="43">
          <cell r="C43" t="str">
            <v>Total Shareholders' Equity</v>
          </cell>
          <cell r="G43">
            <v>3107</v>
          </cell>
        </row>
        <row r="45">
          <cell r="C45" t="str">
            <v>Total Liabilities and S/E</v>
          </cell>
          <cell r="G45">
            <v>9906.4000000000015</v>
          </cell>
        </row>
      </sheetData>
      <sheetData sheetId="25" refreshError="1"/>
      <sheetData sheetId="26" refreshError="1"/>
      <sheetData sheetId="27">
        <row r="2">
          <cell r="C2" t="str">
            <v>Project Atlas</v>
          </cell>
        </row>
        <row r="3">
          <cell r="C3" t="str">
            <v>Rome P&amp;L</v>
          </cell>
        </row>
        <row r="5">
          <cell r="C5" t="str">
            <v>¥MM</v>
          </cell>
          <cell r="AL5" t="str">
            <v>¥MM</v>
          </cell>
          <cell r="BP5" t="str">
            <v>$MM</v>
          </cell>
          <cell r="CX5" t="str">
            <v>$MM</v>
          </cell>
        </row>
        <row r="6">
          <cell r="G6" t="str">
            <v>Actuals</v>
          </cell>
          <cell r="Q6" t="str">
            <v>Projected</v>
          </cell>
          <cell r="AP6" t="str">
            <v>Actuals</v>
          </cell>
          <cell r="AV6" t="str">
            <v>Projected</v>
          </cell>
          <cell r="BT6" t="str">
            <v>Actuals</v>
          </cell>
          <cell r="BZ6" t="str">
            <v>Projected</v>
          </cell>
        </row>
        <row r="7">
          <cell r="G7" t="str">
            <v>Jun'12</v>
          </cell>
          <cell r="H7" t="str">
            <v>Sept'12</v>
          </cell>
          <cell r="I7" t="str">
            <v>Dec'12</v>
          </cell>
          <cell r="J7" t="str">
            <v>Mar'13</v>
          </cell>
          <cell r="L7" t="str">
            <v>Jun'13</v>
          </cell>
          <cell r="M7" t="str">
            <v>Sept'13</v>
          </cell>
          <cell r="N7" t="str">
            <v>Dec'13</v>
          </cell>
          <cell r="O7" t="str">
            <v>Mar'14</v>
          </cell>
          <cell r="Q7" t="str">
            <v>Jun'14</v>
          </cell>
          <cell r="R7" t="str">
            <v>Sept'14</v>
          </cell>
          <cell r="S7" t="str">
            <v>Dec'14</v>
          </cell>
          <cell r="T7" t="str">
            <v>Mar'15</v>
          </cell>
          <cell r="V7" t="str">
            <v>Jun'15</v>
          </cell>
          <cell r="W7" t="str">
            <v>Sept'15</v>
          </cell>
          <cell r="X7" t="str">
            <v>Dec'15</v>
          </cell>
          <cell r="Y7" t="str">
            <v>Mar'16</v>
          </cell>
          <cell r="AA7" t="str">
            <v>Jun'16</v>
          </cell>
          <cell r="AB7" t="str">
            <v>Sept'16</v>
          </cell>
          <cell r="AC7" t="str">
            <v>Dec'16</v>
          </cell>
          <cell r="AD7" t="str">
            <v>Mar'17</v>
          </cell>
          <cell r="AF7" t="str">
            <v>Jun'17</v>
          </cell>
          <cell r="AG7" t="str">
            <v>Sept'17</v>
          </cell>
          <cell r="AH7" t="str">
            <v>Dec'18</v>
          </cell>
          <cell r="AI7" t="str">
            <v>Mar'18</v>
          </cell>
          <cell r="AP7" t="str">
            <v>Jan'13</v>
          </cell>
          <cell r="AQ7" t="str">
            <v>Apr'13</v>
          </cell>
          <cell r="AR7" t="str">
            <v>Jul'13</v>
          </cell>
          <cell r="AS7" t="str">
            <v>Oct'13</v>
          </cell>
          <cell r="AU7" t="str">
            <v>Jan'14</v>
          </cell>
          <cell r="AV7" t="str">
            <v>Apr'14</v>
          </cell>
          <cell r="AW7" t="str">
            <v>Jul'14</v>
          </cell>
          <cell r="AX7" t="str">
            <v>Oct'14</v>
          </cell>
          <cell r="AZ7" t="str">
            <v>Jan'15</v>
          </cell>
          <cell r="BA7" t="str">
            <v>Apr'15</v>
          </cell>
          <cell r="BB7" t="str">
            <v>Jul'15</v>
          </cell>
          <cell r="BC7" t="str">
            <v>Oct'15</v>
          </cell>
          <cell r="BE7" t="str">
            <v>Jan'16</v>
          </cell>
          <cell r="BF7" t="str">
            <v>Apr'16</v>
          </cell>
          <cell r="BG7" t="str">
            <v>Jul'16</v>
          </cell>
          <cell r="BH7" t="str">
            <v>Oct'16</v>
          </cell>
          <cell r="BJ7" t="str">
            <v>Jan'17</v>
          </cell>
          <cell r="BK7" t="str">
            <v>Apr'17</v>
          </cell>
          <cell r="BL7" t="str">
            <v>Jul'17</v>
          </cell>
          <cell r="BM7" t="str">
            <v>Oct'17</v>
          </cell>
          <cell r="BT7" t="str">
            <v>Jan'13</v>
          </cell>
          <cell r="BU7" t="str">
            <v>Apr'13</v>
          </cell>
          <cell r="BV7" t="str">
            <v>Jul'13</v>
          </cell>
          <cell r="BW7" t="str">
            <v>Oct'13</v>
          </cell>
          <cell r="BY7" t="str">
            <v>Jan'14</v>
          </cell>
          <cell r="BZ7" t="str">
            <v>Apr'14</v>
          </cell>
          <cell r="CA7" t="str">
            <v>Jul'14</v>
          </cell>
          <cell r="CB7" t="str">
            <v>Oct'14</v>
          </cell>
          <cell r="CD7" t="str">
            <v>Jan'15</v>
          </cell>
          <cell r="CE7" t="str">
            <v>Apr'15</v>
          </cell>
          <cell r="CF7" t="str">
            <v>Jul'15</v>
          </cell>
          <cell r="CG7" t="str">
            <v>Oct'15</v>
          </cell>
          <cell r="CI7" t="str">
            <v>Jan'16</v>
          </cell>
          <cell r="CJ7" t="str">
            <v>Apr'16</v>
          </cell>
          <cell r="CK7" t="str">
            <v>Jul'16</v>
          </cell>
          <cell r="CL7" t="str">
            <v>Oct'16</v>
          </cell>
          <cell r="CN7" t="str">
            <v>Jan'17</v>
          </cell>
          <cell r="CO7" t="str">
            <v>Apr'17</v>
          </cell>
          <cell r="CP7" t="str">
            <v>Jul'17</v>
          </cell>
          <cell r="CQ7" t="str">
            <v>Oct'17</v>
          </cell>
          <cell r="DA7" t="str">
            <v>Actuals</v>
          </cell>
          <cell r="DC7" t="str">
            <v>Projected</v>
          </cell>
        </row>
        <row r="8">
          <cell r="G8" t="str">
            <v>FQ1</v>
          </cell>
          <cell r="H8" t="str">
            <v>FQ2</v>
          </cell>
          <cell r="I8" t="str">
            <v>FQ3</v>
          </cell>
          <cell r="J8" t="str">
            <v>FQ4</v>
          </cell>
          <cell r="K8" t="str">
            <v>FY2012</v>
          </cell>
          <cell r="L8" t="str">
            <v>FQ1</v>
          </cell>
          <cell r="M8" t="str">
            <v>FQ2</v>
          </cell>
          <cell r="N8" t="str">
            <v>FQ3</v>
          </cell>
          <cell r="O8" t="str">
            <v>FQ4</v>
          </cell>
          <cell r="P8" t="str">
            <v>FY2013</v>
          </cell>
          <cell r="Q8" t="str">
            <v>FQ1</v>
          </cell>
          <cell r="R8" t="str">
            <v>FQ2</v>
          </cell>
          <cell r="S8" t="str">
            <v>FQ3</v>
          </cell>
          <cell r="T8" t="str">
            <v>FQ4</v>
          </cell>
          <cell r="U8" t="str">
            <v>FY2014</v>
          </cell>
          <cell r="V8" t="str">
            <v>FQ1</v>
          </cell>
          <cell r="W8" t="str">
            <v>FQ2</v>
          </cell>
          <cell r="X8" t="str">
            <v>FQ3</v>
          </cell>
          <cell r="Y8" t="str">
            <v>FQ4</v>
          </cell>
          <cell r="Z8" t="str">
            <v>FY2015</v>
          </cell>
          <cell r="AA8" t="str">
            <v>FQ1</v>
          </cell>
          <cell r="AB8" t="str">
            <v>FQ2</v>
          </cell>
          <cell r="AC8" t="str">
            <v>FQ3</v>
          </cell>
          <cell r="AD8" t="str">
            <v>FQ4</v>
          </cell>
          <cell r="AE8" t="str">
            <v>FY2016</v>
          </cell>
          <cell r="AF8" t="str">
            <v>FQ1</v>
          </cell>
          <cell r="AG8" t="str">
            <v>FQ2</v>
          </cell>
          <cell r="AH8" t="str">
            <v>FQ3</v>
          </cell>
          <cell r="AI8" t="str">
            <v>FQ4</v>
          </cell>
          <cell r="AJ8" t="str">
            <v>FY2017</v>
          </cell>
          <cell r="AP8" t="str">
            <v>FQ1</v>
          </cell>
          <cell r="AQ8" t="str">
            <v>FQ2</v>
          </cell>
          <cell r="AR8" t="str">
            <v>FQ3</v>
          </cell>
          <cell r="AS8" t="str">
            <v>FQ4</v>
          </cell>
          <cell r="AT8" t="str">
            <v>FY2013</v>
          </cell>
          <cell r="AU8" t="str">
            <v>FQ1</v>
          </cell>
          <cell r="AV8" t="str">
            <v>FQ2</v>
          </cell>
          <cell r="AW8" t="str">
            <v>FQ3</v>
          </cell>
          <cell r="AX8" t="str">
            <v>FQ4</v>
          </cell>
          <cell r="AY8" t="str">
            <v>FY2014</v>
          </cell>
          <cell r="AZ8" t="str">
            <v>FQ1</v>
          </cell>
          <cell r="BA8" t="str">
            <v>FQ2</v>
          </cell>
          <cell r="BB8" t="str">
            <v>FQ3</v>
          </cell>
          <cell r="BC8" t="str">
            <v>FQ4</v>
          </cell>
          <cell r="BD8" t="str">
            <v>FY2015</v>
          </cell>
          <cell r="BE8" t="str">
            <v>FQ1</v>
          </cell>
          <cell r="BF8" t="str">
            <v>FQ2</v>
          </cell>
          <cell r="BG8" t="str">
            <v>FQ3</v>
          </cell>
          <cell r="BH8" t="str">
            <v>FQ4</v>
          </cell>
          <cell r="BI8" t="str">
            <v>FY2016</v>
          </cell>
          <cell r="BJ8" t="str">
            <v>FQ1</v>
          </cell>
          <cell r="BK8" t="str">
            <v>FQ2</v>
          </cell>
          <cell r="BL8" t="str">
            <v>FQ3</v>
          </cell>
          <cell r="BM8" t="str">
            <v>FQ4</v>
          </cell>
          <cell r="BN8" t="str">
            <v>FY2017</v>
          </cell>
          <cell r="BT8" t="str">
            <v>FQ1</v>
          </cell>
          <cell r="BU8" t="str">
            <v>FQ2</v>
          </cell>
          <cell r="BV8" t="str">
            <v>FQ3</v>
          </cell>
          <cell r="BW8" t="str">
            <v>FQ4</v>
          </cell>
          <cell r="BX8" t="str">
            <v>FY2013</v>
          </cell>
          <cell r="BY8" t="str">
            <v>FQ1</v>
          </cell>
          <cell r="BZ8" t="str">
            <v>FQ2</v>
          </cell>
          <cell r="CA8" t="str">
            <v>FQ3</v>
          </cell>
          <cell r="CB8" t="str">
            <v>FQ4</v>
          </cell>
          <cell r="CC8" t="str">
            <v>FY2014</v>
          </cell>
          <cell r="CD8" t="str">
            <v>FQ1</v>
          </cell>
          <cell r="CE8" t="str">
            <v>FQ2</v>
          </cell>
          <cell r="CF8" t="str">
            <v>FQ3</v>
          </cell>
          <cell r="CG8" t="str">
            <v>FQ4</v>
          </cell>
          <cell r="CH8" t="str">
            <v>FY2015</v>
          </cell>
          <cell r="CI8" t="str">
            <v>FQ1</v>
          </cell>
          <cell r="CJ8" t="str">
            <v>FQ2</v>
          </cell>
          <cell r="CK8" t="str">
            <v>FQ3</v>
          </cell>
          <cell r="CL8" t="str">
            <v>FQ4</v>
          </cell>
          <cell r="CM8" t="str">
            <v>FY2016</v>
          </cell>
          <cell r="CN8" t="str">
            <v>FQ1</v>
          </cell>
          <cell r="CO8" t="str">
            <v>FQ2</v>
          </cell>
          <cell r="CP8" t="str">
            <v>FQ3</v>
          </cell>
          <cell r="CQ8" t="str">
            <v>FQ4</v>
          </cell>
          <cell r="CR8" t="str">
            <v>FY2017</v>
          </cell>
          <cell r="DA8" t="str">
            <v>FY2012</v>
          </cell>
          <cell r="DB8" t="str">
            <v>FY2013</v>
          </cell>
          <cell r="DC8" t="str">
            <v>FY2014</v>
          </cell>
          <cell r="DD8" t="str">
            <v>FY2015</v>
          </cell>
          <cell r="DE8" t="str">
            <v>FY2016</v>
          </cell>
        </row>
        <row r="9">
          <cell r="CT9" t="str">
            <v>Assumptions</v>
          </cell>
        </row>
        <row r="10">
          <cell r="C10" t="str">
            <v>MCU Revenue</v>
          </cell>
          <cell r="G10">
            <v>75400</v>
          </cell>
          <cell r="H10">
            <v>80900</v>
          </cell>
          <cell r="I10">
            <v>71200</v>
          </cell>
          <cell r="J10">
            <v>77700</v>
          </cell>
          <cell r="K10">
            <v>305200</v>
          </cell>
          <cell r="L10">
            <v>85600</v>
          </cell>
          <cell r="M10">
            <v>88900</v>
          </cell>
          <cell r="N10">
            <v>89900</v>
          </cell>
          <cell r="O10">
            <v>89200</v>
          </cell>
          <cell r="P10">
            <v>353600</v>
          </cell>
          <cell r="Q10">
            <v>91270.384469621975</v>
          </cell>
          <cell r="R10">
            <v>94788.985740062999</v>
          </cell>
          <cell r="S10">
            <v>95855.228549287553</v>
          </cell>
          <cell r="T10">
            <v>95108.858582830377</v>
          </cell>
          <cell r="U10">
            <v>377023.45734180289</v>
          </cell>
          <cell r="V10">
            <v>93449.253064387492</v>
          </cell>
          <cell r="W10">
            <v>97051.852773645413</v>
          </cell>
          <cell r="X10">
            <v>98143.549655238719</v>
          </cell>
          <cell r="Y10">
            <v>97379.361838123412</v>
          </cell>
          <cell r="Z10">
            <v>386024.01733139507</v>
          </cell>
          <cell r="AA10">
            <v>93449.253064387492</v>
          </cell>
          <cell r="AB10">
            <v>97051.852773645413</v>
          </cell>
          <cell r="AC10">
            <v>98143.549655238719</v>
          </cell>
          <cell r="AD10">
            <v>97379.361838123412</v>
          </cell>
          <cell r="AE10">
            <v>386024.01733139507</v>
          </cell>
          <cell r="AF10">
            <v>93449.253064387492</v>
          </cell>
          <cell r="AG10">
            <v>97051.852773645413</v>
          </cell>
          <cell r="AH10">
            <v>98143.549655238719</v>
          </cell>
          <cell r="AI10">
            <v>97379.361838123412</v>
          </cell>
          <cell r="AJ10">
            <v>386024.01733139507</v>
          </cell>
          <cell r="AL10" t="str">
            <v>MCU Revenue</v>
          </cell>
          <cell r="AP10">
            <v>73366.666666666657</v>
          </cell>
          <cell r="AQ10">
            <v>80333.333333333328</v>
          </cell>
          <cell r="AR10">
            <v>86700</v>
          </cell>
          <cell r="AS10">
            <v>89233.333333333328</v>
          </cell>
          <cell r="AT10">
            <v>329633.33333333331</v>
          </cell>
          <cell r="AU10">
            <v>89666.666666666657</v>
          </cell>
          <cell r="AV10">
            <v>89890.128156540653</v>
          </cell>
          <cell r="AW10">
            <v>92443.251559768978</v>
          </cell>
          <cell r="AX10">
            <v>95144.400009804522</v>
          </cell>
          <cell r="AY10">
            <v>367144.44639278081</v>
          </cell>
          <cell r="AZ10">
            <v>95606.438560468494</v>
          </cell>
          <cell r="BA10">
            <v>94555.656743349406</v>
          </cell>
          <cell r="BB10">
            <v>94650.119634140137</v>
          </cell>
          <cell r="BC10">
            <v>97415.751734176505</v>
          </cell>
          <cell r="BD10">
            <v>382227.96667213459</v>
          </cell>
          <cell r="BE10">
            <v>97888.82038286695</v>
          </cell>
          <cell r="BF10">
            <v>96069.325580211429</v>
          </cell>
          <cell r="BG10">
            <v>94650.119634140137</v>
          </cell>
          <cell r="BH10">
            <v>97415.751734176505</v>
          </cell>
          <cell r="BI10">
            <v>386024.01733139507</v>
          </cell>
          <cell r="BJ10">
            <v>97888.82038286695</v>
          </cell>
          <cell r="BK10">
            <v>96069.325580211429</v>
          </cell>
          <cell r="BL10">
            <v>94650.119634140137</v>
          </cell>
          <cell r="BM10">
            <v>97415.751734176505</v>
          </cell>
          <cell r="BN10">
            <v>386024.01733139507</v>
          </cell>
          <cell r="BP10" t="str">
            <v>MCU Revenue</v>
          </cell>
          <cell r="BT10">
            <v>722.66166666666652</v>
          </cell>
          <cell r="BU10">
            <v>791.28333333333319</v>
          </cell>
          <cell r="BV10">
            <v>853.99499999999989</v>
          </cell>
          <cell r="BW10">
            <v>878.94833333333327</v>
          </cell>
          <cell r="BX10">
            <v>3246.8883333333329</v>
          </cell>
          <cell r="BY10">
            <v>883.21666666666647</v>
          </cell>
          <cell r="BZ10">
            <v>885.41776234192537</v>
          </cell>
          <cell r="CA10">
            <v>910.56602786372434</v>
          </cell>
          <cell r="CB10">
            <v>937.17234009657443</v>
          </cell>
          <cell r="CC10">
            <v>3616.3727969688903</v>
          </cell>
          <cell r="CD10">
            <v>941.72341982061459</v>
          </cell>
          <cell r="CE10">
            <v>931.37321892199157</v>
          </cell>
          <cell r="CF10">
            <v>932.30367839628025</v>
          </cell>
          <cell r="CG10">
            <v>959.54515458163849</v>
          </cell>
          <cell r="CH10">
            <v>3764.9454717205249</v>
          </cell>
          <cell r="CI10">
            <v>964.20488077123935</v>
          </cell>
          <cell r="CJ10">
            <v>946.28285696508249</v>
          </cell>
          <cell r="CK10">
            <v>932.30367839628025</v>
          </cell>
          <cell r="CL10">
            <v>959.54515458163849</v>
          </cell>
          <cell r="CM10">
            <v>3802.3365707142407</v>
          </cell>
          <cell r="CN10">
            <v>964.20488077123935</v>
          </cell>
          <cell r="CO10">
            <v>946.28285696508249</v>
          </cell>
          <cell r="CP10">
            <v>932.30367839628025</v>
          </cell>
          <cell r="CQ10">
            <v>959.54515458163849</v>
          </cell>
          <cell r="CR10">
            <v>3802.3365707142407</v>
          </cell>
          <cell r="CT10" t="str">
            <v>JPY / USD FX Rate</v>
          </cell>
          <cell r="CV10">
            <v>9.8499999999999994E-3</v>
          </cell>
          <cell r="CX10" t="str">
            <v>MCU Revenue</v>
          </cell>
          <cell r="DA10">
            <v>3006.22</v>
          </cell>
          <cell r="DB10">
            <v>3482.9599999999996</v>
          </cell>
          <cell r="DC10">
            <v>3713.6810548167582</v>
          </cell>
          <cell r="DD10">
            <v>3802.3365707142411</v>
          </cell>
          <cell r="DE10">
            <v>3802.3365707142411</v>
          </cell>
        </row>
        <row r="11">
          <cell r="C11" t="str">
            <v>Analog &amp; Power Revenue</v>
          </cell>
          <cell r="G11">
            <v>54700</v>
          </cell>
          <cell r="H11">
            <v>68100</v>
          </cell>
          <cell r="I11">
            <v>57800</v>
          </cell>
          <cell r="J11">
            <v>54600</v>
          </cell>
          <cell r="K11">
            <v>235200</v>
          </cell>
          <cell r="L11">
            <v>65300</v>
          </cell>
          <cell r="M11">
            <v>72300</v>
          </cell>
          <cell r="N11">
            <v>72400</v>
          </cell>
          <cell r="O11">
            <v>62500</v>
          </cell>
          <cell r="P11">
            <v>272500</v>
          </cell>
          <cell r="Q11">
            <v>67812.41399555988</v>
          </cell>
          <cell r="R11">
            <v>75081.738619892494</v>
          </cell>
          <cell r="S11">
            <v>75185.58611452581</v>
          </cell>
          <cell r="T11">
            <v>64904.684145826839</v>
          </cell>
          <cell r="U11">
            <v>282984.422875805</v>
          </cell>
          <cell r="V11">
            <v>69968.992532521152</v>
          </cell>
          <cell r="W11">
            <v>77469.497091903206</v>
          </cell>
          <cell r="X11">
            <v>77576.647157037238</v>
          </cell>
          <cell r="Y11">
            <v>66968.790708768327</v>
          </cell>
          <cell r="Z11">
            <v>291983.92749022995</v>
          </cell>
          <cell r="AA11">
            <v>71646.331394602137</v>
          </cell>
          <cell r="AB11">
            <v>79326.642570133758</v>
          </cell>
          <cell r="AC11">
            <v>79436.36130121279</v>
          </cell>
          <cell r="AD11">
            <v>68574.20692438948</v>
          </cell>
          <cell r="AE11">
            <v>298983.54219033814</v>
          </cell>
          <cell r="AF11">
            <v>73363.8804348837</v>
          </cell>
          <cell r="AG11">
            <v>81228.308659143819</v>
          </cell>
          <cell r="AH11">
            <v>81340.657633776107</v>
          </cell>
          <cell r="AI11">
            <v>70218.109145179638</v>
          </cell>
          <cell r="AJ11">
            <v>306150.95587298326</v>
          </cell>
          <cell r="AL11" t="str">
            <v>Analog &amp; Power Revenue</v>
          </cell>
          <cell r="AP11">
            <v>56733.333333333328</v>
          </cell>
          <cell r="AQ11">
            <v>58166.666666666664</v>
          </cell>
          <cell r="AR11">
            <v>67633.333333333328</v>
          </cell>
          <cell r="AS11">
            <v>72333.333333333328</v>
          </cell>
          <cell r="AT11">
            <v>254866.66666666663</v>
          </cell>
          <cell r="AU11">
            <v>69100</v>
          </cell>
          <cell r="AV11">
            <v>64270.804665186624</v>
          </cell>
          <cell r="AW11">
            <v>70235.522203670756</v>
          </cell>
          <cell r="AX11">
            <v>75116.354451436928</v>
          </cell>
          <cell r="AY11">
            <v>278722.68132029427</v>
          </cell>
          <cell r="AZ11">
            <v>71758.618791626155</v>
          </cell>
          <cell r="BA11">
            <v>66592.786941391605</v>
          </cell>
          <cell r="BB11">
            <v>72469.160718981831</v>
          </cell>
          <cell r="BC11">
            <v>77505.213780281221</v>
          </cell>
          <cell r="BD11">
            <v>288325.78023228084</v>
          </cell>
          <cell r="BE11">
            <v>74040.695007614268</v>
          </cell>
          <cell r="BF11">
            <v>68527.970937379592</v>
          </cell>
          <cell r="BG11">
            <v>74206.435119779344</v>
          </cell>
          <cell r="BH11">
            <v>79363.21548049344</v>
          </cell>
          <cell r="BI11">
            <v>296138.31654526666</v>
          </cell>
          <cell r="BJ11">
            <v>75815.643175605015</v>
          </cell>
          <cell r="BK11">
            <v>70170.764761220882</v>
          </cell>
          <cell r="BL11">
            <v>75985.356509637073</v>
          </cell>
          <cell r="BM11">
            <v>81265.758317354572</v>
          </cell>
          <cell r="BN11">
            <v>303237.52276381757</v>
          </cell>
          <cell r="BP11" t="str">
            <v>Analog &amp; Power Revenue</v>
          </cell>
          <cell r="BT11">
            <v>558.82333333333327</v>
          </cell>
          <cell r="BU11">
            <v>572.94166666666661</v>
          </cell>
          <cell r="BV11">
            <v>666.18833333333328</v>
          </cell>
          <cell r="BW11">
            <v>712.48333333333323</v>
          </cell>
          <cell r="BX11">
            <v>2510.4366666666665</v>
          </cell>
          <cell r="BY11">
            <v>680.63499999999999</v>
          </cell>
          <cell r="BZ11">
            <v>633.06742595208823</v>
          </cell>
          <cell r="CA11">
            <v>691.8198937061569</v>
          </cell>
          <cell r="CB11">
            <v>739.89609134665375</v>
          </cell>
          <cell r="CC11">
            <v>2745.4184110048991</v>
          </cell>
          <cell r="CD11">
            <v>706.82239509751753</v>
          </cell>
          <cell r="CE11">
            <v>655.93895137270727</v>
          </cell>
          <cell r="CF11">
            <v>713.82123308197095</v>
          </cell>
          <cell r="CG11">
            <v>763.42635573577002</v>
          </cell>
          <cell r="CH11">
            <v>2840.0089352879659</v>
          </cell>
          <cell r="CI11">
            <v>729.30084582500047</v>
          </cell>
          <cell r="CJ11">
            <v>675.000513733189</v>
          </cell>
          <cell r="CK11">
            <v>730.9333859298265</v>
          </cell>
          <cell r="CL11">
            <v>781.72767248286038</v>
          </cell>
          <cell r="CM11">
            <v>2916.9624179708762</v>
          </cell>
          <cell r="CN11">
            <v>746.7840852797093</v>
          </cell>
          <cell r="CO11">
            <v>691.18203289802568</v>
          </cell>
          <cell r="CP11">
            <v>748.45576161992517</v>
          </cell>
          <cell r="CQ11">
            <v>800.46771942594251</v>
          </cell>
          <cell r="CR11">
            <v>2986.8895992236025</v>
          </cell>
          <cell r="CX11" t="str">
            <v>Analog &amp; Power Revenue</v>
          </cell>
          <cell r="DA11">
            <v>2316.7199999999998</v>
          </cell>
          <cell r="DB11">
            <v>2684.125</v>
          </cell>
          <cell r="DC11">
            <v>2787.3965653266791</v>
          </cell>
          <cell r="DD11">
            <v>2876.041685778765</v>
          </cell>
          <cell r="DE11">
            <v>2944.9878905748305</v>
          </cell>
        </row>
        <row r="13">
          <cell r="C13" t="str">
            <v>PF MCU Revenue</v>
          </cell>
          <cell r="G13">
            <v>75400</v>
          </cell>
          <cell r="H13">
            <v>80900</v>
          </cell>
          <cell r="I13">
            <v>71200</v>
          </cell>
          <cell r="J13">
            <v>77700</v>
          </cell>
          <cell r="K13">
            <v>305200</v>
          </cell>
          <cell r="L13">
            <v>85600</v>
          </cell>
          <cell r="M13">
            <v>88900</v>
          </cell>
          <cell r="N13">
            <v>89900</v>
          </cell>
          <cell r="O13">
            <v>89200</v>
          </cell>
          <cell r="P13">
            <v>353600</v>
          </cell>
          <cell r="Q13">
            <v>91270.384469621975</v>
          </cell>
          <cell r="R13">
            <v>94788.985740062999</v>
          </cell>
          <cell r="S13">
            <v>95855.228549287553</v>
          </cell>
          <cell r="T13">
            <v>95108.858582830377</v>
          </cell>
          <cell r="U13">
            <v>377023.45734180289</v>
          </cell>
          <cell r="V13">
            <v>93449.253064387492</v>
          </cell>
          <cell r="W13">
            <v>97051.852773645413</v>
          </cell>
          <cell r="X13">
            <v>98143.549655238719</v>
          </cell>
          <cell r="Y13">
            <v>97379.361838123412</v>
          </cell>
          <cell r="Z13">
            <v>386024.01733139507</v>
          </cell>
          <cell r="AA13">
            <v>93449.253064387492</v>
          </cell>
          <cell r="AB13">
            <v>97051.852773645413</v>
          </cell>
          <cell r="AC13">
            <v>98143.549655238719</v>
          </cell>
          <cell r="AD13">
            <v>97379.361838123412</v>
          </cell>
          <cell r="AE13">
            <v>386024.01733139507</v>
          </cell>
          <cell r="AF13">
            <v>93449.253064387492</v>
          </cell>
          <cell r="AG13">
            <v>97051.852773645413</v>
          </cell>
          <cell r="AH13">
            <v>98143.549655238719</v>
          </cell>
          <cell r="AI13">
            <v>97379.361838123412</v>
          </cell>
          <cell r="AJ13">
            <v>386024.01733139507</v>
          </cell>
          <cell r="AL13" t="str">
            <v>PF MCU Revenue</v>
          </cell>
          <cell r="AP13">
            <v>73366.666666666657</v>
          </cell>
          <cell r="AQ13">
            <v>80333.333333333328</v>
          </cell>
          <cell r="AR13">
            <v>86700</v>
          </cell>
          <cell r="AS13">
            <v>89233.333333333328</v>
          </cell>
          <cell r="AT13">
            <v>329633.33333333331</v>
          </cell>
          <cell r="AU13">
            <v>89666.666666666657</v>
          </cell>
          <cell r="AV13">
            <v>89890.128156540653</v>
          </cell>
          <cell r="AW13">
            <v>92443.251559768978</v>
          </cell>
          <cell r="AX13">
            <v>95144.400009804522</v>
          </cell>
          <cell r="AY13">
            <v>367144.44639278081</v>
          </cell>
          <cell r="AZ13">
            <v>95606.438560468494</v>
          </cell>
          <cell r="BA13">
            <v>94555.656743349406</v>
          </cell>
          <cell r="BB13">
            <v>94650.119634140137</v>
          </cell>
          <cell r="BC13">
            <v>97415.751734176505</v>
          </cell>
          <cell r="BD13">
            <v>382227.96667213459</v>
          </cell>
          <cell r="BE13">
            <v>97888.82038286695</v>
          </cell>
          <cell r="BF13">
            <v>96069.325580211429</v>
          </cell>
          <cell r="BG13">
            <v>94650.119634140137</v>
          </cell>
          <cell r="BH13">
            <v>97415.751734176505</v>
          </cell>
          <cell r="BI13">
            <v>386024.01733139507</v>
          </cell>
          <cell r="BJ13">
            <v>97888.82038286695</v>
          </cell>
          <cell r="BK13">
            <v>96069.325580211429</v>
          </cell>
          <cell r="BL13">
            <v>94650.119634140137</v>
          </cell>
          <cell r="BM13">
            <v>97415.751734176505</v>
          </cell>
          <cell r="BN13">
            <v>386024.01733139507</v>
          </cell>
          <cell r="BP13" t="str">
            <v>PF MCU Revenue</v>
          </cell>
          <cell r="BT13">
            <v>722.66166666666652</v>
          </cell>
          <cell r="BU13">
            <v>791.28333333333319</v>
          </cell>
          <cell r="BV13">
            <v>853.99499999999989</v>
          </cell>
          <cell r="BW13">
            <v>878.94833333333327</v>
          </cell>
          <cell r="BX13">
            <v>3246.8883333333329</v>
          </cell>
          <cell r="BY13">
            <v>883.21666666666647</v>
          </cell>
          <cell r="BZ13">
            <v>885.41776234192537</v>
          </cell>
          <cell r="CA13">
            <v>910.56602786372434</v>
          </cell>
          <cell r="CB13">
            <v>937.17234009657443</v>
          </cell>
          <cell r="CC13">
            <v>3616.3727969688903</v>
          </cell>
          <cell r="CD13">
            <v>941.72341982061459</v>
          </cell>
          <cell r="CE13">
            <v>931.37321892199157</v>
          </cell>
          <cell r="CF13">
            <v>932.30367839628025</v>
          </cell>
          <cell r="CG13">
            <v>959.54515458163849</v>
          </cell>
          <cell r="CH13">
            <v>3764.9454717205249</v>
          </cell>
          <cell r="CI13">
            <v>964.20488077123935</v>
          </cell>
          <cell r="CJ13">
            <v>946.28285696508249</v>
          </cell>
          <cell r="CK13">
            <v>932.30367839628025</v>
          </cell>
          <cell r="CL13">
            <v>959.54515458163849</v>
          </cell>
          <cell r="CM13">
            <v>3802.3365707142407</v>
          </cell>
          <cell r="CN13">
            <v>964.20488077123935</v>
          </cell>
          <cell r="CO13">
            <v>946.28285696508249</v>
          </cell>
          <cell r="CP13">
            <v>932.30367839628025</v>
          </cell>
          <cell r="CQ13">
            <v>959.54515458163849</v>
          </cell>
          <cell r="CR13">
            <v>3802.3365707142407</v>
          </cell>
        </row>
        <row r="14">
          <cell r="C14" t="str">
            <v>Auto MCU</v>
          </cell>
          <cell r="G14">
            <v>41470</v>
          </cell>
          <cell r="H14">
            <v>44495</v>
          </cell>
          <cell r="I14">
            <v>39160</v>
          </cell>
          <cell r="J14">
            <v>42735</v>
          </cell>
          <cell r="K14">
            <v>167860</v>
          </cell>
          <cell r="L14">
            <v>47080.000000000007</v>
          </cell>
          <cell r="M14">
            <v>48895.000000000007</v>
          </cell>
          <cell r="N14">
            <v>49445.000000000007</v>
          </cell>
          <cell r="O14">
            <v>49060.000000000007</v>
          </cell>
          <cell r="P14">
            <v>194480.00000000003</v>
          </cell>
          <cell r="Q14">
            <v>50198.711458292091</v>
          </cell>
          <cell r="R14">
            <v>52133.942157034653</v>
          </cell>
          <cell r="S14">
            <v>52720.375702108155</v>
          </cell>
          <cell r="T14">
            <v>52309.87222055671</v>
          </cell>
          <cell r="U14">
            <v>207362.90153799159</v>
          </cell>
          <cell r="V14">
            <v>51397.089185413126</v>
          </cell>
          <cell r="W14">
            <v>53378.519025504982</v>
          </cell>
          <cell r="X14">
            <v>53978.952310381297</v>
          </cell>
          <cell r="Y14">
            <v>53558.649010967878</v>
          </cell>
          <cell r="Z14">
            <v>212313.2095322673</v>
          </cell>
          <cell r="AA14">
            <v>51397.089185413126</v>
          </cell>
          <cell r="AB14">
            <v>53378.519025504982</v>
          </cell>
          <cell r="AC14">
            <v>53978.952310381297</v>
          </cell>
          <cell r="AD14">
            <v>53558.649010967878</v>
          </cell>
          <cell r="AE14">
            <v>212313.2095322673</v>
          </cell>
          <cell r="AF14">
            <v>51397.089185413126</v>
          </cell>
          <cell r="AG14">
            <v>53378.519025504982</v>
          </cell>
          <cell r="AH14">
            <v>53978.952310381297</v>
          </cell>
          <cell r="AI14">
            <v>53558.649010967878</v>
          </cell>
          <cell r="AJ14">
            <v>212313.2095322673</v>
          </cell>
          <cell r="AL14" t="str">
            <v>Auto MCU</v>
          </cell>
          <cell r="AP14">
            <v>40351.666666666664</v>
          </cell>
          <cell r="AQ14">
            <v>44183.333333333336</v>
          </cell>
          <cell r="AR14">
            <v>47685.000000000007</v>
          </cell>
          <cell r="AS14">
            <v>49078.333333333343</v>
          </cell>
          <cell r="AT14">
            <v>181298.33333333334</v>
          </cell>
          <cell r="AU14">
            <v>49316.666666666672</v>
          </cell>
          <cell r="AV14">
            <v>49439.570486097364</v>
          </cell>
          <cell r="AW14">
            <v>50843.788357872938</v>
          </cell>
          <cell r="AX14">
            <v>52329.420005392487</v>
          </cell>
          <cell r="AY14">
            <v>201929.44551602946</v>
          </cell>
          <cell r="AZ14">
            <v>52583.541208257666</v>
          </cell>
          <cell r="BA14">
            <v>52005.61120884218</v>
          </cell>
          <cell r="BB14">
            <v>52057.565798777076</v>
          </cell>
          <cell r="BC14">
            <v>53578.663453797082</v>
          </cell>
          <cell r="BD14">
            <v>210225.38166967401</v>
          </cell>
          <cell r="BE14">
            <v>53838.851210576824</v>
          </cell>
          <cell r="BF14">
            <v>52838.129069116294</v>
          </cell>
          <cell r="BG14">
            <v>52057.565798777076</v>
          </cell>
          <cell r="BH14">
            <v>53578.663453797082</v>
          </cell>
          <cell r="BI14">
            <v>212313.20953226727</v>
          </cell>
          <cell r="BJ14">
            <v>53838.851210576824</v>
          </cell>
          <cell r="BK14">
            <v>52838.129069116294</v>
          </cell>
          <cell r="BL14">
            <v>52057.565798777076</v>
          </cell>
          <cell r="BM14">
            <v>53578.663453797082</v>
          </cell>
          <cell r="BN14">
            <v>212313.20953226727</v>
          </cell>
          <cell r="BP14" t="str">
            <v>Auto MCU</v>
          </cell>
          <cell r="BT14">
            <v>397.46391666666659</v>
          </cell>
          <cell r="BU14">
            <v>435.20583333333332</v>
          </cell>
          <cell r="BV14">
            <v>469.69725000000005</v>
          </cell>
          <cell r="BW14">
            <v>483.42158333333339</v>
          </cell>
          <cell r="BX14">
            <v>1785.7885833333335</v>
          </cell>
          <cell r="BY14">
            <v>485.76916666666671</v>
          </cell>
          <cell r="BZ14">
            <v>486.979769288059</v>
          </cell>
          <cell r="CA14">
            <v>500.81131532504838</v>
          </cell>
          <cell r="CB14">
            <v>515.44478705311599</v>
          </cell>
          <cell r="CC14">
            <v>1989.0050383328901</v>
          </cell>
          <cell r="CD14">
            <v>517.94788090133795</v>
          </cell>
          <cell r="CE14">
            <v>512.2552704070954</v>
          </cell>
          <cell r="CF14">
            <v>512.76702311795418</v>
          </cell>
          <cell r="CG14">
            <v>527.74983501990118</v>
          </cell>
          <cell r="CH14">
            <v>2070.7200094462887</v>
          </cell>
          <cell r="CI14">
            <v>530.31268442418173</v>
          </cell>
          <cell r="CJ14">
            <v>520.45557133079546</v>
          </cell>
          <cell r="CK14">
            <v>512.76702311795418</v>
          </cell>
          <cell r="CL14">
            <v>527.74983501990118</v>
          </cell>
          <cell r="CM14">
            <v>2091.2851138928327</v>
          </cell>
          <cell r="CN14">
            <v>530.31268442418173</v>
          </cell>
          <cell r="CO14">
            <v>520.45557133079546</v>
          </cell>
          <cell r="CP14">
            <v>512.76702311795418</v>
          </cell>
          <cell r="CQ14">
            <v>527.74983501990118</v>
          </cell>
          <cell r="CR14">
            <v>2091.2851138928327</v>
          </cell>
        </row>
        <row r="15">
          <cell r="C15" t="str">
            <v>General Purpose MCU</v>
          </cell>
          <cell r="G15">
            <v>33930</v>
          </cell>
          <cell r="H15">
            <v>36405</v>
          </cell>
          <cell r="I15">
            <v>32039.999999999996</v>
          </cell>
          <cell r="J15">
            <v>34965</v>
          </cell>
          <cell r="K15">
            <v>137340</v>
          </cell>
          <cell r="L15">
            <v>38519.999999999993</v>
          </cell>
          <cell r="M15">
            <v>40004.999999999993</v>
          </cell>
          <cell r="N15">
            <v>40454.999999999993</v>
          </cell>
          <cell r="O15">
            <v>40139.999999999993</v>
          </cell>
          <cell r="P15">
            <v>159119.99999999997</v>
          </cell>
          <cell r="Q15">
            <v>41071.673011329884</v>
          </cell>
          <cell r="R15">
            <v>42655.043583028346</v>
          </cell>
          <cell r="S15">
            <v>43134.852847179398</v>
          </cell>
          <cell r="T15">
            <v>42798.986362273667</v>
          </cell>
          <cell r="U15">
            <v>169660.55580381129</v>
          </cell>
          <cell r="V15">
            <v>42052.163878974367</v>
          </cell>
          <cell r="W15">
            <v>43673.333748140431</v>
          </cell>
          <cell r="X15">
            <v>44164.597344857422</v>
          </cell>
          <cell r="Y15">
            <v>43820.712827155534</v>
          </cell>
          <cell r="Z15">
            <v>173710.80779912774</v>
          </cell>
          <cell r="AA15">
            <v>42052.163878974367</v>
          </cell>
          <cell r="AB15">
            <v>43673.333748140431</v>
          </cell>
          <cell r="AC15">
            <v>44164.597344857422</v>
          </cell>
          <cell r="AD15">
            <v>43820.712827155534</v>
          </cell>
          <cell r="AE15">
            <v>173710.80779912774</v>
          </cell>
          <cell r="AF15">
            <v>42052.163878974367</v>
          </cell>
          <cell r="AG15">
            <v>43673.333748140431</v>
          </cell>
          <cell r="AH15">
            <v>44164.597344857422</v>
          </cell>
          <cell r="AI15">
            <v>43820.712827155534</v>
          </cell>
          <cell r="AJ15">
            <v>173710.80779912774</v>
          </cell>
          <cell r="AL15" t="str">
            <v>General Purpose MCU</v>
          </cell>
          <cell r="AP15">
            <v>33015</v>
          </cell>
          <cell r="AQ15">
            <v>36150</v>
          </cell>
          <cell r="AR15">
            <v>39014.999999999985</v>
          </cell>
          <cell r="AS15">
            <v>40154.999999999985</v>
          </cell>
          <cell r="AT15">
            <v>148334.99999999997</v>
          </cell>
          <cell r="AU15">
            <v>40349.999999999985</v>
          </cell>
          <cell r="AV15">
            <v>40450.55767044329</v>
          </cell>
          <cell r="AW15">
            <v>41599.463201896033</v>
          </cell>
          <cell r="AX15">
            <v>42814.980004412027</v>
          </cell>
          <cell r="AY15">
            <v>165215.00087675135</v>
          </cell>
          <cell r="AZ15">
            <v>43022.897352210814</v>
          </cell>
          <cell r="BA15">
            <v>42550.045534507226</v>
          </cell>
          <cell r="BB15">
            <v>42592.553835363055</v>
          </cell>
          <cell r="BC15">
            <v>43837.088280379423</v>
          </cell>
          <cell r="BD15">
            <v>172002.58500246052</v>
          </cell>
          <cell r="BE15">
            <v>44049.969172290126</v>
          </cell>
          <cell r="BF15">
            <v>43231.196511095142</v>
          </cell>
          <cell r="BG15">
            <v>42592.553835363055</v>
          </cell>
          <cell r="BH15">
            <v>43837.088280379423</v>
          </cell>
          <cell r="BI15">
            <v>173710.80779912777</v>
          </cell>
          <cell r="BJ15">
            <v>44049.969172290126</v>
          </cell>
          <cell r="BK15">
            <v>43231.196511095142</v>
          </cell>
          <cell r="BL15">
            <v>42592.553835363055</v>
          </cell>
          <cell r="BM15">
            <v>43837.088280379423</v>
          </cell>
          <cell r="BN15">
            <v>173710.80779912777</v>
          </cell>
          <cell r="BP15" t="str">
            <v>General Purpose MCU</v>
          </cell>
          <cell r="BT15">
            <v>325.19774999999998</v>
          </cell>
          <cell r="BU15">
            <v>356.07749999999999</v>
          </cell>
          <cell r="BV15">
            <v>384.29774999999984</v>
          </cell>
          <cell r="BW15">
            <v>395.52674999999982</v>
          </cell>
          <cell r="BX15">
            <v>1461.0997499999996</v>
          </cell>
          <cell r="BY15">
            <v>397.44749999999982</v>
          </cell>
          <cell r="BZ15">
            <v>398.43799305386636</v>
          </cell>
          <cell r="CA15">
            <v>409.7547125386759</v>
          </cell>
          <cell r="CB15">
            <v>421.72755304345844</v>
          </cell>
          <cell r="CC15">
            <v>1627.3677586360004</v>
          </cell>
          <cell r="CD15">
            <v>423.77553891927647</v>
          </cell>
          <cell r="CE15">
            <v>419.11794851489617</v>
          </cell>
          <cell r="CF15">
            <v>419.53665527832607</v>
          </cell>
          <cell r="CG15">
            <v>431.7953195617373</v>
          </cell>
          <cell r="CH15">
            <v>1694.2254622742362</v>
          </cell>
          <cell r="CI15">
            <v>433.89219634705773</v>
          </cell>
          <cell r="CJ15">
            <v>425.82728563428714</v>
          </cell>
          <cell r="CK15">
            <v>419.53665527832607</v>
          </cell>
          <cell r="CL15">
            <v>431.7953195617373</v>
          </cell>
          <cell r="CM15">
            <v>1711.0514568214085</v>
          </cell>
          <cell r="CN15">
            <v>433.89219634705773</v>
          </cell>
          <cell r="CO15">
            <v>425.82728563428714</v>
          </cell>
          <cell r="CP15">
            <v>419.53665527832607</v>
          </cell>
          <cell r="CQ15">
            <v>431.7953195617373</v>
          </cell>
          <cell r="CR15">
            <v>1711.0514568214085</v>
          </cell>
        </row>
        <row r="16">
          <cell r="C16" t="str">
            <v>PF Analog &amp; Power Revenue</v>
          </cell>
          <cell r="G16">
            <v>54700</v>
          </cell>
          <cell r="H16">
            <v>68100</v>
          </cell>
          <cell r="I16">
            <v>57800</v>
          </cell>
          <cell r="J16">
            <v>54600</v>
          </cell>
          <cell r="K16">
            <v>235200</v>
          </cell>
          <cell r="L16">
            <v>65300</v>
          </cell>
          <cell r="M16">
            <v>72300</v>
          </cell>
          <cell r="N16">
            <v>72400</v>
          </cell>
          <cell r="O16">
            <v>62500</v>
          </cell>
          <cell r="P16">
            <v>272500</v>
          </cell>
          <cell r="Q16">
            <v>67812.41399555988</v>
          </cell>
          <cell r="R16">
            <v>75081.738619892494</v>
          </cell>
          <cell r="S16">
            <v>75185.58611452581</v>
          </cell>
          <cell r="T16">
            <v>64904.684145826832</v>
          </cell>
          <cell r="U16">
            <v>282984.42287580506</v>
          </cell>
          <cell r="V16">
            <v>69968.992532521152</v>
          </cell>
          <cell r="W16">
            <v>77469.497091903206</v>
          </cell>
          <cell r="X16">
            <v>77576.647157037238</v>
          </cell>
          <cell r="Y16">
            <v>66968.790708768327</v>
          </cell>
          <cell r="Z16">
            <v>291983.92749022995</v>
          </cell>
          <cell r="AA16">
            <v>71646.331394602137</v>
          </cell>
          <cell r="AB16">
            <v>79326.642570133758</v>
          </cell>
          <cell r="AC16">
            <v>79436.36130121279</v>
          </cell>
          <cell r="AD16">
            <v>68574.20692438948</v>
          </cell>
          <cell r="AE16">
            <v>298983.54219033814</v>
          </cell>
          <cell r="AF16">
            <v>73363.8804348837</v>
          </cell>
          <cell r="AG16">
            <v>81228.308659143819</v>
          </cell>
          <cell r="AH16">
            <v>81340.657633776107</v>
          </cell>
          <cell r="AI16">
            <v>70218.109145179638</v>
          </cell>
          <cell r="AJ16">
            <v>306150.95587298326</v>
          </cell>
          <cell r="AL16" t="str">
            <v>PF Analog &amp; Power Revenue</v>
          </cell>
          <cell r="AP16">
            <v>56733.333333333328</v>
          </cell>
          <cell r="AQ16">
            <v>58166.666666666664</v>
          </cell>
          <cell r="AR16">
            <v>67633.333333333328</v>
          </cell>
          <cell r="AS16">
            <v>72333.333333333328</v>
          </cell>
          <cell r="AT16">
            <v>254866.66666666663</v>
          </cell>
          <cell r="AU16">
            <v>69100</v>
          </cell>
          <cell r="AV16">
            <v>64270.804665186624</v>
          </cell>
          <cell r="AW16">
            <v>70235.522203670756</v>
          </cell>
          <cell r="AX16">
            <v>75116.354451436928</v>
          </cell>
          <cell r="AY16">
            <v>278722.68132029427</v>
          </cell>
          <cell r="AZ16">
            <v>71758.618791626155</v>
          </cell>
          <cell r="BA16">
            <v>66592.786941391591</v>
          </cell>
          <cell r="BB16">
            <v>72469.160718981831</v>
          </cell>
          <cell r="BC16">
            <v>77505.213780281221</v>
          </cell>
          <cell r="BD16">
            <v>288325.78023228084</v>
          </cell>
          <cell r="BE16">
            <v>74040.695007614268</v>
          </cell>
          <cell r="BF16">
            <v>68527.970937379592</v>
          </cell>
          <cell r="BG16">
            <v>74206.435119779344</v>
          </cell>
          <cell r="BH16">
            <v>79363.21548049344</v>
          </cell>
          <cell r="BI16">
            <v>296138.31654526666</v>
          </cell>
          <cell r="BJ16">
            <v>75815.643175605015</v>
          </cell>
          <cell r="BK16">
            <v>70170.764761220882</v>
          </cell>
          <cell r="BL16">
            <v>75985.356509637073</v>
          </cell>
          <cell r="BM16">
            <v>81265.758317354572</v>
          </cell>
          <cell r="BN16">
            <v>303237.52276381757</v>
          </cell>
          <cell r="BP16" t="str">
            <v>PF Analog &amp; Power Revenue</v>
          </cell>
          <cell r="BT16">
            <v>558.82333333333327</v>
          </cell>
          <cell r="BU16">
            <v>572.94166666666661</v>
          </cell>
          <cell r="BV16">
            <v>666.18833333333328</v>
          </cell>
          <cell r="BW16">
            <v>712.48333333333323</v>
          </cell>
          <cell r="BX16">
            <v>2510.4366666666665</v>
          </cell>
          <cell r="BY16">
            <v>680.63499999999999</v>
          </cell>
          <cell r="BZ16">
            <v>633.06742595208823</v>
          </cell>
          <cell r="CA16">
            <v>691.8198937061569</v>
          </cell>
          <cell r="CB16">
            <v>739.89609134665375</v>
          </cell>
          <cell r="CC16">
            <v>2745.4184110048991</v>
          </cell>
          <cell r="CD16">
            <v>706.82239509751753</v>
          </cell>
          <cell r="CE16">
            <v>655.93895137270715</v>
          </cell>
          <cell r="CF16">
            <v>713.82123308197095</v>
          </cell>
          <cell r="CG16">
            <v>763.42635573577002</v>
          </cell>
          <cell r="CH16">
            <v>2840.0089352879654</v>
          </cell>
          <cell r="CI16">
            <v>729.30084582500047</v>
          </cell>
          <cell r="CJ16">
            <v>675.000513733189</v>
          </cell>
          <cell r="CK16">
            <v>730.9333859298265</v>
          </cell>
          <cell r="CL16">
            <v>781.72767248286038</v>
          </cell>
          <cell r="CM16">
            <v>2916.9624179708762</v>
          </cell>
          <cell r="CN16">
            <v>746.7840852797093</v>
          </cell>
          <cell r="CO16">
            <v>691.18203289802568</v>
          </cell>
          <cell r="CP16">
            <v>748.45576161992517</v>
          </cell>
          <cell r="CQ16">
            <v>800.46771942594251</v>
          </cell>
          <cell r="CR16">
            <v>2986.8895992236025</v>
          </cell>
        </row>
        <row r="17">
          <cell r="C17" t="str">
            <v>High Voltage Power</v>
          </cell>
          <cell r="G17">
            <v>30085.000000000004</v>
          </cell>
          <cell r="H17">
            <v>37455</v>
          </cell>
          <cell r="I17">
            <v>31790.000000000004</v>
          </cell>
          <cell r="J17">
            <v>30030.000000000004</v>
          </cell>
          <cell r="K17">
            <v>129360</v>
          </cell>
          <cell r="L17">
            <v>35915</v>
          </cell>
          <cell r="M17">
            <v>39765</v>
          </cell>
          <cell r="N17">
            <v>39820</v>
          </cell>
          <cell r="O17">
            <v>34375</v>
          </cell>
          <cell r="P17">
            <v>149875</v>
          </cell>
          <cell r="Q17">
            <v>37296.827697557936</v>
          </cell>
          <cell r="R17">
            <v>41294.956240940875</v>
          </cell>
          <cell r="S17">
            <v>41352.072362989202</v>
          </cell>
          <cell r="T17">
            <v>35697.576280204761</v>
          </cell>
          <cell r="U17">
            <v>155641.43258169279</v>
          </cell>
          <cell r="V17">
            <v>38482.945892886637</v>
          </cell>
          <cell r="W17">
            <v>42608.223400546769</v>
          </cell>
          <cell r="X17">
            <v>42667.155936370487</v>
          </cell>
          <cell r="Y17">
            <v>36832.834889822581</v>
          </cell>
          <cell r="Z17">
            <v>160591.16011962647</v>
          </cell>
          <cell r="AA17">
            <v>39405.482267031177</v>
          </cell>
          <cell r="AB17">
            <v>43629.653413573571</v>
          </cell>
          <cell r="AC17">
            <v>43689.99871566704</v>
          </cell>
          <cell r="AD17">
            <v>37715.813808414219</v>
          </cell>
          <cell r="AE17">
            <v>164440.94820468602</v>
          </cell>
          <cell r="AF17">
            <v>40350.134239186038</v>
          </cell>
          <cell r="AG17">
            <v>44675.569762529107</v>
          </cell>
          <cell r="AH17">
            <v>44737.36169857686</v>
          </cell>
          <cell r="AI17">
            <v>38619.960029848808</v>
          </cell>
          <cell r="AJ17">
            <v>168383.0257301408</v>
          </cell>
          <cell r="AL17" t="str">
            <v>High Voltage Power</v>
          </cell>
          <cell r="AP17">
            <v>31203.333333333336</v>
          </cell>
          <cell r="AQ17">
            <v>31991.666666666664</v>
          </cell>
          <cell r="AR17">
            <v>37198.333333333328</v>
          </cell>
          <cell r="AS17">
            <v>39783.333333333328</v>
          </cell>
          <cell r="AT17">
            <v>140176.66666666666</v>
          </cell>
          <cell r="AU17">
            <v>38005</v>
          </cell>
          <cell r="AV17">
            <v>35348.942565852645</v>
          </cell>
          <cell r="AW17">
            <v>38629.537212018913</v>
          </cell>
          <cell r="AX17">
            <v>41313.994948290318</v>
          </cell>
          <cell r="AY17">
            <v>153297.47472616186</v>
          </cell>
          <cell r="AZ17">
            <v>39467.240335394388</v>
          </cell>
          <cell r="BA17">
            <v>36626.032817765386</v>
          </cell>
          <cell r="BB17">
            <v>39858.038395440017</v>
          </cell>
          <cell r="BC17">
            <v>42627.86757915467</v>
          </cell>
          <cell r="BD17">
            <v>158579.17912775447</v>
          </cell>
          <cell r="BE17">
            <v>40722.382254187847</v>
          </cell>
          <cell r="BF17">
            <v>37690.384015558782</v>
          </cell>
          <cell r="BG17">
            <v>40813.539315878639</v>
          </cell>
          <cell r="BH17">
            <v>43649.768514271389</v>
          </cell>
          <cell r="BI17">
            <v>162876.07409989665</v>
          </cell>
          <cell r="BJ17">
            <v>41698.603746582761</v>
          </cell>
          <cell r="BK17">
            <v>38593.920618671487</v>
          </cell>
          <cell r="BL17">
            <v>41791.946080300389</v>
          </cell>
          <cell r="BM17">
            <v>44696.167074545025</v>
          </cell>
          <cell r="BN17">
            <v>166780.63752009964</v>
          </cell>
          <cell r="BP17" t="str">
            <v>High Voltage Power</v>
          </cell>
          <cell r="BT17">
            <v>307.35283333333336</v>
          </cell>
          <cell r="BU17">
            <v>315.11791666666664</v>
          </cell>
          <cell r="BV17">
            <v>366.40358333333324</v>
          </cell>
          <cell r="BW17">
            <v>391.86583333333328</v>
          </cell>
          <cell r="BX17">
            <v>1380.7401666666665</v>
          </cell>
          <cell r="BY17">
            <v>374.34924999999998</v>
          </cell>
          <cell r="BZ17">
            <v>348.18708427364851</v>
          </cell>
          <cell r="CA17">
            <v>380.50094153838626</v>
          </cell>
          <cell r="CB17">
            <v>406.9428502406596</v>
          </cell>
          <cell r="CC17">
            <v>1509.9801260526942</v>
          </cell>
          <cell r="CD17">
            <v>388.7523173036347</v>
          </cell>
          <cell r="CE17">
            <v>360.76642325498904</v>
          </cell>
          <cell r="CF17">
            <v>392.60167819508416</v>
          </cell>
          <cell r="CG17">
            <v>419.88449565467346</v>
          </cell>
          <cell r="CH17">
            <v>1562.0049144083812</v>
          </cell>
          <cell r="CI17">
            <v>401.11546520375026</v>
          </cell>
          <cell r="CJ17">
            <v>371.25028255325401</v>
          </cell>
          <cell r="CK17">
            <v>402.01336226140455</v>
          </cell>
          <cell r="CL17">
            <v>429.95021986557316</v>
          </cell>
          <cell r="CM17">
            <v>1604.3293298839822</v>
          </cell>
          <cell r="CN17">
            <v>410.73124690384014</v>
          </cell>
          <cell r="CO17">
            <v>380.1501180939141</v>
          </cell>
          <cell r="CP17">
            <v>411.6506688909588</v>
          </cell>
          <cell r="CQ17">
            <v>440.25724568426847</v>
          </cell>
          <cell r="CR17">
            <v>1642.7892795729813</v>
          </cell>
        </row>
        <row r="18">
          <cell r="C18" t="str">
            <v>Low Voltage Power</v>
          </cell>
          <cell r="G18">
            <v>24614.999999999996</v>
          </cell>
          <cell r="H18">
            <v>30644.999999999996</v>
          </cell>
          <cell r="I18">
            <v>26009.999999999996</v>
          </cell>
          <cell r="J18">
            <v>24569.999999999996</v>
          </cell>
          <cell r="K18">
            <v>105839.99999999999</v>
          </cell>
          <cell r="L18">
            <v>29384.999999999996</v>
          </cell>
          <cell r="M18">
            <v>32534.999999999996</v>
          </cell>
          <cell r="N18">
            <v>32579.999999999996</v>
          </cell>
          <cell r="O18">
            <v>28124.999999999996</v>
          </cell>
          <cell r="P18">
            <v>122624.99999999999</v>
          </cell>
          <cell r="Q18">
            <v>30515.586298001945</v>
          </cell>
          <cell r="R18">
            <v>33786.782378951619</v>
          </cell>
          <cell r="S18">
            <v>33833.513751536608</v>
          </cell>
          <cell r="T18">
            <v>29207.107865622074</v>
          </cell>
          <cell r="U18">
            <v>127342.99029411226</v>
          </cell>
          <cell r="V18">
            <v>31486.046639634515</v>
          </cell>
          <cell r="W18">
            <v>34861.273691356437</v>
          </cell>
          <cell r="X18">
            <v>34909.49122066675</v>
          </cell>
          <cell r="Y18">
            <v>30135.955818945746</v>
          </cell>
          <cell r="Z18">
            <v>131392.76737060345</v>
          </cell>
          <cell r="AA18">
            <v>32240.84912757096</v>
          </cell>
          <cell r="AB18">
            <v>35696.989156560187</v>
          </cell>
          <cell r="AC18">
            <v>35746.36258554575</v>
          </cell>
          <cell r="AD18">
            <v>30858.393115975265</v>
          </cell>
          <cell r="AE18">
            <v>134542.59398565214</v>
          </cell>
          <cell r="AF18">
            <v>33013.746195697662</v>
          </cell>
          <cell r="AG18">
            <v>36552.738896614712</v>
          </cell>
          <cell r="AH18">
            <v>36603.295935199247</v>
          </cell>
          <cell r="AI18">
            <v>31598.149115330834</v>
          </cell>
          <cell r="AJ18">
            <v>137767.93014284247</v>
          </cell>
          <cell r="AL18" t="str">
            <v>Low Voltage Power</v>
          </cell>
          <cell r="AP18">
            <v>25529.999999999993</v>
          </cell>
          <cell r="AQ18">
            <v>26174.999999999993</v>
          </cell>
          <cell r="AR18">
            <v>30434.999999999993</v>
          </cell>
          <cell r="AS18">
            <v>32549.999999999993</v>
          </cell>
          <cell r="AT18">
            <v>114689.99999999997</v>
          </cell>
          <cell r="AU18">
            <v>31094.999999999993</v>
          </cell>
          <cell r="AV18">
            <v>28921.862099333979</v>
          </cell>
          <cell r="AW18">
            <v>31605.984991651836</v>
          </cell>
          <cell r="AX18">
            <v>33802.35950314661</v>
          </cell>
          <cell r="AY18">
            <v>125425.20659413241</v>
          </cell>
          <cell r="AZ18">
            <v>32291.378456231763</v>
          </cell>
          <cell r="BA18">
            <v>29966.754123626219</v>
          </cell>
          <cell r="BB18">
            <v>32611.122323541822</v>
          </cell>
          <cell r="BC18">
            <v>34877.346201126536</v>
          </cell>
          <cell r="BD18">
            <v>129746.60110452633</v>
          </cell>
          <cell r="BE18">
            <v>33318.312753426413</v>
          </cell>
          <cell r="BF18">
            <v>30837.586921820817</v>
          </cell>
          <cell r="BG18">
            <v>33392.895803900698</v>
          </cell>
          <cell r="BH18">
            <v>35713.446966222036</v>
          </cell>
          <cell r="BI18">
            <v>133262.24244536995</v>
          </cell>
          <cell r="BJ18">
            <v>34117.039429022254</v>
          </cell>
          <cell r="BK18">
            <v>31576.844142549395</v>
          </cell>
          <cell r="BL18">
            <v>34193.410429336676</v>
          </cell>
          <cell r="BM18">
            <v>36569.591242809554</v>
          </cell>
          <cell r="BN18">
            <v>136456.88524371787</v>
          </cell>
          <cell r="BP18" t="str">
            <v>Low Voltage Power</v>
          </cell>
          <cell r="BT18">
            <v>251.4704999999999</v>
          </cell>
          <cell r="BU18">
            <v>257.8237499999999</v>
          </cell>
          <cell r="BV18">
            <v>299.78474999999992</v>
          </cell>
          <cell r="BW18">
            <v>320.61749999999989</v>
          </cell>
          <cell r="BX18">
            <v>1129.6964999999996</v>
          </cell>
          <cell r="BY18">
            <v>306.28574999999989</v>
          </cell>
          <cell r="BZ18">
            <v>284.88034167843966</v>
          </cell>
          <cell r="CA18">
            <v>311.31895216777059</v>
          </cell>
          <cell r="CB18">
            <v>332.9532411059941</v>
          </cell>
          <cell r="CC18">
            <v>1235.4382849522042</v>
          </cell>
          <cell r="CD18">
            <v>318.07007779388283</v>
          </cell>
          <cell r="CE18">
            <v>295.17252811771823</v>
          </cell>
          <cell r="CF18">
            <v>321.21955488688695</v>
          </cell>
          <cell r="CG18">
            <v>343.54186008109639</v>
          </cell>
          <cell r="CH18">
            <v>1278.0040208795845</v>
          </cell>
          <cell r="CI18">
            <v>328.18538062125015</v>
          </cell>
          <cell r="CJ18">
            <v>303.75023117993504</v>
          </cell>
          <cell r="CK18">
            <v>328.92002366842183</v>
          </cell>
          <cell r="CL18">
            <v>351.77745261728705</v>
          </cell>
          <cell r="CM18">
            <v>1312.6330880868941</v>
          </cell>
          <cell r="CN18">
            <v>336.05283837586916</v>
          </cell>
          <cell r="CO18">
            <v>311.03191480411152</v>
          </cell>
          <cell r="CP18">
            <v>336.80509272896626</v>
          </cell>
          <cell r="CQ18">
            <v>360.21047374167409</v>
          </cell>
          <cell r="CR18">
            <v>1344.100319650621</v>
          </cell>
        </row>
        <row r="19">
          <cell r="C19" t="str">
            <v>SoC Revenue</v>
          </cell>
          <cell r="G19">
            <v>34400</v>
          </cell>
          <cell r="H19">
            <v>55000</v>
          </cell>
          <cell r="I19">
            <v>45100</v>
          </cell>
          <cell r="J19">
            <v>39000</v>
          </cell>
          <cell r="K19">
            <v>173500</v>
          </cell>
          <cell r="L19">
            <v>36800</v>
          </cell>
          <cell r="M19">
            <v>45300</v>
          </cell>
          <cell r="N19">
            <v>43800</v>
          </cell>
          <cell r="O19">
            <v>38900</v>
          </cell>
          <cell r="P19">
            <v>164800</v>
          </cell>
          <cell r="Q19">
            <v>34605.141023229851</v>
          </cell>
          <cell r="R19">
            <v>42598.176313921533</v>
          </cell>
          <cell r="S19">
            <v>41187.640674387701</v>
          </cell>
          <cell r="T19">
            <v>36579.890918577206</v>
          </cell>
          <cell r="U19">
            <v>154970.84893011628</v>
          </cell>
          <cell r="V19">
            <v>33488.846151512764</v>
          </cell>
          <cell r="W19">
            <v>41224.041594117611</v>
          </cell>
          <cell r="X19">
            <v>39859.007104246164</v>
          </cell>
          <cell r="Y19">
            <v>35399.894437332783</v>
          </cell>
          <cell r="Z19">
            <v>149971.78928720934</v>
          </cell>
          <cell r="AA19">
            <v>33488.846151512764</v>
          </cell>
          <cell r="AB19">
            <v>41224.041594117611</v>
          </cell>
          <cell r="AC19">
            <v>39859.007104246164</v>
          </cell>
          <cell r="AD19">
            <v>35399.894437332783</v>
          </cell>
          <cell r="AE19">
            <v>149971.78928720934</v>
          </cell>
          <cell r="AF19">
            <v>33488.846151512764</v>
          </cell>
          <cell r="AG19">
            <v>41224.041594117611</v>
          </cell>
          <cell r="AH19">
            <v>39859.007104246164</v>
          </cell>
          <cell r="AI19">
            <v>35399.894437332783</v>
          </cell>
          <cell r="AJ19">
            <v>149971.78928720934</v>
          </cell>
          <cell r="AL19" t="str">
            <v>SoC Revenue</v>
          </cell>
          <cell r="AP19">
            <v>43066.666666666664</v>
          </cell>
          <cell r="AQ19">
            <v>38266.666666666664</v>
          </cell>
          <cell r="AR19">
            <v>39633.333333333328</v>
          </cell>
          <cell r="AS19">
            <v>44800</v>
          </cell>
          <cell r="AT19">
            <v>165766.66666666666</v>
          </cell>
          <cell r="AU19">
            <v>42166.666666666664</v>
          </cell>
          <cell r="AV19">
            <v>37468.380341076612</v>
          </cell>
          <cell r="AW19">
            <v>37269.486120127076</v>
          </cell>
          <cell r="AX19">
            <v>42127.997767410256</v>
          </cell>
          <cell r="AY19">
            <v>159032.53089528059</v>
          </cell>
          <cell r="AZ19">
            <v>39651.724089117532</v>
          </cell>
          <cell r="BA19">
            <v>35549.542662889056</v>
          </cell>
          <cell r="BB19">
            <v>36067.244632381044</v>
          </cell>
          <cell r="BC19">
            <v>40769.030097493793</v>
          </cell>
          <cell r="BD19">
            <v>152037.54148188143</v>
          </cell>
          <cell r="BE19">
            <v>38372.636215275037</v>
          </cell>
          <cell r="BF19">
            <v>34762.878342059441</v>
          </cell>
          <cell r="BG19">
            <v>36067.244632381044</v>
          </cell>
          <cell r="BH19">
            <v>40769.030097493793</v>
          </cell>
          <cell r="BI19">
            <v>149971.78928720931</v>
          </cell>
          <cell r="BJ19">
            <v>38372.636215275037</v>
          </cell>
          <cell r="BK19">
            <v>34762.878342059441</v>
          </cell>
          <cell r="BL19">
            <v>36067.244632381044</v>
          </cell>
          <cell r="BM19">
            <v>40769.030097493793</v>
          </cell>
          <cell r="BN19">
            <v>149971.78928720931</v>
          </cell>
          <cell r="BP19" t="str">
            <v>SoC Revenue</v>
          </cell>
          <cell r="BT19">
            <v>424.20666666666659</v>
          </cell>
          <cell r="BU19">
            <v>376.92666666666662</v>
          </cell>
          <cell r="BV19">
            <v>390.38833333333326</v>
          </cell>
          <cell r="BW19">
            <v>441.28</v>
          </cell>
          <cell r="BX19">
            <v>1632.8016666666665</v>
          </cell>
          <cell r="BY19">
            <v>415.34166666666664</v>
          </cell>
          <cell r="BZ19">
            <v>369.06354635960463</v>
          </cell>
          <cell r="CA19">
            <v>367.10443828325168</v>
          </cell>
          <cell r="CB19">
            <v>414.96077800899099</v>
          </cell>
          <cell r="CC19">
            <v>1566.4704293185139</v>
          </cell>
          <cell r="CD19">
            <v>390.56948227780765</v>
          </cell>
          <cell r="CE19">
            <v>350.16299522945718</v>
          </cell>
          <cell r="CF19">
            <v>355.26235962895328</v>
          </cell>
          <cell r="CG19">
            <v>401.57494646031381</v>
          </cell>
          <cell r="CH19">
            <v>1497.5697835965318</v>
          </cell>
          <cell r="CI19">
            <v>377.97046672045911</v>
          </cell>
          <cell r="CJ19">
            <v>342.41435166928545</v>
          </cell>
          <cell r="CK19">
            <v>355.26235962895328</v>
          </cell>
          <cell r="CL19">
            <v>401.57494646031381</v>
          </cell>
          <cell r="CM19">
            <v>1477.2221244790119</v>
          </cell>
          <cell r="CN19">
            <v>377.97046672045911</v>
          </cell>
          <cell r="CO19">
            <v>342.41435166928545</v>
          </cell>
          <cell r="CP19">
            <v>355.26235962895328</v>
          </cell>
          <cell r="CQ19">
            <v>401.57494646031381</v>
          </cell>
          <cell r="CR19">
            <v>1477.2221244790119</v>
          </cell>
          <cell r="CX19" t="str">
            <v>SoC Revenue</v>
          </cell>
          <cell r="DA19">
            <v>1708.9749999999999</v>
          </cell>
          <cell r="DB19">
            <v>1623.28</v>
          </cell>
          <cell r="DC19">
            <v>1526.4628619616453</v>
          </cell>
          <cell r="DD19">
            <v>1477.2221244790119</v>
          </cell>
          <cell r="DE19">
            <v>1477.2221244790119</v>
          </cell>
        </row>
        <row r="20">
          <cell r="C20" t="str">
            <v>Other Semiconductor Revenue</v>
          </cell>
          <cell r="G20">
            <v>3700</v>
          </cell>
          <cell r="H20">
            <v>1300</v>
          </cell>
          <cell r="I20">
            <v>3100</v>
          </cell>
          <cell r="J20">
            <v>2700</v>
          </cell>
          <cell r="K20">
            <v>10800</v>
          </cell>
          <cell r="L20">
            <v>1800</v>
          </cell>
          <cell r="M20">
            <v>1200</v>
          </cell>
          <cell r="N20">
            <v>1600</v>
          </cell>
          <cell r="O20">
            <v>1300</v>
          </cell>
          <cell r="P20">
            <v>5900</v>
          </cell>
          <cell r="Q20">
            <v>3068.5305148312309</v>
          </cell>
          <cell r="R20">
            <v>2045.6870098874872</v>
          </cell>
          <cell r="S20">
            <v>2727.5826798499829</v>
          </cell>
          <cell r="T20">
            <v>2216.160927378111</v>
          </cell>
          <cell r="U20">
            <v>10057.961131946811</v>
          </cell>
          <cell r="V20">
            <v>3068.5305148312309</v>
          </cell>
          <cell r="W20">
            <v>2045.6870098874872</v>
          </cell>
          <cell r="X20">
            <v>2727.5826798499829</v>
          </cell>
          <cell r="Y20">
            <v>2216.160927378111</v>
          </cell>
          <cell r="Z20">
            <v>10057.961131946811</v>
          </cell>
          <cell r="AA20">
            <v>3068.5305148312309</v>
          </cell>
          <cell r="AB20">
            <v>2045.6870098874872</v>
          </cell>
          <cell r="AC20">
            <v>2727.5826798499829</v>
          </cell>
          <cell r="AD20">
            <v>2216.160927378111</v>
          </cell>
          <cell r="AE20">
            <v>10057.961131946811</v>
          </cell>
          <cell r="AF20">
            <v>3068.5305148312309</v>
          </cell>
          <cell r="AG20">
            <v>2045.6870098874872</v>
          </cell>
          <cell r="AH20">
            <v>2727.5826798499829</v>
          </cell>
          <cell r="AI20">
            <v>2216.160927378111</v>
          </cell>
          <cell r="AJ20">
            <v>10057.961131946811</v>
          </cell>
          <cell r="AL20" t="str">
            <v>Other Semiconductor Revenue</v>
          </cell>
          <cell r="AP20">
            <v>2966.6666666666665</v>
          </cell>
          <cell r="AQ20">
            <v>2400</v>
          </cell>
          <cell r="AR20">
            <v>1600</v>
          </cell>
          <cell r="AS20">
            <v>1333.3333333333333</v>
          </cell>
          <cell r="AT20">
            <v>8300</v>
          </cell>
          <cell r="AU20">
            <v>1499.9999999999998</v>
          </cell>
          <cell r="AV20">
            <v>1889.5101716104102</v>
          </cell>
          <cell r="AW20">
            <v>2727.5826798499829</v>
          </cell>
          <cell r="AX20">
            <v>2272.9855665416526</v>
          </cell>
          <cell r="AY20">
            <v>8390.0784180020455</v>
          </cell>
          <cell r="AZ20">
            <v>2557.1087623593585</v>
          </cell>
          <cell r="BA20">
            <v>2500.2841231958173</v>
          </cell>
          <cell r="BB20">
            <v>2727.5826798499829</v>
          </cell>
          <cell r="BC20">
            <v>2272.9855665416526</v>
          </cell>
          <cell r="BD20">
            <v>10057.961131946811</v>
          </cell>
          <cell r="BE20">
            <v>2557.1087623593585</v>
          </cell>
          <cell r="BF20">
            <v>2500.2841231958173</v>
          </cell>
          <cell r="BG20">
            <v>2727.5826798499829</v>
          </cell>
          <cell r="BH20">
            <v>2272.9855665416526</v>
          </cell>
          <cell r="BI20">
            <v>10057.961131946811</v>
          </cell>
          <cell r="BJ20">
            <v>2557.1087623593585</v>
          </cell>
          <cell r="BK20">
            <v>2500.2841231958173</v>
          </cell>
          <cell r="BL20">
            <v>2727.5826798499829</v>
          </cell>
          <cell r="BM20">
            <v>2272.9855665416526</v>
          </cell>
          <cell r="BN20">
            <v>10057.961131946811</v>
          </cell>
          <cell r="BP20" t="str">
            <v>Other Semiconductor Revenue</v>
          </cell>
          <cell r="BT20">
            <v>29.221666666666664</v>
          </cell>
          <cell r="BU20">
            <v>23.639999999999997</v>
          </cell>
          <cell r="BV20">
            <v>15.76</v>
          </cell>
          <cell r="BW20">
            <v>13.133333333333331</v>
          </cell>
          <cell r="BX20">
            <v>81.754999999999995</v>
          </cell>
          <cell r="BY20">
            <v>14.774999999999997</v>
          </cell>
          <cell r="BZ20">
            <v>18.61167519036254</v>
          </cell>
          <cell r="CA20">
            <v>26.866689396522329</v>
          </cell>
          <cell r="CB20">
            <v>22.388907830435276</v>
          </cell>
          <cell r="CC20">
            <v>82.642272417320143</v>
          </cell>
          <cell r="CD20">
            <v>25.187521309239678</v>
          </cell>
          <cell r="CE20">
            <v>24.627798613478799</v>
          </cell>
          <cell r="CF20">
            <v>26.866689396522329</v>
          </cell>
          <cell r="CG20">
            <v>22.388907830435276</v>
          </cell>
          <cell r="CH20">
            <v>99.070917149676077</v>
          </cell>
          <cell r="CI20">
            <v>25.187521309239678</v>
          </cell>
          <cell r="CJ20">
            <v>24.627798613478799</v>
          </cell>
          <cell r="CK20">
            <v>26.866689396522329</v>
          </cell>
          <cell r="CL20">
            <v>22.388907830435276</v>
          </cell>
          <cell r="CM20">
            <v>99.070917149676077</v>
          </cell>
          <cell r="CN20">
            <v>25.187521309239678</v>
          </cell>
          <cell r="CO20">
            <v>24.627798613478799</v>
          </cell>
          <cell r="CP20">
            <v>26.866689396522329</v>
          </cell>
          <cell r="CQ20">
            <v>22.388907830435276</v>
          </cell>
          <cell r="CR20">
            <v>99.070917149676077</v>
          </cell>
          <cell r="CX20" t="str">
            <v>Other Semiconductor Revenue</v>
          </cell>
          <cell r="DA20">
            <v>106.38</v>
          </cell>
          <cell r="DB20">
            <v>58.114999999999995</v>
          </cell>
          <cell r="DC20">
            <v>99.070917149676092</v>
          </cell>
          <cell r="DD20">
            <v>99.070917149676092</v>
          </cell>
          <cell r="DE20">
            <v>99.070917149676092</v>
          </cell>
        </row>
        <row r="21">
          <cell r="C21" t="str">
            <v>Total Semiconductor Revenue</v>
          </cell>
          <cell r="G21">
            <v>168200</v>
          </cell>
          <cell r="H21">
            <v>205300</v>
          </cell>
          <cell r="I21">
            <v>177200</v>
          </cell>
          <cell r="J21">
            <v>174000</v>
          </cell>
          <cell r="K21">
            <v>724700</v>
          </cell>
          <cell r="L21">
            <v>189500</v>
          </cell>
          <cell r="M21">
            <v>207700</v>
          </cell>
          <cell r="N21">
            <v>207700</v>
          </cell>
          <cell r="O21">
            <v>191900</v>
          </cell>
          <cell r="P21">
            <v>796800</v>
          </cell>
          <cell r="Q21">
            <v>196756.47000324292</v>
          </cell>
          <cell r="R21">
            <v>214514.58768376452</v>
          </cell>
          <cell r="S21">
            <v>214956.03801805107</v>
          </cell>
          <cell r="T21">
            <v>198809.59457461251</v>
          </cell>
          <cell r="U21">
            <v>825036.69027967099</v>
          </cell>
          <cell r="V21">
            <v>199975.62226325262</v>
          </cell>
          <cell r="W21">
            <v>217791.0784695537</v>
          </cell>
          <cell r="X21">
            <v>218306.78659637214</v>
          </cell>
          <cell r="Y21">
            <v>201964.20791160263</v>
          </cell>
          <cell r="Z21">
            <v>838037.69524078106</v>
          </cell>
          <cell r="AA21">
            <v>201652.96112533359</v>
          </cell>
          <cell r="AB21">
            <v>219648.22394778425</v>
          </cell>
          <cell r="AC21">
            <v>220166.50074054766</v>
          </cell>
          <cell r="AD21">
            <v>203569.62412722377</v>
          </cell>
          <cell r="AE21">
            <v>845037.30994088936</v>
          </cell>
          <cell r="AF21">
            <v>203370.51016561515</v>
          </cell>
          <cell r="AG21">
            <v>221549.89003679433</v>
          </cell>
          <cell r="AH21">
            <v>222070.797073111</v>
          </cell>
          <cell r="AI21">
            <v>205213.52634801393</v>
          </cell>
          <cell r="AJ21">
            <v>852204.72362353432</v>
          </cell>
          <cell r="AL21" t="str">
            <v>Total Semiconductor Revenue</v>
          </cell>
          <cell r="AP21">
            <v>176133.33333333331</v>
          </cell>
          <cell r="AQ21">
            <v>179166.66666666666</v>
          </cell>
          <cell r="AR21">
            <v>195566.66666666663</v>
          </cell>
          <cell r="AS21">
            <v>207700</v>
          </cell>
          <cell r="AT21">
            <v>758566.66666666663</v>
          </cell>
          <cell r="AU21">
            <v>202433.33333333331</v>
          </cell>
          <cell r="AV21">
            <v>193518.82333441428</v>
          </cell>
          <cell r="AW21">
            <v>202675.84256341681</v>
          </cell>
          <cell r="AX21">
            <v>214661.73779519336</v>
          </cell>
          <cell r="AY21">
            <v>813289.73702635779</v>
          </cell>
          <cell r="AZ21">
            <v>209573.89020357153</v>
          </cell>
          <cell r="BA21">
            <v>199198.27047082587</v>
          </cell>
          <cell r="BB21">
            <v>205914.10766535302</v>
          </cell>
          <cell r="BC21">
            <v>217962.98117849315</v>
          </cell>
          <cell r="BD21">
            <v>832649.2495182436</v>
          </cell>
          <cell r="BE21">
            <v>212859.26036811562</v>
          </cell>
          <cell r="BF21">
            <v>201860.45898284629</v>
          </cell>
          <cell r="BG21">
            <v>207651.38206615052</v>
          </cell>
          <cell r="BH21">
            <v>219820.98287870537</v>
          </cell>
          <cell r="BI21">
            <v>842192.08429581777</v>
          </cell>
          <cell r="BJ21">
            <v>214634.20853610637</v>
          </cell>
          <cell r="BK21">
            <v>203503.25280668758</v>
          </cell>
          <cell r="BL21">
            <v>209430.30345600823</v>
          </cell>
          <cell r="BM21">
            <v>221723.5257155665</v>
          </cell>
          <cell r="BN21">
            <v>849291.29051436868</v>
          </cell>
          <cell r="BP21" t="str">
            <v>Total Semiconductor Revenue</v>
          </cell>
          <cell r="BT21">
            <v>1734.9133333333327</v>
          </cell>
          <cell r="BU21">
            <v>1764.7916666666667</v>
          </cell>
          <cell r="BV21">
            <v>1926.3316666666665</v>
          </cell>
          <cell r="BW21">
            <v>2045.8449999999998</v>
          </cell>
          <cell r="BX21">
            <v>7471.8816666666653</v>
          </cell>
          <cell r="BY21">
            <v>1993.9683333333332</v>
          </cell>
          <cell r="BZ21">
            <v>1906.1604098439809</v>
          </cell>
          <cell r="CA21">
            <v>1996.3570492496553</v>
          </cell>
          <cell r="CB21">
            <v>2114.4181172826543</v>
          </cell>
          <cell r="CC21">
            <v>8010.9039097096229</v>
          </cell>
          <cell r="CD21">
            <v>2064.3028185051799</v>
          </cell>
          <cell r="CE21">
            <v>1962.1029641376347</v>
          </cell>
          <cell r="CF21">
            <v>2028.2539605037268</v>
          </cell>
          <cell r="CG21">
            <v>2146.9353646081572</v>
          </cell>
          <cell r="CH21">
            <v>8201.5951077546979</v>
          </cell>
          <cell r="CI21">
            <v>2096.6637146259386</v>
          </cell>
          <cell r="CJ21">
            <v>1988.3255209810357</v>
          </cell>
          <cell r="CK21">
            <v>2045.3661133515825</v>
          </cell>
          <cell r="CL21">
            <v>2165.2366813552476</v>
          </cell>
          <cell r="CM21">
            <v>8295.5920303138064</v>
          </cell>
          <cell r="CN21">
            <v>2114.1469540806474</v>
          </cell>
          <cell r="CO21">
            <v>2004.5070401458722</v>
          </cell>
          <cell r="CP21">
            <v>2062.8884890416812</v>
          </cell>
          <cell r="CQ21">
            <v>2183.9767282983298</v>
          </cell>
          <cell r="CR21">
            <v>8365.5192115665322</v>
          </cell>
          <cell r="CX21" t="str">
            <v>Total Semiconductor Revenue</v>
          </cell>
          <cell r="DA21">
            <v>7138.2949999999992</v>
          </cell>
          <cell r="DB21">
            <v>7848.4799999999987</v>
          </cell>
          <cell r="DC21">
            <v>8126.6113992547589</v>
          </cell>
          <cell r="DD21">
            <v>8254.6712981216933</v>
          </cell>
          <cell r="DE21">
            <v>8323.6175029177612</v>
          </cell>
        </row>
        <row r="23">
          <cell r="C23" t="str">
            <v>Other Revenue</v>
          </cell>
          <cell r="G23">
            <v>18412</v>
          </cell>
          <cell r="H23">
            <v>17472</v>
          </cell>
          <cell r="I23">
            <v>13814</v>
          </cell>
          <cell r="J23">
            <v>11366</v>
          </cell>
          <cell r="K23">
            <v>61064</v>
          </cell>
          <cell r="L23">
            <v>9557</v>
          </cell>
          <cell r="M23">
            <v>10109</v>
          </cell>
          <cell r="N23">
            <v>7942</v>
          </cell>
          <cell r="O23">
            <v>8603</v>
          </cell>
          <cell r="P23">
            <v>36211</v>
          </cell>
          <cell r="Q23">
            <v>13192.623063968414</v>
          </cell>
          <cell r="R23">
            <v>13954.611965434417</v>
          </cell>
          <cell r="S23">
            <v>10963.253361309737</v>
          </cell>
          <cell r="T23">
            <v>11875.707462521741</v>
          </cell>
          <cell r="U23">
            <v>49986.195853234305</v>
          </cell>
          <cell r="V23">
            <v>13192.623063968414</v>
          </cell>
          <cell r="W23">
            <v>13954.611965434417</v>
          </cell>
          <cell r="X23">
            <v>10963.253361309737</v>
          </cell>
          <cell r="Y23">
            <v>11875.707462521741</v>
          </cell>
          <cell r="Z23">
            <v>49986.195853234305</v>
          </cell>
          <cell r="AA23">
            <v>13192.623063968414</v>
          </cell>
          <cell r="AB23">
            <v>13954.611965434417</v>
          </cell>
          <cell r="AC23">
            <v>10963.253361309737</v>
          </cell>
          <cell r="AD23">
            <v>11875.707462521741</v>
          </cell>
          <cell r="AE23">
            <v>49986.195853234305</v>
          </cell>
          <cell r="AF23">
            <v>13192.623063968414</v>
          </cell>
          <cell r="AG23">
            <v>13954.611965434417</v>
          </cell>
          <cell r="AH23">
            <v>10963.253361309737</v>
          </cell>
          <cell r="AI23">
            <v>11875.707462521741</v>
          </cell>
          <cell r="AJ23">
            <v>49986.195853234305</v>
          </cell>
          <cell r="AL23" t="str">
            <v>Other Revenue</v>
          </cell>
          <cell r="AP23">
            <v>12997.999999999998</v>
          </cell>
          <cell r="AQ23">
            <v>10763</v>
          </cell>
          <cell r="AR23">
            <v>9741</v>
          </cell>
          <cell r="AS23">
            <v>9386.6666666666661</v>
          </cell>
          <cell r="AT23">
            <v>42888.666666666664</v>
          </cell>
          <cell r="AU23">
            <v>8162.3333333333321</v>
          </cell>
          <cell r="AV23">
            <v>10132.874354656138</v>
          </cell>
          <cell r="AW23">
            <v>13446.619364457081</v>
          </cell>
          <cell r="AX23">
            <v>12957.49243072619</v>
          </cell>
          <cell r="AY23">
            <v>44699.319483172745</v>
          </cell>
          <cell r="AZ23">
            <v>11267.404728380403</v>
          </cell>
          <cell r="BA23">
            <v>12314.679329670631</v>
          </cell>
          <cell r="BB23">
            <v>13446.619364457081</v>
          </cell>
          <cell r="BC23">
            <v>12957.49243072619</v>
          </cell>
          <cell r="BD23">
            <v>49986.195853234305</v>
          </cell>
          <cell r="BE23">
            <v>11267.404728380403</v>
          </cell>
          <cell r="BF23">
            <v>12314.679329670631</v>
          </cell>
          <cell r="BG23">
            <v>13446.619364457081</v>
          </cell>
          <cell r="BH23">
            <v>12957.49243072619</v>
          </cell>
          <cell r="BI23">
            <v>49986.195853234305</v>
          </cell>
          <cell r="BJ23">
            <v>11267.404728380403</v>
          </cell>
          <cell r="BK23">
            <v>12314.679329670631</v>
          </cell>
          <cell r="BL23">
            <v>13446.619364457081</v>
          </cell>
          <cell r="BM23">
            <v>12957.49243072619</v>
          </cell>
          <cell r="BN23">
            <v>49986.195853234305</v>
          </cell>
          <cell r="BP23" t="str">
            <v>Other Revenue</v>
          </cell>
          <cell r="BT23">
            <v>128.03029999999998</v>
          </cell>
          <cell r="BU23">
            <v>106.01554999999999</v>
          </cell>
          <cell r="BV23">
            <v>95.948849999999993</v>
          </cell>
          <cell r="BW23">
            <v>92.458666666666659</v>
          </cell>
          <cell r="BX23">
            <v>422.45336666666662</v>
          </cell>
          <cell r="BY23">
            <v>80.398983333333319</v>
          </cell>
          <cell r="BZ23">
            <v>99.808812393362956</v>
          </cell>
          <cell r="CA23">
            <v>132.44920073990224</v>
          </cell>
          <cell r="CB23">
            <v>127.63130044265296</v>
          </cell>
          <cell r="CC23">
            <v>440.28829690925147</v>
          </cell>
          <cell r="CD23">
            <v>110.98393657454696</v>
          </cell>
          <cell r="CE23">
            <v>121.29959139725571</v>
          </cell>
          <cell r="CF23">
            <v>132.44920073990224</v>
          </cell>
          <cell r="CG23">
            <v>127.63130044265296</v>
          </cell>
          <cell r="CH23">
            <v>492.36402915435787</v>
          </cell>
          <cell r="CI23">
            <v>110.98393657454696</v>
          </cell>
          <cell r="CJ23">
            <v>121.29959139725571</v>
          </cell>
          <cell r="CK23">
            <v>132.44920073990224</v>
          </cell>
          <cell r="CL23">
            <v>127.63130044265296</v>
          </cell>
          <cell r="CM23">
            <v>492.36402915435787</v>
          </cell>
          <cell r="CN23">
            <v>110.98393657454696</v>
          </cell>
          <cell r="CO23">
            <v>121.29959139725571</v>
          </cell>
          <cell r="CP23">
            <v>132.44920073990224</v>
          </cell>
          <cell r="CQ23">
            <v>127.63130044265296</v>
          </cell>
          <cell r="CR23">
            <v>492.36402915435787</v>
          </cell>
          <cell r="CX23" t="str">
            <v>Other Revenue</v>
          </cell>
          <cell r="DA23">
            <v>601.48039999999992</v>
          </cell>
          <cell r="DB23">
            <v>356.67834999999997</v>
          </cell>
          <cell r="DC23">
            <v>492.36402915435787</v>
          </cell>
          <cell r="DD23">
            <v>492.36402915435787</v>
          </cell>
          <cell r="DE23">
            <v>492.36402915435787</v>
          </cell>
        </row>
        <row r="25">
          <cell r="C25" t="str">
            <v>Total Revenue</v>
          </cell>
          <cell r="G25">
            <v>186612</v>
          </cell>
          <cell r="H25">
            <v>222772</v>
          </cell>
          <cell r="I25">
            <v>191014</v>
          </cell>
          <cell r="J25">
            <v>185366</v>
          </cell>
          <cell r="K25">
            <v>785764</v>
          </cell>
          <cell r="L25">
            <v>199057</v>
          </cell>
          <cell r="M25">
            <v>217809</v>
          </cell>
          <cell r="N25">
            <v>215642</v>
          </cell>
          <cell r="O25">
            <v>200503</v>
          </cell>
          <cell r="P25">
            <v>833011</v>
          </cell>
          <cell r="Q25">
            <v>209949.09306721133</v>
          </cell>
          <cell r="R25">
            <v>228469.19964919894</v>
          </cell>
          <cell r="S25">
            <v>225919.2913793608</v>
          </cell>
          <cell r="T25">
            <v>210685.30203713424</v>
          </cell>
          <cell r="U25">
            <v>875022.88613290526</v>
          </cell>
          <cell r="V25">
            <v>213168.24532722103</v>
          </cell>
          <cell r="W25">
            <v>231745.69043498812</v>
          </cell>
          <cell r="X25">
            <v>229270.03995768187</v>
          </cell>
          <cell r="Y25">
            <v>213839.91537412436</v>
          </cell>
          <cell r="Z25">
            <v>888023.89109401533</v>
          </cell>
          <cell r="AA25">
            <v>214845.584189302</v>
          </cell>
          <cell r="AB25">
            <v>233602.83591321867</v>
          </cell>
          <cell r="AC25">
            <v>231129.7541018574</v>
          </cell>
          <cell r="AD25">
            <v>215445.3315897455</v>
          </cell>
          <cell r="AE25">
            <v>895023.50579412363</v>
          </cell>
          <cell r="AF25">
            <v>216563.13322958356</v>
          </cell>
          <cell r="AG25">
            <v>235504.50200222875</v>
          </cell>
          <cell r="AH25">
            <v>233034.05043442073</v>
          </cell>
          <cell r="AI25">
            <v>217089.23381053566</v>
          </cell>
          <cell r="AJ25">
            <v>902190.91947676858</v>
          </cell>
          <cell r="AL25" t="str">
            <v>Total Revenue</v>
          </cell>
          <cell r="AP25">
            <v>189131.33333333331</v>
          </cell>
          <cell r="AQ25">
            <v>189929.66666666666</v>
          </cell>
          <cell r="AR25">
            <v>205307.66666666663</v>
          </cell>
          <cell r="AS25">
            <v>217086.66666666666</v>
          </cell>
          <cell r="AT25">
            <v>801455.33333333326</v>
          </cell>
          <cell r="AU25">
            <v>210595.66666666666</v>
          </cell>
          <cell r="AV25">
            <v>203651.69768907042</v>
          </cell>
          <cell r="AW25">
            <v>216122.4619278739</v>
          </cell>
          <cell r="AX25">
            <v>227619.23022591954</v>
          </cell>
          <cell r="AY25">
            <v>857989.05650953052</v>
          </cell>
          <cell r="AZ25">
            <v>220841.29493195194</v>
          </cell>
          <cell r="BA25">
            <v>211512.94980049651</v>
          </cell>
          <cell r="BB25">
            <v>219360.72702981011</v>
          </cell>
          <cell r="BC25">
            <v>230920.47360921933</v>
          </cell>
          <cell r="BD25">
            <v>882635.44537147786</v>
          </cell>
          <cell r="BE25">
            <v>224126.66509649603</v>
          </cell>
          <cell r="BF25">
            <v>214175.13831251691</v>
          </cell>
          <cell r="BG25">
            <v>221098.0014306076</v>
          </cell>
          <cell r="BH25">
            <v>232778.47530943155</v>
          </cell>
          <cell r="BI25">
            <v>892178.28014905204</v>
          </cell>
          <cell r="BJ25">
            <v>225901.61326448678</v>
          </cell>
          <cell r="BK25">
            <v>215817.93213635823</v>
          </cell>
          <cell r="BL25">
            <v>222876.92282046532</v>
          </cell>
          <cell r="BM25">
            <v>234681.01814629268</v>
          </cell>
          <cell r="BN25">
            <v>899277.48636760295</v>
          </cell>
          <cell r="BP25" t="str">
            <v>Total Revenue</v>
          </cell>
          <cell r="BT25">
            <v>1862.9436333333326</v>
          </cell>
          <cell r="BU25">
            <v>1870.8072166666668</v>
          </cell>
          <cell r="BV25">
            <v>2022.2805166666665</v>
          </cell>
          <cell r="BW25">
            <v>2138.3036666666667</v>
          </cell>
          <cell r="BX25">
            <v>7894.3350333333319</v>
          </cell>
          <cell r="BY25">
            <v>2074.3673166666667</v>
          </cell>
          <cell r="BZ25">
            <v>2005.969222237344</v>
          </cell>
          <cell r="CA25">
            <v>2128.8062499895577</v>
          </cell>
          <cell r="CB25">
            <v>2242.0494177253072</v>
          </cell>
          <cell r="CC25">
            <v>8451.1922066188745</v>
          </cell>
          <cell r="CD25">
            <v>2175.2867550797268</v>
          </cell>
          <cell r="CE25">
            <v>2083.4025555348903</v>
          </cell>
          <cell r="CF25">
            <v>2160.703161243629</v>
          </cell>
          <cell r="CG25">
            <v>2274.5666650508101</v>
          </cell>
          <cell r="CH25">
            <v>8693.9591369090558</v>
          </cell>
          <cell r="CI25">
            <v>2207.6476512004856</v>
          </cell>
          <cell r="CJ25">
            <v>2109.6251123782913</v>
          </cell>
          <cell r="CK25">
            <v>2177.8153140914847</v>
          </cell>
          <cell r="CL25">
            <v>2292.8679817979005</v>
          </cell>
          <cell r="CM25">
            <v>8787.9560594681643</v>
          </cell>
          <cell r="CN25">
            <v>2225.1308906551944</v>
          </cell>
          <cell r="CO25">
            <v>2125.8066315431279</v>
          </cell>
          <cell r="CP25">
            <v>2195.3376897815833</v>
          </cell>
          <cell r="CQ25">
            <v>2311.6080287409827</v>
          </cell>
          <cell r="CR25">
            <v>8857.8832407208902</v>
          </cell>
          <cell r="CX25" t="str">
            <v>Total Revenue</v>
          </cell>
          <cell r="DA25">
            <v>7739.7753999999986</v>
          </cell>
          <cell r="DB25">
            <v>8205.1583499999979</v>
          </cell>
          <cell r="DC25">
            <v>8618.9754284091159</v>
          </cell>
          <cell r="DD25">
            <v>8747.0353272760512</v>
          </cell>
          <cell r="DE25">
            <v>8815.9815320721191</v>
          </cell>
        </row>
        <row r="26">
          <cell r="C26" t="str">
            <v>QoQ Growth %</v>
          </cell>
          <cell r="H26">
            <v>0.19377103294536258</v>
          </cell>
          <cell r="I26">
            <v>-0.1425583107392312</v>
          </cell>
          <cell r="J26">
            <v>-2.9568513302689836E-2</v>
          </cell>
          <cell r="L26">
            <v>7.3859283795302266E-2</v>
          </cell>
          <cell r="M26">
            <v>9.4204172674158704E-2</v>
          </cell>
          <cell r="N26">
            <v>-9.9490838303284423E-3</v>
          </cell>
          <cell r="O26">
            <v>-7.020432012316713E-2</v>
          </cell>
          <cell r="Q26">
            <v>4.7111978709601932E-2</v>
          </cell>
          <cell r="R26">
            <v>8.8212367633608846E-2</v>
          </cell>
          <cell r="S26">
            <v>-1.11608403835326E-2</v>
          </cell>
          <cell r="T26">
            <v>-6.7431113337930171E-2</v>
          </cell>
          <cell r="V26">
            <v>1.1785080715545959E-2</v>
          </cell>
          <cell r="W26">
            <v>8.7149214364691252E-2</v>
          </cell>
          <cell r="X26">
            <v>-1.0682617107828141E-2</v>
          </cell>
          <cell r="Y26">
            <v>-6.730109431832243E-2</v>
          </cell>
          <cell r="AA26">
            <v>4.7029050372477954E-3</v>
          </cell>
          <cell r="AB26">
            <v>8.7305735394540562E-2</v>
          </cell>
          <cell r="AC26">
            <v>-1.0586694299721588E-2</v>
          </cell>
          <cell r="AD26">
            <v>-6.785981568257915E-2</v>
          </cell>
          <cell r="AF26">
            <v>5.1883307546742863E-3</v>
          </cell>
          <cell r="AG26">
            <v>8.7463496164718935E-2</v>
          </cell>
          <cell r="AH26">
            <v>-1.0490039667201967E-2</v>
          </cell>
          <cell r="AI26">
            <v>-6.8422690135457986E-2</v>
          </cell>
          <cell r="AL26" t="str">
            <v>QoQ Growth %</v>
          </cell>
          <cell r="AQ26">
            <v>4.2210527428911959E-3</v>
          </cell>
          <cell r="AR26">
            <v>8.0966814031158796E-2</v>
          </cell>
          <cell r="AS26">
            <v>5.7372431294171689E-2</v>
          </cell>
          <cell r="AU26">
            <v>-2.9900500568129429E-2</v>
          </cell>
          <cell r="AV26">
            <v>-3.2972990790865797E-2</v>
          </cell>
          <cell r="AW26">
            <v>6.1235748978844651E-2</v>
          </cell>
          <cell r="AX26">
            <v>5.3195619721759568E-2</v>
          </cell>
          <cell r="AZ26">
            <v>-2.9777516105472635E-2</v>
          </cell>
          <cell r="BA26">
            <v>-4.2240039999447476E-2</v>
          </cell>
          <cell r="BB26">
            <v>3.7103057929624539E-2</v>
          </cell>
          <cell r="BC26">
            <v>5.2697430100322018E-2</v>
          </cell>
          <cell r="BE26">
            <v>-2.9420555079149424E-2</v>
          </cell>
          <cell r="BF26">
            <v>-4.4401351261326161E-2</v>
          </cell>
          <cell r="BG26">
            <v>3.232337409764674E-2</v>
          </cell>
          <cell r="BH26">
            <v>5.2829396029117515E-2</v>
          </cell>
          <cell r="BJ26">
            <v>-2.9542516917869577E-2</v>
          </cell>
          <cell r="BK26">
            <v>-4.4637490553564696E-2</v>
          </cell>
          <cell r="BL26">
            <v>3.2708082290618279E-2</v>
          </cell>
          <cell r="BM26">
            <v>5.2962393667539853E-2</v>
          </cell>
          <cell r="BP26" t="str">
            <v>QoQ Growth %</v>
          </cell>
          <cell r="BU26">
            <v>4.22105274289164E-3</v>
          </cell>
          <cell r="BV26">
            <v>8.0966814031158796E-2</v>
          </cell>
          <cell r="BW26">
            <v>5.7372431294171689E-2</v>
          </cell>
          <cell r="BY26">
            <v>-2.9900500568129429E-2</v>
          </cell>
          <cell r="BZ26">
            <v>-3.2972990790865686E-2</v>
          </cell>
          <cell r="CA26">
            <v>6.1235748978844429E-2</v>
          </cell>
          <cell r="CB26">
            <v>5.3195619721759568E-2</v>
          </cell>
          <cell r="CD26">
            <v>-2.9777516105472412E-2</v>
          </cell>
          <cell r="CE26">
            <v>-4.2240039999447698E-2</v>
          </cell>
          <cell r="CF26">
            <v>3.7103057929624539E-2</v>
          </cell>
          <cell r="CG26">
            <v>5.2697430100322018E-2</v>
          </cell>
          <cell r="CI26">
            <v>-2.9420555079149424E-2</v>
          </cell>
          <cell r="CJ26">
            <v>-4.440135126132605E-2</v>
          </cell>
          <cell r="CK26">
            <v>3.232337409764674E-2</v>
          </cell>
          <cell r="CL26">
            <v>5.2829396029117515E-2</v>
          </cell>
          <cell r="CN26">
            <v>-2.9542516917869577E-2</v>
          </cell>
          <cell r="CO26">
            <v>-4.4637490553564807E-2</v>
          </cell>
          <cell r="CP26">
            <v>3.2708082290618723E-2</v>
          </cell>
          <cell r="CQ26">
            <v>5.2962393667539631E-2</v>
          </cell>
        </row>
        <row r="27">
          <cell r="C27" t="str">
            <v>YoY Growth %</v>
          </cell>
          <cell r="L27">
            <v>6.6689173257882706E-2</v>
          </cell>
          <cell r="M27">
            <v>-2.2278383279765834E-2</v>
          </cell>
          <cell r="N27">
            <v>0.12893295779366953</v>
          </cell>
          <cell r="O27">
            <v>8.1660067110473245E-2</v>
          </cell>
          <cell r="P27">
            <v>6.0128740945118331E-2</v>
          </cell>
          <cell r="Q27">
            <v>5.4718462888576402E-2</v>
          </cell>
          <cell r="R27">
            <v>4.8942879537571704E-2</v>
          </cell>
          <cell r="S27">
            <v>4.7659043133345014E-2</v>
          </cell>
          <cell r="T27">
            <v>5.0783788956445752E-2</v>
          </cell>
          <cell r="U27">
            <v>5.0433771142164074E-2</v>
          </cell>
          <cell r="V27">
            <v>1.533301341282356E-2</v>
          </cell>
          <cell r="W27">
            <v>1.4341061249481424E-2</v>
          </cell>
          <cell r="X27">
            <v>1.4831617777582906E-2</v>
          </cell>
          <cell r="Y27">
            <v>1.4973105890576655E-2</v>
          </cell>
          <cell r="Z27">
            <v>1.4857902767054565E-2</v>
          </cell>
          <cell r="AA27">
            <v>7.8686150439817304E-3</v>
          </cell>
          <cell r="AB27">
            <v>8.01372174276338E-3</v>
          </cell>
          <cell r="AC27">
            <v>8.111457321326343E-3</v>
          </cell>
          <cell r="AD27">
            <v>7.5075610314023766E-3</v>
          </cell>
          <cell r="AE27">
            <v>7.8822369198705555E-3</v>
          </cell>
          <cell r="AF27">
            <v>7.9943418281671619E-3</v>
          </cell>
          <cell r="AG27">
            <v>8.1405950470418986E-3</v>
          </cell>
          <cell r="AH27">
            <v>8.2390791266282459E-3</v>
          </cell>
          <cell r="AI27">
            <v>7.6302522252860161E-3</v>
          </cell>
          <cell r="AJ27">
            <v>8.0080731246108261E-3</v>
          </cell>
          <cell r="AL27" t="str">
            <v>YoY Growth %</v>
          </cell>
          <cell r="AU27">
            <v>0.11348903936241839</v>
          </cell>
          <cell r="AV27">
            <v>7.224796032779035E-2</v>
          </cell>
          <cell r="AW27">
            <v>5.2676041946187802E-2</v>
          </cell>
          <cell r="AX27">
            <v>4.8517781957679862E-2</v>
          </cell>
          <cell r="AY27">
            <v>7.0538832078224312E-2</v>
          </cell>
          <cell r="AZ27">
            <v>4.8650707906075619E-2</v>
          </cell>
          <cell r="BA27">
            <v>3.8601456313064553E-2</v>
          </cell>
          <cell r="BB27">
            <v>1.498347313393511E-2</v>
          </cell>
          <cell r="BC27">
            <v>1.4503358877117734E-2</v>
          </cell>
          <cell r="BD27">
            <v>2.8725761331052091E-2</v>
          </cell>
          <cell r="BE27">
            <v>1.487661157554987E-2</v>
          </cell>
          <cell r="BF27">
            <v>1.2586409080538319E-2</v>
          </cell>
          <cell r="BG27">
            <v>7.9197148200618184E-3</v>
          </cell>
          <cell r="BH27">
            <v>8.0460674238720387E-3</v>
          </cell>
          <cell r="BI27">
            <v>1.0811751134193193E-2</v>
          </cell>
          <cell r="BJ27">
            <v>7.919397574699838E-3</v>
          </cell>
          <cell r="BK27">
            <v>7.6703292304833859E-3</v>
          </cell>
          <cell r="BL27">
            <v>8.0458501585145559E-3</v>
          </cell>
          <cell r="BM27">
            <v>8.1731905595312515E-3</v>
          </cell>
          <cell r="BN27">
            <v>7.9571610030282347E-3</v>
          </cell>
          <cell r="BP27" t="str">
            <v>YoY Growth %</v>
          </cell>
          <cell r="BY27">
            <v>0.11348903936241883</v>
          </cell>
          <cell r="BZ27">
            <v>7.224796032779035E-2</v>
          </cell>
          <cell r="CA27">
            <v>5.267604194618758E-2</v>
          </cell>
          <cell r="CB27">
            <v>4.8517781957679862E-2</v>
          </cell>
          <cell r="CC27">
            <v>7.0538832078224312E-2</v>
          </cell>
          <cell r="CD27">
            <v>4.8650707906075841E-2</v>
          </cell>
          <cell r="CE27">
            <v>3.8601456313064331E-2</v>
          </cell>
          <cell r="CF27">
            <v>1.4983473133934888E-2</v>
          </cell>
          <cell r="CG27">
            <v>1.4503358877117734E-2</v>
          </cell>
          <cell r="CH27">
            <v>2.8725761331052091E-2</v>
          </cell>
          <cell r="CI27">
            <v>1.4876611575549648E-2</v>
          </cell>
          <cell r="CJ27">
            <v>1.2586409080538319E-2</v>
          </cell>
          <cell r="CK27">
            <v>7.9197148200618184E-3</v>
          </cell>
          <cell r="CL27">
            <v>8.0460674238720387E-3</v>
          </cell>
          <cell r="CM27">
            <v>1.0811751134193415E-2</v>
          </cell>
          <cell r="CN27">
            <v>7.919397574699838E-3</v>
          </cell>
          <cell r="CO27">
            <v>7.6703292304831638E-3</v>
          </cell>
          <cell r="CP27">
            <v>8.0458501585147779E-3</v>
          </cell>
          <cell r="CQ27">
            <v>8.1731905595312515E-3</v>
          </cell>
          <cell r="CR27">
            <v>7.9571610030282347E-3</v>
          </cell>
          <cell r="CX27" t="str">
            <v>YoY Growth %</v>
          </cell>
          <cell r="DA27">
            <v>-0.23</v>
          </cell>
          <cell r="DB27">
            <v>6.0128740945118331E-2</v>
          </cell>
          <cell r="DC27">
            <v>5.0433771142164296E-2</v>
          </cell>
          <cell r="DD27">
            <v>1.4857902767054565E-2</v>
          </cell>
          <cell r="DE27">
            <v>7.8822369198705555E-3</v>
          </cell>
        </row>
        <row r="29">
          <cell r="C29" t="str">
            <v>MCU COGS</v>
          </cell>
          <cell r="G29">
            <v>41135.277532570726</v>
          </cell>
          <cell r="H29">
            <v>44135.861437466468</v>
          </cell>
          <cell r="I29">
            <v>38843.922550650343</v>
          </cell>
          <cell r="J29">
            <v>42390.067165527129</v>
          </cell>
          <cell r="K29">
            <v>166505.12868621468</v>
          </cell>
          <cell r="L29">
            <v>46699.996774377374</v>
          </cell>
          <cell r="M29">
            <v>48500.347117314821</v>
          </cell>
          <cell r="N29">
            <v>49045.907827295865</v>
          </cell>
          <cell r="O29">
            <v>48664.015330309136</v>
          </cell>
          <cell r="P29">
            <v>192910.26704929722</v>
          </cell>
          <cell r="Q29">
            <v>49793.535751489828</v>
          </cell>
          <cell r="R29">
            <v>51713.146358731836</v>
          </cell>
          <cell r="S29">
            <v>52294.846542744563</v>
          </cell>
          <cell r="T29">
            <v>51887.656413935663</v>
          </cell>
          <cell r="U29">
            <v>205689.1850669019</v>
          </cell>
          <cell r="V29">
            <v>50982.240849005502</v>
          </cell>
          <cell r="W29">
            <v>52947.677704165755</v>
          </cell>
          <cell r="X29">
            <v>53543.264629971891</v>
          </cell>
          <cell r="Y29">
            <v>53126.353781907601</v>
          </cell>
          <cell r="Z29">
            <v>210599.53696505073</v>
          </cell>
          <cell r="AA29">
            <v>50982.240849005502</v>
          </cell>
          <cell r="AB29">
            <v>52947.677704165755</v>
          </cell>
          <cell r="AC29">
            <v>53543.264629971891</v>
          </cell>
          <cell r="AD29">
            <v>53126.353781907601</v>
          </cell>
          <cell r="AE29">
            <v>210599.53696505073</v>
          </cell>
          <cell r="AF29">
            <v>50982.240849005502</v>
          </cell>
          <cell r="AG29">
            <v>52947.677704165755</v>
          </cell>
          <cell r="AH29">
            <v>53543.264629971891</v>
          </cell>
          <cell r="AI29">
            <v>53126.353781907601</v>
          </cell>
          <cell r="AJ29">
            <v>210599.53696505073</v>
          </cell>
          <cell r="AL29" t="str">
            <v>MCU COGS</v>
          </cell>
          <cell r="AP29">
            <v>40025.970755609269</v>
          </cell>
          <cell r="AQ29">
            <v>43826.710368477208</v>
          </cell>
          <cell r="AR29">
            <v>47300.113555356525</v>
          </cell>
          <cell r="AS29">
            <v>48682.200687308497</v>
          </cell>
          <cell r="AT29">
            <v>179834.99536675151</v>
          </cell>
          <cell r="AU29">
            <v>48918.610328300289</v>
          </cell>
          <cell r="AV29">
            <v>49040.522137369364</v>
          </cell>
          <cell r="AW29">
            <v>50433.405953903828</v>
          </cell>
          <cell r="AX29">
            <v>51907.046420069411</v>
          </cell>
          <cell r="AY29">
            <v>200299.58483964289</v>
          </cell>
          <cell r="AZ29">
            <v>52159.11649980826</v>
          </cell>
          <cell r="BA29">
            <v>51585.851225625607</v>
          </cell>
          <cell r="BB29">
            <v>51637.386467392251</v>
          </cell>
          <cell r="BC29">
            <v>53146.206679434465</v>
          </cell>
          <cell r="BD29">
            <v>208528.5608722606</v>
          </cell>
          <cell r="BE29">
            <v>53404.294347283787</v>
          </cell>
          <cell r="BF29">
            <v>52411.649470940232</v>
          </cell>
          <cell r="BG29">
            <v>51637.386467392251</v>
          </cell>
          <cell r="BH29">
            <v>53146.206679434465</v>
          </cell>
          <cell r="BI29">
            <v>210599.53696505073</v>
          </cell>
          <cell r="BJ29">
            <v>53404.294347283787</v>
          </cell>
          <cell r="BK29">
            <v>52411.649470940232</v>
          </cell>
          <cell r="BL29">
            <v>51637.386467392251</v>
          </cell>
          <cell r="BM29">
            <v>53146.206679434465</v>
          </cell>
          <cell r="BN29">
            <v>210599.53696505073</v>
          </cell>
          <cell r="BP29" t="str">
            <v>MCU COGS</v>
          </cell>
          <cell r="BT29">
            <v>394.25581194275128</v>
          </cell>
          <cell r="BU29">
            <v>431.69309712950047</v>
          </cell>
          <cell r="BV29">
            <v>465.90611852026177</v>
          </cell>
          <cell r="BW29">
            <v>479.51967676998868</v>
          </cell>
          <cell r="BX29">
            <v>1771.3747043625021</v>
          </cell>
          <cell r="BY29">
            <v>481.84831173375784</v>
          </cell>
          <cell r="BZ29">
            <v>483.04914305308819</v>
          </cell>
          <cell r="CA29">
            <v>496.76904864595269</v>
          </cell>
          <cell r="CB29">
            <v>511.28440723768369</v>
          </cell>
          <cell r="CC29">
            <v>1972.9509106704827</v>
          </cell>
          <cell r="CD29">
            <v>513.76729752311132</v>
          </cell>
          <cell r="CE29">
            <v>508.1206345724122</v>
          </cell>
          <cell r="CF29">
            <v>508.62825670381363</v>
          </cell>
          <cell r="CG29">
            <v>523.49013579242944</v>
          </cell>
          <cell r="CH29">
            <v>2054.0063245917668</v>
          </cell>
          <cell r="CI29">
            <v>526.03229932074532</v>
          </cell>
          <cell r="CJ29">
            <v>516.25474728876122</v>
          </cell>
          <cell r="CK29">
            <v>508.62825670381363</v>
          </cell>
          <cell r="CL29">
            <v>523.49013579242944</v>
          </cell>
          <cell r="CM29">
            <v>2074.4054391057493</v>
          </cell>
          <cell r="CN29">
            <v>526.03229932074532</v>
          </cell>
          <cell r="CO29">
            <v>516.25474728876122</v>
          </cell>
          <cell r="CP29">
            <v>508.62825670381363</v>
          </cell>
          <cell r="CQ29">
            <v>523.49013579242944</v>
          </cell>
          <cell r="CR29">
            <v>2074.4054391057493</v>
          </cell>
          <cell r="DA29">
            <v>1640.0755175592144</v>
          </cell>
          <cell r="DB29">
            <v>1900.1661304355775</v>
          </cell>
          <cell r="DC29">
            <v>2026.0384729089835</v>
          </cell>
          <cell r="DD29">
            <v>2074.4054391057498</v>
          </cell>
          <cell r="DE29">
            <v>2074.4054391057498</v>
          </cell>
        </row>
        <row r="30">
          <cell r="C30" t="str">
            <v>Auto MCU</v>
          </cell>
          <cell r="G30">
            <v>22624.402642913898</v>
          </cell>
          <cell r="H30">
            <v>24274.723790606557</v>
          </cell>
          <cell r="I30">
            <v>21364.157402857687</v>
          </cell>
          <cell r="J30">
            <v>23314.536941039922</v>
          </cell>
          <cell r="K30">
            <v>91577.820777418063</v>
          </cell>
          <cell r="L30">
            <v>25684.998225907562</v>
          </cell>
          <cell r="M30">
            <v>26675.190914523155</v>
          </cell>
          <cell r="N30">
            <v>26975.24930501273</v>
          </cell>
          <cell r="O30">
            <v>26765.208431670027</v>
          </cell>
          <cell r="P30">
            <v>106100.64687711347</v>
          </cell>
          <cell r="Q30">
            <v>27386.444663319409</v>
          </cell>
          <cell r="R30">
            <v>28442.230497302513</v>
          </cell>
          <cell r="S30">
            <v>28762.165598509513</v>
          </cell>
          <cell r="T30">
            <v>28538.211027664616</v>
          </cell>
          <cell r="U30">
            <v>113129.05178679604</v>
          </cell>
          <cell r="V30">
            <v>28040.232466953028</v>
          </cell>
          <cell r="W30">
            <v>29121.222737291169</v>
          </cell>
          <cell r="X30">
            <v>29448.795546484544</v>
          </cell>
          <cell r="Y30">
            <v>29219.494580049181</v>
          </cell>
          <cell r="Z30">
            <v>115829.74533077792</v>
          </cell>
          <cell r="AA30">
            <v>28040.232466953028</v>
          </cell>
          <cell r="AB30">
            <v>29121.222737291169</v>
          </cell>
          <cell r="AC30">
            <v>29448.795546484544</v>
          </cell>
          <cell r="AD30">
            <v>29219.494580049181</v>
          </cell>
          <cell r="AE30">
            <v>115829.74533077792</v>
          </cell>
          <cell r="AF30">
            <v>28040.232466953028</v>
          </cell>
          <cell r="AG30">
            <v>29121.222737291169</v>
          </cell>
          <cell r="AH30">
            <v>29448.795546484544</v>
          </cell>
          <cell r="AI30">
            <v>29219.494580049181</v>
          </cell>
          <cell r="AJ30">
            <v>115829.74533077792</v>
          </cell>
          <cell r="AL30" t="str">
            <v>Auto MCU</v>
          </cell>
          <cell r="AP30">
            <v>22014.283915585096</v>
          </cell>
          <cell r="AQ30">
            <v>24104.690702662469</v>
          </cell>
          <cell r="AR30">
            <v>26015.062455446092</v>
          </cell>
          <cell r="AS30">
            <v>26775.210378019678</v>
          </cell>
          <cell r="AT30">
            <v>98909.247451713338</v>
          </cell>
          <cell r="AU30">
            <v>26905.235680565162</v>
          </cell>
          <cell r="AV30">
            <v>26972.287175553152</v>
          </cell>
          <cell r="AW30">
            <v>27738.373274647111</v>
          </cell>
          <cell r="AX30">
            <v>28548.875531038178</v>
          </cell>
          <cell r="AY30">
            <v>110164.77166180361</v>
          </cell>
          <cell r="AZ30">
            <v>28687.514074894545</v>
          </cell>
          <cell r="BA30">
            <v>28372.218174094087</v>
          </cell>
          <cell r="BB30">
            <v>28400.562557065743</v>
          </cell>
          <cell r="BC30">
            <v>29230.41367368896</v>
          </cell>
          <cell r="BD30">
            <v>114690.70847974333</v>
          </cell>
          <cell r="BE30">
            <v>29372.36189100609</v>
          </cell>
          <cell r="BF30">
            <v>28826.407209017128</v>
          </cell>
          <cell r="BG30">
            <v>28400.562557065743</v>
          </cell>
          <cell r="BH30">
            <v>29230.41367368896</v>
          </cell>
          <cell r="BI30">
            <v>115829.74533077792</v>
          </cell>
          <cell r="BJ30">
            <v>29372.36189100609</v>
          </cell>
          <cell r="BK30">
            <v>28826.407209017128</v>
          </cell>
          <cell r="BL30">
            <v>28400.562557065743</v>
          </cell>
          <cell r="BM30">
            <v>29230.41367368896</v>
          </cell>
          <cell r="BN30">
            <v>115829.74533077792</v>
          </cell>
          <cell r="BP30" t="str">
            <v>Auto MCU</v>
          </cell>
          <cell r="BT30">
            <v>216.84069656851318</v>
          </cell>
          <cell r="BU30">
            <v>237.43120342122529</v>
          </cell>
          <cell r="BV30">
            <v>256.24836518614399</v>
          </cell>
          <cell r="BW30">
            <v>263.73582222349381</v>
          </cell>
          <cell r="BX30">
            <v>974.25608739937638</v>
          </cell>
          <cell r="BY30">
            <v>265.01657145356683</v>
          </cell>
          <cell r="BZ30">
            <v>265.67702867919854</v>
          </cell>
          <cell r="CA30">
            <v>273.22297675527403</v>
          </cell>
          <cell r="CB30">
            <v>281.20642398072602</v>
          </cell>
          <cell r="CC30">
            <v>1085.1230008687653</v>
          </cell>
          <cell r="CD30">
            <v>282.57201363771122</v>
          </cell>
          <cell r="CE30">
            <v>279.46634901482673</v>
          </cell>
          <cell r="CF30">
            <v>279.74554118709756</v>
          </cell>
          <cell r="CG30">
            <v>287.91957468583621</v>
          </cell>
          <cell r="CH30">
            <v>1129.7034785254718</v>
          </cell>
          <cell r="CI30">
            <v>289.31776462641</v>
          </cell>
          <cell r="CJ30">
            <v>283.94011100881869</v>
          </cell>
          <cell r="CK30">
            <v>279.74554118709756</v>
          </cell>
          <cell r="CL30">
            <v>287.91957468583621</v>
          </cell>
          <cell r="CM30">
            <v>1140.9229915081623</v>
          </cell>
          <cell r="CN30">
            <v>289.31776462641</v>
          </cell>
          <cell r="CO30">
            <v>283.94011100881869</v>
          </cell>
          <cell r="CP30">
            <v>279.74554118709756</v>
          </cell>
          <cell r="CQ30">
            <v>287.91957468583621</v>
          </cell>
          <cell r="CR30">
            <v>1140.9229915081623</v>
          </cell>
        </row>
        <row r="31">
          <cell r="C31" t="str">
            <v>General Purpose MCU</v>
          </cell>
          <cell r="G31">
            <v>18510.874889656825</v>
          </cell>
          <cell r="H31">
            <v>19861.137646859912</v>
          </cell>
          <cell r="I31">
            <v>17479.765147792652</v>
          </cell>
          <cell r="J31">
            <v>19075.530224487207</v>
          </cell>
          <cell r="K31">
            <v>74927.307908796589</v>
          </cell>
          <cell r="L31">
            <v>21014.998548469815</v>
          </cell>
          <cell r="M31">
            <v>21825.156202791666</v>
          </cell>
          <cell r="N31">
            <v>22070.658522283135</v>
          </cell>
          <cell r="O31">
            <v>21898.806898639108</v>
          </cell>
          <cell r="P31">
            <v>86809.620172183728</v>
          </cell>
          <cell r="Q31">
            <v>22407.091088170419</v>
          </cell>
          <cell r="R31">
            <v>23270.915861429323</v>
          </cell>
          <cell r="S31">
            <v>23532.680944235053</v>
          </cell>
          <cell r="T31">
            <v>23349.445386271047</v>
          </cell>
          <cell r="U31">
            <v>92560.133280105845</v>
          </cell>
          <cell r="V31">
            <v>22942.008382052474</v>
          </cell>
          <cell r="W31">
            <v>23826.454966874589</v>
          </cell>
          <cell r="X31">
            <v>24094.469083487351</v>
          </cell>
          <cell r="Y31">
            <v>23906.85920185842</v>
          </cell>
          <cell r="Z31">
            <v>94769.791634272828</v>
          </cell>
          <cell r="AA31">
            <v>22942.008382052474</v>
          </cell>
          <cell r="AB31">
            <v>23826.454966874589</v>
          </cell>
          <cell r="AC31">
            <v>24094.469083487351</v>
          </cell>
          <cell r="AD31">
            <v>23906.85920185842</v>
          </cell>
          <cell r="AE31">
            <v>94769.791634272828</v>
          </cell>
          <cell r="AF31">
            <v>22942.008382052474</v>
          </cell>
          <cell r="AG31">
            <v>23826.454966874589</v>
          </cell>
          <cell r="AH31">
            <v>24094.469083487351</v>
          </cell>
          <cell r="AI31">
            <v>23906.85920185842</v>
          </cell>
          <cell r="AJ31">
            <v>94769.791634272828</v>
          </cell>
          <cell r="AL31" t="str">
            <v>General Purpose MCU</v>
          </cell>
          <cell r="AP31">
            <v>18011.686840024169</v>
          </cell>
          <cell r="AQ31">
            <v>19722.019665814743</v>
          </cell>
          <cell r="AR31">
            <v>21285.05109991043</v>
          </cell>
          <cell r="AS31">
            <v>21906.99030928882</v>
          </cell>
          <cell r="AT31">
            <v>80925.74791503817</v>
          </cell>
          <cell r="AU31">
            <v>22013.374647735123</v>
          </cell>
          <cell r="AV31">
            <v>22068.234961816212</v>
          </cell>
          <cell r="AW31">
            <v>22695.032679256721</v>
          </cell>
          <cell r="AX31">
            <v>23358.170889031233</v>
          </cell>
          <cell r="AY31">
            <v>90134.813177839285</v>
          </cell>
          <cell r="AZ31">
            <v>23471.602424913719</v>
          </cell>
          <cell r="BA31">
            <v>23213.63305153152</v>
          </cell>
          <cell r="BB31">
            <v>23236.823910326511</v>
          </cell>
          <cell r="BC31">
            <v>23915.793005745509</v>
          </cell>
          <cell r="BD31">
            <v>93837.852392517263</v>
          </cell>
          <cell r="BE31">
            <v>24031.932456277707</v>
          </cell>
          <cell r="BF31">
            <v>23585.242261923104</v>
          </cell>
          <cell r="BG31">
            <v>23236.823910326511</v>
          </cell>
          <cell r="BH31">
            <v>23915.793005745509</v>
          </cell>
          <cell r="BI31">
            <v>94769.791634272828</v>
          </cell>
          <cell r="BJ31">
            <v>24031.932456277707</v>
          </cell>
          <cell r="BK31">
            <v>23585.242261923104</v>
          </cell>
          <cell r="BL31">
            <v>23236.823910326511</v>
          </cell>
          <cell r="BM31">
            <v>23915.793005745509</v>
          </cell>
          <cell r="BN31">
            <v>94769.791634272828</v>
          </cell>
          <cell r="BP31" t="str">
            <v>General Purpose MCU</v>
          </cell>
          <cell r="BT31">
            <v>177.41511537423804</v>
          </cell>
          <cell r="BU31">
            <v>194.26189370827521</v>
          </cell>
          <cell r="BV31">
            <v>209.65775333411773</v>
          </cell>
          <cell r="BW31">
            <v>215.78385454649487</v>
          </cell>
          <cell r="BX31">
            <v>797.11861696312576</v>
          </cell>
          <cell r="BY31">
            <v>216.83174028019096</v>
          </cell>
          <cell r="BZ31">
            <v>217.37211437388967</v>
          </cell>
          <cell r="CA31">
            <v>223.54607189067869</v>
          </cell>
          <cell r="CB31">
            <v>230.07798325695762</v>
          </cell>
          <cell r="CC31">
            <v>887.82790980171694</v>
          </cell>
          <cell r="CD31">
            <v>231.19528388540013</v>
          </cell>
          <cell r="CE31">
            <v>228.65428555758547</v>
          </cell>
          <cell r="CF31">
            <v>228.88271551671613</v>
          </cell>
          <cell r="CG31">
            <v>235.57056110659326</v>
          </cell>
          <cell r="CH31">
            <v>924.30284606629493</v>
          </cell>
          <cell r="CI31">
            <v>236.71453469433541</v>
          </cell>
          <cell r="CJ31">
            <v>232.31463627994256</v>
          </cell>
          <cell r="CK31">
            <v>228.88271551671613</v>
          </cell>
          <cell r="CL31">
            <v>235.57056110659326</v>
          </cell>
          <cell r="CM31">
            <v>933.48244759758734</v>
          </cell>
          <cell r="CN31">
            <v>236.71453469433541</v>
          </cell>
          <cell r="CO31">
            <v>232.31463627994256</v>
          </cell>
          <cell r="CP31">
            <v>228.88271551671613</v>
          </cell>
          <cell r="CQ31">
            <v>235.57056110659326</v>
          </cell>
          <cell r="CR31">
            <v>933.48244759758734</v>
          </cell>
        </row>
        <row r="32">
          <cell r="C32" t="str">
            <v>Analog &amp; Power COGS</v>
          </cell>
          <cell r="G32">
            <v>63441.000685096311</v>
          </cell>
          <cell r="H32">
            <v>78265.165308434865</v>
          </cell>
          <cell r="I32">
            <v>65675.131140721685</v>
          </cell>
          <cell r="J32">
            <v>47368.803378383222</v>
          </cell>
          <cell r="K32">
            <v>254750.10051263607</v>
          </cell>
          <cell r="L32">
            <v>54208.629370172072</v>
          </cell>
          <cell r="M32">
            <v>60717.98344659328</v>
          </cell>
          <cell r="N32">
            <v>52570.178605422989</v>
          </cell>
          <cell r="O32">
            <v>50076.764154239572</v>
          </cell>
          <cell r="P32">
            <v>217573.5555764279</v>
          </cell>
          <cell r="Q32">
            <v>56170.972164682535</v>
          </cell>
          <cell r="R32">
            <v>61143.904431980125</v>
          </cell>
          <cell r="S32">
            <v>59477.621036356984</v>
          </cell>
          <cell r="T32">
            <v>53765.476753524796</v>
          </cell>
          <cell r="U32">
            <v>230557.97438654443</v>
          </cell>
          <cell r="V32">
            <v>54102.686943507273</v>
          </cell>
          <cell r="W32">
            <v>58920.333069511806</v>
          </cell>
          <cell r="X32">
            <v>57298.399576386844</v>
          </cell>
          <cell r="Y32">
            <v>51637.729948052685</v>
          </cell>
          <cell r="Z32">
            <v>221959.14953745861</v>
          </cell>
          <cell r="AA32">
            <v>51037.088194331591</v>
          </cell>
          <cell r="AB32">
            <v>55607.309346968366</v>
          </cell>
          <cell r="AC32">
            <v>54033.921019821923</v>
          </cell>
          <cell r="AD32">
            <v>48517.150874513929</v>
          </cell>
          <cell r="AE32">
            <v>209195.46943563581</v>
          </cell>
          <cell r="AF32">
            <v>52260.580034606668</v>
          </cell>
          <cell r="AG32">
            <v>56940.361283368293</v>
          </cell>
          <cell r="AH32">
            <v>55329.254742899844</v>
          </cell>
          <cell r="AI32">
            <v>49680.233258492</v>
          </cell>
          <cell r="AJ32">
            <v>214210.42931936681</v>
          </cell>
          <cell r="AL32" t="str">
            <v>Analog &amp; Power COGS</v>
          </cell>
          <cell r="AP32">
            <v>59573.021886608862</v>
          </cell>
          <cell r="AQ32">
            <v>49648.745375646169</v>
          </cell>
          <cell r="AR32">
            <v>56378.414062312469</v>
          </cell>
          <cell r="AS32">
            <v>58002.048499536511</v>
          </cell>
          <cell r="AT32">
            <v>223602.229824104</v>
          </cell>
          <cell r="AU32">
            <v>51739.040455028517</v>
          </cell>
          <cell r="AV32">
            <v>52108.166824387226</v>
          </cell>
          <cell r="AW32">
            <v>57828.616253781729</v>
          </cell>
          <cell r="AX32">
            <v>60588.476633439073</v>
          </cell>
          <cell r="AY32">
            <v>222264.30016663653</v>
          </cell>
          <cell r="AZ32">
            <v>57573.572942079583</v>
          </cell>
          <cell r="BA32">
            <v>53877.880150185621</v>
          </cell>
          <cell r="BB32">
            <v>55708.568985508784</v>
          </cell>
          <cell r="BC32">
            <v>58379.688571803483</v>
          </cell>
          <cell r="BD32">
            <v>225539.71064957746</v>
          </cell>
          <cell r="BE32">
            <v>55411.509700275456</v>
          </cell>
          <cell r="BF32">
            <v>51437.516030145649</v>
          </cell>
          <cell r="BG32">
            <v>52560.495245210514</v>
          </cell>
          <cell r="BH32">
            <v>55082.846571252878</v>
          </cell>
          <cell r="BI32">
            <v>214492.36754688449</v>
          </cell>
          <cell r="BJ32">
            <v>52194.997638052584</v>
          </cell>
          <cell r="BK32">
            <v>49764.960594544842</v>
          </cell>
          <cell r="BL32">
            <v>53820.507117527202</v>
          </cell>
          <cell r="BM32">
            <v>56403.325769878807</v>
          </cell>
          <cell r="BN32">
            <v>212183.79112000344</v>
          </cell>
          <cell r="BP32" t="str">
            <v>Analog &amp; Power COGS</v>
          </cell>
          <cell r="BT32">
            <v>586.79426558309729</v>
          </cell>
          <cell r="BU32">
            <v>489.04014195011473</v>
          </cell>
          <cell r="BV32">
            <v>555.32737851377783</v>
          </cell>
          <cell r="BW32">
            <v>571.32017772043457</v>
          </cell>
          <cell r="BX32">
            <v>2202.4819637674245</v>
          </cell>
          <cell r="BY32">
            <v>509.62954848203088</v>
          </cell>
          <cell r="BZ32">
            <v>513.26544322021414</v>
          </cell>
          <cell r="CA32">
            <v>569.61187009975004</v>
          </cell>
          <cell r="CB32">
            <v>596.79649483937487</v>
          </cell>
          <cell r="CC32">
            <v>2189.3033566413696</v>
          </cell>
          <cell r="CD32">
            <v>567.0996934794839</v>
          </cell>
          <cell r="CE32">
            <v>530.69711947932831</v>
          </cell>
          <cell r="CF32">
            <v>548.72940450726151</v>
          </cell>
          <cell r="CG32">
            <v>575.03993243226432</v>
          </cell>
          <cell r="CH32">
            <v>2221.5661498983382</v>
          </cell>
          <cell r="CI32">
            <v>545.80337054771326</v>
          </cell>
          <cell r="CJ32">
            <v>506.65953289693459</v>
          </cell>
          <cell r="CK32">
            <v>517.72087816532348</v>
          </cell>
          <cell r="CL32">
            <v>542.56603872684082</v>
          </cell>
          <cell r="CM32">
            <v>2112.7498203368123</v>
          </cell>
          <cell r="CN32">
            <v>514.12072673481794</v>
          </cell>
          <cell r="CO32">
            <v>490.18486185626665</v>
          </cell>
          <cell r="CP32">
            <v>530.13199510764287</v>
          </cell>
          <cell r="CQ32">
            <v>555.57275883330624</v>
          </cell>
          <cell r="CR32">
            <v>2090.0103425320335</v>
          </cell>
          <cell r="DA32">
            <v>2509.2884900494651</v>
          </cell>
          <cell r="DB32">
            <v>2143.0995224278145</v>
          </cell>
          <cell r="DC32">
            <v>2270.9960477074624</v>
          </cell>
          <cell r="DD32">
            <v>2186.2976229439673</v>
          </cell>
          <cell r="DE32">
            <v>2060.5753739410125</v>
          </cell>
        </row>
        <row r="33">
          <cell r="C33" t="str">
            <v>High Voltage Power</v>
          </cell>
          <cell r="G33">
            <v>34892.550376802974</v>
          </cell>
          <cell r="H33">
            <v>43045.840919639173</v>
          </cell>
          <cell r="I33">
            <v>36121.322127396917</v>
          </cell>
          <cell r="J33">
            <v>26052.841858110765</v>
          </cell>
          <cell r="K33">
            <v>140112.55528194984</v>
          </cell>
          <cell r="L33">
            <v>29814.746153594642</v>
          </cell>
          <cell r="M33">
            <v>33394.890895626304</v>
          </cell>
          <cell r="N33">
            <v>28913.598232982644</v>
          </cell>
          <cell r="O33">
            <v>27542.220284831754</v>
          </cell>
          <cell r="P33">
            <v>119665.45556703534</v>
          </cell>
          <cell r="Q33">
            <v>30894.034690575394</v>
          </cell>
          <cell r="R33">
            <v>33629.147437589076</v>
          </cell>
          <cell r="S33">
            <v>32712.691569996347</v>
          </cell>
          <cell r="T33">
            <v>29571.012214438641</v>
          </cell>
          <cell r="U33">
            <v>126806.88591259945</v>
          </cell>
          <cell r="V33">
            <v>29756.477818929001</v>
          </cell>
          <cell r="W33">
            <v>32406.183188231498</v>
          </cell>
          <cell r="X33">
            <v>31514.119767012769</v>
          </cell>
          <cell r="Y33">
            <v>28400.751471428975</v>
          </cell>
          <cell r="Z33">
            <v>122077.53224560224</v>
          </cell>
          <cell r="AA33">
            <v>28070.398506882375</v>
          </cell>
          <cell r="AB33">
            <v>30584.020140832603</v>
          </cell>
          <cell r="AC33">
            <v>29718.656560902062</v>
          </cell>
          <cell r="AD33">
            <v>26684.432980982663</v>
          </cell>
          <cell r="AE33">
            <v>115057.5081895997</v>
          </cell>
          <cell r="AF33">
            <v>28743.319019033668</v>
          </cell>
          <cell r="AG33">
            <v>31317.198705852566</v>
          </cell>
          <cell r="AH33">
            <v>30431.090108594915</v>
          </cell>
          <cell r="AI33">
            <v>27324.128292170604</v>
          </cell>
          <cell r="AJ33">
            <v>117815.73612565175</v>
          </cell>
          <cell r="AL33" t="str">
            <v>High Voltage Power</v>
          </cell>
          <cell r="AP33">
            <v>32765.162037634866</v>
          </cell>
          <cell r="AQ33">
            <v>27306.80995660539</v>
          </cell>
          <cell r="AR33">
            <v>31008.12773427186</v>
          </cell>
          <cell r="AS33">
            <v>31901.126674745083</v>
          </cell>
          <cell r="AT33">
            <v>122981.2264032572</v>
          </cell>
          <cell r="AU33">
            <v>28456.47225026568</v>
          </cell>
          <cell r="AV33">
            <v>28659.491753412967</v>
          </cell>
          <cell r="AW33">
            <v>31805.738939579955</v>
          </cell>
          <cell r="AX33">
            <v>33323.662148391501</v>
          </cell>
          <cell r="AY33">
            <v>122245.36509165011</v>
          </cell>
          <cell r="AZ33">
            <v>31665.465118143777</v>
          </cell>
          <cell r="BA33">
            <v>29632.834082602094</v>
          </cell>
          <cell r="BB33">
            <v>30639.712942029833</v>
          </cell>
          <cell r="BC33">
            <v>32108.828714491923</v>
          </cell>
          <cell r="BD33">
            <v>124046.84085726761</v>
          </cell>
          <cell r="BE33">
            <v>30476.330335151502</v>
          </cell>
          <cell r="BF33">
            <v>28290.633816580106</v>
          </cell>
          <cell r="BG33">
            <v>28908.272384865784</v>
          </cell>
          <cell r="BH33">
            <v>30295.565614189087</v>
          </cell>
          <cell r="BI33">
            <v>117970.80215078648</v>
          </cell>
          <cell r="BJ33">
            <v>28707.248700928925</v>
          </cell>
          <cell r="BK33">
            <v>27370.728326999662</v>
          </cell>
          <cell r="BL33">
            <v>29601.278914639966</v>
          </cell>
          <cell r="BM33">
            <v>31021.829173433347</v>
          </cell>
          <cell r="BN33">
            <v>116701.08511600191</v>
          </cell>
          <cell r="BP33" t="str">
            <v>High Voltage Power</v>
          </cell>
          <cell r="BT33">
            <v>322.73684607070339</v>
          </cell>
          <cell r="BU33">
            <v>268.97207807256308</v>
          </cell>
          <cell r="BV33">
            <v>305.4300581825778</v>
          </cell>
          <cell r="BW33">
            <v>314.22609774623902</v>
          </cell>
          <cell r="BX33">
            <v>1211.3650800720834</v>
          </cell>
          <cell r="BY33">
            <v>280.29625166511693</v>
          </cell>
          <cell r="BZ33">
            <v>282.29599377111771</v>
          </cell>
          <cell r="CA33">
            <v>313.28652855486251</v>
          </cell>
          <cell r="CB33">
            <v>328.23807216165625</v>
          </cell>
          <cell r="CC33">
            <v>1204.1168461527534</v>
          </cell>
          <cell r="CD33">
            <v>311.90483141371618</v>
          </cell>
          <cell r="CE33">
            <v>291.8834157136306</v>
          </cell>
          <cell r="CF33">
            <v>301.80117247899386</v>
          </cell>
          <cell r="CG33">
            <v>316.27196283774543</v>
          </cell>
          <cell r="CH33">
            <v>1221.8613824440861</v>
          </cell>
          <cell r="CI33">
            <v>300.1918538012423</v>
          </cell>
          <cell r="CJ33">
            <v>278.66274309331402</v>
          </cell>
          <cell r="CK33">
            <v>284.74648299092797</v>
          </cell>
          <cell r="CL33">
            <v>298.41132129976251</v>
          </cell>
          <cell r="CM33">
            <v>1162.0124011852467</v>
          </cell>
          <cell r="CN33">
            <v>282.76639970414988</v>
          </cell>
          <cell r="CO33">
            <v>269.60167402094663</v>
          </cell>
          <cell r="CP33">
            <v>291.57259730920367</v>
          </cell>
          <cell r="CQ33">
            <v>305.56501735831847</v>
          </cell>
          <cell r="CR33">
            <v>1149.5056883926188</v>
          </cell>
        </row>
        <row r="34">
          <cell r="C34" t="str">
            <v>Low Voltage Power</v>
          </cell>
          <cell r="G34">
            <v>28548.450308293337</v>
          </cell>
          <cell r="H34">
            <v>35219.324388795685</v>
          </cell>
          <cell r="I34">
            <v>29553.809013324746</v>
          </cell>
          <cell r="J34">
            <v>21315.961520272438</v>
          </cell>
          <cell r="K34">
            <v>114637.54523068621</v>
          </cell>
          <cell r="L34">
            <v>24393.883216577429</v>
          </cell>
          <cell r="M34">
            <v>27323.092550966972</v>
          </cell>
          <cell r="N34">
            <v>23656.580372440341</v>
          </cell>
          <cell r="O34">
            <v>22534.543869407797</v>
          </cell>
          <cell r="P34">
            <v>97908.10000939254</v>
          </cell>
          <cell r="Q34">
            <v>25276.937474107141</v>
          </cell>
          <cell r="R34">
            <v>27514.756994391053</v>
          </cell>
          <cell r="S34">
            <v>26764.929466360638</v>
          </cell>
          <cell r="T34">
            <v>24194.464539086155</v>
          </cell>
          <cell r="U34">
            <v>103751.08847394498</v>
          </cell>
          <cell r="V34">
            <v>24346.209124578269</v>
          </cell>
          <cell r="W34">
            <v>26514.149881280311</v>
          </cell>
          <cell r="X34">
            <v>25784.279809374075</v>
          </cell>
          <cell r="Y34">
            <v>23236.978476623706</v>
          </cell>
          <cell r="Z34">
            <v>99881.617291856353</v>
          </cell>
          <cell r="AA34">
            <v>22966.689687449216</v>
          </cell>
          <cell r="AB34">
            <v>25023.28920613576</v>
          </cell>
          <cell r="AC34">
            <v>24315.264458919861</v>
          </cell>
          <cell r="AD34">
            <v>21832.717893531266</v>
          </cell>
          <cell r="AE34">
            <v>94137.96124603611</v>
          </cell>
          <cell r="AF34">
            <v>23517.261015573</v>
          </cell>
          <cell r="AG34">
            <v>25623.162577515726</v>
          </cell>
          <cell r="AH34">
            <v>24898.164634304929</v>
          </cell>
          <cell r="AI34">
            <v>22356.1049663214</v>
          </cell>
          <cell r="AJ34">
            <v>96394.693193715066</v>
          </cell>
          <cell r="AL34" t="str">
            <v>Low Voltage Power</v>
          </cell>
          <cell r="AP34">
            <v>26807.859848973974</v>
          </cell>
          <cell r="AQ34">
            <v>22341.935419040768</v>
          </cell>
          <cell r="AR34">
            <v>25370.286328040609</v>
          </cell>
          <cell r="AS34">
            <v>26100.921824791425</v>
          </cell>
          <cell r="AT34">
            <v>100621.00342084678</v>
          </cell>
          <cell r="AU34">
            <v>23282.568204762825</v>
          </cell>
          <cell r="AV34">
            <v>23448.675070974245</v>
          </cell>
          <cell r="AW34">
            <v>26022.877314201778</v>
          </cell>
          <cell r="AX34">
            <v>27264.81448504758</v>
          </cell>
          <cell r="AY34">
            <v>100018.93507498642</v>
          </cell>
          <cell r="AZ34">
            <v>25908.107823935807</v>
          </cell>
          <cell r="BA34">
            <v>24245.046067583527</v>
          </cell>
          <cell r="BB34">
            <v>25068.856043478947</v>
          </cell>
          <cell r="BC34">
            <v>26270.859857311563</v>
          </cell>
          <cell r="BD34">
            <v>101492.86979230985</v>
          </cell>
          <cell r="BE34">
            <v>24935.17936512395</v>
          </cell>
          <cell r="BF34">
            <v>23146.882213565543</v>
          </cell>
          <cell r="BG34">
            <v>23652.222860344729</v>
          </cell>
          <cell r="BH34">
            <v>24787.280957063791</v>
          </cell>
          <cell r="BI34">
            <v>96521.565396098013</v>
          </cell>
          <cell r="BJ34">
            <v>23487.748937123662</v>
          </cell>
          <cell r="BK34">
            <v>22394.232267545176</v>
          </cell>
          <cell r="BL34">
            <v>24219.228202887243</v>
          </cell>
          <cell r="BM34">
            <v>25381.49659644546</v>
          </cell>
          <cell r="BN34">
            <v>95482.706004001535</v>
          </cell>
          <cell r="BP34" t="str">
            <v>Low Voltage Power</v>
          </cell>
          <cell r="BT34">
            <v>264.05741951239361</v>
          </cell>
          <cell r="BU34">
            <v>220.06806387755157</v>
          </cell>
          <cell r="BV34">
            <v>249.89732033119998</v>
          </cell>
          <cell r="BW34">
            <v>257.09407997419549</v>
          </cell>
          <cell r="BX34">
            <v>991.11688369534068</v>
          </cell>
          <cell r="BY34">
            <v>229.33329681691382</v>
          </cell>
          <cell r="BZ34">
            <v>230.96944944909629</v>
          </cell>
          <cell r="CA34">
            <v>256.32534154488752</v>
          </cell>
          <cell r="CB34">
            <v>268.55842267771862</v>
          </cell>
          <cell r="CC34">
            <v>985.18651048861625</v>
          </cell>
          <cell r="CD34">
            <v>255.19486206576767</v>
          </cell>
          <cell r="CE34">
            <v>238.81370376569774</v>
          </cell>
          <cell r="CF34">
            <v>246.92823202826762</v>
          </cell>
          <cell r="CG34">
            <v>258.76796959451889</v>
          </cell>
          <cell r="CH34">
            <v>999.70476745425185</v>
          </cell>
          <cell r="CI34">
            <v>245.6115167464709</v>
          </cell>
          <cell r="CJ34">
            <v>227.99678980362057</v>
          </cell>
          <cell r="CK34">
            <v>232.97439517439557</v>
          </cell>
          <cell r="CL34">
            <v>244.15471742707834</v>
          </cell>
          <cell r="CM34">
            <v>950.7374191515654</v>
          </cell>
          <cell r="CN34">
            <v>231.35432703066806</v>
          </cell>
          <cell r="CO34">
            <v>220.58318783531996</v>
          </cell>
          <cell r="CP34">
            <v>238.55939779843933</v>
          </cell>
          <cell r="CQ34">
            <v>250.00774147498777</v>
          </cell>
          <cell r="CR34">
            <v>940.50465413941515</v>
          </cell>
        </row>
        <row r="35">
          <cell r="C35" t="str">
            <v>SoC COGS</v>
          </cell>
          <cell r="G35">
            <v>22765.434422948405</v>
          </cell>
          <cell r="H35">
            <v>36398.223641341923</v>
          </cell>
          <cell r="I35">
            <v>29846.543385900379</v>
          </cell>
          <cell r="J35">
            <v>25809.649491133365</v>
          </cell>
          <cell r="K35">
            <v>114819.85094132408</v>
          </cell>
          <cell r="L35">
            <v>24353.720545479686</v>
          </cell>
          <cell r="M35">
            <v>29978.900562777984</v>
          </cell>
          <cell r="N35">
            <v>28986.221736195934</v>
          </cell>
          <cell r="O35">
            <v>25743.47090269456</v>
          </cell>
          <cell r="P35">
            <v>109062.31374714818</v>
          </cell>
          <cell r="Q35">
            <v>22901.193856430837</v>
          </cell>
          <cell r="R35">
            <v>28190.871785226005</v>
          </cell>
          <cell r="S35">
            <v>27257.399209556268</v>
          </cell>
          <cell r="T35">
            <v>24208.055462368466</v>
          </cell>
          <cell r="U35">
            <v>102557.52031358157</v>
          </cell>
          <cell r="V35">
            <v>22162.445667513715</v>
          </cell>
          <cell r="W35">
            <v>27281.488824412263</v>
          </cell>
          <cell r="X35">
            <v>26378.128267312517</v>
          </cell>
          <cell r="Y35">
            <v>23427.150447453358</v>
          </cell>
          <cell r="Z35">
            <v>99249.213206691857</v>
          </cell>
          <cell r="AA35">
            <v>22162.445667513715</v>
          </cell>
          <cell r="AB35">
            <v>27281.488824412263</v>
          </cell>
          <cell r="AC35">
            <v>26378.128267312517</v>
          </cell>
          <cell r="AD35">
            <v>23427.150447453358</v>
          </cell>
          <cell r="AE35">
            <v>99249.213206691857</v>
          </cell>
          <cell r="AF35">
            <v>22162.445667513715</v>
          </cell>
          <cell r="AG35">
            <v>27281.488824412263</v>
          </cell>
          <cell r="AH35">
            <v>26378.128267312517</v>
          </cell>
          <cell r="AI35">
            <v>23427.150447453358</v>
          </cell>
          <cell r="AJ35">
            <v>99249.213206691857</v>
          </cell>
          <cell r="AL35" t="str">
            <v>SoC COGS</v>
          </cell>
          <cell r="AP35">
            <v>28500.912087644705</v>
          </cell>
          <cell r="AQ35">
            <v>25324.339842582136</v>
          </cell>
          <cell r="AR35">
            <v>26228.780551245785</v>
          </cell>
          <cell r="AS35">
            <v>29648.007620583965</v>
          </cell>
          <cell r="AT35">
            <v>109702.04010205658</v>
          </cell>
          <cell r="AU35">
            <v>27905.304791695475</v>
          </cell>
          <cell r="AV35">
            <v>24796.045220606651</v>
          </cell>
          <cell r="AW35">
            <v>24664.419832695894</v>
          </cell>
          <cell r="AX35">
            <v>27879.714260002758</v>
          </cell>
          <cell r="AY35">
            <v>105245.48410500078</v>
          </cell>
          <cell r="AZ35">
            <v>26240.951293826998</v>
          </cell>
          <cell r="BA35">
            <v>23526.185530750216</v>
          </cell>
          <cell r="BB35">
            <v>23868.793386479898</v>
          </cell>
          <cell r="BC35">
            <v>26980.368638712345</v>
          </cell>
          <cell r="BD35">
            <v>100616.29884976946</v>
          </cell>
          <cell r="BE35">
            <v>25394.468994026131</v>
          </cell>
          <cell r="BF35">
            <v>23005.582187473476</v>
          </cell>
          <cell r="BG35">
            <v>23868.793386479898</v>
          </cell>
          <cell r="BH35">
            <v>26980.368638712345</v>
          </cell>
          <cell r="BI35">
            <v>99249.213206691857</v>
          </cell>
          <cell r="BJ35">
            <v>25394.468994026131</v>
          </cell>
          <cell r="BK35">
            <v>23005.582187473476</v>
          </cell>
          <cell r="BL35">
            <v>23868.793386479898</v>
          </cell>
          <cell r="BM35">
            <v>26980.368638712345</v>
          </cell>
          <cell r="BN35">
            <v>99249.213206691857</v>
          </cell>
          <cell r="BP35" t="str">
            <v>SoC COGS</v>
          </cell>
          <cell r="BT35">
            <v>280.73398406330034</v>
          </cell>
          <cell r="BU35">
            <v>249.44474744943403</v>
          </cell>
          <cell r="BV35">
            <v>258.35348842977095</v>
          </cell>
          <cell r="BW35">
            <v>292.03287506275205</v>
          </cell>
          <cell r="BX35">
            <v>1080.5650950052575</v>
          </cell>
          <cell r="BY35">
            <v>274.86725219820039</v>
          </cell>
          <cell r="BZ35">
            <v>244.2410454229755</v>
          </cell>
          <cell r="CA35">
            <v>242.94453535205454</v>
          </cell>
          <cell r="CB35">
            <v>274.61518546102712</v>
          </cell>
          <cell r="CC35">
            <v>1036.6680184342576</v>
          </cell>
          <cell r="CD35">
            <v>258.47337024419591</v>
          </cell>
          <cell r="CE35">
            <v>231.7329274778896</v>
          </cell>
          <cell r="CF35">
            <v>235.10761485682698</v>
          </cell>
          <cell r="CG35">
            <v>265.75663109131659</v>
          </cell>
          <cell r="CH35">
            <v>991.0705436702292</v>
          </cell>
          <cell r="CI35">
            <v>250.13551959115736</v>
          </cell>
          <cell r="CJ35">
            <v>226.60498454661371</v>
          </cell>
          <cell r="CK35">
            <v>235.10761485682698</v>
          </cell>
          <cell r="CL35">
            <v>265.75663109131659</v>
          </cell>
          <cell r="CM35">
            <v>977.6047500859147</v>
          </cell>
          <cell r="CN35">
            <v>250.13551959115736</v>
          </cell>
          <cell r="CO35">
            <v>226.60498454661371</v>
          </cell>
          <cell r="CP35">
            <v>235.10761485682698</v>
          </cell>
          <cell r="CQ35">
            <v>265.75663109131659</v>
          </cell>
          <cell r="CR35">
            <v>977.6047500859147</v>
          </cell>
          <cell r="DA35">
            <v>1130.9755317720421</v>
          </cell>
          <cell r="DB35">
            <v>1074.2637904094095</v>
          </cell>
          <cell r="DC35">
            <v>1010.1915750887783</v>
          </cell>
          <cell r="DD35">
            <v>977.6047500859147</v>
          </cell>
          <cell r="DE35">
            <v>977.6047500859147</v>
          </cell>
        </row>
        <row r="36">
          <cell r="C36" t="str">
            <v>Other Semiconductor COGS</v>
          </cell>
          <cell r="G36">
            <v>2330.2873593845507</v>
          </cell>
          <cell r="H36">
            <v>818.749612756734</v>
          </cell>
          <cell r="I36">
            <v>1952.4029227275964</v>
          </cell>
          <cell r="J36">
            <v>1700.4799649562938</v>
          </cell>
          <cell r="K36">
            <v>6801.9198598251751</v>
          </cell>
          <cell r="L36">
            <v>1133.6533099708624</v>
          </cell>
          <cell r="M36">
            <v>755.76887331390833</v>
          </cell>
          <cell r="N36">
            <v>1007.6918310852111</v>
          </cell>
          <cell r="O36">
            <v>818.749612756734</v>
          </cell>
          <cell r="P36">
            <v>3715.863627126716</v>
          </cell>
          <cell r="Q36">
            <v>1932.5832082694553</v>
          </cell>
          <cell r="R36">
            <v>1288.3888055129703</v>
          </cell>
          <cell r="S36">
            <v>1717.8517406839603</v>
          </cell>
          <cell r="T36">
            <v>1395.7545393057176</v>
          </cell>
          <cell r="U36">
            <v>6334.5782937721033</v>
          </cell>
          <cell r="V36">
            <v>1932.5832082694553</v>
          </cell>
          <cell r="W36">
            <v>1288.3888055129703</v>
          </cell>
          <cell r="X36">
            <v>1717.8517406839603</v>
          </cell>
          <cell r="Y36">
            <v>1395.7545393057176</v>
          </cell>
          <cell r="Z36">
            <v>6334.5782937721033</v>
          </cell>
          <cell r="AA36">
            <v>1932.5832082694553</v>
          </cell>
          <cell r="AB36">
            <v>1288.3888055129703</v>
          </cell>
          <cell r="AC36">
            <v>1717.8517406839603</v>
          </cell>
          <cell r="AD36">
            <v>1395.7545393057176</v>
          </cell>
          <cell r="AE36">
            <v>6334.5782937721033</v>
          </cell>
          <cell r="AF36">
            <v>1932.5832082694553</v>
          </cell>
          <cell r="AG36">
            <v>1288.3888055129703</v>
          </cell>
          <cell r="AH36">
            <v>1717.8517406839603</v>
          </cell>
          <cell r="AI36">
            <v>1395.7545393057176</v>
          </cell>
          <cell r="AJ36">
            <v>6334.5782937721033</v>
          </cell>
          <cell r="AL36" t="str">
            <v>Other Semiconductor COGS</v>
          </cell>
          <cell r="AP36">
            <v>1868.4286034704955</v>
          </cell>
          <cell r="AQ36">
            <v>1511.5377466278164</v>
          </cell>
          <cell r="AR36">
            <v>1007.691831085211</v>
          </cell>
          <cell r="AS36">
            <v>839.74319257100922</v>
          </cell>
          <cell r="AT36">
            <v>5227.401373754532</v>
          </cell>
          <cell r="AU36">
            <v>944.71109164238533</v>
          </cell>
          <cell r="AV36">
            <v>1190.027477927641</v>
          </cell>
          <cell r="AW36">
            <v>1717.8517406839601</v>
          </cell>
          <cell r="AX36">
            <v>1431.5431172366334</v>
          </cell>
          <cell r="AY36">
            <v>5284.1334274906203</v>
          </cell>
          <cell r="AZ36">
            <v>1610.4860068912126</v>
          </cell>
          <cell r="BA36">
            <v>1574.6974289602967</v>
          </cell>
          <cell r="BB36">
            <v>1717.8517406839601</v>
          </cell>
          <cell r="BC36">
            <v>1431.5431172366334</v>
          </cell>
          <cell r="BD36">
            <v>6334.5782937721033</v>
          </cell>
          <cell r="BE36">
            <v>1610.4860068912126</v>
          </cell>
          <cell r="BF36">
            <v>1574.6974289602967</v>
          </cell>
          <cell r="BG36">
            <v>1717.8517406839601</v>
          </cell>
          <cell r="BH36">
            <v>1431.5431172366334</v>
          </cell>
          <cell r="BI36">
            <v>6334.5782937721033</v>
          </cell>
          <cell r="BJ36">
            <v>1610.4860068912126</v>
          </cell>
          <cell r="BK36">
            <v>1574.6974289602967</v>
          </cell>
          <cell r="BL36">
            <v>1717.8517406839601</v>
          </cell>
          <cell r="BM36">
            <v>1431.5431172366334</v>
          </cell>
          <cell r="BN36">
            <v>6334.5782937721033</v>
          </cell>
          <cell r="BP36" t="str">
            <v>Other Semiconductor COGS</v>
          </cell>
          <cell r="BT36">
            <v>18.40402174418438</v>
          </cell>
          <cell r="BU36">
            <v>14.88864680428399</v>
          </cell>
          <cell r="BV36">
            <v>9.9257645361893285</v>
          </cell>
          <cell r="BW36">
            <v>8.2714704468244395</v>
          </cell>
          <cell r="BX36">
            <v>51.489903531482135</v>
          </cell>
          <cell r="BY36">
            <v>9.3054042526774943</v>
          </cell>
          <cell r="BZ36">
            <v>11.721770657587264</v>
          </cell>
          <cell r="CA36">
            <v>16.920839645737004</v>
          </cell>
          <cell r="CB36">
            <v>14.100699704780839</v>
          </cell>
          <cell r="CC36">
            <v>52.048714260782603</v>
          </cell>
          <cell r="CD36">
            <v>15.863287167878443</v>
          </cell>
          <cell r="CE36">
            <v>15.510769675258922</v>
          </cell>
          <cell r="CF36">
            <v>16.920839645737004</v>
          </cell>
          <cell r="CG36">
            <v>14.100699704780839</v>
          </cell>
          <cell r="CH36">
            <v>62.395596193655209</v>
          </cell>
          <cell r="CI36">
            <v>15.863287167878443</v>
          </cell>
          <cell r="CJ36">
            <v>15.510769675258922</v>
          </cell>
          <cell r="CK36">
            <v>16.920839645737004</v>
          </cell>
          <cell r="CL36">
            <v>14.100699704780839</v>
          </cell>
          <cell r="CM36">
            <v>62.395596193655209</v>
          </cell>
          <cell r="CN36">
            <v>15.863287167878443</v>
          </cell>
          <cell r="CO36">
            <v>15.510769675258922</v>
          </cell>
          <cell r="CP36">
            <v>16.920839645737004</v>
          </cell>
          <cell r="CQ36">
            <v>14.100699704780839</v>
          </cell>
          <cell r="CR36">
            <v>62.395596193655209</v>
          </cell>
          <cell r="DA36">
            <v>66.998910619277964</v>
          </cell>
          <cell r="DB36">
            <v>36.601256727198148</v>
          </cell>
          <cell r="DC36">
            <v>62.395596193655216</v>
          </cell>
          <cell r="DD36">
            <v>62.395596193655216</v>
          </cell>
          <cell r="DE36">
            <v>62.395596193655216</v>
          </cell>
        </row>
        <row r="37">
          <cell r="C37" t="str">
            <v>COGS</v>
          </cell>
          <cell r="G37">
            <v>129672</v>
          </cell>
          <cell r="H37">
            <v>159618</v>
          </cell>
          <cell r="I37">
            <v>136318</v>
          </cell>
          <cell r="J37">
            <v>117269</v>
          </cell>
          <cell r="K37">
            <v>542877</v>
          </cell>
          <cell r="L37">
            <v>126396</v>
          </cell>
          <cell r="M37">
            <v>139953</v>
          </cell>
          <cell r="N37">
            <v>131610</v>
          </cell>
          <cell r="O37">
            <v>125303</v>
          </cell>
          <cell r="P37">
            <v>523262</v>
          </cell>
          <cell r="Q37">
            <v>130798.28498087265</v>
          </cell>
          <cell r="R37">
            <v>142336.31138145094</v>
          </cell>
          <cell r="S37">
            <v>140747.71852934177</v>
          </cell>
          <cell r="T37">
            <v>131256.94316913464</v>
          </cell>
          <cell r="U37">
            <v>545139.25806080003</v>
          </cell>
          <cell r="V37">
            <v>129179.95666829596</v>
          </cell>
          <cell r="W37">
            <v>140437.88840360279</v>
          </cell>
          <cell r="X37">
            <v>138937.64421435521</v>
          </cell>
          <cell r="Y37">
            <v>129586.98871671937</v>
          </cell>
          <cell r="Z37">
            <v>538142.47800297325</v>
          </cell>
          <cell r="AA37">
            <v>126114.35791912026</v>
          </cell>
          <cell r="AB37">
            <v>137124.86468105935</v>
          </cell>
          <cell r="AC37">
            <v>135673.16565779029</v>
          </cell>
          <cell r="AD37">
            <v>126466.40964318061</v>
          </cell>
          <cell r="AE37">
            <v>525378.79790115054</v>
          </cell>
          <cell r="AF37">
            <v>127337.84975939535</v>
          </cell>
          <cell r="AG37">
            <v>138457.9166174593</v>
          </cell>
          <cell r="AH37">
            <v>136968.49938086819</v>
          </cell>
          <cell r="AI37">
            <v>127629.49202715869</v>
          </cell>
          <cell r="AJ37">
            <v>530393.75778488151</v>
          </cell>
          <cell r="AL37" t="str">
            <v>COGS</v>
          </cell>
          <cell r="AP37">
            <v>129968.33333333334</v>
          </cell>
          <cell r="AQ37">
            <v>120311.33333333333</v>
          </cell>
          <cell r="AR37">
            <v>130914.99999999999</v>
          </cell>
          <cell r="AS37">
            <v>137171.99999999997</v>
          </cell>
          <cell r="AT37">
            <v>518366.66666666663</v>
          </cell>
          <cell r="AU37">
            <v>129507.66666666666</v>
          </cell>
          <cell r="AV37">
            <v>127134.76166029088</v>
          </cell>
          <cell r="AW37">
            <v>134644.29378106541</v>
          </cell>
          <cell r="AX37">
            <v>141806.78043074789</v>
          </cell>
          <cell r="AY37">
            <v>533093.50253877079</v>
          </cell>
          <cell r="AZ37">
            <v>137584.12674260605</v>
          </cell>
          <cell r="BA37">
            <v>130564.61433552174</v>
          </cell>
          <cell r="BB37">
            <v>132932.60058006487</v>
          </cell>
          <cell r="BC37">
            <v>139937.80700718693</v>
          </cell>
          <cell r="BD37">
            <v>541019.14866537962</v>
          </cell>
          <cell r="BE37">
            <v>135820.75904847658</v>
          </cell>
          <cell r="BF37">
            <v>128429.44511751964</v>
          </cell>
          <cell r="BG37">
            <v>129784.52683976662</v>
          </cell>
          <cell r="BH37">
            <v>136640.96500663634</v>
          </cell>
          <cell r="BI37">
            <v>530675.69601239916</v>
          </cell>
          <cell r="BJ37">
            <v>132604.24698625371</v>
          </cell>
          <cell r="BK37">
            <v>126756.88968191884</v>
          </cell>
          <cell r="BL37">
            <v>131044.5387120833</v>
          </cell>
          <cell r="BM37">
            <v>137961.44420526223</v>
          </cell>
          <cell r="BN37">
            <v>528367.11958551814</v>
          </cell>
          <cell r="BP37" t="str">
            <v>COGS</v>
          </cell>
          <cell r="BT37">
            <v>1280.1880833333332</v>
          </cell>
          <cell r="BU37">
            <v>1185.0666333333334</v>
          </cell>
          <cell r="BV37">
            <v>1289.5127499999999</v>
          </cell>
          <cell r="BW37">
            <v>1351.1441999999997</v>
          </cell>
          <cell r="BX37">
            <v>5105.911666666666</v>
          </cell>
          <cell r="BY37">
            <v>1275.6505166666668</v>
          </cell>
          <cell r="BZ37">
            <v>1252.2774023538652</v>
          </cell>
          <cell r="CA37">
            <v>1326.2462937434943</v>
          </cell>
          <cell r="CB37">
            <v>1396.7967872428665</v>
          </cell>
          <cell r="CC37">
            <v>5250.9710000068926</v>
          </cell>
          <cell r="CD37">
            <v>1355.2036484146695</v>
          </cell>
          <cell r="CE37">
            <v>1286.061451204889</v>
          </cell>
          <cell r="CF37">
            <v>1309.3861157136391</v>
          </cell>
          <cell r="CG37">
            <v>1378.3873990207915</v>
          </cell>
          <cell r="CH37">
            <v>5329.0386143539899</v>
          </cell>
          <cell r="CI37">
            <v>1337.8344766274945</v>
          </cell>
          <cell r="CJ37">
            <v>1265.0300344075683</v>
          </cell>
          <cell r="CK37">
            <v>1278.3775893717011</v>
          </cell>
          <cell r="CL37">
            <v>1345.913505315368</v>
          </cell>
          <cell r="CM37">
            <v>5227.1556057221314</v>
          </cell>
          <cell r="CN37">
            <v>1306.1518328145992</v>
          </cell>
          <cell r="CO37">
            <v>1248.5553633669003</v>
          </cell>
          <cell r="CP37">
            <v>1290.7887063140206</v>
          </cell>
          <cell r="CQ37">
            <v>1358.9202254218333</v>
          </cell>
          <cell r="CR37">
            <v>5204.4161279173532</v>
          </cell>
          <cell r="CX37" t="str">
            <v>COGS</v>
          </cell>
          <cell r="DA37">
            <v>5347.3384499999993</v>
          </cell>
          <cell r="DB37">
            <v>5154.1306999999997</v>
          </cell>
          <cell r="DC37">
            <v>5369.6216918988803</v>
          </cell>
          <cell r="DD37">
            <v>5300.7034083292865</v>
          </cell>
          <cell r="DE37">
            <v>5174.9811593263321</v>
          </cell>
        </row>
        <row r="38">
          <cell r="C38" t="str">
            <v>Margin %</v>
          </cell>
          <cell r="G38">
            <v>0.69487492765738534</v>
          </cell>
          <cell r="H38">
            <v>0.71650835832151261</v>
          </cell>
          <cell r="I38">
            <v>0.71365449652905022</v>
          </cell>
          <cell r="J38">
            <v>0.63263489528824057</v>
          </cell>
          <cell r="K38">
            <v>0.69089064910074782</v>
          </cell>
          <cell r="L38">
            <v>0.63497390194768333</v>
          </cell>
          <cell r="M38">
            <v>0.64254920595567677</v>
          </cell>
          <cell r="N38">
            <v>0.61031709963736192</v>
          </cell>
          <cell r="O38">
            <v>0.62494326768178032</v>
          </cell>
          <cell r="P38">
            <v>0.62815737127120774</v>
          </cell>
          <cell r="Q38">
            <v>0.62299999999999989</v>
          </cell>
          <cell r="R38">
            <v>0.623</v>
          </cell>
          <cell r="S38">
            <v>0.623</v>
          </cell>
          <cell r="T38">
            <v>0.623</v>
          </cell>
          <cell r="U38">
            <v>0.62300000000000011</v>
          </cell>
          <cell r="V38">
            <v>0.60600000000000009</v>
          </cell>
          <cell r="W38">
            <v>0.60599999999999998</v>
          </cell>
          <cell r="X38">
            <v>0.60599999999999998</v>
          </cell>
          <cell r="Y38">
            <v>0.60599999999999998</v>
          </cell>
          <cell r="Z38">
            <v>0.60599999999999998</v>
          </cell>
          <cell r="AA38">
            <v>0.58699999999999997</v>
          </cell>
          <cell r="AB38">
            <v>0.58699999999999997</v>
          </cell>
          <cell r="AC38">
            <v>0.58699999999999997</v>
          </cell>
          <cell r="AD38">
            <v>0.58699999999999997</v>
          </cell>
          <cell r="AE38">
            <v>0.58699999999999997</v>
          </cell>
          <cell r="AF38">
            <v>0.58799412374774596</v>
          </cell>
          <cell r="AG38">
            <v>0.58792046623443728</v>
          </cell>
          <cell r="AH38">
            <v>0.58776174179495355</v>
          </cell>
          <cell r="AI38">
            <v>0.58791258224508336</v>
          </cell>
          <cell r="AJ38">
            <v>0.58789525180821678</v>
          </cell>
          <cell r="AL38" t="str">
            <v>Margin %</v>
          </cell>
          <cell r="AP38">
            <v>0.68718562409895079</v>
          </cell>
          <cell r="AQ38">
            <v>0.63345203224351476</v>
          </cell>
          <cell r="AR38">
            <v>0.63765275854286985</v>
          </cell>
          <cell r="AS38">
            <v>0.63187666984000235</v>
          </cell>
          <cell r="AT38">
            <v>0.64678172957029001</v>
          </cell>
          <cell r="AU38">
            <v>0.61495883897579406</v>
          </cell>
          <cell r="AV38">
            <v>0.62427548163333557</v>
          </cell>
          <cell r="AW38">
            <v>0.62299999999999989</v>
          </cell>
          <cell r="AX38">
            <v>0.62300000000000011</v>
          </cell>
          <cell r="AY38">
            <v>0.62132902336482099</v>
          </cell>
          <cell r="AZ38">
            <v>0.623</v>
          </cell>
          <cell r="BA38">
            <v>0.61728898612909067</v>
          </cell>
          <cell r="BB38">
            <v>0.60599999999999976</v>
          </cell>
          <cell r="BC38">
            <v>0.60600000000000009</v>
          </cell>
          <cell r="BD38">
            <v>0.61295878326943809</v>
          </cell>
          <cell r="BE38">
            <v>0.60599999999999998</v>
          </cell>
          <cell r="BF38">
            <v>0.5996468410358623</v>
          </cell>
          <cell r="BG38">
            <v>0.58699999999999986</v>
          </cell>
          <cell r="BH38">
            <v>0.58700000000000008</v>
          </cell>
          <cell r="BI38">
            <v>0.59480902844187333</v>
          </cell>
          <cell r="BJ38">
            <v>0.58699999999999986</v>
          </cell>
          <cell r="BK38">
            <v>0.58733251879102988</v>
          </cell>
          <cell r="BL38">
            <v>0.58796818016750874</v>
          </cell>
          <cell r="BM38">
            <v>0.58786792939197774</v>
          </cell>
          <cell r="BN38">
            <v>0.58754625529403548</v>
          </cell>
          <cell r="BP38" t="str">
            <v>Margin %</v>
          </cell>
          <cell r="BT38">
            <v>0.6871856240989509</v>
          </cell>
          <cell r="BU38">
            <v>0.63345203224351465</v>
          </cell>
          <cell r="BV38">
            <v>0.63765275854286985</v>
          </cell>
          <cell r="BW38">
            <v>0.63187666984000235</v>
          </cell>
          <cell r="BX38">
            <v>0.64678172957029012</v>
          </cell>
          <cell r="BY38">
            <v>0.61495883897579406</v>
          </cell>
          <cell r="BZ38">
            <v>0.62427548163333546</v>
          </cell>
          <cell r="CA38">
            <v>0.62299999999999989</v>
          </cell>
          <cell r="CB38">
            <v>0.623</v>
          </cell>
          <cell r="CC38">
            <v>0.6213290233648211</v>
          </cell>
          <cell r="CD38">
            <v>0.62299999999999989</v>
          </cell>
          <cell r="CE38">
            <v>0.61728898612909067</v>
          </cell>
          <cell r="CF38">
            <v>0.60599999999999998</v>
          </cell>
          <cell r="CG38">
            <v>0.60600000000000021</v>
          </cell>
          <cell r="CH38">
            <v>0.6129587832694382</v>
          </cell>
          <cell r="CI38">
            <v>0.60600000000000009</v>
          </cell>
          <cell r="CJ38">
            <v>0.5996468410358623</v>
          </cell>
          <cell r="CK38">
            <v>0.58699999999999986</v>
          </cell>
          <cell r="CL38">
            <v>0.58700000000000019</v>
          </cell>
          <cell r="CM38">
            <v>0.59480902844187322</v>
          </cell>
          <cell r="CN38">
            <v>0.58699999999999997</v>
          </cell>
          <cell r="CO38">
            <v>0.58733251879102999</v>
          </cell>
          <cell r="CP38">
            <v>0.58796818016750885</v>
          </cell>
          <cell r="CQ38">
            <v>0.58786792939197796</v>
          </cell>
          <cell r="CR38">
            <v>0.58754625529403537</v>
          </cell>
          <cell r="CX38" t="str">
            <v>Margin %</v>
          </cell>
          <cell r="DA38">
            <v>0.69089064910074782</v>
          </cell>
          <cell r="DB38">
            <v>0.62815737127120785</v>
          </cell>
          <cell r="DC38">
            <v>0.62300000000000011</v>
          </cell>
          <cell r="DD38">
            <v>0.60599999999999998</v>
          </cell>
          <cell r="DE38">
            <v>0.58699999999999974</v>
          </cell>
        </row>
        <row r="40">
          <cell r="C40" t="str">
            <v>MCU GP</v>
          </cell>
          <cell r="G40">
            <v>34264.722467429274</v>
          </cell>
          <cell r="H40">
            <v>36764.138562533532</v>
          </cell>
          <cell r="I40">
            <v>32356.077449349657</v>
          </cell>
          <cell r="J40">
            <v>35309.932834472871</v>
          </cell>
          <cell r="K40">
            <v>138694.87131378532</v>
          </cell>
          <cell r="L40">
            <v>38900.003225622626</v>
          </cell>
          <cell r="M40">
            <v>40399.652882685179</v>
          </cell>
          <cell r="N40">
            <v>40854.092172704135</v>
          </cell>
          <cell r="O40">
            <v>40535.984669690864</v>
          </cell>
          <cell r="P40">
            <v>160689.7329507028</v>
          </cell>
          <cell r="Q40">
            <v>41476.848718132147</v>
          </cell>
          <cell r="R40">
            <v>43075.839381331163</v>
          </cell>
          <cell r="S40">
            <v>43560.38200654299</v>
          </cell>
          <cell r="T40">
            <v>43221.202168894713</v>
          </cell>
          <cell r="U40">
            <v>171334.27227490101</v>
          </cell>
          <cell r="V40">
            <v>42467.01221538199</v>
          </cell>
          <cell r="W40">
            <v>44104.175069479657</v>
          </cell>
          <cell r="X40">
            <v>44600.285025266829</v>
          </cell>
          <cell r="Y40">
            <v>44253.008056215811</v>
          </cell>
          <cell r="Z40">
            <v>175424.48036634427</v>
          </cell>
          <cell r="AA40">
            <v>42467.01221538199</v>
          </cell>
          <cell r="AB40">
            <v>44104.175069479657</v>
          </cell>
          <cell r="AC40">
            <v>44600.285025266829</v>
          </cell>
          <cell r="AD40">
            <v>44253.008056215811</v>
          </cell>
          <cell r="AE40">
            <v>175424.48036634427</v>
          </cell>
          <cell r="AF40">
            <v>42467.01221538199</v>
          </cell>
          <cell r="AG40">
            <v>44104.175069479657</v>
          </cell>
          <cell r="AH40">
            <v>44600.285025266829</v>
          </cell>
          <cell r="AI40">
            <v>44253.008056215811</v>
          </cell>
          <cell r="AJ40">
            <v>175424.48036634427</v>
          </cell>
          <cell r="AL40" t="str">
            <v>MCU GP</v>
          </cell>
          <cell r="AP40">
            <v>33340.695911057395</v>
          </cell>
          <cell r="AQ40">
            <v>36506.62296485612</v>
          </cell>
          <cell r="AR40">
            <v>39399.886444643475</v>
          </cell>
          <cell r="AS40">
            <v>40551.132646024831</v>
          </cell>
          <cell r="AT40">
            <v>149798.33796658181</v>
          </cell>
          <cell r="AU40">
            <v>40748.056338366376</v>
          </cell>
          <cell r="AV40">
            <v>40849.60601917129</v>
          </cell>
          <cell r="AW40">
            <v>42009.84560586515</v>
          </cell>
          <cell r="AX40">
            <v>43237.353589735103</v>
          </cell>
          <cell r="AY40">
            <v>166844.86155313792</v>
          </cell>
          <cell r="AZ40">
            <v>43447.322060660226</v>
          </cell>
          <cell r="BA40">
            <v>42969.805517723806</v>
          </cell>
          <cell r="BB40">
            <v>43012.733166747879</v>
          </cell>
          <cell r="BC40">
            <v>44269.545054742048</v>
          </cell>
          <cell r="BD40">
            <v>173699.40579987396</v>
          </cell>
          <cell r="BE40">
            <v>44484.526035583156</v>
          </cell>
          <cell r="BF40">
            <v>43657.676109271204</v>
          </cell>
          <cell r="BG40">
            <v>43012.733166747879</v>
          </cell>
          <cell r="BH40">
            <v>44269.545054742048</v>
          </cell>
          <cell r="BI40">
            <v>175424.48036634427</v>
          </cell>
          <cell r="BJ40">
            <v>44484.526035583156</v>
          </cell>
          <cell r="BK40">
            <v>43657.676109271204</v>
          </cell>
          <cell r="BL40">
            <v>43012.733166747879</v>
          </cell>
          <cell r="BM40">
            <v>44269.545054742048</v>
          </cell>
          <cell r="BN40">
            <v>175424.48036634427</v>
          </cell>
          <cell r="BP40" t="str">
            <v>MCU GP</v>
          </cell>
          <cell r="BT40">
            <v>328.4058547239153</v>
          </cell>
          <cell r="BU40">
            <v>359.59023620383277</v>
          </cell>
          <cell r="BV40">
            <v>388.08888147973818</v>
          </cell>
          <cell r="BW40">
            <v>399.42865656334459</v>
          </cell>
          <cell r="BX40">
            <v>1475.5136289708307</v>
          </cell>
          <cell r="BY40">
            <v>401.3683549329088</v>
          </cell>
          <cell r="BZ40">
            <v>402.36861928883718</v>
          </cell>
          <cell r="CA40">
            <v>413.79697921777171</v>
          </cell>
          <cell r="CB40">
            <v>425.88793285889074</v>
          </cell>
          <cell r="CC40">
            <v>1643.4218862984085</v>
          </cell>
          <cell r="CD40">
            <v>427.95612229750321</v>
          </cell>
          <cell r="CE40">
            <v>423.25258434957948</v>
          </cell>
          <cell r="CF40">
            <v>423.67542169246656</v>
          </cell>
          <cell r="CG40">
            <v>436.05501878920916</v>
          </cell>
          <cell r="CH40">
            <v>1710.9391471287581</v>
          </cell>
          <cell r="CI40">
            <v>438.17258145049408</v>
          </cell>
          <cell r="CJ40">
            <v>430.02810967632132</v>
          </cell>
          <cell r="CK40">
            <v>423.67542169246656</v>
          </cell>
          <cell r="CL40">
            <v>436.05501878920916</v>
          </cell>
          <cell r="CM40">
            <v>1727.9311316084909</v>
          </cell>
          <cell r="CN40">
            <v>438.17258145049408</v>
          </cell>
          <cell r="CO40">
            <v>430.02810967632132</v>
          </cell>
          <cell r="CP40">
            <v>423.67542169246656</v>
          </cell>
          <cell r="CQ40">
            <v>436.05501878920916</v>
          </cell>
          <cell r="CR40">
            <v>1727.9311316084909</v>
          </cell>
          <cell r="DA40">
            <v>1366.1444824407854</v>
          </cell>
          <cell r="DB40">
            <v>1582.7938695644225</v>
          </cell>
          <cell r="DC40">
            <v>1687.6425819077749</v>
          </cell>
          <cell r="DD40">
            <v>1727.9311316084909</v>
          </cell>
          <cell r="DE40">
            <v>1727.9311316084909</v>
          </cell>
        </row>
        <row r="41">
          <cell r="C41" t="str">
            <v>Auto MCU</v>
          </cell>
          <cell r="G41">
            <v>18845.597357086102</v>
          </cell>
          <cell r="H41">
            <v>20220.276209393443</v>
          </cell>
          <cell r="I41">
            <v>17795.842597142313</v>
          </cell>
          <cell r="J41">
            <v>19420.463058960078</v>
          </cell>
          <cell r="K41">
            <v>76282.179222581937</v>
          </cell>
          <cell r="L41">
            <v>21395.001774092445</v>
          </cell>
          <cell r="M41">
            <v>22219.809085476852</v>
          </cell>
          <cell r="N41">
            <v>22469.750694987277</v>
          </cell>
          <cell r="O41">
            <v>22294.79156832998</v>
          </cell>
          <cell r="P41">
            <v>88379.353122886547</v>
          </cell>
          <cell r="Q41">
            <v>22812.266794972682</v>
          </cell>
          <cell r="R41">
            <v>23691.71165973214</v>
          </cell>
          <cell r="S41">
            <v>23958.210103598642</v>
          </cell>
          <cell r="T41">
            <v>23771.661192892094</v>
          </cell>
          <cell r="U41">
            <v>94233.84975119555</v>
          </cell>
          <cell r="V41">
            <v>23356.856718460098</v>
          </cell>
          <cell r="W41">
            <v>24257.296288213813</v>
          </cell>
          <cell r="X41">
            <v>24530.156763896754</v>
          </cell>
          <cell r="Y41">
            <v>24339.154430918697</v>
          </cell>
          <cell r="Z41">
            <v>96483.464201489362</v>
          </cell>
          <cell r="AA41">
            <v>23356.856718460098</v>
          </cell>
          <cell r="AB41">
            <v>24257.296288213813</v>
          </cell>
          <cell r="AC41">
            <v>24530.156763896754</v>
          </cell>
          <cell r="AD41">
            <v>24339.154430918697</v>
          </cell>
          <cell r="AE41">
            <v>96483.464201489362</v>
          </cell>
          <cell r="AF41">
            <v>23356.856718460098</v>
          </cell>
          <cell r="AG41">
            <v>24257.296288213813</v>
          </cell>
          <cell r="AH41">
            <v>24530.156763896754</v>
          </cell>
          <cell r="AI41">
            <v>24339.154430918697</v>
          </cell>
          <cell r="AJ41">
            <v>96483.464201489362</v>
          </cell>
          <cell r="AL41" t="str">
            <v>Auto MCU</v>
          </cell>
          <cell r="AP41">
            <v>18337.382751081568</v>
          </cell>
          <cell r="AQ41">
            <v>20078.642630670867</v>
          </cell>
          <cell r="AR41">
            <v>21669.937544553912</v>
          </cell>
          <cell r="AS41">
            <v>22303.122955313658</v>
          </cell>
          <cell r="AT41">
            <v>82389.085881620005</v>
          </cell>
          <cell r="AU41">
            <v>22411.43098610151</v>
          </cell>
          <cell r="AV41">
            <v>22467.283310544211</v>
          </cell>
          <cell r="AW41">
            <v>23105.415083225835</v>
          </cell>
          <cell r="AX41">
            <v>23780.544474354305</v>
          </cell>
          <cell r="AY41">
            <v>91764.673854225854</v>
          </cell>
          <cell r="AZ41">
            <v>23896.027133363124</v>
          </cell>
          <cell r="BA41">
            <v>23633.393034748093</v>
          </cell>
          <cell r="BB41">
            <v>23657.003241711336</v>
          </cell>
          <cell r="BC41">
            <v>24348.249780108126</v>
          </cell>
          <cell r="BD41">
            <v>95534.673189930676</v>
          </cell>
          <cell r="BE41">
            <v>24466.489319570734</v>
          </cell>
          <cell r="BF41">
            <v>24011.721860099162</v>
          </cell>
          <cell r="BG41">
            <v>23657.003241711336</v>
          </cell>
          <cell r="BH41">
            <v>24348.249780108126</v>
          </cell>
          <cell r="BI41">
            <v>96483.464201489347</v>
          </cell>
          <cell r="BJ41">
            <v>24466.489319570734</v>
          </cell>
          <cell r="BK41">
            <v>24011.721860099162</v>
          </cell>
          <cell r="BL41">
            <v>23657.003241711336</v>
          </cell>
          <cell r="BM41">
            <v>24348.249780108126</v>
          </cell>
          <cell r="BN41">
            <v>96483.464201489347</v>
          </cell>
          <cell r="BP41" t="str">
            <v>Auto MCU</v>
          </cell>
          <cell r="BT41">
            <v>180.62322009815344</v>
          </cell>
          <cell r="BU41">
            <v>197.77462991210803</v>
          </cell>
          <cell r="BV41">
            <v>213.44888481385601</v>
          </cell>
          <cell r="BW41">
            <v>219.68576110983952</v>
          </cell>
          <cell r="BX41">
            <v>811.53249593395697</v>
          </cell>
          <cell r="BY41">
            <v>220.75259521309985</v>
          </cell>
          <cell r="BZ41">
            <v>221.30274060886046</v>
          </cell>
          <cell r="CA41">
            <v>227.58833856977446</v>
          </cell>
          <cell r="CB41">
            <v>234.23836307238989</v>
          </cell>
          <cell r="CC41">
            <v>903.88203746412466</v>
          </cell>
          <cell r="CD41">
            <v>235.37586726362676</v>
          </cell>
          <cell r="CE41">
            <v>232.78892139226869</v>
          </cell>
          <cell r="CF41">
            <v>233.02148193085665</v>
          </cell>
          <cell r="CG41">
            <v>239.83026033406503</v>
          </cell>
          <cell r="CH41">
            <v>941.0165309208171</v>
          </cell>
          <cell r="CI41">
            <v>240.9949197977717</v>
          </cell>
          <cell r="CJ41">
            <v>236.51546032197672</v>
          </cell>
          <cell r="CK41">
            <v>233.02148193085665</v>
          </cell>
          <cell r="CL41">
            <v>239.83026033406503</v>
          </cell>
          <cell r="CM41">
            <v>950.3621223846701</v>
          </cell>
          <cell r="CN41">
            <v>240.9949197977717</v>
          </cell>
          <cell r="CO41">
            <v>236.51546032197672</v>
          </cell>
          <cell r="CP41">
            <v>233.02148193085665</v>
          </cell>
          <cell r="CQ41">
            <v>239.83026033406503</v>
          </cell>
          <cell r="CR41">
            <v>950.3621223846701</v>
          </cell>
        </row>
        <row r="42">
          <cell r="C42" t="str">
            <v>General Purpose MCU</v>
          </cell>
          <cell r="G42">
            <v>15419.125110343175</v>
          </cell>
          <cell r="H42">
            <v>16543.862353140088</v>
          </cell>
          <cell r="I42">
            <v>14560.234852207344</v>
          </cell>
          <cell r="J42">
            <v>15889.469775512793</v>
          </cell>
          <cell r="K42">
            <v>62412.692091203404</v>
          </cell>
          <cell r="L42">
            <v>17505.001451530177</v>
          </cell>
          <cell r="M42">
            <v>18179.843797208327</v>
          </cell>
          <cell r="N42">
            <v>18384.341477716858</v>
          </cell>
          <cell r="O42">
            <v>18241.193101360885</v>
          </cell>
          <cell r="P42">
            <v>72310.379827816243</v>
          </cell>
          <cell r="Q42">
            <v>18664.581923159465</v>
          </cell>
          <cell r="R42">
            <v>19384.127721599023</v>
          </cell>
          <cell r="S42">
            <v>19602.171902944345</v>
          </cell>
          <cell r="T42">
            <v>19449.54097600262</v>
          </cell>
          <cell r="U42">
            <v>77100.422523705463</v>
          </cell>
          <cell r="V42">
            <v>19110.155496921892</v>
          </cell>
          <cell r="W42">
            <v>19846.878781265841</v>
          </cell>
          <cell r="X42">
            <v>20070.128261370071</v>
          </cell>
          <cell r="Y42">
            <v>19913.853625297113</v>
          </cell>
          <cell r="Z42">
            <v>78941.016164854911</v>
          </cell>
          <cell r="AA42">
            <v>19110.155496921892</v>
          </cell>
          <cell r="AB42">
            <v>19846.878781265841</v>
          </cell>
          <cell r="AC42">
            <v>20070.128261370071</v>
          </cell>
          <cell r="AD42">
            <v>19913.853625297113</v>
          </cell>
          <cell r="AE42">
            <v>78941.016164854911</v>
          </cell>
          <cell r="AF42">
            <v>19110.155496921892</v>
          </cell>
          <cell r="AG42">
            <v>19846.878781265841</v>
          </cell>
          <cell r="AH42">
            <v>20070.128261370071</v>
          </cell>
          <cell r="AI42">
            <v>19913.853625297113</v>
          </cell>
          <cell r="AJ42">
            <v>78941.016164854911</v>
          </cell>
          <cell r="AL42" t="str">
            <v>General Purpose MCU</v>
          </cell>
          <cell r="AP42">
            <v>15003.313159975825</v>
          </cell>
          <cell r="AQ42">
            <v>16427.980334185253</v>
          </cell>
          <cell r="AR42">
            <v>17729.948900089559</v>
          </cell>
          <cell r="AS42">
            <v>18248.009690711169</v>
          </cell>
          <cell r="AT42">
            <v>67409.252084961816</v>
          </cell>
          <cell r="AU42">
            <v>18336.625352264866</v>
          </cell>
          <cell r="AV42">
            <v>18382.322708627078</v>
          </cell>
          <cell r="AW42">
            <v>18904.430522639319</v>
          </cell>
          <cell r="AX42">
            <v>19456.809115380795</v>
          </cell>
          <cell r="AY42">
            <v>75080.18769891205</v>
          </cell>
          <cell r="AZ42">
            <v>19551.294927297102</v>
          </cell>
          <cell r="BA42">
            <v>19336.412482975709</v>
          </cell>
          <cell r="BB42">
            <v>19355.729925036539</v>
          </cell>
          <cell r="BC42">
            <v>19921.295274633914</v>
          </cell>
          <cell r="BD42">
            <v>78164.732609943254</v>
          </cell>
          <cell r="BE42">
            <v>20018.036716012415</v>
          </cell>
          <cell r="BF42">
            <v>19645.954249172039</v>
          </cell>
          <cell r="BG42">
            <v>19355.729925036539</v>
          </cell>
          <cell r="BH42">
            <v>19921.295274633914</v>
          </cell>
          <cell r="BI42">
            <v>78941.016164854896</v>
          </cell>
          <cell r="BJ42">
            <v>20018.036716012415</v>
          </cell>
          <cell r="BK42">
            <v>19645.954249172039</v>
          </cell>
          <cell r="BL42">
            <v>19355.729925036539</v>
          </cell>
          <cell r="BM42">
            <v>19921.295274633914</v>
          </cell>
          <cell r="BN42">
            <v>78941.016164854896</v>
          </cell>
          <cell r="BP42" t="str">
            <v>General Purpose MCU</v>
          </cell>
          <cell r="BT42">
            <v>147.78263462576186</v>
          </cell>
          <cell r="BU42">
            <v>161.81560629172472</v>
          </cell>
          <cell r="BV42">
            <v>174.63999666588214</v>
          </cell>
          <cell r="BW42">
            <v>179.74289545350501</v>
          </cell>
          <cell r="BX42">
            <v>663.98113303687364</v>
          </cell>
          <cell r="BY42">
            <v>180.61575971980892</v>
          </cell>
          <cell r="BZ42">
            <v>181.06587867997672</v>
          </cell>
          <cell r="CA42">
            <v>186.20864064799727</v>
          </cell>
          <cell r="CB42">
            <v>191.64956978650082</v>
          </cell>
          <cell r="CC42">
            <v>739.5398488342837</v>
          </cell>
          <cell r="CD42">
            <v>192.58025503387645</v>
          </cell>
          <cell r="CE42">
            <v>190.46366295731073</v>
          </cell>
          <cell r="CF42">
            <v>190.65393976160991</v>
          </cell>
          <cell r="CG42">
            <v>196.22475845514404</v>
          </cell>
          <cell r="CH42">
            <v>769.92261620794113</v>
          </cell>
          <cell r="CI42">
            <v>197.17766165272226</v>
          </cell>
          <cell r="CJ42">
            <v>193.51264935434457</v>
          </cell>
          <cell r="CK42">
            <v>190.65393976160991</v>
          </cell>
          <cell r="CL42">
            <v>196.22475845514404</v>
          </cell>
          <cell r="CM42">
            <v>777.56900922382079</v>
          </cell>
          <cell r="CN42">
            <v>197.17766165272226</v>
          </cell>
          <cell r="CO42">
            <v>193.51264935434457</v>
          </cell>
          <cell r="CP42">
            <v>190.65393976160991</v>
          </cell>
          <cell r="CQ42">
            <v>196.22475845514404</v>
          </cell>
          <cell r="CR42">
            <v>777.56900922382079</v>
          </cell>
        </row>
        <row r="43">
          <cell r="C43" t="str">
            <v>Analog &amp; Power GP</v>
          </cell>
          <cell r="G43">
            <v>-8741.0006850963109</v>
          </cell>
          <cell r="H43">
            <v>-10165.165308434865</v>
          </cell>
          <cell r="I43">
            <v>-7875.1311407216854</v>
          </cell>
          <cell r="J43">
            <v>7231.1966216167784</v>
          </cell>
          <cell r="K43">
            <v>-19550.100512636083</v>
          </cell>
          <cell r="L43">
            <v>11091.370629827928</v>
          </cell>
          <cell r="M43">
            <v>11582.01655340672</v>
          </cell>
          <cell r="N43">
            <v>19829.821394577011</v>
          </cell>
          <cell r="O43">
            <v>12423.235845760428</v>
          </cell>
          <cell r="P43">
            <v>54926.444423572088</v>
          </cell>
          <cell r="Q43">
            <v>11641.441830877346</v>
          </cell>
          <cell r="R43">
            <v>13937.834187912369</v>
          </cell>
          <cell r="S43">
            <v>15707.965078168825</v>
          </cell>
          <cell r="T43">
            <v>11139.207392302036</v>
          </cell>
          <cell r="U43">
            <v>52426.448489260576</v>
          </cell>
          <cell r="V43">
            <v>15866.305589013878</v>
          </cell>
          <cell r="W43">
            <v>18549.1640223914</v>
          </cell>
          <cell r="X43">
            <v>20278.247580650394</v>
          </cell>
          <cell r="Y43">
            <v>15331.060760715642</v>
          </cell>
          <cell r="Z43">
            <v>70024.777952771314</v>
          </cell>
          <cell r="AA43">
            <v>20609.243200270546</v>
          </cell>
          <cell r="AB43">
            <v>23719.333223165391</v>
          </cell>
          <cell r="AC43">
            <v>25402.440281390867</v>
          </cell>
          <cell r="AD43">
            <v>20057.056049875551</v>
          </cell>
          <cell r="AE43">
            <v>89788.072754702356</v>
          </cell>
          <cell r="AF43">
            <v>21103.300400277032</v>
          </cell>
          <cell r="AG43">
            <v>24287.947375775526</v>
          </cell>
          <cell r="AH43">
            <v>26011.402890876263</v>
          </cell>
          <cell r="AI43">
            <v>20537.875886687638</v>
          </cell>
          <cell r="AJ43">
            <v>91940.526553616452</v>
          </cell>
          <cell r="AL43" t="str">
            <v>Analog &amp; Power GP</v>
          </cell>
          <cell r="AP43">
            <v>-2839.6885532755305</v>
          </cell>
          <cell r="AQ43">
            <v>8517.9212910204951</v>
          </cell>
          <cell r="AR43">
            <v>11254.919271020859</v>
          </cell>
          <cell r="AS43">
            <v>14331.284833796817</v>
          </cell>
          <cell r="AT43">
            <v>31264.436842562642</v>
          </cell>
          <cell r="AU43">
            <v>17360.959544971483</v>
          </cell>
          <cell r="AV43">
            <v>12162.6378407994</v>
          </cell>
          <cell r="AW43">
            <v>12406.90594988902</v>
          </cell>
          <cell r="AX43">
            <v>14527.877817997854</v>
          </cell>
          <cell r="AY43">
            <v>56458.381153657756</v>
          </cell>
          <cell r="AZ43">
            <v>14185.045849546561</v>
          </cell>
          <cell r="BA43">
            <v>12714.906791205984</v>
          </cell>
          <cell r="BB43">
            <v>16760.591733473051</v>
          </cell>
          <cell r="BC43">
            <v>19125.525208477731</v>
          </cell>
          <cell r="BD43">
            <v>62786.069582703327</v>
          </cell>
          <cell r="BE43">
            <v>18629.185307338808</v>
          </cell>
          <cell r="BF43">
            <v>17090.454907233943</v>
          </cell>
          <cell r="BG43">
            <v>21645.939874568827</v>
          </cell>
          <cell r="BH43">
            <v>24280.368909240548</v>
          </cell>
          <cell r="BI43">
            <v>81645.948998382111</v>
          </cell>
          <cell r="BJ43">
            <v>23620.645537552427</v>
          </cell>
          <cell r="BK43">
            <v>20405.804166676044</v>
          </cell>
          <cell r="BL43">
            <v>22164.849392109863</v>
          </cell>
          <cell r="BM43">
            <v>24862.432547475772</v>
          </cell>
          <cell r="BN43">
            <v>91053.731643814099</v>
          </cell>
          <cell r="BP43" t="str">
            <v>Analog &amp; Power GP</v>
          </cell>
          <cell r="BT43">
            <v>-27.970932249763973</v>
          </cell>
          <cell r="BU43">
            <v>83.901524716551876</v>
          </cell>
          <cell r="BV43">
            <v>110.86095481955546</v>
          </cell>
          <cell r="BW43">
            <v>141.16315561289863</v>
          </cell>
          <cell r="BX43">
            <v>307.95470289924197</v>
          </cell>
          <cell r="BY43">
            <v>171.00545151796911</v>
          </cell>
          <cell r="BZ43">
            <v>119.80198273187408</v>
          </cell>
          <cell r="CA43">
            <v>122.20802360640684</v>
          </cell>
          <cell r="CB43">
            <v>143.09959650727885</v>
          </cell>
          <cell r="CC43">
            <v>556.11505436352888</v>
          </cell>
          <cell r="CD43">
            <v>139.72270161803362</v>
          </cell>
          <cell r="CE43">
            <v>125.24183189337893</v>
          </cell>
          <cell r="CF43">
            <v>165.09182857470955</v>
          </cell>
          <cell r="CG43">
            <v>188.38642330350564</v>
          </cell>
          <cell r="CH43">
            <v>618.44278538962772</v>
          </cell>
          <cell r="CI43">
            <v>183.49747527728726</v>
          </cell>
          <cell r="CJ43">
            <v>168.34098083625432</v>
          </cell>
          <cell r="CK43">
            <v>213.21250776450293</v>
          </cell>
          <cell r="CL43">
            <v>239.16163375601937</v>
          </cell>
          <cell r="CM43">
            <v>804.21259763406385</v>
          </cell>
          <cell r="CN43">
            <v>232.66335854489139</v>
          </cell>
          <cell r="CO43">
            <v>200.99717104175903</v>
          </cell>
          <cell r="CP43">
            <v>218.32376651228213</v>
          </cell>
          <cell r="CQ43">
            <v>244.89496059263632</v>
          </cell>
          <cell r="CR43">
            <v>896.87925669156903</v>
          </cell>
          <cell r="DA43">
            <v>-192.5684900494654</v>
          </cell>
          <cell r="DB43">
            <v>541.02547757218508</v>
          </cell>
          <cell r="DC43">
            <v>516.40051761921666</v>
          </cell>
          <cell r="DD43">
            <v>689.74406283479743</v>
          </cell>
          <cell r="DE43">
            <v>884.4125166338182</v>
          </cell>
        </row>
        <row r="44">
          <cell r="C44" t="str">
            <v>High Voltage Power</v>
          </cell>
          <cell r="G44">
            <v>-4807.5503768029703</v>
          </cell>
          <cell r="H44">
            <v>-5590.8409196391731</v>
          </cell>
          <cell r="I44">
            <v>-4331.3221273969139</v>
          </cell>
          <cell r="J44">
            <v>3977.1581418892383</v>
          </cell>
          <cell r="K44">
            <v>-10752.555281949819</v>
          </cell>
          <cell r="L44">
            <v>6100.2538464053578</v>
          </cell>
          <cell r="M44">
            <v>6370.109104373696</v>
          </cell>
          <cell r="N44">
            <v>10906.401767017356</v>
          </cell>
          <cell r="O44">
            <v>6832.7797151682462</v>
          </cell>
          <cell r="P44">
            <v>30209.544432964656</v>
          </cell>
          <cell r="Q44">
            <v>6402.7930069825416</v>
          </cell>
          <cell r="R44">
            <v>7665.8088033517997</v>
          </cell>
          <cell r="S44">
            <v>8639.3807929928553</v>
          </cell>
          <cell r="T44">
            <v>6126.5640657661206</v>
          </cell>
          <cell r="U44">
            <v>28834.546669093317</v>
          </cell>
          <cell r="V44">
            <v>8726.4680739576361</v>
          </cell>
          <cell r="W44">
            <v>10202.040212315271</v>
          </cell>
          <cell r="X44">
            <v>11153.036169357718</v>
          </cell>
          <cell r="Y44">
            <v>8432.0834183936058</v>
          </cell>
          <cell r="Z44">
            <v>38513.627874024227</v>
          </cell>
          <cell r="AA44">
            <v>11335.083760148802</v>
          </cell>
          <cell r="AB44">
            <v>13045.633272740968</v>
          </cell>
          <cell r="AC44">
            <v>13971.342154764978</v>
          </cell>
          <cell r="AD44">
            <v>11031.380827431556</v>
          </cell>
          <cell r="AE44">
            <v>49383.440015086308</v>
          </cell>
          <cell r="AF44">
            <v>11606.81522015237</v>
          </cell>
          <cell r="AG44">
            <v>13358.37105667654</v>
          </cell>
          <cell r="AH44">
            <v>14306.271589981945</v>
          </cell>
          <cell r="AI44">
            <v>11295.831737678203</v>
          </cell>
          <cell r="AJ44">
            <v>50567.289604489066</v>
          </cell>
          <cell r="AL44" t="str">
            <v>High Voltage Power</v>
          </cell>
          <cell r="AP44">
            <v>-1561.8287043015298</v>
          </cell>
          <cell r="AQ44">
            <v>4684.8567100612781</v>
          </cell>
          <cell r="AR44">
            <v>6190.2055990614699</v>
          </cell>
          <cell r="AS44">
            <v>7882.2066585882485</v>
          </cell>
          <cell r="AT44">
            <v>17195.440263409466</v>
          </cell>
          <cell r="AU44">
            <v>9548.5277497343195</v>
          </cell>
          <cell r="AV44">
            <v>6689.4508124396771</v>
          </cell>
          <cell r="AW44">
            <v>6823.7982724389603</v>
          </cell>
          <cell r="AX44">
            <v>7990.3327998988179</v>
          </cell>
          <cell r="AY44">
            <v>31052.109634511777</v>
          </cell>
          <cell r="AZ44">
            <v>7801.7752172506098</v>
          </cell>
          <cell r="BA44">
            <v>6993.1987351632924</v>
          </cell>
          <cell r="BB44">
            <v>9218.3254534101798</v>
          </cell>
          <cell r="BC44">
            <v>10519.038864662753</v>
          </cell>
          <cell r="BD44">
            <v>34532.338270486835</v>
          </cell>
          <cell r="BE44">
            <v>10246.051919036347</v>
          </cell>
          <cell r="BF44">
            <v>9399.7501989786706</v>
          </cell>
          <cell r="BG44">
            <v>11905.266931012857</v>
          </cell>
          <cell r="BH44">
            <v>13354.202900082304</v>
          </cell>
          <cell r="BI44">
            <v>44905.271949110174</v>
          </cell>
          <cell r="BJ44">
            <v>12991.355045653836</v>
          </cell>
          <cell r="BK44">
            <v>11223.192291671827</v>
          </cell>
          <cell r="BL44">
            <v>12190.667165660427</v>
          </cell>
          <cell r="BM44">
            <v>13674.337901111674</v>
          </cell>
          <cell r="BN44">
            <v>50079.552404097762</v>
          </cell>
          <cell r="BP44" t="str">
            <v>High Voltage Power</v>
          </cell>
          <cell r="BT44">
            <v>-15.384012737370067</v>
          </cell>
          <cell r="BU44">
            <v>46.145838594103587</v>
          </cell>
          <cell r="BV44">
            <v>60.973525150755478</v>
          </cell>
          <cell r="BW44">
            <v>77.639735587094236</v>
          </cell>
          <cell r="BX44">
            <v>169.37508659458325</v>
          </cell>
          <cell r="BY44">
            <v>94.052998334883043</v>
          </cell>
          <cell r="BZ44">
            <v>65.891090502530815</v>
          </cell>
          <cell r="CA44">
            <v>67.214412983523758</v>
          </cell>
          <cell r="CB44">
            <v>78.704778079003347</v>
          </cell>
          <cell r="CC44">
            <v>305.86327989994095</v>
          </cell>
          <cell r="CD44">
            <v>76.847485889918502</v>
          </cell>
          <cell r="CE44">
            <v>68.883007541358424</v>
          </cell>
          <cell r="CF44">
            <v>90.800505716090271</v>
          </cell>
          <cell r="CG44">
            <v>103.61253281692811</v>
          </cell>
          <cell r="CH44">
            <v>340.14353196429533</v>
          </cell>
          <cell r="CI44">
            <v>100.923611402508</v>
          </cell>
          <cell r="CJ44">
            <v>92.587539459939904</v>
          </cell>
          <cell r="CK44">
            <v>117.26687927047664</v>
          </cell>
          <cell r="CL44">
            <v>131.53889856581068</v>
          </cell>
          <cell r="CM44">
            <v>442.31692869873518</v>
          </cell>
          <cell r="CN44">
            <v>127.96484719969028</v>
          </cell>
          <cell r="CO44">
            <v>110.54844407296748</v>
          </cell>
          <cell r="CP44">
            <v>120.0780715817552</v>
          </cell>
          <cell r="CQ44">
            <v>134.69222832594997</v>
          </cell>
          <cell r="CR44">
            <v>493.28359118036292</v>
          </cell>
        </row>
        <row r="45">
          <cell r="C45" t="str">
            <v>Low Voltage Power</v>
          </cell>
          <cell r="G45">
            <v>-3933.4503082933406</v>
          </cell>
          <cell r="H45">
            <v>-4574.3243887956887</v>
          </cell>
          <cell r="I45">
            <v>-3543.8090133247497</v>
          </cell>
          <cell r="J45">
            <v>3254.0384797275583</v>
          </cell>
          <cell r="K45">
            <v>-8797.5452306862207</v>
          </cell>
          <cell r="L45">
            <v>4991.1167834225671</v>
          </cell>
          <cell r="M45">
            <v>5211.907449033024</v>
          </cell>
          <cell r="N45">
            <v>8923.4196275596551</v>
          </cell>
          <cell r="O45">
            <v>5590.4561305921998</v>
          </cell>
          <cell r="P45">
            <v>24716.899990607446</v>
          </cell>
          <cell r="Q45">
            <v>5238.6488238948041</v>
          </cell>
          <cell r="R45">
            <v>6272.0253845605657</v>
          </cell>
          <cell r="S45">
            <v>7068.5842851759699</v>
          </cell>
          <cell r="T45">
            <v>5012.6433265359192</v>
          </cell>
          <cell r="U45">
            <v>23591.901820167259</v>
          </cell>
          <cell r="V45">
            <v>7139.837515056246</v>
          </cell>
          <cell r="W45">
            <v>8347.1238100761257</v>
          </cell>
          <cell r="X45">
            <v>9125.2114112926756</v>
          </cell>
          <cell r="Y45">
            <v>6898.9773423220395</v>
          </cell>
          <cell r="Z45">
            <v>31511.150078747087</v>
          </cell>
          <cell r="AA45">
            <v>9274.1594401217444</v>
          </cell>
          <cell r="AB45">
            <v>10673.699950424427</v>
          </cell>
          <cell r="AC45">
            <v>11431.09812662589</v>
          </cell>
          <cell r="AD45">
            <v>9025.6752224439988</v>
          </cell>
          <cell r="AE45">
            <v>40404.632739616063</v>
          </cell>
          <cell r="AF45">
            <v>9496.4851801246623</v>
          </cell>
          <cell r="AG45">
            <v>10929.576319098986</v>
          </cell>
          <cell r="AH45">
            <v>11705.131300894318</v>
          </cell>
          <cell r="AI45">
            <v>9242.0441490094345</v>
          </cell>
          <cell r="AJ45">
            <v>41373.2369491274</v>
          </cell>
          <cell r="AL45" t="str">
            <v>Low Voltage Power</v>
          </cell>
          <cell r="AP45">
            <v>-1277.8598489739804</v>
          </cell>
          <cell r="AQ45">
            <v>3833.0645809592279</v>
          </cell>
          <cell r="AR45">
            <v>5064.7136719593855</v>
          </cell>
          <cell r="AS45">
            <v>6449.0781752085677</v>
          </cell>
          <cell r="AT45">
            <v>14068.996579153201</v>
          </cell>
          <cell r="AU45">
            <v>7812.4317952371694</v>
          </cell>
          <cell r="AV45">
            <v>5473.1870283597345</v>
          </cell>
          <cell r="AW45">
            <v>5583.107677450058</v>
          </cell>
          <cell r="AX45">
            <v>6537.5450180990338</v>
          </cell>
          <cell r="AY45">
            <v>25406.271519145997</v>
          </cell>
          <cell r="AZ45">
            <v>6383.270632295953</v>
          </cell>
          <cell r="BA45">
            <v>5721.7080560426948</v>
          </cell>
          <cell r="BB45">
            <v>7542.2662800628723</v>
          </cell>
          <cell r="BC45">
            <v>8606.486343814975</v>
          </cell>
          <cell r="BD45">
            <v>28253.731312216492</v>
          </cell>
          <cell r="BE45">
            <v>8383.1333883024636</v>
          </cell>
          <cell r="BF45">
            <v>7690.7047082552745</v>
          </cell>
          <cell r="BG45">
            <v>9740.6729435559719</v>
          </cell>
          <cell r="BH45">
            <v>10926.166009158247</v>
          </cell>
          <cell r="BI45">
            <v>36740.677049271959</v>
          </cell>
          <cell r="BJ45">
            <v>10629.290491898591</v>
          </cell>
          <cell r="BK45">
            <v>9182.6118750042187</v>
          </cell>
          <cell r="BL45">
            <v>9974.1822264494367</v>
          </cell>
          <cell r="BM45">
            <v>11188.094646364096</v>
          </cell>
          <cell r="BN45">
            <v>40974.179239716344</v>
          </cell>
          <cell r="BP45" t="str">
            <v>Low Voltage Power</v>
          </cell>
          <cell r="BT45">
            <v>-12.586919512393706</v>
          </cell>
          <cell r="BU45">
            <v>37.755686122448395</v>
          </cell>
          <cell r="BV45">
            <v>49.887429668799946</v>
          </cell>
          <cell r="BW45">
            <v>63.523420025804391</v>
          </cell>
          <cell r="BX45">
            <v>138.57961630465903</v>
          </cell>
          <cell r="BY45">
            <v>76.952453183086106</v>
          </cell>
          <cell r="BZ45">
            <v>53.910892229343382</v>
          </cell>
          <cell r="CA45">
            <v>54.993610622883068</v>
          </cell>
          <cell r="CB45">
            <v>64.394818428275485</v>
          </cell>
          <cell r="CC45">
            <v>250.25177446358805</v>
          </cell>
          <cell r="CD45">
            <v>62.87521572811513</v>
          </cell>
          <cell r="CE45">
            <v>56.358824352020541</v>
          </cell>
          <cell r="CF45">
            <v>74.291322858619282</v>
          </cell>
          <cell r="CG45">
            <v>84.7738904865775</v>
          </cell>
          <cell r="CH45">
            <v>278.29925342533244</v>
          </cell>
          <cell r="CI45">
            <v>82.573863874779263</v>
          </cell>
          <cell r="CJ45">
            <v>75.753441376314456</v>
          </cell>
          <cell r="CK45">
            <v>95.945628494026323</v>
          </cell>
          <cell r="CL45">
            <v>107.62273519020873</v>
          </cell>
          <cell r="CM45">
            <v>361.89566893532879</v>
          </cell>
          <cell r="CN45">
            <v>104.69851134520111</v>
          </cell>
          <cell r="CO45">
            <v>90.448726968791547</v>
          </cell>
          <cell r="CP45">
            <v>98.245694930526952</v>
          </cell>
          <cell r="CQ45">
            <v>110.20273226668634</v>
          </cell>
          <cell r="CR45">
            <v>403.59566551120594</v>
          </cell>
        </row>
        <row r="46">
          <cell r="C46" t="str">
            <v>SoC GP</v>
          </cell>
          <cell r="G46">
            <v>11634.565577051595</v>
          </cell>
          <cell r="H46">
            <v>18601.776358658077</v>
          </cell>
          <cell r="I46">
            <v>15253.456614099621</v>
          </cell>
          <cell r="J46">
            <v>13190.350508866635</v>
          </cell>
          <cell r="K46">
            <v>58680.149058675925</v>
          </cell>
          <cell r="L46">
            <v>12446.279454520314</v>
          </cell>
          <cell r="M46">
            <v>15321.099437222016</v>
          </cell>
          <cell r="N46">
            <v>14813.778263804066</v>
          </cell>
          <cell r="O46">
            <v>13156.52909730544</v>
          </cell>
          <cell r="P46">
            <v>55737.68625285184</v>
          </cell>
          <cell r="Q46">
            <v>11703.947166799015</v>
          </cell>
          <cell r="R46">
            <v>14407.304528695528</v>
          </cell>
          <cell r="S46">
            <v>13930.241464831433</v>
          </cell>
          <cell r="T46">
            <v>12371.835456208741</v>
          </cell>
          <cell r="U46">
            <v>52413.328616534716</v>
          </cell>
          <cell r="V46">
            <v>11326.400483999048</v>
          </cell>
          <cell r="W46">
            <v>13942.552769705348</v>
          </cell>
          <cell r="X46">
            <v>13480.878836933647</v>
          </cell>
          <cell r="Y46">
            <v>11972.743989879425</v>
          </cell>
          <cell r="Z46">
            <v>50722.576080517465</v>
          </cell>
          <cell r="AA46">
            <v>11326.400483999048</v>
          </cell>
          <cell r="AB46">
            <v>13942.552769705348</v>
          </cell>
          <cell r="AC46">
            <v>13480.878836933647</v>
          </cell>
          <cell r="AD46">
            <v>11972.743989879425</v>
          </cell>
          <cell r="AE46">
            <v>50722.576080517465</v>
          </cell>
          <cell r="AF46">
            <v>11326.400483999048</v>
          </cell>
          <cell r="AG46">
            <v>13942.552769705348</v>
          </cell>
          <cell r="AH46">
            <v>13480.878836933647</v>
          </cell>
          <cell r="AI46">
            <v>11972.743989879425</v>
          </cell>
          <cell r="AJ46">
            <v>50722.576080517465</v>
          </cell>
          <cell r="AL46" t="str">
            <v>SoC GP</v>
          </cell>
          <cell r="AP46">
            <v>14565.754579021957</v>
          </cell>
          <cell r="AQ46">
            <v>12942.326824084526</v>
          </cell>
          <cell r="AR46">
            <v>13404.552782087547</v>
          </cell>
          <cell r="AS46">
            <v>15151.992379416031</v>
          </cell>
          <cell r="AT46">
            <v>56064.626564610066</v>
          </cell>
          <cell r="AU46">
            <v>14261.36187497119</v>
          </cell>
          <cell r="AV46">
            <v>12672.335120469963</v>
          </cell>
          <cell r="AW46">
            <v>12605.066287431186</v>
          </cell>
          <cell r="AX46">
            <v>14248.283507407494</v>
          </cell>
          <cell r="AY46">
            <v>53787.046790279841</v>
          </cell>
          <cell r="AZ46">
            <v>13410.772795290535</v>
          </cell>
          <cell r="BA46">
            <v>12023.357132138843</v>
          </cell>
          <cell r="BB46">
            <v>12198.451245901148</v>
          </cell>
          <cell r="BC46">
            <v>13788.661458781447</v>
          </cell>
          <cell r="BD46">
            <v>51421.242632111971</v>
          </cell>
          <cell r="BE46">
            <v>12978.167221248907</v>
          </cell>
          <cell r="BF46">
            <v>11757.296154585965</v>
          </cell>
          <cell r="BG46">
            <v>12198.451245901148</v>
          </cell>
          <cell r="BH46">
            <v>13788.661458781447</v>
          </cell>
          <cell r="BI46">
            <v>50722.576080517465</v>
          </cell>
          <cell r="BJ46">
            <v>12978.167221248907</v>
          </cell>
          <cell r="BK46">
            <v>11757.296154585965</v>
          </cell>
          <cell r="BL46">
            <v>12198.451245901148</v>
          </cell>
          <cell r="BM46">
            <v>13788.661458781447</v>
          </cell>
          <cell r="BN46">
            <v>50722.576080517465</v>
          </cell>
          <cell r="BP46" t="str">
            <v>SoC GP</v>
          </cell>
          <cell r="BT46">
            <v>143.47268260336628</v>
          </cell>
          <cell r="BU46">
            <v>127.48191921723257</v>
          </cell>
          <cell r="BV46">
            <v>132.03484490356232</v>
          </cell>
          <cell r="BW46">
            <v>149.24712493724789</v>
          </cell>
          <cell r="BX46">
            <v>552.23657166140902</v>
          </cell>
          <cell r="BY46">
            <v>140.47441446846622</v>
          </cell>
          <cell r="BZ46">
            <v>124.82250093662913</v>
          </cell>
          <cell r="CA46">
            <v>124.15990293119717</v>
          </cell>
          <cell r="CB46">
            <v>140.3455925479638</v>
          </cell>
          <cell r="CC46">
            <v>529.80241088425623</v>
          </cell>
          <cell r="CD46">
            <v>132.09611203361177</v>
          </cell>
          <cell r="CE46">
            <v>118.43006775156759</v>
          </cell>
          <cell r="CF46">
            <v>120.15474477212629</v>
          </cell>
          <cell r="CG46">
            <v>135.81831536899725</v>
          </cell>
          <cell r="CH46">
            <v>506.49923992630283</v>
          </cell>
          <cell r="CI46">
            <v>127.83494712930172</v>
          </cell>
          <cell r="CJ46">
            <v>115.80936712267174</v>
          </cell>
          <cell r="CK46">
            <v>120.15474477212629</v>
          </cell>
          <cell r="CL46">
            <v>135.81831536899725</v>
          </cell>
          <cell r="CM46">
            <v>499.61737439309695</v>
          </cell>
          <cell r="CN46">
            <v>127.83494712930172</v>
          </cell>
          <cell r="CO46">
            <v>115.80936712267174</v>
          </cell>
          <cell r="CP46">
            <v>120.15474477212629</v>
          </cell>
          <cell r="CQ46">
            <v>135.81831536899725</v>
          </cell>
          <cell r="CR46">
            <v>499.61737439309695</v>
          </cell>
          <cell r="DA46">
            <v>577.99946822795778</v>
          </cell>
          <cell r="DB46">
            <v>549.01620959059062</v>
          </cell>
          <cell r="DC46">
            <v>516.27128687286688</v>
          </cell>
          <cell r="DD46">
            <v>499.61737439309701</v>
          </cell>
          <cell r="DE46">
            <v>499.61737439309701</v>
          </cell>
        </row>
        <row r="47">
          <cell r="C47" t="str">
            <v>Other Semiconductor GP</v>
          </cell>
          <cell r="G47">
            <v>1369.7126406154493</v>
          </cell>
          <cell r="H47">
            <v>481.250387243266</v>
          </cell>
          <cell r="I47">
            <v>1147.5970772724036</v>
          </cell>
          <cell r="J47">
            <v>999.52003504370623</v>
          </cell>
          <cell r="K47">
            <v>3998.0801401748249</v>
          </cell>
          <cell r="L47">
            <v>666.34669002913756</v>
          </cell>
          <cell r="M47">
            <v>444.23112668609167</v>
          </cell>
          <cell r="N47">
            <v>592.30816891478889</v>
          </cell>
          <cell r="O47">
            <v>481.250387243266</v>
          </cell>
          <cell r="P47">
            <v>2184.136372873284</v>
          </cell>
          <cell r="Q47">
            <v>1135.9473065617756</v>
          </cell>
          <cell r="R47">
            <v>757.2982043745169</v>
          </cell>
          <cell r="S47">
            <v>1009.7309391660226</v>
          </cell>
          <cell r="T47">
            <v>820.40638807239338</v>
          </cell>
          <cell r="U47">
            <v>3723.3828381747085</v>
          </cell>
          <cell r="V47">
            <v>1135.9473065617756</v>
          </cell>
          <cell r="W47">
            <v>757.2982043745169</v>
          </cell>
          <cell r="X47">
            <v>1009.7309391660226</v>
          </cell>
          <cell r="Y47">
            <v>820.40638807239338</v>
          </cell>
          <cell r="Z47">
            <v>3723.3828381747085</v>
          </cell>
          <cell r="AA47">
            <v>1135.9473065617756</v>
          </cell>
          <cell r="AB47">
            <v>757.2982043745169</v>
          </cell>
          <cell r="AC47">
            <v>1009.7309391660226</v>
          </cell>
          <cell r="AD47">
            <v>820.40638807239338</v>
          </cell>
          <cell r="AE47">
            <v>3723.3828381747085</v>
          </cell>
          <cell r="AF47">
            <v>1135.9473065617756</v>
          </cell>
          <cell r="AG47">
            <v>757.2982043745169</v>
          </cell>
          <cell r="AH47">
            <v>1009.7309391660226</v>
          </cell>
          <cell r="AI47">
            <v>820.40638807239338</v>
          </cell>
          <cell r="AJ47">
            <v>3723.3828381747085</v>
          </cell>
          <cell r="AL47" t="str">
            <v>Other Semiconductor GP</v>
          </cell>
          <cell r="AP47">
            <v>1098.238063196171</v>
          </cell>
          <cell r="AQ47">
            <v>888.46225337218334</v>
          </cell>
          <cell r="AR47">
            <v>592.30816891478889</v>
          </cell>
          <cell r="AS47">
            <v>493.59014076232404</v>
          </cell>
          <cell r="AT47">
            <v>3072.5986262454671</v>
          </cell>
          <cell r="AU47">
            <v>555.28890835761456</v>
          </cell>
          <cell r="AV47">
            <v>699.4826936827692</v>
          </cell>
          <cell r="AW47">
            <v>1009.7309391660226</v>
          </cell>
          <cell r="AX47">
            <v>841.44244930501873</v>
          </cell>
          <cell r="AY47">
            <v>3105.9449905114247</v>
          </cell>
          <cell r="AZ47">
            <v>946.62275546814612</v>
          </cell>
          <cell r="BA47">
            <v>925.58669423552078</v>
          </cell>
          <cell r="BB47">
            <v>1009.7309391660226</v>
          </cell>
          <cell r="BC47">
            <v>841.44244930501873</v>
          </cell>
          <cell r="BD47">
            <v>3723.3828381747085</v>
          </cell>
          <cell r="BE47">
            <v>946.62275546814612</v>
          </cell>
          <cell r="BF47">
            <v>925.58669423552078</v>
          </cell>
          <cell r="BG47">
            <v>1009.7309391660226</v>
          </cell>
          <cell r="BH47">
            <v>841.44244930501873</v>
          </cell>
          <cell r="BI47">
            <v>3723.3828381747085</v>
          </cell>
          <cell r="BJ47">
            <v>946.62275546814612</v>
          </cell>
          <cell r="BK47">
            <v>925.58669423552078</v>
          </cell>
          <cell r="BL47">
            <v>1009.7309391660226</v>
          </cell>
          <cell r="BM47">
            <v>841.44244930501873</v>
          </cell>
          <cell r="BN47">
            <v>3723.3828381747085</v>
          </cell>
          <cell r="BP47" t="str">
            <v>Other Semiconductor GP</v>
          </cell>
          <cell r="BT47">
            <v>10.817644922482284</v>
          </cell>
          <cell r="BU47">
            <v>8.7513531957160051</v>
          </cell>
          <cell r="BV47">
            <v>5.8342354638106704</v>
          </cell>
          <cell r="BW47">
            <v>4.8618628865088915</v>
          </cell>
          <cell r="BX47">
            <v>30.26509646851785</v>
          </cell>
          <cell r="BY47">
            <v>5.4695957473225034</v>
          </cell>
          <cell r="BZ47">
            <v>6.8899045327752759</v>
          </cell>
          <cell r="CA47">
            <v>9.9458497507853227</v>
          </cell>
          <cell r="CB47">
            <v>8.2882081256544335</v>
          </cell>
          <cell r="CC47">
            <v>30.59355815653754</v>
          </cell>
          <cell r="CD47">
            <v>9.324234141361238</v>
          </cell>
          <cell r="CE47">
            <v>9.1170289382198799</v>
          </cell>
          <cell r="CF47">
            <v>9.9458497507853227</v>
          </cell>
          <cell r="CG47">
            <v>8.2882081256544335</v>
          </cell>
          <cell r="CH47">
            <v>36.675320956020876</v>
          </cell>
          <cell r="CI47">
            <v>9.324234141361238</v>
          </cell>
          <cell r="CJ47">
            <v>9.1170289382198799</v>
          </cell>
          <cell r="CK47">
            <v>9.9458497507853227</v>
          </cell>
          <cell r="CL47">
            <v>8.2882081256544335</v>
          </cell>
          <cell r="CM47">
            <v>36.675320956020876</v>
          </cell>
          <cell r="CN47">
            <v>9.324234141361238</v>
          </cell>
          <cell r="CO47">
            <v>9.1170289382198799</v>
          </cell>
          <cell r="CP47">
            <v>9.9458497507853227</v>
          </cell>
          <cell r="CQ47">
            <v>8.2882081256544335</v>
          </cell>
          <cell r="CR47">
            <v>36.675320956020876</v>
          </cell>
          <cell r="DA47">
            <v>39.381089380722024</v>
          </cell>
          <cell r="DB47">
            <v>21.513743272801847</v>
          </cell>
          <cell r="DC47">
            <v>36.675320956020876</v>
          </cell>
          <cell r="DD47">
            <v>36.675320956020876</v>
          </cell>
          <cell r="DE47">
            <v>36.675320956020876</v>
          </cell>
        </row>
        <row r="48">
          <cell r="C48" t="str">
            <v>Other GP</v>
          </cell>
          <cell r="G48">
            <v>18412</v>
          </cell>
          <cell r="H48">
            <v>17472</v>
          </cell>
          <cell r="I48">
            <v>13814</v>
          </cell>
          <cell r="J48">
            <v>11366</v>
          </cell>
          <cell r="K48">
            <v>61064</v>
          </cell>
          <cell r="L48">
            <v>9557</v>
          </cell>
          <cell r="M48">
            <v>10109</v>
          </cell>
          <cell r="N48">
            <v>7942</v>
          </cell>
          <cell r="O48">
            <v>8603</v>
          </cell>
          <cell r="P48">
            <v>36211</v>
          </cell>
          <cell r="Q48">
            <v>13192.623063968414</v>
          </cell>
          <cell r="R48">
            <v>13954.611965434417</v>
          </cell>
          <cell r="S48">
            <v>10963.253361309737</v>
          </cell>
          <cell r="T48">
            <v>11875.707462521741</v>
          </cell>
          <cell r="U48">
            <v>49986.195853234305</v>
          </cell>
          <cell r="V48">
            <v>13192.623063968414</v>
          </cell>
          <cell r="W48">
            <v>13954.611965434417</v>
          </cell>
          <cell r="X48">
            <v>10963.253361309737</v>
          </cell>
          <cell r="Y48">
            <v>11875.707462521741</v>
          </cell>
          <cell r="Z48">
            <v>49986.195853234305</v>
          </cell>
          <cell r="AA48">
            <v>13192.623063968414</v>
          </cell>
          <cell r="AB48">
            <v>13954.611965434417</v>
          </cell>
          <cell r="AC48">
            <v>10963.253361309737</v>
          </cell>
          <cell r="AD48">
            <v>11875.707462521741</v>
          </cell>
          <cell r="AE48">
            <v>49986.195853234305</v>
          </cell>
          <cell r="AF48">
            <v>13192.623063968414</v>
          </cell>
          <cell r="AG48">
            <v>13954.611965434417</v>
          </cell>
          <cell r="AH48">
            <v>10963.253361309737</v>
          </cell>
          <cell r="AI48">
            <v>11875.707462521741</v>
          </cell>
          <cell r="AJ48">
            <v>49986.195853234305</v>
          </cell>
          <cell r="AL48" t="str">
            <v>Other GP</v>
          </cell>
          <cell r="AP48">
            <v>12997.999999999998</v>
          </cell>
          <cell r="AQ48">
            <v>10763</v>
          </cell>
          <cell r="AR48">
            <v>9741</v>
          </cell>
          <cell r="AS48">
            <v>9386.6666666666661</v>
          </cell>
          <cell r="AT48">
            <v>42888.666666666664</v>
          </cell>
          <cell r="AU48">
            <v>8162.3333333333321</v>
          </cell>
          <cell r="AV48">
            <v>10132.874354656138</v>
          </cell>
          <cell r="AW48">
            <v>13446.619364457081</v>
          </cell>
          <cell r="AX48">
            <v>12957.49243072619</v>
          </cell>
          <cell r="AY48">
            <v>44699.319483172745</v>
          </cell>
          <cell r="AZ48">
            <v>11267.404728380403</v>
          </cell>
          <cell r="BA48">
            <v>12314.679329670631</v>
          </cell>
          <cell r="BB48">
            <v>13446.619364457081</v>
          </cell>
          <cell r="BC48">
            <v>12957.49243072619</v>
          </cell>
          <cell r="BD48">
            <v>49986.195853234305</v>
          </cell>
          <cell r="BE48">
            <v>11267.404728380403</v>
          </cell>
          <cell r="BF48">
            <v>12314.679329670631</v>
          </cell>
          <cell r="BG48">
            <v>13446.619364457081</v>
          </cell>
          <cell r="BH48">
            <v>12957.49243072619</v>
          </cell>
          <cell r="BI48">
            <v>49986.195853234305</v>
          </cell>
          <cell r="BJ48">
            <v>11267.404728380403</v>
          </cell>
          <cell r="BK48">
            <v>12314.679329670631</v>
          </cell>
          <cell r="BL48">
            <v>13446.619364457081</v>
          </cell>
          <cell r="BM48">
            <v>12957.49243072619</v>
          </cell>
          <cell r="BN48">
            <v>49986.195853234305</v>
          </cell>
          <cell r="BP48" t="str">
            <v>Other GP</v>
          </cell>
          <cell r="BT48">
            <v>128.03029999999998</v>
          </cell>
          <cell r="BU48">
            <v>106.01554999999999</v>
          </cell>
          <cell r="BV48">
            <v>95.948849999999993</v>
          </cell>
          <cell r="BW48">
            <v>92.458666666666659</v>
          </cell>
          <cell r="BX48">
            <v>422.45336666666662</v>
          </cell>
          <cell r="BY48">
            <v>80.398983333333319</v>
          </cell>
          <cell r="BZ48">
            <v>99.808812393362956</v>
          </cell>
          <cell r="CA48">
            <v>132.44920073990224</v>
          </cell>
          <cell r="CB48">
            <v>127.63130044265296</v>
          </cell>
          <cell r="CC48">
            <v>440.28829690925147</v>
          </cell>
          <cell r="CD48">
            <v>110.98393657454696</v>
          </cell>
          <cell r="CE48">
            <v>121.29959139725571</v>
          </cell>
          <cell r="CF48">
            <v>132.44920073990224</v>
          </cell>
          <cell r="CG48">
            <v>127.63130044265296</v>
          </cell>
          <cell r="CH48">
            <v>492.36402915435787</v>
          </cell>
          <cell r="CI48">
            <v>110.98393657454696</v>
          </cell>
          <cell r="CJ48">
            <v>121.29959139725571</v>
          </cell>
          <cell r="CK48">
            <v>132.44920073990224</v>
          </cell>
          <cell r="CL48">
            <v>127.63130044265296</v>
          </cell>
          <cell r="CM48">
            <v>492.36402915435787</v>
          </cell>
          <cell r="CN48">
            <v>110.98393657454696</v>
          </cell>
          <cell r="CO48">
            <v>121.29959139725571</v>
          </cell>
          <cell r="CP48">
            <v>132.44920073990224</v>
          </cell>
          <cell r="CQ48">
            <v>127.63130044265296</v>
          </cell>
          <cell r="CR48">
            <v>492.36402915435787</v>
          </cell>
        </row>
        <row r="49">
          <cell r="C49" t="str">
            <v>Gross Profit</v>
          </cell>
          <cell r="G49">
            <v>56940.000000000007</v>
          </cell>
          <cell r="H49">
            <v>63154.000000000007</v>
          </cell>
          <cell r="I49">
            <v>54695.999999999993</v>
          </cell>
          <cell r="J49">
            <v>68097</v>
          </cell>
          <cell r="K49">
            <v>242887</v>
          </cell>
          <cell r="L49">
            <v>72661</v>
          </cell>
          <cell r="M49">
            <v>77856</v>
          </cell>
          <cell r="N49">
            <v>84032.000000000015</v>
          </cell>
          <cell r="O49">
            <v>75200</v>
          </cell>
          <cell r="P49">
            <v>309749</v>
          </cell>
          <cell r="Q49">
            <v>79150.808086338686</v>
          </cell>
          <cell r="R49">
            <v>86132.888267748</v>
          </cell>
          <cell r="S49">
            <v>85171.572850019002</v>
          </cell>
          <cell r="T49">
            <v>79428.358867999617</v>
          </cell>
          <cell r="U49">
            <v>329883.62807210535</v>
          </cell>
          <cell r="V49">
            <v>83988.288658925099</v>
          </cell>
          <cell r="W49">
            <v>91307.802031385349</v>
          </cell>
          <cell r="X49">
            <v>90332.395743326619</v>
          </cell>
          <cell r="Y49">
            <v>84252.926657405013</v>
          </cell>
          <cell r="Z49">
            <v>349881.41309104208</v>
          </cell>
          <cell r="AA49">
            <v>88731.226270181767</v>
          </cell>
          <cell r="AB49">
            <v>96477.971232159325</v>
          </cell>
          <cell r="AC49">
            <v>95456.588444067092</v>
          </cell>
          <cell r="AD49">
            <v>88978.921946564922</v>
          </cell>
          <cell r="AE49">
            <v>369644.70789297315</v>
          </cell>
          <cell r="AF49">
            <v>89225.283470188268</v>
          </cell>
          <cell r="AG49">
            <v>97046.585384769467</v>
          </cell>
          <cell r="AH49">
            <v>96065.551053552495</v>
          </cell>
          <cell r="AI49">
            <v>89459.741783377001</v>
          </cell>
          <cell r="AJ49">
            <v>371797.16169188725</v>
          </cell>
          <cell r="AL49" t="str">
            <v>Gross Profit</v>
          </cell>
          <cell r="AP49">
            <v>59162.999999999993</v>
          </cell>
          <cell r="AQ49">
            <v>69618.333333333328</v>
          </cell>
          <cell r="AR49">
            <v>74392.666666666657</v>
          </cell>
          <cell r="AS49">
            <v>79914.666666666672</v>
          </cell>
          <cell r="AT49">
            <v>283088.66666666663</v>
          </cell>
          <cell r="AU49">
            <v>81087.999999999985</v>
          </cell>
          <cell r="AV49">
            <v>76516.936028779572</v>
          </cell>
          <cell r="AW49">
            <v>81478.168146808457</v>
          </cell>
          <cell r="AX49">
            <v>85812.449795171648</v>
          </cell>
          <cell r="AY49">
            <v>324895.55397075968</v>
          </cell>
          <cell r="AZ49">
            <v>83257.168189345859</v>
          </cell>
          <cell r="BA49">
            <v>80948.335464974778</v>
          </cell>
          <cell r="BB49">
            <v>86428.126449745178</v>
          </cell>
          <cell r="BC49">
            <v>90982.666602032434</v>
          </cell>
          <cell r="BD49">
            <v>341616.29670609831</v>
          </cell>
          <cell r="BE49">
            <v>88305.906048019417</v>
          </cell>
          <cell r="BF49">
            <v>85745.693194997264</v>
          </cell>
          <cell r="BG49">
            <v>91313.474590840953</v>
          </cell>
          <cell r="BH49">
            <v>96137.510302795272</v>
          </cell>
          <cell r="BI49">
            <v>361502.58413665288</v>
          </cell>
          <cell r="BJ49">
            <v>93297.366278233036</v>
          </cell>
          <cell r="BK49">
            <v>89061.042454439361</v>
          </cell>
          <cell r="BL49">
            <v>91832.384108381986</v>
          </cell>
          <cell r="BM49">
            <v>96719.573941030481</v>
          </cell>
          <cell r="BN49">
            <v>370910.36678208486</v>
          </cell>
          <cell r="BP49" t="str">
            <v>Gross Profit</v>
          </cell>
          <cell r="BT49">
            <v>582.75554999999986</v>
          </cell>
          <cell r="BU49">
            <v>685.74058333333312</v>
          </cell>
          <cell r="BV49">
            <v>732.76776666666649</v>
          </cell>
          <cell r="BW49">
            <v>787.15946666666673</v>
          </cell>
          <cell r="BX49">
            <v>2788.423366666666</v>
          </cell>
          <cell r="BY49">
            <v>798.71679999999992</v>
          </cell>
          <cell r="BZ49">
            <v>753.69181988347862</v>
          </cell>
          <cell r="CA49">
            <v>802.55995624606328</v>
          </cell>
          <cell r="CB49">
            <v>845.25263048244096</v>
          </cell>
          <cell r="CC49">
            <v>3200.2212066119832</v>
          </cell>
          <cell r="CD49">
            <v>820.0831066650569</v>
          </cell>
          <cell r="CE49">
            <v>797.3411043300016</v>
          </cell>
          <cell r="CF49">
            <v>851.31704552998997</v>
          </cell>
          <cell r="CG49">
            <v>896.17926603001956</v>
          </cell>
          <cell r="CH49">
            <v>3364.9205225550677</v>
          </cell>
          <cell r="CI49">
            <v>869.81317457299122</v>
          </cell>
          <cell r="CJ49">
            <v>844.59507797072297</v>
          </cell>
          <cell r="CK49">
            <v>899.43772471978332</v>
          </cell>
          <cell r="CL49">
            <v>946.95447648253321</v>
          </cell>
          <cell r="CM49">
            <v>3560.8004537460311</v>
          </cell>
          <cell r="CN49">
            <v>918.97905784059537</v>
          </cell>
          <cell r="CO49">
            <v>877.25126817622754</v>
          </cell>
          <cell r="CP49">
            <v>904.54898346756249</v>
          </cell>
          <cell r="CQ49">
            <v>952.68780331915013</v>
          </cell>
          <cell r="CR49">
            <v>3653.4671128035361</v>
          </cell>
          <cell r="CX49" t="str">
            <v>Gross Profit</v>
          </cell>
          <cell r="DA49">
            <v>2392.4369499999993</v>
          </cell>
          <cell r="DB49">
            <v>3051.0276499999982</v>
          </cell>
          <cell r="DC49">
            <v>3249.3537365102356</v>
          </cell>
          <cell r="DD49">
            <v>3446.3319189467647</v>
          </cell>
          <cell r="DE49">
            <v>3641.000372745787</v>
          </cell>
        </row>
        <row r="50">
          <cell r="C50" t="str">
            <v>Margin %</v>
          </cell>
          <cell r="G50">
            <v>0.30512507234261466</v>
          </cell>
          <cell r="H50">
            <v>0.28349164167848745</v>
          </cell>
          <cell r="I50">
            <v>0.28634550347094972</v>
          </cell>
          <cell r="J50">
            <v>0.36736510471175943</v>
          </cell>
          <cell r="K50">
            <v>0.30910935089925218</v>
          </cell>
          <cell r="L50">
            <v>0.36502609805231667</v>
          </cell>
          <cell r="M50">
            <v>0.35745079404432323</v>
          </cell>
          <cell r="N50">
            <v>0.38968290036263814</v>
          </cell>
          <cell r="O50">
            <v>0.37505673231821968</v>
          </cell>
          <cell r="P50">
            <v>0.37184262872879231</v>
          </cell>
          <cell r="Q50">
            <v>0.37700000000000006</v>
          </cell>
          <cell r="R50">
            <v>0.377</v>
          </cell>
          <cell r="S50">
            <v>0.37699999999999989</v>
          </cell>
          <cell r="T50">
            <v>0.37700000000000006</v>
          </cell>
          <cell r="U50">
            <v>0.37700000000000006</v>
          </cell>
          <cell r="V50">
            <v>0.39400000000000007</v>
          </cell>
          <cell r="W50">
            <v>0.39400000000000013</v>
          </cell>
          <cell r="X50">
            <v>0.39399999999999985</v>
          </cell>
          <cell r="Y50">
            <v>0.39400000000000007</v>
          </cell>
          <cell r="Z50">
            <v>0.39400000000000002</v>
          </cell>
          <cell r="AA50">
            <v>0.4130000000000002</v>
          </cell>
          <cell r="AB50">
            <v>0.41300000000000003</v>
          </cell>
          <cell r="AC50">
            <v>0.41299999999999992</v>
          </cell>
          <cell r="AD50">
            <v>0.41300000000000014</v>
          </cell>
          <cell r="AE50">
            <v>0.41300000000000009</v>
          </cell>
          <cell r="AF50">
            <v>0.41200587625225432</v>
          </cell>
          <cell r="AG50">
            <v>0.41207953376556278</v>
          </cell>
          <cell r="AH50">
            <v>0.41223825820504623</v>
          </cell>
          <cell r="AI50">
            <v>0.41208741775491675</v>
          </cell>
          <cell r="AJ50">
            <v>0.41210474819178339</v>
          </cell>
          <cell r="AL50" t="str">
            <v>Margin %</v>
          </cell>
          <cell r="AP50">
            <v>0.31281437590104938</v>
          </cell>
          <cell r="AQ50">
            <v>0.36654796775648529</v>
          </cell>
          <cell r="AR50">
            <v>0.36234724145713021</v>
          </cell>
          <cell r="AS50">
            <v>0.3681233301599976</v>
          </cell>
          <cell r="AT50">
            <v>0.35321827042970994</v>
          </cell>
          <cell r="AU50">
            <v>0.38504116102420588</v>
          </cell>
          <cell r="AV50">
            <v>0.37572451836666459</v>
          </cell>
          <cell r="AW50">
            <v>0.377</v>
          </cell>
          <cell r="AX50">
            <v>0.37699999999999989</v>
          </cell>
          <cell r="AY50">
            <v>0.37867097663517896</v>
          </cell>
          <cell r="AZ50">
            <v>0.37699999999999989</v>
          </cell>
          <cell r="BA50">
            <v>0.38271101387090939</v>
          </cell>
          <cell r="BB50">
            <v>0.39399999999999996</v>
          </cell>
          <cell r="BC50">
            <v>0.39400000000000007</v>
          </cell>
          <cell r="BD50">
            <v>0.38704121673056202</v>
          </cell>
          <cell r="BE50">
            <v>0.39399999999999991</v>
          </cell>
          <cell r="BF50">
            <v>0.4003531589641377</v>
          </cell>
          <cell r="BG50">
            <v>0.41300000000000003</v>
          </cell>
          <cell r="BH50">
            <v>0.4130000000000002</v>
          </cell>
          <cell r="BI50">
            <v>0.40519097155812661</v>
          </cell>
          <cell r="BJ50">
            <v>0.41299999999999998</v>
          </cell>
          <cell r="BK50">
            <v>0.41266748120896996</v>
          </cell>
          <cell r="BL50">
            <v>0.4120318198324911</v>
          </cell>
          <cell r="BM50">
            <v>0.41213207060802237</v>
          </cell>
          <cell r="BN50">
            <v>0.41245374470596458</v>
          </cell>
          <cell r="BP50" t="str">
            <v>Margin %</v>
          </cell>
          <cell r="BT50">
            <v>0.31281437590104938</v>
          </cell>
          <cell r="BU50">
            <v>0.36654796775648513</v>
          </cell>
          <cell r="BV50">
            <v>0.36234724145713015</v>
          </cell>
          <cell r="BW50">
            <v>0.3681233301599976</v>
          </cell>
          <cell r="BX50">
            <v>0.35321827042970994</v>
          </cell>
          <cell r="BY50">
            <v>0.38504116102420588</v>
          </cell>
          <cell r="BZ50">
            <v>0.37572451836666448</v>
          </cell>
          <cell r="CA50">
            <v>0.377</v>
          </cell>
          <cell r="CB50">
            <v>0.37700000000000006</v>
          </cell>
          <cell r="CC50">
            <v>0.37867097663517907</v>
          </cell>
          <cell r="CD50">
            <v>0.37699999999999995</v>
          </cell>
          <cell r="CE50">
            <v>0.38271101387090944</v>
          </cell>
          <cell r="CF50">
            <v>0.39400000000000007</v>
          </cell>
          <cell r="CG50">
            <v>0.39400000000000018</v>
          </cell>
          <cell r="CH50">
            <v>0.38704121673056202</v>
          </cell>
          <cell r="CI50">
            <v>0.39399999999999996</v>
          </cell>
          <cell r="CJ50">
            <v>0.4003531589641377</v>
          </cell>
          <cell r="CK50">
            <v>0.41300000000000009</v>
          </cell>
          <cell r="CL50">
            <v>0.41300000000000014</v>
          </cell>
          <cell r="CM50">
            <v>0.40519097155812656</v>
          </cell>
          <cell r="CN50">
            <v>0.41300000000000003</v>
          </cell>
          <cell r="CO50">
            <v>0.41266748120897001</v>
          </cell>
          <cell r="CP50">
            <v>0.41203181983249104</v>
          </cell>
          <cell r="CQ50">
            <v>0.41213207060802237</v>
          </cell>
          <cell r="CR50">
            <v>0.41245374470596458</v>
          </cell>
          <cell r="CX50" t="str">
            <v>Margin %</v>
          </cell>
          <cell r="DA50">
            <v>0.30910935089925218</v>
          </cell>
          <cell r="DB50">
            <v>0.37184262872879215</v>
          </cell>
          <cell r="DC50">
            <v>0.37699999999999989</v>
          </cell>
          <cell r="DD50">
            <v>0.39400000000000007</v>
          </cell>
          <cell r="DE50">
            <v>0.4130000000000002</v>
          </cell>
        </row>
        <row r="52">
          <cell r="C52" t="str">
            <v>MCU R&amp;D</v>
          </cell>
          <cell r="G52">
            <v>14080.613593289818</v>
          </cell>
          <cell r="H52">
            <v>15107.71405433881</v>
          </cell>
          <cell r="I52">
            <v>13296.282332125134</v>
          </cell>
          <cell r="J52">
            <v>14510.12833154667</v>
          </cell>
          <cell r="K52">
            <v>56994.738311300433</v>
          </cell>
          <cell r="L52">
            <v>15985.418084689767</v>
          </cell>
          <cell r="M52">
            <v>16601.678361319162</v>
          </cell>
          <cell r="N52">
            <v>16788.423899691708</v>
          </cell>
          <cell r="O52">
            <v>16657.702022830927</v>
          </cell>
          <cell r="P52">
            <v>66033.222368531569</v>
          </cell>
          <cell r="Q52">
            <v>17044.337085248637</v>
          </cell>
          <cell r="R52">
            <v>17701.420173815462</v>
          </cell>
          <cell r="S52">
            <v>17900.536261259957</v>
          </cell>
          <cell r="T52">
            <v>17761.155000048813</v>
          </cell>
          <cell r="U52">
            <v>70407.448520372869</v>
          </cell>
          <cell r="V52">
            <v>17451.231074021151</v>
          </cell>
          <cell r="W52">
            <v>18124.00049626729</v>
          </cell>
          <cell r="X52">
            <v>18327.870018160062</v>
          </cell>
          <cell r="Y52">
            <v>18185.161352835123</v>
          </cell>
          <cell r="Z52">
            <v>72088.26294128361</v>
          </cell>
          <cell r="AA52">
            <v>17451.231074021151</v>
          </cell>
          <cell r="AB52">
            <v>18124.00049626729</v>
          </cell>
          <cell r="AC52">
            <v>18327.870018160062</v>
          </cell>
          <cell r="AD52">
            <v>18185.161352835123</v>
          </cell>
          <cell r="AE52">
            <v>72088.26294128361</v>
          </cell>
          <cell r="AF52">
            <v>17451.231074021151</v>
          </cell>
          <cell r="AG52">
            <v>18124.00049626729</v>
          </cell>
          <cell r="AH52">
            <v>18327.870018160062</v>
          </cell>
          <cell r="AI52">
            <v>18185.161352835123</v>
          </cell>
          <cell r="AJ52">
            <v>72088.26294128361</v>
          </cell>
          <cell r="AL52" t="str">
            <v>MCU R&amp;D</v>
          </cell>
          <cell r="AP52">
            <v>13700.897665265646</v>
          </cell>
          <cell r="AQ52">
            <v>15001.891582594368</v>
          </cell>
          <cell r="AR52">
            <v>16190.838176899564</v>
          </cell>
          <cell r="AS52">
            <v>16663.92687411001</v>
          </cell>
          <cell r="AT52">
            <v>61557.554298869582</v>
          </cell>
          <cell r="AU52">
            <v>16744.849940738113</v>
          </cell>
          <cell r="AV52">
            <v>16786.580376970163</v>
          </cell>
          <cell r="AW52">
            <v>17263.36478143758</v>
          </cell>
          <cell r="AX52">
            <v>17767.792202963625</v>
          </cell>
          <cell r="AY52">
            <v>68562.587302109489</v>
          </cell>
          <cell r="AZ52">
            <v>17854.07584085624</v>
          </cell>
          <cell r="BA52">
            <v>17657.847024706258</v>
          </cell>
          <cell r="BB52">
            <v>17675.487548103196</v>
          </cell>
          <cell r="BC52">
            <v>18191.957003564879</v>
          </cell>
          <cell r="BD52">
            <v>71379.367417230576</v>
          </cell>
          <cell r="BE52">
            <v>18280.300463051746</v>
          </cell>
          <cell r="BF52">
            <v>17940.517926563796</v>
          </cell>
          <cell r="BG52">
            <v>17675.487548103196</v>
          </cell>
          <cell r="BH52">
            <v>18191.957003564879</v>
          </cell>
          <cell r="BI52">
            <v>72088.26294128361</v>
          </cell>
          <cell r="BJ52">
            <v>18280.300463051746</v>
          </cell>
          <cell r="BK52">
            <v>17940.517926563796</v>
          </cell>
          <cell r="BL52">
            <v>17675.487548103196</v>
          </cell>
          <cell r="BM52">
            <v>18191.957003564879</v>
          </cell>
          <cell r="BN52">
            <v>72088.26294128361</v>
          </cell>
          <cell r="BP52" t="str">
            <v>MCU R&amp;D</v>
          </cell>
          <cell r="BT52">
            <v>134.95384200286659</v>
          </cell>
          <cell r="BU52">
            <v>147.76863208855451</v>
          </cell>
          <cell r="BV52">
            <v>159.47975604246071</v>
          </cell>
          <cell r="BW52">
            <v>164.1396797099836</v>
          </cell>
          <cell r="BX52">
            <v>606.34190984386544</v>
          </cell>
          <cell r="BY52">
            <v>164.9367719162704</v>
          </cell>
          <cell r="BZ52">
            <v>165.34781671315611</v>
          </cell>
          <cell r="CA52">
            <v>170.04414309716014</v>
          </cell>
          <cell r="CB52">
            <v>175.01275319919171</v>
          </cell>
          <cell r="CC52">
            <v>675.34148492577833</v>
          </cell>
          <cell r="CD52">
            <v>175.86264703243396</v>
          </cell>
          <cell r="CE52">
            <v>173.92979319335663</v>
          </cell>
          <cell r="CF52">
            <v>174.10355234881646</v>
          </cell>
          <cell r="CG52">
            <v>179.19077648511404</v>
          </cell>
          <cell r="CH52">
            <v>703.08676905972106</v>
          </cell>
          <cell r="CI52">
            <v>180.06095956105969</v>
          </cell>
          <cell r="CJ52">
            <v>176.71410157665338</v>
          </cell>
          <cell r="CK52">
            <v>174.10355234881646</v>
          </cell>
          <cell r="CL52">
            <v>179.19077648511404</v>
          </cell>
          <cell r="CM52">
            <v>710.06938997164355</v>
          </cell>
          <cell r="CN52">
            <v>180.06095956105969</v>
          </cell>
          <cell r="CO52">
            <v>176.71410157665338</v>
          </cell>
          <cell r="CP52">
            <v>174.10355234881646</v>
          </cell>
          <cell r="CQ52">
            <v>179.19077648511404</v>
          </cell>
          <cell r="CR52">
            <v>710.06938997164355</v>
          </cell>
          <cell r="DA52">
            <v>561.39817236630927</v>
          </cell>
          <cell r="DB52">
            <v>650.42724033003594</v>
          </cell>
          <cell r="DC52">
            <v>693.5133679256727</v>
          </cell>
          <cell r="DD52">
            <v>710.06938997164355</v>
          </cell>
          <cell r="DE52">
            <v>710.06938997164355</v>
          </cell>
        </row>
        <row r="53">
          <cell r="C53" t="str">
            <v>Auto MCU</v>
          </cell>
          <cell r="G53">
            <v>7744.3374763093998</v>
          </cell>
          <cell r="H53">
            <v>8309.2427298863458</v>
          </cell>
          <cell r="I53">
            <v>7312.9552826688232</v>
          </cell>
          <cell r="J53">
            <v>7980.5705823506687</v>
          </cell>
          <cell r="K53">
            <v>31347.106071215236</v>
          </cell>
          <cell r="L53">
            <v>8791.9799465793731</v>
          </cell>
          <cell r="M53">
            <v>9130.9230987255414</v>
          </cell>
          <cell r="N53">
            <v>9233.6331448304409</v>
          </cell>
          <cell r="O53">
            <v>9161.7361125570114</v>
          </cell>
          <cell r="P53">
            <v>36318.272302692363</v>
          </cell>
          <cell r="Q53">
            <v>9374.3853968867497</v>
          </cell>
          <cell r="R53">
            <v>9735.7810955985042</v>
          </cell>
          <cell r="S53">
            <v>9845.2949436929757</v>
          </cell>
          <cell r="T53">
            <v>9768.6352500268476</v>
          </cell>
          <cell r="U53">
            <v>38724.096686205077</v>
          </cell>
          <cell r="V53">
            <v>9598.1770907116334</v>
          </cell>
          <cell r="W53">
            <v>9968.2002729470114</v>
          </cell>
          <cell r="X53">
            <v>10080.328509988034</v>
          </cell>
          <cell r="Y53">
            <v>10001.838744059318</v>
          </cell>
          <cell r="Z53">
            <v>39648.544617705993</v>
          </cell>
          <cell r="AA53">
            <v>9598.1770907116334</v>
          </cell>
          <cell r="AB53">
            <v>9968.2002729470114</v>
          </cell>
          <cell r="AC53">
            <v>10080.328509988034</v>
          </cell>
          <cell r="AD53">
            <v>10001.838744059318</v>
          </cell>
          <cell r="AE53">
            <v>39648.544617705993</v>
          </cell>
          <cell r="AF53">
            <v>9598.1770907116334</v>
          </cell>
          <cell r="AG53">
            <v>9968.2002729470114</v>
          </cell>
          <cell r="AH53">
            <v>10080.328509988034</v>
          </cell>
          <cell r="AI53">
            <v>10001.838744059318</v>
          </cell>
          <cell r="AJ53">
            <v>39648.544617705993</v>
          </cell>
          <cell r="AL53" t="str">
            <v>Auto MCU</v>
          </cell>
          <cell r="AP53">
            <v>7535.4937158961038</v>
          </cell>
          <cell r="AQ53">
            <v>8251.0403704269029</v>
          </cell>
          <cell r="AR53">
            <v>8904.9609972947619</v>
          </cell>
          <cell r="AS53">
            <v>9165.1597807605067</v>
          </cell>
          <cell r="AT53">
            <v>33856.654864378273</v>
          </cell>
          <cell r="AU53">
            <v>9209.6674674059632</v>
          </cell>
          <cell r="AV53">
            <v>9232.6192073335915</v>
          </cell>
          <cell r="AW53">
            <v>9494.8506297906679</v>
          </cell>
          <cell r="AX53">
            <v>9772.2857116299947</v>
          </cell>
          <cell r="AY53">
            <v>37709.423016160217</v>
          </cell>
          <cell r="AZ53">
            <v>9819.7417124709318</v>
          </cell>
          <cell r="BA53">
            <v>9711.8158635884429</v>
          </cell>
          <cell r="BB53">
            <v>9721.5181514567594</v>
          </cell>
          <cell r="BC53">
            <v>10005.576351960684</v>
          </cell>
          <cell r="BD53">
            <v>39258.652079476815</v>
          </cell>
          <cell r="BE53">
            <v>10054.165254678461</v>
          </cell>
          <cell r="BF53">
            <v>9867.2848596100885</v>
          </cell>
          <cell r="BG53">
            <v>9721.5181514567594</v>
          </cell>
          <cell r="BH53">
            <v>10005.576351960684</v>
          </cell>
          <cell r="BI53">
            <v>39648.544617705993</v>
          </cell>
          <cell r="BJ53">
            <v>10054.165254678461</v>
          </cell>
          <cell r="BK53">
            <v>9867.2848596100885</v>
          </cell>
          <cell r="BL53">
            <v>9721.5181514567594</v>
          </cell>
          <cell r="BM53">
            <v>10005.576351960684</v>
          </cell>
          <cell r="BN53">
            <v>39648.544617705993</v>
          </cell>
          <cell r="BP53" t="str">
            <v>Auto MCU</v>
          </cell>
          <cell r="BT53">
            <v>74.224613101576622</v>
          </cell>
          <cell r="BU53">
            <v>81.272747648704993</v>
          </cell>
          <cell r="BV53">
            <v>87.713865823353402</v>
          </cell>
          <cell r="BW53">
            <v>90.276823840490991</v>
          </cell>
          <cell r="BX53">
            <v>333.48805041412601</v>
          </cell>
          <cell r="BY53">
            <v>90.71522455394873</v>
          </cell>
          <cell r="BZ53">
            <v>90.941299192235874</v>
          </cell>
          <cell r="CA53">
            <v>93.524278703438071</v>
          </cell>
          <cell r="CB53">
            <v>96.257014259555447</v>
          </cell>
          <cell r="CC53">
            <v>371.43781670917809</v>
          </cell>
          <cell r="CD53">
            <v>96.724455867838671</v>
          </cell>
          <cell r="CE53">
            <v>95.661386256346162</v>
          </cell>
          <cell r="CF53">
            <v>95.756953791849071</v>
          </cell>
          <cell r="CG53">
            <v>98.554927066812738</v>
          </cell>
          <cell r="CH53">
            <v>386.69772298284664</v>
          </cell>
          <cell r="CI53">
            <v>99.033527758582835</v>
          </cell>
          <cell r="CJ53">
            <v>97.192755867159363</v>
          </cell>
          <cell r="CK53">
            <v>95.756953791849071</v>
          </cell>
          <cell r="CL53">
            <v>98.554927066812738</v>
          </cell>
          <cell r="CM53">
            <v>390.53816448440404</v>
          </cell>
          <cell r="CN53">
            <v>99.033527758582835</v>
          </cell>
          <cell r="CO53">
            <v>97.192755867159363</v>
          </cell>
          <cell r="CP53">
            <v>95.756953791849071</v>
          </cell>
          <cell r="CQ53">
            <v>98.554927066812738</v>
          </cell>
          <cell r="CR53">
            <v>390.53816448440404</v>
          </cell>
        </row>
        <row r="54">
          <cell r="C54" t="str">
            <v>General Purpose MCU</v>
          </cell>
          <cell r="G54">
            <v>6336.276116980418</v>
          </cell>
          <cell r="H54">
            <v>6798.4713244524646</v>
          </cell>
          <cell r="I54">
            <v>5983.3270494563094</v>
          </cell>
          <cell r="J54">
            <v>6529.5577491960012</v>
          </cell>
          <cell r="K54">
            <v>25647.632240085193</v>
          </cell>
          <cell r="L54">
            <v>7193.438138110394</v>
          </cell>
          <cell r="M54">
            <v>7470.7552625936214</v>
          </cell>
          <cell r="N54">
            <v>7554.7907548612666</v>
          </cell>
          <cell r="O54">
            <v>7495.9659102739151</v>
          </cell>
          <cell r="P54">
            <v>29714.950065839199</v>
          </cell>
          <cell r="Q54">
            <v>7669.9516883618853</v>
          </cell>
          <cell r="R54">
            <v>7965.6390782169574</v>
          </cell>
          <cell r="S54">
            <v>8055.2413175669799</v>
          </cell>
          <cell r="T54">
            <v>7992.5197500219647</v>
          </cell>
          <cell r="U54">
            <v>31683.351834167788</v>
          </cell>
          <cell r="V54">
            <v>7853.0539833095172</v>
          </cell>
          <cell r="W54">
            <v>8155.8002233202806</v>
          </cell>
          <cell r="X54">
            <v>8247.5415081720275</v>
          </cell>
          <cell r="Y54">
            <v>8183.3226087758057</v>
          </cell>
          <cell r="Z54">
            <v>32439.718323577628</v>
          </cell>
          <cell r="AA54">
            <v>7853.0539833095172</v>
          </cell>
          <cell r="AB54">
            <v>8155.8002233202806</v>
          </cell>
          <cell r="AC54">
            <v>8247.5415081720275</v>
          </cell>
          <cell r="AD54">
            <v>8183.3226087758057</v>
          </cell>
          <cell r="AE54">
            <v>32439.718323577628</v>
          </cell>
          <cell r="AF54">
            <v>7853.0539833095172</v>
          </cell>
          <cell r="AG54">
            <v>8155.8002233202806</v>
          </cell>
          <cell r="AH54">
            <v>8247.5415081720275</v>
          </cell>
          <cell r="AI54">
            <v>8183.3226087758057</v>
          </cell>
          <cell r="AJ54">
            <v>32439.718323577628</v>
          </cell>
          <cell r="AL54" t="str">
            <v>General Purpose MCU</v>
          </cell>
          <cell r="AP54">
            <v>6165.40394936954</v>
          </cell>
          <cell r="AQ54">
            <v>6750.8512121674648</v>
          </cell>
          <cell r="AR54">
            <v>7285.8771796048022</v>
          </cell>
          <cell r="AS54">
            <v>7498.7670933495028</v>
          </cell>
          <cell r="AT54">
            <v>27700.899434491308</v>
          </cell>
          <cell r="AU54">
            <v>7535.1824733321491</v>
          </cell>
          <cell r="AV54">
            <v>7553.961169636571</v>
          </cell>
          <cell r="AW54">
            <v>7768.5141516469084</v>
          </cell>
          <cell r="AX54">
            <v>7995.5064913336309</v>
          </cell>
          <cell r="AY54">
            <v>30853.16428594926</v>
          </cell>
          <cell r="AZ54">
            <v>8034.3341283853078</v>
          </cell>
          <cell r="BA54">
            <v>7946.0311611178149</v>
          </cell>
          <cell r="BB54">
            <v>7953.9693966464383</v>
          </cell>
          <cell r="BC54">
            <v>8186.3806516041959</v>
          </cell>
          <cell r="BD54">
            <v>32120.715337753754</v>
          </cell>
          <cell r="BE54">
            <v>8226.1352083732854</v>
          </cell>
          <cell r="BF54">
            <v>8073.2330669537096</v>
          </cell>
          <cell r="BG54">
            <v>7953.9693966464383</v>
          </cell>
          <cell r="BH54">
            <v>8186.3806516041959</v>
          </cell>
          <cell r="BI54">
            <v>32439.718323577628</v>
          </cell>
          <cell r="BJ54">
            <v>8226.1352083732854</v>
          </cell>
          <cell r="BK54">
            <v>8073.2330669537096</v>
          </cell>
          <cell r="BL54">
            <v>7953.9693966464383</v>
          </cell>
          <cell r="BM54">
            <v>8186.3806516041959</v>
          </cell>
          <cell r="BN54">
            <v>32439.718323577628</v>
          </cell>
          <cell r="BP54" t="str">
            <v>General Purpose MCU</v>
          </cell>
          <cell r="BT54">
            <v>60.729228901289964</v>
          </cell>
          <cell r="BU54">
            <v>66.495884439849519</v>
          </cell>
          <cell r="BV54">
            <v>71.765890219107291</v>
          </cell>
          <cell r="BW54">
            <v>73.862855869492591</v>
          </cell>
          <cell r="BX54">
            <v>272.85385942973937</v>
          </cell>
          <cell r="BY54">
            <v>74.221547362321658</v>
          </cell>
          <cell r="BZ54">
            <v>74.406517520920218</v>
          </cell>
          <cell r="CA54">
            <v>76.519864393722045</v>
          </cell>
          <cell r="CB54">
            <v>78.755738939636259</v>
          </cell>
          <cell r="CC54">
            <v>303.90366821660018</v>
          </cell>
          <cell r="CD54">
            <v>79.138191164595284</v>
          </cell>
          <cell r="CE54">
            <v>78.268406937010468</v>
          </cell>
          <cell r="CF54">
            <v>78.346598556967407</v>
          </cell>
          <cell r="CG54">
            <v>80.635849418301319</v>
          </cell>
          <cell r="CH54">
            <v>316.38904607687448</v>
          </cell>
          <cell r="CI54">
            <v>81.027431802476855</v>
          </cell>
          <cell r="CJ54">
            <v>79.521345709494028</v>
          </cell>
          <cell r="CK54">
            <v>78.346598556967407</v>
          </cell>
          <cell r="CL54">
            <v>80.635849418301319</v>
          </cell>
          <cell r="CM54">
            <v>319.53122548723957</v>
          </cell>
          <cell r="CN54">
            <v>81.027431802476855</v>
          </cell>
          <cell r="CO54">
            <v>79.521345709494028</v>
          </cell>
          <cell r="CP54">
            <v>78.346598556967407</v>
          </cell>
          <cell r="CQ54">
            <v>80.635849418301319</v>
          </cell>
          <cell r="CR54">
            <v>319.53122548723957</v>
          </cell>
        </row>
        <row r="55">
          <cell r="C55" t="str">
            <v>Analog &amp; Power R&amp;D</v>
          </cell>
          <cell r="G55">
            <v>20243.040928501363</v>
          </cell>
          <cell r="H55">
            <v>9702.3693168409009</v>
          </cell>
          <cell r="I55">
            <v>10755.648344275756</v>
          </cell>
          <cell r="J55">
            <v>5955.0791201301035</v>
          </cell>
          <cell r="K55">
            <v>46656.137709748124</v>
          </cell>
          <cell r="L55">
            <v>9587.7696896597627</v>
          </cell>
          <cell r="M55">
            <v>6703.4483292657242</v>
          </cell>
          <cell r="N55">
            <v>-269.10262603956653</v>
          </cell>
          <cell r="O55">
            <v>2106.4588311546431</v>
          </cell>
          <cell r="P55">
            <v>18128.574224040563</v>
          </cell>
          <cell r="Q55">
            <v>3431.4061293760496</v>
          </cell>
          <cell r="R55">
            <v>1586.7186356620841</v>
          </cell>
          <cell r="S55">
            <v>1236.3826921147011</v>
          </cell>
          <cell r="T55">
            <v>471.15952779111103</v>
          </cell>
          <cell r="U55">
            <v>6725.6669849439459</v>
          </cell>
          <cell r="V55">
            <v>2027.6070862714951</v>
          </cell>
          <cell r="W55">
            <v>2365.4879545983276</v>
          </cell>
          <cell r="X55">
            <v>2005.0208554553064</v>
          </cell>
          <cell r="Y55">
            <v>1155.294122870946</v>
          </cell>
          <cell r="Z55">
            <v>7553.4100191960752</v>
          </cell>
          <cell r="AA55">
            <v>2232.9122818613541</v>
          </cell>
          <cell r="AB55">
            <v>2592.8013641105354</v>
          </cell>
          <cell r="AC55">
            <v>2232.6486680235394</v>
          </cell>
          <cell r="AD55">
            <v>1351.7960328918671</v>
          </cell>
          <cell r="AE55">
            <v>8410.1583468872959</v>
          </cell>
          <cell r="AF55">
            <v>2286.4410009470716</v>
          </cell>
          <cell r="AG55">
            <v>2654.9575611953774</v>
          </cell>
          <cell r="AH55">
            <v>2286.1710675994459</v>
          </cell>
          <cell r="AI55">
            <v>1384.2021021735213</v>
          </cell>
          <cell r="AJ55">
            <v>8611.7717319154162</v>
          </cell>
          <cell r="AL55" t="str">
            <v>Analog &amp; Power R&amp;D</v>
          </cell>
          <cell r="AP55">
            <v>9155.458602893872</v>
          </cell>
          <cell r="AQ55">
            <v>7165.9759766399893</v>
          </cell>
          <cell r="AR55">
            <v>8626.3292361950826</v>
          </cell>
          <cell r="AS55">
            <v>4379.2646774972936</v>
          </cell>
          <cell r="AT55">
            <v>29327.028493226237</v>
          </cell>
          <cell r="AU55">
            <v>522.7511930251701</v>
          </cell>
          <cell r="AV55">
            <v>2548.1079305617786</v>
          </cell>
          <cell r="AW55">
            <v>2816.510298138061</v>
          </cell>
          <cell r="AX55">
            <v>1469.9399878129564</v>
          </cell>
          <cell r="AY55">
            <v>7357.3094095379665</v>
          </cell>
          <cell r="AZ55">
            <v>981.30830400683772</v>
          </cell>
          <cell r="BA55">
            <v>989.97538061790567</v>
          </cell>
          <cell r="BB55">
            <v>2140.234042380439</v>
          </cell>
          <cell r="BC55">
            <v>2245.3322548839869</v>
          </cell>
          <cell r="BD55">
            <v>6356.8499818891696</v>
          </cell>
          <cell r="BE55">
            <v>1721.7786112605195</v>
          </cell>
          <cell r="BF55">
            <v>1514.5001758677486</v>
          </cell>
          <cell r="BG55">
            <v>2352.8753092777479</v>
          </cell>
          <cell r="BH55">
            <v>2472.7504654148697</v>
          </cell>
          <cell r="BI55">
            <v>8061.9045618208856</v>
          </cell>
          <cell r="BJ55">
            <v>1939.0311229796484</v>
          </cell>
          <cell r="BK55">
            <v>1663.3443555769352</v>
          </cell>
          <cell r="BL55">
            <v>2409.2798543631734</v>
          </cell>
          <cell r="BM55">
            <v>2532.0287299967335</v>
          </cell>
          <cell r="BN55">
            <v>8543.6840629164908</v>
          </cell>
          <cell r="BP55" t="str">
            <v>Analog &amp; Power R&amp;D</v>
          </cell>
          <cell r="BT55">
            <v>90.181267238504631</v>
          </cell>
          <cell r="BU55">
            <v>70.584863369903886</v>
          </cell>
          <cell r="BV55">
            <v>84.96934297652156</v>
          </cell>
          <cell r="BW55">
            <v>43.135757073348337</v>
          </cell>
          <cell r="BX55">
            <v>288.87123065827836</v>
          </cell>
          <cell r="BY55">
            <v>5.1490992512979252</v>
          </cell>
          <cell r="BZ55">
            <v>25.098863116033517</v>
          </cell>
          <cell r="CA55">
            <v>27.742626436659901</v>
          </cell>
          <cell r="CB55">
            <v>14.478908879957618</v>
          </cell>
          <cell r="CC55">
            <v>72.469497683948958</v>
          </cell>
          <cell r="CD55">
            <v>9.665886794467351</v>
          </cell>
          <cell r="CE55">
            <v>9.7512574990863694</v>
          </cell>
          <cell r="CF55">
            <v>21.081305317447324</v>
          </cell>
          <cell r="CG55">
            <v>22.116522710607271</v>
          </cell>
          <cell r="CH55">
            <v>62.614972321608313</v>
          </cell>
          <cell r="CI55">
            <v>16.959519320916115</v>
          </cell>
          <cell r="CJ55">
            <v>14.917826732297323</v>
          </cell>
          <cell r="CK55">
            <v>23.175821796385815</v>
          </cell>
          <cell r="CL55">
            <v>24.356592084336466</v>
          </cell>
          <cell r="CM55">
            <v>79.409759933935717</v>
          </cell>
          <cell r="CN55">
            <v>19.099456561349538</v>
          </cell>
          <cell r="CO55">
            <v>16.383941902432809</v>
          </cell>
          <cell r="CP55">
            <v>23.731406565477258</v>
          </cell>
          <cell r="CQ55">
            <v>24.940482990467824</v>
          </cell>
          <cell r="CR55">
            <v>84.155288019727436</v>
          </cell>
          <cell r="DA55">
            <v>459.56295644101897</v>
          </cell>
          <cell r="DB55">
            <v>178.56645610679954</v>
          </cell>
          <cell r="DC55">
            <v>66.247819801697858</v>
          </cell>
          <cell r="DD55">
            <v>74.401088689081334</v>
          </cell>
          <cell r="DE55">
            <v>82.84005971683986</v>
          </cell>
        </row>
        <row r="56">
          <cell r="C56" t="str">
            <v>High Voltage Power</v>
          </cell>
          <cell r="G56">
            <v>11133.672510675749</v>
          </cell>
          <cell r="H56">
            <v>5336.3031242624957</v>
          </cell>
          <cell r="I56">
            <v>5915.606589351667</v>
          </cell>
          <cell r="J56">
            <v>3275.2935160715574</v>
          </cell>
          <cell r="K56">
            <v>25660.875740361469</v>
          </cell>
          <cell r="L56">
            <v>5273.2733293128695</v>
          </cell>
          <cell r="M56">
            <v>3686.8965810961481</v>
          </cell>
          <cell r="N56">
            <v>-148.00644432176159</v>
          </cell>
          <cell r="O56">
            <v>1158.5523571350539</v>
          </cell>
          <cell r="P56">
            <v>9970.7158232223101</v>
          </cell>
          <cell r="Q56">
            <v>1887.2733711568274</v>
          </cell>
          <cell r="R56">
            <v>872.69524961414641</v>
          </cell>
          <cell r="S56">
            <v>680.01048066308567</v>
          </cell>
          <cell r="T56">
            <v>259.13774028511108</v>
          </cell>
          <cell r="U56">
            <v>3699.1168417191707</v>
          </cell>
          <cell r="V56">
            <v>1115.1838974493223</v>
          </cell>
          <cell r="W56">
            <v>1301.0183750290803</v>
          </cell>
          <cell r="X56">
            <v>1102.7614705004187</v>
          </cell>
          <cell r="Y56">
            <v>635.41176757902031</v>
          </cell>
          <cell r="Z56">
            <v>4154.3755105578421</v>
          </cell>
          <cell r="AA56">
            <v>1228.1017550237448</v>
          </cell>
          <cell r="AB56">
            <v>1426.0407502607948</v>
          </cell>
          <cell r="AC56">
            <v>1227.9567674129469</v>
          </cell>
          <cell r="AD56">
            <v>743.48781809052696</v>
          </cell>
          <cell r="AE56">
            <v>4625.5870907880135</v>
          </cell>
          <cell r="AF56">
            <v>1257.5425505208896</v>
          </cell>
          <cell r="AG56">
            <v>1460.2266586574578</v>
          </cell>
          <cell r="AH56">
            <v>1257.3940871796954</v>
          </cell>
          <cell r="AI56">
            <v>761.31115619543687</v>
          </cell>
          <cell r="AJ56">
            <v>4736.4744525534798</v>
          </cell>
          <cell r="AL56" t="str">
            <v>High Voltage Power</v>
          </cell>
          <cell r="AP56">
            <v>5035.5022315916303</v>
          </cell>
          <cell r="AQ56">
            <v>3941.2867871519948</v>
          </cell>
          <cell r="AR56">
            <v>4744.4810799072957</v>
          </cell>
          <cell r="AS56">
            <v>2408.5955726235115</v>
          </cell>
          <cell r="AT56">
            <v>16129.86567127443</v>
          </cell>
          <cell r="AU56">
            <v>287.51315616384358</v>
          </cell>
          <cell r="AV56">
            <v>1401.4593618089784</v>
          </cell>
          <cell r="AW56">
            <v>1549.0806639759335</v>
          </cell>
          <cell r="AX56">
            <v>808.46699329712601</v>
          </cell>
          <cell r="AY56">
            <v>4046.5201752458815</v>
          </cell>
          <cell r="AZ56">
            <v>539.71956720376079</v>
          </cell>
          <cell r="BA56">
            <v>544.48645933984812</v>
          </cell>
          <cell r="BB56">
            <v>1177.1287233092416</v>
          </cell>
          <cell r="BC56">
            <v>1234.9327401861931</v>
          </cell>
          <cell r="BD56">
            <v>3496.2674900390439</v>
          </cell>
          <cell r="BE56">
            <v>946.97823619328585</v>
          </cell>
          <cell r="BF56">
            <v>832.97509672726176</v>
          </cell>
          <cell r="BG56">
            <v>1294.0814201027613</v>
          </cell>
          <cell r="BH56">
            <v>1360.0127559781788</v>
          </cell>
          <cell r="BI56">
            <v>4434.0475090014879</v>
          </cell>
          <cell r="BJ56">
            <v>1066.4671176388069</v>
          </cell>
          <cell r="BK56">
            <v>914.83939556731445</v>
          </cell>
          <cell r="BL56">
            <v>1325.1039198997455</v>
          </cell>
          <cell r="BM56">
            <v>1392.6158014982036</v>
          </cell>
          <cell r="BN56">
            <v>4699.0262346040709</v>
          </cell>
          <cell r="BP56" t="str">
            <v>High Voltage Power</v>
          </cell>
          <cell r="BT56">
            <v>49.599696981177559</v>
          </cell>
          <cell r="BU56">
            <v>38.821674853447149</v>
          </cell>
          <cell r="BV56">
            <v>46.73313863708686</v>
          </cell>
          <cell r="BW56">
            <v>23.724666390341586</v>
          </cell>
          <cell r="BX56">
            <v>158.87917686205316</v>
          </cell>
          <cell r="BY56">
            <v>2.8320045882138589</v>
          </cell>
          <cell r="BZ56">
            <v>13.804374713818437</v>
          </cell>
          <cell r="CA56">
            <v>15.258444540162944</v>
          </cell>
          <cell r="CB56">
            <v>7.9633998839766909</v>
          </cell>
          <cell r="CC56">
            <v>39.858223726171929</v>
          </cell>
          <cell r="CD56">
            <v>5.316237736957043</v>
          </cell>
          <cell r="CE56">
            <v>5.363191624497504</v>
          </cell>
          <cell r="CF56">
            <v>11.594717924596029</v>
          </cell>
          <cell r="CG56">
            <v>12.164087490834001</v>
          </cell>
          <cell r="CH56">
            <v>34.438234776884578</v>
          </cell>
          <cell r="CI56">
            <v>9.3277356265038645</v>
          </cell>
          <cell r="CJ56">
            <v>8.2048047027635285</v>
          </cell>
          <cell r="CK56">
            <v>12.746701988012198</v>
          </cell>
          <cell r="CL56">
            <v>13.396125646385061</v>
          </cell>
          <cell r="CM56">
            <v>43.675367963664648</v>
          </cell>
          <cell r="CN56">
            <v>10.504701108742248</v>
          </cell>
          <cell r="CO56">
            <v>9.0111680463380477</v>
          </cell>
          <cell r="CP56">
            <v>13.052273611012492</v>
          </cell>
          <cell r="CQ56">
            <v>13.717265644757305</v>
          </cell>
          <cell r="CR56">
            <v>46.285408410850096</v>
          </cell>
        </row>
        <row r="57">
          <cell r="C57" t="str">
            <v>Low Voltage Power</v>
          </cell>
          <cell r="G57">
            <v>9109.3684178256117</v>
          </cell>
          <cell r="H57">
            <v>4366.0661925784052</v>
          </cell>
          <cell r="I57">
            <v>4840.0417549240901</v>
          </cell>
          <cell r="J57">
            <v>2679.7856040585461</v>
          </cell>
          <cell r="K57">
            <v>20995.261969386651</v>
          </cell>
          <cell r="L57">
            <v>4314.4963603468932</v>
          </cell>
          <cell r="M57">
            <v>3016.5517481695756</v>
          </cell>
          <cell r="N57">
            <v>-121.09618171780492</v>
          </cell>
          <cell r="O57">
            <v>947.90647401958938</v>
          </cell>
          <cell r="P57">
            <v>8157.8584008182524</v>
          </cell>
          <cell r="Q57">
            <v>1544.1327582192221</v>
          </cell>
          <cell r="R57">
            <v>714.02338604793783</v>
          </cell>
          <cell r="S57">
            <v>556.37221145161539</v>
          </cell>
          <cell r="T57">
            <v>212.02178750599992</v>
          </cell>
          <cell r="U57">
            <v>3026.5501432247752</v>
          </cell>
          <cell r="V57">
            <v>912.42318882217262</v>
          </cell>
          <cell r="W57">
            <v>1064.4695795692471</v>
          </cell>
          <cell r="X57">
            <v>902.25938495488776</v>
          </cell>
          <cell r="Y57">
            <v>519.88235529192571</v>
          </cell>
          <cell r="Z57">
            <v>3399.0345086382331</v>
          </cell>
          <cell r="AA57">
            <v>1004.8105268376094</v>
          </cell>
          <cell r="AB57">
            <v>1166.7606138497408</v>
          </cell>
          <cell r="AC57">
            <v>1004.6919006105926</v>
          </cell>
          <cell r="AD57">
            <v>608.30821480134011</v>
          </cell>
          <cell r="AE57">
            <v>3784.5712560992829</v>
          </cell>
          <cell r="AF57">
            <v>1028.8984504261823</v>
          </cell>
          <cell r="AG57">
            <v>1194.7309025379195</v>
          </cell>
          <cell r="AH57">
            <v>1028.7769804197505</v>
          </cell>
          <cell r="AI57">
            <v>622.89094597808457</v>
          </cell>
          <cell r="AJ57">
            <v>3875.2972793619365</v>
          </cell>
          <cell r="AL57" t="str">
            <v>Low Voltage Power</v>
          </cell>
          <cell r="AP57">
            <v>4119.9563713022417</v>
          </cell>
          <cell r="AQ57">
            <v>3224.689189487995</v>
          </cell>
          <cell r="AR57">
            <v>3881.8481562877873</v>
          </cell>
          <cell r="AS57">
            <v>1970.6691048737821</v>
          </cell>
          <cell r="AT57">
            <v>13197.162821951806</v>
          </cell>
          <cell r="AU57">
            <v>235.23803686132646</v>
          </cell>
          <cell r="AV57">
            <v>1146.6485687528002</v>
          </cell>
          <cell r="AW57">
            <v>1267.4296341621273</v>
          </cell>
          <cell r="AX57">
            <v>661.47299451583035</v>
          </cell>
          <cell r="AY57">
            <v>3310.7892342920841</v>
          </cell>
          <cell r="AZ57">
            <v>441.58873680307687</v>
          </cell>
          <cell r="BA57">
            <v>445.48892127805743</v>
          </cell>
          <cell r="BB57">
            <v>963.1053190711973</v>
          </cell>
          <cell r="BC57">
            <v>1010.399514697794</v>
          </cell>
          <cell r="BD57">
            <v>2860.5824918501257</v>
          </cell>
          <cell r="BE57">
            <v>774.80037506723374</v>
          </cell>
          <cell r="BF57">
            <v>681.52507914048692</v>
          </cell>
          <cell r="BG57">
            <v>1058.7938891749864</v>
          </cell>
          <cell r="BH57">
            <v>1112.7377094366914</v>
          </cell>
          <cell r="BI57">
            <v>3627.8570528193986</v>
          </cell>
          <cell r="BJ57">
            <v>872.56400534084173</v>
          </cell>
          <cell r="BK57">
            <v>748.50496000962085</v>
          </cell>
          <cell r="BL57">
            <v>1084.1759344634279</v>
          </cell>
          <cell r="BM57">
            <v>1139.4129284985297</v>
          </cell>
          <cell r="BN57">
            <v>3844.6578283124204</v>
          </cell>
          <cell r="BP57" t="str">
            <v>Low Voltage Power</v>
          </cell>
          <cell r="BT57">
            <v>40.58157025732708</v>
          </cell>
          <cell r="BU57">
            <v>31.763188516456747</v>
          </cell>
          <cell r="BV57">
            <v>38.2362043394347</v>
          </cell>
          <cell r="BW57">
            <v>19.411090683006751</v>
          </cell>
          <cell r="BX57">
            <v>129.99205379622529</v>
          </cell>
          <cell r="BY57">
            <v>2.3170946630840654</v>
          </cell>
          <cell r="BZ57">
            <v>11.294488402215082</v>
          </cell>
          <cell r="CA57">
            <v>12.484181896496953</v>
          </cell>
          <cell r="CB57">
            <v>6.5155089959809285</v>
          </cell>
          <cell r="CC57">
            <v>32.61127395777703</v>
          </cell>
          <cell r="CD57">
            <v>4.3496490575103071</v>
          </cell>
          <cell r="CE57">
            <v>4.3880658745888654</v>
          </cell>
          <cell r="CF57">
            <v>9.4865873928512929</v>
          </cell>
          <cell r="CG57">
            <v>9.9524352197732693</v>
          </cell>
          <cell r="CH57">
            <v>28.176737544723736</v>
          </cell>
          <cell r="CI57">
            <v>7.6317836944122517</v>
          </cell>
          <cell r="CJ57">
            <v>6.7130220295337955</v>
          </cell>
          <cell r="CK57">
            <v>10.429119808373615</v>
          </cell>
          <cell r="CL57">
            <v>10.960466437951409</v>
          </cell>
          <cell r="CM57">
            <v>35.734391970271069</v>
          </cell>
          <cell r="CN57">
            <v>8.5947554526072913</v>
          </cell>
          <cell r="CO57">
            <v>7.3727738560947644</v>
          </cell>
          <cell r="CP57">
            <v>10.679132954464764</v>
          </cell>
          <cell r="CQ57">
            <v>11.223217345710516</v>
          </cell>
          <cell r="CR57">
            <v>37.869879608877334</v>
          </cell>
        </row>
        <row r="58">
          <cell r="C58" t="str">
            <v>SoC R&amp;D</v>
          </cell>
          <cell r="G58">
            <v>6311.8177272373578</v>
          </cell>
          <cell r="H58">
            <v>10091.569040641125</v>
          </cell>
          <cell r="I58">
            <v>8275.0866133257223</v>
          </cell>
          <cell r="J58">
            <v>7155.8398651818889</v>
          </cell>
          <cell r="K58">
            <v>31834.313246386093</v>
          </cell>
          <cell r="L58">
            <v>6752.1771035562433</v>
          </cell>
          <cell r="M58">
            <v>8311.7832280189632</v>
          </cell>
          <cell r="N58">
            <v>8036.558617819659</v>
          </cell>
          <cell r="O58">
            <v>7137.4915578352684</v>
          </cell>
          <cell r="P58">
            <v>30238.01050723013</v>
          </cell>
          <cell r="Q58">
            <v>6349.4576326735723</v>
          </cell>
          <cell r="R58">
            <v>7816.0443141335018</v>
          </cell>
          <cell r="S58">
            <v>7557.2348997582194</v>
          </cell>
          <cell r="T58">
            <v>6711.7908127989667</v>
          </cell>
          <cell r="U58">
            <v>28434.527659364263</v>
          </cell>
          <cell r="V58">
            <v>6144.6364187163617</v>
          </cell>
          <cell r="W58">
            <v>7563.9138523872598</v>
          </cell>
          <cell r="X58">
            <v>7313.4531287982772</v>
          </cell>
          <cell r="Y58">
            <v>6495.2814317409357</v>
          </cell>
          <cell r="Z58">
            <v>27517.284831642835</v>
          </cell>
          <cell r="AA58">
            <v>6144.6364187163617</v>
          </cell>
          <cell r="AB58">
            <v>7563.9138523872598</v>
          </cell>
          <cell r="AC58">
            <v>7313.4531287982772</v>
          </cell>
          <cell r="AD58">
            <v>6495.2814317409357</v>
          </cell>
          <cell r="AE58">
            <v>27517.284831642835</v>
          </cell>
          <cell r="AF58">
            <v>6144.6364187163617</v>
          </cell>
          <cell r="AG58">
            <v>7563.9138523872598</v>
          </cell>
          <cell r="AH58">
            <v>7313.4531287982772</v>
          </cell>
          <cell r="AI58">
            <v>6495.2814317409357</v>
          </cell>
          <cell r="AJ58">
            <v>27517.284831642835</v>
          </cell>
          <cell r="AL58" t="str">
            <v>SoC R&amp;D</v>
          </cell>
          <cell r="AP58">
            <v>7902.0043639444439</v>
          </cell>
          <cell r="AQ58">
            <v>7021.2856113066737</v>
          </cell>
          <cell r="AR58">
            <v>7272.0458117104827</v>
          </cell>
          <cell r="AS58">
            <v>8220.0416912858618</v>
          </cell>
          <cell r="AT58">
            <v>30415.377478247465</v>
          </cell>
          <cell r="AU58">
            <v>7736.8695978248616</v>
          </cell>
          <cell r="AV58">
            <v>6874.8135827813694</v>
          </cell>
          <cell r="AW58">
            <v>6838.3198598268818</v>
          </cell>
          <cell r="AX58">
            <v>7729.7745093417407</v>
          </cell>
          <cell r="AY58">
            <v>29179.777549774852</v>
          </cell>
          <cell r="AZ58">
            <v>7275.420204105134</v>
          </cell>
          <cell r="BA58">
            <v>6522.7393481047648</v>
          </cell>
          <cell r="BB58">
            <v>6617.7288966066608</v>
          </cell>
          <cell r="BC58">
            <v>7480.4269445242644</v>
          </cell>
          <cell r="BD58">
            <v>27896.315393340821</v>
          </cell>
          <cell r="BE58">
            <v>7040.7292297791628</v>
          </cell>
          <cell r="BF58">
            <v>6378.3997607327437</v>
          </cell>
          <cell r="BG58">
            <v>6617.7288966066608</v>
          </cell>
          <cell r="BH58">
            <v>7480.4269445242644</v>
          </cell>
          <cell r="BI58">
            <v>27517.284831642832</v>
          </cell>
          <cell r="BJ58">
            <v>7040.7292297791628</v>
          </cell>
          <cell r="BK58">
            <v>6378.3997607327437</v>
          </cell>
          <cell r="BL58">
            <v>6617.7288966066608</v>
          </cell>
          <cell r="BM58">
            <v>7480.4269445242644</v>
          </cell>
          <cell r="BN58">
            <v>27517.284831642832</v>
          </cell>
          <cell r="BP58" t="str">
            <v>SoC R&amp;D</v>
          </cell>
          <cell r="BT58">
            <v>77.834742984852767</v>
          </cell>
          <cell r="BU58">
            <v>69.159663271370732</v>
          </cell>
          <cell r="BV58">
            <v>71.629651245348256</v>
          </cell>
          <cell r="BW58">
            <v>80.967410659165736</v>
          </cell>
          <cell r="BX58">
            <v>299.59146816073752</v>
          </cell>
          <cell r="BY58">
            <v>76.208165538574875</v>
          </cell>
          <cell r="BZ58">
            <v>67.71691379039649</v>
          </cell>
          <cell r="CA58">
            <v>67.357450619294781</v>
          </cell>
          <cell r="CB58">
            <v>76.138278917016137</v>
          </cell>
          <cell r="CC58">
            <v>287.42080886528231</v>
          </cell>
          <cell r="CD58">
            <v>71.662889010435563</v>
          </cell>
          <cell r="CE58">
            <v>64.248982578831928</v>
          </cell>
          <cell r="CF58">
            <v>65.184629631575604</v>
          </cell>
          <cell r="CG58">
            <v>73.682205403563998</v>
          </cell>
          <cell r="CH58">
            <v>274.77870662440711</v>
          </cell>
          <cell r="CI58">
            <v>69.351182913324749</v>
          </cell>
          <cell r="CJ58">
            <v>62.827237643217522</v>
          </cell>
          <cell r="CK58">
            <v>65.184629631575604</v>
          </cell>
          <cell r="CL58">
            <v>73.682205403563998</v>
          </cell>
          <cell r="CM58">
            <v>271.04525559168189</v>
          </cell>
          <cell r="CN58">
            <v>69.351182913324749</v>
          </cell>
          <cell r="CO58">
            <v>62.827237643217522</v>
          </cell>
          <cell r="CP58">
            <v>65.184629631575604</v>
          </cell>
          <cell r="CQ58">
            <v>73.682205403563998</v>
          </cell>
          <cell r="CR58">
            <v>271.04525559168189</v>
          </cell>
          <cell r="DA58">
            <v>313.567985476903</v>
          </cell>
          <cell r="DB58">
            <v>297.84440349621678</v>
          </cell>
          <cell r="DC58">
            <v>280.08009744473799</v>
          </cell>
          <cell r="DD58">
            <v>271.04525559168189</v>
          </cell>
          <cell r="DE58">
            <v>271.04525559168189</v>
          </cell>
        </row>
        <row r="59">
          <cell r="C59" t="str">
            <v>Other Semiconductor R&amp;D</v>
          </cell>
          <cell r="G59">
            <v>564.52775097146252</v>
          </cell>
          <cell r="H59">
            <v>198.3475881791625</v>
          </cell>
          <cell r="I59">
            <v>472.98271027338751</v>
          </cell>
          <cell r="J59">
            <v>411.9526831413375</v>
          </cell>
          <cell r="K59">
            <v>1647.81073256535</v>
          </cell>
          <cell r="L59">
            <v>274.63512209422498</v>
          </cell>
          <cell r="M59">
            <v>183.09008139615</v>
          </cell>
          <cell r="N59">
            <v>244.12010852820001</v>
          </cell>
          <cell r="O59">
            <v>198.3475881791625</v>
          </cell>
          <cell r="P59">
            <v>900.19290019773746</v>
          </cell>
          <cell r="Q59">
            <v>468.18125143918348</v>
          </cell>
          <cell r="R59">
            <v>312.12083429278897</v>
          </cell>
          <cell r="S59">
            <v>416.16111239038526</v>
          </cell>
          <cell r="T59">
            <v>338.13090381718803</v>
          </cell>
          <cell r="U59">
            <v>1534.5941019395459</v>
          </cell>
          <cell r="V59">
            <v>468.18125143918348</v>
          </cell>
          <cell r="W59">
            <v>312.12083429278897</v>
          </cell>
          <cell r="X59">
            <v>416.16111239038526</v>
          </cell>
          <cell r="Y59">
            <v>338.13090381718803</v>
          </cell>
          <cell r="Z59">
            <v>1534.5941019395459</v>
          </cell>
          <cell r="AA59">
            <v>468.18125143918348</v>
          </cell>
          <cell r="AB59">
            <v>312.12083429278897</v>
          </cell>
          <cell r="AC59">
            <v>416.16111239038526</v>
          </cell>
          <cell r="AD59">
            <v>338.13090381718803</v>
          </cell>
          <cell r="AE59">
            <v>1534.5941019395459</v>
          </cell>
          <cell r="AF59">
            <v>468.18125143918348</v>
          </cell>
          <cell r="AG59">
            <v>312.12083429278897</v>
          </cell>
          <cell r="AH59">
            <v>416.16111239038526</v>
          </cell>
          <cell r="AI59">
            <v>338.13090381718803</v>
          </cell>
          <cell r="AJ59">
            <v>1534.5941019395459</v>
          </cell>
          <cell r="AL59" t="str">
            <v>Other Semiconductor R&amp;D</v>
          </cell>
          <cell r="AP59">
            <v>452.63936789603747</v>
          </cell>
          <cell r="AQ59">
            <v>366.18016279229994</v>
          </cell>
          <cell r="AR59">
            <v>244.12010852819998</v>
          </cell>
          <cell r="AS59">
            <v>203.43342377349998</v>
          </cell>
          <cell r="AT59">
            <v>1266.3730629900374</v>
          </cell>
          <cell r="AU59">
            <v>228.86260174518748</v>
          </cell>
          <cell r="AV59">
            <v>288.29214259916944</v>
          </cell>
          <cell r="AW59">
            <v>416.16111239038526</v>
          </cell>
          <cell r="AX59">
            <v>346.80092699198769</v>
          </cell>
          <cell r="AY59">
            <v>1280.1167837267299</v>
          </cell>
          <cell r="AZ59">
            <v>390.15104286598614</v>
          </cell>
          <cell r="BA59">
            <v>381.48101969118648</v>
          </cell>
          <cell r="BB59">
            <v>416.16111239038526</v>
          </cell>
          <cell r="BC59">
            <v>346.80092699198769</v>
          </cell>
          <cell r="BD59">
            <v>1534.5941019395455</v>
          </cell>
          <cell r="BE59">
            <v>390.15104286598614</v>
          </cell>
          <cell r="BF59">
            <v>381.48101969118648</v>
          </cell>
          <cell r="BG59">
            <v>416.16111239038526</v>
          </cell>
          <cell r="BH59">
            <v>346.80092699198769</v>
          </cell>
          <cell r="BI59">
            <v>1534.5941019395455</v>
          </cell>
          <cell r="BJ59">
            <v>390.15104286598614</v>
          </cell>
          <cell r="BK59">
            <v>381.48101969118648</v>
          </cell>
          <cell r="BL59">
            <v>416.16111239038526</v>
          </cell>
          <cell r="BM59">
            <v>346.80092699198769</v>
          </cell>
          <cell r="BN59">
            <v>1534.5941019395455</v>
          </cell>
          <cell r="BP59" t="str">
            <v>Other Semiconductor R&amp;D</v>
          </cell>
          <cell r="BT59">
            <v>4.458497773775969</v>
          </cell>
          <cell r="BU59">
            <v>3.6068746035041541</v>
          </cell>
          <cell r="BV59">
            <v>2.4045830690027694</v>
          </cell>
          <cell r="BW59">
            <v>2.0038192241689745</v>
          </cell>
          <cell r="BX59">
            <v>12.473774670451867</v>
          </cell>
          <cell r="BY59">
            <v>2.2542966271900964</v>
          </cell>
          <cell r="BZ59">
            <v>2.8396776046018188</v>
          </cell>
          <cell r="CA59">
            <v>4.0991869570452941</v>
          </cell>
          <cell r="CB59">
            <v>3.4159891308710786</v>
          </cell>
          <cell r="CC59">
            <v>12.609150319708288</v>
          </cell>
          <cell r="CD59">
            <v>3.8429877722299635</v>
          </cell>
          <cell r="CE59">
            <v>3.7575880439581866</v>
          </cell>
          <cell r="CF59">
            <v>4.0991869570452941</v>
          </cell>
          <cell r="CG59">
            <v>3.4159891308710786</v>
          </cell>
          <cell r="CH59">
            <v>15.115751904104524</v>
          </cell>
          <cell r="CI59">
            <v>3.8429877722299635</v>
          </cell>
          <cell r="CJ59">
            <v>3.7575880439581866</v>
          </cell>
          <cell r="CK59">
            <v>4.0991869570452941</v>
          </cell>
          <cell r="CL59">
            <v>3.4159891308710786</v>
          </cell>
          <cell r="CM59">
            <v>15.115751904104524</v>
          </cell>
          <cell r="CN59">
            <v>3.8429877722299635</v>
          </cell>
          <cell r="CO59">
            <v>3.7575880439581866</v>
          </cell>
          <cell r="CP59">
            <v>4.0991869570452941</v>
          </cell>
          <cell r="CQ59">
            <v>3.4159891308710786</v>
          </cell>
          <cell r="CR59">
            <v>15.115751904104524</v>
          </cell>
          <cell r="DA59">
            <v>16.230935715768698</v>
          </cell>
          <cell r="DB59">
            <v>8.8669000669477143</v>
          </cell>
          <cell r="DC59">
            <v>15.115751904104526</v>
          </cell>
          <cell r="DD59">
            <v>15.115751904104526</v>
          </cell>
          <cell r="DE59">
            <v>15.115751904104526</v>
          </cell>
        </row>
        <row r="60">
          <cell r="C60" t="str">
            <v>R&amp;D</v>
          </cell>
          <cell r="G60">
            <v>41200</v>
          </cell>
          <cell r="H60">
            <v>35100</v>
          </cell>
          <cell r="I60">
            <v>32800</v>
          </cell>
          <cell r="J60">
            <v>28033</v>
          </cell>
          <cell r="K60">
            <v>137133</v>
          </cell>
          <cell r="L60">
            <v>32600</v>
          </cell>
          <cell r="M60">
            <v>31800</v>
          </cell>
          <cell r="N60">
            <v>24800</v>
          </cell>
          <cell r="O60">
            <v>26100</v>
          </cell>
          <cell r="P60">
            <v>115300</v>
          </cell>
          <cell r="Q60">
            <v>27293.382098737442</v>
          </cell>
          <cell r="R60">
            <v>27416.303957903838</v>
          </cell>
          <cell r="S60">
            <v>27110.314965523263</v>
          </cell>
          <cell r="T60">
            <v>25282.236244456079</v>
          </cell>
          <cell r="U60">
            <v>107102.23726662062</v>
          </cell>
          <cell r="V60">
            <v>26091.655830448191</v>
          </cell>
          <cell r="W60">
            <v>28365.523137545668</v>
          </cell>
          <cell r="X60">
            <v>28062.505114804029</v>
          </cell>
          <cell r="Y60">
            <v>26173.867811264194</v>
          </cell>
          <cell r="Z60">
            <v>108693.55189406207</v>
          </cell>
          <cell r="AA60">
            <v>26296.961026038047</v>
          </cell>
          <cell r="AB60">
            <v>28592.836547057876</v>
          </cell>
          <cell r="AC60">
            <v>28290.132927372266</v>
          </cell>
          <cell r="AD60">
            <v>26370.369721285115</v>
          </cell>
          <cell r="AE60">
            <v>109550.30022175329</v>
          </cell>
          <cell r="AF60">
            <v>26350.489745123767</v>
          </cell>
          <cell r="AG60">
            <v>28654.992744142717</v>
          </cell>
          <cell r="AH60">
            <v>28343.655326948174</v>
          </cell>
          <cell r="AI60">
            <v>26402.775790566768</v>
          </cell>
          <cell r="AJ60">
            <v>109751.91360678141</v>
          </cell>
          <cell r="AL60" t="str">
            <v>R&amp;D</v>
          </cell>
          <cell r="AP60">
            <v>31211</v>
          </cell>
          <cell r="AQ60">
            <v>29555.333333333332</v>
          </cell>
          <cell r="AR60">
            <v>32333.333333333332</v>
          </cell>
          <cell r="AS60">
            <v>29466.666666666661</v>
          </cell>
          <cell r="AT60">
            <v>122566.33333333331</v>
          </cell>
          <cell r="AU60">
            <v>25233.333333333332</v>
          </cell>
          <cell r="AV60">
            <v>26497.794032912479</v>
          </cell>
          <cell r="AW60">
            <v>27334.356051792911</v>
          </cell>
          <cell r="AX60">
            <v>27314.307627110309</v>
          </cell>
          <cell r="AY60">
            <v>106379.79104514903</v>
          </cell>
          <cell r="AZ60">
            <v>26500.955391834195</v>
          </cell>
          <cell r="BA60">
            <v>25552.042773120116</v>
          </cell>
          <cell r="BB60">
            <v>26849.611599480682</v>
          </cell>
          <cell r="BC60">
            <v>28264.517129965119</v>
          </cell>
          <cell r="BD60">
            <v>107167.12689440011</v>
          </cell>
          <cell r="BE60">
            <v>27432.959346957414</v>
          </cell>
          <cell r="BF60">
            <v>26214.898882855476</v>
          </cell>
          <cell r="BG60">
            <v>27062.252866377989</v>
          </cell>
          <cell r="BH60">
            <v>28491.935340496002</v>
          </cell>
          <cell r="BI60">
            <v>109202.04643668687</v>
          </cell>
          <cell r="BJ60">
            <v>27650.211858676546</v>
          </cell>
          <cell r="BK60">
            <v>26363.743062564659</v>
          </cell>
          <cell r="BL60">
            <v>27118.657411463413</v>
          </cell>
          <cell r="BM60">
            <v>28551.213605077868</v>
          </cell>
          <cell r="BN60">
            <v>109683.82593778247</v>
          </cell>
          <cell r="BP60" t="str">
            <v>R&amp;D</v>
          </cell>
          <cell r="BT60">
            <v>307.42834999999997</v>
          </cell>
          <cell r="BU60">
            <v>291.12003333333325</v>
          </cell>
          <cell r="BV60">
            <v>318.48333333333335</v>
          </cell>
          <cell r="BW60">
            <v>290.24666666666667</v>
          </cell>
          <cell r="BX60">
            <v>1207.2783833333331</v>
          </cell>
          <cell r="BY60">
            <v>248.54833333333326</v>
          </cell>
          <cell r="BZ60">
            <v>261.00327122418793</v>
          </cell>
          <cell r="CA60">
            <v>269.24340711016009</v>
          </cell>
          <cell r="CB60">
            <v>269.04593012703657</v>
          </cell>
          <cell r="CC60">
            <v>1047.840941794718</v>
          </cell>
          <cell r="CD60">
            <v>261.03441060956681</v>
          </cell>
          <cell r="CE60">
            <v>251.68762131523309</v>
          </cell>
          <cell r="CF60">
            <v>264.46867425488466</v>
          </cell>
          <cell r="CG60">
            <v>278.40549373015642</v>
          </cell>
          <cell r="CH60">
            <v>1055.5961999098411</v>
          </cell>
          <cell r="CI60">
            <v>270.2146495675305</v>
          </cell>
          <cell r="CJ60">
            <v>258.21675399612644</v>
          </cell>
          <cell r="CK60">
            <v>266.56319073382315</v>
          </cell>
          <cell r="CL60">
            <v>280.64556310388559</v>
          </cell>
          <cell r="CM60">
            <v>1075.6401574013657</v>
          </cell>
          <cell r="CN60">
            <v>272.35458680796393</v>
          </cell>
          <cell r="CO60">
            <v>259.68286916626192</v>
          </cell>
          <cell r="CP60">
            <v>267.11877550291462</v>
          </cell>
          <cell r="CQ60">
            <v>281.22945401001692</v>
          </cell>
          <cell r="CR60">
            <v>1080.3856854871576</v>
          </cell>
          <cell r="CX60" t="str">
            <v>R&amp;D</v>
          </cell>
          <cell r="DA60">
            <v>1350.7600499999999</v>
          </cell>
          <cell r="DB60">
            <v>1135.7049999999999</v>
          </cell>
          <cell r="DC60">
            <v>1054.9570370762131</v>
          </cell>
          <cell r="DD60">
            <v>1070.6314861565113</v>
          </cell>
          <cell r="DE60">
            <v>1079.0704571842698</v>
          </cell>
        </row>
        <row r="62">
          <cell r="C62" t="str">
            <v>MCU SG&amp;A</v>
          </cell>
          <cell r="G62">
            <v>11844.302595658528</v>
          </cell>
          <cell r="H62">
            <v>12708.276922928047</v>
          </cell>
          <cell r="I62">
            <v>11184.540382107256</v>
          </cell>
          <cell r="J62">
            <v>12205.600950698508</v>
          </cell>
          <cell r="K62">
            <v>47942.72085139234</v>
          </cell>
          <cell r="L62">
            <v>13446.582257140184</v>
          </cell>
          <cell r="M62">
            <v>13964.966853501897</v>
          </cell>
          <cell r="N62">
            <v>14122.053094823628</v>
          </cell>
          <cell r="O62">
            <v>14012.092725898417</v>
          </cell>
          <cell r="P62">
            <v>55545.694931364123</v>
          </cell>
          <cell r="Q62">
            <v>14337.321640322218</v>
          </cell>
          <cell r="R62">
            <v>14890.045488605667</v>
          </cell>
          <cell r="S62">
            <v>15057.537563843076</v>
          </cell>
          <cell r="T62">
            <v>14940.293111176892</v>
          </cell>
          <cell r="U62">
            <v>59225.197803947856</v>
          </cell>
          <cell r="V62">
            <v>14679.591918207896</v>
          </cell>
          <cell r="W62">
            <v>15245.510765521984</v>
          </cell>
          <cell r="X62">
            <v>15417.001325314131</v>
          </cell>
          <cell r="Y62">
            <v>15296.957933459629</v>
          </cell>
          <cell r="Z62">
            <v>60639.061942503635</v>
          </cell>
          <cell r="AA62">
            <v>14679.591918207896</v>
          </cell>
          <cell r="AB62">
            <v>15245.510765521984</v>
          </cell>
          <cell r="AC62">
            <v>15417.001325314131</v>
          </cell>
          <cell r="AD62">
            <v>15296.957933459629</v>
          </cell>
          <cell r="AE62">
            <v>60639.061942503635</v>
          </cell>
          <cell r="AF62">
            <v>14679.591918207896</v>
          </cell>
          <cell r="AG62">
            <v>15245.510765521984</v>
          </cell>
          <cell r="AH62">
            <v>15417.001325314131</v>
          </cell>
          <cell r="AI62">
            <v>15296.957933459629</v>
          </cell>
          <cell r="AJ62">
            <v>60639.061942503635</v>
          </cell>
          <cell r="AL62" t="str">
            <v>MCU SG&amp;A</v>
          </cell>
          <cell r="AP62">
            <v>11524.893904971006</v>
          </cell>
          <cell r="AQ62">
            <v>12619.261386179067</v>
          </cell>
          <cell r="AR62">
            <v>13619.377122594087</v>
          </cell>
          <cell r="AS62">
            <v>14017.328933942474</v>
          </cell>
          <cell r="AT62">
            <v>51780.861347686638</v>
          </cell>
          <cell r="AU62">
            <v>14085.399638515224</v>
          </cell>
          <cell r="AV62">
            <v>14120.502364039683</v>
          </cell>
          <cell r="AW62">
            <v>14521.562923083366</v>
          </cell>
          <cell r="AX62">
            <v>14945.876180351468</v>
          </cell>
          <cell r="AY62">
            <v>57673.341105989733</v>
          </cell>
          <cell r="AZ62">
            <v>15018.456079621013</v>
          </cell>
          <cell r="BA62">
            <v>14853.392713520559</v>
          </cell>
          <cell r="BB62">
            <v>14868.231533979257</v>
          </cell>
          <cell r="BC62">
            <v>15302.674285452698</v>
          </cell>
          <cell r="BD62">
            <v>60042.754612573524</v>
          </cell>
          <cell r="BE62">
            <v>15376.986861362631</v>
          </cell>
          <cell r="BF62">
            <v>15091.16926170905</v>
          </cell>
          <cell r="BG62">
            <v>14868.231533979257</v>
          </cell>
          <cell r="BH62">
            <v>15302.674285452698</v>
          </cell>
          <cell r="BI62">
            <v>60639.061942503635</v>
          </cell>
          <cell r="BJ62">
            <v>15376.986861362631</v>
          </cell>
          <cell r="BK62">
            <v>15091.16926170905</v>
          </cell>
          <cell r="BL62">
            <v>14868.231533979257</v>
          </cell>
          <cell r="BM62">
            <v>15302.674285452698</v>
          </cell>
          <cell r="BN62">
            <v>60639.061942503635</v>
          </cell>
          <cell r="BP62" t="str">
            <v>MCU SG&amp;A</v>
          </cell>
          <cell r="BT62">
            <v>113.5202049639644</v>
          </cell>
          <cell r="BU62">
            <v>124.29972465386381</v>
          </cell>
          <cell r="BV62">
            <v>134.15086465755175</v>
          </cell>
          <cell r="BW62">
            <v>138.07068999933335</v>
          </cell>
          <cell r="BX62">
            <v>510.0414842747133</v>
          </cell>
          <cell r="BY62">
            <v>138.74118643937496</v>
          </cell>
          <cell r="BZ62">
            <v>139.08694828579087</v>
          </cell>
          <cell r="CA62">
            <v>143.03739479237115</v>
          </cell>
          <cell r="CB62">
            <v>147.21688037646194</v>
          </cell>
          <cell r="CC62">
            <v>568.08240989399894</v>
          </cell>
          <cell r="CD62">
            <v>147.93179238426697</v>
          </cell>
          <cell r="CE62">
            <v>146.30591822817749</v>
          </cell>
          <cell r="CF62">
            <v>146.45208060969566</v>
          </cell>
          <cell r="CG62">
            <v>150.73134171170906</v>
          </cell>
          <cell r="CH62">
            <v>591.42113293384921</v>
          </cell>
          <cell r="CI62">
            <v>151.46332058442192</v>
          </cell>
          <cell r="CJ62">
            <v>148.64801722783415</v>
          </cell>
          <cell r="CK62">
            <v>146.45208060969566</v>
          </cell>
          <cell r="CL62">
            <v>150.73134171170906</v>
          </cell>
          <cell r="CM62">
            <v>597.29476013366082</v>
          </cell>
          <cell r="CN62">
            <v>151.46332058442192</v>
          </cell>
          <cell r="CO62">
            <v>148.64801722783415</v>
          </cell>
          <cell r="CP62">
            <v>146.45208060969566</v>
          </cell>
          <cell r="CQ62">
            <v>150.73134171170906</v>
          </cell>
          <cell r="CR62">
            <v>597.29476013366082</v>
          </cell>
        </row>
        <row r="63">
          <cell r="C63" t="str">
            <v>Auto MCU</v>
          </cell>
          <cell r="G63">
            <v>6514.3664276121899</v>
          </cell>
          <cell r="H63">
            <v>6989.5523076104264</v>
          </cell>
          <cell r="I63">
            <v>6151.497210158991</v>
          </cell>
          <cell r="J63">
            <v>6713.08052288418</v>
          </cell>
          <cell r="K63">
            <v>26368.496468265788</v>
          </cell>
          <cell r="L63">
            <v>7395.6202414271029</v>
          </cell>
          <cell r="M63">
            <v>7680.7317694260446</v>
          </cell>
          <cell r="N63">
            <v>7767.1292021529971</v>
          </cell>
          <cell r="O63">
            <v>7706.6509992441306</v>
          </cell>
          <cell r="P63">
            <v>30550.132212250279</v>
          </cell>
          <cell r="Q63">
            <v>7885.526902177221</v>
          </cell>
          <cell r="R63">
            <v>8189.5250187331176</v>
          </cell>
          <cell r="S63">
            <v>8281.6456601136924</v>
          </cell>
          <cell r="T63">
            <v>8217.1612111472914</v>
          </cell>
          <cell r="U63">
            <v>32573.858792171326</v>
          </cell>
          <cell r="V63">
            <v>8073.7755550143438</v>
          </cell>
          <cell r="W63">
            <v>8385.0309210370924</v>
          </cell>
          <cell r="X63">
            <v>8479.3507289227728</v>
          </cell>
          <cell r="Y63">
            <v>8413.3268634027972</v>
          </cell>
          <cell r="Z63">
            <v>33351.484068377009</v>
          </cell>
          <cell r="AA63">
            <v>8073.7755550143438</v>
          </cell>
          <cell r="AB63">
            <v>8385.0309210370924</v>
          </cell>
          <cell r="AC63">
            <v>8479.3507289227728</v>
          </cell>
          <cell r="AD63">
            <v>8413.3268634027972</v>
          </cell>
          <cell r="AE63">
            <v>33351.484068377009</v>
          </cell>
          <cell r="AF63">
            <v>8073.7755550143438</v>
          </cell>
          <cell r="AG63">
            <v>8385.0309210370924</v>
          </cell>
          <cell r="AH63">
            <v>8479.3507289227728</v>
          </cell>
          <cell r="AI63">
            <v>8413.3268634027972</v>
          </cell>
          <cell r="AJ63">
            <v>33351.484068377009</v>
          </cell>
          <cell r="AL63" t="str">
            <v>Auto MCU</v>
          </cell>
          <cell r="AP63">
            <v>6338.6916477340537</v>
          </cell>
          <cell r="AQ63">
            <v>6940.5937623984864</v>
          </cell>
          <cell r="AR63">
            <v>7490.6574174267498</v>
          </cell>
          <cell r="AS63">
            <v>7709.5309136683618</v>
          </cell>
          <cell r="AT63">
            <v>28479.473741227648</v>
          </cell>
          <cell r="AU63">
            <v>7746.9698011833743</v>
          </cell>
          <cell r="AV63">
            <v>7766.2763002218271</v>
          </cell>
          <cell r="AW63">
            <v>7986.8596076958529</v>
          </cell>
          <cell r="AX63">
            <v>8220.2318991933098</v>
          </cell>
          <cell r="AY63">
            <v>31720.337608294365</v>
          </cell>
          <cell r="AZ63">
            <v>8260.1508437915581</v>
          </cell>
          <cell r="BA63">
            <v>8169.3659924363083</v>
          </cell>
          <cell r="BB63">
            <v>8177.5273436885927</v>
          </cell>
          <cell r="BC63">
            <v>8416.4708569989853</v>
          </cell>
          <cell r="BD63">
            <v>33023.515036915443</v>
          </cell>
          <cell r="BE63">
            <v>8457.3427737494476</v>
          </cell>
          <cell r="BF63">
            <v>8300.1430939399797</v>
          </cell>
          <cell r="BG63">
            <v>8177.5273436885927</v>
          </cell>
          <cell r="BH63">
            <v>8416.4708569989853</v>
          </cell>
          <cell r="BI63">
            <v>33351.484068377002</v>
          </cell>
          <cell r="BJ63">
            <v>8457.3427737494476</v>
          </cell>
          <cell r="BK63">
            <v>8300.1430939399797</v>
          </cell>
          <cell r="BL63">
            <v>8177.5273436885927</v>
          </cell>
          <cell r="BM63">
            <v>8416.4708569989853</v>
          </cell>
          <cell r="BN63">
            <v>33351.484068377002</v>
          </cell>
          <cell r="BP63" t="str">
            <v>Auto MCU</v>
          </cell>
          <cell r="BT63">
            <v>62.436112730180426</v>
          </cell>
          <cell r="BU63">
            <v>68.364848559625088</v>
          </cell>
          <cell r="BV63">
            <v>73.782975561653487</v>
          </cell>
          <cell r="BW63">
            <v>75.938879499633359</v>
          </cell>
          <cell r="BX63">
            <v>280.52281635109233</v>
          </cell>
          <cell r="BY63">
            <v>76.307652541656239</v>
          </cell>
          <cell r="BZ63">
            <v>76.497821557184992</v>
          </cell>
          <cell r="CA63">
            <v>78.670567135804149</v>
          </cell>
          <cell r="CB63">
            <v>80.969284207054102</v>
          </cell>
          <cell r="CC63">
            <v>312.44532544169948</v>
          </cell>
          <cell r="CD63">
            <v>81.362485811346843</v>
          </cell>
          <cell r="CE63">
            <v>80.468255025497626</v>
          </cell>
          <cell r="CF63">
            <v>80.548644335332639</v>
          </cell>
          <cell r="CG63">
            <v>82.902237941440006</v>
          </cell>
          <cell r="CH63">
            <v>325.28162311361712</v>
          </cell>
          <cell r="CI63">
            <v>83.30482632143206</v>
          </cell>
          <cell r="CJ63">
            <v>81.7564094753088</v>
          </cell>
          <cell r="CK63">
            <v>80.548644335332639</v>
          </cell>
          <cell r="CL63">
            <v>82.902237941440006</v>
          </cell>
          <cell r="CM63">
            <v>328.51211807351353</v>
          </cell>
          <cell r="CN63">
            <v>83.30482632143206</v>
          </cell>
          <cell r="CO63">
            <v>81.7564094753088</v>
          </cell>
          <cell r="CP63">
            <v>80.548644335332639</v>
          </cell>
          <cell r="CQ63">
            <v>82.902237941440006</v>
          </cell>
          <cell r="CR63">
            <v>328.51211807351353</v>
          </cell>
        </row>
        <row r="64">
          <cell r="C64" t="str">
            <v>General Purpose MCU</v>
          </cell>
          <cell r="G64">
            <v>5329.9361680463371</v>
          </cell>
          <cell r="H64">
            <v>5718.724615317622</v>
          </cell>
          <cell r="I64">
            <v>5033.0431719482649</v>
          </cell>
          <cell r="J64">
            <v>5492.5204278143292</v>
          </cell>
          <cell r="K64">
            <v>21574.224383126551</v>
          </cell>
          <cell r="L64">
            <v>6050.9620157130821</v>
          </cell>
          <cell r="M64">
            <v>6284.2350840758527</v>
          </cell>
          <cell r="N64">
            <v>6354.9238926706321</v>
          </cell>
          <cell r="O64">
            <v>6305.441726654286</v>
          </cell>
          <cell r="P64">
            <v>24995.562719113856</v>
          </cell>
          <cell r="Q64">
            <v>6451.7947381449976</v>
          </cell>
          <cell r="R64">
            <v>6700.5204698725493</v>
          </cell>
          <cell r="S64">
            <v>6775.8919037293836</v>
          </cell>
          <cell r="T64">
            <v>6723.1319000296007</v>
          </cell>
          <cell r="U64">
            <v>26651.33901177653</v>
          </cell>
          <cell r="V64">
            <v>6605.8163631935522</v>
          </cell>
          <cell r="W64">
            <v>6860.4798444848921</v>
          </cell>
          <cell r="X64">
            <v>6937.6505963913587</v>
          </cell>
          <cell r="Y64">
            <v>6883.6310700568329</v>
          </cell>
          <cell r="Z64">
            <v>27287.577874126637</v>
          </cell>
          <cell r="AA64">
            <v>6605.8163631935522</v>
          </cell>
          <cell r="AB64">
            <v>6860.4798444848921</v>
          </cell>
          <cell r="AC64">
            <v>6937.6505963913587</v>
          </cell>
          <cell r="AD64">
            <v>6883.6310700568329</v>
          </cell>
          <cell r="AE64">
            <v>27287.577874126637</v>
          </cell>
          <cell r="AF64">
            <v>6605.8163631935522</v>
          </cell>
          <cell r="AG64">
            <v>6860.4798444848921</v>
          </cell>
          <cell r="AH64">
            <v>6937.6505963913587</v>
          </cell>
          <cell r="AI64">
            <v>6883.6310700568329</v>
          </cell>
          <cell r="AJ64">
            <v>27287.577874126637</v>
          </cell>
          <cell r="AL64" t="str">
            <v>General Purpose MCU</v>
          </cell>
          <cell r="AP64">
            <v>5186.2022572369533</v>
          </cell>
          <cell r="AQ64">
            <v>5678.6676237805796</v>
          </cell>
          <cell r="AR64">
            <v>6128.7197051673393</v>
          </cell>
          <cell r="AS64">
            <v>6307.7980202741128</v>
          </cell>
          <cell r="AT64">
            <v>23301.387606458986</v>
          </cell>
          <cell r="AU64">
            <v>6338.4298373318497</v>
          </cell>
          <cell r="AV64">
            <v>6354.2260638178559</v>
          </cell>
          <cell r="AW64">
            <v>6534.7033153875145</v>
          </cell>
          <cell r="AX64">
            <v>6725.6442811581601</v>
          </cell>
          <cell r="AY64">
            <v>25953.003497695376</v>
          </cell>
          <cell r="AZ64">
            <v>6758.3052358294553</v>
          </cell>
          <cell r="BA64">
            <v>6684.0267210842503</v>
          </cell>
          <cell r="BB64">
            <v>6690.7041902906649</v>
          </cell>
          <cell r="BC64">
            <v>6886.203428453714</v>
          </cell>
          <cell r="BD64">
            <v>27019.239575658085</v>
          </cell>
          <cell r="BE64">
            <v>6919.6440876131828</v>
          </cell>
          <cell r="BF64">
            <v>6791.0261677690723</v>
          </cell>
          <cell r="BG64">
            <v>6690.7041902906649</v>
          </cell>
          <cell r="BH64">
            <v>6886.203428453714</v>
          </cell>
          <cell r="BI64">
            <v>27287.577874126633</v>
          </cell>
          <cell r="BJ64">
            <v>6919.6440876131828</v>
          </cell>
          <cell r="BK64">
            <v>6791.0261677690723</v>
          </cell>
          <cell r="BL64">
            <v>6690.7041902906649</v>
          </cell>
          <cell r="BM64">
            <v>6886.203428453714</v>
          </cell>
          <cell r="BN64">
            <v>27287.577874126633</v>
          </cell>
          <cell r="BP64" t="str">
            <v>General Purpose MCU</v>
          </cell>
          <cell r="BT64">
            <v>51.084092233783984</v>
          </cell>
          <cell r="BU64">
            <v>55.934876094238703</v>
          </cell>
          <cell r="BV64">
            <v>60.367889095898285</v>
          </cell>
          <cell r="BW64">
            <v>62.131810499700009</v>
          </cell>
          <cell r="BX64">
            <v>229.51866792362097</v>
          </cell>
          <cell r="BY64">
            <v>62.433533897718718</v>
          </cell>
          <cell r="BZ64">
            <v>62.589126728605876</v>
          </cell>
          <cell r="CA64">
            <v>64.366827656567011</v>
          </cell>
          <cell r="CB64">
            <v>66.247596169407871</v>
          </cell>
          <cell r="CC64">
            <v>255.63708445229946</v>
          </cell>
          <cell r="CD64">
            <v>66.569306572920127</v>
          </cell>
          <cell r="CE64">
            <v>65.837663202679863</v>
          </cell>
          <cell r="CF64">
            <v>65.903436274363045</v>
          </cell>
          <cell r="CG64">
            <v>67.829103770269072</v>
          </cell>
          <cell r="CH64">
            <v>266.13950982023209</v>
          </cell>
          <cell r="CI64">
            <v>68.158494262989848</v>
          </cell>
          <cell r="CJ64">
            <v>66.89160775252536</v>
          </cell>
          <cell r="CK64">
            <v>65.903436274363045</v>
          </cell>
          <cell r="CL64">
            <v>67.829103770269072</v>
          </cell>
          <cell r="CM64">
            <v>268.78264206014734</v>
          </cell>
          <cell r="CN64">
            <v>68.158494262989848</v>
          </cell>
          <cell r="CO64">
            <v>66.89160775252536</v>
          </cell>
          <cell r="CP64">
            <v>65.903436274363045</v>
          </cell>
          <cell r="CQ64">
            <v>67.829103770269072</v>
          </cell>
          <cell r="CR64">
            <v>268.78264206014734</v>
          </cell>
        </row>
        <row r="65">
          <cell r="C65" t="str">
            <v>Analog &amp; Power SG&amp;A</v>
          </cell>
          <cell r="G65">
            <v>16904.193668671589</v>
          </cell>
          <cell r="H65">
            <v>14382.447450791446</v>
          </cell>
          <cell r="I65">
            <v>12874.122208393659</v>
          </cell>
          <cell r="J65">
            <v>14845.299300895786</v>
          </cell>
          <cell r="K65">
            <v>59006.062628752479</v>
          </cell>
          <cell r="L65">
            <v>12236.24861820976</v>
          </cell>
          <cell r="M65">
            <v>15669.230265602338</v>
          </cell>
          <cell r="N65">
            <v>9736.3242602938517</v>
          </cell>
          <cell r="O65">
            <v>13346.503771954842</v>
          </cell>
          <cell r="P65">
            <v>50988.306916060792</v>
          </cell>
          <cell r="Q65">
            <v>13888.490386923986</v>
          </cell>
          <cell r="R65">
            <v>17717.581573100029</v>
          </cell>
          <cell r="S65">
            <v>17193.184085401015</v>
          </cell>
          <cell r="T65">
            <v>15399.31833159453</v>
          </cell>
          <cell r="U65">
            <v>64198.574377019562</v>
          </cell>
          <cell r="V65">
            <v>14947.470732721424</v>
          </cell>
          <cell r="W65">
            <v>16584.888722320266</v>
          </cell>
          <cell r="X65">
            <v>16079.301249981629</v>
          </cell>
          <cell r="Y65">
            <v>14336.906691153323</v>
          </cell>
          <cell r="Z65">
            <v>61948.567396176637</v>
          </cell>
          <cell r="AA65">
            <v>14570.638343670511</v>
          </cell>
          <cell r="AB65">
            <v>16180.481829929433</v>
          </cell>
          <cell r="AC65">
            <v>15682.723563765325</v>
          </cell>
          <cell r="AD65">
            <v>13946.796159168334</v>
          </cell>
          <cell r="AE65">
            <v>60380.639896533605</v>
          </cell>
          <cell r="AF65">
            <v>14919.934468347545</v>
          </cell>
          <cell r="AG65">
            <v>16568.370092975685</v>
          </cell>
          <cell r="AH65">
            <v>16058.67926563641</v>
          </cell>
          <cell r="AI65">
            <v>14281.137162984012</v>
          </cell>
          <cell r="AJ65">
            <v>61828.120989943658</v>
          </cell>
          <cell r="AL65" t="str">
            <v>Analog &amp; Power SG&amp;A</v>
          </cell>
          <cell r="AP65">
            <v>13531.181239227701</v>
          </cell>
          <cell r="AQ65">
            <v>13975.615740000441</v>
          </cell>
          <cell r="AR65">
            <v>13380.575834007286</v>
          </cell>
          <cell r="AS65">
            <v>13691.594930499508</v>
          </cell>
          <cell r="AT65">
            <v>54578.967743734938</v>
          </cell>
          <cell r="AU65">
            <v>10939.717430847515</v>
          </cell>
          <cell r="AV65">
            <v>13527.165976944554</v>
          </cell>
          <cell r="AW65">
            <v>15164.854115649334</v>
          </cell>
          <cell r="AX65">
            <v>17542.782410533691</v>
          </cell>
          <cell r="AY65">
            <v>57174.519933975098</v>
          </cell>
          <cell r="AZ65">
            <v>16595.228834132184</v>
          </cell>
          <cell r="BA65">
            <v>15248.702465303493</v>
          </cell>
          <cell r="BB65">
            <v>15493.27672925437</v>
          </cell>
          <cell r="BC65">
            <v>16416.359564874052</v>
          </cell>
          <cell r="BD65">
            <v>63753.567593564097</v>
          </cell>
          <cell r="BE65">
            <v>15498.503063705526</v>
          </cell>
          <cell r="BF65">
            <v>14414.817241992383</v>
          </cell>
          <cell r="BG65">
            <v>15107.25283909015</v>
          </cell>
          <cell r="BH65">
            <v>16014.56240787473</v>
          </cell>
          <cell r="BI65">
            <v>61035.135552662789</v>
          </cell>
          <cell r="BJ65">
            <v>15104.081095566327</v>
          </cell>
          <cell r="BK65">
            <v>14271.175595561403</v>
          </cell>
          <cell r="BL65">
            <v>15469.413009890257</v>
          </cell>
          <cell r="BM65">
            <v>16398.473150529258</v>
          </cell>
          <cell r="BN65">
            <v>61243.142851547251</v>
          </cell>
          <cell r="BP65" t="str">
            <v>Analog &amp; Power SG&amp;A</v>
          </cell>
          <cell r="BT65">
            <v>133.28213520639284</v>
          </cell>
          <cell r="BU65">
            <v>137.65981503900434</v>
          </cell>
          <cell r="BV65">
            <v>131.79867196497176</v>
          </cell>
          <cell r="BW65">
            <v>134.86221006542016</v>
          </cell>
          <cell r="BX65">
            <v>537.60283227578907</v>
          </cell>
          <cell r="BY65">
            <v>107.75621669384802</v>
          </cell>
          <cell r="BZ65">
            <v>133.24258487290385</v>
          </cell>
          <cell r="CA65">
            <v>149.37381303914592</v>
          </cell>
          <cell r="CB65">
            <v>172.79640674375685</v>
          </cell>
          <cell r="CC65">
            <v>563.1690213496546</v>
          </cell>
          <cell r="CD65">
            <v>163.46300401620201</v>
          </cell>
          <cell r="CE65">
            <v>150.1997192832394</v>
          </cell>
          <cell r="CF65">
            <v>152.60877578315555</v>
          </cell>
          <cell r="CG65">
            <v>161.7011417140094</v>
          </cell>
          <cell r="CH65">
            <v>627.97264079660636</v>
          </cell>
          <cell r="CI65">
            <v>152.66025517749941</v>
          </cell>
          <cell r="CJ65">
            <v>141.98594983362497</v>
          </cell>
          <cell r="CK65">
            <v>148.80644046503798</v>
          </cell>
          <cell r="CL65">
            <v>157.74343971756608</v>
          </cell>
          <cell r="CM65">
            <v>601.19608519372844</v>
          </cell>
          <cell r="CN65">
            <v>148.77519879132831</v>
          </cell>
          <cell r="CO65">
            <v>140.5710796162798</v>
          </cell>
          <cell r="CP65">
            <v>152.37371814741903</v>
          </cell>
          <cell r="CQ65">
            <v>161.52496053271318</v>
          </cell>
          <cell r="CR65">
            <v>603.24495708774032</v>
          </cell>
        </row>
        <row r="66">
          <cell r="C66" t="str">
            <v>High Voltage Power</v>
          </cell>
          <cell r="G66">
            <v>9297.3065177693752</v>
          </cell>
          <cell r="H66">
            <v>7910.3460979352949</v>
          </cell>
          <cell r="I66">
            <v>7080.7672146165141</v>
          </cell>
          <cell r="J66">
            <v>8164.914615492683</v>
          </cell>
          <cell r="K66">
            <v>32453.334445813864</v>
          </cell>
          <cell r="L66">
            <v>6729.9367400153678</v>
          </cell>
          <cell r="M66">
            <v>8618.0766460812865</v>
          </cell>
          <cell r="N66">
            <v>5354.9783431616188</v>
          </cell>
          <cell r="O66">
            <v>7340.5770745751624</v>
          </cell>
          <cell r="P66">
            <v>28043.568803833434</v>
          </cell>
          <cell r="Q66">
            <v>7638.6697128081923</v>
          </cell>
          <cell r="R66">
            <v>9744.6698652050163</v>
          </cell>
          <cell r="S66">
            <v>9456.2512469705598</v>
          </cell>
          <cell r="T66">
            <v>8469.6250823769933</v>
          </cell>
          <cell r="U66">
            <v>35309.215907360762</v>
          </cell>
          <cell r="V66">
            <v>8221.1089029967843</v>
          </cell>
          <cell r="W66">
            <v>9121.6887972761469</v>
          </cell>
          <cell r="X66">
            <v>8843.615687489897</v>
          </cell>
          <cell r="Y66">
            <v>7885.2986801343277</v>
          </cell>
          <cell r="Z66">
            <v>34071.712067897155</v>
          </cell>
          <cell r="AA66">
            <v>8013.8510890187817</v>
          </cell>
          <cell r="AB66">
            <v>8899.265006461188</v>
          </cell>
          <cell r="AC66">
            <v>8625.4979600709303</v>
          </cell>
          <cell r="AD66">
            <v>7670.7378875425848</v>
          </cell>
          <cell r="AE66">
            <v>33209.351943093483</v>
          </cell>
          <cell r="AF66">
            <v>8205.9639575911497</v>
          </cell>
          <cell r="AG66">
            <v>9112.6035511366299</v>
          </cell>
          <cell r="AH66">
            <v>8832.2735961000271</v>
          </cell>
          <cell r="AI66">
            <v>7854.6254396412087</v>
          </cell>
          <cell r="AJ66">
            <v>34005.466544469018</v>
          </cell>
          <cell r="AL66" t="str">
            <v>High Voltage Power</v>
          </cell>
          <cell r="AP66">
            <v>7442.1496815752371</v>
          </cell>
          <cell r="AQ66">
            <v>7686.588657000244</v>
          </cell>
          <cell r="AR66">
            <v>7359.3167087040074</v>
          </cell>
          <cell r="AS66">
            <v>7530.3772117747303</v>
          </cell>
          <cell r="AT66">
            <v>30018.432259054214</v>
          </cell>
          <cell r="AU66">
            <v>6016.8445869661336</v>
          </cell>
          <cell r="AV66">
            <v>7439.9412873195051</v>
          </cell>
          <cell r="AW66">
            <v>8340.6697636071331</v>
          </cell>
          <cell r="AX66">
            <v>9648.5303257935302</v>
          </cell>
          <cell r="AY66">
            <v>31445.985963686304</v>
          </cell>
          <cell r="AZ66">
            <v>9127.3758587727043</v>
          </cell>
          <cell r="BA66">
            <v>8386.7863559169236</v>
          </cell>
          <cell r="BB66">
            <v>8521.302201089904</v>
          </cell>
          <cell r="BC66">
            <v>9028.9977606807297</v>
          </cell>
          <cell r="BD66">
            <v>35064.462176460263</v>
          </cell>
          <cell r="BE66">
            <v>8524.1766850380409</v>
          </cell>
          <cell r="BF66">
            <v>7928.1494830958118</v>
          </cell>
          <cell r="BG66">
            <v>8308.9890614995838</v>
          </cell>
          <cell r="BH66">
            <v>8808.0093243311021</v>
          </cell>
          <cell r="BI66">
            <v>33569.324553964543</v>
          </cell>
          <cell r="BJ66">
            <v>8307.2446025614809</v>
          </cell>
          <cell r="BK66">
            <v>7849.1465775587731</v>
          </cell>
          <cell r="BL66">
            <v>8508.1771554396437</v>
          </cell>
          <cell r="BM66">
            <v>9019.160232791095</v>
          </cell>
          <cell r="BN66">
            <v>33683.728568350991</v>
          </cell>
          <cell r="BP66" t="str">
            <v>High Voltage Power</v>
          </cell>
          <cell r="BT66">
            <v>73.305174363516088</v>
          </cell>
          <cell r="BU66">
            <v>75.712898271452403</v>
          </cell>
          <cell r="BV66">
            <v>72.489269580734472</v>
          </cell>
          <cell r="BW66">
            <v>74.174215535981091</v>
          </cell>
          <cell r="BX66">
            <v>295.68155775168407</v>
          </cell>
          <cell r="BY66">
            <v>59.265919181616411</v>
          </cell>
          <cell r="BZ66">
            <v>73.283421680097121</v>
          </cell>
          <cell r="CA66">
            <v>82.15559717153026</v>
          </cell>
          <cell r="CB66">
            <v>95.038023709066266</v>
          </cell>
          <cell r="CC66">
            <v>309.74296174231006</v>
          </cell>
          <cell r="CD66">
            <v>89.904652208911131</v>
          </cell>
          <cell r="CE66">
            <v>82.609845605781686</v>
          </cell>
          <cell r="CF66">
            <v>83.934826680735554</v>
          </cell>
          <cell r="CG66">
            <v>88.935627942705182</v>
          </cell>
          <cell r="CH66">
            <v>345.38495243813355</v>
          </cell>
          <cell r="CI66">
            <v>83.963140347624702</v>
          </cell>
          <cell r="CJ66">
            <v>78.092272408493741</v>
          </cell>
          <cell r="CK66">
            <v>81.843542255770899</v>
          </cell>
          <cell r="CL66">
            <v>86.758891844661349</v>
          </cell>
          <cell r="CM66">
            <v>330.65784685655069</v>
          </cell>
          <cell r="CN66">
            <v>81.826359335230578</v>
          </cell>
          <cell r="CO66">
            <v>77.314093788953912</v>
          </cell>
          <cell r="CP66">
            <v>83.805544981080487</v>
          </cell>
          <cell r="CQ66">
            <v>88.838728292992286</v>
          </cell>
          <cell r="CR66">
            <v>331.78472639825725</v>
          </cell>
        </row>
        <row r="67">
          <cell r="C67" t="str">
            <v>Low Voltage Power</v>
          </cell>
          <cell r="G67">
            <v>7606.8871509022138</v>
          </cell>
          <cell r="H67">
            <v>6472.1013528561498</v>
          </cell>
          <cell r="I67">
            <v>5793.3549937771459</v>
          </cell>
          <cell r="J67">
            <v>6680.3846854031026</v>
          </cell>
          <cell r="K67">
            <v>26552.728182938612</v>
          </cell>
          <cell r="L67">
            <v>5506.3118781943913</v>
          </cell>
          <cell r="M67">
            <v>7051.153619521052</v>
          </cell>
          <cell r="N67">
            <v>4381.3459171322329</v>
          </cell>
          <cell r="O67">
            <v>6005.9266973796775</v>
          </cell>
          <cell r="P67">
            <v>22944.738112227351</v>
          </cell>
          <cell r="Q67">
            <v>6249.8206741157928</v>
          </cell>
          <cell r="R67">
            <v>7972.9117078950121</v>
          </cell>
          <cell r="S67">
            <v>7736.9328384304554</v>
          </cell>
          <cell r="T67">
            <v>6929.6932492175383</v>
          </cell>
          <cell r="U67">
            <v>28889.3584696588</v>
          </cell>
          <cell r="V67">
            <v>6726.3618297246403</v>
          </cell>
          <cell r="W67">
            <v>7463.1999250441177</v>
          </cell>
          <cell r="X67">
            <v>7235.6855624917316</v>
          </cell>
          <cell r="Y67">
            <v>6451.6080110189951</v>
          </cell>
          <cell r="Z67">
            <v>27876.855328279482</v>
          </cell>
          <cell r="AA67">
            <v>6556.7872546517301</v>
          </cell>
          <cell r="AB67">
            <v>7281.216823468244</v>
          </cell>
          <cell r="AC67">
            <v>7057.2256036943954</v>
          </cell>
          <cell r="AD67">
            <v>6276.0582716257504</v>
          </cell>
          <cell r="AE67">
            <v>27171.287953440122</v>
          </cell>
          <cell r="AF67">
            <v>6713.970510756395</v>
          </cell>
          <cell r="AG67">
            <v>7455.7665418390579</v>
          </cell>
          <cell r="AH67">
            <v>7226.4056695363843</v>
          </cell>
          <cell r="AI67">
            <v>6426.5117233428055</v>
          </cell>
          <cell r="AJ67">
            <v>27822.654445474644</v>
          </cell>
          <cell r="AL67" t="str">
            <v>Low Voltage Power</v>
          </cell>
          <cell r="AP67">
            <v>6089.0315576524645</v>
          </cell>
          <cell r="AQ67">
            <v>6289.0270830001982</v>
          </cell>
          <cell r="AR67">
            <v>6021.2591253032779</v>
          </cell>
          <cell r="AS67">
            <v>6161.217718724778</v>
          </cell>
          <cell r="AT67">
            <v>24560.535484680717</v>
          </cell>
          <cell r="AU67">
            <v>4922.8728438813805</v>
          </cell>
          <cell r="AV67">
            <v>6087.224689625049</v>
          </cell>
          <cell r="AW67">
            <v>6824.184352042199</v>
          </cell>
          <cell r="AX67">
            <v>7894.2520847401593</v>
          </cell>
          <cell r="AY67">
            <v>25728.533970288787</v>
          </cell>
          <cell r="AZ67">
            <v>7467.852975359483</v>
          </cell>
          <cell r="BA67">
            <v>6861.9161093865714</v>
          </cell>
          <cell r="BB67">
            <v>6971.9745281644655</v>
          </cell>
          <cell r="BC67">
            <v>7387.3618041933214</v>
          </cell>
          <cell r="BD67">
            <v>28689.105417103841</v>
          </cell>
          <cell r="BE67">
            <v>6974.3263786674852</v>
          </cell>
          <cell r="BF67">
            <v>6486.6677588965722</v>
          </cell>
          <cell r="BG67">
            <v>6798.2637775905678</v>
          </cell>
          <cell r="BH67">
            <v>7206.5530835436275</v>
          </cell>
          <cell r="BI67">
            <v>27465.810998698253</v>
          </cell>
          <cell r="BJ67">
            <v>6796.8364930048465</v>
          </cell>
          <cell r="BK67">
            <v>6422.0290180026313</v>
          </cell>
          <cell r="BL67">
            <v>6961.2358544506151</v>
          </cell>
          <cell r="BM67">
            <v>7379.3129177381661</v>
          </cell>
          <cell r="BN67">
            <v>27559.41428319626</v>
          </cell>
          <cell r="BP67" t="str">
            <v>Low Voltage Power</v>
          </cell>
          <cell r="BT67">
            <v>59.976960842876771</v>
          </cell>
          <cell r="BU67">
            <v>61.946916767551947</v>
          </cell>
          <cell r="BV67">
            <v>59.309402384237281</v>
          </cell>
          <cell r="BW67">
            <v>60.687994529439059</v>
          </cell>
          <cell r="BX67">
            <v>241.92127452410506</v>
          </cell>
          <cell r="BY67">
            <v>48.490297512231592</v>
          </cell>
          <cell r="BZ67">
            <v>59.959163192806727</v>
          </cell>
          <cell r="CA67">
            <v>67.218215867615655</v>
          </cell>
          <cell r="CB67">
            <v>77.758383034690567</v>
          </cell>
          <cell r="CC67">
            <v>253.42605960734454</v>
          </cell>
          <cell r="CD67">
            <v>73.558351807290904</v>
          </cell>
          <cell r="CE67">
            <v>67.589873677457717</v>
          </cell>
          <cell r="CF67">
            <v>68.673949102419982</v>
          </cell>
          <cell r="CG67">
            <v>72.765513771304214</v>
          </cell>
          <cell r="CH67">
            <v>282.5876883584728</v>
          </cell>
          <cell r="CI67">
            <v>68.697114829874721</v>
          </cell>
          <cell r="CJ67">
            <v>63.89367742513123</v>
          </cell>
          <cell r="CK67">
            <v>66.962898209267095</v>
          </cell>
          <cell r="CL67">
            <v>70.984547872904727</v>
          </cell>
          <cell r="CM67">
            <v>270.5382383371778</v>
          </cell>
          <cell r="CN67">
            <v>66.94883945609773</v>
          </cell>
          <cell r="CO67">
            <v>63.256985827325913</v>
          </cell>
          <cell r="CP67">
            <v>68.568173166338553</v>
          </cell>
          <cell r="CQ67">
            <v>72.686232239720937</v>
          </cell>
          <cell r="CR67">
            <v>271.46023068948313</v>
          </cell>
        </row>
        <row r="68">
          <cell r="C68" t="str">
            <v>SoC SG&amp;A</v>
          </cell>
          <cell r="G68">
            <v>4052.9441658510241</v>
          </cell>
          <cell r="H68">
            <v>6479.9979395873934</v>
          </cell>
          <cell r="I68">
            <v>5313.5983104616625</v>
          </cell>
          <cell r="J68">
            <v>4594.9076298892423</v>
          </cell>
          <cell r="K68">
            <v>20441.448045789322</v>
          </cell>
          <cell r="L68">
            <v>4335.707712305747</v>
          </cell>
          <cell r="M68">
            <v>5337.1619393328892</v>
          </cell>
          <cell r="N68">
            <v>5160.4347227986882</v>
          </cell>
          <cell r="O68">
            <v>4583.125815453629</v>
          </cell>
          <cell r="P68">
            <v>19416.430189890954</v>
          </cell>
          <cell r="Q68">
            <v>4077.1135005392839</v>
          </cell>
          <cell r="R68">
            <v>5018.8380862616732</v>
          </cell>
          <cell r="S68">
            <v>4852.6513946636042</v>
          </cell>
          <cell r="T68">
            <v>4309.7748687765798</v>
          </cell>
          <cell r="U68">
            <v>18258.377850241141</v>
          </cell>
          <cell r="V68">
            <v>3945.5937101993077</v>
          </cell>
          <cell r="W68">
            <v>4856.9400834790385</v>
          </cell>
          <cell r="X68">
            <v>4696.1142529002618</v>
          </cell>
          <cell r="Y68">
            <v>4170.749873009594</v>
          </cell>
          <cell r="Z68">
            <v>17669.397919588202</v>
          </cell>
          <cell r="AA68">
            <v>3945.5937101993077</v>
          </cell>
          <cell r="AB68">
            <v>4856.9400834790385</v>
          </cell>
          <cell r="AC68">
            <v>4696.1142529002618</v>
          </cell>
          <cell r="AD68">
            <v>4170.749873009594</v>
          </cell>
          <cell r="AE68">
            <v>17669.397919588202</v>
          </cell>
          <cell r="AF68">
            <v>3945.5937101993077</v>
          </cell>
          <cell r="AG68">
            <v>4856.9400834790385</v>
          </cell>
          <cell r="AH68">
            <v>4696.1142529002618</v>
          </cell>
          <cell r="AI68">
            <v>4170.749873009594</v>
          </cell>
          <cell r="AJ68">
            <v>17669.397919588202</v>
          </cell>
          <cell r="AL68" t="str">
            <v>SoC SG&amp;A</v>
          </cell>
          <cell r="AP68">
            <v>5074.0347502708555</v>
          </cell>
          <cell r="AQ68">
            <v>4508.5076573614106</v>
          </cell>
          <cell r="AR68">
            <v>4669.5257879814608</v>
          </cell>
          <cell r="AS68">
            <v>5278.2528671548216</v>
          </cell>
          <cell r="AT68">
            <v>19530.321062768548</v>
          </cell>
          <cell r="AU68">
            <v>4967.9984203503354</v>
          </cell>
          <cell r="AV68">
            <v>4414.4550438155138</v>
          </cell>
          <cell r="AW68">
            <v>4391.0216957800803</v>
          </cell>
          <cell r="AX68">
            <v>4963.4425223956496</v>
          </cell>
          <cell r="AY68">
            <v>18736.91768234158</v>
          </cell>
          <cell r="AZ68">
            <v>4671.6925527012627</v>
          </cell>
          <cell r="BA68">
            <v>4188.3811492508221</v>
          </cell>
          <cell r="BB68">
            <v>4249.3758346258837</v>
          </cell>
          <cell r="BC68">
            <v>4803.3314732861127</v>
          </cell>
          <cell r="BD68">
            <v>17912.781009864084</v>
          </cell>
          <cell r="BE68">
            <v>4520.9927929367059</v>
          </cell>
          <cell r="BF68">
            <v>4095.6978187394984</v>
          </cell>
          <cell r="BG68">
            <v>4249.3758346258837</v>
          </cell>
          <cell r="BH68">
            <v>4803.3314732861127</v>
          </cell>
          <cell r="BI68">
            <v>17669.397919588198</v>
          </cell>
          <cell r="BJ68">
            <v>4520.9927929367059</v>
          </cell>
          <cell r="BK68">
            <v>4095.6978187394984</v>
          </cell>
          <cell r="BL68">
            <v>4249.3758346258837</v>
          </cell>
          <cell r="BM68">
            <v>4803.3314732861127</v>
          </cell>
          <cell r="BN68">
            <v>17669.397919588198</v>
          </cell>
          <cell r="BP68" t="str">
            <v>SoC SG&amp;A</v>
          </cell>
          <cell r="BT68">
            <v>49.979242290167925</v>
          </cell>
          <cell r="BU68">
            <v>44.408800425009893</v>
          </cell>
          <cell r="BV68">
            <v>45.994829011617384</v>
          </cell>
          <cell r="BW68">
            <v>51.990790741474989</v>
          </cell>
          <cell r="BX68">
            <v>192.3736624682702</v>
          </cell>
          <cell r="BY68">
            <v>48.934784440450798</v>
          </cell>
          <cell r="BZ68">
            <v>43.482382181582807</v>
          </cell>
          <cell r="CA68">
            <v>43.251563703433789</v>
          </cell>
          <cell r="CB68">
            <v>48.889908845597148</v>
          </cell>
          <cell r="CC68">
            <v>184.55863917106453</v>
          </cell>
          <cell r="CD68">
            <v>46.016171644107438</v>
          </cell>
          <cell r="CE68">
            <v>41.255554320120595</v>
          </cell>
          <cell r="CF68">
            <v>41.856351971064953</v>
          </cell>
          <cell r="CG68">
            <v>47.31281501186821</v>
          </cell>
          <cell r="CH68">
            <v>176.44089294716122</v>
          </cell>
          <cell r="CI68">
            <v>44.531779010426547</v>
          </cell>
          <cell r="CJ68">
            <v>40.342623514584055</v>
          </cell>
          <cell r="CK68">
            <v>41.856351971064953</v>
          </cell>
          <cell r="CL68">
            <v>47.31281501186821</v>
          </cell>
          <cell r="CM68">
            <v>174.04356950794374</v>
          </cell>
          <cell r="CN68">
            <v>44.531779010426547</v>
          </cell>
          <cell r="CO68">
            <v>40.342623514584055</v>
          </cell>
          <cell r="CP68">
            <v>41.856351971064953</v>
          </cell>
          <cell r="CQ68">
            <v>47.31281501186821</v>
          </cell>
          <cell r="CR68">
            <v>174.04356950794374</v>
          </cell>
        </row>
        <row r="69">
          <cell r="C69" t="str">
            <v>Other Semiconductor SG&amp;A</v>
          </cell>
          <cell r="G69">
            <v>541.5595698188589</v>
          </cell>
          <cell r="H69">
            <v>190.2776866931126</v>
          </cell>
          <cell r="I69">
            <v>453.73909903742236</v>
          </cell>
          <cell r="J69">
            <v>395.19211851646463</v>
          </cell>
          <cell r="K69">
            <v>1580.7684740658585</v>
          </cell>
          <cell r="L69">
            <v>263.46141234430979</v>
          </cell>
          <cell r="M69">
            <v>175.64094156287317</v>
          </cell>
          <cell r="N69">
            <v>234.1879220838309</v>
          </cell>
          <cell r="O69">
            <v>190.2776866931126</v>
          </cell>
          <cell r="P69">
            <v>863.56796268412654</v>
          </cell>
          <cell r="Q69">
            <v>449.13299069947112</v>
          </cell>
          <cell r="R69">
            <v>299.4219937996474</v>
          </cell>
          <cell r="S69">
            <v>399.22932506619657</v>
          </cell>
          <cell r="T69">
            <v>324.3738266162847</v>
          </cell>
          <cell r="U69">
            <v>1472.1581361816</v>
          </cell>
          <cell r="V69">
            <v>449.13299069947112</v>
          </cell>
          <cell r="W69">
            <v>299.4219937996474</v>
          </cell>
          <cell r="X69">
            <v>399.22932506619657</v>
          </cell>
          <cell r="Y69">
            <v>324.3738266162847</v>
          </cell>
          <cell r="Z69">
            <v>1472.1581361816</v>
          </cell>
          <cell r="AA69">
            <v>449.13299069947112</v>
          </cell>
          <cell r="AB69">
            <v>299.4219937996474</v>
          </cell>
          <cell r="AC69">
            <v>399.22932506619657</v>
          </cell>
          <cell r="AD69">
            <v>324.3738266162847</v>
          </cell>
          <cell r="AE69">
            <v>1472.1581361816</v>
          </cell>
          <cell r="AF69">
            <v>449.13299069947112</v>
          </cell>
          <cell r="AG69">
            <v>299.4219937996474</v>
          </cell>
          <cell r="AH69">
            <v>399.22932506619657</v>
          </cell>
          <cell r="AI69">
            <v>324.3738266162847</v>
          </cell>
          <cell r="AJ69">
            <v>1472.1581361816</v>
          </cell>
          <cell r="AL69" t="str">
            <v>Other Semiconductor SG&amp;A</v>
          </cell>
          <cell r="AP69">
            <v>434.22343886376973</v>
          </cell>
          <cell r="AQ69">
            <v>351.28188312574633</v>
          </cell>
          <cell r="AR69">
            <v>234.18792208383093</v>
          </cell>
          <cell r="AS69">
            <v>195.15660173652572</v>
          </cell>
          <cell r="AT69">
            <v>1214.8498458098727</v>
          </cell>
          <cell r="AU69">
            <v>219.55117695359144</v>
          </cell>
          <cell r="AV69">
            <v>276.56278802856542</v>
          </cell>
          <cell r="AW69">
            <v>399.22932506619651</v>
          </cell>
          <cell r="AX69">
            <v>332.69110422183041</v>
          </cell>
          <cell r="AY69">
            <v>1228.0343942701838</v>
          </cell>
          <cell r="AZ69">
            <v>374.27749224955926</v>
          </cell>
          <cell r="BA69">
            <v>365.96021464401349</v>
          </cell>
          <cell r="BB69">
            <v>399.22932506619651</v>
          </cell>
          <cell r="BC69">
            <v>332.69110422183041</v>
          </cell>
          <cell r="BD69">
            <v>1472.1581361815997</v>
          </cell>
          <cell r="BE69">
            <v>374.27749224955926</v>
          </cell>
          <cell r="BF69">
            <v>365.96021464401349</v>
          </cell>
          <cell r="BG69">
            <v>399.22932506619651</v>
          </cell>
          <cell r="BH69">
            <v>332.69110422183041</v>
          </cell>
          <cell r="BI69">
            <v>1472.1581361815997</v>
          </cell>
          <cell r="BJ69">
            <v>374.27749224955926</v>
          </cell>
          <cell r="BK69">
            <v>365.96021464401349</v>
          </cell>
          <cell r="BL69">
            <v>399.22932506619651</v>
          </cell>
          <cell r="BM69">
            <v>332.69110422183041</v>
          </cell>
          <cell r="BN69">
            <v>1472.1581361815997</v>
          </cell>
          <cell r="BP69" t="str">
            <v>Other Semiconductor SG&amp;A</v>
          </cell>
          <cell r="BT69">
            <v>4.2771008728081314</v>
          </cell>
          <cell r="BU69">
            <v>3.460126548788601</v>
          </cell>
          <cell r="BV69">
            <v>2.3067510325257343</v>
          </cell>
          <cell r="BW69">
            <v>1.9222925271047782</v>
          </cell>
          <cell r="BX69">
            <v>11.966270981227245</v>
          </cell>
          <cell r="BY69">
            <v>2.1625790929928757</v>
          </cell>
          <cell r="BZ69">
            <v>2.7241434620813694</v>
          </cell>
          <cell r="CA69">
            <v>3.9324088519020353</v>
          </cell>
          <cell r="CB69">
            <v>3.2770073765850292</v>
          </cell>
          <cell r="CC69">
            <v>12.09613878356131</v>
          </cell>
          <cell r="CD69">
            <v>3.6866332986581583</v>
          </cell>
          <cell r="CE69">
            <v>3.6047081142435324</v>
          </cell>
          <cell r="CF69">
            <v>3.9324088519020353</v>
          </cell>
          <cell r="CG69">
            <v>3.2770073765850292</v>
          </cell>
          <cell r="CH69">
            <v>14.500757641388756</v>
          </cell>
          <cell r="CI69">
            <v>3.6866332986581583</v>
          </cell>
          <cell r="CJ69">
            <v>3.6047081142435324</v>
          </cell>
          <cell r="CK69">
            <v>3.9324088519020353</v>
          </cell>
          <cell r="CL69">
            <v>3.2770073765850292</v>
          </cell>
          <cell r="CM69">
            <v>14.500757641388756</v>
          </cell>
          <cell r="CN69">
            <v>3.6866332986581583</v>
          </cell>
          <cell r="CO69">
            <v>3.6047081142435324</v>
          </cell>
          <cell r="CP69">
            <v>3.9324088519020353</v>
          </cell>
          <cell r="CQ69">
            <v>3.2770073765850292</v>
          </cell>
          <cell r="CR69">
            <v>14.500757641388756</v>
          </cell>
        </row>
        <row r="70">
          <cell r="C70" t="str">
            <v>SG&amp;A</v>
          </cell>
          <cell r="G70">
            <v>33343</v>
          </cell>
          <cell r="H70">
            <v>33761</v>
          </cell>
          <cell r="I70">
            <v>29826</v>
          </cell>
          <cell r="J70">
            <v>32041</v>
          </cell>
          <cell r="K70">
            <v>128971</v>
          </cell>
          <cell r="L70">
            <v>30282</v>
          </cell>
          <cell r="M70">
            <v>35147</v>
          </cell>
          <cell r="N70">
            <v>29253</v>
          </cell>
          <cell r="O70">
            <v>32132</v>
          </cell>
          <cell r="P70">
            <v>126814</v>
          </cell>
          <cell r="Q70">
            <v>32752.058518484959</v>
          </cell>
          <cell r="R70">
            <v>37925.887141767016</v>
          </cell>
          <cell r="S70">
            <v>37502.602368973894</v>
          </cell>
          <cell r="T70">
            <v>34973.760138164282</v>
          </cell>
          <cell r="U70">
            <v>143154.30816739015</v>
          </cell>
          <cell r="V70">
            <v>34021.789351828098</v>
          </cell>
          <cell r="W70">
            <v>36986.761565120934</v>
          </cell>
          <cell r="X70">
            <v>36591.64615326222</v>
          </cell>
          <cell r="Y70">
            <v>34128.988324238831</v>
          </cell>
          <cell r="Z70">
            <v>141729.18539445006</v>
          </cell>
          <cell r="AA70">
            <v>33644.956962777193</v>
          </cell>
          <cell r="AB70">
            <v>36582.3546727301</v>
          </cell>
          <cell r="AC70">
            <v>36195.068467045916</v>
          </cell>
          <cell r="AD70">
            <v>33738.877792253843</v>
          </cell>
          <cell r="AE70">
            <v>140161.25789480703</v>
          </cell>
          <cell r="AF70">
            <v>33994.253087454221</v>
          </cell>
          <cell r="AG70">
            <v>36970.242935776354</v>
          </cell>
          <cell r="AH70">
            <v>36571.024168917</v>
          </cell>
          <cell r="AI70">
            <v>34073.218796069516</v>
          </cell>
          <cell r="AJ70">
            <v>141608.73898821708</v>
          </cell>
          <cell r="AL70" t="str">
            <v>SG&amp;A</v>
          </cell>
          <cell r="AP70">
            <v>30564.333333333332</v>
          </cell>
          <cell r="AQ70">
            <v>31454.666666666664</v>
          </cell>
          <cell r="AR70">
            <v>31903.666666666664</v>
          </cell>
          <cell r="AS70">
            <v>33182.333333333328</v>
          </cell>
          <cell r="AT70">
            <v>127105</v>
          </cell>
          <cell r="AU70">
            <v>30212.666666666668</v>
          </cell>
          <cell r="AV70">
            <v>32338.686172828315</v>
          </cell>
          <cell r="AW70">
            <v>34476.668059578973</v>
          </cell>
          <cell r="AX70">
            <v>37784.792217502632</v>
          </cell>
          <cell r="AY70">
            <v>134812.81311657661</v>
          </cell>
          <cell r="AZ70">
            <v>36659.654958704021</v>
          </cell>
          <cell r="BA70">
            <v>34656.43654271889</v>
          </cell>
          <cell r="BB70">
            <v>35010.113422925708</v>
          </cell>
          <cell r="BC70">
            <v>36855.056427834686</v>
          </cell>
          <cell r="BD70">
            <v>143181.2613521833</v>
          </cell>
          <cell r="BE70">
            <v>35770.760210254419</v>
          </cell>
          <cell r="BF70">
            <v>33967.644537084947</v>
          </cell>
          <cell r="BG70">
            <v>34624.089532761485</v>
          </cell>
          <cell r="BH70">
            <v>36453.25927083537</v>
          </cell>
          <cell r="BI70">
            <v>140815.75355093621</v>
          </cell>
          <cell r="BJ70">
            <v>35376.33824211522</v>
          </cell>
          <cell r="BK70">
            <v>33824.002890653966</v>
          </cell>
          <cell r="BL70">
            <v>34986.249703561596</v>
          </cell>
          <cell r="BM70">
            <v>36837.170013489893</v>
          </cell>
          <cell r="BN70">
            <v>141023.76084982068</v>
          </cell>
          <cell r="BP70" t="str">
            <v>SG&amp;A</v>
          </cell>
          <cell r="BT70">
            <v>301.05868333333331</v>
          </cell>
          <cell r="BU70">
            <v>309.8284666666666</v>
          </cell>
          <cell r="BV70">
            <v>314.25111666666663</v>
          </cell>
          <cell r="BW70">
            <v>326.84598333333332</v>
          </cell>
          <cell r="BX70">
            <v>1251.98425</v>
          </cell>
          <cell r="BY70">
            <v>297.59476666666666</v>
          </cell>
          <cell r="BZ70">
            <v>318.53605880235892</v>
          </cell>
          <cell r="CA70">
            <v>339.59518038685286</v>
          </cell>
          <cell r="CB70">
            <v>372.18020334240094</v>
          </cell>
          <cell r="CC70">
            <v>1327.9062091982794</v>
          </cell>
          <cell r="CD70">
            <v>361.09760134323454</v>
          </cell>
          <cell r="CE70">
            <v>341.36589994578105</v>
          </cell>
          <cell r="CF70">
            <v>344.84961721581817</v>
          </cell>
          <cell r="CG70">
            <v>363.02230581417172</v>
          </cell>
          <cell r="CH70">
            <v>1410.3354243190054</v>
          </cell>
          <cell r="CI70">
            <v>352.34198807100597</v>
          </cell>
          <cell r="CJ70">
            <v>334.58129869028664</v>
          </cell>
          <cell r="CK70">
            <v>341.0472818977006</v>
          </cell>
          <cell r="CL70">
            <v>359.06460381772837</v>
          </cell>
          <cell r="CM70">
            <v>1387.0351724767215</v>
          </cell>
          <cell r="CN70">
            <v>348.4569316848349</v>
          </cell>
          <cell r="CO70">
            <v>333.1664284729415</v>
          </cell>
          <cell r="CP70">
            <v>344.61455958008167</v>
          </cell>
          <cell r="CQ70">
            <v>362.8461246328755</v>
          </cell>
          <cell r="CR70">
            <v>1389.0840443707334</v>
          </cell>
          <cell r="CX70" t="str">
            <v>% of Revenue</v>
          </cell>
        </row>
        <row r="72">
          <cell r="C72" t="str">
            <v>MCU Opex</v>
          </cell>
          <cell r="G72">
            <v>25924.916188948344</v>
          </cell>
          <cell r="H72">
            <v>27815.990977266858</v>
          </cell>
          <cell r="I72">
            <v>24480.822714232389</v>
          </cell>
          <cell r="J72">
            <v>26715.729282245178</v>
          </cell>
          <cell r="K72">
            <v>104937.45916269277</v>
          </cell>
          <cell r="L72">
            <v>29432.000341829953</v>
          </cell>
          <cell r="M72">
            <v>30566.645214821059</v>
          </cell>
          <cell r="N72">
            <v>30910.476994515338</v>
          </cell>
          <cell r="O72">
            <v>30669.794748729342</v>
          </cell>
          <cell r="P72">
            <v>121578.91729989569</v>
          </cell>
          <cell r="Q72">
            <v>31381.658725570855</v>
          </cell>
          <cell r="R72">
            <v>32591.465662421127</v>
          </cell>
          <cell r="S72">
            <v>32958.073825103034</v>
          </cell>
          <cell r="T72">
            <v>32701.448111225705</v>
          </cell>
          <cell r="U72">
            <v>129632.64632432073</v>
          </cell>
          <cell r="V72">
            <v>32130.822992229048</v>
          </cell>
          <cell r="W72">
            <v>33369.511261789274</v>
          </cell>
          <cell r="X72">
            <v>33744.871343474195</v>
          </cell>
          <cell r="Y72">
            <v>33482.11928629475</v>
          </cell>
          <cell r="Z72">
            <v>132727.32488378725</v>
          </cell>
          <cell r="AA72">
            <v>32130.822992229048</v>
          </cell>
          <cell r="AB72">
            <v>33369.511261789274</v>
          </cell>
          <cell r="AC72">
            <v>33744.871343474195</v>
          </cell>
          <cell r="AD72">
            <v>33482.11928629475</v>
          </cell>
          <cell r="AE72">
            <v>132727.32488378725</v>
          </cell>
          <cell r="AF72">
            <v>32130.822992229048</v>
          </cell>
          <cell r="AG72">
            <v>33369.511261789274</v>
          </cell>
          <cell r="AH72">
            <v>33744.871343474195</v>
          </cell>
          <cell r="AI72">
            <v>33482.11928629475</v>
          </cell>
          <cell r="AJ72">
            <v>132727.32488378725</v>
          </cell>
          <cell r="AL72" t="str">
            <v>MCU Opex</v>
          </cell>
          <cell r="AP72">
            <v>25225.791570236652</v>
          </cell>
          <cell r="AQ72">
            <v>27621.152968773436</v>
          </cell>
          <cell r="AR72">
            <v>29810.215299493651</v>
          </cell>
          <cell r="AS72">
            <v>30681.255808052483</v>
          </cell>
          <cell r="AT72">
            <v>113338.41564655621</v>
          </cell>
          <cell r="AU72">
            <v>30830.249579253337</v>
          </cell>
          <cell r="AV72">
            <v>30907.082741009846</v>
          </cell>
          <cell r="AW72">
            <v>31784.927704520946</v>
          </cell>
          <cell r="AX72">
            <v>32713.668383315093</v>
          </cell>
          <cell r="AY72">
            <v>126235.92840809922</v>
          </cell>
          <cell r="AZ72">
            <v>32872.531920477253</v>
          </cell>
          <cell r="BA72">
            <v>32511.239738226817</v>
          </cell>
          <cell r="BB72">
            <v>32543.719082082454</v>
          </cell>
          <cell r="BC72">
            <v>33494.631289017576</v>
          </cell>
          <cell r="BD72">
            <v>131422.1220298041</v>
          </cell>
          <cell r="BE72">
            <v>33657.287324414378</v>
          </cell>
          <cell r="BF72">
            <v>33031.687188272845</v>
          </cell>
          <cell r="BG72">
            <v>32543.719082082454</v>
          </cell>
          <cell r="BH72">
            <v>33494.631289017576</v>
          </cell>
          <cell r="BI72">
            <v>132727.32488378725</v>
          </cell>
          <cell r="BJ72">
            <v>33657.287324414378</v>
          </cell>
          <cell r="BK72">
            <v>33031.687188272845</v>
          </cell>
          <cell r="BL72">
            <v>32543.719082082454</v>
          </cell>
          <cell r="BM72">
            <v>33494.631289017576</v>
          </cell>
          <cell r="BN72">
            <v>132727.32488378725</v>
          </cell>
          <cell r="BP72" t="str">
            <v>MCU Opex</v>
          </cell>
          <cell r="BT72">
            <v>248.474046966831</v>
          </cell>
          <cell r="BU72">
            <v>272.06835674241836</v>
          </cell>
          <cell r="BV72">
            <v>293.63062070001246</v>
          </cell>
          <cell r="BW72">
            <v>302.21036970931692</v>
          </cell>
          <cell r="BX72">
            <v>1116.3833941185787</v>
          </cell>
          <cell r="BY72">
            <v>303.67795835564533</v>
          </cell>
          <cell r="BZ72">
            <v>304.43476499894695</v>
          </cell>
          <cell r="CA72">
            <v>313.08153788953132</v>
          </cell>
          <cell r="CB72">
            <v>322.22963357565362</v>
          </cell>
          <cell r="CC72">
            <v>1243.4238948197772</v>
          </cell>
          <cell r="CD72">
            <v>323.79443941670092</v>
          </cell>
          <cell r="CE72">
            <v>320.23571142153412</v>
          </cell>
          <cell r="CF72">
            <v>320.55563295851215</v>
          </cell>
          <cell r="CG72">
            <v>329.92211819682308</v>
          </cell>
          <cell r="CH72">
            <v>1294.5079019935702</v>
          </cell>
          <cell r="CI72">
            <v>331.52428014548161</v>
          </cell>
          <cell r="CJ72">
            <v>325.36211880448752</v>
          </cell>
          <cell r="CK72">
            <v>320.55563295851215</v>
          </cell>
          <cell r="CL72">
            <v>329.92211819682308</v>
          </cell>
          <cell r="CM72">
            <v>1307.3641501053044</v>
          </cell>
          <cell r="CN72">
            <v>331.52428014548161</v>
          </cell>
          <cell r="CO72">
            <v>325.36211880448752</v>
          </cell>
          <cell r="CP72">
            <v>320.55563295851215</v>
          </cell>
          <cell r="CQ72">
            <v>329.92211819682308</v>
          </cell>
          <cell r="CR72">
            <v>1307.3641501053044</v>
          </cell>
        </row>
        <row r="73">
          <cell r="C73" t="str">
            <v>Auto MCU</v>
          </cell>
          <cell r="G73">
            <v>14258.703903921589</v>
          </cell>
          <cell r="H73">
            <v>15298.795037496773</v>
          </cell>
          <cell r="I73">
            <v>13464.452492827815</v>
          </cell>
          <cell r="J73">
            <v>14693.651105234849</v>
          </cell>
          <cell r="K73">
            <v>57715.602539481028</v>
          </cell>
          <cell r="L73">
            <v>16187.600188006476</v>
          </cell>
          <cell r="M73">
            <v>16811.654868151585</v>
          </cell>
          <cell r="N73">
            <v>17000.762346983436</v>
          </cell>
          <cell r="O73">
            <v>16868.387111801141</v>
          </cell>
          <cell r="P73">
            <v>66868.404514942638</v>
          </cell>
          <cell r="Q73">
            <v>17259.91229906397</v>
          </cell>
          <cell r="R73">
            <v>17925.306114331623</v>
          </cell>
          <cell r="S73">
            <v>18126.940603806666</v>
          </cell>
          <cell r="T73">
            <v>17985.796461174141</v>
          </cell>
          <cell r="U73">
            <v>71297.955478376389</v>
          </cell>
          <cell r="V73">
            <v>17671.952645725978</v>
          </cell>
          <cell r="W73">
            <v>18353.231193984102</v>
          </cell>
          <cell r="X73">
            <v>18559.679238910809</v>
          </cell>
          <cell r="Y73">
            <v>18415.165607462113</v>
          </cell>
          <cell r="Z73">
            <v>73000.028686083009</v>
          </cell>
          <cell r="AA73">
            <v>17671.952645725978</v>
          </cell>
          <cell r="AB73">
            <v>18353.231193984102</v>
          </cell>
          <cell r="AC73">
            <v>18559.679238910809</v>
          </cell>
          <cell r="AD73">
            <v>18415.165607462113</v>
          </cell>
          <cell r="AE73">
            <v>73000.028686083009</v>
          </cell>
          <cell r="AF73">
            <v>17671.952645725978</v>
          </cell>
          <cell r="AG73">
            <v>18353.231193984102</v>
          </cell>
          <cell r="AH73">
            <v>18559.679238910809</v>
          </cell>
          <cell r="AI73">
            <v>18415.165607462113</v>
          </cell>
          <cell r="AJ73">
            <v>73000.028686083009</v>
          </cell>
          <cell r="AL73" t="str">
            <v>Auto MCU</v>
          </cell>
          <cell r="AP73">
            <v>13874.185363630157</v>
          </cell>
          <cell r="AQ73">
            <v>15191.634132825389</v>
          </cell>
          <cell r="AR73">
            <v>16395.61841472151</v>
          </cell>
          <cell r="AS73">
            <v>16874.690694428868</v>
          </cell>
          <cell r="AT73">
            <v>62336.128605605918</v>
          </cell>
          <cell r="AU73">
            <v>16956.637268589337</v>
          </cell>
          <cell r="AV73">
            <v>16998.895507555419</v>
          </cell>
          <cell r="AW73">
            <v>17481.710237486521</v>
          </cell>
          <cell r="AX73">
            <v>17992.517610823306</v>
          </cell>
          <cell r="AY73">
            <v>69429.76062445459</v>
          </cell>
          <cell r="AZ73">
            <v>18079.89255626249</v>
          </cell>
          <cell r="BA73">
            <v>17881.181856024752</v>
          </cell>
          <cell r="BB73">
            <v>17899.04549514535</v>
          </cell>
          <cell r="BC73">
            <v>18422.04720895967</v>
          </cell>
          <cell r="BD73">
            <v>72282.167116392258</v>
          </cell>
          <cell r="BE73">
            <v>18511.50802842791</v>
          </cell>
          <cell r="BF73">
            <v>18167.427953550068</v>
          </cell>
          <cell r="BG73">
            <v>17899.04549514535</v>
          </cell>
          <cell r="BH73">
            <v>18422.04720895967</v>
          </cell>
          <cell r="BI73">
            <v>73000.028686082995</v>
          </cell>
          <cell r="BJ73">
            <v>18511.50802842791</v>
          </cell>
          <cell r="BK73">
            <v>18167.427953550068</v>
          </cell>
          <cell r="BL73">
            <v>17899.04549514535</v>
          </cell>
          <cell r="BM73">
            <v>18422.04720895967</v>
          </cell>
          <cell r="BN73">
            <v>73000.028686082995</v>
          </cell>
          <cell r="BP73" t="str">
            <v>Auto MCU</v>
          </cell>
          <cell r="BT73">
            <v>136.66072583175705</v>
          </cell>
          <cell r="BU73">
            <v>149.63759620833008</v>
          </cell>
          <cell r="BV73">
            <v>161.49684138500686</v>
          </cell>
          <cell r="BW73">
            <v>166.21570334012432</v>
          </cell>
          <cell r="BX73">
            <v>614.01086676521822</v>
          </cell>
          <cell r="BY73">
            <v>167.02287709560497</v>
          </cell>
          <cell r="BZ73">
            <v>167.43912074942085</v>
          </cell>
          <cell r="CA73">
            <v>172.19484583924222</v>
          </cell>
          <cell r="CB73">
            <v>177.22629846660956</v>
          </cell>
          <cell r="CC73">
            <v>683.88314215087769</v>
          </cell>
          <cell r="CD73">
            <v>178.08694167918551</v>
          </cell>
          <cell r="CE73">
            <v>176.12964128184379</v>
          </cell>
          <cell r="CF73">
            <v>176.3055981271817</v>
          </cell>
          <cell r="CG73">
            <v>181.45716500825273</v>
          </cell>
          <cell r="CH73">
            <v>711.97934609646381</v>
          </cell>
          <cell r="CI73">
            <v>182.33835408001491</v>
          </cell>
          <cell r="CJ73">
            <v>178.94916534246815</v>
          </cell>
          <cell r="CK73">
            <v>176.3055981271817</v>
          </cell>
          <cell r="CL73">
            <v>181.45716500825273</v>
          </cell>
          <cell r="CM73">
            <v>719.0502825579174</v>
          </cell>
          <cell r="CN73">
            <v>182.33835408001491</v>
          </cell>
          <cell r="CO73">
            <v>178.94916534246815</v>
          </cell>
          <cell r="CP73">
            <v>176.3055981271817</v>
          </cell>
          <cell r="CQ73">
            <v>181.45716500825273</v>
          </cell>
          <cell r="CR73">
            <v>719.0502825579174</v>
          </cell>
        </row>
        <row r="74">
          <cell r="C74" t="str">
            <v>General Purpose MCU</v>
          </cell>
          <cell r="G74">
            <v>11666.212285026755</v>
          </cell>
          <cell r="H74">
            <v>12517.195939770087</v>
          </cell>
          <cell r="I74">
            <v>11016.370221404573</v>
          </cell>
          <cell r="J74">
            <v>12022.078177010331</v>
          </cell>
          <cell r="K74">
            <v>47221.856623211745</v>
          </cell>
          <cell r="L74">
            <v>13244.400153823477</v>
          </cell>
          <cell r="M74">
            <v>13754.990346669474</v>
          </cell>
          <cell r="N74">
            <v>13909.714647531899</v>
          </cell>
          <cell r="O74">
            <v>13801.407636928201</v>
          </cell>
          <cell r="P74">
            <v>54710.512784953055</v>
          </cell>
          <cell r="Q74">
            <v>14121.746426506883</v>
          </cell>
          <cell r="R74">
            <v>14666.159548089507</v>
          </cell>
          <cell r="S74">
            <v>14831.133221296364</v>
          </cell>
          <cell r="T74">
            <v>14715.651650051565</v>
          </cell>
          <cell r="U74">
            <v>58334.690845944315</v>
          </cell>
          <cell r="V74">
            <v>14458.87034650307</v>
          </cell>
          <cell r="W74">
            <v>15016.280067805172</v>
          </cell>
          <cell r="X74">
            <v>15185.192104563386</v>
          </cell>
          <cell r="Y74">
            <v>15066.953678832639</v>
          </cell>
          <cell r="Z74">
            <v>59727.296197704265</v>
          </cell>
          <cell r="AA74">
            <v>14458.87034650307</v>
          </cell>
          <cell r="AB74">
            <v>15016.280067805172</v>
          </cell>
          <cell r="AC74">
            <v>15185.192104563386</v>
          </cell>
          <cell r="AD74">
            <v>15066.953678832639</v>
          </cell>
          <cell r="AE74">
            <v>59727.296197704265</v>
          </cell>
          <cell r="AF74">
            <v>14458.87034650307</v>
          </cell>
          <cell r="AG74">
            <v>15016.280067805172</v>
          </cell>
          <cell r="AH74">
            <v>15185.192104563386</v>
          </cell>
          <cell r="AI74">
            <v>15066.953678832639</v>
          </cell>
          <cell r="AJ74">
            <v>59727.296197704265</v>
          </cell>
          <cell r="AL74" t="str">
            <v>General Purpose MCU</v>
          </cell>
          <cell r="AP74">
            <v>11351.606206606493</v>
          </cell>
          <cell r="AQ74">
            <v>12429.518835948045</v>
          </cell>
          <cell r="AR74">
            <v>13414.596884772141</v>
          </cell>
          <cell r="AS74">
            <v>13806.565113623616</v>
          </cell>
          <cell r="AT74">
            <v>51002.287040950294</v>
          </cell>
          <cell r="AU74">
            <v>13873.612310663999</v>
          </cell>
          <cell r="AV74">
            <v>13908.187233454428</v>
          </cell>
          <cell r="AW74">
            <v>14303.217467034423</v>
          </cell>
          <cell r="AX74">
            <v>14721.15077249179</v>
          </cell>
          <cell r="AY74">
            <v>56806.167783644632</v>
          </cell>
          <cell r="AZ74">
            <v>14792.639364214763</v>
          </cell>
          <cell r="BA74">
            <v>14630.057882202065</v>
          </cell>
          <cell r="BB74">
            <v>14644.673586937104</v>
          </cell>
          <cell r="BC74">
            <v>15072.58408005791</v>
          </cell>
          <cell r="BD74">
            <v>59139.954913411842</v>
          </cell>
          <cell r="BE74">
            <v>15145.779295986467</v>
          </cell>
          <cell r="BF74">
            <v>14864.259234722782</v>
          </cell>
          <cell r="BG74">
            <v>14644.673586937104</v>
          </cell>
          <cell r="BH74">
            <v>15072.58408005791</v>
          </cell>
          <cell r="BI74">
            <v>59727.296197704258</v>
          </cell>
          <cell r="BJ74">
            <v>15145.779295986467</v>
          </cell>
          <cell r="BK74">
            <v>14864.259234722782</v>
          </cell>
          <cell r="BL74">
            <v>14644.673586937104</v>
          </cell>
          <cell r="BM74">
            <v>15072.58408005791</v>
          </cell>
          <cell r="BN74">
            <v>59727.296197704258</v>
          </cell>
          <cell r="BP74" t="str">
            <v>General Purpose MCU</v>
          </cell>
          <cell r="BT74">
            <v>111.81332113507395</v>
          </cell>
          <cell r="BU74">
            <v>122.43076053408824</v>
          </cell>
          <cell r="BV74">
            <v>132.1337793150056</v>
          </cell>
          <cell r="BW74">
            <v>135.9946663691926</v>
          </cell>
          <cell r="BX74">
            <v>502.3725273533604</v>
          </cell>
          <cell r="BY74">
            <v>136.65508126004039</v>
          </cell>
          <cell r="BZ74">
            <v>136.99564424952609</v>
          </cell>
          <cell r="CA74">
            <v>140.88669205028907</v>
          </cell>
          <cell r="CB74">
            <v>145.00333510904412</v>
          </cell>
          <cell r="CC74">
            <v>559.5407526688997</v>
          </cell>
          <cell r="CD74">
            <v>145.70749773751541</v>
          </cell>
          <cell r="CE74">
            <v>144.10607013969033</v>
          </cell>
          <cell r="CF74">
            <v>144.25003483133045</v>
          </cell>
          <cell r="CG74">
            <v>148.46495318857041</v>
          </cell>
          <cell r="CH74">
            <v>582.52855589710657</v>
          </cell>
          <cell r="CI74">
            <v>149.1859260654667</v>
          </cell>
          <cell r="CJ74">
            <v>146.4129534620194</v>
          </cell>
          <cell r="CK74">
            <v>144.25003483133045</v>
          </cell>
          <cell r="CL74">
            <v>148.46495318857041</v>
          </cell>
          <cell r="CM74">
            <v>588.31386754738696</v>
          </cell>
          <cell r="CN74">
            <v>149.1859260654667</v>
          </cell>
          <cell r="CO74">
            <v>146.4129534620194</v>
          </cell>
          <cell r="CP74">
            <v>144.25003483133045</v>
          </cell>
          <cell r="CQ74">
            <v>148.46495318857041</v>
          </cell>
          <cell r="CR74">
            <v>588.31386754738696</v>
          </cell>
        </row>
        <row r="75">
          <cell r="C75" t="str">
            <v>Analog &amp; Power Opex</v>
          </cell>
          <cell r="G75">
            <v>37147.234597172952</v>
          </cell>
          <cell r="H75">
            <v>24084.816767632346</v>
          </cell>
          <cell r="I75">
            <v>23629.770552669415</v>
          </cell>
          <cell r="J75">
            <v>20800.378421025889</v>
          </cell>
          <cell r="K75">
            <v>105662.20033850061</v>
          </cell>
          <cell r="L75">
            <v>21824.018307869523</v>
          </cell>
          <cell r="M75">
            <v>22372.678594868063</v>
          </cell>
          <cell r="N75">
            <v>9467.2216342542852</v>
          </cell>
          <cell r="O75">
            <v>15452.962603109485</v>
          </cell>
          <cell r="P75">
            <v>69116.881140101352</v>
          </cell>
          <cell r="Q75">
            <v>17319.896516300036</v>
          </cell>
          <cell r="R75">
            <v>19304.300208762113</v>
          </cell>
          <cell r="S75">
            <v>18429.566777515716</v>
          </cell>
          <cell r="T75">
            <v>15870.477859385641</v>
          </cell>
          <cell r="U75">
            <v>70924.241361963519</v>
          </cell>
          <cell r="V75">
            <v>16975.077818992919</v>
          </cell>
          <cell r="W75">
            <v>18950.376676918593</v>
          </cell>
          <cell r="X75">
            <v>18084.322105436935</v>
          </cell>
          <cell r="Y75">
            <v>15492.200814024269</v>
          </cell>
          <cell r="Z75">
            <v>69501.977415372719</v>
          </cell>
          <cell r="AA75">
            <v>16803.550625531865</v>
          </cell>
          <cell r="AB75">
            <v>18773.28319403997</v>
          </cell>
          <cell r="AC75">
            <v>17915.372231788864</v>
          </cell>
          <cell r="AD75">
            <v>15298.592192060201</v>
          </cell>
          <cell r="AE75">
            <v>68790.798243420897</v>
          </cell>
          <cell r="AF75">
            <v>17206.375469294617</v>
          </cell>
          <cell r="AG75">
            <v>19223.327654171062</v>
          </cell>
          <cell r="AH75">
            <v>18344.850333235856</v>
          </cell>
          <cell r="AI75">
            <v>15665.339265157534</v>
          </cell>
          <cell r="AJ75">
            <v>70439.892721859069</v>
          </cell>
          <cell r="AL75" t="str">
            <v>Analog &amp; Power Opex</v>
          </cell>
          <cell r="AP75">
            <v>22686.639842121571</v>
          </cell>
          <cell r="AQ75">
            <v>21141.591716640432</v>
          </cell>
          <cell r="AR75">
            <v>22006.905070202367</v>
          </cell>
          <cell r="AS75">
            <v>18070.859607996801</v>
          </cell>
          <cell r="AT75">
            <v>83905.996236961175</v>
          </cell>
          <cell r="AU75">
            <v>11462.468623872684</v>
          </cell>
          <cell r="AV75">
            <v>16075.273907506333</v>
          </cell>
          <cell r="AW75">
            <v>17981.364413787396</v>
          </cell>
          <cell r="AX75">
            <v>19012.722398346647</v>
          </cell>
          <cell r="AY75">
            <v>64531.829343513062</v>
          </cell>
          <cell r="AZ75">
            <v>17576.537138139021</v>
          </cell>
          <cell r="BA75">
            <v>16238.677845921398</v>
          </cell>
          <cell r="BB75">
            <v>17633.51077163481</v>
          </cell>
          <cell r="BC75">
            <v>18661.691819758038</v>
          </cell>
          <cell r="BD75">
            <v>70110.417575453263</v>
          </cell>
          <cell r="BE75">
            <v>17220.281674966045</v>
          </cell>
          <cell r="BF75">
            <v>15929.317417860131</v>
          </cell>
          <cell r="BG75">
            <v>17460.128148367898</v>
          </cell>
          <cell r="BH75">
            <v>18487.3128732896</v>
          </cell>
          <cell r="BI75">
            <v>69097.04011448368</v>
          </cell>
          <cell r="BJ75">
            <v>17043.112218545975</v>
          </cell>
          <cell r="BK75">
            <v>15934.519951138338</v>
          </cell>
          <cell r="BL75">
            <v>17878.692864253429</v>
          </cell>
          <cell r="BM75">
            <v>18930.501880525993</v>
          </cell>
          <cell r="BN75">
            <v>69786.826914463745</v>
          </cell>
          <cell r="BP75" t="str">
            <v>Analog &amp; Power Opex</v>
          </cell>
          <cell r="BT75">
            <v>223.46340244489747</v>
          </cell>
          <cell r="BU75">
            <v>208.24467840890824</v>
          </cell>
          <cell r="BV75">
            <v>216.76801494149331</v>
          </cell>
          <cell r="BW75">
            <v>177.99796713876847</v>
          </cell>
          <cell r="BX75">
            <v>826.47406293406743</v>
          </cell>
          <cell r="BY75">
            <v>112.90531594514593</v>
          </cell>
          <cell r="BZ75">
            <v>158.34144798893738</v>
          </cell>
          <cell r="CA75">
            <v>177.11643947580583</v>
          </cell>
          <cell r="CB75">
            <v>187.27531562371445</v>
          </cell>
          <cell r="CC75">
            <v>635.63851903360364</v>
          </cell>
          <cell r="CD75">
            <v>173.12889081066936</v>
          </cell>
          <cell r="CE75">
            <v>159.95097678232577</v>
          </cell>
          <cell r="CF75">
            <v>173.69008110060287</v>
          </cell>
          <cell r="CG75">
            <v>183.81766442461665</v>
          </cell>
          <cell r="CH75">
            <v>690.58761311821468</v>
          </cell>
          <cell r="CI75">
            <v>169.61977449841552</v>
          </cell>
          <cell r="CJ75">
            <v>156.90377656592227</v>
          </cell>
          <cell r="CK75">
            <v>171.98226226142378</v>
          </cell>
          <cell r="CL75">
            <v>182.10003180190256</v>
          </cell>
          <cell r="CM75">
            <v>680.60584512766411</v>
          </cell>
          <cell r="CN75">
            <v>167.87465535267785</v>
          </cell>
          <cell r="CO75">
            <v>156.95502151871261</v>
          </cell>
          <cell r="CP75">
            <v>176.10512471289627</v>
          </cell>
          <cell r="CQ75">
            <v>186.46544352318102</v>
          </cell>
          <cell r="CR75">
            <v>687.40024510746775</v>
          </cell>
        </row>
        <row r="76">
          <cell r="C76" t="str">
            <v>High Voltage Power</v>
          </cell>
          <cell r="G76">
            <v>20430.979028445123</v>
          </cell>
          <cell r="H76">
            <v>13246.64922219779</v>
          </cell>
          <cell r="I76">
            <v>12996.373803968181</v>
          </cell>
          <cell r="J76">
            <v>11440.208131564241</v>
          </cell>
          <cell r="K76">
            <v>58114.210186175333</v>
          </cell>
          <cell r="L76">
            <v>12003.210069328237</v>
          </cell>
          <cell r="M76">
            <v>12304.973227177434</v>
          </cell>
          <cell r="N76">
            <v>5206.9718988398572</v>
          </cell>
          <cell r="O76">
            <v>8499.1294317102165</v>
          </cell>
          <cell r="P76">
            <v>38014.284627055742</v>
          </cell>
          <cell r="Q76">
            <v>9525.9430839650195</v>
          </cell>
          <cell r="R76">
            <v>10617.365114819162</v>
          </cell>
          <cell r="S76">
            <v>10136.261727633646</v>
          </cell>
          <cell r="T76">
            <v>8728.7628226621036</v>
          </cell>
          <cell r="U76">
            <v>39008.332749079927</v>
          </cell>
          <cell r="V76">
            <v>9336.2928004461064</v>
          </cell>
          <cell r="W76">
            <v>10422.707172305227</v>
          </cell>
          <cell r="X76">
            <v>9946.377157990315</v>
          </cell>
          <cell r="Y76">
            <v>8520.7104477133471</v>
          </cell>
          <cell r="Z76">
            <v>38226.087578455001</v>
          </cell>
          <cell r="AA76">
            <v>9241.9528440425274</v>
          </cell>
          <cell r="AB76">
            <v>10325.305756721982</v>
          </cell>
          <cell r="AC76">
            <v>9853.4547274838769</v>
          </cell>
          <cell r="AD76">
            <v>8414.2257056331109</v>
          </cell>
          <cell r="AE76">
            <v>37834.939033881499</v>
          </cell>
          <cell r="AF76">
            <v>9463.5065081120392</v>
          </cell>
          <cell r="AG76">
            <v>10572.830209794087</v>
          </cell>
          <cell r="AH76">
            <v>10089.667683279722</v>
          </cell>
          <cell r="AI76">
            <v>8615.9365958366452</v>
          </cell>
          <cell r="AJ76">
            <v>38741.940997022495</v>
          </cell>
          <cell r="AL76" t="str">
            <v>High Voltage Power</v>
          </cell>
          <cell r="AP76">
            <v>12477.651913166868</v>
          </cell>
          <cell r="AQ76">
            <v>11627.87544415224</v>
          </cell>
          <cell r="AR76">
            <v>12103.797788611304</v>
          </cell>
          <cell r="AS76">
            <v>9938.9727843982419</v>
          </cell>
          <cell r="AT76">
            <v>46148.297930328641</v>
          </cell>
          <cell r="AU76">
            <v>6304.3577431299773</v>
          </cell>
          <cell r="AV76">
            <v>8841.4006491284836</v>
          </cell>
          <cell r="AW76">
            <v>9889.750427583067</v>
          </cell>
          <cell r="AX76">
            <v>10456.997319090657</v>
          </cell>
          <cell r="AY76">
            <v>35492.506138932185</v>
          </cell>
          <cell r="AZ76">
            <v>9667.0954259764658</v>
          </cell>
          <cell r="BA76">
            <v>8931.2728152567724</v>
          </cell>
          <cell r="BB76">
            <v>9698.4309243991447</v>
          </cell>
          <cell r="BC76">
            <v>10263.930500866923</v>
          </cell>
          <cell r="BD76">
            <v>38560.729666499305</v>
          </cell>
          <cell r="BE76">
            <v>9471.1549212313275</v>
          </cell>
          <cell r="BF76">
            <v>8761.1245798230739</v>
          </cell>
          <cell r="BG76">
            <v>9603.0704816023444</v>
          </cell>
          <cell r="BH76">
            <v>10168.022080309282</v>
          </cell>
          <cell r="BI76">
            <v>38003.372062966031</v>
          </cell>
          <cell r="BJ76">
            <v>9373.7117202002883</v>
          </cell>
          <cell r="BK76">
            <v>8763.9859731260876</v>
          </cell>
          <cell r="BL76">
            <v>9833.2810753393896</v>
          </cell>
          <cell r="BM76">
            <v>10411.776034289298</v>
          </cell>
          <cell r="BN76">
            <v>38382.75480295506</v>
          </cell>
          <cell r="BP76" t="str">
            <v>High Voltage Power</v>
          </cell>
          <cell r="BT76">
            <v>122.90487134469365</v>
          </cell>
          <cell r="BU76">
            <v>114.53457312489955</v>
          </cell>
          <cell r="BV76">
            <v>119.22240821782134</v>
          </cell>
          <cell r="BW76">
            <v>97.898881926322673</v>
          </cell>
          <cell r="BX76">
            <v>454.56073461373717</v>
          </cell>
          <cell r="BY76">
            <v>62.097923769830274</v>
          </cell>
          <cell r="BZ76">
            <v>87.087796393915553</v>
          </cell>
          <cell r="CA76">
            <v>97.414041711693201</v>
          </cell>
          <cell r="CB76">
            <v>103.00142359304296</v>
          </cell>
          <cell r="CC76">
            <v>349.60118546848196</v>
          </cell>
          <cell r="CD76">
            <v>95.22088994586818</v>
          </cell>
          <cell r="CE76">
            <v>87.973037230279203</v>
          </cell>
          <cell r="CF76">
            <v>95.529544605331566</v>
          </cell>
          <cell r="CG76">
            <v>101.09971543353919</v>
          </cell>
          <cell r="CH76">
            <v>379.82318721501815</v>
          </cell>
          <cell r="CI76">
            <v>93.290875974128568</v>
          </cell>
          <cell r="CJ76">
            <v>86.297077111257266</v>
          </cell>
          <cell r="CK76">
            <v>94.59024424378309</v>
          </cell>
          <cell r="CL76">
            <v>100.15501749104642</v>
          </cell>
          <cell r="CM76">
            <v>374.33321482021535</v>
          </cell>
          <cell r="CN76">
            <v>92.331060443972831</v>
          </cell>
          <cell r="CO76">
            <v>86.325261835291954</v>
          </cell>
          <cell r="CP76">
            <v>96.857818592092983</v>
          </cell>
          <cell r="CQ76">
            <v>102.55599393774958</v>
          </cell>
          <cell r="CR76">
            <v>378.07013480910734</v>
          </cell>
        </row>
        <row r="77">
          <cell r="C77" t="str">
            <v>Low Voltage Power</v>
          </cell>
          <cell r="G77">
            <v>16716.255568727825</v>
          </cell>
          <cell r="H77">
            <v>10838.167545434555</v>
          </cell>
          <cell r="I77">
            <v>10633.396748701236</v>
          </cell>
          <cell r="J77">
            <v>9360.1702894616483</v>
          </cell>
          <cell r="K77">
            <v>47547.990152325263</v>
          </cell>
          <cell r="L77">
            <v>9820.8082385412854</v>
          </cell>
          <cell r="M77">
            <v>10067.705367690627</v>
          </cell>
          <cell r="N77">
            <v>4260.249735414428</v>
          </cell>
          <cell r="O77">
            <v>6953.8331713992666</v>
          </cell>
          <cell r="P77">
            <v>31102.59651304561</v>
          </cell>
          <cell r="Q77">
            <v>7793.9534323350144</v>
          </cell>
          <cell r="R77">
            <v>8686.9350939429496</v>
          </cell>
          <cell r="S77">
            <v>8293.3050498820703</v>
          </cell>
          <cell r="T77">
            <v>7141.7150367235381</v>
          </cell>
          <cell r="U77">
            <v>31915.908612883573</v>
          </cell>
          <cell r="V77">
            <v>7638.7850185468133</v>
          </cell>
          <cell r="W77">
            <v>8527.6695046133646</v>
          </cell>
          <cell r="X77">
            <v>8137.9449474466192</v>
          </cell>
          <cell r="Y77">
            <v>6971.4903663109208</v>
          </cell>
          <cell r="Z77">
            <v>31275.889836917719</v>
          </cell>
          <cell r="AA77">
            <v>7561.5977814893395</v>
          </cell>
          <cell r="AB77">
            <v>8447.9774373179844</v>
          </cell>
          <cell r="AC77">
            <v>8061.9175043049881</v>
          </cell>
          <cell r="AD77">
            <v>6884.3664864270904</v>
          </cell>
          <cell r="AE77">
            <v>30955.859209539401</v>
          </cell>
          <cell r="AF77">
            <v>7742.8689611825776</v>
          </cell>
          <cell r="AG77">
            <v>8650.497444376977</v>
          </cell>
          <cell r="AH77">
            <v>8255.1826499561357</v>
          </cell>
          <cell r="AI77">
            <v>7049.4026693208898</v>
          </cell>
          <cell r="AJ77">
            <v>31697.951724836581</v>
          </cell>
          <cell r="AL77" t="str">
            <v>Low Voltage Power</v>
          </cell>
          <cell r="AP77">
            <v>10208.987928954706</v>
          </cell>
          <cell r="AQ77">
            <v>9513.7162724881928</v>
          </cell>
          <cell r="AR77">
            <v>9903.1072815910647</v>
          </cell>
          <cell r="AS77">
            <v>8131.8868235985601</v>
          </cell>
          <cell r="AT77">
            <v>37757.698306632519</v>
          </cell>
          <cell r="AU77">
            <v>5158.1108807427072</v>
          </cell>
          <cell r="AV77">
            <v>7233.8732583778492</v>
          </cell>
          <cell r="AW77">
            <v>8091.6139862043265</v>
          </cell>
          <cell r="AX77">
            <v>8555.7250792559898</v>
          </cell>
          <cell r="AY77">
            <v>29039.323204580869</v>
          </cell>
          <cell r="AZ77">
            <v>7909.4417121625602</v>
          </cell>
          <cell r="BA77">
            <v>7307.4050306646286</v>
          </cell>
          <cell r="BB77">
            <v>7935.0798472356628</v>
          </cell>
          <cell r="BC77">
            <v>8397.7613188911146</v>
          </cell>
          <cell r="BD77">
            <v>31549.687908953965</v>
          </cell>
          <cell r="BE77">
            <v>7749.1267537347194</v>
          </cell>
          <cell r="BF77">
            <v>7168.1928380370591</v>
          </cell>
          <cell r="BG77">
            <v>7857.0576667655541</v>
          </cell>
          <cell r="BH77">
            <v>8319.2907929803187</v>
          </cell>
          <cell r="BI77">
            <v>31093.668051517652</v>
          </cell>
          <cell r="BJ77">
            <v>7669.400498345688</v>
          </cell>
          <cell r="BK77">
            <v>7170.5339780122522</v>
          </cell>
          <cell r="BL77">
            <v>8045.4117889140434</v>
          </cell>
          <cell r="BM77">
            <v>8518.7258462366954</v>
          </cell>
          <cell r="BN77">
            <v>31404.072111508682</v>
          </cell>
          <cell r="BP77" t="str">
            <v>Low Voltage Power</v>
          </cell>
          <cell r="BT77">
            <v>100.55853110020385</v>
          </cell>
          <cell r="BU77">
            <v>93.710105284008691</v>
          </cell>
          <cell r="BV77">
            <v>97.54560672367198</v>
          </cell>
          <cell r="BW77">
            <v>80.099085212445814</v>
          </cell>
          <cell r="BX77">
            <v>371.91332832033032</v>
          </cell>
          <cell r="BY77">
            <v>50.807392175315663</v>
          </cell>
          <cell r="BZ77">
            <v>71.253651595021807</v>
          </cell>
          <cell r="CA77">
            <v>79.702397764112604</v>
          </cell>
          <cell r="CB77">
            <v>84.27389203067149</v>
          </cell>
          <cell r="CC77">
            <v>286.03733356512157</v>
          </cell>
          <cell r="CD77">
            <v>77.90800086480121</v>
          </cell>
          <cell r="CE77">
            <v>71.977939552046593</v>
          </cell>
          <cell r="CF77">
            <v>78.160536495271273</v>
          </cell>
          <cell r="CG77">
            <v>82.717948991077478</v>
          </cell>
          <cell r="CH77">
            <v>310.76442590319658</v>
          </cell>
          <cell r="CI77">
            <v>76.328898524286984</v>
          </cell>
          <cell r="CJ77">
            <v>70.606699454665033</v>
          </cell>
          <cell r="CK77">
            <v>77.392018017640709</v>
          </cell>
          <cell r="CL77">
            <v>81.945014310856138</v>
          </cell>
          <cell r="CM77">
            <v>306.27263030744888</v>
          </cell>
          <cell r="CN77">
            <v>75.543594908705018</v>
          </cell>
          <cell r="CO77">
            <v>70.629759683420673</v>
          </cell>
          <cell r="CP77">
            <v>79.247306120803316</v>
          </cell>
          <cell r="CQ77">
            <v>83.909449585431446</v>
          </cell>
          <cell r="CR77">
            <v>309.33011029836047</v>
          </cell>
        </row>
        <row r="78">
          <cell r="C78" t="str">
            <v>SoC Opex</v>
          </cell>
          <cell r="G78">
            <v>10364.761893088382</v>
          </cell>
          <cell r="H78">
            <v>16571.566980228519</v>
          </cell>
          <cell r="I78">
            <v>13588.684923787385</v>
          </cell>
          <cell r="J78">
            <v>11750.747495071131</v>
          </cell>
          <cell r="K78">
            <v>52275.761292175419</v>
          </cell>
          <cell r="L78">
            <v>11087.884815861991</v>
          </cell>
          <cell r="M78">
            <v>13648.945167351852</v>
          </cell>
          <cell r="N78">
            <v>13196.993340618348</v>
          </cell>
          <cell r="O78">
            <v>11720.617373288896</v>
          </cell>
          <cell r="P78">
            <v>49654.440697121085</v>
          </cell>
          <cell r="Q78">
            <v>10426.571133212856</v>
          </cell>
          <cell r="R78">
            <v>12834.882400395174</v>
          </cell>
          <cell r="S78">
            <v>12409.886294421824</v>
          </cell>
          <cell r="T78">
            <v>11021.565681575546</v>
          </cell>
          <cell r="U78">
            <v>46692.905509605407</v>
          </cell>
          <cell r="V78">
            <v>10090.230128915669</v>
          </cell>
          <cell r="W78">
            <v>12420.853935866298</v>
          </cell>
          <cell r="X78">
            <v>12009.56738169854</v>
          </cell>
          <cell r="Y78">
            <v>10666.03130475053</v>
          </cell>
          <cell r="Z78">
            <v>45186.682751231041</v>
          </cell>
          <cell r="AA78">
            <v>10090.230128915669</v>
          </cell>
          <cell r="AB78">
            <v>12420.853935866298</v>
          </cell>
          <cell r="AC78">
            <v>12009.56738169854</v>
          </cell>
          <cell r="AD78">
            <v>10666.03130475053</v>
          </cell>
          <cell r="AE78">
            <v>45186.682751231041</v>
          </cell>
          <cell r="AF78">
            <v>10090.230128915669</v>
          </cell>
          <cell r="AG78">
            <v>12420.853935866298</v>
          </cell>
          <cell r="AH78">
            <v>12009.56738169854</v>
          </cell>
          <cell r="AI78">
            <v>10666.03130475053</v>
          </cell>
          <cell r="AJ78">
            <v>45186.682751231041</v>
          </cell>
          <cell r="AL78" t="str">
            <v>SoC Opex</v>
          </cell>
          <cell r="AP78">
            <v>12976.039114215298</v>
          </cell>
          <cell r="AQ78">
            <v>11529.793268668083</v>
          </cell>
          <cell r="AR78">
            <v>11941.571599691943</v>
          </cell>
          <cell r="AS78">
            <v>13498.294558440684</v>
          </cell>
          <cell r="AT78">
            <v>49945.698541016012</v>
          </cell>
          <cell r="AU78">
            <v>12704.868018175197</v>
          </cell>
          <cell r="AV78">
            <v>11289.268626596884</v>
          </cell>
          <cell r="AW78">
            <v>11229.341555606963</v>
          </cell>
          <cell r="AX78">
            <v>12693.217031737389</v>
          </cell>
          <cell r="AY78">
            <v>47916.695232116428</v>
          </cell>
          <cell r="AZ78">
            <v>11947.112756806397</v>
          </cell>
          <cell r="BA78">
            <v>10711.120497355587</v>
          </cell>
          <cell r="BB78">
            <v>10867.104731232545</v>
          </cell>
          <cell r="BC78">
            <v>12283.758417810377</v>
          </cell>
          <cell r="BD78">
            <v>45809.096403204909</v>
          </cell>
          <cell r="BE78">
            <v>11561.722022715869</v>
          </cell>
          <cell r="BF78">
            <v>10474.097579472242</v>
          </cell>
          <cell r="BG78">
            <v>10867.104731232545</v>
          </cell>
          <cell r="BH78">
            <v>12283.758417810377</v>
          </cell>
          <cell r="BI78">
            <v>45186.682751231026</v>
          </cell>
          <cell r="BJ78">
            <v>11561.722022715869</v>
          </cell>
          <cell r="BK78">
            <v>10474.097579472242</v>
          </cell>
          <cell r="BL78">
            <v>10867.104731232545</v>
          </cell>
          <cell r="BM78">
            <v>12283.758417810377</v>
          </cell>
          <cell r="BN78">
            <v>45186.682751231026</v>
          </cell>
          <cell r="BP78" t="str">
            <v>SoC Opex</v>
          </cell>
          <cell r="BT78">
            <v>127.81398527502068</v>
          </cell>
          <cell r="BU78">
            <v>113.56846369638062</v>
          </cell>
          <cell r="BV78">
            <v>117.62448025696563</v>
          </cell>
          <cell r="BW78">
            <v>132.95820140064075</v>
          </cell>
          <cell r="BX78">
            <v>491.96513062900766</v>
          </cell>
          <cell r="BY78">
            <v>125.14294997902569</v>
          </cell>
          <cell r="BZ78">
            <v>111.1992959719793</v>
          </cell>
          <cell r="CA78">
            <v>110.60901432272858</v>
          </cell>
          <cell r="CB78">
            <v>125.02818776261327</v>
          </cell>
          <cell r="CC78">
            <v>471.97944803634687</v>
          </cell>
          <cell r="CD78">
            <v>117.67906065454299</v>
          </cell>
          <cell r="CE78">
            <v>105.50453689895252</v>
          </cell>
          <cell r="CF78">
            <v>107.04098160264056</v>
          </cell>
          <cell r="CG78">
            <v>120.99502041543221</v>
          </cell>
          <cell r="CH78">
            <v>451.21959957156832</v>
          </cell>
          <cell r="CI78">
            <v>113.8829619237513</v>
          </cell>
          <cell r="CJ78">
            <v>103.16986115780158</v>
          </cell>
          <cell r="CK78">
            <v>107.04098160264056</v>
          </cell>
          <cell r="CL78">
            <v>120.99502041543221</v>
          </cell>
          <cell r="CM78">
            <v>445.08882509962564</v>
          </cell>
          <cell r="CN78">
            <v>113.8829619237513</v>
          </cell>
          <cell r="CO78">
            <v>103.16986115780158</v>
          </cell>
          <cell r="CP78">
            <v>107.04098160264056</v>
          </cell>
          <cell r="CQ78">
            <v>120.99502041543221</v>
          </cell>
          <cell r="CR78">
            <v>445.08882509962564</v>
          </cell>
        </row>
        <row r="79">
          <cell r="C79" t="str">
            <v>Other Semiconductor Opex</v>
          </cell>
          <cell r="G79">
            <v>1106.0873207903214</v>
          </cell>
          <cell r="H79">
            <v>388.6252748722751</v>
          </cell>
          <cell r="I79">
            <v>926.72180931080993</v>
          </cell>
          <cell r="J79">
            <v>807.14480165780219</v>
          </cell>
          <cell r="K79">
            <v>3228.5792066312088</v>
          </cell>
          <cell r="L79">
            <v>538.09653443853472</v>
          </cell>
          <cell r="M79">
            <v>358.73102295902316</v>
          </cell>
          <cell r="N79">
            <v>478.3080306120309</v>
          </cell>
          <cell r="O79">
            <v>388.6252748722751</v>
          </cell>
          <cell r="P79">
            <v>1763.7608628818639</v>
          </cell>
          <cell r="Q79">
            <v>917.31424213865466</v>
          </cell>
          <cell r="R79">
            <v>611.54282809243637</v>
          </cell>
          <cell r="S79">
            <v>815.39043745658182</v>
          </cell>
          <cell r="T79">
            <v>662.50473043347279</v>
          </cell>
          <cell r="U79">
            <v>3006.7522381211456</v>
          </cell>
          <cell r="V79">
            <v>917.31424213865466</v>
          </cell>
          <cell r="W79">
            <v>611.54282809243637</v>
          </cell>
          <cell r="X79">
            <v>815.39043745658182</v>
          </cell>
          <cell r="Y79">
            <v>662.50473043347279</v>
          </cell>
          <cell r="Z79">
            <v>3006.7522381211456</v>
          </cell>
          <cell r="AA79">
            <v>917.31424213865466</v>
          </cell>
          <cell r="AB79">
            <v>611.54282809243637</v>
          </cell>
          <cell r="AC79">
            <v>815.39043745658182</v>
          </cell>
          <cell r="AD79">
            <v>662.50473043347279</v>
          </cell>
          <cell r="AE79">
            <v>3006.7522381211456</v>
          </cell>
          <cell r="AF79">
            <v>917.31424213865466</v>
          </cell>
          <cell r="AG79">
            <v>611.54282809243637</v>
          </cell>
          <cell r="AH79">
            <v>815.39043745658182</v>
          </cell>
          <cell r="AI79">
            <v>662.50473043347279</v>
          </cell>
          <cell r="AJ79">
            <v>3006.7522381211456</v>
          </cell>
          <cell r="AL79" t="str">
            <v>Other Semiconductor Opex</v>
          </cell>
          <cell r="AP79">
            <v>886.8628067598072</v>
          </cell>
          <cell r="AQ79">
            <v>717.46204591804621</v>
          </cell>
          <cell r="AR79">
            <v>478.3080306120309</v>
          </cell>
          <cell r="AS79">
            <v>398.59002551002573</v>
          </cell>
          <cell r="AT79">
            <v>2481.2229087999103</v>
          </cell>
          <cell r="AU79">
            <v>448.41377869877891</v>
          </cell>
          <cell r="AV79">
            <v>564.8549306277348</v>
          </cell>
          <cell r="AW79">
            <v>815.39043745658182</v>
          </cell>
          <cell r="AX79">
            <v>679.49203121381811</v>
          </cell>
          <cell r="AY79">
            <v>2508.1511779969137</v>
          </cell>
          <cell r="AZ79">
            <v>764.4285351155454</v>
          </cell>
          <cell r="BA79">
            <v>747.44123433519997</v>
          </cell>
          <cell r="BB79">
            <v>815.39043745658182</v>
          </cell>
          <cell r="BC79">
            <v>679.49203121381811</v>
          </cell>
          <cell r="BD79">
            <v>3006.7522381211452</v>
          </cell>
          <cell r="BE79">
            <v>764.4285351155454</v>
          </cell>
          <cell r="BF79">
            <v>747.44123433519997</v>
          </cell>
          <cell r="BG79">
            <v>815.39043745658182</v>
          </cell>
          <cell r="BH79">
            <v>679.49203121381811</v>
          </cell>
          <cell r="BI79">
            <v>3006.7522381211452</v>
          </cell>
          <cell r="BJ79">
            <v>764.4285351155454</v>
          </cell>
          <cell r="BK79">
            <v>747.44123433519997</v>
          </cell>
          <cell r="BL79">
            <v>815.39043745658182</v>
          </cell>
          <cell r="BM79">
            <v>679.49203121381811</v>
          </cell>
          <cell r="BN79">
            <v>3006.7522381211452</v>
          </cell>
          <cell r="BP79" t="str">
            <v>Other Semiconductor Opex</v>
          </cell>
          <cell r="BT79">
            <v>8.7355986465840996</v>
          </cell>
          <cell r="BU79">
            <v>7.0670011522927547</v>
          </cell>
          <cell r="BV79">
            <v>4.7113341015285037</v>
          </cell>
          <cell r="BW79">
            <v>3.9261117512737531</v>
          </cell>
          <cell r="BX79">
            <v>24.440045651679114</v>
          </cell>
          <cell r="BY79">
            <v>4.416875720182972</v>
          </cell>
          <cell r="BZ79">
            <v>5.5638210666831878</v>
          </cell>
          <cell r="CA79">
            <v>8.0315958089473298</v>
          </cell>
          <cell r="CB79">
            <v>6.6929965074561082</v>
          </cell>
          <cell r="CC79">
            <v>24.7052891032696</v>
          </cell>
          <cell r="CD79">
            <v>7.5296210708881217</v>
          </cell>
          <cell r="CE79">
            <v>7.362296158201719</v>
          </cell>
          <cell r="CF79">
            <v>8.0315958089473298</v>
          </cell>
          <cell r="CG79">
            <v>6.6929965074561082</v>
          </cell>
          <cell r="CH79">
            <v>29.61650954549328</v>
          </cell>
          <cell r="CI79">
            <v>7.5296210708881217</v>
          </cell>
          <cell r="CJ79">
            <v>7.362296158201719</v>
          </cell>
          <cell r="CK79">
            <v>8.0315958089473298</v>
          </cell>
          <cell r="CL79">
            <v>6.6929965074561082</v>
          </cell>
          <cell r="CM79">
            <v>29.61650954549328</v>
          </cell>
          <cell r="CN79">
            <v>7.5296210708881217</v>
          </cell>
          <cell r="CO79">
            <v>7.362296158201719</v>
          </cell>
          <cell r="CP79">
            <v>8.0315958089473298</v>
          </cell>
          <cell r="CQ79">
            <v>6.6929965074561082</v>
          </cell>
          <cell r="CR79">
            <v>29.61650954549328</v>
          </cell>
        </row>
        <row r="80">
          <cell r="C80" t="str">
            <v>Opex</v>
          </cell>
          <cell r="G80">
            <v>74543</v>
          </cell>
          <cell r="H80">
            <v>68861</v>
          </cell>
          <cell r="I80">
            <v>62626</v>
          </cell>
          <cell r="J80">
            <v>60074</v>
          </cell>
          <cell r="K80">
            <v>266104</v>
          </cell>
          <cell r="L80">
            <v>62882</v>
          </cell>
          <cell r="M80">
            <v>66947</v>
          </cell>
          <cell r="N80">
            <v>54053</v>
          </cell>
          <cell r="O80">
            <v>58232</v>
          </cell>
          <cell r="P80">
            <v>242114</v>
          </cell>
          <cell r="Q80">
            <v>60045.440617222397</v>
          </cell>
          <cell r="R80">
            <v>65342.191099670854</v>
          </cell>
          <cell r="S80">
            <v>64612.917334497157</v>
          </cell>
          <cell r="T80">
            <v>60255.99638262036</v>
          </cell>
          <cell r="U80">
            <v>250256.54543401083</v>
          </cell>
          <cell r="V80">
            <v>60113.445182276293</v>
          </cell>
          <cell r="W80">
            <v>65352.284702666599</v>
          </cell>
          <cell r="X80">
            <v>64654.151268066249</v>
          </cell>
          <cell r="Y80">
            <v>60302.856135503025</v>
          </cell>
          <cell r="Z80">
            <v>250422.73728851217</v>
          </cell>
          <cell r="AA80">
            <v>59941.917988815228</v>
          </cell>
          <cell r="AB80">
            <v>65175.191219787979</v>
          </cell>
          <cell r="AC80">
            <v>64485.201394418174</v>
          </cell>
          <cell r="AD80">
            <v>60109.247513538954</v>
          </cell>
          <cell r="AE80">
            <v>249711.55811656034</v>
          </cell>
          <cell r="AF80">
            <v>60344.742832577991</v>
          </cell>
          <cell r="AG80">
            <v>65625.235679919075</v>
          </cell>
          <cell r="AH80">
            <v>64914.679495865166</v>
          </cell>
          <cell r="AI80">
            <v>60475.994586636283</v>
          </cell>
          <cell r="AJ80">
            <v>251360.65259499851</v>
          </cell>
          <cell r="AL80" t="str">
            <v>Opex</v>
          </cell>
          <cell r="AP80">
            <v>61775.333333333328</v>
          </cell>
          <cell r="AQ80">
            <v>61010</v>
          </cell>
          <cell r="AR80">
            <v>64236.999999999993</v>
          </cell>
          <cell r="AS80">
            <v>62649</v>
          </cell>
          <cell r="AT80">
            <v>249671.33333333334</v>
          </cell>
          <cell r="AU80">
            <v>55446</v>
          </cell>
          <cell r="AV80">
            <v>58836.480205740801</v>
          </cell>
          <cell r="AW80">
            <v>61811.024111371888</v>
          </cell>
          <cell r="AX80">
            <v>65099.099844612952</v>
          </cell>
          <cell r="AY80">
            <v>241192.60416172564</v>
          </cell>
          <cell r="AZ80">
            <v>63160.61035053822</v>
          </cell>
          <cell r="BA80">
            <v>60208.479315839002</v>
          </cell>
          <cell r="BB80">
            <v>61859.72502240639</v>
          </cell>
          <cell r="BC80">
            <v>65119.573557799813</v>
          </cell>
          <cell r="BD80">
            <v>250348.38824658343</v>
          </cell>
          <cell r="BE80">
            <v>63203.719557211843</v>
          </cell>
          <cell r="BF80">
            <v>60182.543419940419</v>
          </cell>
          <cell r="BG80">
            <v>61686.342399139481</v>
          </cell>
          <cell r="BH80">
            <v>64945.194611331375</v>
          </cell>
          <cell r="BI80">
            <v>250017.79998762309</v>
          </cell>
          <cell r="BJ80">
            <v>63026.55010079177</v>
          </cell>
          <cell r="BK80">
            <v>60187.745953218626</v>
          </cell>
          <cell r="BL80">
            <v>62104.907115025009</v>
          </cell>
          <cell r="BM80">
            <v>65388.383618567765</v>
          </cell>
          <cell r="BN80">
            <v>250707.58678760318</v>
          </cell>
          <cell r="BP80" t="str">
            <v>Opex</v>
          </cell>
          <cell r="BT80">
            <v>608.48703333333333</v>
          </cell>
          <cell r="BU80">
            <v>600.94849999999997</v>
          </cell>
          <cell r="BV80">
            <v>632.73444999999981</v>
          </cell>
          <cell r="BW80">
            <v>617.09264999999994</v>
          </cell>
          <cell r="BX80">
            <v>2459.2626333333328</v>
          </cell>
          <cell r="BY80">
            <v>546.14309999999989</v>
          </cell>
          <cell r="BZ80">
            <v>579.53933002654685</v>
          </cell>
          <cell r="CA80">
            <v>608.83858749701312</v>
          </cell>
          <cell r="CB80">
            <v>641.2261334694374</v>
          </cell>
          <cell r="CC80">
            <v>2375.7471509929969</v>
          </cell>
          <cell r="CD80">
            <v>622.13201195280135</v>
          </cell>
          <cell r="CE80">
            <v>593.05352126101411</v>
          </cell>
          <cell r="CF80">
            <v>609.318291470703</v>
          </cell>
          <cell r="CG80">
            <v>641.42779954432808</v>
          </cell>
          <cell r="CH80">
            <v>2465.9316242288469</v>
          </cell>
          <cell r="CI80">
            <v>622.55663763853647</v>
          </cell>
          <cell r="CJ80">
            <v>592.79805268641314</v>
          </cell>
          <cell r="CK80">
            <v>607.61047263152386</v>
          </cell>
          <cell r="CL80">
            <v>639.7101669216139</v>
          </cell>
          <cell r="CM80">
            <v>2462.6753298780877</v>
          </cell>
          <cell r="CN80">
            <v>620.81151849279888</v>
          </cell>
          <cell r="CO80">
            <v>592.84929763920343</v>
          </cell>
          <cell r="CP80">
            <v>611.7333350829964</v>
          </cell>
          <cell r="CQ80">
            <v>644.07557864289242</v>
          </cell>
          <cell r="CR80">
            <v>2469.4697298578913</v>
          </cell>
          <cell r="CX80" t="str">
            <v>SG&amp;A</v>
          </cell>
          <cell r="DA80">
            <v>1270.3643499999998</v>
          </cell>
          <cell r="DB80">
            <v>1249.1179</v>
          </cell>
          <cell r="DC80">
            <v>1410.0699354487929</v>
          </cell>
          <cell r="DD80">
            <v>1396.0324761353331</v>
          </cell>
          <cell r="DE80">
            <v>1380.5883902638491</v>
          </cell>
        </row>
        <row r="81">
          <cell r="C81" t="str">
            <v>% of Revenue</v>
          </cell>
          <cell r="G81">
            <v>0.39945448309862175</v>
          </cell>
          <cell r="H81">
            <v>0.30910976244770438</v>
          </cell>
          <cell r="I81">
            <v>0.32786078507334543</v>
          </cell>
          <cell r="J81">
            <v>0.32408316519750113</v>
          </cell>
          <cell r="K81">
            <v>0.33865639046838492</v>
          </cell>
          <cell r="L81">
            <v>0.31589946598210561</v>
          </cell>
          <cell r="M81">
            <v>0.30736562768296993</v>
          </cell>
          <cell r="N81">
            <v>0.25066081746598529</v>
          </cell>
          <cell r="O81">
            <v>0.2904295696323746</v>
          </cell>
          <cell r="P81">
            <v>0.29064922311950264</v>
          </cell>
          <cell r="Q81">
            <v>0.28599999999999981</v>
          </cell>
          <cell r="R81">
            <v>0.28599999999999981</v>
          </cell>
          <cell r="S81">
            <v>0.28599999999999987</v>
          </cell>
          <cell r="T81">
            <v>0.28599999999999987</v>
          </cell>
          <cell r="U81">
            <v>0.28599999999999992</v>
          </cell>
          <cell r="V81">
            <v>0.28199999999999981</v>
          </cell>
          <cell r="W81">
            <v>0.28199999999999975</v>
          </cell>
          <cell r="X81">
            <v>0.28199999999999981</v>
          </cell>
          <cell r="Y81">
            <v>0.28199999999999981</v>
          </cell>
          <cell r="Z81">
            <v>0.28199999999999981</v>
          </cell>
          <cell r="AA81">
            <v>0.27899999999999986</v>
          </cell>
          <cell r="AB81">
            <v>0.27899999999999986</v>
          </cell>
          <cell r="AC81">
            <v>0.2789999999999998</v>
          </cell>
          <cell r="AD81">
            <v>0.2789999999999998</v>
          </cell>
          <cell r="AE81">
            <v>0.2789999999999998</v>
          </cell>
          <cell r="AF81">
            <v>0.27864734838595606</v>
          </cell>
          <cell r="AG81">
            <v>0.27865809410003556</v>
          </cell>
          <cell r="AH81">
            <v>0.2785630656758169</v>
          </cell>
          <cell r="AI81">
            <v>0.27857666419061861</v>
          </cell>
          <cell r="AJ81">
            <v>0.27861137500782729</v>
          </cell>
          <cell r="AL81" t="str">
            <v>% of Revenue</v>
          </cell>
          <cell r="AP81">
            <v>0.32662664744428033</v>
          </cell>
          <cell r="AQ81">
            <v>0.32122417245682178</v>
          </cell>
          <cell r="AR81">
            <v>0.31288164267286661</v>
          </cell>
          <cell r="AS81">
            <v>0.28858981052114363</v>
          </cell>
          <cell r="AT81">
            <v>0.3115224553998851</v>
          </cell>
          <cell r="AU81">
            <v>0.26328177059673596</v>
          </cell>
          <cell r="AV81">
            <v>0.28890738880836953</v>
          </cell>
          <cell r="AW81">
            <v>0.28599999999999975</v>
          </cell>
          <cell r="AX81">
            <v>0.28599999999999987</v>
          </cell>
          <cell r="AY81">
            <v>0.28111384676973034</v>
          </cell>
          <cell r="AZ81">
            <v>0.28599999999999987</v>
          </cell>
          <cell r="BA81">
            <v>0.2846562320303741</v>
          </cell>
          <cell r="BB81">
            <v>0.28199999999999975</v>
          </cell>
          <cell r="BC81">
            <v>0.28199999999999981</v>
          </cell>
          <cell r="BD81">
            <v>0.28363736076927937</v>
          </cell>
          <cell r="BE81">
            <v>0.28199999999999986</v>
          </cell>
          <cell r="BF81">
            <v>0.28099686963724119</v>
          </cell>
          <cell r="BG81">
            <v>0.2789999999999998</v>
          </cell>
          <cell r="BH81">
            <v>0.27899999999999986</v>
          </cell>
          <cell r="BI81">
            <v>0.28023300449082195</v>
          </cell>
          <cell r="BJ81">
            <v>0.2789999999999998</v>
          </cell>
          <cell r="BK81">
            <v>0.27888204356990487</v>
          </cell>
          <cell r="BL81">
            <v>0.27865113323128815</v>
          </cell>
          <cell r="BM81">
            <v>0.27862664025859446</v>
          </cell>
          <cell r="BN81">
            <v>0.27878779418827793</v>
          </cell>
          <cell r="BP81" t="str">
            <v>% of Revenue</v>
          </cell>
          <cell r="BT81">
            <v>0.32662664744428044</v>
          </cell>
          <cell r="BU81">
            <v>0.32122417245682167</v>
          </cell>
          <cell r="BV81">
            <v>0.3128816426728665</v>
          </cell>
          <cell r="BW81">
            <v>0.28858981052114357</v>
          </cell>
          <cell r="BX81">
            <v>0.31152245539988505</v>
          </cell>
          <cell r="BY81">
            <v>0.26328177059673585</v>
          </cell>
          <cell r="BZ81">
            <v>0.28890738880836947</v>
          </cell>
          <cell r="CA81">
            <v>0.28599999999999981</v>
          </cell>
          <cell r="CB81">
            <v>0.28599999999999981</v>
          </cell>
          <cell r="CC81">
            <v>0.28111384676973028</v>
          </cell>
          <cell r="CD81">
            <v>0.28599999999999975</v>
          </cell>
          <cell r="CE81">
            <v>0.2846562320303741</v>
          </cell>
          <cell r="CF81">
            <v>0.28199999999999981</v>
          </cell>
          <cell r="CG81">
            <v>0.28199999999999986</v>
          </cell>
          <cell r="CH81">
            <v>0.28363736076927942</v>
          </cell>
          <cell r="CI81">
            <v>0.28199999999999981</v>
          </cell>
          <cell r="CJ81">
            <v>0.28099686963724124</v>
          </cell>
          <cell r="CK81">
            <v>0.27899999999999986</v>
          </cell>
          <cell r="CL81">
            <v>0.27899999999999986</v>
          </cell>
          <cell r="CM81">
            <v>0.28023300449082189</v>
          </cell>
          <cell r="CN81">
            <v>0.27899999999999986</v>
          </cell>
          <cell r="CO81">
            <v>0.27888204356990492</v>
          </cell>
          <cell r="CP81">
            <v>0.27865113323128821</v>
          </cell>
          <cell r="CQ81">
            <v>0.27862664025859446</v>
          </cell>
          <cell r="CR81">
            <v>0.27878779418827787</v>
          </cell>
          <cell r="CX81" t="str">
            <v>% of Revenue</v>
          </cell>
        </row>
        <row r="82">
          <cell r="CX82" t="str">
            <v>Opex</v>
          </cell>
          <cell r="DA82">
            <v>2621.1243999999997</v>
          </cell>
          <cell r="DB82">
            <v>2384.8229000000001</v>
          </cell>
          <cell r="DC82">
            <v>2465.0269725250059</v>
          </cell>
          <cell r="DD82">
            <v>2466.6639622918447</v>
          </cell>
          <cell r="DE82">
            <v>2459.6588474481186</v>
          </cell>
        </row>
        <row r="83">
          <cell r="C83" t="str">
            <v>Operating Profit</v>
          </cell>
          <cell r="G83">
            <v>-17602.999999999993</v>
          </cell>
          <cell r="H83">
            <v>-5706.9999999999927</v>
          </cell>
          <cell r="I83">
            <v>-7930.0000000000073</v>
          </cell>
          <cell r="J83">
            <v>8023</v>
          </cell>
          <cell r="K83">
            <v>-23217</v>
          </cell>
          <cell r="L83">
            <v>9779</v>
          </cell>
          <cell r="M83">
            <v>10909</v>
          </cell>
          <cell r="N83">
            <v>29979.000000000015</v>
          </cell>
          <cell r="O83">
            <v>16968</v>
          </cell>
          <cell r="P83">
            <v>67635</v>
          </cell>
          <cell r="Q83">
            <v>19105.367469116289</v>
          </cell>
          <cell r="R83">
            <v>20790.697168077146</v>
          </cell>
          <cell r="S83">
            <v>20558.655515521845</v>
          </cell>
          <cell r="T83">
            <v>19172.362485379257</v>
          </cell>
          <cell r="U83">
            <v>79627.082638094522</v>
          </cell>
          <cell r="V83">
            <v>23874.843476648806</v>
          </cell>
          <cell r="W83">
            <v>25955.51732871875</v>
          </cell>
          <cell r="X83">
            <v>25678.24447526037</v>
          </cell>
          <cell r="Y83">
            <v>23950.070521901987</v>
          </cell>
          <cell r="Z83">
            <v>99458.675802529906</v>
          </cell>
          <cell r="AA83">
            <v>28789.308281366539</v>
          </cell>
          <cell r="AB83">
            <v>31302.780012371346</v>
          </cell>
          <cell r="AC83">
            <v>30971.387049648918</v>
          </cell>
          <cell r="AD83">
            <v>28869.674433025968</v>
          </cell>
          <cell r="AE83">
            <v>119933.14977641281</v>
          </cell>
          <cell r="AF83">
            <v>28880.540637610276</v>
          </cell>
          <cell r="AG83">
            <v>31421.349704850392</v>
          </cell>
          <cell r="AH83">
            <v>31150.871557687329</v>
          </cell>
          <cell r="AI83">
            <v>28983.747196740718</v>
          </cell>
          <cell r="AJ83">
            <v>120436.50909688874</v>
          </cell>
          <cell r="AL83" t="str">
            <v>Operating Profit</v>
          </cell>
          <cell r="AP83">
            <v>-2612.3333333333358</v>
          </cell>
          <cell r="AQ83">
            <v>8608.3333333333285</v>
          </cell>
          <cell r="AR83">
            <v>10155.666666666664</v>
          </cell>
          <cell r="AS83">
            <v>17265.666666666672</v>
          </cell>
          <cell r="AT83">
            <v>33417.333333333285</v>
          </cell>
          <cell r="AU83">
            <v>25641.999999999985</v>
          </cell>
          <cell r="AV83">
            <v>17680.45582303877</v>
          </cell>
          <cell r="AW83">
            <v>19667.14403543657</v>
          </cell>
          <cell r="AX83">
            <v>20713.349950558695</v>
          </cell>
          <cell r="AY83">
            <v>83702.949809034035</v>
          </cell>
          <cell r="AZ83">
            <v>20096.557838807639</v>
          </cell>
          <cell r="BA83">
            <v>20739.856149135776</v>
          </cell>
          <cell r="BB83">
            <v>24568.401427338787</v>
          </cell>
          <cell r="BC83">
            <v>25863.093044232621</v>
          </cell>
          <cell r="BD83">
            <v>91267.908459514874</v>
          </cell>
          <cell r="BE83">
            <v>25102.186490807573</v>
          </cell>
          <cell r="BF83">
            <v>25563.149775056845</v>
          </cell>
          <cell r="BG83">
            <v>29627.132191701472</v>
          </cell>
          <cell r="BH83">
            <v>31192.315691463897</v>
          </cell>
          <cell r="BI83">
            <v>111484.78414902979</v>
          </cell>
          <cell r="BJ83">
            <v>30270.816177441266</v>
          </cell>
          <cell r="BK83">
            <v>28873.296501220735</v>
          </cell>
          <cell r="BL83">
            <v>29727.476993356977</v>
          </cell>
          <cell r="BM83">
            <v>31331.190322462717</v>
          </cell>
          <cell r="BN83">
            <v>120202.77999448168</v>
          </cell>
          <cell r="BP83" t="str">
            <v>Operating Profit</v>
          </cell>
          <cell r="BT83">
            <v>-25.731483333333472</v>
          </cell>
          <cell r="BU83">
            <v>84.792083333333153</v>
          </cell>
          <cell r="BV83">
            <v>100.03331666666668</v>
          </cell>
          <cell r="BW83">
            <v>170.0668166666668</v>
          </cell>
          <cell r="BX83">
            <v>329.16073333333316</v>
          </cell>
          <cell r="BY83">
            <v>252.57370000000003</v>
          </cell>
          <cell r="BZ83">
            <v>174.15248985693177</v>
          </cell>
          <cell r="CA83">
            <v>193.72136874905016</v>
          </cell>
          <cell r="CB83">
            <v>204.02649701300356</v>
          </cell>
          <cell r="CC83">
            <v>824.47405561898631</v>
          </cell>
          <cell r="CD83">
            <v>197.95109471225555</v>
          </cell>
          <cell r="CE83">
            <v>204.28758306898749</v>
          </cell>
          <cell r="CF83">
            <v>241.99875405928697</v>
          </cell>
          <cell r="CG83">
            <v>254.75146648569148</v>
          </cell>
          <cell r="CH83">
            <v>898.98889832622081</v>
          </cell>
          <cell r="CI83">
            <v>247.25653693445474</v>
          </cell>
          <cell r="CJ83">
            <v>251.79702528430983</v>
          </cell>
          <cell r="CK83">
            <v>291.82725208825946</v>
          </cell>
          <cell r="CL83">
            <v>307.24430956091931</v>
          </cell>
          <cell r="CM83">
            <v>1098.1251238679433</v>
          </cell>
          <cell r="CN83">
            <v>298.16753934779649</v>
          </cell>
          <cell r="CO83">
            <v>284.40197053702411</v>
          </cell>
          <cell r="CP83">
            <v>292.81564838456609</v>
          </cell>
          <cell r="CQ83">
            <v>308.61222467625771</v>
          </cell>
          <cell r="CR83">
            <v>1183.9973829456449</v>
          </cell>
          <cell r="CX83" t="str">
            <v>% of Revenue</v>
          </cell>
          <cell r="DA83">
            <v>0.33865639046838492</v>
          </cell>
          <cell r="DB83">
            <v>0.2906492231195027</v>
          </cell>
          <cell r="DC83">
            <v>0.28599999999999987</v>
          </cell>
          <cell r="DD83">
            <v>0.28199999999999981</v>
          </cell>
          <cell r="DE83">
            <v>0.27899999999999969</v>
          </cell>
        </row>
        <row r="84">
          <cell r="C84" t="str">
            <v>Margin %</v>
          </cell>
          <cell r="G84">
            <v>-9.4329410756007079E-2</v>
          </cell>
          <cell r="H84">
            <v>-2.5618120769216924E-2</v>
          </cell>
          <cell r="I84">
            <v>-4.1515281602395676E-2</v>
          </cell>
          <cell r="J84">
            <v>4.328193951425828E-2</v>
          </cell>
          <cell r="K84">
            <v>-2.9547039569132717E-2</v>
          </cell>
          <cell r="L84">
            <v>4.9126632070211042E-2</v>
          </cell>
          <cell r="M84">
            <v>5.0085166361353295E-2</v>
          </cell>
          <cell r="N84">
            <v>0.13902208289665285</v>
          </cell>
          <cell r="O84">
            <v>8.4627162685845095E-2</v>
          </cell>
          <cell r="P84">
            <v>8.1193405609289671E-2</v>
          </cell>
          <cell r="Q84">
            <v>9.1000000000000275E-2</v>
          </cell>
          <cell r="R84">
            <v>9.1000000000000178E-2</v>
          </cell>
          <cell r="S84">
            <v>9.1000000000000053E-2</v>
          </cell>
          <cell r="T84">
            <v>9.1000000000000192E-2</v>
          </cell>
          <cell r="U84">
            <v>9.1000000000000164E-2</v>
          </cell>
          <cell r="V84">
            <v>0.11200000000000024</v>
          </cell>
          <cell r="W84">
            <v>0.11200000000000035</v>
          </cell>
          <cell r="X84">
            <v>0.112</v>
          </cell>
          <cell r="Y84">
            <v>0.11200000000000028</v>
          </cell>
          <cell r="Z84">
            <v>0.11200000000000021</v>
          </cell>
          <cell r="AA84">
            <v>0.13400000000000034</v>
          </cell>
          <cell r="AB84">
            <v>0.13400000000000017</v>
          </cell>
          <cell r="AC84">
            <v>0.13400000000000012</v>
          </cell>
          <cell r="AD84">
            <v>0.13400000000000034</v>
          </cell>
          <cell r="AE84">
            <v>0.13400000000000029</v>
          </cell>
          <cell r="AF84">
            <v>0.13335852786629823</v>
          </cell>
          <cell r="AG84">
            <v>0.13342143966552719</v>
          </cell>
          <cell r="AH84">
            <v>0.13367519252922933</v>
          </cell>
          <cell r="AI84">
            <v>0.13351075356429809</v>
          </cell>
          <cell r="AJ84">
            <v>0.13349337318395607</v>
          </cell>
          <cell r="AL84" t="str">
            <v>Margin %</v>
          </cell>
          <cell r="AP84">
            <v>-1.3812271543230996E-2</v>
          </cell>
          <cell r="AQ84">
            <v>4.5323795299663537E-2</v>
          </cell>
          <cell r="AR84">
            <v>4.9465598784263612E-2</v>
          </cell>
          <cell r="AS84">
            <v>7.9533519638853939E-2</v>
          </cell>
          <cell r="AT84">
            <v>4.1695815029824855E-2</v>
          </cell>
          <cell r="AU84">
            <v>0.12175939042746996</v>
          </cell>
          <cell r="AV84">
            <v>8.6817129558295084E-2</v>
          </cell>
          <cell r="AW84">
            <v>9.1000000000000206E-2</v>
          </cell>
          <cell r="AX84">
            <v>9.1000000000000067E-2</v>
          </cell>
          <cell r="AY84">
            <v>9.755712986544865E-2</v>
          </cell>
          <cell r="AZ84">
            <v>9.1000000000000053E-2</v>
          </cell>
          <cell r="BA84">
            <v>9.8054781840535274E-2</v>
          </cell>
          <cell r="BB84">
            <v>0.11200000000000025</v>
          </cell>
          <cell r="BC84">
            <v>0.11200000000000024</v>
          </cell>
          <cell r="BD84">
            <v>0.10340385596128267</v>
          </cell>
          <cell r="BE84">
            <v>0.11200000000000009</v>
          </cell>
          <cell r="BF84">
            <v>0.1193562893268965</v>
          </cell>
          <cell r="BG84">
            <v>0.13400000000000023</v>
          </cell>
          <cell r="BH84">
            <v>0.13400000000000029</v>
          </cell>
          <cell r="BI84">
            <v>0.12495796706730469</v>
          </cell>
          <cell r="BJ84">
            <v>0.13400000000000017</v>
          </cell>
          <cell r="BK84">
            <v>0.13378543763906509</v>
          </cell>
          <cell r="BL84">
            <v>0.13338068660120292</v>
          </cell>
          <cell r="BM84">
            <v>0.13350543034942797</v>
          </cell>
          <cell r="BN84">
            <v>0.13366595051768668</v>
          </cell>
          <cell r="BP84" t="str">
            <v>Margin %</v>
          </cell>
          <cell r="BT84">
            <v>-1.3812271543231062E-2</v>
          </cell>
          <cell r="BU84">
            <v>4.5323795299663461E-2</v>
          </cell>
          <cell r="BV84">
            <v>4.9465598784263626E-2</v>
          </cell>
          <cell r="BW84">
            <v>7.9533519638853967E-2</v>
          </cell>
          <cell r="BX84">
            <v>4.1695815029824897E-2</v>
          </cell>
          <cell r="BY84">
            <v>0.12175939042747003</v>
          </cell>
          <cell r="BZ84">
            <v>8.6817129558295014E-2</v>
          </cell>
          <cell r="CA84">
            <v>9.1000000000000192E-2</v>
          </cell>
          <cell r="CB84">
            <v>9.1000000000000275E-2</v>
          </cell>
          <cell r="CC84">
            <v>9.7557129865448802E-2</v>
          </cell>
          <cell r="CD84">
            <v>9.1000000000000192E-2</v>
          </cell>
          <cell r="CE84">
            <v>9.8054781840535343E-2</v>
          </cell>
          <cell r="CF84">
            <v>0.11200000000000024</v>
          </cell>
          <cell r="CG84">
            <v>0.11200000000000034</v>
          </cell>
          <cell r="CH84">
            <v>0.1034038559612826</v>
          </cell>
          <cell r="CI84">
            <v>0.11200000000000015</v>
          </cell>
          <cell r="CJ84">
            <v>0.11935628932689647</v>
          </cell>
          <cell r="CK84">
            <v>0.13400000000000023</v>
          </cell>
          <cell r="CL84">
            <v>0.13400000000000029</v>
          </cell>
          <cell r="CM84">
            <v>0.12495796706730466</v>
          </cell>
          <cell r="CN84">
            <v>0.1340000000000002</v>
          </cell>
          <cell r="CO84">
            <v>0.13378543763906506</v>
          </cell>
          <cell r="CP84">
            <v>0.13338068660120286</v>
          </cell>
          <cell r="CQ84">
            <v>0.13350543034942794</v>
          </cell>
          <cell r="CR84">
            <v>0.1336659505176867</v>
          </cell>
        </row>
        <row r="85">
          <cell r="CX85" t="str">
            <v>Operating Profit</v>
          </cell>
          <cell r="DA85">
            <v>-228.68745000000035</v>
          </cell>
          <cell r="DB85">
            <v>666.20474999999806</v>
          </cell>
          <cell r="DC85">
            <v>784.32676398522972</v>
          </cell>
          <cell r="DD85">
            <v>979.66795665492009</v>
          </cell>
          <cell r="DE85">
            <v>1181.3415252976683</v>
          </cell>
        </row>
        <row r="86">
          <cell r="C86" t="str">
            <v>Non-Operating Adj.</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L86" t="str">
            <v>Non-Operating Adj.</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I86">
            <v>0</v>
          </cell>
          <cell r="BJ86">
            <v>0</v>
          </cell>
          <cell r="BK86">
            <v>0</v>
          </cell>
          <cell r="BL86">
            <v>0</v>
          </cell>
          <cell r="BM86">
            <v>0</v>
          </cell>
          <cell r="BN86">
            <v>0</v>
          </cell>
          <cell r="BP86" t="str">
            <v>Non-Operating Adj.</v>
          </cell>
          <cell r="BT86">
            <v>0</v>
          </cell>
          <cell r="BU86">
            <v>0</v>
          </cell>
          <cell r="BV86">
            <v>0</v>
          </cell>
          <cell r="BW86">
            <v>0</v>
          </cell>
          <cell r="BX86">
            <v>0</v>
          </cell>
          <cell r="BY86">
            <v>0</v>
          </cell>
          <cell r="BZ86">
            <v>0</v>
          </cell>
          <cell r="CA86">
            <v>0</v>
          </cell>
          <cell r="CB86">
            <v>0</v>
          </cell>
          <cell r="CC86">
            <v>0</v>
          </cell>
          <cell r="CD86">
            <v>0</v>
          </cell>
          <cell r="CE86">
            <v>0</v>
          </cell>
          <cell r="CF86">
            <v>0</v>
          </cell>
          <cell r="CG86">
            <v>0</v>
          </cell>
          <cell r="CH86">
            <v>0</v>
          </cell>
          <cell r="CI86">
            <v>0</v>
          </cell>
          <cell r="CJ86">
            <v>0</v>
          </cell>
          <cell r="CK86">
            <v>0</v>
          </cell>
          <cell r="CL86">
            <v>0</v>
          </cell>
          <cell r="CM86">
            <v>0</v>
          </cell>
          <cell r="CN86">
            <v>0</v>
          </cell>
          <cell r="CO86">
            <v>0</v>
          </cell>
          <cell r="CP86">
            <v>0</v>
          </cell>
          <cell r="CQ86">
            <v>0</v>
          </cell>
          <cell r="CR86">
            <v>0</v>
          </cell>
          <cell r="CX86" t="str">
            <v>Margin %</v>
          </cell>
          <cell r="DA86">
            <v>-2.9547039569132769E-2</v>
          </cell>
          <cell r="DB86">
            <v>8.1193405609289462E-2</v>
          </cell>
          <cell r="DC86">
            <v>9.1000000000000025E-2</v>
          </cell>
          <cell r="DD86">
            <v>0.11200000000000027</v>
          </cell>
          <cell r="DE86">
            <v>0.13400000000000051</v>
          </cell>
        </row>
        <row r="88">
          <cell r="C88" t="str">
            <v>MCU Adj. EBIT</v>
          </cell>
          <cell r="G88">
            <v>8339.8062784809299</v>
          </cell>
          <cell r="H88">
            <v>8948.1475852666736</v>
          </cell>
          <cell r="I88">
            <v>7875.2547351172689</v>
          </cell>
          <cell r="J88">
            <v>8594.2035522276929</v>
          </cell>
          <cell r="K88">
            <v>33757.412151092562</v>
          </cell>
          <cell r="L88">
            <v>9468.0028837926729</v>
          </cell>
          <cell r="M88">
            <v>9833.0076678641199</v>
          </cell>
          <cell r="N88">
            <v>9943.6151781887966</v>
          </cell>
          <cell r="O88">
            <v>9866.1899209615221</v>
          </cell>
          <cell r="P88">
            <v>39110.815650807112</v>
          </cell>
          <cell r="Q88">
            <v>10095.189992561292</v>
          </cell>
          <cell r="R88">
            <v>10484.373718910036</v>
          </cell>
          <cell r="S88">
            <v>10602.308181439956</v>
          </cell>
          <cell r="T88">
            <v>10519.754057669008</v>
          </cell>
          <cell r="U88">
            <v>41701.625950580288</v>
          </cell>
          <cell r="V88">
            <v>10336.189223152942</v>
          </cell>
          <cell r="W88">
            <v>10734.663807690384</v>
          </cell>
          <cell r="X88">
            <v>10855.413681792634</v>
          </cell>
          <cell r="Y88">
            <v>10770.888769921061</v>
          </cell>
          <cell r="Z88">
            <v>42697.15548255702</v>
          </cell>
          <cell r="AA88">
            <v>10336.189223152942</v>
          </cell>
          <cell r="AB88">
            <v>10734.663807690384</v>
          </cell>
          <cell r="AC88">
            <v>10855.413681792634</v>
          </cell>
          <cell r="AD88">
            <v>10770.888769921061</v>
          </cell>
          <cell r="AE88">
            <v>42697.15548255702</v>
          </cell>
          <cell r="AF88">
            <v>10336.189223152942</v>
          </cell>
          <cell r="AG88">
            <v>10734.663807690384</v>
          </cell>
          <cell r="AH88">
            <v>10855.413681792634</v>
          </cell>
          <cell r="AI88">
            <v>10770.888769921061</v>
          </cell>
          <cell r="AJ88">
            <v>42697.15548255702</v>
          </cell>
          <cell r="AL88" t="str">
            <v>MCU Adj. EBIT</v>
          </cell>
          <cell r="AP88">
            <v>8114.9043408207435</v>
          </cell>
          <cell r="AQ88">
            <v>8885.4699960826856</v>
          </cell>
          <cell r="AR88">
            <v>9589.6711451498213</v>
          </cell>
          <cell r="AS88">
            <v>9869.8768379723442</v>
          </cell>
          <cell r="AT88">
            <v>36459.922320025595</v>
          </cell>
          <cell r="AU88">
            <v>9917.8067591130384</v>
          </cell>
          <cell r="AV88">
            <v>9942.523278161445</v>
          </cell>
          <cell r="AW88">
            <v>10224.917901344206</v>
          </cell>
          <cell r="AX88">
            <v>10523.685206420008</v>
          </cell>
          <cell r="AY88">
            <v>40608.933145038696</v>
          </cell>
          <cell r="AZ88">
            <v>10574.790140182973</v>
          </cell>
          <cell r="BA88">
            <v>10458.565779496985</v>
          </cell>
          <cell r="BB88">
            <v>10469.014084665421</v>
          </cell>
          <cell r="BC88">
            <v>10774.913765724466</v>
          </cell>
          <cell r="BD88">
            <v>42277.283770069844</v>
          </cell>
          <cell r="BE88">
            <v>10827.238711168775</v>
          </cell>
          <cell r="BF88">
            <v>10625.988920998354</v>
          </cell>
          <cell r="BG88">
            <v>10469.014084665421</v>
          </cell>
          <cell r="BH88">
            <v>10774.913765724466</v>
          </cell>
          <cell r="BI88">
            <v>42697.15548255702</v>
          </cell>
          <cell r="BJ88">
            <v>10827.238711168775</v>
          </cell>
          <cell r="BK88">
            <v>10625.988920998354</v>
          </cell>
          <cell r="BL88">
            <v>10469.014084665421</v>
          </cell>
          <cell r="BM88">
            <v>10774.913765724466</v>
          </cell>
          <cell r="BN88">
            <v>42697.15548255702</v>
          </cell>
          <cell r="BP88" t="str">
            <v>MCU Adj. EBIT</v>
          </cell>
          <cell r="BT88">
            <v>79.931807757084314</v>
          </cell>
          <cell r="BU88">
            <v>87.521879461414443</v>
          </cell>
          <cell r="BV88">
            <v>94.458260779725734</v>
          </cell>
          <cell r="BW88">
            <v>97.218286854027582</v>
          </cell>
          <cell r="BX88">
            <v>359.1302348522521</v>
          </cell>
          <cell r="BY88">
            <v>97.690396577263428</v>
          </cell>
          <cell r="BZ88">
            <v>97.93385428989022</v>
          </cell>
          <cell r="CA88">
            <v>100.71544132824043</v>
          </cell>
          <cell r="CB88">
            <v>103.65829928323707</v>
          </cell>
          <cell r="CC88">
            <v>399.99799147863115</v>
          </cell>
          <cell r="CD88">
            <v>104.16168288080227</v>
          </cell>
          <cell r="CE88">
            <v>103.01687292804529</v>
          </cell>
          <cell r="CF88">
            <v>103.11978873395439</v>
          </cell>
          <cell r="CG88">
            <v>106.13290059238599</v>
          </cell>
          <cell r="CH88">
            <v>416.43124513518796</v>
          </cell>
          <cell r="CI88">
            <v>106.64830130501242</v>
          </cell>
          <cell r="CJ88">
            <v>104.66599087183378</v>
          </cell>
          <cell r="CK88">
            <v>103.11978873395439</v>
          </cell>
          <cell r="CL88">
            <v>106.13290059238599</v>
          </cell>
          <cell r="CM88">
            <v>420.56698150318664</v>
          </cell>
          <cell r="CN88">
            <v>106.64830130501242</v>
          </cell>
          <cell r="CO88">
            <v>104.66599087183378</v>
          </cell>
          <cell r="CP88">
            <v>103.11978873395439</v>
          </cell>
          <cell r="CQ88">
            <v>106.13290059238599</v>
          </cell>
          <cell r="CR88">
            <v>420.56698150318664</v>
          </cell>
        </row>
        <row r="89">
          <cell r="C89" t="str">
            <v>Auto MCU</v>
          </cell>
          <cell r="G89">
            <v>4586.8934531645136</v>
          </cell>
          <cell r="H89">
            <v>4921.4811718966703</v>
          </cell>
          <cell r="I89">
            <v>4331.3901043144979</v>
          </cell>
          <cell r="J89">
            <v>4726.8119537252296</v>
          </cell>
          <cell r="K89">
            <v>18566.57668310091</v>
          </cell>
          <cell r="L89">
            <v>5207.401586085969</v>
          </cell>
          <cell r="M89">
            <v>5408.1542173252674</v>
          </cell>
          <cell r="N89">
            <v>5468.9883480038407</v>
          </cell>
          <cell r="O89">
            <v>5426.4044565288386</v>
          </cell>
          <cell r="P89">
            <v>21510.948607943916</v>
          </cell>
          <cell r="Q89">
            <v>5552.3544959087121</v>
          </cell>
          <cell r="R89">
            <v>5766.4055454005174</v>
          </cell>
          <cell r="S89">
            <v>5831.2694997919752</v>
          </cell>
          <cell r="T89">
            <v>5785.864731717953</v>
          </cell>
          <cell r="U89">
            <v>22935.894272819158</v>
          </cell>
          <cell r="V89">
            <v>5684.9040727341198</v>
          </cell>
          <cell r="W89">
            <v>5904.0650942297107</v>
          </cell>
          <cell r="X89">
            <v>5970.4775249859449</v>
          </cell>
          <cell r="Y89">
            <v>5923.9888234565842</v>
          </cell>
          <cell r="Z89">
            <v>23483.43551540636</v>
          </cell>
          <cell r="AA89">
            <v>5684.9040727341198</v>
          </cell>
          <cell r="AB89">
            <v>5904.0650942297107</v>
          </cell>
          <cell r="AC89">
            <v>5970.4775249859449</v>
          </cell>
          <cell r="AD89">
            <v>5923.9888234565842</v>
          </cell>
          <cell r="AE89">
            <v>23483.43551540636</v>
          </cell>
          <cell r="AF89">
            <v>5684.9040727341198</v>
          </cell>
          <cell r="AG89">
            <v>5904.0650942297107</v>
          </cell>
          <cell r="AH89">
            <v>5970.4775249859449</v>
          </cell>
          <cell r="AI89">
            <v>5923.9888234565842</v>
          </cell>
          <cell r="AJ89">
            <v>23483.43551540636</v>
          </cell>
          <cell r="AL89" t="str">
            <v>Auto MCU</v>
          </cell>
          <cell r="AP89">
            <v>4463.1973874514115</v>
          </cell>
          <cell r="AQ89">
            <v>4887.0084978454761</v>
          </cell>
          <cell r="AR89">
            <v>5274.3191298324018</v>
          </cell>
          <cell r="AS89">
            <v>5428.4322608847915</v>
          </cell>
          <cell r="AT89">
            <v>20052.95727601408</v>
          </cell>
          <cell r="AU89">
            <v>5454.7937175121733</v>
          </cell>
          <cell r="AV89">
            <v>5468.3878029887965</v>
          </cell>
          <cell r="AW89">
            <v>5623.7048457393139</v>
          </cell>
          <cell r="AX89">
            <v>5788.0268635310031</v>
          </cell>
          <cell r="AY89">
            <v>22334.913229771286</v>
          </cell>
          <cell r="AZ89">
            <v>5816.1345771006345</v>
          </cell>
          <cell r="BA89">
            <v>5752.2111787233416</v>
          </cell>
          <cell r="BB89">
            <v>5757.9577465659831</v>
          </cell>
          <cell r="BC89">
            <v>5926.2025711484548</v>
          </cell>
          <cell r="BD89">
            <v>23252.50607353841</v>
          </cell>
          <cell r="BE89">
            <v>5954.9812911428244</v>
          </cell>
          <cell r="BF89">
            <v>5844.2939065490955</v>
          </cell>
          <cell r="BG89">
            <v>5757.9577465659831</v>
          </cell>
          <cell r="BH89">
            <v>5926.2025711484548</v>
          </cell>
          <cell r="BI89">
            <v>23483.43551540636</v>
          </cell>
          <cell r="BJ89">
            <v>5954.9812911428244</v>
          </cell>
          <cell r="BK89">
            <v>5844.2939065490955</v>
          </cell>
          <cell r="BL89">
            <v>5757.9577465659831</v>
          </cell>
          <cell r="BM89">
            <v>5926.2025711484548</v>
          </cell>
          <cell r="BN89">
            <v>23483.43551540636</v>
          </cell>
          <cell r="BP89" t="str">
            <v>Auto MCU</v>
          </cell>
          <cell r="BT89">
            <v>43.962494266396398</v>
          </cell>
          <cell r="BU89">
            <v>48.137033703777938</v>
          </cell>
          <cell r="BV89">
            <v>51.952043428849151</v>
          </cell>
          <cell r="BW89">
            <v>53.47005776971519</v>
          </cell>
          <cell r="BX89">
            <v>197.52162916873868</v>
          </cell>
          <cell r="BY89">
            <v>53.729718117494905</v>
          </cell>
          <cell r="BZ89">
            <v>53.863619859439645</v>
          </cell>
          <cell r="CA89">
            <v>55.393492730532238</v>
          </cell>
          <cell r="CB89">
            <v>57.012064605780374</v>
          </cell>
          <cell r="CC89">
            <v>219.99889531324717</v>
          </cell>
          <cell r="CD89">
            <v>57.288925584441245</v>
          </cell>
          <cell r="CE89">
            <v>56.659280110424909</v>
          </cell>
          <cell r="CF89">
            <v>56.715883803674927</v>
          </cell>
          <cell r="CG89">
            <v>58.37309532581228</v>
          </cell>
          <cell r="CH89">
            <v>229.03718482435335</v>
          </cell>
          <cell r="CI89">
            <v>58.65656571775682</v>
          </cell>
          <cell r="CJ89">
            <v>57.566294979508584</v>
          </cell>
          <cell r="CK89">
            <v>56.715883803674927</v>
          </cell>
          <cell r="CL89">
            <v>58.37309532581228</v>
          </cell>
          <cell r="CM89">
            <v>231.31183982675262</v>
          </cell>
          <cell r="CN89">
            <v>58.65656571775682</v>
          </cell>
          <cell r="CO89">
            <v>57.566294979508584</v>
          </cell>
          <cell r="CP89">
            <v>56.715883803674927</v>
          </cell>
          <cell r="CQ89">
            <v>58.37309532581228</v>
          </cell>
          <cell r="CR89">
            <v>231.31183982675262</v>
          </cell>
        </row>
        <row r="90">
          <cell r="C90" t="str">
            <v>General Purpose MCU</v>
          </cell>
          <cell r="G90">
            <v>3752.9128253164199</v>
          </cell>
          <cell r="H90">
            <v>4026.6664133700015</v>
          </cell>
          <cell r="I90">
            <v>3543.864630802771</v>
          </cell>
          <cell r="J90">
            <v>3867.3915985024614</v>
          </cell>
          <cell r="K90">
            <v>15190.835467991654</v>
          </cell>
          <cell r="L90">
            <v>4260.6012977067003</v>
          </cell>
          <cell r="M90">
            <v>4424.8534505388525</v>
          </cell>
          <cell r="N90">
            <v>4474.6268301849595</v>
          </cell>
          <cell r="O90">
            <v>4439.7854644326835</v>
          </cell>
          <cell r="P90">
            <v>17599.867042863196</v>
          </cell>
          <cell r="Q90">
            <v>4542.8354966525822</v>
          </cell>
          <cell r="R90">
            <v>4717.9681735095164</v>
          </cell>
          <cell r="S90">
            <v>4771.0386816479804</v>
          </cell>
          <cell r="T90">
            <v>4733.8893259510551</v>
          </cell>
          <cell r="U90">
            <v>18765.731677761134</v>
          </cell>
          <cell r="V90">
            <v>4651.285150418822</v>
          </cell>
          <cell r="W90">
            <v>4830.5987134606694</v>
          </cell>
          <cell r="X90">
            <v>4884.9361568066852</v>
          </cell>
          <cell r="Y90">
            <v>4846.8999464644749</v>
          </cell>
          <cell r="Z90">
            <v>19213.719967150653</v>
          </cell>
          <cell r="AA90">
            <v>4651.285150418822</v>
          </cell>
          <cell r="AB90">
            <v>4830.5987134606694</v>
          </cell>
          <cell r="AC90">
            <v>4884.9361568066852</v>
          </cell>
          <cell r="AD90">
            <v>4846.8999464644749</v>
          </cell>
          <cell r="AE90">
            <v>19213.719967150653</v>
          </cell>
          <cell r="AF90">
            <v>4651.285150418822</v>
          </cell>
          <cell r="AG90">
            <v>4830.5987134606694</v>
          </cell>
          <cell r="AH90">
            <v>4884.9361568066852</v>
          </cell>
          <cell r="AI90">
            <v>4846.8999464644749</v>
          </cell>
          <cell r="AJ90">
            <v>19213.719967150653</v>
          </cell>
          <cell r="AL90" t="str">
            <v>General Purpose MCU</v>
          </cell>
          <cell r="AP90">
            <v>3651.706953369332</v>
          </cell>
          <cell r="AQ90">
            <v>3998.4614982372073</v>
          </cell>
          <cell r="AR90">
            <v>4315.3520153174177</v>
          </cell>
          <cell r="AS90">
            <v>4441.4445770875545</v>
          </cell>
          <cell r="AT90">
            <v>16406.965044011511</v>
          </cell>
          <cell r="AU90">
            <v>4463.0130416008669</v>
          </cell>
          <cell r="AV90">
            <v>4474.1354751726494</v>
          </cell>
          <cell r="AW90">
            <v>4601.2130556048933</v>
          </cell>
          <cell r="AX90">
            <v>4735.6583428890044</v>
          </cell>
          <cell r="AY90">
            <v>18274.019915267414</v>
          </cell>
          <cell r="AZ90">
            <v>4758.6555630823386</v>
          </cell>
          <cell r="BA90">
            <v>4706.3546007736441</v>
          </cell>
          <cell r="BB90">
            <v>4711.0563380994372</v>
          </cell>
          <cell r="BC90">
            <v>4848.711194576008</v>
          </cell>
          <cell r="BD90">
            <v>19024.777696531426</v>
          </cell>
          <cell r="BE90">
            <v>4872.2574200259478</v>
          </cell>
          <cell r="BF90">
            <v>4781.6950144492566</v>
          </cell>
          <cell r="BG90">
            <v>4711.0563380994372</v>
          </cell>
          <cell r="BH90">
            <v>4848.711194576008</v>
          </cell>
          <cell r="BI90">
            <v>19213.71996715065</v>
          </cell>
          <cell r="BJ90">
            <v>4872.2574200259478</v>
          </cell>
          <cell r="BK90">
            <v>4781.6950144492566</v>
          </cell>
          <cell r="BL90">
            <v>4711.0563380994372</v>
          </cell>
          <cell r="BM90">
            <v>4848.711194576008</v>
          </cell>
          <cell r="BN90">
            <v>19213.71996715065</v>
          </cell>
          <cell r="BP90" t="str">
            <v>General Purpose MCU</v>
          </cell>
          <cell r="BT90">
            <v>35.969313490687917</v>
          </cell>
          <cell r="BU90">
            <v>39.384845757636491</v>
          </cell>
          <cell r="BV90">
            <v>42.506217350876561</v>
          </cell>
          <cell r="BW90">
            <v>43.748229084312406</v>
          </cell>
          <cell r="BX90">
            <v>161.60860568351339</v>
          </cell>
          <cell r="BY90">
            <v>43.960678459768538</v>
          </cell>
          <cell r="BZ90">
            <v>44.070234430450597</v>
          </cell>
          <cell r="CA90">
            <v>45.321948597708193</v>
          </cell>
          <cell r="CB90">
            <v>46.64623467745669</v>
          </cell>
          <cell r="CC90">
            <v>179.999096165384</v>
          </cell>
          <cell r="CD90">
            <v>46.87275729636103</v>
          </cell>
          <cell r="CE90">
            <v>46.357592817620393</v>
          </cell>
          <cell r="CF90">
            <v>46.403904930279452</v>
          </cell>
          <cell r="CG90">
            <v>47.759805266573679</v>
          </cell>
          <cell r="CH90">
            <v>187.39406031083456</v>
          </cell>
          <cell r="CI90">
            <v>47.991735587255583</v>
          </cell>
          <cell r="CJ90">
            <v>47.099695892325173</v>
          </cell>
          <cell r="CK90">
            <v>46.403904930279452</v>
          </cell>
          <cell r="CL90">
            <v>47.759805266573679</v>
          </cell>
          <cell r="CM90">
            <v>189.25514167643388</v>
          </cell>
          <cell r="CN90">
            <v>47.991735587255583</v>
          </cell>
          <cell r="CO90">
            <v>47.099695892325173</v>
          </cell>
          <cell r="CP90">
            <v>46.403904930279452</v>
          </cell>
          <cell r="CQ90">
            <v>47.759805266573679</v>
          </cell>
          <cell r="CR90">
            <v>189.25514167643388</v>
          </cell>
        </row>
        <row r="91">
          <cell r="C91" t="str">
            <v>Analog &amp; Power Adj. EBIT</v>
          </cell>
          <cell r="G91">
            <v>-45888.235282269263</v>
          </cell>
          <cell r="H91">
            <v>-34249.982076067216</v>
          </cell>
          <cell r="I91">
            <v>-31504.901693391101</v>
          </cell>
          <cell r="J91">
            <v>-13569.181799409111</v>
          </cell>
          <cell r="K91">
            <v>-125212.30085113669</v>
          </cell>
          <cell r="L91">
            <v>-10732.647678041594</v>
          </cell>
          <cell r="M91">
            <v>-10790.662041461343</v>
          </cell>
          <cell r="N91">
            <v>10362.599760322726</v>
          </cell>
          <cell r="O91">
            <v>-3029.7267573490572</v>
          </cell>
          <cell r="P91">
            <v>-14190.436716529268</v>
          </cell>
          <cell r="Q91">
            <v>-5678.4546854226901</v>
          </cell>
          <cell r="R91">
            <v>-5366.4660208497444</v>
          </cell>
          <cell r="S91">
            <v>-2721.6016993468911</v>
          </cell>
          <cell r="T91">
            <v>-4731.2704670836047</v>
          </cell>
          <cell r="U91">
            <v>-18497.792872702928</v>
          </cell>
          <cell r="V91">
            <v>-1108.7722299790403</v>
          </cell>
          <cell r="W91">
            <v>-401.21265452719308</v>
          </cell>
          <cell r="X91">
            <v>2193.9254752134584</v>
          </cell>
          <cell r="Y91">
            <v>-161.1400533086271</v>
          </cell>
          <cell r="Z91">
            <v>522.80053739859795</v>
          </cell>
          <cell r="AA91">
            <v>3805.6925747386813</v>
          </cell>
          <cell r="AB91">
            <v>4946.0500291254211</v>
          </cell>
          <cell r="AC91">
            <v>7487.0680496020032</v>
          </cell>
          <cell r="AD91">
            <v>4758.4638578153499</v>
          </cell>
          <cell r="AE91">
            <v>20997.274511281455</v>
          </cell>
          <cell r="AF91">
            <v>3896.9249309824154</v>
          </cell>
          <cell r="AG91">
            <v>5064.6197216044638</v>
          </cell>
          <cell r="AH91">
            <v>7666.552557640407</v>
          </cell>
          <cell r="AI91">
            <v>4872.5366215301037</v>
          </cell>
          <cell r="AJ91">
            <v>21500.63383175739</v>
          </cell>
          <cell r="AL91" t="str">
            <v>Analog &amp; Power Adj. EBIT</v>
          </cell>
          <cell r="AP91">
            <v>-25526.3283953971</v>
          </cell>
          <cell r="AQ91">
            <v>-12623.670425619937</v>
          </cell>
          <cell r="AR91">
            <v>-10751.98579918151</v>
          </cell>
          <cell r="AS91">
            <v>-3739.5747741999867</v>
          </cell>
          <cell r="AT91">
            <v>-52641.559394398537</v>
          </cell>
          <cell r="AU91">
            <v>5898.490921098798</v>
          </cell>
          <cell r="AV91">
            <v>-3912.6360667069348</v>
          </cell>
          <cell r="AW91">
            <v>-5574.4584638983742</v>
          </cell>
          <cell r="AX91">
            <v>-4484.844580348793</v>
          </cell>
          <cell r="AY91">
            <v>-8073.448189855304</v>
          </cell>
          <cell r="AZ91">
            <v>-3391.4912885924623</v>
          </cell>
          <cell r="BA91">
            <v>-3523.7710547154165</v>
          </cell>
          <cell r="BB91">
            <v>-872.91903816175784</v>
          </cell>
          <cell r="BC91">
            <v>463.83338871969067</v>
          </cell>
          <cell r="BD91">
            <v>-7324.3479927499466</v>
          </cell>
          <cell r="BE91">
            <v>1408.903632372763</v>
          </cell>
          <cell r="BF91">
            <v>1161.1374893738091</v>
          </cell>
          <cell r="BG91">
            <v>4185.8117262009273</v>
          </cell>
          <cell r="BH91">
            <v>5793.0560359509482</v>
          </cell>
          <cell r="BI91">
            <v>12548.908883898446</v>
          </cell>
          <cell r="BJ91">
            <v>6577.5333190064521</v>
          </cell>
          <cell r="BK91">
            <v>4471.2842155377048</v>
          </cell>
          <cell r="BL91">
            <v>4286.1565278564312</v>
          </cell>
          <cell r="BM91">
            <v>5931.9306669497782</v>
          </cell>
          <cell r="BN91">
            <v>21266.904729350365</v>
          </cell>
          <cell r="BP91" t="str">
            <v>Analog &amp; Power Adj. EBIT</v>
          </cell>
          <cell r="BT91">
            <v>-251.43433469466143</v>
          </cell>
          <cell r="BU91">
            <v>-124.34315369235638</v>
          </cell>
          <cell r="BV91">
            <v>-105.90706012193786</v>
          </cell>
          <cell r="BW91">
            <v>-36.834811525869867</v>
          </cell>
          <cell r="BX91">
            <v>-518.51936003482558</v>
          </cell>
          <cell r="BY91">
            <v>58.100135572823156</v>
          </cell>
          <cell r="BZ91">
            <v>-38.539465257063306</v>
          </cell>
          <cell r="CA91">
            <v>-54.908415869398986</v>
          </cell>
          <cell r="CB91">
            <v>-44.175719116435609</v>
          </cell>
          <cell r="CC91">
            <v>-79.523464670074745</v>
          </cell>
          <cell r="CD91">
            <v>-33.40618919263575</v>
          </cell>
          <cell r="CE91">
            <v>-34.709144888946852</v>
          </cell>
          <cell r="CF91">
            <v>-8.5982525258933133</v>
          </cell>
          <cell r="CG91">
            <v>4.5687588788889526</v>
          </cell>
          <cell r="CH91">
            <v>-72.144827728586961</v>
          </cell>
          <cell r="CI91">
            <v>13.877700778871715</v>
          </cell>
          <cell r="CJ91">
            <v>11.437204270332019</v>
          </cell>
          <cell r="CK91">
            <v>41.230245503079132</v>
          </cell>
          <cell r="CL91">
            <v>57.061601954116838</v>
          </cell>
          <cell r="CM91">
            <v>123.6067525063997</v>
          </cell>
          <cell r="CN91">
            <v>64.788703192213546</v>
          </cell>
          <cell r="CO91">
            <v>44.04214952304639</v>
          </cell>
          <cell r="CP91">
            <v>42.218641799385843</v>
          </cell>
          <cell r="CQ91">
            <v>58.429517069455315</v>
          </cell>
          <cell r="CR91">
            <v>209.4790115841011</v>
          </cell>
        </row>
        <row r="92">
          <cell r="C92" t="str">
            <v>High Voltage Power</v>
          </cell>
          <cell r="G92">
            <v>-25238.529405248093</v>
          </cell>
          <cell r="H92">
            <v>-18837.490141836963</v>
          </cell>
          <cell r="I92">
            <v>-17327.695931365095</v>
          </cell>
          <cell r="J92">
            <v>-7463.0499896750025</v>
          </cell>
          <cell r="K92">
            <v>-68866.765468125159</v>
          </cell>
          <cell r="L92">
            <v>-5902.9562229228795</v>
          </cell>
          <cell r="M92">
            <v>-5934.8641228037377</v>
          </cell>
          <cell r="N92">
            <v>5699.429868177499</v>
          </cell>
          <cell r="O92">
            <v>-1666.3497165419703</v>
          </cell>
          <cell r="P92">
            <v>-7804.7401940910886</v>
          </cell>
          <cell r="Q92">
            <v>-3123.1500769824779</v>
          </cell>
          <cell r="R92">
            <v>-2951.5563114673623</v>
          </cell>
          <cell r="S92">
            <v>-1496.8809346407907</v>
          </cell>
          <cell r="T92">
            <v>-2602.198756895983</v>
          </cell>
          <cell r="U92">
            <v>-10173.786079986614</v>
          </cell>
          <cell r="V92">
            <v>-609.82472648847033</v>
          </cell>
          <cell r="W92">
            <v>-220.66695998995601</v>
          </cell>
          <cell r="X92">
            <v>1206.6590113674029</v>
          </cell>
          <cell r="Y92">
            <v>-88.627029319741268</v>
          </cell>
          <cell r="Z92">
            <v>287.54029556923524</v>
          </cell>
          <cell r="AA92">
            <v>2093.1309161062745</v>
          </cell>
          <cell r="AB92">
            <v>2720.327516018986</v>
          </cell>
          <cell r="AC92">
            <v>4117.8874272811008</v>
          </cell>
          <cell r="AD92">
            <v>2617.1551217984452</v>
          </cell>
          <cell r="AE92">
            <v>11548.500981204807</v>
          </cell>
          <cell r="AF92">
            <v>2143.3087120403306</v>
          </cell>
          <cell r="AG92">
            <v>2785.5408468824535</v>
          </cell>
          <cell r="AH92">
            <v>4216.603906702223</v>
          </cell>
          <cell r="AI92">
            <v>2679.8951418415581</v>
          </cell>
          <cell r="AJ92">
            <v>11825.348607466565</v>
          </cell>
          <cell r="AL92" t="str">
            <v>High Voltage Power</v>
          </cell>
          <cell r="AP92">
            <v>-14039.480617468398</v>
          </cell>
          <cell r="AQ92">
            <v>-6943.0187340909606</v>
          </cell>
          <cell r="AR92">
            <v>-5913.5921895498323</v>
          </cell>
          <cell r="AS92">
            <v>-2056.766125809992</v>
          </cell>
          <cell r="AT92">
            <v>-28952.857666919183</v>
          </cell>
          <cell r="AU92">
            <v>3244.1700066043427</v>
          </cell>
          <cell r="AV92">
            <v>-2151.949836688806</v>
          </cell>
          <cell r="AW92">
            <v>-3065.9521551441057</v>
          </cell>
          <cell r="AX92">
            <v>-2466.6645191918383</v>
          </cell>
          <cell r="AY92">
            <v>-4440.3965044204069</v>
          </cell>
          <cell r="AZ92">
            <v>-1865.3202087258546</v>
          </cell>
          <cell r="BA92">
            <v>-1938.0740800934789</v>
          </cell>
          <cell r="BB92">
            <v>-480.10547098896552</v>
          </cell>
          <cell r="BC92">
            <v>255.10836379583029</v>
          </cell>
          <cell r="BD92">
            <v>-4028.3913960124687</v>
          </cell>
          <cell r="BE92">
            <v>774.89699780502144</v>
          </cell>
          <cell r="BF92">
            <v>638.62561915559729</v>
          </cell>
          <cell r="BG92">
            <v>2302.1964494105114</v>
          </cell>
          <cell r="BH92">
            <v>3186.1808197730243</v>
          </cell>
          <cell r="BI92">
            <v>6901.8998861441542</v>
          </cell>
          <cell r="BJ92">
            <v>3617.6433254535486</v>
          </cell>
          <cell r="BK92">
            <v>2459.20631854574</v>
          </cell>
          <cell r="BL92">
            <v>2357.386090321038</v>
          </cell>
          <cell r="BM92">
            <v>3262.5618668223765</v>
          </cell>
          <cell r="BN92">
            <v>11696.797601142702</v>
          </cell>
          <cell r="BP92" t="str">
            <v>High Voltage Power</v>
          </cell>
          <cell r="BT92">
            <v>-138.2888840820637</v>
          </cell>
          <cell r="BU92">
            <v>-68.388734530795958</v>
          </cell>
          <cell r="BV92">
            <v>-58.248883067065847</v>
          </cell>
          <cell r="BW92">
            <v>-20.259146339228419</v>
          </cell>
          <cell r="BX92">
            <v>-285.18564801915392</v>
          </cell>
          <cell r="BY92">
            <v>31.955074565052772</v>
          </cell>
          <cell r="BZ92">
            <v>-21.196705891384738</v>
          </cell>
          <cell r="CA92">
            <v>-30.19962872816944</v>
          </cell>
          <cell r="CB92">
            <v>-24.296645514039607</v>
          </cell>
          <cell r="CC92">
            <v>-43.737905568541009</v>
          </cell>
          <cell r="CD92">
            <v>-18.373404055949667</v>
          </cell>
          <cell r="CE92">
            <v>-19.090029688920765</v>
          </cell>
          <cell r="CF92">
            <v>-4.72903888924131</v>
          </cell>
          <cell r="CG92">
            <v>2.5128173833889282</v>
          </cell>
          <cell r="CH92">
            <v>-39.67965525072281</v>
          </cell>
          <cell r="CI92">
            <v>7.6327354283794611</v>
          </cell>
          <cell r="CJ92">
            <v>6.2904623486826328</v>
          </cell>
          <cell r="CK92">
            <v>22.676635026693535</v>
          </cell>
          <cell r="CL92">
            <v>31.383881074764286</v>
          </cell>
          <cell r="CM92">
            <v>67.983713878519922</v>
          </cell>
          <cell r="CN92">
            <v>35.633786755717452</v>
          </cell>
          <cell r="CO92">
            <v>24.223182237675537</v>
          </cell>
          <cell r="CP92">
            <v>23.220252989662221</v>
          </cell>
          <cell r="CQ92">
            <v>32.136234388200407</v>
          </cell>
          <cell r="CR92">
            <v>115.21345637125562</v>
          </cell>
        </row>
        <row r="93">
          <cell r="C93" t="str">
            <v>Low Voltage Power</v>
          </cell>
          <cell r="G93">
            <v>-20649.705877021166</v>
          </cell>
          <cell r="H93">
            <v>-15412.491934230244</v>
          </cell>
          <cell r="I93">
            <v>-14177.205762025986</v>
          </cell>
          <cell r="J93">
            <v>-6106.13180973409</v>
          </cell>
          <cell r="K93">
            <v>-56345.535383011491</v>
          </cell>
          <cell r="L93">
            <v>-4829.6914551187183</v>
          </cell>
          <cell r="M93">
            <v>-4855.7979186576031</v>
          </cell>
          <cell r="N93">
            <v>4663.1698921452271</v>
          </cell>
          <cell r="O93">
            <v>-1363.3770408070668</v>
          </cell>
          <cell r="P93">
            <v>-6385.6965224381611</v>
          </cell>
          <cell r="Q93">
            <v>-2555.3046084402104</v>
          </cell>
          <cell r="R93">
            <v>-2414.9097093823839</v>
          </cell>
          <cell r="S93">
            <v>-1224.7207647061005</v>
          </cell>
          <cell r="T93">
            <v>-2129.0717101876189</v>
          </cell>
          <cell r="U93">
            <v>-8324.0067927163145</v>
          </cell>
          <cell r="V93">
            <v>-498.94750349056721</v>
          </cell>
          <cell r="W93">
            <v>-180.54569453723889</v>
          </cell>
          <cell r="X93">
            <v>987.26646384605647</v>
          </cell>
          <cell r="Y93">
            <v>-72.513023988881287</v>
          </cell>
          <cell r="Z93">
            <v>235.26024182936908</v>
          </cell>
          <cell r="AA93">
            <v>1712.5616586324049</v>
          </cell>
          <cell r="AB93">
            <v>2225.7225131064424</v>
          </cell>
          <cell r="AC93">
            <v>3369.1806223209014</v>
          </cell>
          <cell r="AD93">
            <v>2141.3087360169084</v>
          </cell>
          <cell r="AE93">
            <v>9448.7735300766581</v>
          </cell>
          <cell r="AF93">
            <v>1753.6162189420847</v>
          </cell>
          <cell r="AG93">
            <v>2279.0788747220085</v>
          </cell>
          <cell r="AH93">
            <v>3449.9486509381823</v>
          </cell>
          <cell r="AI93">
            <v>2192.6414796885447</v>
          </cell>
          <cell r="AJ93">
            <v>9675.2852242908193</v>
          </cell>
          <cell r="AL93" t="str">
            <v>Low Voltage Power</v>
          </cell>
          <cell r="AP93">
            <v>-11486.847777928686</v>
          </cell>
          <cell r="AQ93">
            <v>-5680.6516915289658</v>
          </cell>
          <cell r="AR93">
            <v>-4838.3936096316793</v>
          </cell>
          <cell r="AS93">
            <v>-1682.8086483899931</v>
          </cell>
          <cell r="AT93">
            <v>-23688.701727479325</v>
          </cell>
          <cell r="AU93">
            <v>2654.3209144944622</v>
          </cell>
          <cell r="AV93">
            <v>-1760.6862300181147</v>
          </cell>
          <cell r="AW93">
            <v>-2508.506308754268</v>
          </cell>
          <cell r="AX93">
            <v>-2018.1800611569561</v>
          </cell>
          <cell r="AY93">
            <v>-3633.0516854348766</v>
          </cell>
          <cell r="AZ93">
            <v>-1526.1710798666065</v>
          </cell>
          <cell r="BA93">
            <v>-1585.6969746219349</v>
          </cell>
          <cell r="BB93">
            <v>-392.81356717279107</v>
          </cell>
          <cell r="BC93">
            <v>208.72502492385954</v>
          </cell>
          <cell r="BD93">
            <v>-3295.9565967374729</v>
          </cell>
          <cell r="BE93">
            <v>634.00663456774384</v>
          </cell>
          <cell r="BF93">
            <v>522.51187021821409</v>
          </cell>
          <cell r="BG93">
            <v>1883.6152767904173</v>
          </cell>
          <cell r="BH93">
            <v>2606.8752161779285</v>
          </cell>
          <cell r="BI93">
            <v>5647.0089977543039</v>
          </cell>
          <cell r="BJ93">
            <v>2959.8899935529034</v>
          </cell>
          <cell r="BK93">
            <v>2012.077896991967</v>
          </cell>
          <cell r="BL93">
            <v>1928.7704375353926</v>
          </cell>
          <cell r="BM93">
            <v>2669.3688001273995</v>
          </cell>
          <cell r="BN93">
            <v>9570.1071282076628</v>
          </cell>
          <cell r="BP93" t="str">
            <v>Low Voltage Power</v>
          </cell>
          <cell r="BT93">
            <v>-113.14545061259754</v>
          </cell>
          <cell r="BU93">
            <v>-55.95441916156031</v>
          </cell>
          <cell r="BV93">
            <v>-47.658177054872041</v>
          </cell>
          <cell r="BW93">
            <v>-16.57566518664143</v>
          </cell>
          <cell r="BX93">
            <v>-233.33371201567135</v>
          </cell>
          <cell r="BY93">
            <v>26.145061007770451</v>
          </cell>
          <cell r="BZ93">
            <v>-17.342759365678429</v>
          </cell>
          <cell r="CA93">
            <v>-24.708787141229539</v>
          </cell>
          <cell r="CB93">
            <v>-19.879073602396016</v>
          </cell>
          <cell r="CC93">
            <v>-35.785559101533536</v>
          </cell>
          <cell r="CD93">
            <v>-15.032785136686073</v>
          </cell>
          <cell r="CE93">
            <v>-15.619115200026059</v>
          </cell>
          <cell r="CF93">
            <v>-3.8692136366519918</v>
          </cell>
          <cell r="CG93">
            <v>2.0559414955000164</v>
          </cell>
          <cell r="CH93">
            <v>-32.465172477864108</v>
          </cell>
          <cell r="CI93">
            <v>6.2449653504922766</v>
          </cell>
          <cell r="CJ93">
            <v>5.1467419216494088</v>
          </cell>
          <cell r="CK93">
            <v>18.553610476385607</v>
          </cell>
          <cell r="CL93">
            <v>25.677720879352595</v>
          </cell>
          <cell r="CM93">
            <v>55.623038627879893</v>
          </cell>
          <cell r="CN93">
            <v>29.154916436496098</v>
          </cell>
          <cell r="CO93">
            <v>19.818967285370874</v>
          </cell>
          <cell r="CP93">
            <v>18.998388809723615</v>
          </cell>
          <cell r="CQ93">
            <v>26.293282681254883</v>
          </cell>
          <cell r="CR93">
            <v>94.26555521284547</v>
          </cell>
        </row>
        <row r="94">
          <cell r="C94" t="str">
            <v>SoC Adj. EBIT</v>
          </cell>
          <cell r="G94">
            <v>1269.8036839632132</v>
          </cell>
          <cell r="H94">
            <v>2030.2093784295575</v>
          </cell>
          <cell r="I94">
            <v>1664.7716903122364</v>
          </cell>
          <cell r="J94">
            <v>1439.603013795504</v>
          </cell>
          <cell r="K94">
            <v>6404.3877665005111</v>
          </cell>
          <cell r="L94">
            <v>1358.3946386583229</v>
          </cell>
          <cell r="M94">
            <v>1672.1542698701633</v>
          </cell>
          <cell r="N94">
            <v>1616.7849231857181</v>
          </cell>
          <cell r="O94">
            <v>1435.9117240165433</v>
          </cell>
          <cell r="P94">
            <v>6083.2455557307476</v>
          </cell>
          <cell r="Q94">
            <v>1277.3760335861589</v>
          </cell>
          <cell r="R94">
            <v>1572.4221283003535</v>
          </cell>
          <cell r="S94">
            <v>1520.3551704096099</v>
          </cell>
          <cell r="T94">
            <v>1350.2697746331942</v>
          </cell>
          <cell r="U94">
            <v>5720.4231069293164</v>
          </cell>
          <cell r="V94">
            <v>1236.170355083379</v>
          </cell>
          <cell r="W94">
            <v>1521.6988338390493</v>
          </cell>
          <cell r="X94">
            <v>1471.3114552351071</v>
          </cell>
          <cell r="Y94">
            <v>1306.7126851288958</v>
          </cell>
          <cell r="Z94">
            <v>5535.8933292864313</v>
          </cell>
          <cell r="AA94">
            <v>1236.170355083379</v>
          </cell>
          <cell r="AB94">
            <v>1521.6988338390493</v>
          </cell>
          <cell r="AC94">
            <v>1471.3114552351071</v>
          </cell>
          <cell r="AD94">
            <v>1306.7126851288958</v>
          </cell>
          <cell r="AE94">
            <v>5535.8933292864313</v>
          </cell>
          <cell r="AF94">
            <v>1236.170355083379</v>
          </cell>
          <cell r="AG94">
            <v>1521.6988338390493</v>
          </cell>
          <cell r="AH94">
            <v>1471.3114552351071</v>
          </cell>
          <cell r="AI94">
            <v>1306.7126851288958</v>
          </cell>
          <cell r="AJ94">
            <v>5535.8933292864313</v>
          </cell>
          <cell r="AL94" t="str">
            <v>SoC Adj. EBIT</v>
          </cell>
          <cell r="AP94">
            <v>1589.7154648066589</v>
          </cell>
          <cell r="AQ94">
            <v>1412.5335554164435</v>
          </cell>
          <cell r="AR94">
            <v>1462.9811823956029</v>
          </cell>
          <cell r="AS94">
            <v>1653.6978209753481</v>
          </cell>
          <cell r="AT94">
            <v>6118.9280235940532</v>
          </cell>
          <cell r="AU94">
            <v>1556.493856795993</v>
          </cell>
          <cell r="AV94">
            <v>1383.0664938730818</v>
          </cell>
          <cell r="AW94">
            <v>1375.7247318242237</v>
          </cell>
          <cell r="AX94">
            <v>1555.0664756701053</v>
          </cell>
          <cell r="AY94">
            <v>5870.3515581634038</v>
          </cell>
          <cell r="AZ94">
            <v>1463.6600384841379</v>
          </cell>
          <cell r="BA94">
            <v>1312.2366347832558</v>
          </cell>
          <cell r="BB94">
            <v>1331.3465146686024</v>
          </cell>
          <cell r="BC94">
            <v>1504.9030409710685</v>
          </cell>
          <cell r="BD94">
            <v>5612.1462289070641</v>
          </cell>
          <cell r="BE94">
            <v>1416.4451985330365</v>
          </cell>
          <cell r="BF94">
            <v>1283.1985751137236</v>
          </cell>
          <cell r="BG94">
            <v>1331.3465146686024</v>
          </cell>
          <cell r="BH94">
            <v>1504.9030409710685</v>
          </cell>
          <cell r="BI94">
            <v>5535.8933292864313</v>
          </cell>
          <cell r="BJ94">
            <v>1416.4451985330365</v>
          </cell>
          <cell r="BK94">
            <v>1283.1985751137236</v>
          </cell>
          <cell r="BL94">
            <v>1331.3465146686024</v>
          </cell>
          <cell r="BM94">
            <v>1504.9030409710685</v>
          </cell>
          <cell r="BN94">
            <v>5535.8933292864313</v>
          </cell>
          <cell r="BP94" t="str">
            <v>SoC Adj. EBIT</v>
          </cell>
          <cell r="BT94">
            <v>15.658697328345589</v>
          </cell>
          <cell r="BU94">
            <v>13.913455520851967</v>
          </cell>
          <cell r="BV94">
            <v>14.410364646596687</v>
          </cell>
          <cell r="BW94">
            <v>16.288923536607179</v>
          </cell>
          <cell r="BX94">
            <v>60.27144103240142</v>
          </cell>
          <cell r="BY94">
            <v>15.331464489440529</v>
          </cell>
          <cell r="BZ94">
            <v>13.623204964649855</v>
          </cell>
          <cell r="CA94">
            <v>13.550888608468602</v>
          </cell>
          <cell r="CB94">
            <v>15.317404785350536</v>
          </cell>
          <cell r="CC94">
            <v>57.822962847909523</v>
          </cell>
          <cell r="CD94">
            <v>14.417051379068758</v>
          </cell>
          <cell r="CE94">
            <v>12.925530852615069</v>
          </cell>
          <cell r="CF94">
            <v>13.113763169485733</v>
          </cell>
          <cell r="CG94">
            <v>14.823294953565025</v>
          </cell>
          <cell r="CH94">
            <v>55.279640354734582</v>
          </cell>
          <cell r="CI94">
            <v>13.951985205550409</v>
          </cell>
          <cell r="CJ94">
            <v>12.639505964870176</v>
          </cell>
          <cell r="CK94">
            <v>13.113763169485733</v>
          </cell>
          <cell r="CL94">
            <v>14.823294953565025</v>
          </cell>
          <cell r="CM94">
            <v>54.528549293471343</v>
          </cell>
          <cell r="CN94">
            <v>13.951985205550409</v>
          </cell>
          <cell r="CO94">
            <v>12.639505964870176</v>
          </cell>
          <cell r="CP94">
            <v>13.113763169485733</v>
          </cell>
          <cell r="CQ94">
            <v>14.823294953565025</v>
          </cell>
          <cell r="CR94">
            <v>54.528549293471343</v>
          </cell>
        </row>
        <row r="95">
          <cell r="C95" t="str">
            <v>Other Semiconductor Adj. EBIT</v>
          </cell>
          <cell r="G95">
            <v>263.62531982512792</v>
          </cell>
          <cell r="H95">
            <v>92.625112370990905</v>
          </cell>
          <cell r="I95">
            <v>220.87526796159364</v>
          </cell>
          <cell r="J95">
            <v>192.37523338590404</v>
          </cell>
          <cell r="K95">
            <v>769.5009335436165</v>
          </cell>
          <cell r="L95">
            <v>128.25015559060284</v>
          </cell>
          <cell r="M95">
            <v>85.500103727068506</v>
          </cell>
          <cell r="N95">
            <v>114.00013830275799</v>
          </cell>
          <cell r="O95">
            <v>92.625112370990905</v>
          </cell>
          <cell r="P95">
            <v>420.37550999142024</v>
          </cell>
          <cell r="Q95">
            <v>218.63306442312091</v>
          </cell>
          <cell r="R95">
            <v>145.75537628208053</v>
          </cell>
          <cell r="S95">
            <v>194.34050170944079</v>
          </cell>
          <cell r="T95">
            <v>157.9016576389206</v>
          </cell>
          <cell r="U95">
            <v>716.63060005356283</v>
          </cell>
          <cell r="V95">
            <v>218.63306442312091</v>
          </cell>
          <cell r="W95">
            <v>145.75537628208053</v>
          </cell>
          <cell r="X95">
            <v>194.34050170944079</v>
          </cell>
          <cell r="Y95">
            <v>157.9016576389206</v>
          </cell>
          <cell r="Z95">
            <v>716.63060005356283</v>
          </cell>
          <cell r="AA95">
            <v>218.63306442312091</v>
          </cell>
          <cell r="AB95">
            <v>145.75537628208053</v>
          </cell>
          <cell r="AC95">
            <v>194.34050170944079</v>
          </cell>
          <cell r="AD95">
            <v>157.9016576389206</v>
          </cell>
          <cell r="AE95">
            <v>716.63060005356283</v>
          </cell>
          <cell r="AF95">
            <v>218.63306442312091</v>
          </cell>
          <cell r="AG95">
            <v>145.75537628208053</v>
          </cell>
          <cell r="AH95">
            <v>194.34050170944079</v>
          </cell>
          <cell r="AI95">
            <v>157.9016576389206</v>
          </cell>
          <cell r="AJ95">
            <v>716.63060005356283</v>
          </cell>
          <cell r="AL95" t="str">
            <v>Other Semiconductor Adj. EBIT</v>
          </cell>
          <cell r="AP95">
            <v>211.37525643636377</v>
          </cell>
          <cell r="AQ95">
            <v>171.00020745413696</v>
          </cell>
          <cell r="AR95">
            <v>114.00013830275806</v>
          </cell>
          <cell r="AS95">
            <v>95.000115252298329</v>
          </cell>
          <cell r="AT95">
            <v>591.37571744555714</v>
          </cell>
          <cell r="AU95">
            <v>106.87512965883562</v>
          </cell>
          <cell r="AV95">
            <v>134.62776305503422</v>
          </cell>
          <cell r="AW95">
            <v>194.34050170944076</v>
          </cell>
          <cell r="AX95">
            <v>161.95041809120062</v>
          </cell>
          <cell r="AY95">
            <v>597.79381251451127</v>
          </cell>
          <cell r="AZ95">
            <v>182.19422035260069</v>
          </cell>
          <cell r="BA95">
            <v>178.1454599003207</v>
          </cell>
          <cell r="BB95">
            <v>194.34050170944076</v>
          </cell>
          <cell r="BC95">
            <v>161.95041809120062</v>
          </cell>
          <cell r="BD95">
            <v>716.63060005356283</v>
          </cell>
          <cell r="BE95">
            <v>182.19422035260069</v>
          </cell>
          <cell r="BF95">
            <v>178.1454599003207</v>
          </cell>
          <cell r="BG95">
            <v>194.34050170944076</v>
          </cell>
          <cell r="BH95">
            <v>161.95041809120062</v>
          </cell>
          <cell r="BI95">
            <v>716.63060005356283</v>
          </cell>
          <cell r="BJ95">
            <v>182.19422035260069</v>
          </cell>
          <cell r="BK95">
            <v>178.1454599003207</v>
          </cell>
          <cell r="BL95">
            <v>194.34050170944076</v>
          </cell>
          <cell r="BM95">
            <v>161.95041809120062</v>
          </cell>
          <cell r="BN95">
            <v>716.63060005356283</v>
          </cell>
          <cell r="BP95" t="str">
            <v>Other Semiconductor Adj. EBIT</v>
          </cell>
          <cell r="BT95">
            <v>2.082046275898183</v>
          </cell>
          <cell r="BU95">
            <v>1.6843520434232488</v>
          </cell>
          <cell r="BV95">
            <v>1.1229013622821669</v>
          </cell>
          <cell r="BW95">
            <v>0.93575113523513853</v>
          </cell>
          <cell r="BX95">
            <v>5.8250508168387372</v>
          </cell>
          <cell r="BY95">
            <v>1.0527200271395307</v>
          </cell>
          <cell r="BZ95">
            <v>1.326083466092087</v>
          </cell>
          <cell r="CA95">
            <v>1.9142539418379914</v>
          </cell>
          <cell r="CB95">
            <v>1.595211618198326</v>
          </cell>
          <cell r="CC95">
            <v>5.8882690532679351</v>
          </cell>
          <cell r="CD95">
            <v>1.7946130704731167</v>
          </cell>
          <cell r="CE95">
            <v>1.7547327800181589</v>
          </cell>
          <cell r="CF95">
            <v>1.9142539418379914</v>
          </cell>
          <cell r="CG95">
            <v>1.595211618198326</v>
          </cell>
          <cell r="CH95">
            <v>7.0588114105275928</v>
          </cell>
          <cell r="CI95">
            <v>1.7946130704731167</v>
          </cell>
          <cell r="CJ95">
            <v>1.7547327800181589</v>
          </cell>
          <cell r="CK95">
            <v>1.9142539418379914</v>
          </cell>
          <cell r="CL95">
            <v>1.595211618198326</v>
          </cell>
          <cell r="CM95">
            <v>7.0588114105275928</v>
          </cell>
          <cell r="CN95">
            <v>1.7946130704731167</v>
          </cell>
          <cell r="CO95">
            <v>1.7547327800181589</v>
          </cell>
          <cell r="CP95">
            <v>1.9142539418379914</v>
          </cell>
          <cell r="CQ95">
            <v>1.595211618198326</v>
          </cell>
          <cell r="CR95">
            <v>7.0588114105275928</v>
          </cell>
        </row>
        <row r="96">
          <cell r="C96" t="str">
            <v>Other EBIT</v>
          </cell>
          <cell r="G96">
            <v>18412</v>
          </cell>
          <cell r="H96">
            <v>17472</v>
          </cell>
          <cell r="I96">
            <v>13814</v>
          </cell>
          <cell r="J96">
            <v>11366</v>
          </cell>
          <cell r="K96">
            <v>61064</v>
          </cell>
          <cell r="L96">
            <v>9557</v>
          </cell>
          <cell r="M96">
            <v>10109</v>
          </cell>
          <cell r="N96">
            <v>7942</v>
          </cell>
          <cell r="O96">
            <v>8603</v>
          </cell>
          <cell r="P96">
            <v>36211</v>
          </cell>
          <cell r="Q96">
            <v>13192.623063968414</v>
          </cell>
          <cell r="R96">
            <v>13954.611965434417</v>
          </cell>
          <cell r="S96">
            <v>10963.253361309737</v>
          </cell>
          <cell r="T96">
            <v>11875.707462521741</v>
          </cell>
          <cell r="U96">
            <v>49986.195853234305</v>
          </cell>
          <cell r="V96">
            <v>13192.623063968414</v>
          </cell>
          <cell r="W96">
            <v>13954.611965434417</v>
          </cell>
          <cell r="X96">
            <v>10963.253361309737</v>
          </cell>
          <cell r="Y96">
            <v>11875.707462521741</v>
          </cell>
          <cell r="Z96">
            <v>49986.195853234305</v>
          </cell>
          <cell r="AA96">
            <v>13192.623063968414</v>
          </cell>
          <cell r="AB96">
            <v>13954.611965434417</v>
          </cell>
          <cell r="AC96">
            <v>10963.253361309737</v>
          </cell>
          <cell r="AD96">
            <v>11875.707462521741</v>
          </cell>
          <cell r="AE96">
            <v>49986.195853234305</v>
          </cell>
          <cell r="AF96">
            <v>13192.623063968414</v>
          </cell>
          <cell r="AG96">
            <v>13954.611965434417</v>
          </cell>
          <cell r="AH96">
            <v>10963.253361309737</v>
          </cell>
          <cell r="AI96">
            <v>11875.707462521741</v>
          </cell>
          <cell r="AJ96">
            <v>49986.195853234305</v>
          </cell>
          <cell r="AL96" t="str">
            <v>Other EBIT</v>
          </cell>
          <cell r="AP96">
            <v>12997.999999999998</v>
          </cell>
          <cell r="AQ96">
            <v>10763</v>
          </cell>
          <cell r="AR96">
            <v>9741</v>
          </cell>
          <cell r="AS96">
            <v>9386.6666666666661</v>
          </cell>
          <cell r="AT96">
            <v>42888.666666666664</v>
          </cell>
          <cell r="AU96">
            <v>8162.3333333333321</v>
          </cell>
          <cell r="AV96">
            <v>10132.874354656138</v>
          </cell>
          <cell r="AW96">
            <v>13446.619364457081</v>
          </cell>
          <cell r="AX96">
            <v>12957.49243072619</v>
          </cell>
          <cell r="AY96">
            <v>44699.319483172745</v>
          </cell>
          <cell r="AZ96">
            <v>11267.404728380403</v>
          </cell>
          <cell r="BA96">
            <v>12314.679329670631</v>
          </cell>
          <cell r="BB96">
            <v>13446.619364457081</v>
          </cell>
          <cell r="BC96">
            <v>12957.49243072619</v>
          </cell>
          <cell r="BD96">
            <v>49986.195853234305</v>
          </cell>
          <cell r="BE96">
            <v>11267.404728380403</v>
          </cell>
          <cell r="BF96">
            <v>12314.679329670631</v>
          </cell>
          <cell r="BG96">
            <v>13446.619364457081</v>
          </cell>
          <cell r="BH96">
            <v>12957.49243072619</v>
          </cell>
          <cell r="BI96">
            <v>49986.195853234305</v>
          </cell>
          <cell r="BJ96">
            <v>11267.404728380403</v>
          </cell>
          <cell r="BK96">
            <v>12314.679329670631</v>
          </cell>
          <cell r="BL96">
            <v>13446.619364457081</v>
          </cell>
          <cell r="BM96">
            <v>12957.49243072619</v>
          </cell>
          <cell r="BN96">
            <v>49986.195853234305</v>
          </cell>
          <cell r="BP96" t="str">
            <v>Other EBIT</v>
          </cell>
          <cell r="BT96">
            <v>128.03029999999998</v>
          </cell>
          <cell r="BU96">
            <v>106.01554999999999</v>
          </cell>
          <cell r="BV96">
            <v>95.948849999999993</v>
          </cell>
          <cell r="BW96">
            <v>92.458666666666659</v>
          </cell>
          <cell r="BX96">
            <v>422.45336666666662</v>
          </cell>
          <cell r="BY96">
            <v>80.398983333333319</v>
          </cell>
          <cell r="BZ96">
            <v>99.808812393362956</v>
          </cell>
          <cell r="CA96">
            <v>132.44920073990224</v>
          </cell>
          <cell r="CB96">
            <v>127.63130044265296</v>
          </cell>
          <cell r="CC96">
            <v>440.28829690925147</v>
          </cell>
          <cell r="CD96">
            <v>110.98393657454696</v>
          </cell>
          <cell r="CE96">
            <v>121.29959139725571</v>
          </cell>
          <cell r="CF96">
            <v>132.44920073990224</v>
          </cell>
          <cell r="CG96">
            <v>127.63130044265296</v>
          </cell>
          <cell r="CH96">
            <v>492.36402915435787</v>
          </cell>
          <cell r="CI96">
            <v>110.98393657454696</v>
          </cell>
          <cell r="CJ96">
            <v>121.29959139725571</v>
          </cell>
          <cell r="CK96">
            <v>132.44920073990224</v>
          </cell>
          <cell r="CL96">
            <v>127.63130044265296</v>
          </cell>
          <cell r="CM96">
            <v>492.36402915435787</v>
          </cell>
          <cell r="CN96">
            <v>110.98393657454696</v>
          </cell>
          <cell r="CO96">
            <v>121.29959139725571</v>
          </cell>
          <cell r="CP96">
            <v>132.44920073990224</v>
          </cell>
          <cell r="CQ96">
            <v>127.63130044265296</v>
          </cell>
          <cell r="CR96">
            <v>492.36402915435787</v>
          </cell>
        </row>
        <row r="97">
          <cell r="C97" t="str">
            <v>Adjusted EBIT</v>
          </cell>
          <cell r="G97">
            <v>-17602.999999999993</v>
          </cell>
          <cell r="H97">
            <v>-5706.9999999999927</v>
          </cell>
          <cell r="I97">
            <v>-7930</v>
          </cell>
          <cell r="J97">
            <v>8022.99999999999</v>
          </cell>
          <cell r="K97">
            <v>-23217</v>
          </cell>
          <cell r="L97">
            <v>9779.0000000000036</v>
          </cell>
          <cell r="M97">
            <v>10909.000000000009</v>
          </cell>
          <cell r="N97">
            <v>29979</v>
          </cell>
          <cell r="O97">
            <v>16968</v>
          </cell>
          <cell r="P97">
            <v>67635.000000000015</v>
          </cell>
          <cell r="Q97">
            <v>19105.367469116296</v>
          </cell>
          <cell r="R97">
            <v>20790.697168077142</v>
          </cell>
          <cell r="S97">
            <v>20558.655515521852</v>
          </cell>
          <cell r="T97">
            <v>19172.362485379257</v>
          </cell>
          <cell r="U97">
            <v>79627.082638094551</v>
          </cell>
          <cell r="V97">
            <v>23874.843476648814</v>
          </cell>
          <cell r="W97">
            <v>25955.517328718735</v>
          </cell>
          <cell r="X97">
            <v>25678.244475260377</v>
          </cell>
          <cell r="Y97">
            <v>23950.070521901991</v>
          </cell>
          <cell r="Z97">
            <v>99458.675802529906</v>
          </cell>
          <cell r="AA97">
            <v>28789.308281366539</v>
          </cell>
          <cell r="AB97">
            <v>31302.780012371353</v>
          </cell>
          <cell r="AC97">
            <v>30971.387049648922</v>
          </cell>
          <cell r="AD97">
            <v>28869.674433025968</v>
          </cell>
          <cell r="AE97">
            <v>119933.14977641279</v>
          </cell>
          <cell r="AF97">
            <v>28880.540637610269</v>
          </cell>
          <cell r="AG97">
            <v>31421.349704850392</v>
          </cell>
          <cell r="AH97">
            <v>31150.871557687326</v>
          </cell>
          <cell r="AI97">
            <v>28983.747196740725</v>
          </cell>
          <cell r="AJ97">
            <v>120436.50909688871</v>
          </cell>
          <cell r="AL97" t="str">
            <v>Adjusted EBIT</v>
          </cell>
          <cell r="AP97">
            <v>-2612.3333333333358</v>
          </cell>
          <cell r="AQ97">
            <v>8608.3333333333285</v>
          </cell>
          <cell r="AR97">
            <v>10155.666666666673</v>
          </cell>
          <cell r="AS97">
            <v>17265.666666666672</v>
          </cell>
          <cell r="AT97">
            <v>33417.333333333328</v>
          </cell>
          <cell r="AU97">
            <v>25641.999999999996</v>
          </cell>
          <cell r="AV97">
            <v>17680.455823038763</v>
          </cell>
          <cell r="AW97">
            <v>19667.144035436577</v>
          </cell>
          <cell r="AX97">
            <v>20713.34995055871</v>
          </cell>
          <cell r="AY97">
            <v>83702.949809034049</v>
          </cell>
          <cell r="AZ97">
            <v>20096.557838807654</v>
          </cell>
          <cell r="BA97">
            <v>20739.856149135776</v>
          </cell>
          <cell r="BB97">
            <v>24568.401427338787</v>
          </cell>
          <cell r="BC97">
            <v>25863.093044232617</v>
          </cell>
          <cell r="BD97">
            <v>91267.908459514831</v>
          </cell>
          <cell r="BE97">
            <v>25102.18649080758</v>
          </cell>
          <cell r="BF97">
            <v>25563.149775056838</v>
          </cell>
          <cell r="BG97">
            <v>29627.132191701472</v>
          </cell>
          <cell r="BH97">
            <v>31192.315691463875</v>
          </cell>
          <cell r="BI97">
            <v>111484.78414902976</v>
          </cell>
          <cell r="BJ97">
            <v>30270.816177441269</v>
          </cell>
          <cell r="BK97">
            <v>28873.296501220735</v>
          </cell>
          <cell r="BL97">
            <v>29727.476993356977</v>
          </cell>
          <cell r="BM97">
            <v>31331.190322462706</v>
          </cell>
          <cell r="BN97">
            <v>120202.77999448171</v>
          </cell>
          <cell r="BP97" t="str">
            <v>Adjusted EBIT</v>
          </cell>
          <cell r="BT97">
            <v>-25.73148333333333</v>
          </cell>
          <cell r="BU97">
            <v>84.792083333333267</v>
          </cell>
          <cell r="BV97">
            <v>100.03331666666672</v>
          </cell>
          <cell r="BW97">
            <v>170.06681666666668</v>
          </cell>
          <cell r="BX97">
            <v>329.16073333333327</v>
          </cell>
          <cell r="BY97">
            <v>252.57369999999997</v>
          </cell>
          <cell r="BZ97">
            <v>174.15248985693182</v>
          </cell>
          <cell r="CA97">
            <v>193.72136874905027</v>
          </cell>
          <cell r="CB97">
            <v>204.02649701300328</v>
          </cell>
          <cell r="CC97">
            <v>824.4740556189854</v>
          </cell>
          <cell r="CD97">
            <v>197.95109471225535</v>
          </cell>
          <cell r="CE97">
            <v>204.28758306898737</v>
          </cell>
          <cell r="CF97">
            <v>241.99875405928705</v>
          </cell>
          <cell r="CG97">
            <v>254.75146648569125</v>
          </cell>
          <cell r="CH97">
            <v>898.98889832622103</v>
          </cell>
          <cell r="CI97">
            <v>247.2565369344546</v>
          </cell>
          <cell r="CJ97">
            <v>251.79702528430983</v>
          </cell>
          <cell r="CK97">
            <v>291.82725208825946</v>
          </cell>
          <cell r="CL97">
            <v>307.24430956091913</v>
          </cell>
          <cell r="CM97">
            <v>1098.1251238679431</v>
          </cell>
          <cell r="CN97">
            <v>298.16753934779649</v>
          </cell>
          <cell r="CO97">
            <v>284.40197053702423</v>
          </cell>
          <cell r="CP97">
            <v>292.8156483845662</v>
          </cell>
          <cell r="CQ97">
            <v>308.61222467625765</v>
          </cell>
          <cell r="CR97">
            <v>1183.9973829456446</v>
          </cell>
          <cell r="CX97" t="str">
            <v>% of Revenue</v>
          </cell>
        </row>
        <row r="98">
          <cell r="C98" t="str">
            <v>Margin %</v>
          </cell>
          <cell r="G98">
            <v>-9.4329410756007079E-2</v>
          </cell>
          <cell r="H98">
            <v>-2.5618120769216924E-2</v>
          </cell>
          <cell r="I98">
            <v>-4.1515281602395634E-2</v>
          </cell>
          <cell r="J98">
            <v>4.3281939514258225E-2</v>
          </cell>
          <cell r="K98">
            <v>-2.9547039569132717E-2</v>
          </cell>
          <cell r="L98">
            <v>4.9126632070211063E-2</v>
          </cell>
          <cell r="M98">
            <v>5.0085166361353337E-2</v>
          </cell>
          <cell r="N98">
            <v>0.1390220828966528</v>
          </cell>
          <cell r="O98">
            <v>8.4627162685845095E-2</v>
          </cell>
          <cell r="P98">
            <v>8.1193405609289684E-2</v>
          </cell>
          <cell r="Q98">
            <v>9.1000000000000303E-2</v>
          </cell>
          <cell r="R98">
            <v>9.1000000000000164E-2</v>
          </cell>
          <cell r="S98">
            <v>9.1000000000000081E-2</v>
          </cell>
          <cell r="T98">
            <v>9.1000000000000192E-2</v>
          </cell>
          <cell r="U98">
            <v>9.1000000000000192E-2</v>
          </cell>
          <cell r="V98">
            <v>0.11200000000000028</v>
          </cell>
          <cell r="W98">
            <v>0.11200000000000028</v>
          </cell>
          <cell r="X98">
            <v>0.11200000000000003</v>
          </cell>
          <cell r="Y98">
            <v>0.11200000000000029</v>
          </cell>
          <cell r="Z98">
            <v>0.11200000000000021</v>
          </cell>
          <cell r="AA98">
            <v>0.13400000000000034</v>
          </cell>
          <cell r="AB98">
            <v>0.13400000000000023</v>
          </cell>
          <cell r="AC98">
            <v>0.13400000000000012</v>
          </cell>
          <cell r="AD98">
            <v>0.13400000000000034</v>
          </cell>
          <cell r="AE98">
            <v>0.13400000000000026</v>
          </cell>
          <cell r="AF98">
            <v>0.1333585278662982</v>
          </cell>
          <cell r="AG98">
            <v>0.13342143966552719</v>
          </cell>
          <cell r="AH98">
            <v>0.13367519252922933</v>
          </cell>
          <cell r="AI98">
            <v>0.13351075356429815</v>
          </cell>
          <cell r="AJ98">
            <v>0.13349337318395604</v>
          </cell>
          <cell r="AL98" t="str">
            <v>Margin %</v>
          </cell>
          <cell r="AP98">
            <v>-1.3812271543230996E-2</v>
          </cell>
          <cell r="AQ98">
            <v>4.5323795299663537E-2</v>
          </cell>
          <cell r="AR98">
            <v>4.946559878426366E-2</v>
          </cell>
          <cell r="AS98">
            <v>7.9533519638853939E-2</v>
          </cell>
          <cell r="AT98">
            <v>4.1695815029824911E-2</v>
          </cell>
          <cell r="AU98">
            <v>0.12175939042747001</v>
          </cell>
          <cell r="AV98">
            <v>8.6817129558295042E-2</v>
          </cell>
          <cell r="AW98">
            <v>9.1000000000000247E-2</v>
          </cell>
          <cell r="AX98">
            <v>9.1000000000000136E-2</v>
          </cell>
          <cell r="AY98">
            <v>9.7557129865448677E-2</v>
          </cell>
          <cell r="AZ98">
            <v>9.1000000000000122E-2</v>
          </cell>
          <cell r="BA98">
            <v>9.8054781840535274E-2</v>
          </cell>
          <cell r="BB98">
            <v>0.11200000000000025</v>
          </cell>
          <cell r="BC98">
            <v>0.11200000000000022</v>
          </cell>
          <cell r="BD98">
            <v>0.10340385596128261</v>
          </cell>
          <cell r="BE98">
            <v>0.11200000000000011</v>
          </cell>
          <cell r="BF98">
            <v>0.11935628932689647</v>
          </cell>
          <cell r="BG98">
            <v>0.13400000000000023</v>
          </cell>
          <cell r="BH98">
            <v>0.1340000000000002</v>
          </cell>
          <cell r="BI98">
            <v>0.12495796706730466</v>
          </cell>
          <cell r="BJ98">
            <v>0.13400000000000017</v>
          </cell>
          <cell r="BK98">
            <v>0.13378543763906509</v>
          </cell>
          <cell r="BL98">
            <v>0.13338068660120292</v>
          </cell>
          <cell r="BM98">
            <v>0.13350543034942791</v>
          </cell>
          <cell r="BN98">
            <v>0.13366595051768673</v>
          </cell>
          <cell r="BP98" t="str">
            <v>Margin %</v>
          </cell>
          <cell r="BT98">
            <v>-1.3812271543230985E-2</v>
          </cell>
          <cell r="BU98">
            <v>4.5323795299663523E-2</v>
          </cell>
          <cell r="BV98">
            <v>4.9465598784263647E-2</v>
          </cell>
          <cell r="BW98">
            <v>7.9533519638853925E-2</v>
          </cell>
          <cell r="BX98">
            <v>4.1695815029824911E-2</v>
          </cell>
          <cell r="BY98">
            <v>0.12175939042747</v>
          </cell>
          <cell r="BZ98">
            <v>8.6817129558295042E-2</v>
          </cell>
          <cell r="CA98">
            <v>9.1000000000000247E-2</v>
          </cell>
          <cell r="CB98">
            <v>9.100000000000015E-2</v>
          </cell>
          <cell r="CC98">
            <v>9.7557129865448691E-2</v>
          </cell>
          <cell r="CD98">
            <v>9.1000000000000095E-2</v>
          </cell>
          <cell r="CE98">
            <v>9.8054781840535288E-2</v>
          </cell>
          <cell r="CF98">
            <v>0.11200000000000028</v>
          </cell>
          <cell r="CG98">
            <v>0.11200000000000022</v>
          </cell>
          <cell r="CH98">
            <v>0.10340385596128263</v>
          </cell>
          <cell r="CI98">
            <v>0.1120000000000001</v>
          </cell>
          <cell r="CJ98">
            <v>0.11935628932689647</v>
          </cell>
          <cell r="CK98">
            <v>0.13400000000000023</v>
          </cell>
          <cell r="CL98">
            <v>0.1340000000000002</v>
          </cell>
          <cell r="CM98">
            <v>0.12495796706730464</v>
          </cell>
          <cell r="CN98">
            <v>0.1340000000000002</v>
          </cell>
          <cell r="CO98">
            <v>0.13378543763906511</v>
          </cell>
          <cell r="CP98">
            <v>0.13338068660120292</v>
          </cell>
          <cell r="CQ98">
            <v>0.13350543034942791</v>
          </cell>
          <cell r="CR98">
            <v>0.13366595051768668</v>
          </cell>
        </row>
        <row r="99">
          <cell r="CX99" t="str">
            <v>Adjusted EBIT</v>
          </cell>
          <cell r="DA99">
            <v>-228.68745000000035</v>
          </cell>
          <cell r="DB99">
            <v>666.20474999999806</v>
          </cell>
          <cell r="DC99">
            <v>784.32676398522972</v>
          </cell>
          <cell r="DD99">
            <v>979.66795665492009</v>
          </cell>
          <cell r="DE99">
            <v>1181.3415252976683</v>
          </cell>
        </row>
        <row r="100">
          <cell r="C100" t="str">
            <v>D&amp;A</v>
          </cell>
          <cell r="G100">
            <v>22776</v>
          </cell>
          <cell r="H100">
            <v>22776</v>
          </cell>
          <cell r="I100">
            <v>22776</v>
          </cell>
          <cell r="J100">
            <v>22776</v>
          </cell>
          <cell r="K100">
            <v>91104</v>
          </cell>
          <cell r="L100">
            <v>16238.5</v>
          </cell>
          <cell r="M100">
            <v>16238.5</v>
          </cell>
          <cell r="N100">
            <v>16238.5</v>
          </cell>
          <cell r="O100">
            <v>16238.5</v>
          </cell>
          <cell r="P100">
            <v>64954</v>
          </cell>
          <cell r="Q100">
            <v>17500.000000000004</v>
          </cell>
          <cell r="R100">
            <v>17500.000000000004</v>
          </cell>
          <cell r="S100">
            <v>17500.000000000004</v>
          </cell>
          <cell r="T100">
            <v>17500</v>
          </cell>
          <cell r="U100">
            <v>70000.000000000029</v>
          </cell>
          <cell r="V100">
            <v>17500.000000000004</v>
          </cell>
          <cell r="W100">
            <v>17500.000000000004</v>
          </cell>
          <cell r="X100">
            <v>17500.000000000004</v>
          </cell>
          <cell r="Y100">
            <v>17500.000000000004</v>
          </cell>
          <cell r="Z100">
            <v>70000</v>
          </cell>
          <cell r="AA100">
            <v>17500.000000000004</v>
          </cell>
          <cell r="AB100">
            <v>17500.000000000004</v>
          </cell>
          <cell r="AC100">
            <v>17500.000000000004</v>
          </cell>
          <cell r="AD100">
            <v>17500.000000000004</v>
          </cell>
          <cell r="AE100">
            <v>63999.999999999971</v>
          </cell>
          <cell r="AF100">
            <v>17639.900981992931</v>
          </cell>
          <cell r="AG100">
            <v>17642.460413323239</v>
          </cell>
          <cell r="AH100">
            <v>17644.183884715996</v>
          </cell>
          <cell r="AI100">
            <v>17633.52941394251</v>
          </cell>
          <cell r="AJ100">
            <v>64512.516679975073</v>
          </cell>
          <cell r="AL100" t="str">
            <v>D&amp;A</v>
          </cell>
          <cell r="AP100">
            <v>22776</v>
          </cell>
          <cell r="AQ100">
            <v>20596.833333333332</v>
          </cell>
          <cell r="AR100">
            <v>16238.5</v>
          </cell>
          <cell r="AS100">
            <v>16238.5</v>
          </cell>
          <cell r="AT100">
            <v>75849.833333333328</v>
          </cell>
          <cell r="AU100">
            <v>16238.5</v>
          </cell>
          <cell r="AV100">
            <v>16659</v>
          </cell>
          <cell r="AW100">
            <v>17500</v>
          </cell>
          <cell r="AX100">
            <v>17500</v>
          </cell>
          <cell r="AY100">
            <v>67897.5</v>
          </cell>
          <cell r="AZ100">
            <v>17500</v>
          </cell>
          <cell r="BA100">
            <v>17500</v>
          </cell>
          <cell r="BB100">
            <v>17500</v>
          </cell>
          <cell r="BC100">
            <v>17500</v>
          </cell>
          <cell r="BD100">
            <v>70000</v>
          </cell>
          <cell r="BE100">
            <v>17500</v>
          </cell>
          <cell r="BF100">
            <v>17500</v>
          </cell>
          <cell r="BG100">
            <v>17500</v>
          </cell>
          <cell r="BH100">
            <v>17500</v>
          </cell>
          <cell r="BI100">
            <v>70000</v>
          </cell>
          <cell r="BJ100">
            <v>17500</v>
          </cell>
          <cell r="BK100">
            <v>17546.633660664309</v>
          </cell>
          <cell r="BL100">
            <v>17640.754125769698</v>
          </cell>
          <cell r="BM100">
            <v>17643.034903787491</v>
          </cell>
          <cell r="BN100">
            <v>70330.422690221487</v>
          </cell>
          <cell r="BP100" t="str">
            <v>D&amp;A</v>
          </cell>
          <cell r="BT100">
            <v>224.34359999999998</v>
          </cell>
          <cell r="BU100">
            <v>202.8788083333333</v>
          </cell>
          <cell r="BV100">
            <v>159.94922499999998</v>
          </cell>
          <cell r="BW100">
            <v>159.94922499999998</v>
          </cell>
          <cell r="BX100">
            <v>747.12085833333322</v>
          </cell>
          <cell r="BY100">
            <v>159.94922499999998</v>
          </cell>
          <cell r="BZ100">
            <v>164.09115</v>
          </cell>
          <cell r="CA100">
            <v>172.375</v>
          </cell>
          <cell r="CB100">
            <v>172.375</v>
          </cell>
          <cell r="CC100">
            <v>668.79037500000004</v>
          </cell>
          <cell r="CD100">
            <v>172.375</v>
          </cell>
          <cell r="CE100">
            <v>172.375</v>
          </cell>
          <cell r="CF100">
            <v>172.375</v>
          </cell>
          <cell r="CG100">
            <v>172.375</v>
          </cell>
          <cell r="CH100">
            <v>689.5</v>
          </cell>
          <cell r="CI100">
            <v>172.375</v>
          </cell>
          <cell r="CJ100">
            <v>172.375</v>
          </cell>
          <cell r="CK100">
            <v>172.375</v>
          </cell>
          <cell r="CL100">
            <v>172.375</v>
          </cell>
          <cell r="CM100">
            <v>689.5</v>
          </cell>
          <cell r="CN100">
            <v>172.375</v>
          </cell>
          <cell r="CO100">
            <v>172.83434155754344</v>
          </cell>
          <cell r="CP100">
            <v>173.76142813883152</v>
          </cell>
          <cell r="CQ100">
            <v>173.78389380230678</v>
          </cell>
          <cell r="CR100">
            <v>692.75466349868179</v>
          </cell>
          <cell r="CX100" t="str">
            <v>Margin %</v>
          </cell>
          <cell r="DA100">
            <v>-2.9547039569132769E-2</v>
          </cell>
          <cell r="DB100">
            <v>8.1193405609289462E-2</v>
          </cell>
          <cell r="DC100">
            <v>9.1000000000000025E-2</v>
          </cell>
          <cell r="DD100">
            <v>0.11200000000000027</v>
          </cell>
          <cell r="DE100">
            <v>0.13400000000000051</v>
          </cell>
        </row>
        <row r="101">
          <cell r="C101" t="str">
            <v>% of Revenue</v>
          </cell>
          <cell r="G101">
            <v>0.12205002893704585</v>
          </cell>
          <cell r="H101">
            <v>0.10223906056416426</v>
          </cell>
          <cell r="I101">
            <v>0.11923733338917566</v>
          </cell>
          <cell r="J101">
            <v>0.12287042931281897</v>
          </cell>
          <cell r="K101">
            <v>0.11594320941147723</v>
          </cell>
          <cell r="L101">
            <v>8.157713619716965E-2</v>
          </cell>
          <cell r="M101">
            <v>7.4553852228328485E-2</v>
          </cell>
          <cell r="N101">
            <v>7.5303048571243078E-2</v>
          </cell>
          <cell r="O101">
            <v>8.0988813134965559E-2</v>
          </cell>
          <cell r="P101">
            <v>7.7974960714804489E-2</v>
          </cell>
          <cell r="Q101">
            <v>8.3353539395370005E-2</v>
          </cell>
          <cell r="R101">
            <v>7.6596758017580605E-2</v>
          </cell>
          <cell r="S101">
            <v>7.7461291123714734E-2</v>
          </cell>
          <cell r="T101">
            <v>8.3062272644512936E-2</v>
          </cell>
          <cell r="U101">
            <v>7.9997907608290703E-2</v>
          </cell>
          <cell r="V101">
            <v>8.2094779047117761E-2</v>
          </cell>
          <cell r="W101">
            <v>7.5513809845405941E-2</v>
          </cell>
          <cell r="X101">
            <v>7.6329205522143728E-2</v>
          </cell>
          <cell r="Y101">
            <v>8.1836919778904782E-2</v>
          </cell>
          <cell r="Z101">
            <v>7.8826708044715296E-2</v>
          </cell>
          <cell r="AA101">
            <v>8.1453850057167695E-2</v>
          </cell>
          <cell r="AB101">
            <v>7.4913474109111824E-2</v>
          </cell>
          <cell r="AC101">
            <v>7.5715046156661706E-2</v>
          </cell>
          <cell r="AD101">
            <v>8.1227102350603667E-2</v>
          </cell>
          <cell r="AE101">
            <v>7.1506501880322093E-2</v>
          </cell>
          <cell r="AF101">
            <v>8.1453850057167695E-2</v>
          </cell>
          <cell r="AG101">
            <v>7.4913474109111824E-2</v>
          </cell>
          <cell r="AH101">
            <v>7.5715046156661706E-2</v>
          </cell>
          <cell r="AI101">
            <v>8.1227102350603667E-2</v>
          </cell>
          <cell r="AJ101">
            <v>7.1506501880322093E-2</v>
          </cell>
          <cell r="AL101" t="str">
            <v>% of Revenue</v>
          </cell>
          <cell r="AP101">
            <v>0.12042425545564459</v>
          </cell>
          <cell r="AQ101">
            <v>0.10844452946617081</v>
          </cell>
          <cell r="AR101">
            <v>7.909349058242672E-2</v>
          </cell>
          <cell r="AS101">
            <v>7.480192242729479E-2</v>
          </cell>
          <cell r="AT101">
            <v>9.4640125505018796E-2</v>
          </cell>
          <cell r="AU101">
            <v>7.7107474512770918E-2</v>
          </cell>
          <cell r="AV101">
            <v>8.1801429543860146E-2</v>
          </cell>
          <cell r="AW101">
            <v>8.0972610823951463E-2</v>
          </cell>
          <cell r="AX101">
            <v>7.688278350924338E-2</v>
          </cell>
          <cell r="AY101">
            <v>7.9135624731882348E-2</v>
          </cell>
          <cell r="AZ101">
            <v>7.9242426129552873E-2</v>
          </cell>
          <cell r="BA101">
            <v>8.2737250917763516E-2</v>
          </cell>
          <cell r="BB101">
            <v>7.9777270238632236E-2</v>
          </cell>
          <cell r="BC101">
            <v>7.5783665807020603E-2</v>
          </cell>
          <cell r="BD101">
            <v>7.9307941197103021E-2</v>
          </cell>
          <cell r="BE101">
            <v>7.808084768702335E-2</v>
          </cell>
          <cell r="BF101">
            <v>8.170883015592878E-2</v>
          </cell>
          <cell r="BG101">
            <v>7.9150421472680921E-2</v>
          </cell>
          <cell r="BH101">
            <v>7.5178772335961541E-2</v>
          </cell>
          <cell r="BI101">
            <v>7.8459654933883197E-2</v>
          </cell>
          <cell r="BJ101">
            <v>7.7467352920188803E-2</v>
          </cell>
          <cell r="BK101">
            <v>8.1302945899685411E-2</v>
          </cell>
          <cell r="BL101">
            <v>7.9150204976492361E-2</v>
          </cell>
          <cell r="BM101">
            <v>7.5178789674371471E-2</v>
          </cell>
          <cell r="BN101">
            <v>7.8207698687423943E-2</v>
          </cell>
          <cell r="BP101" t="str">
            <v>% of Revenue</v>
          </cell>
          <cell r="BT101">
            <v>0.12042425545564461</v>
          </cell>
          <cell r="BU101">
            <v>0.10844452946617078</v>
          </cell>
          <cell r="BV101">
            <v>7.9093490582426693E-2</v>
          </cell>
          <cell r="BW101">
            <v>7.4801922427294776E-2</v>
          </cell>
          <cell r="BX101">
            <v>9.4640125505018782E-2</v>
          </cell>
          <cell r="BY101">
            <v>7.7107474512770904E-2</v>
          </cell>
          <cell r="BZ101">
            <v>8.1801429543860132E-2</v>
          </cell>
          <cell r="CA101">
            <v>8.0972610823951463E-2</v>
          </cell>
          <cell r="CB101">
            <v>7.6882783509243394E-2</v>
          </cell>
          <cell r="CC101">
            <v>7.9135624731882362E-2</v>
          </cell>
          <cell r="CD101">
            <v>7.9242426129552859E-2</v>
          </cell>
          <cell r="CE101">
            <v>8.273725091776353E-2</v>
          </cell>
          <cell r="CF101">
            <v>7.9777270238632264E-2</v>
          </cell>
          <cell r="CG101">
            <v>7.5783665807020617E-2</v>
          </cell>
          <cell r="CH101">
            <v>7.9307941197103035E-2</v>
          </cell>
          <cell r="CI101">
            <v>7.8080847687023364E-2</v>
          </cell>
          <cell r="CJ101">
            <v>8.1708830155928794E-2</v>
          </cell>
          <cell r="CK101">
            <v>7.9150421472680921E-2</v>
          </cell>
          <cell r="CL101">
            <v>7.5178772335961555E-2</v>
          </cell>
          <cell r="CM101">
            <v>7.8459654933883183E-2</v>
          </cell>
          <cell r="CN101">
            <v>7.7467352920188803E-2</v>
          </cell>
          <cell r="CO101">
            <v>8.1302945899685425E-2</v>
          </cell>
          <cell r="CP101">
            <v>7.9150204976492361E-2</v>
          </cell>
          <cell r="CQ101">
            <v>7.5178789674371471E-2</v>
          </cell>
          <cell r="CR101">
            <v>7.8207698687423957E-2</v>
          </cell>
        </row>
        <row r="102">
          <cell r="CX102" t="str">
            <v>D&amp;A</v>
          </cell>
          <cell r="DA102">
            <v>897.37439999999992</v>
          </cell>
          <cell r="DB102">
            <v>639.79689999999994</v>
          </cell>
          <cell r="DC102">
            <v>689.50000000000023</v>
          </cell>
          <cell r="DD102">
            <v>689.5</v>
          </cell>
          <cell r="DE102">
            <v>630.39999999999964</v>
          </cell>
        </row>
        <row r="103">
          <cell r="C103" t="str">
            <v>Adjusted EBITDA</v>
          </cell>
          <cell r="G103">
            <v>5173.0000000000073</v>
          </cell>
          <cell r="H103">
            <v>17069.000000000007</v>
          </cell>
          <cell r="I103">
            <v>14846</v>
          </cell>
          <cell r="J103">
            <v>30798.999999999989</v>
          </cell>
          <cell r="K103">
            <v>67887</v>
          </cell>
          <cell r="L103">
            <v>26017.500000000004</v>
          </cell>
          <cell r="M103">
            <v>27147.500000000007</v>
          </cell>
          <cell r="N103">
            <v>46217.5</v>
          </cell>
          <cell r="O103">
            <v>33206.5</v>
          </cell>
          <cell r="P103">
            <v>132589</v>
          </cell>
          <cell r="Q103">
            <v>36605.367469116303</v>
          </cell>
          <cell r="R103">
            <v>38290.697168077146</v>
          </cell>
          <cell r="S103">
            <v>38058.655515521852</v>
          </cell>
          <cell r="T103">
            <v>36672.362485379257</v>
          </cell>
          <cell r="U103">
            <v>149627.08263809458</v>
          </cell>
          <cell r="V103">
            <v>41374.843476648821</v>
          </cell>
          <cell r="W103">
            <v>43455.517328718735</v>
          </cell>
          <cell r="X103">
            <v>43178.244475260377</v>
          </cell>
          <cell r="Y103">
            <v>41450.070521901995</v>
          </cell>
          <cell r="Z103">
            <v>169458.67580252991</v>
          </cell>
          <cell r="AA103">
            <v>46289.308281366539</v>
          </cell>
          <cell r="AB103">
            <v>48802.780012371353</v>
          </cell>
          <cell r="AC103">
            <v>48471.387049648925</v>
          </cell>
          <cell r="AD103">
            <v>46369.674433025968</v>
          </cell>
          <cell r="AE103">
            <v>183933.14977641276</v>
          </cell>
          <cell r="AF103">
            <v>46520.441619603196</v>
          </cell>
          <cell r="AG103">
            <v>49063.810118173627</v>
          </cell>
          <cell r="AH103">
            <v>48795.055442403318</v>
          </cell>
          <cell r="AI103">
            <v>46617.276610683235</v>
          </cell>
          <cell r="AJ103">
            <v>184949.0257768638</v>
          </cell>
          <cell r="AL103" t="str">
            <v>Adjusted EBITDA</v>
          </cell>
          <cell r="AP103">
            <v>20163.666666666664</v>
          </cell>
          <cell r="AQ103">
            <v>29205.166666666661</v>
          </cell>
          <cell r="AR103">
            <v>26394.166666666672</v>
          </cell>
          <cell r="AS103">
            <v>33504.166666666672</v>
          </cell>
          <cell r="AT103">
            <v>109267.16666666666</v>
          </cell>
          <cell r="AU103">
            <v>41880.5</v>
          </cell>
          <cell r="AV103">
            <v>34339.455823038763</v>
          </cell>
          <cell r="AW103">
            <v>37167.144035436577</v>
          </cell>
          <cell r="AX103">
            <v>38213.34995055871</v>
          </cell>
          <cell r="AY103">
            <v>151600.44980903406</v>
          </cell>
          <cell r="AZ103">
            <v>37596.557838807654</v>
          </cell>
          <cell r="BA103">
            <v>38239.856149135776</v>
          </cell>
          <cell r="BB103">
            <v>42068.401427338787</v>
          </cell>
          <cell r="BC103">
            <v>43363.093044232621</v>
          </cell>
          <cell r="BD103">
            <v>161267.90845951485</v>
          </cell>
          <cell r="BE103">
            <v>42602.18649080758</v>
          </cell>
          <cell r="BF103">
            <v>43063.149775056838</v>
          </cell>
          <cell r="BG103">
            <v>47127.132191701472</v>
          </cell>
          <cell r="BH103">
            <v>48692.315691463875</v>
          </cell>
          <cell r="BI103">
            <v>181484.78414902976</v>
          </cell>
          <cell r="BJ103">
            <v>47770.816177441273</v>
          </cell>
          <cell r="BK103">
            <v>46419.930161885044</v>
          </cell>
          <cell r="BL103">
            <v>47368.231119126678</v>
          </cell>
          <cell r="BM103">
            <v>48974.225226250201</v>
          </cell>
          <cell r="BN103">
            <v>190533.2026847032</v>
          </cell>
          <cell r="BP103" t="str">
            <v>Adjusted EBITDA</v>
          </cell>
          <cell r="BT103">
            <v>198.61211666666665</v>
          </cell>
          <cell r="BU103">
            <v>287.67089166666653</v>
          </cell>
          <cell r="BV103">
            <v>259.98254166666669</v>
          </cell>
          <cell r="BW103">
            <v>330.01604166666664</v>
          </cell>
          <cell r="BX103">
            <v>1076.2815916666664</v>
          </cell>
          <cell r="BY103">
            <v>412.52292499999999</v>
          </cell>
          <cell r="BZ103">
            <v>338.24363985693185</v>
          </cell>
          <cell r="CA103">
            <v>366.09636874905027</v>
          </cell>
          <cell r="CB103">
            <v>376.40149701300328</v>
          </cell>
          <cell r="CC103">
            <v>1493.2644306189854</v>
          </cell>
          <cell r="CD103">
            <v>370.32609471225533</v>
          </cell>
          <cell r="CE103">
            <v>376.66258306898737</v>
          </cell>
          <cell r="CF103">
            <v>414.37375405928708</v>
          </cell>
          <cell r="CG103">
            <v>427.12646648569125</v>
          </cell>
          <cell r="CH103">
            <v>1588.488898326221</v>
          </cell>
          <cell r="CI103">
            <v>419.63153693445463</v>
          </cell>
          <cell r="CJ103">
            <v>424.17202528430983</v>
          </cell>
          <cell r="CK103">
            <v>464.20225208825946</v>
          </cell>
          <cell r="CL103">
            <v>479.61930956091913</v>
          </cell>
          <cell r="CM103">
            <v>1787.6251238679431</v>
          </cell>
          <cell r="CN103">
            <v>470.54253934779649</v>
          </cell>
          <cell r="CO103">
            <v>457.23631209456767</v>
          </cell>
          <cell r="CP103">
            <v>466.57707652339775</v>
          </cell>
          <cell r="CQ103">
            <v>482.3961184785644</v>
          </cell>
          <cell r="CR103">
            <v>1876.7520464443264</v>
          </cell>
          <cell r="CX103" t="str">
            <v>% of Revenue</v>
          </cell>
          <cell r="DA103">
            <v>0.11594320941147725</v>
          </cell>
          <cell r="DB103">
            <v>7.7974960714804503E-2</v>
          </cell>
          <cell r="DC103">
            <v>7.9997907608290703E-2</v>
          </cell>
          <cell r="DD103">
            <v>7.8826708044715296E-2</v>
          </cell>
          <cell r="DE103">
            <v>7.1506501880322065E-2</v>
          </cell>
        </row>
        <row r="104">
          <cell r="C104" t="str">
            <v>Margin %</v>
          </cell>
          <cell r="G104">
            <v>2.7720618181038773E-2</v>
          </cell>
          <cell r="H104">
            <v>7.6620939794947329E-2</v>
          </cell>
          <cell r="I104">
            <v>7.772205178678003E-2</v>
          </cell>
          <cell r="J104">
            <v>0.16615236882707718</v>
          </cell>
          <cell r="K104">
            <v>8.6396169842344522E-2</v>
          </cell>
          <cell r="L104">
            <v>0.13070376826738073</v>
          </cell>
          <cell r="M104">
            <v>0.12463901858968182</v>
          </cell>
          <cell r="N104">
            <v>0.21432513146789586</v>
          </cell>
          <cell r="O104">
            <v>0.16561597582081067</v>
          </cell>
          <cell r="P104">
            <v>0.15916836632409415</v>
          </cell>
          <cell r="Q104">
            <v>0.17435353939537032</v>
          </cell>
          <cell r="R104">
            <v>0.16759675801758078</v>
          </cell>
          <cell r="S104">
            <v>0.1684612911237148</v>
          </cell>
          <cell r="T104">
            <v>0.17406227264451313</v>
          </cell>
          <cell r="U104">
            <v>0.17099790760829089</v>
          </cell>
          <cell r="V104">
            <v>0.19409477904711805</v>
          </cell>
          <cell r="W104">
            <v>0.18751380984540622</v>
          </cell>
          <cell r="X104">
            <v>0.18832920552214374</v>
          </cell>
          <cell r="Y104">
            <v>0.19383691977890508</v>
          </cell>
          <cell r="Z104">
            <v>0.19082670804471552</v>
          </cell>
          <cell r="AA104">
            <v>0.21545385005716802</v>
          </cell>
          <cell r="AB104">
            <v>0.20891347410911201</v>
          </cell>
          <cell r="AC104">
            <v>0.20971504615666184</v>
          </cell>
          <cell r="AD104">
            <v>0.21522710235060397</v>
          </cell>
          <cell r="AE104">
            <v>0.20550650188032232</v>
          </cell>
          <cell r="AF104">
            <v>0.21481237792346589</v>
          </cell>
          <cell r="AG104">
            <v>0.208334913774639</v>
          </cell>
          <cell r="AH104">
            <v>0.20939023868589099</v>
          </cell>
          <cell r="AI104">
            <v>0.2147378559149018</v>
          </cell>
          <cell r="AJ104">
            <v>0.20499987506427816</v>
          </cell>
          <cell r="AL104" t="str">
            <v>Margin %</v>
          </cell>
          <cell r="AP104">
            <v>0.1066119839124136</v>
          </cell>
          <cell r="AQ104">
            <v>0.15376832476583435</v>
          </cell>
          <cell r="AR104">
            <v>0.12855908936669036</v>
          </cell>
          <cell r="AS104">
            <v>0.15433544206614871</v>
          </cell>
          <cell r="AT104">
            <v>0.13633594053484369</v>
          </cell>
          <cell r="AU104">
            <v>0.19886686494024094</v>
          </cell>
          <cell r="AV104">
            <v>0.1686185591021552</v>
          </cell>
          <cell r="AW104">
            <v>0.17197261082395171</v>
          </cell>
          <cell r="AX104">
            <v>0.16788278350924352</v>
          </cell>
          <cell r="AY104">
            <v>0.17669275459733103</v>
          </cell>
          <cell r="AZ104">
            <v>0.17024242612955298</v>
          </cell>
          <cell r="BA104">
            <v>0.1807920327582988</v>
          </cell>
          <cell r="BB104">
            <v>0.1917772702386325</v>
          </cell>
          <cell r="BC104">
            <v>0.18778366580702086</v>
          </cell>
          <cell r="BD104">
            <v>0.18271179715838565</v>
          </cell>
          <cell r="BE104">
            <v>0.19008084768702346</v>
          </cell>
          <cell r="BF104">
            <v>0.20106511948282527</v>
          </cell>
          <cell r="BG104">
            <v>0.21315042147268115</v>
          </cell>
          <cell r="BH104">
            <v>0.20917877233596174</v>
          </cell>
          <cell r="BI104">
            <v>0.20341762200118788</v>
          </cell>
          <cell r="BJ104">
            <v>0.21146735292018901</v>
          </cell>
          <cell r="BK104">
            <v>0.21508838353875048</v>
          </cell>
          <cell r="BL104">
            <v>0.21253089157769531</v>
          </cell>
          <cell r="BM104">
            <v>0.20868422002379938</v>
          </cell>
          <cell r="BN104">
            <v>0.21187364920511068</v>
          </cell>
          <cell r="BP104" t="str">
            <v>Margin %</v>
          </cell>
          <cell r="BT104">
            <v>0.10661198391241362</v>
          </cell>
          <cell r="BU104">
            <v>0.1537683247658343</v>
          </cell>
          <cell r="BV104">
            <v>0.12855908936669033</v>
          </cell>
          <cell r="BW104">
            <v>0.15433544206614869</v>
          </cell>
          <cell r="BX104">
            <v>0.13633594053484369</v>
          </cell>
          <cell r="BY104">
            <v>0.19886686494024092</v>
          </cell>
          <cell r="BZ104">
            <v>0.16861855910215517</v>
          </cell>
          <cell r="CA104">
            <v>0.17197261082395171</v>
          </cell>
          <cell r="CB104">
            <v>0.16788278350924354</v>
          </cell>
          <cell r="CC104">
            <v>0.17669275459733105</v>
          </cell>
          <cell r="CD104">
            <v>0.17024242612955295</v>
          </cell>
          <cell r="CE104">
            <v>0.18079203275829883</v>
          </cell>
          <cell r="CF104">
            <v>0.19177727023863256</v>
          </cell>
          <cell r="CG104">
            <v>0.18778366580702086</v>
          </cell>
          <cell r="CH104">
            <v>0.18271179715838565</v>
          </cell>
          <cell r="CI104">
            <v>0.19008084768702346</v>
          </cell>
          <cell r="CJ104">
            <v>0.20106511948282527</v>
          </cell>
          <cell r="CK104">
            <v>0.21315042147268115</v>
          </cell>
          <cell r="CL104">
            <v>0.20917877233596177</v>
          </cell>
          <cell r="CM104">
            <v>0.20341762200118782</v>
          </cell>
          <cell r="CN104">
            <v>0.21146735292018901</v>
          </cell>
          <cell r="CO104">
            <v>0.21508838353875054</v>
          </cell>
          <cell r="CP104">
            <v>0.21253089157769528</v>
          </cell>
          <cell r="CQ104">
            <v>0.20868422002379938</v>
          </cell>
          <cell r="CR104">
            <v>0.21187364920511062</v>
          </cell>
        </row>
        <row r="105">
          <cell r="CX105" t="str">
            <v>Adjusted EBITDA</v>
          </cell>
          <cell r="DA105">
            <v>668.68694999999957</v>
          </cell>
          <cell r="DB105">
            <v>1306.0016499999979</v>
          </cell>
          <cell r="DC105">
            <v>1473.8267639852299</v>
          </cell>
          <cell r="DD105">
            <v>1669.1679566549201</v>
          </cell>
          <cell r="DE105">
            <v>1811.741525297668</v>
          </cell>
        </row>
        <row r="106">
          <cell r="C106" t="str">
            <v>Non-Op. Income</v>
          </cell>
          <cell r="G106">
            <v>-2497</v>
          </cell>
          <cell r="H106">
            <v>-1943</v>
          </cell>
          <cell r="I106">
            <v>-459</v>
          </cell>
          <cell r="J106">
            <v>-2051</v>
          </cell>
          <cell r="K106">
            <v>-6950</v>
          </cell>
          <cell r="L106">
            <v>-1386</v>
          </cell>
          <cell r="M106">
            <v>-1090</v>
          </cell>
          <cell r="N106">
            <v>-1217</v>
          </cell>
          <cell r="O106">
            <v>-1413</v>
          </cell>
          <cell r="P106">
            <v>-5106</v>
          </cell>
          <cell r="Q106">
            <v>-750</v>
          </cell>
          <cell r="R106">
            <v>-750</v>
          </cell>
          <cell r="S106">
            <v>-750</v>
          </cell>
          <cell r="T106">
            <v>-750</v>
          </cell>
          <cell r="U106">
            <v>-3000</v>
          </cell>
          <cell r="V106">
            <v>-750</v>
          </cell>
          <cell r="W106">
            <v>-750</v>
          </cell>
          <cell r="X106">
            <v>-750</v>
          </cell>
          <cell r="Y106">
            <v>-750</v>
          </cell>
          <cell r="Z106">
            <v>-3000</v>
          </cell>
          <cell r="AA106">
            <v>-750</v>
          </cell>
          <cell r="AB106">
            <v>-750</v>
          </cell>
          <cell r="AC106">
            <v>-750</v>
          </cell>
          <cell r="AD106">
            <v>-750</v>
          </cell>
          <cell r="AE106">
            <v>-3000</v>
          </cell>
          <cell r="AF106">
            <v>-750</v>
          </cell>
          <cell r="AG106">
            <v>-750</v>
          </cell>
          <cell r="AH106">
            <v>-750</v>
          </cell>
          <cell r="AI106">
            <v>-750</v>
          </cell>
          <cell r="AJ106">
            <v>-3000</v>
          </cell>
          <cell r="AL106" t="str">
            <v>Non-Op. Income</v>
          </cell>
          <cell r="AP106">
            <v>-989.66666666666663</v>
          </cell>
          <cell r="AQ106">
            <v>-1829.3333333333333</v>
          </cell>
          <cell r="AR106">
            <v>-1287.3333333333333</v>
          </cell>
          <cell r="AS106">
            <v>-1132.3333333333333</v>
          </cell>
          <cell r="AT106">
            <v>-5238.6666666666661</v>
          </cell>
          <cell r="AU106">
            <v>-1282.3333333333333</v>
          </cell>
          <cell r="AV106">
            <v>-1192</v>
          </cell>
          <cell r="AW106">
            <v>-750</v>
          </cell>
          <cell r="AX106">
            <v>-750</v>
          </cell>
          <cell r="AY106">
            <v>-3974.333333333333</v>
          </cell>
          <cell r="AZ106">
            <v>-750</v>
          </cell>
          <cell r="BA106">
            <v>-750</v>
          </cell>
          <cell r="BB106">
            <v>-750</v>
          </cell>
          <cell r="BC106">
            <v>-750</v>
          </cell>
          <cell r="BD106">
            <v>-3000</v>
          </cell>
          <cell r="BE106">
            <v>-750</v>
          </cell>
          <cell r="BF106">
            <v>-750</v>
          </cell>
          <cell r="BG106">
            <v>-750</v>
          </cell>
          <cell r="BH106">
            <v>-750</v>
          </cell>
          <cell r="BI106">
            <v>-3000</v>
          </cell>
          <cell r="BJ106">
            <v>-750</v>
          </cell>
          <cell r="BK106">
            <v>-750</v>
          </cell>
          <cell r="BL106">
            <v>-750</v>
          </cell>
          <cell r="BM106">
            <v>-750</v>
          </cell>
          <cell r="BN106">
            <v>-3000</v>
          </cell>
          <cell r="BP106" t="str">
            <v>Non-Op. Income</v>
          </cell>
          <cell r="BT106">
            <v>-9.7482166666666661</v>
          </cell>
          <cell r="BU106">
            <v>-18.018933333333333</v>
          </cell>
          <cell r="BV106">
            <v>-12.680233333333332</v>
          </cell>
          <cell r="BW106">
            <v>-11.153483333333332</v>
          </cell>
          <cell r="BX106">
            <v>-51.600866666666668</v>
          </cell>
          <cell r="BY106">
            <v>-12.630983333333331</v>
          </cell>
          <cell r="BZ106">
            <v>-11.741199999999999</v>
          </cell>
          <cell r="CA106">
            <v>-7.3874999999999993</v>
          </cell>
          <cell r="CB106">
            <v>-7.3874999999999993</v>
          </cell>
          <cell r="CC106">
            <v>-39.147183333333331</v>
          </cell>
          <cell r="CD106">
            <v>-7.3874999999999993</v>
          </cell>
          <cell r="CE106">
            <v>-7.3874999999999993</v>
          </cell>
          <cell r="CF106">
            <v>-7.3874999999999993</v>
          </cell>
          <cell r="CG106">
            <v>-7.3874999999999993</v>
          </cell>
          <cell r="CH106">
            <v>-29.549999999999997</v>
          </cell>
          <cell r="CI106">
            <v>-7.3874999999999993</v>
          </cell>
          <cell r="CJ106">
            <v>-7.3874999999999993</v>
          </cell>
          <cell r="CK106">
            <v>-7.3874999999999993</v>
          </cell>
          <cell r="CL106">
            <v>-7.3874999999999993</v>
          </cell>
          <cell r="CM106">
            <v>-29.549999999999997</v>
          </cell>
          <cell r="CN106">
            <v>-7.3874999999999993</v>
          </cell>
          <cell r="CO106">
            <v>-7.3874999999999993</v>
          </cell>
          <cell r="CP106">
            <v>-7.3874999999999993</v>
          </cell>
          <cell r="CQ106">
            <v>-7.3874999999999993</v>
          </cell>
          <cell r="CR106">
            <v>-29.549999999999997</v>
          </cell>
          <cell r="CX106" t="str">
            <v>Margin %</v>
          </cell>
          <cell r="DA106">
            <v>8.6396169842344481E-2</v>
          </cell>
          <cell r="DB106">
            <v>0.15916836632409395</v>
          </cell>
          <cell r="DC106">
            <v>0.17099790760829073</v>
          </cell>
          <cell r="DD106">
            <v>0.19082670804471558</v>
          </cell>
          <cell r="DE106">
            <v>0.20550650188032257</v>
          </cell>
        </row>
        <row r="107">
          <cell r="C107" t="str">
            <v>Non-Op. Expenses</v>
          </cell>
          <cell r="G107">
            <v>2503</v>
          </cell>
          <cell r="H107">
            <v>3070</v>
          </cell>
          <cell r="I107">
            <v>3621</v>
          </cell>
          <cell r="J107">
            <v>1401</v>
          </cell>
          <cell r="K107">
            <v>10595</v>
          </cell>
          <cell r="L107">
            <v>2627</v>
          </cell>
          <cell r="M107">
            <v>6627</v>
          </cell>
          <cell r="N107">
            <v>1862</v>
          </cell>
          <cell r="O107">
            <v>3000</v>
          </cell>
          <cell r="P107">
            <v>14116</v>
          </cell>
          <cell r="Q107">
            <v>3000</v>
          </cell>
          <cell r="R107">
            <v>3000</v>
          </cell>
          <cell r="S107">
            <v>3000</v>
          </cell>
          <cell r="T107">
            <v>3000</v>
          </cell>
          <cell r="U107">
            <v>12000</v>
          </cell>
          <cell r="V107">
            <v>3000</v>
          </cell>
          <cell r="W107">
            <v>3000</v>
          </cell>
          <cell r="X107">
            <v>3000</v>
          </cell>
          <cell r="Y107">
            <v>3000</v>
          </cell>
          <cell r="Z107">
            <v>10000</v>
          </cell>
          <cell r="AA107">
            <v>3000</v>
          </cell>
          <cell r="AB107">
            <v>3000</v>
          </cell>
          <cell r="AC107">
            <v>3000</v>
          </cell>
          <cell r="AD107">
            <v>3000</v>
          </cell>
          <cell r="AE107">
            <v>8000</v>
          </cell>
          <cell r="AF107">
            <v>3000</v>
          </cell>
          <cell r="AG107">
            <v>3000</v>
          </cell>
          <cell r="AH107">
            <v>3000</v>
          </cell>
          <cell r="AI107">
            <v>3000</v>
          </cell>
          <cell r="AJ107">
            <v>8000</v>
          </cell>
          <cell r="AL107" t="str">
            <v>Non-Op. Expenses</v>
          </cell>
          <cell r="AP107">
            <v>2881</v>
          </cell>
          <cell r="AQ107">
            <v>1809.6666666666665</v>
          </cell>
          <cell r="AR107">
            <v>3960.333333333333</v>
          </cell>
          <cell r="AS107">
            <v>5038.666666666667</v>
          </cell>
          <cell r="AT107">
            <v>13689.666666666668</v>
          </cell>
          <cell r="AU107">
            <v>2241.333333333333</v>
          </cell>
          <cell r="AV107">
            <v>3000</v>
          </cell>
          <cell r="AW107">
            <v>3000</v>
          </cell>
          <cell r="AX107">
            <v>3000</v>
          </cell>
          <cell r="AY107">
            <v>11241.333333333332</v>
          </cell>
          <cell r="AZ107">
            <v>3000</v>
          </cell>
          <cell r="BA107">
            <v>3000</v>
          </cell>
          <cell r="BB107">
            <v>3000</v>
          </cell>
          <cell r="BC107">
            <v>3000</v>
          </cell>
          <cell r="BD107">
            <v>12000</v>
          </cell>
          <cell r="BE107">
            <v>3000</v>
          </cell>
          <cell r="BF107">
            <v>3000</v>
          </cell>
          <cell r="BG107">
            <v>3000</v>
          </cell>
          <cell r="BH107">
            <v>3000</v>
          </cell>
          <cell r="BI107">
            <v>12000</v>
          </cell>
          <cell r="BJ107">
            <v>3000</v>
          </cell>
          <cell r="BK107">
            <v>3000</v>
          </cell>
          <cell r="BL107">
            <v>3000</v>
          </cell>
          <cell r="BM107">
            <v>3000</v>
          </cell>
          <cell r="BN107">
            <v>12000</v>
          </cell>
          <cell r="BP107" t="str">
            <v>Non-Op. Expenses</v>
          </cell>
          <cell r="BT107">
            <v>28.377849999999999</v>
          </cell>
          <cell r="BU107">
            <v>17.825216666666662</v>
          </cell>
          <cell r="BV107">
            <v>39.009283333333329</v>
          </cell>
          <cell r="BW107">
            <v>49.63086666666667</v>
          </cell>
          <cell r="BX107">
            <v>134.84321666666665</v>
          </cell>
          <cell r="BY107">
            <v>22.077133333333329</v>
          </cell>
          <cell r="BZ107">
            <v>29.549999999999997</v>
          </cell>
          <cell r="CA107">
            <v>29.549999999999997</v>
          </cell>
          <cell r="CB107">
            <v>29.549999999999997</v>
          </cell>
          <cell r="CC107">
            <v>110.72713333333333</v>
          </cell>
          <cell r="CD107">
            <v>29.549999999999997</v>
          </cell>
          <cell r="CE107">
            <v>29.549999999999997</v>
          </cell>
          <cell r="CF107">
            <v>29.549999999999997</v>
          </cell>
          <cell r="CG107">
            <v>29.549999999999997</v>
          </cell>
          <cell r="CH107">
            <v>118.19999999999999</v>
          </cell>
          <cell r="CI107">
            <v>29.549999999999997</v>
          </cell>
          <cell r="CJ107">
            <v>29.549999999999997</v>
          </cell>
          <cell r="CK107">
            <v>29.549999999999997</v>
          </cell>
          <cell r="CL107">
            <v>29.549999999999997</v>
          </cell>
          <cell r="CM107">
            <v>118.19999999999999</v>
          </cell>
          <cell r="CN107">
            <v>29.549999999999997</v>
          </cell>
          <cell r="CO107">
            <v>29.549999999999997</v>
          </cell>
          <cell r="CP107">
            <v>29.549999999999997</v>
          </cell>
          <cell r="CQ107">
            <v>29.549999999999997</v>
          </cell>
          <cell r="CR107">
            <v>118.19999999999999</v>
          </cell>
        </row>
        <row r="108">
          <cell r="C108" t="str">
            <v>Non-Operating Expense (Income)</v>
          </cell>
          <cell r="G108">
            <v>6</v>
          </cell>
          <cell r="H108">
            <v>1127</v>
          </cell>
          <cell r="I108">
            <v>3162</v>
          </cell>
          <cell r="J108">
            <v>-650</v>
          </cell>
          <cell r="K108">
            <v>3645</v>
          </cell>
          <cell r="L108">
            <v>1241</v>
          </cell>
          <cell r="M108">
            <v>5537</v>
          </cell>
          <cell r="N108">
            <v>645</v>
          </cell>
          <cell r="O108">
            <v>1587</v>
          </cell>
          <cell r="P108">
            <v>9010</v>
          </cell>
          <cell r="Q108">
            <v>2250</v>
          </cell>
          <cell r="R108">
            <v>2250</v>
          </cell>
          <cell r="S108">
            <v>2250</v>
          </cell>
          <cell r="T108">
            <v>2250</v>
          </cell>
          <cell r="U108">
            <v>9000</v>
          </cell>
          <cell r="V108">
            <v>2250</v>
          </cell>
          <cell r="W108">
            <v>2250</v>
          </cell>
          <cell r="X108">
            <v>2250</v>
          </cell>
          <cell r="Y108">
            <v>2250</v>
          </cell>
          <cell r="Z108">
            <v>7000</v>
          </cell>
          <cell r="AA108">
            <v>2250</v>
          </cell>
          <cell r="AB108">
            <v>2250</v>
          </cell>
          <cell r="AC108">
            <v>2250</v>
          </cell>
          <cell r="AD108">
            <v>2250</v>
          </cell>
          <cell r="AE108">
            <v>5000</v>
          </cell>
          <cell r="AF108">
            <v>2250</v>
          </cell>
          <cell r="AG108">
            <v>2250</v>
          </cell>
          <cell r="AH108">
            <v>2250</v>
          </cell>
          <cell r="AI108">
            <v>2250</v>
          </cell>
          <cell r="AJ108">
            <v>5000</v>
          </cell>
          <cell r="AL108" t="str">
            <v>Non-Operating Expense (Income)</v>
          </cell>
          <cell r="AP108">
            <v>1891.3333333333335</v>
          </cell>
          <cell r="AQ108">
            <v>-19.666666666666742</v>
          </cell>
          <cell r="AR108">
            <v>2673</v>
          </cell>
          <cell r="AS108">
            <v>3906.3333333333339</v>
          </cell>
          <cell r="AT108">
            <v>8451.0000000000018</v>
          </cell>
          <cell r="AU108">
            <v>958.99999999999977</v>
          </cell>
          <cell r="AV108">
            <v>1808</v>
          </cell>
          <cell r="AW108">
            <v>2250</v>
          </cell>
          <cell r="AX108">
            <v>2250</v>
          </cell>
          <cell r="AY108">
            <v>7266.9999999999991</v>
          </cell>
          <cell r="AZ108">
            <v>2250</v>
          </cell>
          <cell r="BA108">
            <v>2250</v>
          </cell>
          <cell r="BB108">
            <v>2250</v>
          </cell>
          <cell r="BC108">
            <v>2250</v>
          </cell>
          <cell r="BD108">
            <v>9000</v>
          </cell>
          <cell r="BE108">
            <v>2250</v>
          </cell>
          <cell r="BF108">
            <v>2250</v>
          </cell>
          <cell r="BG108">
            <v>2250</v>
          </cell>
          <cell r="BH108">
            <v>2250</v>
          </cell>
          <cell r="BI108">
            <v>9000</v>
          </cell>
          <cell r="BJ108">
            <v>2250</v>
          </cell>
          <cell r="BK108">
            <v>2250</v>
          </cell>
          <cell r="BL108">
            <v>2250</v>
          </cell>
          <cell r="BM108">
            <v>2250</v>
          </cell>
          <cell r="BN108">
            <v>9000</v>
          </cell>
          <cell r="BP108" t="str">
            <v>Non-Operating Expense (Income)</v>
          </cell>
          <cell r="BT108">
            <v>18.629633333333331</v>
          </cell>
          <cell r="BU108">
            <v>-0.19371666666667053</v>
          </cell>
          <cell r="BV108">
            <v>26.329049999999995</v>
          </cell>
          <cell r="BW108">
            <v>38.477383333333336</v>
          </cell>
          <cell r="BX108">
            <v>83.242349999999988</v>
          </cell>
          <cell r="BY108">
            <v>9.4461499999999976</v>
          </cell>
          <cell r="BZ108">
            <v>17.808799999999998</v>
          </cell>
          <cell r="CA108">
            <v>22.162499999999998</v>
          </cell>
          <cell r="CB108">
            <v>22.162499999999998</v>
          </cell>
          <cell r="CC108">
            <v>71.579949999999997</v>
          </cell>
          <cell r="CD108">
            <v>22.162499999999998</v>
          </cell>
          <cell r="CE108">
            <v>22.162499999999998</v>
          </cell>
          <cell r="CF108">
            <v>22.162499999999998</v>
          </cell>
          <cell r="CG108">
            <v>22.162499999999998</v>
          </cell>
          <cell r="CH108">
            <v>88.649999999999991</v>
          </cell>
          <cell r="CI108">
            <v>22.162499999999998</v>
          </cell>
          <cell r="CJ108">
            <v>22.162499999999998</v>
          </cell>
          <cell r="CK108">
            <v>22.162499999999998</v>
          </cell>
          <cell r="CL108">
            <v>22.162499999999998</v>
          </cell>
          <cell r="CM108">
            <v>88.649999999999991</v>
          </cell>
          <cell r="CN108">
            <v>22.162499999999998</v>
          </cell>
          <cell r="CO108">
            <v>22.162499999999998</v>
          </cell>
          <cell r="CP108">
            <v>22.162499999999998</v>
          </cell>
          <cell r="CQ108">
            <v>22.162499999999998</v>
          </cell>
          <cell r="CR108">
            <v>88.649999999999991</v>
          </cell>
          <cell r="CX108" t="str">
            <v>Non-Op. Income</v>
          </cell>
          <cell r="DA108">
            <v>-68.457499999999996</v>
          </cell>
          <cell r="DB108">
            <v>-50.2941</v>
          </cell>
          <cell r="DC108">
            <v>-29.549999999999997</v>
          </cell>
          <cell r="DD108">
            <v>-29.549999999999997</v>
          </cell>
          <cell r="DE108">
            <v>-29.549999999999997</v>
          </cell>
        </row>
        <row r="109">
          <cell r="AJ109">
            <v>1.845685893791851E-2</v>
          </cell>
          <cell r="CX109" t="str">
            <v>Non-Op. Expenses</v>
          </cell>
          <cell r="DA109">
            <v>104.36075</v>
          </cell>
          <cell r="DB109">
            <v>139.04259999999999</v>
          </cell>
          <cell r="DC109">
            <v>118.19999999999999</v>
          </cell>
          <cell r="DD109">
            <v>98.5</v>
          </cell>
          <cell r="DE109">
            <v>78.8</v>
          </cell>
        </row>
        <row r="110">
          <cell r="C110" t="str">
            <v>Adjusted EBT</v>
          </cell>
          <cell r="G110">
            <v>-17608.999999999993</v>
          </cell>
          <cell r="H110">
            <v>-6833.9999999999927</v>
          </cell>
          <cell r="I110">
            <v>-11092</v>
          </cell>
          <cell r="J110">
            <v>8672.9999999999891</v>
          </cell>
          <cell r="K110">
            <v>-26862</v>
          </cell>
          <cell r="L110">
            <v>8538.0000000000036</v>
          </cell>
          <cell r="M110">
            <v>5372.0000000000091</v>
          </cell>
          <cell r="N110">
            <v>29334</v>
          </cell>
          <cell r="O110">
            <v>15381</v>
          </cell>
          <cell r="P110">
            <v>58625.000000000015</v>
          </cell>
          <cell r="Q110">
            <v>16855.367469116296</v>
          </cell>
          <cell r="R110">
            <v>18540.697168077142</v>
          </cell>
          <cell r="S110">
            <v>18308.655515521852</v>
          </cell>
          <cell r="T110">
            <v>16922.362485379257</v>
          </cell>
          <cell r="U110">
            <v>70627.082638094551</v>
          </cell>
          <cell r="V110">
            <v>21624.843476648814</v>
          </cell>
          <cell r="W110">
            <v>23705.517328718735</v>
          </cell>
          <cell r="X110">
            <v>23428.244475260377</v>
          </cell>
          <cell r="Y110">
            <v>21700.070521901991</v>
          </cell>
          <cell r="Z110">
            <v>92458.675802529906</v>
          </cell>
          <cell r="AA110">
            <v>26539.308281366539</v>
          </cell>
          <cell r="AB110">
            <v>29052.780012371353</v>
          </cell>
          <cell r="AC110">
            <v>28721.387049648922</v>
          </cell>
          <cell r="AD110">
            <v>26619.674433025968</v>
          </cell>
          <cell r="AE110">
            <v>114933.14977641279</v>
          </cell>
          <cell r="AF110">
            <v>26630.540637610269</v>
          </cell>
          <cell r="AG110">
            <v>29171.349704850392</v>
          </cell>
          <cell r="AH110">
            <v>28900.871557687326</v>
          </cell>
          <cell r="AI110">
            <v>26733.747196740725</v>
          </cell>
          <cell r="AJ110">
            <v>115436.50909688871</v>
          </cell>
          <cell r="AL110" t="str">
            <v>Adjusted EBT</v>
          </cell>
          <cell r="AP110">
            <v>-4503.6666666666697</v>
          </cell>
          <cell r="AQ110">
            <v>8627.9999999999945</v>
          </cell>
          <cell r="AR110">
            <v>7482.6666666666733</v>
          </cell>
          <cell r="AS110">
            <v>13359.333333333338</v>
          </cell>
          <cell r="AT110">
            <v>24966.333333333328</v>
          </cell>
          <cell r="AU110">
            <v>24682.999999999996</v>
          </cell>
          <cell r="AV110">
            <v>15872.455823038763</v>
          </cell>
          <cell r="AW110">
            <v>17417.144035436577</v>
          </cell>
          <cell r="AX110">
            <v>18463.34995055871</v>
          </cell>
          <cell r="AY110">
            <v>76435.949809034049</v>
          </cell>
          <cell r="AZ110">
            <v>17846.557838807654</v>
          </cell>
          <cell r="BA110">
            <v>18489.856149135776</v>
          </cell>
          <cell r="BB110">
            <v>22318.401427338787</v>
          </cell>
          <cell r="BC110">
            <v>23613.093044232617</v>
          </cell>
          <cell r="BD110">
            <v>82267.908459514831</v>
          </cell>
          <cell r="BE110">
            <v>22852.18649080758</v>
          </cell>
          <cell r="BF110">
            <v>23313.149775056838</v>
          </cell>
          <cell r="BG110">
            <v>27377.132191701472</v>
          </cell>
          <cell r="BH110">
            <v>28942.315691463875</v>
          </cell>
          <cell r="BI110">
            <v>102484.78414902976</v>
          </cell>
          <cell r="BJ110">
            <v>28020.816177441269</v>
          </cell>
          <cell r="BK110">
            <v>26623.296501220735</v>
          </cell>
          <cell r="BL110">
            <v>27477.476993356977</v>
          </cell>
          <cell r="BM110">
            <v>29081.190322462706</v>
          </cell>
          <cell r="BN110">
            <v>111202.77999448171</v>
          </cell>
          <cell r="BP110" t="str">
            <v>Adjusted EBT</v>
          </cell>
          <cell r="BT110">
            <v>-44.361116666666661</v>
          </cell>
          <cell r="BU110">
            <v>84.985799999999941</v>
          </cell>
          <cell r="BV110">
            <v>73.704266666666726</v>
          </cell>
          <cell r="BW110">
            <v>131.58943333333335</v>
          </cell>
          <cell r="BX110">
            <v>245.91838333333328</v>
          </cell>
          <cell r="BY110">
            <v>243.12754999999999</v>
          </cell>
          <cell r="BZ110">
            <v>156.34368985693183</v>
          </cell>
          <cell r="CA110">
            <v>171.55886874905028</v>
          </cell>
          <cell r="CB110">
            <v>181.86399701300329</v>
          </cell>
          <cell r="CC110">
            <v>752.89410561898535</v>
          </cell>
          <cell r="CD110">
            <v>175.78859471225536</v>
          </cell>
          <cell r="CE110">
            <v>182.12508306898738</v>
          </cell>
          <cell r="CF110">
            <v>219.83625405928706</v>
          </cell>
          <cell r="CG110">
            <v>232.58896648569126</v>
          </cell>
          <cell r="CH110">
            <v>810.33889832622106</v>
          </cell>
          <cell r="CI110">
            <v>225.09403693445461</v>
          </cell>
          <cell r="CJ110">
            <v>229.63452528430983</v>
          </cell>
          <cell r="CK110">
            <v>269.66475208825943</v>
          </cell>
          <cell r="CL110">
            <v>285.08180956091911</v>
          </cell>
          <cell r="CM110">
            <v>1009.4751238679431</v>
          </cell>
          <cell r="CN110">
            <v>276.00503934779647</v>
          </cell>
          <cell r="CO110">
            <v>262.2394705370242</v>
          </cell>
          <cell r="CP110">
            <v>270.65314838456618</v>
          </cell>
          <cell r="CQ110">
            <v>286.44972467625763</v>
          </cell>
          <cell r="CR110">
            <v>1095.3473829456445</v>
          </cell>
          <cell r="CX110" t="str">
            <v>Non-Operating Expense (Income)</v>
          </cell>
          <cell r="DA110">
            <v>35.90325</v>
          </cell>
          <cell r="DB110">
            <v>88.748499999999993</v>
          </cell>
          <cell r="DC110">
            <v>88.649999999999991</v>
          </cell>
          <cell r="DD110">
            <v>68.95</v>
          </cell>
          <cell r="DE110">
            <v>49.25</v>
          </cell>
        </row>
        <row r="111">
          <cell r="C111" t="str">
            <v>Margin %</v>
          </cell>
          <cell r="G111">
            <v>-9.4361563029172785E-2</v>
          </cell>
          <cell r="H111">
            <v>-3.0677104842619329E-2</v>
          </cell>
          <cell r="I111">
            <v>-5.8069042059744315E-2</v>
          </cell>
          <cell r="J111">
            <v>4.6788515693277029E-2</v>
          </cell>
          <cell r="K111">
            <v>-3.4185836968860878E-2</v>
          </cell>
          <cell r="L111">
            <v>4.2892236896969228E-2</v>
          </cell>
          <cell r="M111">
            <v>2.4663810953633729E-2</v>
          </cell>
          <cell r="N111">
            <v>0.13603101436640358</v>
          </cell>
          <cell r="O111">
            <v>7.6712069146097558E-2</v>
          </cell>
          <cell r="P111">
            <v>7.0377221909434587E-2</v>
          </cell>
          <cell r="Q111">
            <v>8.0283116363452742E-2</v>
          </cell>
          <cell r="R111">
            <v>8.11518453977398E-2</v>
          </cell>
          <cell r="S111">
            <v>8.104069114123677E-2</v>
          </cell>
          <cell r="T111">
            <v>8.0320564945705678E-2</v>
          </cell>
          <cell r="U111">
            <v>8.071455473607711E-2</v>
          </cell>
          <cell r="V111">
            <v>0.10144495697965657</v>
          </cell>
          <cell r="W111">
            <v>0.10229108159130523</v>
          </cell>
          <cell r="X111">
            <v>0.10218624500429584</v>
          </cell>
          <cell r="Y111">
            <v>0.10147811031414111</v>
          </cell>
          <cell r="Z111">
            <v>0.10411732919552869</v>
          </cell>
          <cell r="AA111">
            <v>0.12352736213550734</v>
          </cell>
          <cell r="AB111">
            <v>0.12436826761454299</v>
          </cell>
          <cell r="AC111">
            <v>0.12426520835128649</v>
          </cell>
          <cell r="AD111">
            <v>0.12355651541206557</v>
          </cell>
          <cell r="AE111">
            <v>0.12841355454060008</v>
          </cell>
          <cell r="AF111">
            <v>0.12296894785585975</v>
          </cell>
          <cell r="AG111">
            <v>0.12386748217906392</v>
          </cell>
          <cell r="AH111">
            <v>0.12401995117799518</v>
          </cell>
          <cell r="AI111">
            <v>0.12314635197465651</v>
          </cell>
          <cell r="AJ111">
            <v>0.12795130897996274</v>
          </cell>
          <cell r="AL111" t="str">
            <v>Margin %</v>
          </cell>
          <cell r="AP111">
            <v>-2.3812377289855038E-2</v>
          </cell>
          <cell r="AQ111">
            <v>4.5427342402187453E-2</v>
          </cell>
          <cell r="AR111">
            <v>3.6446114205834212E-2</v>
          </cell>
          <cell r="AS111">
            <v>6.1539170223873743E-2</v>
          </cell>
          <cell r="AT111">
            <v>3.115124735585181E-2</v>
          </cell>
          <cell r="AU111">
            <v>0.11720564050858912</v>
          </cell>
          <cell r="AV111">
            <v>7.793922664603746E-2</v>
          </cell>
          <cell r="AW111">
            <v>8.0589235751206481E-2</v>
          </cell>
          <cell r="AX111">
            <v>8.1115070691668845E-2</v>
          </cell>
          <cell r="AY111">
            <v>8.9087324866345782E-2</v>
          </cell>
          <cell r="AZ111">
            <v>8.0811688069057613E-2</v>
          </cell>
          <cell r="BA111">
            <v>8.7417135293965678E-2</v>
          </cell>
          <cell r="BB111">
            <v>0.1017429223978904</v>
          </cell>
          <cell r="BC111">
            <v>0.10225638582481186</v>
          </cell>
          <cell r="BD111">
            <v>9.3207120664512227E-2</v>
          </cell>
          <cell r="BE111">
            <v>0.10196103386881139</v>
          </cell>
          <cell r="BF111">
            <v>0.10885086830684848</v>
          </cell>
          <cell r="BG111">
            <v>0.12382351723922698</v>
          </cell>
          <cell r="BH111">
            <v>0.12433415784251943</v>
          </cell>
          <cell r="BI111">
            <v>0.11487029714723397</v>
          </cell>
          <cell r="BJ111">
            <v>0.12403991176740448</v>
          </cell>
          <cell r="BK111">
            <v>0.12335998328628034</v>
          </cell>
          <cell r="BL111">
            <v>0.12328542877223313</v>
          </cell>
          <cell r="BM111">
            <v>0.12391794850802298</v>
          </cell>
          <cell r="BN111">
            <v>0.1236579161384951</v>
          </cell>
          <cell r="BP111" t="str">
            <v>Margin %</v>
          </cell>
          <cell r="BT111">
            <v>-2.3812377289855028E-2</v>
          </cell>
          <cell r="BU111">
            <v>4.5427342402187439E-2</v>
          </cell>
          <cell r="BV111">
            <v>3.6446114205834206E-2</v>
          </cell>
          <cell r="BW111">
            <v>6.1539170223873729E-2</v>
          </cell>
          <cell r="BX111">
            <v>3.1151247355851813E-2</v>
          </cell>
          <cell r="BY111">
            <v>0.11720564050858912</v>
          </cell>
          <cell r="BZ111">
            <v>7.793922664603746E-2</v>
          </cell>
          <cell r="CA111">
            <v>8.0589235751206481E-2</v>
          </cell>
          <cell r="CB111">
            <v>8.1115070691668859E-2</v>
          </cell>
          <cell r="CC111">
            <v>8.9087324866345782E-2</v>
          </cell>
          <cell r="CD111">
            <v>8.0811688069057586E-2</v>
          </cell>
          <cell r="CE111">
            <v>8.7417135293965692E-2</v>
          </cell>
          <cell r="CF111">
            <v>0.10174292239789041</v>
          </cell>
          <cell r="CG111">
            <v>0.10225638582481186</v>
          </cell>
          <cell r="CH111">
            <v>9.3207120664512241E-2</v>
          </cell>
          <cell r="CI111">
            <v>0.10196103386881138</v>
          </cell>
          <cell r="CJ111">
            <v>0.10885086830684849</v>
          </cell>
          <cell r="CK111">
            <v>0.12382351723922697</v>
          </cell>
          <cell r="CL111">
            <v>0.12433415784251943</v>
          </cell>
          <cell r="CM111">
            <v>0.11487029714723394</v>
          </cell>
          <cell r="CN111">
            <v>0.12403991176740448</v>
          </cell>
          <cell r="CO111">
            <v>0.12335998328628035</v>
          </cell>
          <cell r="CP111">
            <v>0.12328542877223311</v>
          </cell>
          <cell r="CQ111">
            <v>0.123917948508023</v>
          </cell>
          <cell r="CR111">
            <v>0.12365791613849504</v>
          </cell>
        </row>
        <row r="112">
          <cell r="CX112" t="str">
            <v>Adjusted EBT</v>
          </cell>
          <cell r="DA112">
            <v>-264.59070000000037</v>
          </cell>
          <cell r="DB112">
            <v>577.45624999999802</v>
          </cell>
          <cell r="DC112">
            <v>695.67676398522974</v>
          </cell>
          <cell r="DD112">
            <v>910.71795665492004</v>
          </cell>
          <cell r="DE112">
            <v>1132.0915252976683</v>
          </cell>
        </row>
        <row r="113">
          <cell r="C113" t="str">
            <v>Taxes</v>
          </cell>
          <cell r="G113">
            <v>787</v>
          </cell>
          <cell r="H113">
            <v>827</v>
          </cell>
          <cell r="I113">
            <v>2291</v>
          </cell>
          <cell r="J113">
            <v>3572</v>
          </cell>
          <cell r="K113">
            <v>7477</v>
          </cell>
          <cell r="L113">
            <v>3030</v>
          </cell>
          <cell r="M113">
            <v>2447</v>
          </cell>
          <cell r="N113">
            <v>3251</v>
          </cell>
          <cell r="O113">
            <v>2493</v>
          </cell>
          <cell r="P113">
            <v>11221</v>
          </cell>
          <cell r="Q113">
            <v>3550.0000000000109</v>
          </cell>
          <cell r="R113">
            <v>3550.0000000000055</v>
          </cell>
          <cell r="S113">
            <v>3550.0000000000009</v>
          </cell>
          <cell r="T113">
            <v>3550.0000000000041</v>
          </cell>
          <cell r="U113">
            <v>14200.000000000022</v>
          </cell>
          <cell r="V113">
            <v>4650.00000000001</v>
          </cell>
          <cell r="W113">
            <v>4650.0000000000082</v>
          </cell>
          <cell r="X113">
            <v>4650</v>
          </cell>
          <cell r="Y113">
            <v>4650.00000000001</v>
          </cell>
          <cell r="Z113">
            <v>18600.000000000029</v>
          </cell>
          <cell r="AA113">
            <v>5750.0000000000127</v>
          </cell>
          <cell r="AB113">
            <v>5750.0000000000073</v>
          </cell>
          <cell r="AC113">
            <v>5750.0000000000055</v>
          </cell>
          <cell r="AD113">
            <v>5750.0000000000146</v>
          </cell>
          <cell r="AE113">
            <v>23000.00000000004</v>
          </cell>
          <cell r="AF113">
            <v>5768.2215579226458</v>
          </cell>
          <cell r="AG113">
            <v>5771.7800377948943</v>
          </cell>
          <cell r="AH113">
            <v>5783.3222377017401</v>
          </cell>
          <cell r="AI113">
            <v>5772.7199788096641</v>
          </cell>
          <cell r="AJ113">
            <v>23096.043812228942</v>
          </cell>
          <cell r="AL113" t="str">
            <v>Taxes</v>
          </cell>
          <cell r="AP113">
            <v>2718</v>
          </cell>
          <cell r="AQ113">
            <v>3391.333333333333</v>
          </cell>
          <cell r="AR113">
            <v>2835.6666666666665</v>
          </cell>
          <cell r="AS113">
            <v>2715</v>
          </cell>
          <cell r="AT113">
            <v>11660</v>
          </cell>
          <cell r="AU113">
            <v>2998.333333333333</v>
          </cell>
          <cell r="AV113">
            <v>2845.3333333333367</v>
          </cell>
          <cell r="AW113">
            <v>3550.0000000000091</v>
          </cell>
          <cell r="AX113">
            <v>3550.0000000000036</v>
          </cell>
          <cell r="AY113">
            <v>12943.666666666682</v>
          </cell>
          <cell r="AZ113">
            <v>3550.0000000000018</v>
          </cell>
          <cell r="BA113">
            <v>3916.6666666666724</v>
          </cell>
          <cell r="BB113">
            <v>4650.0000000000091</v>
          </cell>
          <cell r="BC113">
            <v>4650.0000000000055</v>
          </cell>
          <cell r="BD113">
            <v>16766.666666666686</v>
          </cell>
          <cell r="BE113">
            <v>4650.0000000000036</v>
          </cell>
          <cell r="BF113">
            <v>5016.666666666677</v>
          </cell>
          <cell r="BG113">
            <v>5750.0000000000109</v>
          </cell>
          <cell r="BH113">
            <v>5750.0000000000064</v>
          </cell>
          <cell r="BI113">
            <v>21166.666666666697</v>
          </cell>
          <cell r="BJ113">
            <v>5750.0000000000082</v>
          </cell>
          <cell r="BK113">
            <v>5756.0738526408913</v>
          </cell>
          <cell r="BL113">
            <v>5769.4077178800617</v>
          </cell>
          <cell r="BM113">
            <v>5775.627437763842</v>
          </cell>
          <cell r="BN113">
            <v>23051.109008284802</v>
          </cell>
          <cell r="BP113" t="str">
            <v>Taxes</v>
          </cell>
          <cell r="BT113">
            <v>26.772299999999998</v>
          </cell>
          <cell r="BU113">
            <v>33.404633333333329</v>
          </cell>
          <cell r="BV113">
            <v>27.931316666666664</v>
          </cell>
          <cell r="BW113">
            <v>26.742749999999997</v>
          </cell>
          <cell r="BX113">
            <v>114.85099999999998</v>
          </cell>
          <cell r="BY113">
            <v>29.533583333333329</v>
          </cell>
          <cell r="BZ113">
            <v>28.026533333333365</v>
          </cell>
          <cell r="CA113">
            <v>34.967500000000086</v>
          </cell>
          <cell r="CB113">
            <v>34.967500000000037</v>
          </cell>
          <cell r="CC113">
            <v>127.4951166666668</v>
          </cell>
          <cell r="CD113">
            <v>34.967500000000015</v>
          </cell>
          <cell r="CE113">
            <v>38.579166666666723</v>
          </cell>
          <cell r="CF113">
            <v>45.802500000000087</v>
          </cell>
          <cell r="CG113">
            <v>45.802500000000052</v>
          </cell>
          <cell r="CH113">
            <v>165.15166666666687</v>
          </cell>
          <cell r="CI113">
            <v>45.80250000000003</v>
          </cell>
          <cell r="CJ113">
            <v>49.414166666666766</v>
          </cell>
          <cell r="CK113">
            <v>56.637500000000102</v>
          </cell>
          <cell r="CL113">
            <v>56.63750000000006</v>
          </cell>
          <cell r="CM113">
            <v>208.49166666666696</v>
          </cell>
          <cell r="CN113">
            <v>56.637500000000074</v>
          </cell>
          <cell r="CO113">
            <v>56.697327448512773</v>
          </cell>
          <cell r="CP113">
            <v>56.828666021118607</v>
          </cell>
          <cell r="CQ113">
            <v>56.889930261973838</v>
          </cell>
          <cell r="CR113">
            <v>227.05342373160528</v>
          </cell>
          <cell r="CX113" t="str">
            <v>Margin %</v>
          </cell>
          <cell r="DA113">
            <v>-3.4185836968860933E-2</v>
          </cell>
          <cell r="DB113">
            <v>7.0377221909434351E-2</v>
          </cell>
          <cell r="DC113">
            <v>8.0714554736076929E-2</v>
          </cell>
          <cell r="DD113">
            <v>0.10411732919552874</v>
          </cell>
          <cell r="DE113">
            <v>0.12841355454060033</v>
          </cell>
        </row>
        <row r="114">
          <cell r="C114" t="str">
            <v>Tax Rate %</v>
          </cell>
          <cell r="G114">
            <v>-4.4708288359938668E-2</v>
          </cell>
          <cell r="H114">
            <v>-0.14490975994392868</v>
          </cell>
          <cell r="I114">
            <v>-0.28890290037831023</v>
          </cell>
          <cell r="J114">
            <v>0.44521999252150124</v>
          </cell>
          <cell r="K114">
            <v>-0.32204849894473875</v>
          </cell>
          <cell r="L114">
            <v>0.30984763268227822</v>
          </cell>
          <cell r="M114">
            <v>0.22431020258502135</v>
          </cell>
          <cell r="N114">
            <v>0.1084425764701958</v>
          </cell>
          <cell r="O114">
            <v>0.14692362093352193</v>
          </cell>
          <cell r="P114">
            <v>0.16590522658386928</v>
          </cell>
          <cell r="Q114">
            <v>0.18581165767884669</v>
          </cell>
          <cell r="R114">
            <v>0.17074944487435542</v>
          </cell>
          <cell r="S114">
            <v>0.17267666153167163</v>
          </cell>
          <cell r="T114">
            <v>0.18516236602073508</v>
          </cell>
          <cell r="U114">
            <v>0.17833128540623655</v>
          </cell>
          <cell r="V114">
            <v>0.19476567478015175</v>
          </cell>
          <cell r="W114">
            <v>0.17915266111282516</v>
          </cell>
          <cell r="X114">
            <v>0.18108714575406537</v>
          </cell>
          <cell r="Y114">
            <v>0.19415391682240155</v>
          </cell>
          <cell r="Z114">
            <v>0.18701234306526837</v>
          </cell>
          <cell r="AA114">
            <v>0.19972692444721282</v>
          </cell>
          <cell r="AB114">
            <v>0.18368975527820586</v>
          </cell>
          <cell r="AC114">
            <v>0.18565523044810436</v>
          </cell>
          <cell r="AD114">
            <v>0.19917093326907082</v>
          </cell>
          <cell r="AE114">
            <v>0.1917735008450803</v>
          </cell>
          <cell r="AF114">
            <v>0.19972692444721282</v>
          </cell>
          <cell r="AG114">
            <v>0.18368975527820586</v>
          </cell>
          <cell r="AH114">
            <v>0.18565523044810436</v>
          </cell>
          <cell r="AI114">
            <v>0.19917093326907076</v>
          </cell>
          <cell r="AJ114">
            <v>0.19176945583542818</v>
          </cell>
          <cell r="AL114" t="str">
            <v>Tax Rate %</v>
          </cell>
          <cell r="AP114">
            <v>-1.0404491514610172</v>
          </cell>
          <cell r="AQ114">
            <v>0.39395934172313668</v>
          </cell>
          <cell r="AR114">
            <v>0.27922013982341531</v>
          </cell>
          <cell r="AS114">
            <v>0.15724848929474675</v>
          </cell>
          <cell r="AT114">
            <v>0.34892071978613898</v>
          </cell>
          <cell r="AU114">
            <v>0.11693055663884773</v>
          </cell>
          <cell r="AV114">
            <v>0.16093099418996232</v>
          </cell>
          <cell r="AW114">
            <v>0.18050409320252914</v>
          </cell>
          <cell r="AX114">
            <v>0.17138705272076224</v>
          </cell>
          <cell r="AY114">
            <v>0.15463811844382183</v>
          </cell>
          <cell r="AZ114">
            <v>0.17664716656823387</v>
          </cell>
          <cell r="BA114">
            <v>0.18884734004434639</v>
          </cell>
          <cell r="BB114">
            <v>0.18926750337226519</v>
          </cell>
          <cell r="BC114">
            <v>0.17979288061359466</v>
          </cell>
          <cell r="BD114">
            <v>0.18370823819310098</v>
          </cell>
          <cell r="BE114">
            <v>0.18524282742074413</v>
          </cell>
          <cell r="BF114">
            <v>0.19624603035271004</v>
          </cell>
          <cell r="BG114">
            <v>0.19407885862171229</v>
          </cell>
          <cell r="BH114">
            <v>0.18434027331845573</v>
          </cell>
          <cell r="BI114">
            <v>0.18986148493925131</v>
          </cell>
          <cell r="BJ114">
            <v>0.1899519314674139</v>
          </cell>
          <cell r="BK114">
            <v>0.19935631016006539</v>
          </cell>
          <cell r="BL114">
            <v>0.19407660189828141</v>
          </cell>
          <cell r="BM114">
            <v>0.1843411430692769</v>
          </cell>
          <cell r="BN114">
            <v>0.19176851824344693</v>
          </cell>
          <cell r="BP114" t="str">
            <v>Tax Rate %</v>
          </cell>
          <cell r="BT114">
            <v>-1.0404491514610184</v>
          </cell>
          <cell r="BU114">
            <v>0.39395934172313674</v>
          </cell>
          <cell r="BV114">
            <v>0.27922013982341531</v>
          </cell>
          <cell r="BW114">
            <v>0.15724848929474677</v>
          </cell>
          <cell r="BX114">
            <v>0.34892071978613898</v>
          </cell>
          <cell r="BY114">
            <v>0.11693055663884772</v>
          </cell>
          <cell r="BZ114">
            <v>0.16093099418996232</v>
          </cell>
          <cell r="CA114">
            <v>0.18050409320252914</v>
          </cell>
          <cell r="CB114">
            <v>0.17138705272076227</v>
          </cell>
          <cell r="CC114">
            <v>0.15463811844382183</v>
          </cell>
          <cell r="CD114">
            <v>0.1766471665682339</v>
          </cell>
          <cell r="CE114">
            <v>0.18884734004434642</v>
          </cell>
          <cell r="CF114">
            <v>0.18926750337226519</v>
          </cell>
          <cell r="CG114">
            <v>0.17979288061359466</v>
          </cell>
          <cell r="CH114">
            <v>0.183708238193101</v>
          </cell>
          <cell r="CI114">
            <v>0.18524282742074416</v>
          </cell>
          <cell r="CJ114">
            <v>0.19624603035271004</v>
          </cell>
          <cell r="CK114">
            <v>0.19407885862171229</v>
          </cell>
          <cell r="CL114">
            <v>0.18434027331845576</v>
          </cell>
          <cell r="CM114">
            <v>0.18986148493925131</v>
          </cell>
          <cell r="CN114">
            <v>0.1899519314674139</v>
          </cell>
          <cell r="CO114">
            <v>0.19935631016006536</v>
          </cell>
          <cell r="CP114">
            <v>0.19407660189828144</v>
          </cell>
          <cell r="CQ114">
            <v>0.1843411430692769</v>
          </cell>
          <cell r="CR114">
            <v>0.19176851824344693</v>
          </cell>
        </row>
        <row r="115">
          <cell r="CX115" t="str">
            <v>Taxes</v>
          </cell>
          <cell r="DA115">
            <v>73.648449999999997</v>
          </cell>
          <cell r="DB115">
            <v>110.52685</v>
          </cell>
          <cell r="DC115">
            <v>139.8700000000002</v>
          </cell>
          <cell r="DD115">
            <v>183.21000000000026</v>
          </cell>
          <cell r="DE115">
            <v>226.55000000000038</v>
          </cell>
        </row>
        <row r="116">
          <cell r="C116" t="str">
            <v>Adjusted Net Income</v>
          </cell>
          <cell r="G116">
            <v>-18395.999999999993</v>
          </cell>
          <cell r="H116">
            <v>-7660.9999999999927</v>
          </cell>
          <cell r="I116">
            <v>-13383</v>
          </cell>
          <cell r="J116">
            <v>5100.9999999999891</v>
          </cell>
          <cell r="K116">
            <v>-34339</v>
          </cell>
          <cell r="L116">
            <v>5508.0000000000036</v>
          </cell>
          <cell r="M116">
            <v>2925.0000000000091</v>
          </cell>
          <cell r="N116">
            <v>26083</v>
          </cell>
          <cell r="O116">
            <v>12888</v>
          </cell>
          <cell r="P116">
            <v>47404.000000000015</v>
          </cell>
          <cell r="Q116">
            <v>13305.367469116285</v>
          </cell>
          <cell r="R116">
            <v>14990.697168077137</v>
          </cell>
          <cell r="S116">
            <v>14758.655515521852</v>
          </cell>
          <cell r="T116">
            <v>13372.362485379253</v>
          </cell>
          <cell r="U116">
            <v>56427.082638094529</v>
          </cell>
          <cell r="V116">
            <v>16974.843476648803</v>
          </cell>
          <cell r="W116">
            <v>19055.517328718728</v>
          </cell>
          <cell r="X116">
            <v>18778.244475260377</v>
          </cell>
          <cell r="Y116">
            <v>17050.07052190198</v>
          </cell>
          <cell r="Z116">
            <v>73858.675802529877</v>
          </cell>
          <cell r="AA116">
            <v>20789.308281366524</v>
          </cell>
          <cell r="AB116">
            <v>23302.780012371346</v>
          </cell>
          <cell r="AC116">
            <v>22971.387049648918</v>
          </cell>
          <cell r="AD116">
            <v>20869.674433025953</v>
          </cell>
          <cell r="AE116">
            <v>91933.149776412742</v>
          </cell>
          <cell r="AF116">
            <v>20862.319079687622</v>
          </cell>
          <cell r="AG116">
            <v>23399.569667055497</v>
          </cell>
          <cell r="AH116">
            <v>23117.549319985585</v>
          </cell>
          <cell r="AI116">
            <v>20961.027217931063</v>
          </cell>
          <cell r="AJ116">
            <v>92340.46528465976</v>
          </cell>
          <cell r="AL116" t="str">
            <v>Adjusted Net Income</v>
          </cell>
          <cell r="AP116">
            <v>-7221.6666666666697</v>
          </cell>
          <cell r="AQ116">
            <v>5236.6666666666615</v>
          </cell>
          <cell r="AR116">
            <v>4647.0000000000073</v>
          </cell>
          <cell r="AS116">
            <v>10644.333333333338</v>
          </cell>
          <cell r="AT116">
            <v>13306.333333333328</v>
          </cell>
          <cell r="AU116">
            <v>21684.666666666664</v>
          </cell>
          <cell r="AV116">
            <v>13027.122489705427</v>
          </cell>
          <cell r="AW116">
            <v>13867.144035436568</v>
          </cell>
          <cell r="AX116">
            <v>14913.349950558706</v>
          </cell>
          <cell r="AY116">
            <v>63492.283142367363</v>
          </cell>
          <cell r="AZ116">
            <v>14296.557838807652</v>
          </cell>
          <cell r="BA116">
            <v>14573.189482469104</v>
          </cell>
          <cell r="BB116">
            <v>17668.40142733878</v>
          </cell>
          <cell r="BC116">
            <v>18963.093044232613</v>
          </cell>
          <cell r="BD116">
            <v>65501.241792848145</v>
          </cell>
          <cell r="BE116">
            <v>18202.186490807577</v>
          </cell>
          <cell r="BF116">
            <v>18296.483108390159</v>
          </cell>
          <cell r="BG116">
            <v>21627.132191701461</v>
          </cell>
          <cell r="BH116">
            <v>23192.315691463868</v>
          </cell>
          <cell r="BI116">
            <v>81318.117482363057</v>
          </cell>
          <cell r="BJ116">
            <v>22270.816177441262</v>
          </cell>
          <cell r="BK116">
            <v>20867.222648579846</v>
          </cell>
          <cell r="BL116">
            <v>21708.069275476915</v>
          </cell>
          <cell r="BM116">
            <v>23305.562884698862</v>
          </cell>
          <cell r="BN116">
            <v>88151.670986196899</v>
          </cell>
          <cell r="BP116" t="str">
            <v>Adjusted Net Income</v>
          </cell>
          <cell r="BT116">
            <v>-71.133416666666662</v>
          </cell>
          <cell r="BU116">
            <v>51.581166666666611</v>
          </cell>
          <cell r="BV116">
            <v>45.772950000000066</v>
          </cell>
          <cell r="BW116">
            <v>104.84668333333335</v>
          </cell>
          <cell r="BX116">
            <v>131.06738333333328</v>
          </cell>
          <cell r="BY116">
            <v>213.59396666666666</v>
          </cell>
          <cell r="BZ116">
            <v>128.31715652359847</v>
          </cell>
          <cell r="CA116">
            <v>136.59136874905019</v>
          </cell>
          <cell r="CB116">
            <v>146.89649701300326</v>
          </cell>
          <cell r="CC116">
            <v>625.39898895231852</v>
          </cell>
          <cell r="CD116">
            <v>140.82109471225533</v>
          </cell>
          <cell r="CE116">
            <v>143.54591640232064</v>
          </cell>
          <cell r="CF116">
            <v>174.03375405928696</v>
          </cell>
          <cell r="CG116">
            <v>186.78646648569122</v>
          </cell>
          <cell r="CH116">
            <v>645.18723165955419</v>
          </cell>
          <cell r="CI116">
            <v>179.29153693445457</v>
          </cell>
          <cell r="CJ116">
            <v>180.22035861764306</v>
          </cell>
          <cell r="CK116">
            <v>213.02725208825933</v>
          </cell>
          <cell r="CL116">
            <v>228.44430956091907</v>
          </cell>
          <cell r="CM116">
            <v>800.98345720127622</v>
          </cell>
          <cell r="CN116">
            <v>219.3675393477964</v>
          </cell>
          <cell r="CO116">
            <v>205.54214308851144</v>
          </cell>
          <cell r="CP116">
            <v>213.82448236344757</v>
          </cell>
          <cell r="CQ116">
            <v>229.5597944142838</v>
          </cell>
          <cell r="CR116">
            <v>868.29395921403921</v>
          </cell>
          <cell r="CX116" t="str">
            <v>Tax Rate %</v>
          </cell>
          <cell r="DA116">
            <v>-0.32204849894473825</v>
          </cell>
          <cell r="DB116">
            <v>0.16590522658386977</v>
          </cell>
          <cell r="DC116">
            <v>0.17833128540623688</v>
          </cell>
          <cell r="DD116">
            <v>0.18701234306526826</v>
          </cell>
          <cell r="DE116">
            <v>0.19177350084507991</v>
          </cell>
        </row>
        <row r="117">
          <cell r="C117" t="str">
            <v>Margin %</v>
          </cell>
          <cell r="G117">
            <v>-9.857886952607546E-2</v>
          </cell>
          <cell r="H117">
            <v>-3.4389420573501125E-2</v>
          </cell>
          <cell r="I117">
            <v>-7.0062927324698709E-2</v>
          </cell>
          <cell r="J117">
            <v>2.7518530906422908E-2</v>
          </cell>
          <cell r="K117">
            <v>-4.3701416710360874E-2</v>
          </cell>
          <cell r="L117">
            <v>2.7670466248361041E-2</v>
          </cell>
          <cell r="M117">
            <v>1.3429197140614066E-2</v>
          </cell>
          <cell r="N117">
            <v>0.12095510151083741</v>
          </cell>
          <cell r="O117">
            <v>6.4278339974962961E-2</v>
          </cell>
          <cell r="P117">
            <v>5.6906811554709377E-2</v>
          </cell>
          <cell r="Q117">
            <v>6.3374255514677638E-2</v>
          </cell>
          <cell r="R117">
            <v>6.561364591417343E-2</v>
          </cell>
          <cell r="S117">
            <v>6.5327114941854642E-2</v>
          </cell>
          <cell r="T117">
            <v>6.3470789637818756E-2</v>
          </cell>
          <cell r="U117">
            <v>6.4486407764109549E-2</v>
          </cell>
          <cell r="V117">
            <v>7.9631201404279511E-2</v>
          </cell>
          <cell r="W117">
            <v>8.2225983546668768E-2</v>
          </cell>
          <cell r="X117">
            <v>8.1904484679840517E-2</v>
          </cell>
          <cell r="Y117">
            <v>7.9732871630032079E-2</v>
          </cell>
          <cell r="Z117">
            <v>8.3171946772218591E-2</v>
          </cell>
          <cell r="AA117">
            <v>9.6763954259580759E-2</v>
          </cell>
          <cell r="AB117">
            <v>9.9753840407263358E-2</v>
          </cell>
          <cell r="AC117">
            <v>9.9387407471240488E-2</v>
          </cell>
          <cell r="AD117">
            <v>9.6867610354010023E-2</v>
          </cell>
          <cell r="AE117">
            <v>0.10271590542735927</v>
          </cell>
          <cell r="AF117">
            <v>9.633365923631608E-2</v>
          </cell>
          <cell r="AG117">
            <v>9.9359330578037308E-2</v>
          </cell>
          <cell r="AH117">
            <v>9.9202452503786384E-2</v>
          </cell>
          <cell r="AI117">
            <v>9.6554890585798331E-2</v>
          </cell>
          <cell r="AJ117">
            <v>0.10235135744683975</v>
          </cell>
          <cell r="AL117" t="str">
            <v>Margin %</v>
          </cell>
          <cell r="AP117">
            <v>-3.8183343496758886E-2</v>
          </cell>
          <cell r="AQ117">
            <v>2.7571609841537805E-2</v>
          </cell>
          <cell r="AR117">
            <v>2.2634322796843152E-2</v>
          </cell>
          <cell r="AS117">
            <v>4.9032644412369888E-2</v>
          </cell>
          <cell r="AT117">
            <v>1.6602713563575591E-2</v>
          </cell>
          <cell r="AU117">
            <v>0.10296824720989826</v>
          </cell>
          <cell r="AV117">
            <v>6.3967659673502278E-2</v>
          </cell>
          <cell r="AW117">
            <v>6.4163363269776286E-2</v>
          </cell>
          <cell r="AX117">
            <v>6.5518848894079454E-2</v>
          </cell>
          <cell r="AY117">
            <v>7.4001273863173206E-2</v>
          </cell>
          <cell r="AZ117">
            <v>6.4736795911348302E-2</v>
          </cell>
          <cell r="BA117">
            <v>6.8899750564751921E-2</v>
          </cell>
          <cell r="BB117">
            <v>8.0544962020196648E-2</v>
          </cell>
          <cell r="BC117">
            <v>8.2119583196089224E-2</v>
          </cell>
          <cell r="BD117">
            <v>7.4210980463491824E-2</v>
          </cell>
          <cell r="BE117">
            <v>8.121383719768803E-2</v>
          </cell>
          <cell r="BF117">
            <v>8.5427670328815514E-2</v>
          </cell>
          <cell r="BG117">
            <v>9.7816950183917492E-2</v>
          </cell>
          <cell r="BH117">
            <v>9.9632561217846319E-2</v>
          </cell>
          <cell r="BI117">
            <v>9.1145591964845438E-2</v>
          </cell>
          <cell r="BJ117">
            <v>9.8586352950770992E-2</v>
          </cell>
          <cell r="BK117">
            <v>9.6689012085406797E-2</v>
          </cell>
          <cell r="BL117">
            <v>9.7399358357812035E-2</v>
          </cell>
          <cell r="BM117">
            <v>9.9307404871453703E-2</v>
          </cell>
          <cell r="BN117">
            <v>9.8024994868116402E-2</v>
          </cell>
          <cell r="BP117" t="str">
            <v>Margin %</v>
          </cell>
          <cell r="BT117">
            <v>-3.8183343496758879E-2</v>
          </cell>
          <cell r="BU117">
            <v>2.7571609841537802E-2</v>
          </cell>
          <cell r="BV117">
            <v>2.2634322796843145E-2</v>
          </cell>
          <cell r="BW117">
            <v>4.9032644412369875E-2</v>
          </cell>
          <cell r="BX117">
            <v>1.6602713563575591E-2</v>
          </cell>
          <cell r="BY117">
            <v>0.10296824720989826</v>
          </cell>
          <cell r="BZ117">
            <v>6.3967659673502278E-2</v>
          </cell>
          <cell r="CA117">
            <v>6.4163363269776286E-2</v>
          </cell>
          <cell r="CB117">
            <v>6.5518848894079468E-2</v>
          </cell>
          <cell r="CC117">
            <v>7.400127386317322E-2</v>
          </cell>
          <cell r="CD117">
            <v>6.4736795911348274E-2</v>
          </cell>
          <cell r="CE117">
            <v>6.8899750564751921E-2</v>
          </cell>
          <cell r="CF117">
            <v>8.0544962020196662E-2</v>
          </cell>
          <cell r="CG117">
            <v>8.2119583196089224E-2</v>
          </cell>
          <cell r="CH117">
            <v>7.4210980463491824E-2</v>
          </cell>
          <cell r="CI117">
            <v>8.1213837197688016E-2</v>
          </cell>
          <cell r="CJ117">
            <v>8.5427670328815514E-2</v>
          </cell>
          <cell r="CK117">
            <v>9.7816950183917464E-2</v>
          </cell>
          <cell r="CL117">
            <v>9.9632561217846319E-2</v>
          </cell>
          <cell r="CM117">
            <v>9.1145591964845424E-2</v>
          </cell>
          <cell r="CN117">
            <v>9.8586352950770978E-2</v>
          </cell>
          <cell r="CO117">
            <v>9.6689012085406811E-2</v>
          </cell>
          <cell r="CP117">
            <v>9.7399358357812008E-2</v>
          </cell>
          <cell r="CQ117">
            <v>9.9307404871453717E-2</v>
          </cell>
          <cell r="CR117">
            <v>9.8024994868116361E-2</v>
          </cell>
        </row>
        <row r="118">
          <cell r="CX118" t="str">
            <v>Adjusted Net Income</v>
          </cell>
          <cell r="DA118">
            <v>-338.23915000000034</v>
          </cell>
          <cell r="DB118">
            <v>466.92939999999805</v>
          </cell>
          <cell r="DC118">
            <v>555.80676398522951</v>
          </cell>
          <cell r="DD118">
            <v>727.50795665491978</v>
          </cell>
          <cell r="DE118">
            <v>905.54152529766793</v>
          </cell>
        </row>
        <row r="119">
          <cell r="C119" t="str">
            <v>WASO</v>
          </cell>
          <cell r="G119">
            <v>417.12448999999998</v>
          </cell>
          <cell r="H119">
            <v>417.12448999999998</v>
          </cell>
          <cell r="I119">
            <v>417.12448999999998</v>
          </cell>
          <cell r="J119">
            <v>417.12448999999998</v>
          </cell>
          <cell r="K119">
            <v>417.12448999999998</v>
          </cell>
          <cell r="L119">
            <v>417.12448999999998</v>
          </cell>
          <cell r="M119">
            <v>430.7</v>
          </cell>
          <cell r="N119">
            <v>1667.1</v>
          </cell>
          <cell r="O119">
            <v>1667.1244899999999</v>
          </cell>
          <cell r="P119">
            <v>1667.1244899999999</v>
          </cell>
          <cell r="Q119">
            <v>1667.1244899999999</v>
          </cell>
          <cell r="R119">
            <v>1667.1244899999999</v>
          </cell>
          <cell r="S119">
            <v>1667.1244899999999</v>
          </cell>
          <cell r="T119">
            <v>1667.1244899999999</v>
          </cell>
          <cell r="U119">
            <v>1667.1244899999999</v>
          </cell>
          <cell r="V119">
            <v>1667.1244899999999</v>
          </cell>
          <cell r="W119">
            <v>1667.1244899999999</v>
          </cell>
          <cell r="X119">
            <v>1667.1244899999999</v>
          </cell>
          <cell r="Y119">
            <v>1667.1244899999999</v>
          </cell>
          <cell r="Z119">
            <v>1667.1244899999999</v>
          </cell>
          <cell r="AA119">
            <v>1667.1244899999999</v>
          </cell>
          <cell r="AB119">
            <v>1667.1244899999999</v>
          </cell>
          <cell r="AC119">
            <v>1667.1244899999999</v>
          </cell>
          <cell r="AD119">
            <v>1667.1244899999999</v>
          </cell>
          <cell r="AE119">
            <v>1667.1244899999999</v>
          </cell>
          <cell r="AF119">
            <v>1667.1244899999999</v>
          </cell>
          <cell r="AG119">
            <v>1667.1244899999999</v>
          </cell>
          <cell r="AH119">
            <v>1667.1244899999999</v>
          </cell>
          <cell r="AI119">
            <v>1667.1244899999999</v>
          </cell>
          <cell r="AJ119">
            <v>1667.1244899999999</v>
          </cell>
          <cell r="AL119" t="str">
            <v>WASO</v>
          </cell>
          <cell r="AP119">
            <v>417.12448999999998</v>
          </cell>
          <cell r="AQ119">
            <v>417.12448999999998</v>
          </cell>
          <cell r="AR119">
            <v>421.64965999999998</v>
          </cell>
          <cell r="AS119">
            <v>842.83333333333326</v>
          </cell>
          <cell r="AT119">
            <v>524.68299333333334</v>
          </cell>
          <cell r="AU119">
            <v>1667.1081633333331</v>
          </cell>
          <cell r="AV119">
            <v>1667.1244899999997</v>
          </cell>
          <cell r="AW119">
            <v>1667.1244899999997</v>
          </cell>
          <cell r="AX119">
            <v>1667.1244899999997</v>
          </cell>
          <cell r="AY119">
            <v>1667.1204083333332</v>
          </cell>
          <cell r="AZ119">
            <v>1667.1244899999997</v>
          </cell>
          <cell r="BA119">
            <v>1667.1244899999997</v>
          </cell>
          <cell r="BB119">
            <v>1667.1244899999997</v>
          </cell>
          <cell r="BC119">
            <v>1667.1244899999997</v>
          </cell>
          <cell r="BD119">
            <v>1667.1244899999997</v>
          </cell>
          <cell r="BE119">
            <v>1667.1244899999997</v>
          </cell>
          <cell r="BF119">
            <v>1667.1244899999997</v>
          </cell>
          <cell r="BG119">
            <v>1667.1244899999997</v>
          </cell>
          <cell r="BH119">
            <v>1667.1244899999997</v>
          </cell>
          <cell r="BI119">
            <v>1667.1244899999997</v>
          </cell>
          <cell r="BJ119">
            <v>1667.1244899999997</v>
          </cell>
          <cell r="BK119">
            <v>1667.1244899999997</v>
          </cell>
          <cell r="BL119">
            <v>1667.1244899999997</v>
          </cell>
          <cell r="BM119">
            <v>1667.1244899999997</v>
          </cell>
          <cell r="BN119">
            <v>1667.1244899999997</v>
          </cell>
          <cell r="BP119" t="str">
            <v>WASO</v>
          </cell>
          <cell r="BT119">
            <v>417.12448999999998</v>
          </cell>
          <cell r="BU119">
            <v>417.12448999999998</v>
          </cell>
          <cell r="BV119">
            <v>421.64965999999998</v>
          </cell>
          <cell r="BW119">
            <v>842.83333333333326</v>
          </cell>
          <cell r="BX119">
            <v>2098.7319733333334</v>
          </cell>
          <cell r="BY119">
            <v>1667.1081633333331</v>
          </cell>
          <cell r="BZ119">
            <v>1667.1244899999997</v>
          </cell>
          <cell r="CA119">
            <v>1667.1244899999997</v>
          </cell>
          <cell r="CB119">
            <v>1667.1244899999997</v>
          </cell>
          <cell r="CC119">
            <v>1667.1204083333332</v>
          </cell>
          <cell r="CD119">
            <v>1667.1244899999997</v>
          </cell>
          <cell r="CE119">
            <v>1667.1244899999997</v>
          </cell>
          <cell r="CF119">
            <v>1667.1244899999997</v>
          </cell>
          <cell r="CG119">
            <v>1667.1244899999997</v>
          </cell>
          <cell r="CH119">
            <v>1667.1244899999997</v>
          </cell>
          <cell r="CI119">
            <v>1667.1244899999997</v>
          </cell>
          <cell r="CJ119">
            <v>1667.1244899999997</v>
          </cell>
          <cell r="CK119">
            <v>1667.1244899999997</v>
          </cell>
          <cell r="CL119">
            <v>1667.1244899999997</v>
          </cell>
          <cell r="CM119">
            <v>1667.1244899999997</v>
          </cell>
          <cell r="CN119">
            <v>1667.1244899999997</v>
          </cell>
          <cell r="CO119">
            <v>1667.1244899999997</v>
          </cell>
          <cell r="CP119">
            <v>1667.1244899999997</v>
          </cell>
          <cell r="CQ119">
            <v>1667.1244899999997</v>
          </cell>
          <cell r="CR119">
            <v>1667.1244899999997</v>
          </cell>
          <cell r="CX119" t="str">
            <v>Margin %</v>
          </cell>
          <cell r="DA119">
            <v>-4.3701416710360923E-2</v>
          </cell>
          <cell r="DB119">
            <v>5.6906811554709141E-2</v>
          </cell>
          <cell r="DC119">
            <v>6.4486407764109369E-2</v>
          </cell>
          <cell r="DD119">
            <v>8.3171946772218633E-2</v>
          </cell>
          <cell r="DE119">
            <v>0.10271590542735953</v>
          </cell>
        </row>
        <row r="121">
          <cell r="C121" t="str">
            <v>Adjusted EPS</v>
          </cell>
          <cell r="G121">
            <v>-44.101941844747579</v>
          </cell>
          <cell r="H121">
            <v>-18.366219638650307</v>
          </cell>
          <cell r="I121">
            <v>-32.083946929128999</v>
          </cell>
          <cell r="J121">
            <v>12.228963108831106</v>
          </cell>
          <cell r="K121">
            <v>-82.323145303695796</v>
          </cell>
          <cell r="L121">
            <v>13.204691002439114</v>
          </cell>
          <cell r="M121">
            <v>6.7912700255398404</v>
          </cell>
          <cell r="N121">
            <v>15.645732109651492</v>
          </cell>
          <cell r="O121">
            <v>7.7306764295688568</v>
          </cell>
          <cell r="P121">
            <v>28.434589188957339</v>
          </cell>
          <cell r="Q121">
            <v>7.9810281409256278</v>
          </cell>
          <cell r="R121">
            <v>8.9919482666091337</v>
          </cell>
          <cell r="S121">
            <v>8.8527615088432015</v>
          </cell>
          <cell r="T121">
            <v>8.0212141118383151</v>
          </cell>
          <cell r="U121">
            <v>33.846952028216279</v>
          </cell>
          <cell r="V121">
            <v>10.182109121706205</v>
          </cell>
          <cell r="W121">
            <v>11.430170597949004</v>
          </cell>
          <cell r="X121">
            <v>11.263852572437694</v>
          </cell>
          <cell r="Y121">
            <v>10.227232953612228</v>
          </cell>
          <cell r="Z121">
            <v>44.303035703428414</v>
          </cell>
          <cell r="AA121">
            <v>12.470159490828742</v>
          </cell>
          <cell r="AB121">
            <v>13.977828381833289</v>
          </cell>
          <cell r="AC121">
            <v>13.779047208195543</v>
          </cell>
          <cell r="AD121">
            <v>12.518365939802104</v>
          </cell>
          <cell r="AE121">
            <v>55.14474193610625</v>
          </cell>
          <cell r="AF121">
            <v>12.513953939749049</v>
          </cell>
          <cell r="AG121">
            <v>14.035886226502196</v>
          </cell>
          <cell r="AH121">
            <v>13.866720487073875</v>
          </cell>
          <cell r="AI121">
            <v>12.57316255844281</v>
          </cell>
          <cell r="AJ121">
            <v>55.389064127214496</v>
          </cell>
          <cell r="AL121" t="str">
            <v>Adjusted EPS</v>
          </cell>
          <cell r="AP121">
            <v>-17.31297691647563</v>
          </cell>
          <cell r="AQ121">
            <v>12.554205740033776</v>
          </cell>
          <cell r="AR121">
            <v>11.020997858743696</v>
          </cell>
          <cell r="AS121">
            <v>12.629226814316795</v>
          </cell>
          <cell r="AT121">
            <v>25.360710185778327</v>
          </cell>
          <cell r="AU121">
            <v>13.00735437784002</v>
          </cell>
          <cell r="AV121">
            <v>7.8141270000211138</v>
          </cell>
          <cell r="AW121">
            <v>8.3180015161534637</v>
          </cell>
          <cell r="AX121">
            <v>8.9455526806871557</v>
          </cell>
          <cell r="AY121">
            <v>38.085001434204969</v>
          </cell>
          <cell r="AZ121">
            <v>8.5755790431749066</v>
          </cell>
          <cell r="BA121">
            <v>8.7415124484609468</v>
          </cell>
          <cell r="BB121">
            <v>10.59812961378714</v>
          </cell>
          <cell r="BC121">
            <v>11.374731256111904</v>
          </cell>
          <cell r="BD121">
            <v>39.289952361534894</v>
          </cell>
          <cell r="BE121">
            <v>10.918312699495873</v>
          </cell>
          <cell r="BF121">
            <v>10.974875132684399</v>
          </cell>
          <cell r="BG121">
            <v>12.972715787830257</v>
          </cell>
          <cell r="BH121">
            <v>13.911567990620707</v>
          </cell>
          <cell r="BI121">
            <v>48.777471610631231</v>
          </cell>
          <cell r="BJ121">
            <v>13.358820118731066</v>
          </cell>
          <cell r="BK121">
            <v>12.516895273117756</v>
          </cell>
          <cell r="BL121">
            <v>13.021264702000101</v>
          </cell>
          <cell r="BM121">
            <v>13.979497646692758</v>
          </cell>
          <cell r="BN121">
            <v>52.876477740541688</v>
          </cell>
          <cell r="BP121" t="str">
            <v>Adjusted EPS</v>
          </cell>
          <cell r="BT121">
            <v>-0.17053282262728489</v>
          </cell>
          <cell r="BU121">
            <v>0.12365892653933269</v>
          </cell>
          <cell r="BV121">
            <v>0.10855682890862539</v>
          </cell>
          <cell r="BW121">
            <v>0.12439788412102039</v>
          </cell>
          <cell r="BX121">
            <v>6.2450748832479128E-2</v>
          </cell>
          <cell r="BY121">
            <v>0.1281224406217242</v>
          </cell>
          <cell r="BZ121">
            <v>7.6969150950207982E-2</v>
          </cell>
          <cell r="CA121">
            <v>8.1932314934111614E-2</v>
          </cell>
          <cell r="CB121">
            <v>8.8113693904768489E-2</v>
          </cell>
          <cell r="CC121">
            <v>0.37513726412691889</v>
          </cell>
          <cell r="CD121">
            <v>8.4469453575272802E-2</v>
          </cell>
          <cell r="CE121">
            <v>8.6103897617340303E-2</v>
          </cell>
          <cell r="CF121">
            <v>0.10439157669580332</v>
          </cell>
          <cell r="CG121">
            <v>0.11204110287270223</v>
          </cell>
          <cell r="CH121">
            <v>0.38700603076111867</v>
          </cell>
          <cell r="CI121">
            <v>0.10754538009003431</v>
          </cell>
          <cell r="CJ121">
            <v>0.10810252005694133</v>
          </cell>
          <cell r="CK121">
            <v>0.12778125051012798</v>
          </cell>
          <cell r="CL121">
            <v>0.13702894470761395</v>
          </cell>
          <cell r="CM121">
            <v>0.48045809536471773</v>
          </cell>
          <cell r="CN121">
            <v>0.13158437816950097</v>
          </cell>
          <cell r="CO121">
            <v>0.12329141844020987</v>
          </cell>
          <cell r="CP121">
            <v>0.12825945731470095</v>
          </cell>
          <cell r="CQ121">
            <v>0.13769805181992367</v>
          </cell>
          <cell r="CR121">
            <v>0.52083330574433551</v>
          </cell>
          <cell r="CX121" t="str">
            <v>WASO</v>
          </cell>
          <cell r="DA121">
            <v>417.12448999999998</v>
          </cell>
          <cell r="DB121">
            <v>1667.1244899999999</v>
          </cell>
          <cell r="DC121">
            <v>1667.1244899999999</v>
          </cell>
          <cell r="DD121">
            <v>1667.1244899999999</v>
          </cell>
          <cell r="DE121">
            <v>1667.1244899999999</v>
          </cell>
        </row>
        <row r="123">
          <cell r="C123" t="str">
            <v>Extraordinary Profits</v>
          </cell>
          <cell r="G123">
            <v>-326</v>
          </cell>
          <cell r="H123">
            <v>-2241</v>
          </cell>
          <cell r="I123">
            <v>-49</v>
          </cell>
          <cell r="J123">
            <v>-387</v>
          </cell>
          <cell r="K123">
            <v>-3003</v>
          </cell>
          <cell r="L123">
            <v>-151</v>
          </cell>
          <cell r="M123">
            <v>-7836</v>
          </cell>
          <cell r="N123">
            <v>-15548</v>
          </cell>
          <cell r="O123">
            <v>-282</v>
          </cell>
          <cell r="P123">
            <v>-23817</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L123" t="str">
            <v>Extraordinary Profits</v>
          </cell>
          <cell r="AP123">
            <v>-161.66666666666666</v>
          </cell>
          <cell r="AQ123">
            <v>-308.33333333333331</v>
          </cell>
          <cell r="AR123">
            <v>-2712.6666666666665</v>
          </cell>
          <cell r="AS123">
            <v>-10406.666666666666</v>
          </cell>
          <cell r="AT123">
            <v>-13589.333333333332</v>
          </cell>
          <cell r="AU123">
            <v>-10459.333333333332</v>
          </cell>
          <cell r="AV123">
            <v>-188</v>
          </cell>
          <cell r="AW123">
            <v>0</v>
          </cell>
          <cell r="AX123">
            <v>0</v>
          </cell>
          <cell r="AY123">
            <v>-10647.333333333332</v>
          </cell>
          <cell r="AZ123">
            <v>0</v>
          </cell>
          <cell r="BA123">
            <v>0</v>
          </cell>
          <cell r="BB123">
            <v>0</v>
          </cell>
          <cell r="BC123">
            <v>0</v>
          </cell>
          <cell r="BD123">
            <v>0</v>
          </cell>
          <cell r="BE123">
            <v>0</v>
          </cell>
          <cell r="BF123">
            <v>0</v>
          </cell>
          <cell r="BG123">
            <v>0</v>
          </cell>
          <cell r="BH123">
            <v>0</v>
          </cell>
          <cell r="BI123">
            <v>0</v>
          </cell>
          <cell r="BJ123">
            <v>0</v>
          </cell>
          <cell r="BK123">
            <v>0</v>
          </cell>
          <cell r="BL123">
            <v>0</v>
          </cell>
          <cell r="BM123">
            <v>0</v>
          </cell>
          <cell r="BN123">
            <v>0</v>
          </cell>
          <cell r="BP123" t="str">
            <v>Extraordinary Profits</v>
          </cell>
          <cell r="BT123">
            <v>-1.5924166666666664</v>
          </cell>
          <cell r="BU123">
            <v>-3.0370833333333329</v>
          </cell>
          <cell r="BV123">
            <v>-26.719766666666665</v>
          </cell>
          <cell r="BW123">
            <v>-102.50566666666666</v>
          </cell>
          <cell r="BX123">
            <v>-133.85493333333332</v>
          </cell>
          <cell r="BY123">
            <v>-103.02443333333332</v>
          </cell>
          <cell r="BZ123">
            <v>-1.8517999999999999</v>
          </cell>
          <cell r="CA123">
            <v>0</v>
          </cell>
          <cell r="CB123">
            <v>0</v>
          </cell>
          <cell r="CC123">
            <v>-104.87623333333332</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X123" t="str">
            <v>Adjusted EPS</v>
          </cell>
          <cell r="DA123">
            <v>-0.81088298124140434</v>
          </cell>
          <cell r="DB123">
            <v>0.28008070351122855</v>
          </cell>
          <cell r="DC123">
            <v>0.33339247747792938</v>
          </cell>
          <cell r="DD123">
            <v>0.43638490167877014</v>
          </cell>
          <cell r="DE123">
            <v>0.54317570807064808</v>
          </cell>
        </row>
        <row r="124">
          <cell r="C124" t="str">
            <v>Extraordinary Losses</v>
          </cell>
          <cell r="G124">
            <v>2417</v>
          </cell>
          <cell r="H124">
            <v>88148</v>
          </cell>
          <cell r="I124">
            <v>32866</v>
          </cell>
          <cell r="J124">
            <v>10463</v>
          </cell>
          <cell r="K124">
            <v>133894</v>
          </cell>
          <cell r="L124">
            <v>8854</v>
          </cell>
          <cell r="M124">
            <v>19001</v>
          </cell>
          <cell r="N124">
            <v>16359</v>
          </cell>
          <cell r="O124">
            <v>27740</v>
          </cell>
          <cell r="P124">
            <v>71954</v>
          </cell>
          <cell r="Q124">
            <v>10450</v>
          </cell>
          <cell r="R124">
            <v>10450</v>
          </cell>
          <cell r="S124">
            <v>10450</v>
          </cell>
          <cell r="T124">
            <v>10450</v>
          </cell>
          <cell r="U124">
            <v>41800</v>
          </cell>
          <cell r="V124">
            <v>10450</v>
          </cell>
          <cell r="W124">
            <v>10450</v>
          </cell>
          <cell r="X124">
            <v>10450</v>
          </cell>
          <cell r="Y124">
            <v>10450</v>
          </cell>
          <cell r="Z124">
            <v>15400</v>
          </cell>
          <cell r="AA124">
            <v>10450</v>
          </cell>
          <cell r="AB124">
            <v>10450</v>
          </cell>
          <cell r="AC124">
            <v>10450</v>
          </cell>
          <cell r="AD124">
            <v>10450</v>
          </cell>
          <cell r="AE124">
            <v>21000</v>
          </cell>
          <cell r="AF124">
            <v>10450</v>
          </cell>
          <cell r="AG124">
            <v>10450</v>
          </cell>
          <cell r="AH124">
            <v>10450</v>
          </cell>
          <cell r="AI124">
            <v>10450</v>
          </cell>
          <cell r="AJ124">
            <v>21000</v>
          </cell>
          <cell r="AL124" t="str">
            <v>Extraordinary Losses</v>
          </cell>
          <cell r="AP124">
            <v>25398.333333333332</v>
          </cell>
          <cell r="AQ124">
            <v>9926.6666666666661</v>
          </cell>
          <cell r="AR124">
            <v>12236.333333333332</v>
          </cell>
          <cell r="AS124">
            <v>18120.333333333332</v>
          </cell>
          <cell r="AT124">
            <v>65681.666666666657</v>
          </cell>
          <cell r="AU124">
            <v>20152.666666666664</v>
          </cell>
          <cell r="AV124">
            <v>21976.666666666664</v>
          </cell>
          <cell r="AW124">
            <v>10450</v>
          </cell>
          <cell r="AX124">
            <v>10450</v>
          </cell>
          <cell r="AY124">
            <v>63029.333333333328</v>
          </cell>
          <cell r="AZ124">
            <v>10450</v>
          </cell>
          <cell r="BA124">
            <v>10450</v>
          </cell>
          <cell r="BB124">
            <v>10450</v>
          </cell>
          <cell r="BC124">
            <v>10450</v>
          </cell>
          <cell r="BD124">
            <v>41800</v>
          </cell>
          <cell r="BE124">
            <v>10450</v>
          </cell>
          <cell r="BF124">
            <v>10450</v>
          </cell>
          <cell r="BG124">
            <v>10450</v>
          </cell>
          <cell r="BH124">
            <v>10450</v>
          </cell>
          <cell r="BI124">
            <v>41800</v>
          </cell>
          <cell r="BJ124">
            <v>10450</v>
          </cell>
          <cell r="BK124">
            <v>10450</v>
          </cell>
          <cell r="BL124">
            <v>10450</v>
          </cell>
          <cell r="BM124">
            <v>10450</v>
          </cell>
          <cell r="BN124">
            <v>41800</v>
          </cell>
          <cell r="BP124" t="str">
            <v>Extraordinary Losses</v>
          </cell>
          <cell r="BT124">
            <v>250.17358333333331</v>
          </cell>
          <cell r="BU124">
            <v>97.777666666666661</v>
          </cell>
          <cell r="BV124">
            <v>120.52788333333331</v>
          </cell>
          <cell r="BW124">
            <v>178.48528333333331</v>
          </cell>
          <cell r="BX124">
            <v>646.96441666666658</v>
          </cell>
          <cell r="BY124">
            <v>198.50376666666662</v>
          </cell>
          <cell r="BZ124">
            <v>216.47016666666664</v>
          </cell>
          <cell r="CA124">
            <v>102.93249999999999</v>
          </cell>
          <cell r="CB124">
            <v>102.93249999999999</v>
          </cell>
          <cell r="CC124">
            <v>620.83893333333322</v>
          </cell>
          <cell r="CD124">
            <v>102.93249999999999</v>
          </cell>
          <cell r="CE124">
            <v>102.93249999999999</v>
          </cell>
          <cell r="CF124">
            <v>102.93249999999999</v>
          </cell>
          <cell r="CG124">
            <v>102.93249999999999</v>
          </cell>
          <cell r="CH124">
            <v>411.72999999999996</v>
          </cell>
          <cell r="CI124">
            <v>102.93249999999999</v>
          </cell>
          <cell r="CJ124">
            <v>102.93249999999999</v>
          </cell>
          <cell r="CK124">
            <v>102.93249999999999</v>
          </cell>
          <cell r="CL124">
            <v>102.93249999999999</v>
          </cell>
          <cell r="CM124">
            <v>411.72999999999996</v>
          </cell>
          <cell r="CN124">
            <v>102.93249999999999</v>
          </cell>
          <cell r="CO124">
            <v>102.93249999999999</v>
          </cell>
          <cell r="CP124">
            <v>102.93249999999999</v>
          </cell>
          <cell r="CQ124">
            <v>102.93249999999999</v>
          </cell>
          <cell r="CR124">
            <v>411.72999999999996</v>
          </cell>
        </row>
        <row r="125">
          <cell r="C125" t="str">
            <v>Adjustments</v>
          </cell>
          <cell r="G125">
            <v>2091</v>
          </cell>
          <cell r="H125">
            <v>85907</v>
          </cell>
          <cell r="I125">
            <v>32817</v>
          </cell>
          <cell r="J125">
            <v>10076</v>
          </cell>
          <cell r="K125">
            <v>130891</v>
          </cell>
          <cell r="L125">
            <v>8703</v>
          </cell>
          <cell r="M125">
            <v>11165</v>
          </cell>
          <cell r="N125">
            <v>811</v>
          </cell>
          <cell r="O125">
            <v>27458</v>
          </cell>
          <cell r="P125">
            <v>48137</v>
          </cell>
          <cell r="Q125">
            <v>10450</v>
          </cell>
          <cell r="R125">
            <v>10450</v>
          </cell>
          <cell r="S125">
            <v>10450</v>
          </cell>
          <cell r="T125">
            <v>10450</v>
          </cell>
          <cell r="U125">
            <v>41800</v>
          </cell>
          <cell r="V125">
            <v>10450</v>
          </cell>
          <cell r="W125">
            <v>10450</v>
          </cell>
          <cell r="X125">
            <v>10450</v>
          </cell>
          <cell r="Y125">
            <v>10450</v>
          </cell>
          <cell r="Z125">
            <v>15400</v>
          </cell>
          <cell r="AA125">
            <v>10450</v>
          </cell>
          <cell r="AB125">
            <v>10450</v>
          </cell>
          <cell r="AC125">
            <v>10450</v>
          </cell>
          <cell r="AD125">
            <v>10450</v>
          </cell>
          <cell r="AE125">
            <v>21000</v>
          </cell>
          <cell r="AF125">
            <v>10450</v>
          </cell>
          <cell r="AG125">
            <v>10450</v>
          </cell>
          <cell r="AH125">
            <v>10450</v>
          </cell>
          <cell r="AI125">
            <v>10450</v>
          </cell>
          <cell r="AJ125">
            <v>21000</v>
          </cell>
          <cell r="AL125" t="str">
            <v>Adjustments</v>
          </cell>
          <cell r="AP125">
            <v>25236.666666666664</v>
          </cell>
          <cell r="AQ125">
            <v>9618.3333333333321</v>
          </cell>
          <cell r="AR125">
            <v>9523.6666666666661</v>
          </cell>
          <cell r="AS125">
            <v>7713.6666666666661</v>
          </cell>
          <cell r="AT125">
            <v>52092.333333333328</v>
          </cell>
          <cell r="AU125">
            <v>9693.3333333333321</v>
          </cell>
          <cell r="AV125">
            <v>21788.666666666664</v>
          </cell>
          <cell r="AW125">
            <v>10450</v>
          </cell>
          <cell r="AX125">
            <v>10450</v>
          </cell>
          <cell r="AY125">
            <v>52382</v>
          </cell>
          <cell r="AZ125">
            <v>10450</v>
          </cell>
          <cell r="BA125">
            <v>10450</v>
          </cell>
          <cell r="BB125">
            <v>10450</v>
          </cell>
          <cell r="BC125">
            <v>10450</v>
          </cell>
          <cell r="BD125">
            <v>41800</v>
          </cell>
          <cell r="BE125">
            <v>10450</v>
          </cell>
          <cell r="BF125">
            <v>10450</v>
          </cell>
          <cell r="BG125">
            <v>10450</v>
          </cell>
          <cell r="BH125">
            <v>10450</v>
          </cell>
          <cell r="BI125">
            <v>41800</v>
          </cell>
          <cell r="BJ125">
            <v>10450</v>
          </cell>
          <cell r="BK125">
            <v>10450</v>
          </cell>
          <cell r="BL125">
            <v>10450</v>
          </cell>
          <cell r="BM125">
            <v>10450</v>
          </cell>
          <cell r="BN125">
            <v>41800</v>
          </cell>
          <cell r="BP125" t="str">
            <v>Adjustments</v>
          </cell>
          <cell r="BT125">
            <v>248.58116666666663</v>
          </cell>
          <cell r="BU125">
            <v>94.740583333333333</v>
          </cell>
          <cell r="BV125">
            <v>93.808116666666649</v>
          </cell>
          <cell r="BW125">
            <v>75.979616666666658</v>
          </cell>
          <cell r="BX125">
            <v>513.10948333333329</v>
          </cell>
          <cell r="BY125">
            <v>95.479333333333301</v>
          </cell>
          <cell r="BZ125">
            <v>214.61836666666665</v>
          </cell>
          <cell r="CA125">
            <v>102.93249999999999</v>
          </cell>
          <cell r="CB125">
            <v>102.93249999999999</v>
          </cell>
          <cell r="CC125">
            <v>515.96269999999993</v>
          </cell>
          <cell r="CD125">
            <v>102.93249999999999</v>
          </cell>
          <cell r="CE125">
            <v>102.93249999999999</v>
          </cell>
          <cell r="CF125">
            <v>102.93249999999999</v>
          </cell>
          <cell r="CG125">
            <v>102.93249999999999</v>
          </cell>
          <cell r="CH125">
            <v>411.72999999999996</v>
          </cell>
          <cell r="CI125">
            <v>102.93249999999999</v>
          </cell>
          <cell r="CJ125">
            <v>102.93249999999999</v>
          </cell>
          <cell r="CK125">
            <v>102.93249999999999</v>
          </cell>
          <cell r="CL125">
            <v>102.93249999999999</v>
          </cell>
          <cell r="CM125">
            <v>411.72999999999996</v>
          </cell>
          <cell r="CN125">
            <v>102.93249999999999</v>
          </cell>
          <cell r="CO125">
            <v>102.93249999999999</v>
          </cell>
          <cell r="CP125">
            <v>102.93249999999999</v>
          </cell>
          <cell r="CQ125">
            <v>102.93249999999999</v>
          </cell>
          <cell r="CR125">
            <v>411.72999999999996</v>
          </cell>
        </row>
        <row r="127">
          <cell r="C127" t="str">
            <v>Minority Interest</v>
          </cell>
          <cell r="G127">
            <v>270</v>
          </cell>
          <cell r="H127">
            <v>756</v>
          </cell>
          <cell r="I127">
            <v>441</v>
          </cell>
          <cell r="J127">
            <v>884</v>
          </cell>
          <cell r="K127">
            <v>2351</v>
          </cell>
          <cell r="L127">
            <v>795</v>
          </cell>
          <cell r="M127">
            <v>580</v>
          </cell>
          <cell r="N127">
            <v>2291</v>
          </cell>
          <cell r="O127">
            <v>892</v>
          </cell>
          <cell r="P127">
            <v>4558</v>
          </cell>
          <cell r="Q127">
            <v>1250</v>
          </cell>
          <cell r="R127">
            <v>1250</v>
          </cell>
          <cell r="S127">
            <v>1250</v>
          </cell>
          <cell r="T127">
            <v>1250</v>
          </cell>
          <cell r="U127">
            <v>5000</v>
          </cell>
          <cell r="V127">
            <v>1250</v>
          </cell>
          <cell r="W127">
            <v>1250</v>
          </cell>
          <cell r="X127">
            <v>1250</v>
          </cell>
          <cell r="Y127">
            <v>1250</v>
          </cell>
          <cell r="Z127">
            <v>5000</v>
          </cell>
          <cell r="AA127">
            <v>1250</v>
          </cell>
          <cell r="AB127">
            <v>1250</v>
          </cell>
          <cell r="AC127">
            <v>1250</v>
          </cell>
          <cell r="AD127">
            <v>1250</v>
          </cell>
          <cell r="AE127">
            <v>5000</v>
          </cell>
          <cell r="AF127">
            <v>1250</v>
          </cell>
          <cell r="AG127">
            <v>1250</v>
          </cell>
          <cell r="AH127">
            <v>1250</v>
          </cell>
          <cell r="AI127">
            <v>1250</v>
          </cell>
          <cell r="AJ127">
            <v>5000</v>
          </cell>
          <cell r="AL127" t="str">
            <v>Minority Interest</v>
          </cell>
          <cell r="AP127">
            <v>588.66666666666663</v>
          </cell>
          <cell r="AQ127">
            <v>854.33333333333326</v>
          </cell>
          <cell r="AR127">
            <v>723.33333333333326</v>
          </cell>
          <cell r="AS127">
            <v>1150.3333333333333</v>
          </cell>
          <cell r="AT127">
            <v>3316.6666666666661</v>
          </cell>
          <cell r="AU127">
            <v>1824.6666666666665</v>
          </cell>
          <cell r="AV127">
            <v>1011.3333333333333</v>
          </cell>
          <cell r="AW127">
            <v>1250</v>
          </cell>
          <cell r="AX127">
            <v>1250</v>
          </cell>
          <cell r="AY127">
            <v>5336</v>
          </cell>
          <cell r="AZ127">
            <v>1250</v>
          </cell>
          <cell r="BA127">
            <v>1250</v>
          </cell>
          <cell r="BB127">
            <v>1250</v>
          </cell>
          <cell r="BC127">
            <v>1250</v>
          </cell>
          <cell r="BD127">
            <v>5000</v>
          </cell>
          <cell r="BE127">
            <v>1250</v>
          </cell>
          <cell r="BF127">
            <v>1250</v>
          </cell>
          <cell r="BG127">
            <v>1250</v>
          </cell>
          <cell r="BH127">
            <v>1250</v>
          </cell>
          <cell r="BI127">
            <v>5000</v>
          </cell>
          <cell r="BJ127">
            <v>1250</v>
          </cell>
          <cell r="BK127">
            <v>1250</v>
          </cell>
          <cell r="BL127">
            <v>1250</v>
          </cell>
          <cell r="BM127">
            <v>1250</v>
          </cell>
          <cell r="BN127">
            <v>5000</v>
          </cell>
          <cell r="BP127" t="str">
            <v>Minority Interest</v>
          </cell>
          <cell r="BT127">
            <v>5.7983666666666656</v>
          </cell>
          <cell r="BU127">
            <v>8.4151833333333315</v>
          </cell>
          <cell r="BV127">
            <v>7.1248333333333322</v>
          </cell>
          <cell r="BW127">
            <v>11.330783333333333</v>
          </cell>
          <cell r="BX127">
            <v>32.669166666666662</v>
          </cell>
          <cell r="BY127">
            <v>17.972966666666665</v>
          </cell>
          <cell r="BZ127">
            <v>9.9616333333333316</v>
          </cell>
          <cell r="CA127">
            <v>12.3125</v>
          </cell>
          <cell r="CB127">
            <v>12.3125</v>
          </cell>
          <cell r="CC127">
            <v>52.559599999999996</v>
          </cell>
          <cell r="CD127">
            <v>12.3125</v>
          </cell>
          <cell r="CE127">
            <v>12.3125</v>
          </cell>
          <cell r="CF127">
            <v>12.3125</v>
          </cell>
          <cell r="CG127">
            <v>12.3125</v>
          </cell>
          <cell r="CH127">
            <v>49.25</v>
          </cell>
          <cell r="CI127">
            <v>12.3125</v>
          </cell>
          <cell r="CJ127">
            <v>12.3125</v>
          </cell>
          <cell r="CK127">
            <v>12.3125</v>
          </cell>
          <cell r="CL127">
            <v>12.3125</v>
          </cell>
          <cell r="CM127">
            <v>49.25</v>
          </cell>
          <cell r="CN127">
            <v>12.3125</v>
          </cell>
          <cell r="CO127">
            <v>12.3125</v>
          </cell>
          <cell r="CP127">
            <v>12.3125</v>
          </cell>
          <cell r="CQ127">
            <v>12.3125</v>
          </cell>
          <cell r="CR127">
            <v>49.25</v>
          </cell>
        </row>
        <row r="129">
          <cell r="C129" t="str">
            <v>Reported Net Income (Incl. MI)</v>
          </cell>
          <cell r="G129">
            <v>-20756.999999999993</v>
          </cell>
          <cell r="H129">
            <v>-94324</v>
          </cell>
          <cell r="I129">
            <v>-46641</v>
          </cell>
          <cell r="J129">
            <v>-5859.0000000000109</v>
          </cell>
          <cell r="K129">
            <v>-167581</v>
          </cell>
          <cell r="L129">
            <v>-3989.9999999999964</v>
          </cell>
          <cell r="M129">
            <v>-8819.9999999999909</v>
          </cell>
          <cell r="N129">
            <v>22981</v>
          </cell>
          <cell r="O129">
            <v>-15462</v>
          </cell>
          <cell r="P129">
            <v>-5290.9999999999854</v>
          </cell>
          <cell r="Q129">
            <v>1605.3674691162851</v>
          </cell>
          <cell r="R129">
            <v>3290.6971680771367</v>
          </cell>
          <cell r="S129">
            <v>3058.6555155218521</v>
          </cell>
          <cell r="T129">
            <v>1672.3624853792535</v>
          </cell>
          <cell r="U129">
            <v>9627.0826380945291</v>
          </cell>
          <cell r="V129">
            <v>5274.8434766488026</v>
          </cell>
          <cell r="W129">
            <v>7355.5173287187281</v>
          </cell>
          <cell r="X129">
            <v>7078.2444752603769</v>
          </cell>
          <cell r="Y129">
            <v>5350.0705219019801</v>
          </cell>
          <cell r="Z129">
            <v>53458.675802529877</v>
          </cell>
          <cell r="AA129">
            <v>9089.3082813665242</v>
          </cell>
          <cell r="AB129">
            <v>11602.780012371346</v>
          </cell>
          <cell r="AC129">
            <v>11271.387049648918</v>
          </cell>
          <cell r="AD129">
            <v>9169.6744330259535</v>
          </cell>
          <cell r="AE129">
            <v>65933.149776412742</v>
          </cell>
          <cell r="AF129">
            <v>9162.3190796876224</v>
          </cell>
          <cell r="AG129">
            <v>11699.569667055497</v>
          </cell>
          <cell r="AH129">
            <v>11417.549319985585</v>
          </cell>
          <cell r="AI129">
            <v>9261.0272179310632</v>
          </cell>
          <cell r="AJ129">
            <v>66340.46528465976</v>
          </cell>
          <cell r="AL129" t="str">
            <v>Reported Net Income (Incl. MI)</v>
          </cell>
          <cell r="AP129">
            <v>-33047</v>
          </cell>
          <cell r="AQ129">
            <v>-5236.0000000000036</v>
          </cell>
          <cell r="AR129">
            <v>-5599.9999999999918</v>
          </cell>
          <cell r="AS129">
            <v>1780.3333333333383</v>
          </cell>
          <cell r="AT129">
            <v>-42102.666666666664</v>
          </cell>
          <cell r="AU129">
            <v>10166.666666666666</v>
          </cell>
          <cell r="AV129">
            <v>-9772.877510294571</v>
          </cell>
          <cell r="AW129">
            <v>2167.1440354365677</v>
          </cell>
          <cell r="AX129">
            <v>3213.349950558706</v>
          </cell>
          <cell r="AY129">
            <v>5774.2831423673633</v>
          </cell>
          <cell r="AZ129">
            <v>2596.5578388076519</v>
          </cell>
          <cell r="BA129">
            <v>2873.1894824691044</v>
          </cell>
          <cell r="BB129">
            <v>5968.4014273387802</v>
          </cell>
          <cell r="BC129">
            <v>7263.0930442326135</v>
          </cell>
          <cell r="BD129">
            <v>18701.241792848145</v>
          </cell>
          <cell r="BE129">
            <v>6502.1864908075768</v>
          </cell>
          <cell r="BF129">
            <v>6596.483108390159</v>
          </cell>
          <cell r="BG129">
            <v>9927.1321917014611</v>
          </cell>
          <cell r="BH129">
            <v>11492.315691463868</v>
          </cell>
          <cell r="BI129">
            <v>34518.117482363057</v>
          </cell>
          <cell r="BJ129">
            <v>10570.816177441262</v>
          </cell>
          <cell r="BK129">
            <v>9167.2226485798456</v>
          </cell>
          <cell r="BL129">
            <v>10008.069275476915</v>
          </cell>
          <cell r="BM129">
            <v>11605.562884698862</v>
          </cell>
          <cell r="BN129">
            <v>41351.670986196899</v>
          </cell>
          <cell r="BP129" t="str">
            <v>Reported Net Income (Incl. MI)</v>
          </cell>
          <cell r="BT129">
            <v>-325.51294999999993</v>
          </cell>
          <cell r="BU129">
            <v>-51.574600000000054</v>
          </cell>
          <cell r="BV129">
            <v>-55.159999999999918</v>
          </cell>
          <cell r="BW129">
            <v>17.536283333333355</v>
          </cell>
          <cell r="BX129">
            <v>-414.71126666666669</v>
          </cell>
          <cell r="BY129">
            <v>100.14166666666669</v>
          </cell>
          <cell r="BZ129">
            <v>-96.262843476401514</v>
          </cell>
          <cell r="CA129">
            <v>21.3463687490502</v>
          </cell>
          <cell r="CB129">
            <v>31.651497013003265</v>
          </cell>
          <cell r="CC129">
            <v>56.876688952318595</v>
          </cell>
          <cell r="CD129">
            <v>25.57609471225534</v>
          </cell>
          <cell r="CE129">
            <v>28.300916402320652</v>
          </cell>
          <cell r="CF129">
            <v>58.788754059286973</v>
          </cell>
          <cell r="CG129">
            <v>71.541466485691231</v>
          </cell>
          <cell r="CH129">
            <v>184.20723165955422</v>
          </cell>
          <cell r="CI129">
            <v>64.046536934454579</v>
          </cell>
          <cell r="CJ129">
            <v>64.975358617643067</v>
          </cell>
          <cell r="CK129">
            <v>97.782252088259341</v>
          </cell>
          <cell r="CL129">
            <v>113.19930956091908</v>
          </cell>
          <cell r="CM129">
            <v>340.00345720127626</v>
          </cell>
          <cell r="CN129">
            <v>104.1225393477964</v>
          </cell>
          <cell r="CO129">
            <v>90.297143088511447</v>
          </cell>
          <cell r="CP129">
            <v>98.579482363447582</v>
          </cell>
          <cell r="CQ129">
            <v>114.31479441428381</v>
          </cell>
          <cell r="CR129">
            <v>407.31395921403924</v>
          </cell>
        </row>
        <row r="130">
          <cell r="C130" t="str">
            <v>Margin %</v>
          </cell>
          <cell r="G130">
            <v>-0.11123078901678345</v>
          </cell>
          <cell r="H130">
            <v>-0.42341048246637819</v>
          </cell>
          <cell r="I130">
            <v>-0.2441758195734344</v>
          </cell>
          <cell r="J130">
            <v>-3.1607738204417264E-2</v>
          </cell>
          <cell r="K130">
            <v>-0.2132714148268437</v>
          </cell>
          <cell r="L130">
            <v>-2.0044509864008783E-2</v>
          </cell>
          <cell r="M130">
            <v>-4.0494194454774556E-2</v>
          </cell>
          <cell r="N130">
            <v>0.10657014867233655</v>
          </cell>
          <cell r="O130">
            <v>-7.7116053126387141E-2</v>
          </cell>
          <cell r="P130">
            <v>-6.3516568208582909E-3</v>
          </cell>
          <cell r="Q130">
            <v>7.6464606046302676E-3</v>
          </cell>
          <cell r="R130">
            <v>1.4403241982419553E-2</v>
          </cell>
          <cell r="S130">
            <v>1.3538708876285365E-2</v>
          </cell>
          <cell r="T130">
            <v>7.9377273554872476E-3</v>
          </cell>
          <cell r="U130">
            <v>1.1002092391709505E-2</v>
          </cell>
          <cell r="V130">
            <v>2.474497769849222E-2</v>
          </cell>
          <cell r="W130">
            <v>3.1739607821454525E-2</v>
          </cell>
          <cell r="X130">
            <v>3.0872958702178717E-2</v>
          </cell>
          <cell r="Y130">
            <v>2.5019045263564316E-2</v>
          </cell>
          <cell r="Z130">
            <v>6.0199591856330129E-2</v>
          </cell>
          <cell r="AA130">
            <v>4.2306237364217215E-2</v>
          </cell>
          <cell r="AB130">
            <v>4.9668832002885757E-2</v>
          </cell>
          <cell r="AC130">
            <v>4.8766490897929525E-2</v>
          </cell>
          <cell r="AD130">
            <v>4.2561490496749295E-2</v>
          </cell>
          <cell r="AE130">
            <v>7.36663890384784E-2</v>
          </cell>
          <cell r="AF130">
            <v>4.2307843182036148E-2</v>
          </cell>
          <cell r="AG130">
            <v>4.9678751648428256E-2</v>
          </cell>
          <cell r="AH130">
            <v>4.8995197477368885E-2</v>
          </cell>
          <cell r="AI130">
            <v>4.2660002319661841E-2</v>
          </cell>
          <cell r="AJ130">
            <v>7.3532623586074597E-2</v>
          </cell>
          <cell r="AL130" t="str">
            <v>Margin %</v>
          </cell>
          <cell r="AP130">
            <v>-0.17473043423088719</v>
          </cell>
          <cell r="AQ130">
            <v>-2.7568099770265857E-2</v>
          </cell>
          <cell r="AR130">
            <v>-2.7276136789825968E-2</v>
          </cell>
          <cell r="AS130">
            <v>8.2010257040199229E-3</v>
          </cell>
          <cell r="AT130">
            <v>-5.2532767473837179E-2</v>
          </cell>
          <cell r="AU130">
            <v>4.8275763825466493E-2</v>
          </cell>
          <cell r="AV130">
            <v>-4.7988195635940735E-2</v>
          </cell>
          <cell r="AW130">
            <v>1.0027389176048736E-2</v>
          </cell>
          <cell r="AX130">
            <v>1.4117216490756739E-2</v>
          </cell>
          <cell r="AY130">
            <v>6.7300195714130569E-3</v>
          </cell>
          <cell r="AZ130">
            <v>1.1757573870447246E-2</v>
          </cell>
          <cell r="BA130">
            <v>1.3583988522590023E-2</v>
          </cell>
          <cell r="BB130">
            <v>2.7208158489225386E-2</v>
          </cell>
          <cell r="BC130">
            <v>3.1452789485109732E-2</v>
          </cell>
          <cell r="BD130">
            <v>2.11879569202858E-2</v>
          </cell>
          <cell r="BE130">
            <v>2.9011213315506702E-2</v>
          </cell>
          <cell r="BF130">
            <v>3.0799481024565981E-2</v>
          </cell>
          <cell r="BG130">
            <v>4.489923982789653E-2</v>
          </cell>
          <cell r="BH130">
            <v>4.9370181998946321E-2</v>
          </cell>
          <cell r="BI130">
            <v>3.8689708380477812E-2</v>
          </cell>
          <cell r="BJ130">
            <v>4.6793894141273336E-2</v>
          </cell>
          <cell r="BK130">
            <v>4.2476649450926093E-2</v>
          </cell>
          <cell r="BL130">
            <v>4.490401764716908E-2</v>
          </cell>
          <cell r="BM130">
            <v>4.9452499296148117E-2</v>
          </cell>
          <cell r="BN130">
            <v>4.5983216096319945E-2</v>
          </cell>
          <cell r="BP130" t="str">
            <v>Margin %</v>
          </cell>
          <cell r="BT130">
            <v>-0.17473043423088722</v>
          </cell>
          <cell r="BU130">
            <v>-2.756809977026586E-2</v>
          </cell>
          <cell r="BV130">
            <v>-2.7276136789825964E-2</v>
          </cell>
          <cell r="BW130">
            <v>8.201025704019909E-3</v>
          </cell>
          <cell r="BX130">
            <v>-5.2532767473837193E-2</v>
          </cell>
          <cell r="BY130">
            <v>4.8275763825466507E-2</v>
          </cell>
          <cell r="BZ130">
            <v>-4.7988195635940721E-2</v>
          </cell>
          <cell r="CA130">
            <v>1.0027389176048741E-2</v>
          </cell>
          <cell r="CB130">
            <v>1.4117216490756744E-2</v>
          </cell>
          <cell r="CC130">
            <v>6.7300195714130656E-3</v>
          </cell>
          <cell r="CD130">
            <v>1.175757387044723E-2</v>
          </cell>
          <cell r="CE130">
            <v>1.3583988522590013E-2</v>
          </cell>
          <cell r="CF130">
            <v>2.7208158489225386E-2</v>
          </cell>
          <cell r="CG130">
            <v>3.1452789485109732E-2</v>
          </cell>
          <cell r="CH130">
            <v>2.1187956920285803E-2</v>
          </cell>
          <cell r="CI130">
            <v>2.9011213315506681E-2</v>
          </cell>
          <cell r="CJ130">
            <v>3.0799481024565985E-2</v>
          </cell>
          <cell r="CK130">
            <v>4.4899239827896516E-2</v>
          </cell>
          <cell r="CL130">
            <v>4.9370181998946314E-2</v>
          </cell>
          <cell r="CM130">
            <v>3.8689708380477819E-2</v>
          </cell>
          <cell r="CN130">
            <v>4.6793894141273329E-2</v>
          </cell>
          <cell r="CO130">
            <v>4.2476649450926093E-2</v>
          </cell>
          <cell r="CP130">
            <v>4.4904017647169066E-2</v>
          </cell>
          <cell r="CQ130">
            <v>4.9452499296148131E-2</v>
          </cell>
          <cell r="CR130">
            <v>4.5983216096319918E-2</v>
          </cell>
        </row>
        <row r="132">
          <cell r="C132" t="str">
            <v>Reported EPS (Incl. MI)</v>
          </cell>
          <cell r="G132">
            <v>-49.762122574006611</v>
          </cell>
          <cell r="H132">
            <v>-226.12913473385368</v>
          </cell>
          <cell r="I132">
            <v>-111.81553976847536</v>
          </cell>
          <cell r="J132">
            <v>-14.046166409457308</v>
          </cell>
          <cell r="K132">
            <v>-401.75296348579298</v>
          </cell>
          <cell r="L132">
            <v>-9.5654896695228722</v>
          </cell>
          <cell r="M132">
            <v>-20.478291153935434</v>
          </cell>
          <cell r="N132">
            <v>13.785015895867076</v>
          </cell>
          <cell r="O132">
            <v>-9.2746523086587249</v>
          </cell>
          <cell r="P132">
            <v>-3.173728195906945</v>
          </cell>
          <cell r="Q132">
            <v>0.96295596324440358</v>
          </cell>
          <cell r="R132">
            <v>1.9738760889279101</v>
          </cell>
          <cell r="S132">
            <v>1.8346893311619772</v>
          </cell>
          <cell r="T132">
            <v>1.0031419341570909</v>
          </cell>
          <cell r="U132">
            <v>5.7746633174913828</v>
          </cell>
          <cell r="V132">
            <v>3.1640369440249798</v>
          </cell>
          <cell r="W132">
            <v>4.41209842026778</v>
          </cell>
          <cell r="X132">
            <v>4.2457803947564692</v>
          </cell>
          <cell r="Y132">
            <v>3.2091607759310046</v>
          </cell>
          <cell r="Z132">
            <v>32.06639703465089</v>
          </cell>
          <cell r="AA132">
            <v>5.4520873131475174</v>
          </cell>
          <cell r="AB132">
            <v>6.9597562041520646</v>
          </cell>
          <cell r="AC132">
            <v>6.7609750305143193</v>
          </cell>
          <cell r="AD132">
            <v>5.5002937621208803</v>
          </cell>
          <cell r="AE132">
            <v>39.54902598570353</v>
          </cell>
          <cell r="AF132">
            <v>5.4958817620678246</v>
          </cell>
          <cell r="AG132">
            <v>7.0178140488209717</v>
          </cell>
          <cell r="AH132">
            <v>6.8486483093926509</v>
          </cell>
          <cell r="AI132">
            <v>5.5550903807615857</v>
          </cell>
          <cell r="AJ132">
            <v>39.793348176811776</v>
          </cell>
          <cell r="AL132" t="str">
            <v>Reported EPS (Incl. MI)</v>
          </cell>
          <cell r="AU132">
            <v>6.09838455012944</v>
          </cell>
          <cell r="AV132">
            <v>-5.86211621802435</v>
          </cell>
          <cell r="AW132">
            <v>1.2999293384722386</v>
          </cell>
          <cell r="AX132">
            <v>1.9274805030059312</v>
          </cell>
          <cell r="AY132">
            <v>3.463626930306777</v>
          </cell>
          <cell r="AZ132">
            <v>1.5575068654936814</v>
          </cell>
          <cell r="BA132">
            <v>1.7234402707797214</v>
          </cell>
          <cell r="BB132">
            <v>3.580057436105915</v>
          </cell>
          <cell r="BC132">
            <v>4.3566590784306785</v>
          </cell>
          <cell r="BD132">
            <v>11.217663650809993</v>
          </cell>
          <cell r="BE132">
            <v>3.9002405218146476</v>
          </cell>
          <cell r="BF132">
            <v>3.9568029550031745</v>
          </cell>
          <cell r="BG132">
            <v>5.9546436101490317</v>
          </cell>
          <cell r="BH132">
            <v>6.8934958129394825</v>
          </cell>
          <cell r="BI132">
            <v>20.70518289990633</v>
          </cell>
          <cell r="BJ132">
            <v>6.3407479410498393</v>
          </cell>
          <cell r="BK132">
            <v>5.4988230954365305</v>
          </cell>
          <cell r="BL132">
            <v>6.0031925243188748</v>
          </cell>
          <cell r="BM132">
            <v>6.9614254690115338</v>
          </cell>
          <cell r="BN132">
            <v>24.804189029816786</v>
          </cell>
          <cell r="BP132" t="str">
            <v>Reported EPS (Incl. MI)</v>
          </cell>
          <cell r="BT132">
            <v>-0.78037362419070611</v>
          </cell>
          <cell r="BU132">
            <v>-0.12364318383703642</v>
          </cell>
          <cell r="BV132">
            <v>-0.13081950546337431</v>
          </cell>
          <cell r="BW132">
            <v>2.0806347636938925E-2</v>
          </cell>
          <cell r="BX132">
            <v>-0.19760087135280885</v>
          </cell>
          <cell r="BY132">
            <v>6.0069087818775006E-2</v>
          </cell>
          <cell r="BZ132">
            <v>-5.7741844747539836E-2</v>
          </cell>
          <cell r="CA132">
            <v>1.2804303983951555E-2</v>
          </cell>
          <cell r="CB132">
            <v>1.8985682954608431E-2</v>
          </cell>
          <cell r="CC132">
            <v>3.4116725263521795E-2</v>
          </cell>
          <cell r="CD132">
            <v>1.5341442625112745E-2</v>
          </cell>
          <cell r="CE132">
            <v>1.6975886667180241E-2</v>
          </cell>
          <cell r="CF132">
            <v>3.5263565745643259E-2</v>
          </cell>
          <cell r="CG132">
            <v>4.2913091922542175E-2</v>
          </cell>
          <cell r="CH132">
            <v>0.11049398696047844</v>
          </cell>
          <cell r="CI132">
            <v>3.8417369139874244E-2</v>
          </cell>
          <cell r="CJ132">
            <v>3.8974509106781269E-2</v>
          </cell>
          <cell r="CK132">
            <v>5.8653239559967929E-2</v>
          </cell>
          <cell r="CL132">
            <v>6.7900933757453888E-2</v>
          </cell>
          <cell r="CM132">
            <v>0.20394605156407744</v>
          </cell>
          <cell r="CN132">
            <v>6.2456367219340905E-2</v>
          </cell>
          <cell r="CO132">
            <v>5.4163407490049803E-2</v>
          </cell>
          <cell r="CP132">
            <v>5.9131446364540902E-2</v>
          </cell>
          <cell r="CQ132">
            <v>6.8570040869763621E-2</v>
          </cell>
          <cell r="CR132">
            <v>0.24432126194369522</v>
          </cell>
        </row>
        <row r="134">
          <cell r="C134" t="str">
            <v>Capex</v>
          </cell>
          <cell r="L134">
            <v>-9376.5</v>
          </cell>
          <cell r="M134">
            <v>-9376.5</v>
          </cell>
          <cell r="N134">
            <v>-9376.5</v>
          </cell>
          <cell r="O134">
            <v>-9376.5</v>
          </cell>
          <cell r="P134">
            <v>-37506</v>
          </cell>
          <cell r="Q134">
            <v>-8750</v>
          </cell>
          <cell r="R134">
            <v>-8750</v>
          </cell>
          <cell r="S134">
            <v>-8750</v>
          </cell>
          <cell r="T134">
            <v>-8750</v>
          </cell>
          <cell r="U134">
            <v>-35000</v>
          </cell>
          <cell r="V134">
            <v>-8750</v>
          </cell>
          <cell r="W134">
            <v>-8750</v>
          </cell>
          <cell r="X134">
            <v>-8750</v>
          </cell>
          <cell r="Y134">
            <v>-8750</v>
          </cell>
          <cell r="Z134">
            <v>-35000</v>
          </cell>
          <cell r="AA134">
            <v>-8750</v>
          </cell>
          <cell r="AB134">
            <v>-8750</v>
          </cell>
          <cell r="AC134">
            <v>-8750</v>
          </cell>
          <cell r="AD134">
            <v>-8750</v>
          </cell>
          <cell r="AE134">
            <v>-35000</v>
          </cell>
          <cell r="AF134">
            <v>-8750</v>
          </cell>
          <cell r="AG134">
            <v>-8750</v>
          </cell>
          <cell r="AH134">
            <v>-8750</v>
          </cell>
          <cell r="AI134">
            <v>-8750</v>
          </cell>
          <cell r="AJ134">
            <v>-35000</v>
          </cell>
          <cell r="AL134" t="str">
            <v>Capex</v>
          </cell>
          <cell r="AP134">
            <v>0</v>
          </cell>
          <cell r="AQ134">
            <v>-3125.5</v>
          </cell>
          <cell r="AR134">
            <v>-9376.5</v>
          </cell>
          <cell r="AS134">
            <v>-9376.5</v>
          </cell>
          <cell r="AT134">
            <v>-21878.5</v>
          </cell>
          <cell r="AU134">
            <v>-9376.5</v>
          </cell>
          <cell r="AV134">
            <v>-9167.6666666666661</v>
          </cell>
          <cell r="AW134">
            <v>-8750</v>
          </cell>
          <cell r="AX134">
            <v>-8750</v>
          </cell>
          <cell r="AY134">
            <v>-36044.166666666664</v>
          </cell>
          <cell r="AZ134">
            <v>-8750</v>
          </cell>
          <cell r="BA134">
            <v>-8750</v>
          </cell>
          <cell r="BB134">
            <v>-8750</v>
          </cell>
          <cell r="BC134">
            <v>-8750</v>
          </cell>
          <cell r="BD134">
            <v>-35000</v>
          </cell>
          <cell r="BE134">
            <v>-8750</v>
          </cell>
          <cell r="BF134">
            <v>-8750</v>
          </cell>
          <cell r="BG134">
            <v>-8750</v>
          </cell>
          <cell r="BH134">
            <v>-8750</v>
          </cell>
          <cell r="BI134">
            <v>-35000</v>
          </cell>
          <cell r="BJ134">
            <v>-8750</v>
          </cell>
          <cell r="BK134">
            <v>-8750</v>
          </cell>
          <cell r="BL134">
            <v>-8750</v>
          </cell>
          <cell r="BM134">
            <v>-8750</v>
          </cell>
          <cell r="BN134">
            <v>-35000</v>
          </cell>
          <cell r="BP134" t="str">
            <v>Capex</v>
          </cell>
          <cell r="BT134">
            <v>0</v>
          </cell>
          <cell r="BU134">
            <v>-30.786174999999997</v>
          </cell>
          <cell r="BV134">
            <v>-92.358525</v>
          </cell>
          <cell r="BW134">
            <v>-92.358525</v>
          </cell>
          <cell r="BX134">
            <v>-215.50322499999999</v>
          </cell>
          <cell r="BY134">
            <v>-92.358525</v>
          </cell>
          <cell r="BZ134">
            <v>-90.301516666666657</v>
          </cell>
          <cell r="CA134">
            <v>-86.1875</v>
          </cell>
          <cell r="CB134">
            <v>-86.1875</v>
          </cell>
          <cell r="CC134">
            <v>-355.03504166666664</v>
          </cell>
          <cell r="CD134">
            <v>-86.1875</v>
          </cell>
          <cell r="CE134">
            <v>-86.1875</v>
          </cell>
          <cell r="CF134">
            <v>-86.1875</v>
          </cell>
          <cell r="CG134">
            <v>-86.1875</v>
          </cell>
          <cell r="CH134">
            <v>-344.75</v>
          </cell>
          <cell r="CI134">
            <v>-86.1875</v>
          </cell>
          <cell r="CJ134">
            <v>-86.1875</v>
          </cell>
          <cell r="CK134">
            <v>-86.1875</v>
          </cell>
          <cell r="CL134">
            <v>-86.1875</v>
          </cell>
          <cell r="CM134">
            <v>-344.75</v>
          </cell>
          <cell r="CN134">
            <v>-86.1875</v>
          </cell>
          <cell r="CO134">
            <v>-86.1875</v>
          </cell>
          <cell r="CP134">
            <v>-86.1875</v>
          </cell>
          <cell r="CQ134">
            <v>-86.1875</v>
          </cell>
          <cell r="CR134">
            <v>-344.75</v>
          </cell>
        </row>
        <row r="135">
          <cell r="C135" t="str">
            <v>% of Revenue</v>
          </cell>
          <cell r="L135">
            <v>-4.7104598180420683E-2</v>
          </cell>
          <cell r="M135">
            <v>-4.3049185295373472E-2</v>
          </cell>
          <cell r="N135">
            <v>-4.3481789261832111E-2</v>
          </cell>
          <cell r="O135">
            <v>-4.6764886310928018E-2</v>
          </cell>
          <cell r="P135">
            <v>-4.5024615521283631E-2</v>
          </cell>
          <cell r="Q135">
            <v>-4.1676769697684996E-2</v>
          </cell>
          <cell r="R135">
            <v>-3.8298379008790295E-2</v>
          </cell>
          <cell r="S135">
            <v>-3.873064556185736E-2</v>
          </cell>
          <cell r="T135">
            <v>-4.1531136322256468E-2</v>
          </cell>
          <cell r="U135">
            <v>-3.999895380414533E-2</v>
          </cell>
          <cell r="V135">
            <v>-4.1047389523558873E-2</v>
          </cell>
          <cell r="W135">
            <v>-3.7756904922702964E-2</v>
          </cell>
          <cell r="X135">
            <v>-3.8164602761071857E-2</v>
          </cell>
          <cell r="Y135">
            <v>-4.0918459889452384E-2</v>
          </cell>
          <cell r="Z135">
            <v>-3.9413354022357648E-2</v>
          </cell>
          <cell r="AA135">
            <v>-4.0726925028583841E-2</v>
          </cell>
          <cell r="AB135">
            <v>-3.7456737054555898E-2</v>
          </cell>
          <cell r="AC135">
            <v>-3.7857523078330846E-2</v>
          </cell>
          <cell r="AD135">
            <v>-4.0613551175301826E-2</v>
          </cell>
          <cell r="AE135">
            <v>-3.9105118215801163E-2</v>
          </cell>
          <cell r="AF135">
            <v>-4.0403922262816194E-2</v>
          </cell>
          <cell r="AG135">
            <v>-3.7154279114023872E-2</v>
          </cell>
          <cell r="AH135">
            <v>-3.7548160810354968E-2</v>
          </cell>
          <cell r="AI135">
            <v>-4.0306006181939684E-2</v>
          </cell>
          <cell r="AJ135">
            <v>-3.8794449427953091E-2</v>
          </cell>
          <cell r="AL135" t="str">
            <v>% of Revenue</v>
          </cell>
          <cell r="BP135" t="str">
            <v>% of Revenue</v>
          </cell>
        </row>
        <row r="137">
          <cell r="C137" t="str">
            <v>Change in Working Capital</v>
          </cell>
          <cell r="L137">
            <v>4482.3282959764647</v>
          </cell>
          <cell r="M137">
            <v>-1787.5287531483482</v>
          </cell>
          <cell r="N137">
            <v>8870.2917857218454</v>
          </cell>
          <cell r="O137">
            <v>5451.9086714500399</v>
          </cell>
          <cell r="P137">
            <v>17017</v>
          </cell>
          <cell r="Q137">
            <v>-13141.481238053346</v>
          </cell>
          <cell r="R137">
            <v>-12861.698189631588</v>
          </cell>
          <cell r="S137">
            <v>-12399.713352289236</v>
          </cell>
          <cell r="T137">
            <v>-12285.107220025904</v>
          </cell>
          <cell r="U137">
            <v>-50688</v>
          </cell>
          <cell r="V137">
            <v>4778.8335443325814</v>
          </cell>
          <cell r="W137">
            <v>4863.952621731165</v>
          </cell>
          <cell r="X137">
            <v>4974.1883612107322</v>
          </cell>
          <cell r="Y137">
            <v>4683.0254727255233</v>
          </cell>
          <cell r="Z137">
            <v>19300</v>
          </cell>
          <cell r="AA137">
            <v>-1198.1651376146592</v>
          </cell>
          <cell r="AB137">
            <v>-1326.6055045871433</v>
          </cell>
          <cell r="AC137">
            <v>-1328.4403669724481</v>
          </cell>
          <cell r="AD137">
            <v>-1146.7889908256657</v>
          </cell>
          <cell r="AE137">
            <v>-5000</v>
          </cell>
          <cell r="AF137">
            <v>-1198.1651376147056</v>
          </cell>
          <cell r="AG137">
            <v>-1326.6055045871954</v>
          </cell>
          <cell r="AH137">
            <v>-1328.4403669725109</v>
          </cell>
          <cell r="AI137">
            <v>-1146.7889908257096</v>
          </cell>
          <cell r="AJ137">
            <v>-5000</v>
          </cell>
          <cell r="AL137" t="str">
            <v>Change in Working Capital</v>
          </cell>
          <cell r="AP137">
            <v>0</v>
          </cell>
          <cell r="AQ137">
            <v>1494.1094319921549</v>
          </cell>
          <cell r="AR137">
            <v>2392.3759462681937</v>
          </cell>
          <cell r="AS137">
            <v>1765.0780931417162</v>
          </cell>
          <cell r="AT137">
            <v>5651.5634714020653</v>
          </cell>
          <cell r="AU137">
            <v>7730.830747631243</v>
          </cell>
          <cell r="AV137">
            <v>-745.88796505108849</v>
          </cell>
          <cell r="AW137">
            <v>-13048.220221912759</v>
          </cell>
          <cell r="AX137">
            <v>-12707.703243850803</v>
          </cell>
          <cell r="AY137">
            <v>-18770.980683183407</v>
          </cell>
          <cell r="AZ137">
            <v>-12361.511308201458</v>
          </cell>
          <cell r="BA137">
            <v>-6597.1269652397423</v>
          </cell>
          <cell r="BB137">
            <v>4807.2065701321089</v>
          </cell>
          <cell r="BC137">
            <v>4900.6978682243534</v>
          </cell>
          <cell r="BD137">
            <v>-9250.7338350847385</v>
          </cell>
          <cell r="BE137">
            <v>4877.1340650489956</v>
          </cell>
          <cell r="BF137">
            <v>2722.6286026121288</v>
          </cell>
          <cell r="BG137">
            <v>-1240.9785932721538</v>
          </cell>
          <cell r="BH137">
            <v>-1327.2171253822448</v>
          </cell>
          <cell r="BI137">
            <v>5031.5669490067248</v>
          </cell>
          <cell r="BJ137">
            <v>-1267.8899082568539</v>
          </cell>
          <cell r="BK137">
            <v>-1163.914373088679</v>
          </cell>
          <cell r="BL137">
            <v>-1240.978593272202</v>
          </cell>
          <cell r="BM137">
            <v>-1327.2171253823003</v>
          </cell>
          <cell r="BN137">
            <v>-5000.0000000000355</v>
          </cell>
          <cell r="BP137" t="str">
            <v>Change in Working Capital</v>
          </cell>
          <cell r="BT137">
            <v>0</v>
          </cell>
          <cell r="BU137">
            <v>14.716977905122725</v>
          </cell>
          <cell r="BV137">
            <v>23.564903070741707</v>
          </cell>
          <cell r="BW137">
            <v>17.386019217445902</v>
          </cell>
          <cell r="BX137">
            <v>55.667900193310331</v>
          </cell>
          <cell r="BY137">
            <v>76.148682864167739</v>
          </cell>
          <cell r="BZ137">
            <v>-7.3469964557532208</v>
          </cell>
          <cell r="CA137">
            <v>-128.52496918584066</v>
          </cell>
          <cell r="CB137">
            <v>-125.17087695193041</v>
          </cell>
          <cell r="CC137">
            <v>-184.89415972935655</v>
          </cell>
          <cell r="CD137">
            <v>-121.76088638578435</v>
          </cell>
          <cell r="CE137">
            <v>-64.981700607611458</v>
          </cell>
          <cell r="CF137">
            <v>47.350984715801268</v>
          </cell>
          <cell r="CG137">
            <v>48.271874002009881</v>
          </cell>
          <cell r="CH137">
            <v>-91.119728275584649</v>
          </cell>
          <cell r="CI137">
            <v>48.039770540732604</v>
          </cell>
          <cell r="CJ137">
            <v>26.817891735729468</v>
          </cell>
          <cell r="CK137">
            <v>-12.223639143730715</v>
          </cell>
          <cell r="CL137">
            <v>-13.073088685015112</v>
          </cell>
          <cell r="CM137">
            <v>49.560934447716235</v>
          </cell>
          <cell r="CN137">
            <v>-12.48871559633001</v>
          </cell>
          <cell r="CO137">
            <v>-11.464556574923487</v>
          </cell>
          <cell r="CP137">
            <v>-12.223639143731189</v>
          </cell>
          <cell r="CQ137">
            <v>-13.073088685015657</v>
          </cell>
          <cell r="CR137">
            <v>-49.250000000000341</v>
          </cell>
        </row>
        <row r="138">
          <cell r="C138" t="str">
            <v>% of YoY Change in Revenue</v>
          </cell>
          <cell r="L138">
            <v>0.36017101614917352</v>
          </cell>
          <cell r="M138">
            <v>0.36017101614917352</v>
          </cell>
          <cell r="N138">
            <v>0.36017101614917352</v>
          </cell>
          <cell r="O138">
            <v>0.36017101614917352</v>
          </cell>
          <cell r="P138">
            <v>0.36017101614917352</v>
          </cell>
          <cell r="Q138">
            <v>-1.2065156950975189</v>
          </cell>
          <cell r="R138">
            <v>-1.2065156950975189</v>
          </cell>
          <cell r="S138">
            <v>-1.2065156950975189</v>
          </cell>
          <cell r="T138">
            <v>-1.2065156950975189</v>
          </cell>
          <cell r="U138">
            <v>-1.2065156950975189</v>
          </cell>
          <cell r="V138">
            <v>1.4845006257387123</v>
          </cell>
          <cell r="W138">
            <v>1.4845006257387123</v>
          </cell>
          <cell r="X138">
            <v>1.4845006257387123</v>
          </cell>
          <cell r="Y138">
            <v>1.4845006257387123</v>
          </cell>
          <cell r="Z138">
            <v>1.4845006257387123</v>
          </cell>
          <cell r="AA138">
            <v>-0.71432503276539461</v>
          </cell>
          <cell r="AB138">
            <v>-0.71432503276539461</v>
          </cell>
          <cell r="AC138">
            <v>-0.71432503276539461</v>
          </cell>
          <cell r="AD138">
            <v>-0.71432503276539461</v>
          </cell>
          <cell r="AE138">
            <v>-0.71432503276539461</v>
          </cell>
          <cell r="AF138">
            <v>-0.69760170423913292</v>
          </cell>
          <cell r="AG138">
            <v>-0.69760170423913292</v>
          </cell>
          <cell r="AH138">
            <v>-0.69760170423913292</v>
          </cell>
          <cell r="AI138">
            <v>-0.69760170423913292</v>
          </cell>
          <cell r="AJ138">
            <v>-0.69760170423913292</v>
          </cell>
          <cell r="AL138" t="str">
            <v>% of YoY Change in Revenue</v>
          </cell>
          <cell r="BP138" t="str">
            <v>% of YoY Change in Revenue</v>
          </cell>
        </row>
        <row r="140">
          <cell r="C140" t="str">
            <v>Adjusted Free Cash Flow</v>
          </cell>
          <cell r="L140">
            <v>21123.328295976469</v>
          </cell>
          <cell r="M140">
            <v>15983.471246851659</v>
          </cell>
          <cell r="N140">
            <v>45711.291785721842</v>
          </cell>
          <cell r="O140">
            <v>29281.908671450041</v>
          </cell>
          <cell r="P140">
            <v>112100</v>
          </cell>
          <cell r="Q140">
            <v>14713.886231062957</v>
          </cell>
          <cell r="R140">
            <v>16678.998978445557</v>
          </cell>
          <cell r="S140">
            <v>16908.942163232616</v>
          </cell>
          <cell r="T140">
            <v>15637.255265353353</v>
          </cell>
          <cell r="U140">
            <v>63939.08263809458</v>
          </cell>
          <cell r="V140">
            <v>37403.677020981399</v>
          </cell>
          <cell r="W140">
            <v>39569.4699504499</v>
          </cell>
          <cell r="X140">
            <v>39402.432836471111</v>
          </cell>
          <cell r="Y140">
            <v>37383.095994627518</v>
          </cell>
          <cell r="Z140">
            <v>153758.67580252991</v>
          </cell>
          <cell r="AA140">
            <v>36341.143143751877</v>
          </cell>
          <cell r="AB140">
            <v>38726.174507784213</v>
          </cell>
          <cell r="AC140">
            <v>38392.946682676476</v>
          </cell>
          <cell r="AD140">
            <v>36472.885442200306</v>
          </cell>
          <cell r="AE140">
            <v>143933.14977641276</v>
          </cell>
          <cell r="AF140">
            <v>36572.276481988491</v>
          </cell>
          <cell r="AG140">
            <v>38987.204613586429</v>
          </cell>
          <cell r="AH140">
            <v>38716.615075430804</v>
          </cell>
          <cell r="AI140">
            <v>36720.487619857522</v>
          </cell>
          <cell r="AJ140">
            <v>144949.0257768638</v>
          </cell>
          <cell r="AL140" t="str">
            <v>Adjusted Free Cash Flow</v>
          </cell>
          <cell r="AP140">
            <v>-7221.6666666666697</v>
          </cell>
          <cell r="AQ140">
            <v>3605.2760986588164</v>
          </cell>
          <cell r="AR140">
            <v>-2337.124053731799</v>
          </cell>
          <cell r="AS140">
            <v>3032.9114264750538</v>
          </cell>
          <cell r="AT140">
            <v>-2920.6031952646063</v>
          </cell>
          <cell r="AU140">
            <v>20038.997414297908</v>
          </cell>
          <cell r="AV140">
            <v>3113.5678579876726</v>
          </cell>
          <cell r="AW140">
            <v>-7931.0761864761917</v>
          </cell>
          <cell r="AX140">
            <v>-6544.3532932920971</v>
          </cell>
          <cell r="AY140">
            <v>8677.1357925172924</v>
          </cell>
          <cell r="AZ140">
            <v>-6814.9534693938058</v>
          </cell>
          <cell r="BA140">
            <v>-773.93748277063787</v>
          </cell>
          <cell r="BB140">
            <v>13725.607997470888</v>
          </cell>
          <cell r="BC140">
            <v>15113.790912456967</v>
          </cell>
          <cell r="BD140">
            <v>21250.507957763406</v>
          </cell>
          <cell r="BE140">
            <v>14329.320555856571</v>
          </cell>
          <cell r="BF140">
            <v>12269.111711002288</v>
          </cell>
          <cell r="BG140">
            <v>11636.153598429308</v>
          </cell>
          <cell r="BH140">
            <v>13115.098566081622</v>
          </cell>
          <cell r="BI140">
            <v>51349.68443136978</v>
          </cell>
          <cell r="BJ140">
            <v>12252.926269184409</v>
          </cell>
          <cell r="BK140">
            <v>10953.308275491167</v>
          </cell>
          <cell r="BL140">
            <v>11717.090682204713</v>
          </cell>
          <cell r="BM140">
            <v>13228.345759316562</v>
          </cell>
          <cell r="BN140">
            <v>48151.670986196863</v>
          </cell>
          <cell r="BP140" t="str">
            <v>Adjusted Free Cash Flow</v>
          </cell>
          <cell r="BT140">
            <v>-71.133416666666662</v>
          </cell>
          <cell r="BU140">
            <v>35.511969571789336</v>
          </cell>
          <cell r="BV140">
            <v>-23.020671929258228</v>
          </cell>
          <cell r="BW140">
            <v>29.874177550779248</v>
          </cell>
          <cell r="BX140">
            <v>-28.767941473356373</v>
          </cell>
          <cell r="BY140">
            <v>197.38412453083441</v>
          </cell>
          <cell r="BZ140">
            <v>30.668643401178592</v>
          </cell>
          <cell r="CA140">
            <v>-78.121100436790471</v>
          </cell>
          <cell r="CB140">
            <v>-64.461879938927154</v>
          </cell>
          <cell r="CC140">
            <v>85.46978755629533</v>
          </cell>
          <cell r="CD140">
            <v>-67.127291673529015</v>
          </cell>
          <cell r="CE140">
            <v>-7.6232842052908154</v>
          </cell>
          <cell r="CF140">
            <v>135.19723877508824</v>
          </cell>
          <cell r="CG140">
            <v>148.87084048770112</v>
          </cell>
          <cell r="CH140">
            <v>209.31750338396955</v>
          </cell>
          <cell r="CI140">
            <v>141.14380747518717</v>
          </cell>
          <cell r="CJ140">
            <v>120.85075035337252</v>
          </cell>
          <cell r="CK140">
            <v>114.61611294452862</v>
          </cell>
          <cell r="CL140">
            <v>129.18372087590396</v>
          </cell>
          <cell r="CM140">
            <v>505.79439164899247</v>
          </cell>
          <cell r="CN140">
            <v>120.69132375146638</v>
          </cell>
          <cell r="CO140">
            <v>107.89008651358795</v>
          </cell>
          <cell r="CP140">
            <v>115.41334321971638</v>
          </cell>
          <cell r="CQ140">
            <v>130.29920572926815</v>
          </cell>
          <cell r="CR140">
            <v>474.29395921403886</v>
          </cell>
        </row>
        <row r="141">
          <cell r="C141" t="str">
            <v>% of Revenue</v>
          </cell>
          <cell r="L141">
            <v>0.10611698305498661</v>
          </cell>
          <cell r="M141">
            <v>7.3382969697540781E-2</v>
          </cell>
          <cell r="N141">
            <v>0.21197768424389424</v>
          </cell>
          <cell r="O141">
            <v>0.14604224710577918</v>
          </cell>
          <cell r="P141">
            <v>0.13457205246989534</v>
          </cell>
          <cell r="Q141">
            <v>7.0083114035422764E-2</v>
          </cell>
          <cell r="R141">
            <v>7.3003271355855326E-2</v>
          </cell>
          <cell r="S141">
            <v>7.4845056657155212E-2</v>
          </cell>
          <cell r="T141">
            <v>7.4220912015007176E-2</v>
          </cell>
          <cell r="U141">
            <v>7.3071326077730744E-2</v>
          </cell>
          <cell r="V141">
            <v>0.17546552003355562</v>
          </cell>
          <cell r="W141">
            <v>0.17074522454410157</v>
          </cell>
          <cell r="X141">
            <v>0.17186036537414098</v>
          </cell>
          <cell r="Y141">
            <v>0.17481813874282448</v>
          </cell>
          <cell r="Z141">
            <v>0.17314700352611509</v>
          </cell>
          <cell r="AA141">
            <v>0.16915005854498472</v>
          </cell>
          <cell r="AB141">
            <v>0.16577784407621932</v>
          </cell>
          <cell r="AC141">
            <v>0.16610992743823433</v>
          </cell>
          <cell r="AD141">
            <v>0.16929067421916835</v>
          </cell>
          <cell r="AE141">
            <v>0.16081493820512102</v>
          </cell>
          <cell r="AF141">
            <v>0.16887581896599815</v>
          </cell>
          <cell r="AG141">
            <v>0.16554759795299992</v>
          </cell>
          <cell r="AH141">
            <v>0.16614145015827306</v>
          </cell>
          <cell r="AI141">
            <v>0.16914928011540764</v>
          </cell>
          <cell r="AJ141">
            <v>0.16066336143233176</v>
          </cell>
          <cell r="AL141" t="str">
            <v>% of Revenue</v>
          </cell>
          <cell r="AP141">
            <v>-3.8183343496758886E-2</v>
          </cell>
          <cell r="AQ141">
            <v>1.8982164092280564E-2</v>
          </cell>
          <cell r="AR141">
            <v>-1.1383520604353789E-2</v>
          </cell>
          <cell r="AS141">
            <v>1.3970970548513898E-2</v>
          </cell>
          <cell r="AT141">
            <v>-3.6441247238539472E-3</v>
          </cell>
          <cell r="AU141">
            <v>9.5153892439847176E-2</v>
          </cell>
          <cell r="AV141">
            <v>1.5288690903728084E-2</v>
          </cell>
          <cell r="AW141">
            <v>-3.6697139740722619E-2</v>
          </cell>
          <cell r="AX141">
            <v>-2.8751319854638871E-2</v>
          </cell>
          <cell r="AY141">
            <v>1.0113340871523E-2</v>
          </cell>
          <cell r="AZ141">
            <v>-3.0859054107130211E-2</v>
          </cell>
          <cell r="BA141">
            <v>-3.6590548403803744E-3</v>
          </cell>
          <cell r="BB141">
            <v>6.2570945051643817E-2</v>
          </cell>
          <cell r="BC141">
            <v>6.5450198833532786E-2</v>
          </cell>
          <cell r="BD141">
            <v>2.4076200507469572E-2</v>
          </cell>
          <cell r="BE141">
            <v>6.3934028330306841E-2</v>
          </cell>
          <cell r="BF141">
            <v>5.7285415140480155E-2</v>
          </cell>
          <cell r="BG141">
            <v>5.2628940664944709E-2</v>
          </cell>
          <cell r="BH141">
            <v>5.6341543386465485E-2</v>
          </cell>
          <cell r="BI141">
            <v>5.7555407449272393E-2</v>
          </cell>
          <cell r="BJ141">
            <v>5.4240100777140622E-2</v>
          </cell>
          <cell r="BK141">
            <v>5.0752540194716721E-2</v>
          </cell>
          <cell r="BL141">
            <v>5.2572022863233869E-2</v>
          </cell>
          <cell r="BM141">
            <v>5.6367344337454814E-2</v>
          </cell>
          <cell r="BN141">
            <v>5.3544842071709134E-2</v>
          </cell>
          <cell r="BP141" t="str">
            <v>% of Revenue</v>
          </cell>
          <cell r="BT141">
            <v>-3.8183343496758879E-2</v>
          </cell>
          <cell r="BU141">
            <v>1.8982164092280557E-2</v>
          </cell>
          <cell r="BV141">
            <v>-1.138352060435379E-2</v>
          </cell>
          <cell r="BW141">
            <v>1.3970970548513883E-2</v>
          </cell>
          <cell r="BX141">
            <v>-3.6441247238539476E-3</v>
          </cell>
          <cell r="BY141">
            <v>9.5153892439847176E-2</v>
          </cell>
          <cell r="BZ141">
            <v>1.528869090372809E-2</v>
          </cell>
          <cell r="CA141">
            <v>-3.6697139740722612E-2</v>
          </cell>
          <cell r="CB141">
            <v>-2.8751319854638874E-2</v>
          </cell>
          <cell r="CC141">
            <v>1.0113340871523002E-2</v>
          </cell>
          <cell r="CD141">
            <v>-3.0859054107130222E-2</v>
          </cell>
          <cell r="CE141">
            <v>-3.6590548403803904E-3</v>
          </cell>
          <cell r="CF141">
            <v>6.2570945051643831E-2</v>
          </cell>
          <cell r="CG141">
            <v>6.5450198833532799E-2</v>
          </cell>
          <cell r="CH141">
            <v>2.4076200507469576E-2</v>
          </cell>
          <cell r="CI141">
            <v>6.3934028330306827E-2</v>
          </cell>
          <cell r="CJ141">
            <v>5.7285415140480155E-2</v>
          </cell>
          <cell r="CK141">
            <v>5.2628940664944689E-2</v>
          </cell>
          <cell r="CL141">
            <v>5.6341543386465485E-2</v>
          </cell>
          <cell r="CM141">
            <v>5.7555407449272393E-2</v>
          </cell>
          <cell r="CN141">
            <v>5.4240100777140608E-2</v>
          </cell>
          <cell r="CO141">
            <v>5.0752540194716714E-2</v>
          </cell>
          <cell r="CP141">
            <v>5.2572022863233848E-2</v>
          </cell>
          <cell r="CQ141">
            <v>5.6367344337454828E-2</v>
          </cell>
          <cell r="CR141">
            <v>5.3544842071709099E-2</v>
          </cell>
        </row>
        <row r="144">
          <cell r="C144" t="str">
            <v>Assumptions</v>
          </cell>
        </row>
        <row r="145">
          <cell r="C145" t="str">
            <v>COGS Margin %</v>
          </cell>
          <cell r="G145">
            <v>0.69487492765738534</v>
          </cell>
          <cell r="H145">
            <v>0.71650835832151261</v>
          </cell>
          <cell r="I145">
            <v>0.71365449652905022</v>
          </cell>
          <cell r="J145">
            <v>0.63263489528824057</v>
          </cell>
          <cell r="K145">
            <v>0.69089064910074782</v>
          </cell>
          <cell r="L145">
            <v>0.63497390194768333</v>
          </cell>
          <cell r="M145">
            <v>0.64254920595567677</v>
          </cell>
          <cell r="N145">
            <v>0.61031709963736192</v>
          </cell>
          <cell r="O145">
            <v>0.62494326768178032</v>
          </cell>
          <cell r="P145">
            <v>0.62815737127120774</v>
          </cell>
          <cell r="Q145">
            <v>0.62299999999999989</v>
          </cell>
          <cell r="R145">
            <v>0.623</v>
          </cell>
          <cell r="S145">
            <v>0.623</v>
          </cell>
          <cell r="T145">
            <v>0.623</v>
          </cell>
          <cell r="U145">
            <v>0.62300000000000011</v>
          </cell>
          <cell r="V145">
            <v>0.60600000000000009</v>
          </cell>
          <cell r="W145">
            <v>0.60599999999999998</v>
          </cell>
          <cell r="X145">
            <v>0.60599999999999998</v>
          </cell>
          <cell r="Y145">
            <v>0.60599999999999998</v>
          </cell>
          <cell r="Z145">
            <v>0.60599999999999998</v>
          </cell>
          <cell r="AA145">
            <v>0.58699999999999997</v>
          </cell>
          <cell r="AB145">
            <v>0.58699999999999997</v>
          </cell>
          <cell r="AC145">
            <v>0.58699999999999997</v>
          </cell>
          <cell r="AD145">
            <v>0.58699999999999997</v>
          </cell>
          <cell r="AE145">
            <v>0.58699999999999997</v>
          </cell>
          <cell r="AF145">
            <v>0.58799412374774596</v>
          </cell>
          <cell r="AG145">
            <v>0.58792046623443728</v>
          </cell>
          <cell r="AH145">
            <v>0.58776174179495355</v>
          </cell>
          <cell r="AI145">
            <v>0.58791258224508336</v>
          </cell>
          <cell r="AJ145">
            <v>0.58789525180821678</v>
          </cell>
        </row>
        <row r="146">
          <cell r="C146" t="str">
            <v>R&amp;D as % of Revenue</v>
          </cell>
          <cell r="L146">
            <v>0.16377218585631251</v>
          </cell>
          <cell r="M146">
            <v>0.14599947660564991</v>
          </cell>
          <cell r="N146">
            <v>0.1150054256591944</v>
          </cell>
          <cell r="O146">
            <v>0.13017261587108422</v>
          </cell>
          <cell r="P146">
            <v>0.13841353835663633</v>
          </cell>
          <cell r="Q146">
            <v>0.12999999999999984</v>
          </cell>
          <cell r="R146">
            <v>0.11999999999999984</v>
          </cell>
          <cell r="S146">
            <v>0.11999999999999986</v>
          </cell>
          <cell r="T146">
            <v>0.11999999999999986</v>
          </cell>
          <cell r="U146">
            <v>0.12239935544994775</v>
          </cell>
          <cell r="V146">
            <v>0.12239935544994776</v>
          </cell>
          <cell r="W146">
            <v>0.12239935544994775</v>
          </cell>
          <cell r="X146">
            <v>0.12239935544994776</v>
          </cell>
          <cell r="Y146">
            <v>0.12239935544994775</v>
          </cell>
          <cell r="Z146">
            <v>0.12239935544994775</v>
          </cell>
          <cell r="AA146">
            <v>0.12239935544994773</v>
          </cell>
          <cell r="AB146">
            <v>0.12239935544994776</v>
          </cell>
          <cell r="AC146">
            <v>0.12239935544994776</v>
          </cell>
          <cell r="AD146">
            <v>0.12239935544994775</v>
          </cell>
          <cell r="AE146">
            <v>0.12239935544994773</v>
          </cell>
          <cell r="AF146">
            <v>0.12167578734275609</v>
          </cell>
          <cell r="AG146">
            <v>0.12167492553442369</v>
          </cell>
          <cell r="AH146">
            <v>0.12162881464794563</v>
          </cell>
          <cell r="AI146">
            <v>0.12162176505542303</v>
          </cell>
          <cell r="AJ146">
            <v>0.12165043034398167</v>
          </cell>
        </row>
        <row r="147">
          <cell r="C147" t="str">
            <v>SG&amp;A as % of Revenue</v>
          </cell>
          <cell r="G147">
            <v>0.17867554069406041</v>
          </cell>
          <cell r="H147">
            <v>0.15154956637279371</v>
          </cell>
          <cell r="I147">
            <v>0.15614562283392841</v>
          </cell>
          <cell r="J147">
            <v>0.17285262669529472</v>
          </cell>
          <cell r="K147">
            <v>0.16413452385194538</v>
          </cell>
          <cell r="L147">
            <v>0.1521272801257931</v>
          </cell>
          <cell r="M147">
            <v>0.16136615107732002</v>
          </cell>
          <cell r="N147">
            <v>0.1356553918067909</v>
          </cell>
          <cell r="O147">
            <v>0.16025695376129034</v>
          </cell>
          <cell r="P147">
            <v>0.15223568476286628</v>
          </cell>
          <cell r="Q147">
            <v>0.15599999999999994</v>
          </cell>
          <cell r="R147">
            <v>0.16599999999999995</v>
          </cell>
          <cell r="S147">
            <v>0.16600000000000001</v>
          </cell>
          <cell r="T147">
            <v>0.16599999999999998</v>
          </cell>
          <cell r="U147">
            <v>0.1636006445500521</v>
          </cell>
          <cell r="V147">
            <v>0.15960064455005205</v>
          </cell>
          <cell r="W147">
            <v>0.15960064455005205</v>
          </cell>
          <cell r="X147">
            <v>0.15960064455005207</v>
          </cell>
          <cell r="Y147">
            <v>0.15960064455005205</v>
          </cell>
          <cell r="Z147">
            <v>0.15960064455005205</v>
          </cell>
          <cell r="AA147">
            <v>0.15660064455005218</v>
          </cell>
          <cell r="AB147">
            <v>0.1566006445500521</v>
          </cell>
          <cell r="AC147">
            <v>0.1566006445500521</v>
          </cell>
          <cell r="AD147">
            <v>0.15660064455005207</v>
          </cell>
          <cell r="AE147">
            <v>0.15660064455005207</v>
          </cell>
          <cell r="AF147">
            <v>0.15697156104319995</v>
          </cell>
          <cell r="AG147">
            <v>0.15698316856561187</v>
          </cell>
          <cell r="AH147">
            <v>0.15693425102787129</v>
          </cell>
          <cell r="AI147">
            <v>0.15695489913519559</v>
          </cell>
          <cell r="AJ147">
            <v>0.15696094466384564</v>
          </cell>
        </row>
        <row r="148">
          <cell r="C148" t="str">
            <v>Opex as % of Revenue</v>
          </cell>
          <cell r="G148">
            <v>0.39945448309862175</v>
          </cell>
          <cell r="H148">
            <v>0.30910976244770438</v>
          </cell>
          <cell r="I148">
            <v>0.32786078507334543</v>
          </cell>
          <cell r="J148">
            <v>0.32408316519750113</v>
          </cell>
          <cell r="K148">
            <v>0.33865639046838492</v>
          </cell>
          <cell r="L148">
            <v>0.31589946598210561</v>
          </cell>
          <cell r="M148">
            <v>0.30736562768296993</v>
          </cell>
          <cell r="N148">
            <v>0.25066081746598529</v>
          </cell>
          <cell r="O148">
            <v>0.2904295696323746</v>
          </cell>
          <cell r="P148">
            <v>0.29064922311950264</v>
          </cell>
          <cell r="Q148">
            <v>0.28599999999999981</v>
          </cell>
          <cell r="R148">
            <v>0.28599999999999981</v>
          </cell>
          <cell r="S148">
            <v>0.28599999999999987</v>
          </cell>
          <cell r="T148">
            <v>0.28599999999999987</v>
          </cell>
          <cell r="U148">
            <v>0.28599999999999992</v>
          </cell>
          <cell r="V148">
            <v>0.28199999999999981</v>
          </cell>
          <cell r="W148">
            <v>0.28199999999999975</v>
          </cell>
          <cell r="X148">
            <v>0.28199999999999981</v>
          </cell>
          <cell r="Y148">
            <v>0.28199999999999981</v>
          </cell>
          <cell r="Z148">
            <v>0.28199999999999981</v>
          </cell>
          <cell r="AA148">
            <v>0.27899999999999986</v>
          </cell>
          <cell r="AB148">
            <v>0.27899999999999986</v>
          </cell>
          <cell r="AC148">
            <v>0.2789999999999998</v>
          </cell>
          <cell r="AD148">
            <v>0.2789999999999998</v>
          </cell>
          <cell r="AE148">
            <v>0.2789999999999998</v>
          </cell>
          <cell r="AF148">
            <v>0.27864734838595606</v>
          </cell>
          <cell r="AG148">
            <v>0.27865809410003556</v>
          </cell>
          <cell r="AH148">
            <v>0.2785630656758169</v>
          </cell>
          <cell r="AI148">
            <v>0.27857666419061861</v>
          </cell>
          <cell r="AJ148">
            <v>0.27861137500782729</v>
          </cell>
        </row>
        <row r="149">
          <cell r="C149" t="str">
            <v>D&amp;A as % of Revenue</v>
          </cell>
          <cell r="G149">
            <v>0.12205002893704585</v>
          </cell>
          <cell r="H149">
            <v>0.10223906056416426</v>
          </cell>
          <cell r="I149">
            <v>0.11923733338917566</v>
          </cell>
          <cell r="J149">
            <v>0.12287042931281897</v>
          </cell>
          <cell r="K149">
            <v>0.11594320941147723</v>
          </cell>
          <cell r="L149">
            <v>8.157713619716965E-2</v>
          </cell>
          <cell r="M149">
            <v>7.4553852228328485E-2</v>
          </cell>
          <cell r="N149">
            <v>7.5303048571243078E-2</v>
          </cell>
          <cell r="O149">
            <v>8.0988813134965559E-2</v>
          </cell>
          <cell r="P149">
            <v>7.7974960714804489E-2</v>
          </cell>
          <cell r="Q149">
            <v>8.3353539395370005E-2</v>
          </cell>
          <cell r="R149">
            <v>7.6596758017580605E-2</v>
          </cell>
          <cell r="S149">
            <v>7.7461291123714734E-2</v>
          </cell>
          <cell r="T149">
            <v>8.3062272644512936E-2</v>
          </cell>
          <cell r="U149">
            <v>7.9997907608290703E-2</v>
          </cell>
          <cell r="V149">
            <v>8.2094779047117761E-2</v>
          </cell>
          <cell r="W149">
            <v>7.5513809845405941E-2</v>
          </cell>
          <cell r="X149">
            <v>7.6329205522143728E-2</v>
          </cell>
          <cell r="Y149">
            <v>8.1836919778904782E-2</v>
          </cell>
          <cell r="Z149">
            <v>7.8826708044715296E-2</v>
          </cell>
          <cell r="AA149">
            <v>8.1453850057167695E-2</v>
          </cell>
          <cell r="AB149">
            <v>7.4913474109111824E-2</v>
          </cell>
          <cell r="AC149">
            <v>7.5715046156661706E-2</v>
          </cell>
          <cell r="AD149">
            <v>8.1227102350603667E-2</v>
          </cell>
          <cell r="AE149">
            <v>7.1506501880322093E-2</v>
          </cell>
          <cell r="AF149">
            <v>8.1453850057167695E-2</v>
          </cell>
          <cell r="AG149">
            <v>7.4913474109111824E-2</v>
          </cell>
          <cell r="AH149">
            <v>7.5715046156661706E-2</v>
          </cell>
          <cell r="AI149">
            <v>8.1227102350603667E-2</v>
          </cell>
          <cell r="AJ149">
            <v>7.1506501880322093E-2</v>
          </cell>
        </row>
        <row r="150">
          <cell r="C150" t="str">
            <v>Tax as % of EBT</v>
          </cell>
          <cell r="G150">
            <v>-4.4693054687943684E-2</v>
          </cell>
          <cell r="H150">
            <v>-0.121012584138133</v>
          </cell>
          <cell r="I150">
            <v>-0.20654525784349081</v>
          </cell>
          <cell r="J150">
            <v>0.41185287674391841</v>
          </cell>
          <cell r="K150">
            <v>-0.27834859653041472</v>
          </cell>
          <cell r="L150">
            <v>0.35488404778636667</v>
          </cell>
          <cell r="M150">
            <v>0.45551005212211387</v>
          </cell>
          <cell r="N150">
            <v>0.11082702665848504</v>
          </cell>
          <cell r="O150">
            <v>0.16208308952603862</v>
          </cell>
          <cell r="P150">
            <v>0.19140298507462683</v>
          </cell>
          <cell r="Q150">
            <v>0.2106154022749486</v>
          </cell>
          <cell r="R150">
            <v>0.19147068569310852</v>
          </cell>
          <cell r="S150">
            <v>0.19389736165991844</v>
          </cell>
          <cell r="T150">
            <v>0.20978158357423005</v>
          </cell>
          <cell r="U150">
            <v>0.20105601802587955</v>
          </cell>
          <cell r="V150">
            <v>0.21503045814048211</v>
          </cell>
          <cell r="W150">
            <v>0.19615686658593318</v>
          </cell>
          <cell r="X150">
            <v>0.19847837958624173</v>
          </cell>
          <cell r="Y150">
            <v>0.2142850178899991</v>
          </cell>
          <cell r="Z150">
            <v>0.20117095381860406</v>
          </cell>
          <cell r="AA150">
            <v>0.21665975386544395</v>
          </cell>
          <cell r="AB150">
            <v>0.19791565549154067</v>
          </cell>
          <cell r="AC150">
            <v>0.20019924490625501</v>
          </cell>
          <cell r="AD150">
            <v>0.21600564704376018</v>
          </cell>
          <cell r="AE150">
            <v>0.20011632888112343</v>
          </cell>
          <cell r="AF150">
            <v>0.21660174445637037</v>
          </cell>
          <cell r="AG150">
            <v>0.19785783298313434</v>
          </cell>
          <cell r="AH150">
            <v>0.20010892149594836</v>
          </cell>
          <cell r="AI150">
            <v>0.21593381340545675</v>
          </cell>
          <cell r="AJ150">
            <v>0.20007572987887101</v>
          </cell>
        </row>
        <row r="151">
          <cell r="C151" t="str">
            <v>Capex as % of Revenue</v>
          </cell>
          <cell r="K151">
            <v>0</v>
          </cell>
          <cell r="P151">
            <v>-4.5024615521283631E-2</v>
          </cell>
          <cell r="Q151">
            <v>-4.1676769697684996E-2</v>
          </cell>
          <cell r="R151">
            <v>-3.8298379008790295E-2</v>
          </cell>
          <cell r="S151">
            <v>-3.873064556185736E-2</v>
          </cell>
          <cell r="T151">
            <v>-4.1531136322256468E-2</v>
          </cell>
          <cell r="U151">
            <v>-3.999895380414533E-2</v>
          </cell>
          <cell r="V151">
            <v>-4.1047389523558873E-2</v>
          </cell>
          <cell r="W151">
            <v>-3.7756904922702964E-2</v>
          </cell>
          <cell r="X151">
            <v>-3.8164602761071857E-2</v>
          </cell>
          <cell r="Y151">
            <v>-4.0918459889452384E-2</v>
          </cell>
          <cell r="Z151">
            <v>-3.9413354022357648E-2</v>
          </cell>
          <cell r="AA151">
            <v>-4.0726925028583841E-2</v>
          </cell>
          <cell r="AB151">
            <v>-3.7456737054555898E-2</v>
          </cell>
          <cell r="AC151">
            <v>-3.7857523078330846E-2</v>
          </cell>
          <cell r="AD151">
            <v>-4.0613551175301826E-2</v>
          </cell>
          <cell r="AE151">
            <v>-3.9105118215801163E-2</v>
          </cell>
          <cell r="AF151">
            <v>-4.0403922262816194E-2</v>
          </cell>
          <cell r="AG151">
            <v>-3.7154279114023872E-2</v>
          </cell>
          <cell r="AH151">
            <v>-3.7548160810354968E-2</v>
          </cell>
          <cell r="AI151">
            <v>-4.0306006181939684E-2</v>
          </cell>
          <cell r="AJ151">
            <v>-3.8794449427953091E-2</v>
          </cell>
        </row>
        <row r="152">
          <cell r="C152" t="str">
            <v>Change in WC as % of YoY Change in Rev</v>
          </cell>
          <cell r="L152">
            <v>0.36017101614917352</v>
          </cell>
          <cell r="M152">
            <v>0.36017101614917352</v>
          </cell>
          <cell r="N152">
            <v>0.36017101614917352</v>
          </cell>
          <cell r="O152">
            <v>0.36017101614917352</v>
          </cell>
          <cell r="P152">
            <v>0.36017101614917352</v>
          </cell>
          <cell r="Q152">
            <v>-1.2065156950975189</v>
          </cell>
          <cell r="R152">
            <v>-1.2065156950975189</v>
          </cell>
          <cell r="S152">
            <v>-1.2065156950975189</v>
          </cell>
          <cell r="T152">
            <v>-1.2065156950975189</v>
          </cell>
          <cell r="U152">
            <v>-1.2065156950975189</v>
          </cell>
          <cell r="V152">
            <v>1.4845006257387123</v>
          </cell>
          <cell r="W152">
            <v>1.4845006257387123</v>
          </cell>
          <cell r="X152">
            <v>1.4845006257387123</v>
          </cell>
          <cell r="Y152">
            <v>1.4845006257387123</v>
          </cell>
          <cell r="Z152">
            <v>1.4845006257387123</v>
          </cell>
          <cell r="AA152">
            <v>-0.71432503276539461</v>
          </cell>
          <cell r="AB152">
            <v>-0.71432503276539461</v>
          </cell>
          <cell r="AC152">
            <v>-0.71432503276539461</v>
          </cell>
          <cell r="AD152">
            <v>-0.71432503276539461</v>
          </cell>
          <cell r="AE152">
            <v>-0.71432503276539461</v>
          </cell>
          <cell r="AF152">
            <v>-0.69760170423913292</v>
          </cell>
          <cell r="AG152">
            <v>-0.69760170423913292</v>
          </cell>
          <cell r="AH152">
            <v>-0.69760170423913292</v>
          </cell>
          <cell r="AI152">
            <v>-0.69760170423913292</v>
          </cell>
          <cell r="AJ152">
            <v>-0.69760170423913292</v>
          </cell>
        </row>
        <row r="154">
          <cell r="C154" t="str">
            <v>Segment Assumptions</v>
          </cell>
        </row>
        <row r="155">
          <cell r="C155" t="str">
            <v>MCU Trigger (On / Off)</v>
          </cell>
          <cell r="Q155">
            <v>1</v>
          </cell>
          <cell r="R155">
            <v>1</v>
          </cell>
          <cell r="S155">
            <v>1</v>
          </cell>
          <cell r="T155">
            <v>1</v>
          </cell>
          <cell r="V155">
            <v>1</v>
          </cell>
          <cell r="W155">
            <v>1</v>
          </cell>
          <cell r="X155">
            <v>1</v>
          </cell>
          <cell r="Y155">
            <v>1</v>
          </cell>
          <cell r="AA155">
            <v>1</v>
          </cell>
          <cell r="AB155">
            <v>1</v>
          </cell>
          <cell r="AC155">
            <v>1</v>
          </cell>
          <cell r="AD155">
            <v>1</v>
          </cell>
          <cell r="AF155">
            <v>1</v>
          </cell>
          <cell r="AG155">
            <v>1</v>
          </cell>
          <cell r="AH155">
            <v>1</v>
          </cell>
          <cell r="AI155">
            <v>1</v>
          </cell>
        </row>
        <row r="156">
          <cell r="C156" t="str">
            <v>Auto MCU Trigger (On / Off)</v>
          </cell>
          <cell r="Q156">
            <v>1</v>
          </cell>
          <cell r="R156">
            <v>1</v>
          </cell>
          <cell r="S156">
            <v>1</v>
          </cell>
          <cell r="T156">
            <v>1</v>
          </cell>
          <cell r="V156">
            <v>1</v>
          </cell>
          <cell r="W156">
            <v>1</v>
          </cell>
          <cell r="X156">
            <v>1</v>
          </cell>
          <cell r="Y156">
            <v>1</v>
          </cell>
          <cell r="AA156">
            <v>1</v>
          </cell>
          <cell r="AB156">
            <v>1</v>
          </cell>
          <cell r="AC156">
            <v>1</v>
          </cell>
          <cell r="AD156">
            <v>1</v>
          </cell>
          <cell r="AF156">
            <v>1</v>
          </cell>
          <cell r="AG156">
            <v>1</v>
          </cell>
          <cell r="AH156">
            <v>1</v>
          </cell>
          <cell r="AI156">
            <v>1</v>
          </cell>
        </row>
        <row r="157">
          <cell r="C157" t="str">
            <v>General Purpose MCU Trigger (On / Off)</v>
          </cell>
          <cell r="Q157">
            <v>1</v>
          </cell>
          <cell r="R157">
            <v>1</v>
          </cell>
          <cell r="S157">
            <v>1</v>
          </cell>
          <cell r="T157">
            <v>1</v>
          </cell>
          <cell r="V157">
            <v>1</v>
          </cell>
          <cell r="W157">
            <v>1</v>
          </cell>
          <cell r="X157">
            <v>1</v>
          </cell>
          <cell r="Y157">
            <v>1</v>
          </cell>
          <cell r="AA157">
            <v>1</v>
          </cell>
          <cell r="AB157">
            <v>1</v>
          </cell>
          <cell r="AC157">
            <v>1</v>
          </cell>
          <cell r="AD157">
            <v>1</v>
          </cell>
          <cell r="AF157">
            <v>1</v>
          </cell>
          <cell r="AG157">
            <v>1</v>
          </cell>
          <cell r="AH157">
            <v>1</v>
          </cell>
          <cell r="AI157">
            <v>1</v>
          </cell>
        </row>
        <row r="158">
          <cell r="C158" t="str">
            <v>Analog &amp; Power Trigger (On / Off)</v>
          </cell>
          <cell r="Q158">
            <v>1</v>
          </cell>
          <cell r="R158">
            <v>1</v>
          </cell>
          <cell r="S158">
            <v>1</v>
          </cell>
          <cell r="T158">
            <v>1</v>
          </cell>
          <cell r="V158">
            <v>1</v>
          </cell>
          <cell r="W158">
            <v>1</v>
          </cell>
          <cell r="X158">
            <v>1</v>
          </cell>
          <cell r="Y158">
            <v>1</v>
          </cell>
          <cell r="AA158">
            <v>1</v>
          </cell>
          <cell r="AB158">
            <v>1</v>
          </cell>
          <cell r="AC158">
            <v>1</v>
          </cell>
          <cell r="AD158">
            <v>1</v>
          </cell>
          <cell r="AF158">
            <v>1</v>
          </cell>
          <cell r="AG158">
            <v>1</v>
          </cell>
          <cell r="AH158">
            <v>1</v>
          </cell>
          <cell r="AI158">
            <v>1</v>
          </cell>
        </row>
        <row r="159">
          <cell r="C159" t="str">
            <v>High Voltage Power Trigger (On / Off)</v>
          </cell>
          <cell r="Q159">
            <v>1</v>
          </cell>
          <cell r="R159">
            <v>1</v>
          </cell>
          <cell r="S159">
            <v>1</v>
          </cell>
          <cell r="T159">
            <v>1</v>
          </cell>
          <cell r="V159">
            <v>1</v>
          </cell>
          <cell r="W159">
            <v>1</v>
          </cell>
          <cell r="X159">
            <v>1</v>
          </cell>
          <cell r="Y159">
            <v>1</v>
          </cell>
          <cell r="AA159">
            <v>1</v>
          </cell>
          <cell r="AB159">
            <v>1</v>
          </cell>
          <cell r="AC159">
            <v>1</v>
          </cell>
          <cell r="AD159">
            <v>1</v>
          </cell>
          <cell r="AF159">
            <v>1</v>
          </cell>
          <cell r="AG159">
            <v>1</v>
          </cell>
          <cell r="AH159">
            <v>1</v>
          </cell>
          <cell r="AI159">
            <v>1</v>
          </cell>
        </row>
        <row r="160">
          <cell r="C160" t="str">
            <v>Low Voltage Power Trigger (On / Off)</v>
          </cell>
          <cell r="Q160">
            <v>1</v>
          </cell>
          <cell r="R160">
            <v>1</v>
          </cell>
          <cell r="S160">
            <v>1</v>
          </cell>
          <cell r="T160">
            <v>1</v>
          </cell>
          <cell r="V160">
            <v>1</v>
          </cell>
          <cell r="W160">
            <v>1</v>
          </cell>
          <cell r="X160">
            <v>1</v>
          </cell>
          <cell r="Y160">
            <v>1</v>
          </cell>
          <cell r="AA160">
            <v>1</v>
          </cell>
          <cell r="AB160">
            <v>1</v>
          </cell>
          <cell r="AC160">
            <v>1</v>
          </cell>
          <cell r="AD160">
            <v>1</v>
          </cell>
          <cell r="AF160">
            <v>1</v>
          </cell>
          <cell r="AG160">
            <v>1</v>
          </cell>
          <cell r="AH160">
            <v>1</v>
          </cell>
          <cell r="AI160">
            <v>1</v>
          </cell>
        </row>
        <row r="161">
          <cell r="C161" t="str">
            <v>SoC Trigger (On / Off)</v>
          </cell>
          <cell r="Q161">
            <v>1</v>
          </cell>
          <cell r="R161">
            <v>1</v>
          </cell>
          <cell r="S161">
            <v>1</v>
          </cell>
          <cell r="T161">
            <v>1</v>
          </cell>
          <cell r="V161">
            <v>1</v>
          </cell>
          <cell r="W161">
            <v>1</v>
          </cell>
          <cell r="X161">
            <v>1</v>
          </cell>
          <cell r="Y161">
            <v>1</v>
          </cell>
          <cell r="AA161">
            <v>1</v>
          </cell>
          <cell r="AB161">
            <v>1</v>
          </cell>
          <cell r="AC161">
            <v>1</v>
          </cell>
          <cell r="AD161">
            <v>1</v>
          </cell>
          <cell r="AF161">
            <v>1</v>
          </cell>
          <cell r="AG161">
            <v>1</v>
          </cell>
          <cell r="AH161">
            <v>1</v>
          </cell>
          <cell r="AI161">
            <v>1</v>
          </cell>
        </row>
        <row r="162">
          <cell r="C162" t="str">
            <v>Other Semi Trigger (On / Off)</v>
          </cell>
          <cell r="Q162">
            <v>1</v>
          </cell>
          <cell r="R162">
            <v>1</v>
          </cell>
          <cell r="S162">
            <v>1</v>
          </cell>
          <cell r="T162">
            <v>1</v>
          </cell>
          <cell r="V162">
            <v>1</v>
          </cell>
          <cell r="W162">
            <v>1</v>
          </cell>
          <cell r="X162">
            <v>1</v>
          </cell>
          <cell r="Y162">
            <v>1</v>
          </cell>
          <cell r="AA162">
            <v>1</v>
          </cell>
          <cell r="AB162">
            <v>1</v>
          </cell>
          <cell r="AC162">
            <v>1</v>
          </cell>
          <cell r="AD162">
            <v>1</v>
          </cell>
          <cell r="AF162">
            <v>1</v>
          </cell>
          <cell r="AG162">
            <v>1</v>
          </cell>
          <cell r="AH162">
            <v>1</v>
          </cell>
          <cell r="AI162">
            <v>1</v>
          </cell>
        </row>
        <row r="164">
          <cell r="C164" t="str">
            <v>Auto MCU % of Total MCU</v>
          </cell>
          <cell r="G164">
            <v>0.55000000000000004</v>
          </cell>
          <cell r="H164">
            <v>0.55000000000000004</v>
          </cell>
          <cell r="I164">
            <v>0.55000000000000004</v>
          </cell>
          <cell r="J164">
            <v>0.55000000000000004</v>
          </cell>
          <cell r="K164">
            <v>0.55000000000000004</v>
          </cell>
          <cell r="L164">
            <v>0.55000000000000004</v>
          </cell>
          <cell r="M164">
            <v>0.55000000000000004</v>
          </cell>
          <cell r="N164">
            <v>0.55000000000000004</v>
          </cell>
          <cell r="O164">
            <v>0.55000000000000004</v>
          </cell>
          <cell r="P164">
            <v>0.55000000000000004</v>
          </cell>
          <cell r="Q164">
            <v>0.55000000000000004</v>
          </cell>
          <cell r="R164">
            <v>0.55000000000000004</v>
          </cell>
          <cell r="S164">
            <v>0.55000000000000004</v>
          </cell>
          <cell r="T164">
            <v>0.55000000000000004</v>
          </cell>
          <cell r="U164">
            <v>0.55000000000000004</v>
          </cell>
          <cell r="V164">
            <v>0.55000000000000004</v>
          </cell>
          <cell r="W164">
            <v>0.55000000000000004</v>
          </cell>
          <cell r="X164">
            <v>0.55000000000000004</v>
          </cell>
          <cell r="Y164">
            <v>0.55000000000000004</v>
          </cell>
          <cell r="Z164">
            <v>0.55000000000000004</v>
          </cell>
          <cell r="AA164">
            <v>0.55000000000000004</v>
          </cell>
          <cell r="AB164">
            <v>0.55000000000000004</v>
          </cell>
          <cell r="AC164">
            <v>0.55000000000000004</v>
          </cell>
          <cell r="AD164">
            <v>0.55000000000000004</v>
          </cell>
          <cell r="AE164">
            <v>0.55000000000000004</v>
          </cell>
          <cell r="AF164">
            <v>0.55000000000000004</v>
          </cell>
          <cell r="AG164">
            <v>0.55000000000000004</v>
          </cell>
          <cell r="AH164">
            <v>0.55000000000000004</v>
          </cell>
          <cell r="AI164">
            <v>0.55000000000000004</v>
          </cell>
          <cell r="AJ164">
            <v>0.55000000000000004</v>
          </cell>
        </row>
        <row r="165">
          <cell r="C165" t="str">
            <v>General Purpose MCU % of Total MCU</v>
          </cell>
          <cell r="G165">
            <v>0.44999999999999996</v>
          </cell>
          <cell r="H165">
            <v>0.44999999999999996</v>
          </cell>
          <cell r="I165">
            <v>0.44999999999999996</v>
          </cell>
          <cell r="J165">
            <v>0.44999999999999996</v>
          </cell>
          <cell r="K165">
            <v>0.44999999999999996</v>
          </cell>
          <cell r="L165">
            <v>0.44999999999999996</v>
          </cell>
          <cell r="M165">
            <v>0.44999999999999996</v>
          </cell>
          <cell r="N165">
            <v>0.44999999999999996</v>
          </cell>
          <cell r="O165">
            <v>0.44999999999999996</v>
          </cell>
          <cell r="P165">
            <v>0.44999999999999996</v>
          </cell>
          <cell r="Q165">
            <v>0.44999999999999996</v>
          </cell>
          <cell r="R165">
            <v>0.44999999999999996</v>
          </cell>
          <cell r="S165">
            <v>0.44999999999999996</v>
          </cell>
          <cell r="T165">
            <v>0.44999999999999996</v>
          </cell>
          <cell r="U165">
            <v>0.44999999999999996</v>
          </cell>
          <cell r="V165">
            <v>0.44999999999999996</v>
          </cell>
          <cell r="W165">
            <v>0.44999999999999996</v>
          </cell>
          <cell r="X165">
            <v>0.44999999999999996</v>
          </cell>
          <cell r="Y165">
            <v>0.44999999999999996</v>
          </cell>
          <cell r="Z165">
            <v>0.44999999999999996</v>
          </cell>
          <cell r="AA165">
            <v>0.44999999999999996</v>
          </cell>
          <cell r="AB165">
            <v>0.44999999999999996</v>
          </cell>
          <cell r="AC165">
            <v>0.44999999999999996</v>
          </cell>
          <cell r="AD165">
            <v>0.44999999999999996</v>
          </cell>
          <cell r="AE165">
            <v>0.44999999999999996</v>
          </cell>
          <cell r="AF165">
            <v>0.44999999999999996</v>
          </cell>
          <cell r="AG165">
            <v>0.44999999999999996</v>
          </cell>
          <cell r="AH165">
            <v>0.44999999999999996</v>
          </cell>
          <cell r="AI165">
            <v>0.44999999999999996</v>
          </cell>
          <cell r="AJ165">
            <v>0.44999999999999996</v>
          </cell>
        </row>
        <row r="166">
          <cell r="C166" t="str">
            <v>High Voltage Power as % of A&amp;P</v>
          </cell>
          <cell r="G166">
            <v>0.55000000000000004</v>
          </cell>
          <cell r="H166">
            <v>0.55000000000000004</v>
          </cell>
          <cell r="I166">
            <v>0.55000000000000004</v>
          </cell>
          <cell r="J166">
            <v>0.55000000000000004</v>
          </cell>
          <cell r="K166">
            <v>0.55000000000000004</v>
          </cell>
          <cell r="L166">
            <v>0.55000000000000004</v>
          </cell>
          <cell r="M166">
            <v>0.55000000000000004</v>
          </cell>
          <cell r="N166">
            <v>0.55000000000000004</v>
          </cell>
          <cell r="O166">
            <v>0.55000000000000004</v>
          </cell>
          <cell r="P166">
            <v>0.55000000000000004</v>
          </cell>
          <cell r="Q166">
            <v>0.55000000000000004</v>
          </cell>
          <cell r="R166">
            <v>0.55000000000000004</v>
          </cell>
          <cell r="S166">
            <v>0.55000000000000004</v>
          </cell>
          <cell r="T166">
            <v>0.55000000000000004</v>
          </cell>
          <cell r="U166">
            <v>0.55000000000000004</v>
          </cell>
          <cell r="V166">
            <v>0.55000000000000004</v>
          </cell>
          <cell r="W166">
            <v>0.55000000000000004</v>
          </cell>
          <cell r="X166">
            <v>0.55000000000000004</v>
          </cell>
          <cell r="Y166">
            <v>0.55000000000000004</v>
          </cell>
          <cell r="Z166">
            <v>0.55000000000000004</v>
          </cell>
          <cell r="AA166">
            <v>0.55000000000000004</v>
          </cell>
          <cell r="AB166">
            <v>0.55000000000000004</v>
          </cell>
          <cell r="AC166">
            <v>0.55000000000000004</v>
          </cell>
          <cell r="AD166">
            <v>0.55000000000000004</v>
          </cell>
          <cell r="AE166">
            <v>0.55000000000000004</v>
          </cell>
          <cell r="AF166">
            <v>0.55000000000000004</v>
          </cell>
          <cell r="AG166">
            <v>0.55000000000000004</v>
          </cell>
          <cell r="AH166">
            <v>0.55000000000000004</v>
          </cell>
          <cell r="AI166">
            <v>0.55000000000000004</v>
          </cell>
          <cell r="AJ166">
            <v>0.55000000000000004</v>
          </cell>
        </row>
        <row r="167">
          <cell r="C167" t="str">
            <v>Low Voltage Power as % of A&amp;P</v>
          </cell>
          <cell r="G167">
            <v>0.44999999999999996</v>
          </cell>
          <cell r="H167">
            <v>0.44999999999999996</v>
          </cell>
          <cell r="I167">
            <v>0.44999999999999996</v>
          </cell>
          <cell r="J167">
            <v>0.44999999999999996</v>
          </cell>
          <cell r="K167">
            <v>0.44999999999999996</v>
          </cell>
          <cell r="L167">
            <v>0.44999999999999996</v>
          </cell>
          <cell r="M167">
            <v>0.44999999999999996</v>
          </cell>
          <cell r="N167">
            <v>0.44999999999999996</v>
          </cell>
          <cell r="O167">
            <v>0.44999999999999996</v>
          </cell>
          <cell r="P167">
            <v>0.44999999999999996</v>
          </cell>
          <cell r="Q167">
            <v>0.44999999999999996</v>
          </cell>
          <cell r="R167">
            <v>0.44999999999999996</v>
          </cell>
          <cell r="S167">
            <v>0.44999999999999996</v>
          </cell>
          <cell r="T167">
            <v>0.44999999999999996</v>
          </cell>
          <cell r="U167">
            <v>0.44999999999999996</v>
          </cell>
          <cell r="V167">
            <v>0.44999999999999996</v>
          </cell>
          <cell r="W167">
            <v>0.44999999999999996</v>
          </cell>
          <cell r="X167">
            <v>0.44999999999999996</v>
          </cell>
          <cell r="Y167">
            <v>0.44999999999999996</v>
          </cell>
          <cell r="Z167">
            <v>0.44999999999999996</v>
          </cell>
          <cell r="AA167">
            <v>0.44999999999999996</v>
          </cell>
          <cell r="AB167">
            <v>0.44999999999999996</v>
          </cell>
          <cell r="AC167">
            <v>0.44999999999999996</v>
          </cell>
          <cell r="AD167">
            <v>0.44999999999999996</v>
          </cell>
          <cell r="AE167">
            <v>0.44999999999999996</v>
          </cell>
          <cell r="AF167">
            <v>0.44999999999999996</v>
          </cell>
          <cell r="AG167">
            <v>0.44999999999999996</v>
          </cell>
          <cell r="AH167">
            <v>0.44999999999999996</v>
          </cell>
          <cell r="AI167">
            <v>0.44999999999999996</v>
          </cell>
          <cell r="AJ167">
            <v>0.44999999999999996</v>
          </cell>
        </row>
        <row r="169">
          <cell r="C169" t="str">
            <v>Live Scenario: Research Scenario</v>
          </cell>
        </row>
        <row r="170">
          <cell r="C170" t="str">
            <v>MCU Growth %</v>
          </cell>
          <cell r="Q170">
            <v>6.6242809224555721E-2</v>
          </cell>
          <cell r="R170">
            <v>6.6242809224555721E-2</v>
          </cell>
          <cell r="S170">
            <v>6.6242809224555721E-2</v>
          </cell>
          <cell r="T170">
            <v>6.6242809224555721E-2</v>
          </cell>
          <cell r="U170">
            <v>6.6242809224555721E-2</v>
          </cell>
          <cell r="V170">
            <v>2.3872679045092937E-2</v>
          </cell>
          <cell r="W170">
            <v>2.3872679045092937E-2</v>
          </cell>
          <cell r="X170">
            <v>2.3872679045092937E-2</v>
          </cell>
          <cell r="Y170">
            <v>2.3872679045092937E-2</v>
          </cell>
          <cell r="Z170">
            <v>2.3872679045092937E-2</v>
          </cell>
          <cell r="AA170">
            <v>0</v>
          </cell>
          <cell r="AB170">
            <v>0</v>
          </cell>
          <cell r="AC170">
            <v>0</v>
          </cell>
          <cell r="AD170">
            <v>0</v>
          </cell>
          <cell r="AE170">
            <v>0</v>
          </cell>
          <cell r="AF170">
            <v>0</v>
          </cell>
          <cell r="AG170">
            <v>0</v>
          </cell>
          <cell r="AH170">
            <v>0</v>
          </cell>
          <cell r="AI170">
            <v>0</v>
          </cell>
          <cell r="AJ170">
            <v>0</v>
          </cell>
          <cell r="AL170" t="str">
            <v>Scenario</v>
          </cell>
          <cell r="AM170">
            <v>1</v>
          </cell>
        </row>
        <row r="171">
          <cell r="C171" t="str">
            <v>Auto MCU Growth %</v>
          </cell>
          <cell r="Q171">
            <v>6.6242809224555721E-2</v>
          </cell>
          <cell r="R171">
            <v>6.6242809224555499E-2</v>
          </cell>
          <cell r="S171">
            <v>6.6242809224555499E-2</v>
          </cell>
          <cell r="T171">
            <v>6.6242809224555721E-2</v>
          </cell>
          <cell r="U171">
            <v>6.6242809224555499E-2</v>
          </cell>
          <cell r="V171">
            <v>2.3872679045092937E-2</v>
          </cell>
          <cell r="W171">
            <v>2.3872679045092937E-2</v>
          </cell>
          <cell r="X171">
            <v>2.3872679045092937E-2</v>
          </cell>
          <cell r="Y171">
            <v>2.3872679045092937E-2</v>
          </cell>
          <cell r="Z171">
            <v>2.3872679045092937E-2</v>
          </cell>
          <cell r="AA171">
            <v>0</v>
          </cell>
          <cell r="AB171">
            <v>0</v>
          </cell>
          <cell r="AC171">
            <v>0</v>
          </cell>
          <cell r="AD171">
            <v>0</v>
          </cell>
          <cell r="AE171">
            <v>0</v>
          </cell>
          <cell r="AF171">
            <v>0</v>
          </cell>
          <cell r="AG171">
            <v>0</v>
          </cell>
          <cell r="AH171">
            <v>0</v>
          </cell>
          <cell r="AI171">
            <v>0</v>
          </cell>
          <cell r="AJ171">
            <v>0</v>
          </cell>
          <cell r="AL171" t="str">
            <v>1 = Resarch Scenario</v>
          </cell>
        </row>
        <row r="172">
          <cell r="C172" t="str">
            <v>General Purpose MCU Growth %</v>
          </cell>
          <cell r="Q172">
            <v>6.6242809224555943E-2</v>
          </cell>
          <cell r="R172">
            <v>6.6242809224555721E-2</v>
          </cell>
          <cell r="S172">
            <v>6.6242809224555721E-2</v>
          </cell>
          <cell r="T172">
            <v>6.6242809224555943E-2</v>
          </cell>
          <cell r="U172">
            <v>6.6242809224555943E-2</v>
          </cell>
          <cell r="V172">
            <v>2.3872679045092937E-2</v>
          </cell>
          <cell r="W172">
            <v>2.3872679045092937E-2</v>
          </cell>
          <cell r="X172">
            <v>2.3872679045092937E-2</v>
          </cell>
          <cell r="Y172">
            <v>2.3872679045092937E-2</v>
          </cell>
          <cell r="Z172">
            <v>2.3872679045092715E-2</v>
          </cell>
          <cell r="AA172">
            <v>0</v>
          </cell>
          <cell r="AB172">
            <v>0</v>
          </cell>
          <cell r="AC172">
            <v>0</v>
          </cell>
          <cell r="AD172">
            <v>0</v>
          </cell>
          <cell r="AE172">
            <v>0</v>
          </cell>
          <cell r="AF172">
            <v>0</v>
          </cell>
          <cell r="AG172">
            <v>0</v>
          </cell>
          <cell r="AH172">
            <v>0</v>
          </cell>
          <cell r="AI172">
            <v>0</v>
          </cell>
          <cell r="AJ172">
            <v>0</v>
          </cell>
          <cell r="AL172" t="str">
            <v>2 = Alternate Scenario</v>
          </cell>
        </row>
        <row r="173">
          <cell r="C173" t="str">
            <v>Analog &amp; Power Growth %</v>
          </cell>
          <cell r="Q173">
            <v>3.8474946333229454E-2</v>
          </cell>
          <cell r="R173">
            <v>3.8474946333229454E-2</v>
          </cell>
          <cell r="S173">
            <v>3.8474946333229454E-2</v>
          </cell>
          <cell r="T173">
            <v>3.8474946333229454E-2</v>
          </cell>
          <cell r="U173">
            <v>3.8474946333229454E-2</v>
          </cell>
          <cell r="V173">
            <v>3.180212014134276E-2</v>
          </cell>
          <cell r="W173">
            <v>3.180212014134276E-2</v>
          </cell>
          <cell r="X173">
            <v>3.180212014134276E-2</v>
          </cell>
          <cell r="Y173">
            <v>3.180212014134276E-2</v>
          </cell>
          <cell r="Z173">
            <v>3.180212014134276E-2</v>
          </cell>
          <cell r="AA173">
            <v>2.3972602739726012E-2</v>
          </cell>
          <cell r="AB173">
            <v>2.3972602739726012E-2</v>
          </cell>
          <cell r="AC173">
            <v>2.3972602739726012E-2</v>
          </cell>
          <cell r="AD173">
            <v>2.3972602739726012E-2</v>
          </cell>
          <cell r="AE173">
            <v>2.3972602739726012E-2</v>
          </cell>
          <cell r="AF173">
            <v>2.3972602739726012E-2</v>
          </cell>
          <cell r="AG173">
            <v>2.3972602739726012E-2</v>
          </cell>
          <cell r="AH173">
            <v>2.3972602739726012E-2</v>
          </cell>
          <cell r="AI173">
            <v>2.3972602739726012E-2</v>
          </cell>
          <cell r="AJ173">
            <v>2.3972602739726012E-2</v>
          </cell>
        </row>
        <row r="174">
          <cell r="C174" t="str">
            <v>High Voltage Power Growth %</v>
          </cell>
          <cell r="Q174">
            <v>3.8474946333229454E-2</v>
          </cell>
          <cell r="R174">
            <v>3.8474946333229676E-2</v>
          </cell>
          <cell r="S174">
            <v>3.8474946333229676E-2</v>
          </cell>
          <cell r="T174">
            <v>3.8474946333229454E-2</v>
          </cell>
          <cell r="U174">
            <v>3.8474946333229676E-2</v>
          </cell>
          <cell r="V174">
            <v>3.180212014134276E-2</v>
          </cell>
          <cell r="W174">
            <v>3.180212014134276E-2</v>
          </cell>
          <cell r="X174">
            <v>3.180212014134276E-2</v>
          </cell>
          <cell r="Y174">
            <v>3.180212014134276E-2</v>
          </cell>
          <cell r="Z174">
            <v>3.180212014134276E-2</v>
          </cell>
          <cell r="AA174">
            <v>2.3972602739726012E-2</v>
          </cell>
          <cell r="AB174">
            <v>2.3972602739726012E-2</v>
          </cell>
          <cell r="AC174">
            <v>2.3972602739726012E-2</v>
          </cell>
          <cell r="AD174">
            <v>2.3972602739726012E-2</v>
          </cell>
          <cell r="AE174">
            <v>2.3972602739726012E-2</v>
          </cell>
          <cell r="AF174">
            <v>2.3972602739726234E-2</v>
          </cell>
          <cell r="AG174">
            <v>2.3972602739726234E-2</v>
          </cell>
          <cell r="AH174">
            <v>2.3972602739726012E-2</v>
          </cell>
          <cell r="AI174">
            <v>2.3972602739726012E-2</v>
          </cell>
          <cell r="AJ174">
            <v>2.397260273972579E-2</v>
          </cell>
        </row>
        <row r="175">
          <cell r="C175" t="str">
            <v>Low Voltage Power Growth %</v>
          </cell>
          <cell r="Q175">
            <v>3.8474946333229454E-2</v>
          </cell>
          <cell r="R175">
            <v>3.8474946333229454E-2</v>
          </cell>
          <cell r="S175">
            <v>3.8474946333229232E-2</v>
          </cell>
          <cell r="T175">
            <v>3.8474946333229454E-2</v>
          </cell>
          <cell r="U175">
            <v>3.8474946333229454E-2</v>
          </cell>
          <cell r="V175">
            <v>3.180212014134276E-2</v>
          </cell>
          <cell r="W175">
            <v>3.1802120141342538E-2</v>
          </cell>
          <cell r="X175">
            <v>3.180212014134276E-2</v>
          </cell>
          <cell r="Y175">
            <v>3.180212014134276E-2</v>
          </cell>
          <cell r="Z175">
            <v>3.180212014134276E-2</v>
          </cell>
          <cell r="AA175">
            <v>2.3972602739726012E-2</v>
          </cell>
          <cell r="AB175">
            <v>2.3972602739726012E-2</v>
          </cell>
          <cell r="AC175">
            <v>2.3972602739726012E-2</v>
          </cell>
          <cell r="AD175">
            <v>2.3972602739726012E-2</v>
          </cell>
          <cell r="AE175">
            <v>2.397260273972579E-2</v>
          </cell>
          <cell r="AF175">
            <v>2.3972602739726012E-2</v>
          </cell>
          <cell r="AG175">
            <v>2.3972602739726012E-2</v>
          </cell>
          <cell r="AH175">
            <v>2.3972602739726012E-2</v>
          </cell>
          <cell r="AI175">
            <v>2.3972602739726012E-2</v>
          </cell>
          <cell r="AJ175">
            <v>2.3972602739726234E-2</v>
          </cell>
        </row>
        <row r="176">
          <cell r="C176" t="str">
            <v>SoC Growth %</v>
          </cell>
          <cell r="Q176">
            <v>-5.9642906977449672E-2</v>
          </cell>
          <cell r="R176">
            <v>-5.9642906977449672E-2</v>
          </cell>
          <cell r="S176">
            <v>-5.9642906977449672E-2</v>
          </cell>
          <cell r="T176">
            <v>-5.9642906977449672E-2</v>
          </cell>
          <cell r="U176">
            <v>-5.9642906977449672E-2</v>
          </cell>
          <cell r="V176">
            <v>-3.2258064516129004E-2</v>
          </cell>
          <cell r="W176">
            <v>-3.2258064516129004E-2</v>
          </cell>
          <cell r="X176">
            <v>-3.2258064516129004E-2</v>
          </cell>
          <cell r="Y176">
            <v>-3.2258064516129004E-2</v>
          </cell>
          <cell r="Z176">
            <v>-3.2258064516129004E-2</v>
          </cell>
          <cell r="AA176">
            <v>0</v>
          </cell>
          <cell r="AB176">
            <v>0</v>
          </cell>
          <cell r="AC176">
            <v>0</v>
          </cell>
          <cell r="AD176">
            <v>0</v>
          </cell>
          <cell r="AE176">
            <v>0</v>
          </cell>
          <cell r="AF176">
            <v>0</v>
          </cell>
          <cell r="AG176">
            <v>0</v>
          </cell>
          <cell r="AH176">
            <v>0</v>
          </cell>
          <cell r="AI176">
            <v>0</v>
          </cell>
          <cell r="AJ176">
            <v>0</v>
          </cell>
        </row>
        <row r="177">
          <cell r="C177" t="str">
            <v>Other Semiconductor Growth %</v>
          </cell>
          <cell r="Q177">
            <v>0.70473917490623927</v>
          </cell>
          <cell r="R177">
            <v>0.70473917490623927</v>
          </cell>
          <cell r="S177">
            <v>0.70473917490623927</v>
          </cell>
          <cell r="T177">
            <v>0.70473917490623927</v>
          </cell>
          <cell r="U177">
            <v>0.70473917490623927</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row>
        <row r="178">
          <cell r="C178" t="str">
            <v>Other Growth %</v>
          </cell>
          <cell r="Q178">
            <v>0.3804146765688412</v>
          </cell>
          <cell r="R178">
            <v>0.3804146765688412</v>
          </cell>
          <cell r="S178">
            <v>0.3804146765688412</v>
          </cell>
          <cell r="T178">
            <v>0.3804146765688412</v>
          </cell>
          <cell r="U178">
            <v>0.3804146765688412</v>
          </cell>
          <cell r="V178">
            <v>0</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row>
        <row r="180">
          <cell r="C180" t="str">
            <v>Research Scenario</v>
          </cell>
        </row>
        <row r="181">
          <cell r="C181" t="str">
            <v>MCU Growth %</v>
          </cell>
          <cell r="Q181">
            <v>6.6242809224555721E-2</v>
          </cell>
          <cell r="R181">
            <v>6.6242809224555721E-2</v>
          </cell>
          <cell r="S181">
            <v>6.6242809224555721E-2</v>
          </cell>
          <cell r="T181">
            <v>6.6242809224555721E-2</v>
          </cell>
          <cell r="U181">
            <v>6.6242809224555721E-2</v>
          </cell>
          <cell r="V181">
            <v>2.3872679045092937E-2</v>
          </cell>
          <cell r="W181">
            <v>2.3872679045092937E-2</v>
          </cell>
          <cell r="X181">
            <v>2.3872679045092937E-2</v>
          </cell>
          <cell r="Y181">
            <v>2.3872679045092937E-2</v>
          </cell>
          <cell r="Z181">
            <v>2.3872679045092937E-2</v>
          </cell>
          <cell r="AA181">
            <v>0</v>
          </cell>
          <cell r="AB181">
            <v>0</v>
          </cell>
          <cell r="AC181">
            <v>0</v>
          </cell>
          <cell r="AD181">
            <v>0</v>
          </cell>
          <cell r="AE181">
            <v>0</v>
          </cell>
          <cell r="AF181">
            <v>0</v>
          </cell>
          <cell r="AG181">
            <v>0</v>
          </cell>
          <cell r="AH181">
            <v>0</v>
          </cell>
          <cell r="AI181">
            <v>0</v>
          </cell>
          <cell r="AJ181">
            <v>0</v>
          </cell>
        </row>
        <row r="182">
          <cell r="C182" t="str">
            <v>Analog &amp; Power Growth %</v>
          </cell>
          <cell r="Q182">
            <v>3.8474946333229454E-2</v>
          </cell>
          <cell r="R182">
            <v>3.8474946333229454E-2</v>
          </cell>
          <cell r="S182">
            <v>3.8474946333229454E-2</v>
          </cell>
          <cell r="T182">
            <v>3.8474946333229454E-2</v>
          </cell>
          <cell r="U182">
            <v>3.8474946333229454E-2</v>
          </cell>
          <cell r="V182">
            <v>3.180212014134276E-2</v>
          </cell>
          <cell r="W182">
            <v>3.180212014134276E-2</v>
          </cell>
          <cell r="X182">
            <v>3.180212014134276E-2</v>
          </cell>
          <cell r="Y182">
            <v>3.180212014134276E-2</v>
          </cell>
          <cell r="Z182">
            <v>3.180212014134276E-2</v>
          </cell>
          <cell r="AA182">
            <v>2.3972602739726012E-2</v>
          </cell>
          <cell r="AB182">
            <v>2.3972602739726012E-2</v>
          </cell>
          <cell r="AC182">
            <v>2.3972602739726012E-2</v>
          </cell>
          <cell r="AD182">
            <v>2.3972602739726012E-2</v>
          </cell>
          <cell r="AE182">
            <v>2.3972602739726012E-2</v>
          </cell>
          <cell r="AF182">
            <v>2.3972602739726012E-2</v>
          </cell>
          <cell r="AG182">
            <v>2.3972602739726012E-2</v>
          </cell>
          <cell r="AH182">
            <v>2.3972602739726012E-2</v>
          </cell>
          <cell r="AI182">
            <v>2.3972602739726012E-2</v>
          </cell>
          <cell r="AJ182">
            <v>2.3972602739726012E-2</v>
          </cell>
        </row>
        <row r="183">
          <cell r="C183" t="str">
            <v>SoC Growth %</v>
          </cell>
          <cell r="Q183">
            <v>-5.9642906977449672E-2</v>
          </cell>
          <cell r="R183">
            <v>-5.9642906977449672E-2</v>
          </cell>
          <cell r="S183">
            <v>-5.9642906977449672E-2</v>
          </cell>
          <cell r="T183">
            <v>-5.9642906977449672E-2</v>
          </cell>
          <cell r="U183">
            <v>-5.9642906977449672E-2</v>
          </cell>
          <cell r="V183">
            <v>-3.2258064516129004E-2</v>
          </cell>
          <cell r="W183">
            <v>-3.2258064516129004E-2</v>
          </cell>
          <cell r="X183">
            <v>-3.2258064516129004E-2</v>
          </cell>
          <cell r="Y183">
            <v>-3.2258064516129004E-2</v>
          </cell>
          <cell r="Z183">
            <v>-3.2258064516129004E-2</v>
          </cell>
          <cell r="AA183">
            <v>0</v>
          </cell>
          <cell r="AB183">
            <v>0</v>
          </cell>
          <cell r="AC183">
            <v>0</v>
          </cell>
          <cell r="AD183">
            <v>0</v>
          </cell>
          <cell r="AE183">
            <v>0</v>
          </cell>
          <cell r="AF183">
            <v>0</v>
          </cell>
          <cell r="AG183">
            <v>0</v>
          </cell>
          <cell r="AH183">
            <v>0</v>
          </cell>
          <cell r="AI183">
            <v>0</v>
          </cell>
          <cell r="AJ183">
            <v>0</v>
          </cell>
        </row>
        <row r="184">
          <cell r="C184" t="str">
            <v>Other Semiconductor Growth %</v>
          </cell>
          <cell r="Q184">
            <v>0.70473917490623927</v>
          </cell>
          <cell r="R184">
            <v>0.70473917490623927</v>
          </cell>
          <cell r="S184">
            <v>0.70473917490623927</v>
          </cell>
          <cell r="T184">
            <v>0.70473917490623927</v>
          </cell>
          <cell r="U184">
            <v>0.70473917490623927</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row>
        <row r="185">
          <cell r="C185" t="str">
            <v>Other Growth %</v>
          </cell>
          <cell r="Q185">
            <v>0.3804146765688412</v>
          </cell>
          <cell r="R185">
            <v>0.3804146765688412</v>
          </cell>
          <cell r="S185">
            <v>0.3804146765688412</v>
          </cell>
          <cell r="T185">
            <v>0.3804146765688412</v>
          </cell>
          <cell r="U185">
            <v>0.3804146765688412</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row>
        <row r="186">
          <cell r="C186" t="str">
            <v>Alternate Scenario</v>
          </cell>
        </row>
        <row r="187">
          <cell r="C187" t="str">
            <v>MCU Growth %</v>
          </cell>
          <cell r="Q187">
            <v>6.6242809224555721E-2</v>
          </cell>
          <cell r="R187">
            <v>6.6242809224555721E-2</v>
          </cell>
          <cell r="S187">
            <v>6.6242809224555721E-2</v>
          </cell>
          <cell r="T187">
            <v>6.6242809224555721E-2</v>
          </cell>
          <cell r="U187">
            <v>6.6242809224555721E-2</v>
          </cell>
          <cell r="V187">
            <v>2.3872679045092937E-2</v>
          </cell>
          <cell r="W187">
            <v>2.3872679045092937E-2</v>
          </cell>
          <cell r="X187">
            <v>2.3872679045092937E-2</v>
          </cell>
          <cell r="Y187">
            <v>2.3872679045092937E-2</v>
          </cell>
          <cell r="Z187">
            <v>2.3872679045092937E-2</v>
          </cell>
          <cell r="AA187">
            <v>0</v>
          </cell>
          <cell r="AB187">
            <v>0</v>
          </cell>
          <cell r="AC187">
            <v>0</v>
          </cell>
          <cell r="AD187">
            <v>0</v>
          </cell>
          <cell r="AE187">
            <v>0</v>
          </cell>
          <cell r="AF187">
            <v>0</v>
          </cell>
          <cell r="AG187">
            <v>0</v>
          </cell>
          <cell r="AH187">
            <v>0</v>
          </cell>
          <cell r="AI187">
            <v>0</v>
          </cell>
          <cell r="AJ187">
            <v>0</v>
          </cell>
        </row>
        <row r="188">
          <cell r="C188" t="str">
            <v>Analog &amp; Power Growth %</v>
          </cell>
          <cell r="Q188">
            <v>3.8474946333229454E-2</v>
          </cell>
          <cell r="R188">
            <v>3.8474946333229454E-2</v>
          </cell>
          <cell r="S188">
            <v>3.8474946333229454E-2</v>
          </cell>
          <cell r="T188">
            <v>3.8474946333229454E-2</v>
          </cell>
          <cell r="U188">
            <v>3.8474946333229454E-2</v>
          </cell>
          <cell r="V188">
            <v>3.180212014134276E-2</v>
          </cell>
          <cell r="W188">
            <v>3.180212014134276E-2</v>
          </cell>
          <cell r="X188">
            <v>3.180212014134276E-2</v>
          </cell>
          <cell r="Y188">
            <v>3.180212014134276E-2</v>
          </cell>
          <cell r="Z188">
            <v>3.180212014134276E-2</v>
          </cell>
          <cell r="AA188">
            <v>2.3972602739726012E-2</v>
          </cell>
          <cell r="AB188">
            <v>2.3972602739726012E-2</v>
          </cell>
          <cell r="AC188">
            <v>2.3972602739726012E-2</v>
          </cell>
          <cell r="AD188">
            <v>2.3972602739726012E-2</v>
          </cell>
          <cell r="AE188">
            <v>2.3972602739726012E-2</v>
          </cell>
          <cell r="AF188">
            <v>2.3972602739726012E-2</v>
          </cell>
          <cell r="AG188">
            <v>2.3972602739726012E-2</v>
          </cell>
          <cell r="AH188">
            <v>2.3972602739726012E-2</v>
          </cell>
          <cell r="AI188">
            <v>2.3972602739726012E-2</v>
          </cell>
          <cell r="AJ188">
            <v>2.3972602739726012E-2</v>
          </cell>
        </row>
        <row r="189">
          <cell r="C189" t="str">
            <v>SoC Growth %</v>
          </cell>
          <cell r="Q189">
            <v>-5.9642906977449672E-2</v>
          </cell>
          <cell r="R189">
            <v>-5.9642906977449672E-2</v>
          </cell>
          <cell r="S189">
            <v>-5.9642906977449672E-2</v>
          </cell>
          <cell r="T189">
            <v>-5.9642906977449672E-2</v>
          </cell>
          <cell r="U189">
            <v>-5.9642906977449672E-2</v>
          </cell>
          <cell r="V189">
            <v>-3.2258064516129004E-2</v>
          </cell>
          <cell r="W189">
            <v>-3.2258064516129004E-2</v>
          </cell>
          <cell r="X189">
            <v>-3.2258064516129004E-2</v>
          </cell>
          <cell r="Y189">
            <v>-3.2258064516129004E-2</v>
          </cell>
          <cell r="Z189">
            <v>-3.2258064516129004E-2</v>
          </cell>
          <cell r="AA189">
            <v>0</v>
          </cell>
          <cell r="AB189">
            <v>0</v>
          </cell>
          <cell r="AC189">
            <v>0</v>
          </cell>
          <cell r="AD189">
            <v>0</v>
          </cell>
          <cell r="AE189">
            <v>0</v>
          </cell>
          <cell r="AF189">
            <v>0</v>
          </cell>
          <cell r="AG189">
            <v>0</v>
          </cell>
          <cell r="AH189">
            <v>0</v>
          </cell>
          <cell r="AI189">
            <v>0</v>
          </cell>
          <cell r="AJ189">
            <v>0</v>
          </cell>
        </row>
        <row r="190">
          <cell r="C190" t="str">
            <v>Other Semiconductor Growth %</v>
          </cell>
          <cell r="Q190">
            <v>0.70473917490623927</v>
          </cell>
          <cell r="R190">
            <v>0.70473917490623927</v>
          </cell>
          <cell r="S190">
            <v>0.70473917490623927</v>
          </cell>
          <cell r="T190">
            <v>0.70473917490623927</v>
          </cell>
          <cell r="U190">
            <v>0.70473917490623927</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row>
        <row r="191">
          <cell r="C191" t="str">
            <v>Other Growth %</v>
          </cell>
          <cell r="Q191">
            <v>0.3804146765688412</v>
          </cell>
          <cell r="R191">
            <v>0.3804146765688412</v>
          </cell>
          <cell r="S191">
            <v>0.3804146765688412</v>
          </cell>
          <cell r="T191">
            <v>0.3804146765688412</v>
          </cell>
          <cell r="U191">
            <v>0.3804146765688412</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row>
        <row r="193">
          <cell r="C193" t="str">
            <v>MCU COGS Margin %</v>
          </cell>
          <cell r="G193">
            <v>0.54556070998104411</v>
          </cell>
          <cell r="H193">
            <v>0.54556070998104411</v>
          </cell>
          <cell r="I193">
            <v>0.54556070998104411</v>
          </cell>
          <cell r="J193">
            <v>0.54556070998104411</v>
          </cell>
          <cell r="K193">
            <v>0.54556070998104422</v>
          </cell>
          <cell r="L193">
            <v>0.54556070998104411</v>
          </cell>
          <cell r="M193">
            <v>0.54556070998104411</v>
          </cell>
          <cell r="N193">
            <v>0.54556070998104411</v>
          </cell>
          <cell r="O193">
            <v>0.54556070998104411</v>
          </cell>
          <cell r="P193">
            <v>0.54556070998104422</v>
          </cell>
          <cell r="Q193">
            <v>0.54556070998104411</v>
          </cell>
          <cell r="R193">
            <v>0.54556070998104411</v>
          </cell>
          <cell r="S193">
            <v>0.54556070998104411</v>
          </cell>
          <cell r="T193">
            <v>0.54556070998104411</v>
          </cell>
          <cell r="U193">
            <v>0.54556070998104422</v>
          </cell>
          <cell r="V193">
            <v>0.54556070998104411</v>
          </cell>
          <cell r="W193">
            <v>0.54556070998104411</v>
          </cell>
          <cell r="X193">
            <v>0.54556070998104411</v>
          </cell>
          <cell r="Y193">
            <v>0.54556070998104411</v>
          </cell>
          <cell r="Z193">
            <v>0.545560709981044</v>
          </cell>
          <cell r="AA193">
            <v>0.54556070998104411</v>
          </cell>
          <cell r="AB193">
            <v>0.54556070998104411</v>
          </cell>
          <cell r="AC193">
            <v>0.54556070998104411</v>
          </cell>
          <cell r="AD193">
            <v>0.54556070998104411</v>
          </cell>
          <cell r="AE193">
            <v>0.545560709981044</v>
          </cell>
          <cell r="AF193">
            <v>0.54556070998104411</v>
          </cell>
          <cell r="AG193">
            <v>0.54556070998104411</v>
          </cell>
          <cell r="AH193">
            <v>0.54556070998104411</v>
          </cell>
          <cell r="AI193">
            <v>0.54556070998104411</v>
          </cell>
          <cell r="AJ193">
            <v>0.545560709981044</v>
          </cell>
        </row>
        <row r="194">
          <cell r="C194" t="str">
            <v>Auto MCU COGS Margin %</v>
          </cell>
          <cell r="G194">
            <v>0.54556070998104411</v>
          </cell>
          <cell r="H194">
            <v>0.54556070998104411</v>
          </cell>
          <cell r="I194">
            <v>0.54556070998104411</v>
          </cell>
          <cell r="J194">
            <v>0.54556070998104411</v>
          </cell>
          <cell r="K194">
            <v>0.54556070998104411</v>
          </cell>
          <cell r="L194">
            <v>0.54556070998104411</v>
          </cell>
          <cell r="M194">
            <v>0.54556070998104411</v>
          </cell>
          <cell r="N194">
            <v>0.54556070998104411</v>
          </cell>
          <cell r="O194">
            <v>0.54556070998104411</v>
          </cell>
          <cell r="P194">
            <v>0.54556070998104411</v>
          </cell>
          <cell r="Q194">
            <v>0.54556070998104411</v>
          </cell>
          <cell r="R194">
            <v>0.54556070998104411</v>
          </cell>
          <cell r="S194">
            <v>0.54556070998104411</v>
          </cell>
          <cell r="T194">
            <v>0.54556070998104411</v>
          </cell>
          <cell r="U194">
            <v>0.54556070998104411</v>
          </cell>
          <cell r="V194">
            <v>0.54556070998104411</v>
          </cell>
          <cell r="W194">
            <v>0.54556070998104411</v>
          </cell>
          <cell r="X194">
            <v>0.54556070998104411</v>
          </cell>
          <cell r="Y194">
            <v>0.54556070998104411</v>
          </cell>
          <cell r="Z194">
            <v>0.54556070998104411</v>
          </cell>
          <cell r="AA194">
            <v>0.54556070998104411</v>
          </cell>
          <cell r="AB194">
            <v>0.54556070998104411</v>
          </cell>
          <cell r="AC194">
            <v>0.54556070998104411</v>
          </cell>
          <cell r="AD194">
            <v>0.54556070998104411</v>
          </cell>
          <cell r="AE194">
            <v>0.54556070998104411</v>
          </cell>
          <cell r="AF194">
            <v>0.54556070998104411</v>
          </cell>
          <cell r="AG194">
            <v>0.54556070998104411</v>
          </cell>
          <cell r="AH194">
            <v>0.54556070998104411</v>
          </cell>
          <cell r="AI194">
            <v>0.54556070998104411</v>
          </cell>
          <cell r="AJ194">
            <v>0.54556070998104411</v>
          </cell>
        </row>
        <row r="195">
          <cell r="C195" t="str">
            <v>General Purpose COGS Margin %</v>
          </cell>
          <cell r="G195">
            <v>0.54556070998104411</v>
          </cell>
          <cell r="H195">
            <v>0.54556070998104411</v>
          </cell>
          <cell r="I195">
            <v>0.54556070998104411</v>
          </cell>
          <cell r="J195">
            <v>0.54556070998104411</v>
          </cell>
          <cell r="K195">
            <v>0.545560709981044</v>
          </cell>
          <cell r="L195">
            <v>0.54556070998104411</v>
          </cell>
          <cell r="M195">
            <v>0.54556070998104411</v>
          </cell>
          <cell r="N195">
            <v>0.54556070998104411</v>
          </cell>
          <cell r="O195">
            <v>0.54556070998104411</v>
          </cell>
          <cell r="P195">
            <v>0.54556070998104411</v>
          </cell>
          <cell r="Q195">
            <v>0.54556070998104411</v>
          </cell>
          <cell r="R195">
            <v>0.54556070998104411</v>
          </cell>
          <cell r="S195">
            <v>0.54556070998104411</v>
          </cell>
          <cell r="T195">
            <v>0.54556070998104411</v>
          </cell>
          <cell r="U195">
            <v>0.54556070998104411</v>
          </cell>
          <cell r="V195">
            <v>0.54556070998104411</v>
          </cell>
          <cell r="W195">
            <v>0.54556070998104411</v>
          </cell>
          <cell r="X195">
            <v>0.54556070998104411</v>
          </cell>
          <cell r="Y195">
            <v>0.54556070998104411</v>
          </cell>
          <cell r="Z195">
            <v>0.54556070998104411</v>
          </cell>
          <cell r="AA195">
            <v>0.54556070998104411</v>
          </cell>
          <cell r="AB195">
            <v>0.54556070998104411</v>
          </cell>
          <cell r="AC195">
            <v>0.54556070998104411</v>
          </cell>
          <cell r="AD195">
            <v>0.54556070998104411</v>
          </cell>
          <cell r="AE195">
            <v>0.54556070998104411</v>
          </cell>
          <cell r="AF195">
            <v>0.54556070998104411</v>
          </cell>
          <cell r="AG195">
            <v>0.54556070998104411</v>
          </cell>
          <cell r="AH195">
            <v>0.54556070998104411</v>
          </cell>
          <cell r="AI195">
            <v>0.54556070998104411</v>
          </cell>
          <cell r="AJ195">
            <v>0.54556070998104411</v>
          </cell>
        </row>
        <row r="196">
          <cell r="C196" t="str">
            <v>Analog &amp; Power COGS Margin %</v>
          </cell>
          <cell r="G196">
            <v>1.1597989156324737</v>
          </cell>
          <cell r="H196">
            <v>1.1492682130460332</v>
          </cell>
          <cell r="I196">
            <v>1.1362479436111015</v>
          </cell>
          <cell r="J196">
            <v>0.86756050143558983</v>
          </cell>
          <cell r="K196">
            <v>1.0831211756489629</v>
          </cell>
          <cell r="L196">
            <v>0.8301474635554682</v>
          </cell>
          <cell r="M196">
            <v>0.8398061334245267</v>
          </cell>
          <cell r="N196">
            <v>0.72610743930142252</v>
          </cell>
          <cell r="O196">
            <v>0.80122822646783287</v>
          </cell>
          <cell r="P196">
            <v>0.7984350663355152</v>
          </cell>
          <cell r="Q196">
            <v>0.82832875066739864</v>
          </cell>
          <cell r="R196">
            <v>0.81436452532787229</v>
          </cell>
          <cell r="S196">
            <v>0.79107744063813246</v>
          </cell>
          <cell r="T196">
            <v>0.82837590939854755</v>
          </cell>
          <cell r="U196">
            <v>0.8147373344565001</v>
          </cell>
          <cell r="V196">
            <v>0.77323804424310782</v>
          </cell>
          <cell r="W196">
            <v>0.7605617085601285</v>
          </cell>
          <cell r="X196">
            <v>0.73860371227952859</v>
          </cell>
          <cell r="Y196">
            <v>0.77107156037225077</v>
          </cell>
          <cell r="Z196">
            <v>0.76017591600101198</v>
          </cell>
          <cell r="AA196">
            <v>0.71234754384335086</v>
          </cell>
          <cell r="AB196">
            <v>0.7009915905341032</v>
          </cell>
          <cell r="AC196">
            <v>0.6802164668007894</v>
          </cell>
          <cell r="AD196">
            <v>0.70751311681970108</v>
          </cell>
          <cell r="AE196">
            <v>0.69968891231631181</v>
          </cell>
          <cell r="AF196">
            <v>0.71234754384335086</v>
          </cell>
          <cell r="AG196">
            <v>0.7009915905341032</v>
          </cell>
          <cell r="AH196">
            <v>0.6802164668007894</v>
          </cell>
          <cell r="AI196">
            <v>0.70751311681970108</v>
          </cell>
          <cell r="AJ196">
            <v>0.6996889123163117</v>
          </cell>
        </row>
        <row r="197">
          <cell r="C197" t="str">
            <v>High Voltage Power COGS Margin %</v>
          </cell>
          <cell r="G197">
            <v>1.1597989156324737</v>
          </cell>
          <cell r="H197">
            <v>1.1492682130460332</v>
          </cell>
          <cell r="I197">
            <v>1.1362479436111015</v>
          </cell>
          <cell r="J197">
            <v>0.86756050143558983</v>
          </cell>
          <cell r="K197">
            <v>1.0831211756489629</v>
          </cell>
          <cell r="L197">
            <v>0.8301474635554682</v>
          </cell>
          <cell r="M197">
            <v>0.8398061334245267</v>
          </cell>
          <cell r="N197">
            <v>0.72610743930142252</v>
          </cell>
          <cell r="O197">
            <v>0.80122822646783287</v>
          </cell>
          <cell r="P197">
            <v>0.7984350663355152</v>
          </cell>
          <cell r="Q197">
            <v>0.82832875066739864</v>
          </cell>
          <cell r="R197">
            <v>0.81436452532787229</v>
          </cell>
          <cell r="S197">
            <v>0.79107744063813246</v>
          </cell>
          <cell r="T197">
            <v>0.82837590939854755</v>
          </cell>
          <cell r="U197">
            <v>0.8147373344565001</v>
          </cell>
          <cell r="V197">
            <v>0.77323804424310782</v>
          </cell>
          <cell r="W197">
            <v>0.7605617085601285</v>
          </cell>
          <cell r="X197">
            <v>0.73860371227952859</v>
          </cell>
          <cell r="Y197">
            <v>0.77107156037225077</v>
          </cell>
          <cell r="Z197">
            <v>0.76017591600101198</v>
          </cell>
          <cell r="AA197">
            <v>0.71234754384335086</v>
          </cell>
          <cell r="AB197">
            <v>0.7009915905341032</v>
          </cell>
          <cell r="AC197">
            <v>0.6802164668007894</v>
          </cell>
          <cell r="AD197">
            <v>0.70751311681970108</v>
          </cell>
          <cell r="AE197">
            <v>0.69968891231631158</v>
          </cell>
          <cell r="AF197">
            <v>0.71234754384335086</v>
          </cell>
          <cell r="AG197">
            <v>0.7009915905341032</v>
          </cell>
          <cell r="AH197">
            <v>0.6802164668007894</v>
          </cell>
          <cell r="AI197">
            <v>0.70751311681970108</v>
          </cell>
          <cell r="AJ197">
            <v>0.6996889123163117</v>
          </cell>
        </row>
        <row r="198">
          <cell r="C198" t="str">
            <v>Low Voltage Power COGS Margin %</v>
          </cell>
          <cell r="G198">
            <v>1.1597989156324737</v>
          </cell>
          <cell r="H198">
            <v>1.1492682130460332</v>
          </cell>
          <cell r="I198">
            <v>1.1362479436111015</v>
          </cell>
          <cell r="J198">
            <v>0.86756050143558983</v>
          </cell>
          <cell r="K198">
            <v>1.0831211756489629</v>
          </cell>
          <cell r="L198">
            <v>0.8301474635554682</v>
          </cell>
          <cell r="M198">
            <v>0.8398061334245267</v>
          </cell>
          <cell r="N198">
            <v>0.72610743930142252</v>
          </cell>
          <cell r="O198">
            <v>0.80122822646783287</v>
          </cell>
          <cell r="P198">
            <v>0.7984350663355152</v>
          </cell>
          <cell r="Q198">
            <v>0.82832875066739864</v>
          </cell>
          <cell r="R198">
            <v>0.81436452532787229</v>
          </cell>
          <cell r="S198">
            <v>0.79107744063813246</v>
          </cell>
          <cell r="T198">
            <v>0.82837590939854755</v>
          </cell>
          <cell r="U198">
            <v>0.8147373344565001</v>
          </cell>
          <cell r="V198">
            <v>0.77323804424310782</v>
          </cell>
          <cell r="W198">
            <v>0.7605617085601285</v>
          </cell>
          <cell r="X198">
            <v>0.73860371227952859</v>
          </cell>
          <cell r="Y198">
            <v>0.77107156037225077</v>
          </cell>
          <cell r="Z198">
            <v>0.76017591600101198</v>
          </cell>
          <cell r="AA198">
            <v>0.71234754384335086</v>
          </cell>
          <cell r="AB198">
            <v>0.7009915905341032</v>
          </cell>
          <cell r="AC198">
            <v>0.6802164668007894</v>
          </cell>
          <cell r="AD198">
            <v>0.70751311681970108</v>
          </cell>
          <cell r="AE198">
            <v>0.69968891231631181</v>
          </cell>
          <cell r="AF198">
            <v>0.71234754384335086</v>
          </cell>
          <cell r="AG198">
            <v>0.7009915905341032</v>
          </cell>
          <cell r="AH198">
            <v>0.6802164668007894</v>
          </cell>
          <cell r="AI198">
            <v>0.70751311681970108</v>
          </cell>
          <cell r="AJ198">
            <v>0.69968891231631181</v>
          </cell>
        </row>
        <row r="199">
          <cell r="C199" t="str">
            <v>SoC COGS Margin %</v>
          </cell>
          <cell r="G199">
            <v>0.66178588438803498</v>
          </cell>
          <cell r="H199">
            <v>0.66178588438803498</v>
          </cell>
          <cell r="I199">
            <v>0.66178588438803498</v>
          </cell>
          <cell r="J199">
            <v>0.66178588438803498</v>
          </cell>
          <cell r="K199">
            <v>0.66178588438803509</v>
          </cell>
          <cell r="L199">
            <v>0.66178588438803498</v>
          </cell>
          <cell r="M199">
            <v>0.66178588438803498</v>
          </cell>
          <cell r="N199">
            <v>0.66178588438803498</v>
          </cell>
          <cell r="O199">
            <v>0.66178588438803498</v>
          </cell>
          <cell r="P199">
            <v>0.66178588438803509</v>
          </cell>
          <cell r="Q199">
            <v>0.66178588438803498</v>
          </cell>
          <cell r="R199">
            <v>0.66178588438803498</v>
          </cell>
          <cell r="S199">
            <v>0.66178588438803498</v>
          </cell>
          <cell r="T199">
            <v>0.66178588438803498</v>
          </cell>
          <cell r="U199">
            <v>0.66178588438803498</v>
          </cell>
          <cell r="V199">
            <v>0.66178588438803498</v>
          </cell>
          <cell r="W199">
            <v>0.66178588438803498</v>
          </cell>
          <cell r="X199">
            <v>0.66178588438803498</v>
          </cell>
          <cell r="Y199">
            <v>0.66178588438803498</v>
          </cell>
          <cell r="Z199">
            <v>0.66178588438803498</v>
          </cell>
          <cell r="AA199">
            <v>0.66178588438803498</v>
          </cell>
          <cell r="AB199">
            <v>0.66178588438803498</v>
          </cell>
          <cell r="AC199">
            <v>0.66178588438803498</v>
          </cell>
          <cell r="AD199">
            <v>0.66178588438803498</v>
          </cell>
          <cell r="AE199">
            <v>0.66178588438803498</v>
          </cell>
          <cell r="AF199">
            <v>0.66178588438803498</v>
          </cell>
          <cell r="AG199">
            <v>0.66178588438803498</v>
          </cell>
          <cell r="AH199">
            <v>0.66178588438803498</v>
          </cell>
          <cell r="AI199">
            <v>0.66178588438803498</v>
          </cell>
          <cell r="AJ199">
            <v>0.66178588438803498</v>
          </cell>
        </row>
        <row r="200">
          <cell r="C200" t="str">
            <v>Other Semiconductor COGS Margin %</v>
          </cell>
          <cell r="G200">
            <v>0.62980739442825695</v>
          </cell>
          <cell r="H200">
            <v>0.62980739442825695</v>
          </cell>
          <cell r="I200">
            <v>0.62980739442825695</v>
          </cell>
          <cell r="J200">
            <v>0.62980739442825695</v>
          </cell>
          <cell r="K200">
            <v>0.62980739442825695</v>
          </cell>
          <cell r="L200">
            <v>0.62980739442825695</v>
          </cell>
          <cell r="M200">
            <v>0.62980739442825695</v>
          </cell>
          <cell r="N200">
            <v>0.62980739442825695</v>
          </cell>
          <cell r="O200">
            <v>0.62980739442825695</v>
          </cell>
          <cell r="P200">
            <v>0.62980739442825695</v>
          </cell>
          <cell r="Q200">
            <v>0.62980739442825695</v>
          </cell>
          <cell r="R200">
            <v>0.62980739442825695</v>
          </cell>
          <cell r="S200">
            <v>0.62980739442825695</v>
          </cell>
          <cell r="T200">
            <v>0.62980739442825695</v>
          </cell>
          <cell r="U200">
            <v>0.62980739442825695</v>
          </cell>
          <cell r="V200">
            <v>0.62980739442825695</v>
          </cell>
          <cell r="W200">
            <v>0.62980739442825695</v>
          </cell>
          <cell r="X200">
            <v>0.62980739442825695</v>
          </cell>
          <cell r="Y200">
            <v>0.62980739442825695</v>
          </cell>
          <cell r="Z200">
            <v>0.62980739442825695</v>
          </cell>
          <cell r="AA200">
            <v>0.62980739442825695</v>
          </cell>
          <cell r="AB200">
            <v>0.62980739442825695</v>
          </cell>
          <cell r="AC200">
            <v>0.62980739442825695</v>
          </cell>
          <cell r="AD200">
            <v>0.62980739442825695</v>
          </cell>
          <cell r="AE200">
            <v>0.62980739442825695</v>
          </cell>
          <cell r="AF200">
            <v>0.62980739442825695</v>
          </cell>
          <cell r="AG200">
            <v>0.62980739442825695</v>
          </cell>
          <cell r="AH200">
            <v>0.62980739442825695</v>
          </cell>
          <cell r="AI200">
            <v>0.62980739442825695</v>
          </cell>
          <cell r="AJ200">
            <v>0.62980739442825695</v>
          </cell>
        </row>
        <row r="202">
          <cell r="C202" t="str">
            <v>MCU R&amp;D as % of Rev</v>
          </cell>
          <cell r="G202">
            <v>0.18674553837254401</v>
          </cell>
          <cell r="H202">
            <v>0.18674553837254401</v>
          </cell>
          <cell r="I202">
            <v>0.18674553837254401</v>
          </cell>
          <cell r="J202">
            <v>0.18674553837254401</v>
          </cell>
          <cell r="K202">
            <v>0.18674553837254401</v>
          </cell>
          <cell r="L202">
            <v>0.18674553837254401</v>
          </cell>
          <cell r="M202">
            <v>0.18674553837254401</v>
          </cell>
          <cell r="N202">
            <v>0.18674553837254401</v>
          </cell>
          <cell r="O202">
            <v>0.18674553837254401</v>
          </cell>
          <cell r="P202">
            <v>0.18674553837254404</v>
          </cell>
          <cell r="Q202">
            <v>0.18674553837254401</v>
          </cell>
          <cell r="R202">
            <v>0.18674553837254401</v>
          </cell>
          <cell r="S202">
            <v>0.18674553837254401</v>
          </cell>
          <cell r="T202">
            <v>0.18674553837254401</v>
          </cell>
          <cell r="U202">
            <v>0.18674553837254404</v>
          </cell>
          <cell r="V202">
            <v>0.18674553837254401</v>
          </cell>
          <cell r="W202">
            <v>0.18674553837254401</v>
          </cell>
          <cell r="X202">
            <v>0.18674553837254401</v>
          </cell>
          <cell r="Y202">
            <v>0.18674553837254401</v>
          </cell>
          <cell r="Z202">
            <v>0.18674553837254396</v>
          </cell>
          <cell r="AA202">
            <v>0.18674553837254401</v>
          </cell>
          <cell r="AB202">
            <v>0.18674553837254401</v>
          </cell>
          <cell r="AC202">
            <v>0.18674553837254401</v>
          </cell>
          <cell r="AD202">
            <v>0.18674553837254401</v>
          </cell>
          <cell r="AE202">
            <v>0.18674553837254396</v>
          </cell>
          <cell r="AF202">
            <v>0.18674553837254401</v>
          </cell>
          <cell r="AG202">
            <v>0.18674553837254401</v>
          </cell>
          <cell r="AH202">
            <v>0.18674553837254401</v>
          </cell>
          <cell r="AI202">
            <v>0.18674553837254401</v>
          </cell>
          <cell r="AJ202">
            <v>0.18674553837254396</v>
          </cell>
        </row>
        <row r="203">
          <cell r="C203" t="str">
            <v>Auto MCU as % of Revenue</v>
          </cell>
          <cell r="G203">
            <v>0.18674553837254401</v>
          </cell>
          <cell r="H203">
            <v>0.18674553837254401</v>
          </cell>
          <cell r="I203">
            <v>0.18674553837254401</v>
          </cell>
          <cell r="J203">
            <v>0.18674553837254401</v>
          </cell>
          <cell r="K203">
            <v>0.18674553837254401</v>
          </cell>
          <cell r="L203">
            <v>0.18674553837254401</v>
          </cell>
          <cell r="M203">
            <v>0.18674553837254401</v>
          </cell>
          <cell r="N203">
            <v>0.18674553837254401</v>
          </cell>
          <cell r="O203">
            <v>0.18674553837254401</v>
          </cell>
          <cell r="P203">
            <v>0.18674553837254401</v>
          </cell>
          <cell r="Q203">
            <v>0.18674553837254401</v>
          </cell>
          <cell r="R203">
            <v>0.18674553837254401</v>
          </cell>
          <cell r="S203">
            <v>0.18674553837254401</v>
          </cell>
          <cell r="T203">
            <v>0.18674553837254401</v>
          </cell>
          <cell r="U203">
            <v>0.18674553837254401</v>
          </cell>
          <cell r="V203">
            <v>0.18674553837254401</v>
          </cell>
          <cell r="W203">
            <v>0.18674553837254401</v>
          </cell>
          <cell r="X203">
            <v>0.18674553837254401</v>
          </cell>
          <cell r="Y203">
            <v>0.18674553837254401</v>
          </cell>
          <cell r="Z203">
            <v>0.18674553837254398</v>
          </cell>
          <cell r="AA203">
            <v>0.18674553837254401</v>
          </cell>
          <cell r="AB203">
            <v>0.18674553837254401</v>
          </cell>
          <cell r="AC203">
            <v>0.18674553837254401</v>
          </cell>
          <cell r="AD203">
            <v>0.18674553837254401</v>
          </cell>
          <cell r="AE203">
            <v>0.18674553837254398</v>
          </cell>
          <cell r="AF203">
            <v>0.18674553837254401</v>
          </cell>
          <cell r="AG203">
            <v>0.18674553837254401</v>
          </cell>
          <cell r="AH203">
            <v>0.18674553837254401</v>
          </cell>
          <cell r="AI203">
            <v>0.18674553837254401</v>
          </cell>
          <cell r="AJ203">
            <v>0.18674553837254398</v>
          </cell>
        </row>
        <row r="204">
          <cell r="C204" t="str">
            <v>General Purpose as % of Revenue</v>
          </cell>
          <cell r="G204">
            <v>0.18674553837254401</v>
          </cell>
          <cell r="H204">
            <v>0.18674553837254401</v>
          </cell>
          <cell r="I204">
            <v>0.18674553837254401</v>
          </cell>
          <cell r="J204">
            <v>0.18674553837254401</v>
          </cell>
          <cell r="K204">
            <v>0.18674553837254401</v>
          </cell>
          <cell r="L204">
            <v>0.18674553837254401</v>
          </cell>
          <cell r="M204">
            <v>0.18674553837254401</v>
          </cell>
          <cell r="N204">
            <v>0.18674553837254401</v>
          </cell>
          <cell r="O204">
            <v>0.18674553837254401</v>
          </cell>
          <cell r="P204">
            <v>0.18674553837254401</v>
          </cell>
          <cell r="Q204">
            <v>0.18674553837254401</v>
          </cell>
          <cell r="R204">
            <v>0.18674553837254401</v>
          </cell>
          <cell r="S204">
            <v>0.18674553837254401</v>
          </cell>
          <cell r="T204">
            <v>0.18674553837254401</v>
          </cell>
          <cell r="U204">
            <v>0.18674553837254401</v>
          </cell>
          <cell r="V204">
            <v>0.18674553837254401</v>
          </cell>
          <cell r="W204">
            <v>0.18674553837254401</v>
          </cell>
          <cell r="X204">
            <v>0.18674553837254401</v>
          </cell>
          <cell r="Y204">
            <v>0.18674553837254401</v>
          </cell>
          <cell r="Z204">
            <v>0.18674553837254401</v>
          </cell>
          <cell r="AA204">
            <v>0.18674553837254401</v>
          </cell>
          <cell r="AB204">
            <v>0.18674553837254401</v>
          </cell>
          <cell r="AC204">
            <v>0.18674553837254401</v>
          </cell>
          <cell r="AD204">
            <v>0.18674553837254401</v>
          </cell>
          <cell r="AE204">
            <v>0.18674553837254401</v>
          </cell>
          <cell r="AF204">
            <v>0.18674553837254401</v>
          </cell>
          <cell r="AG204">
            <v>0.18674553837254401</v>
          </cell>
          <cell r="AH204">
            <v>0.18674553837254401</v>
          </cell>
          <cell r="AI204">
            <v>0.18674553837254401</v>
          </cell>
          <cell r="AJ204">
            <v>0.18674553837254401</v>
          </cell>
        </row>
        <row r="205">
          <cell r="C205" t="str">
            <v>Analog &amp; Power R&amp;D as % of Rev</v>
          </cell>
          <cell r="G205">
            <v>0.37007387437845268</v>
          </cell>
          <cell r="H205">
            <v>0.14247238350720853</v>
          </cell>
          <cell r="I205">
            <v>0.18608388138885393</v>
          </cell>
          <cell r="J205">
            <v>0.10906738315256601</v>
          </cell>
          <cell r="K205">
            <v>0.19836793243940529</v>
          </cell>
          <cell r="L205">
            <v>0.14682648835619852</v>
          </cell>
          <cell r="M205">
            <v>9.2717127652361328E-2</v>
          </cell>
          <cell r="N205">
            <v>-3.716887099994013E-3</v>
          </cell>
          <cell r="O205">
            <v>3.3703341298474292E-2</v>
          </cell>
          <cell r="P205">
            <v>6.6526877886387392E-2</v>
          </cell>
          <cell r="Q205">
            <v>5.0601444885898413E-2</v>
          </cell>
          <cell r="R205">
            <v>2.1133216476179092E-2</v>
          </cell>
          <cell r="S205">
            <v>1.6444411169866942E-2</v>
          </cell>
          <cell r="T205">
            <v>7.2592530722823808E-3</v>
          </cell>
          <cell r="U205">
            <v>2.3766915919240107E-2</v>
          </cell>
          <cell r="V205">
            <v>2.8978652012590804E-2</v>
          </cell>
          <cell r="W205">
            <v>3.0534443147244319E-2</v>
          </cell>
          <cell r="X205">
            <v>2.5845675585805777E-2</v>
          </cell>
          <cell r="Y205">
            <v>1.7251231665434293E-2</v>
          </cell>
          <cell r="Z205">
            <v>2.5869266449430918E-2</v>
          </cell>
          <cell r="AA205">
            <v>3.1165758782027222E-2</v>
          </cell>
          <cell r="AB205">
            <v>3.2685126712859489E-2</v>
          </cell>
          <cell r="AC205">
            <v>2.8106129629447824E-2</v>
          </cell>
          <cell r="AD205">
            <v>1.9712893426275701E-2</v>
          </cell>
          <cell r="AE205">
            <v>2.8129168198606874E-2</v>
          </cell>
          <cell r="AF205">
            <v>3.1165758782027222E-2</v>
          </cell>
          <cell r="AG205">
            <v>3.2685126712859489E-2</v>
          </cell>
          <cell r="AH205">
            <v>2.8106129629447824E-2</v>
          </cell>
          <cell r="AI205">
            <v>1.9712893426275701E-2</v>
          </cell>
          <cell r="AJ205">
            <v>2.812916819860687E-2</v>
          </cell>
        </row>
        <row r="206">
          <cell r="C206" t="str">
            <v>High Voltage Power % of Revenue</v>
          </cell>
          <cell r="G206">
            <v>0.37007387437845268</v>
          </cell>
          <cell r="H206">
            <v>0.14247238350720853</v>
          </cell>
          <cell r="I206">
            <v>0.18608388138885393</v>
          </cell>
          <cell r="J206">
            <v>0.10906738315256601</v>
          </cell>
          <cell r="K206">
            <v>0.19836793243940529</v>
          </cell>
          <cell r="L206">
            <v>0.14682648835619852</v>
          </cell>
          <cell r="M206">
            <v>9.2717127652361328E-2</v>
          </cell>
          <cell r="N206">
            <v>-3.716887099994013E-3</v>
          </cell>
          <cell r="O206">
            <v>3.3703341298474292E-2</v>
          </cell>
          <cell r="P206">
            <v>6.6526877886387392E-2</v>
          </cell>
          <cell r="Q206">
            <v>5.0601444885898413E-2</v>
          </cell>
          <cell r="R206">
            <v>2.1133216476179092E-2</v>
          </cell>
          <cell r="S206">
            <v>1.6444411169866942E-2</v>
          </cell>
          <cell r="T206">
            <v>7.2592530722823808E-3</v>
          </cell>
          <cell r="U206">
            <v>2.3766915919240111E-2</v>
          </cell>
          <cell r="V206">
            <v>2.8978652012590804E-2</v>
          </cell>
          <cell r="W206">
            <v>3.0534443147244319E-2</v>
          </cell>
          <cell r="X206">
            <v>2.5845675585805777E-2</v>
          </cell>
          <cell r="Y206">
            <v>1.7251231665434293E-2</v>
          </cell>
          <cell r="Z206">
            <v>2.5869266449430921E-2</v>
          </cell>
          <cell r="AA206">
            <v>3.1165758782027222E-2</v>
          </cell>
          <cell r="AB206">
            <v>3.2685126712859489E-2</v>
          </cell>
          <cell r="AC206">
            <v>2.8106129629447824E-2</v>
          </cell>
          <cell r="AD206">
            <v>1.9712893426275701E-2</v>
          </cell>
          <cell r="AE206">
            <v>2.812916819860687E-2</v>
          </cell>
          <cell r="AF206">
            <v>3.1165758782027222E-2</v>
          </cell>
          <cell r="AG206">
            <v>3.2685126712859489E-2</v>
          </cell>
          <cell r="AH206">
            <v>2.8106129629447824E-2</v>
          </cell>
          <cell r="AI206">
            <v>1.9712893426275701E-2</v>
          </cell>
          <cell r="AJ206">
            <v>2.8129168198606874E-2</v>
          </cell>
        </row>
        <row r="207">
          <cell r="C207" t="str">
            <v>Low Voltage Power % of Revenue</v>
          </cell>
          <cell r="G207">
            <v>0.37007387437845268</v>
          </cell>
          <cell r="H207">
            <v>0.14247238350720853</v>
          </cell>
          <cell r="I207">
            <v>0.18608388138885393</v>
          </cell>
          <cell r="J207">
            <v>0.10906738315256601</v>
          </cell>
          <cell r="K207">
            <v>0.19836793243940526</v>
          </cell>
          <cell r="L207">
            <v>0.14682648835619852</v>
          </cell>
          <cell r="M207">
            <v>9.2717127652361328E-2</v>
          </cell>
          <cell r="N207">
            <v>-3.716887099994013E-3</v>
          </cell>
          <cell r="O207">
            <v>3.3703341298474292E-2</v>
          </cell>
          <cell r="P207">
            <v>6.6526877886387392E-2</v>
          </cell>
          <cell r="Q207">
            <v>5.0601444885898413E-2</v>
          </cell>
          <cell r="R207">
            <v>2.1133216476179092E-2</v>
          </cell>
          <cell r="S207">
            <v>1.6444411169866942E-2</v>
          </cell>
          <cell r="T207">
            <v>7.2592530722823808E-3</v>
          </cell>
          <cell r="U207">
            <v>2.3766915919240107E-2</v>
          </cell>
          <cell r="V207">
            <v>2.8978652012590804E-2</v>
          </cell>
          <cell r="W207">
            <v>3.0534443147244319E-2</v>
          </cell>
          <cell r="X207">
            <v>2.5845675585805777E-2</v>
          </cell>
          <cell r="Y207">
            <v>1.7251231665434293E-2</v>
          </cell>
          <cell r="Z207">
            <v>2.5869266449430914E-2</v>
          </cell>
          <cell r="AA207">
            <v>3.1165758782027222E-2</v>
          </cell>
          <cell r="AB207">
            <v>3.2685126712859489E-2</v>
          </cell>
          <cell r="AC207">
            <v>2.8106129629447824E-2</v>
          </cell>
          <cell r="AD207">
            <v>1.9712893426275701E-2</v>
          </cell>
          <cell r="AE207">
            <v>2.8129168198606874E-2</v>
          </cell>
          <cell r="AF207">
            <v>3.1165758782027222E-2</v>
          </cell>
          <cell r="AG207">
            <v>3.2685126712859489E-2</v>
          </cell>
          <cell r="AH207">
            <v>2.8106129629447824E-2</v>
          </cell>
          <cell r="AI207">
            <v>1.9712893426275701E-2</v>
          </cell>
          <cell r="AJ207">
            <v>2.8129168198606867E-2</v>
          </cell>
        </row>
        <row r="208">
          <cell r="C208" t="str">
            <v>SoC R&amp;D as % of Rev</v>
          </cell>
          <cell r="G208">
            <v>0.18348307346620227</v>
          </cell>
          <cell r="H208">
            <v>0.18348307346620227</v>
          </cell>
          <cell r="I208">
            <v>0.18348307346620227</v>
          </cell>
          <cell r="J208">
            <v>0.18348307346620227</v>
          </cell>
          <cell r="K208">
            <v>0.18348307346620227</v>
          </cell>
          <cell r="L208">
            <v>0.18348307346620227</v>
          </cell>
          <cell r="M208">
            <v>0.18348307346620227</v>
          </cell>
          <cell r="N208">
            <v>0.18348307346620227</v>
          </cell>
          <cell r="O208">
            <v>0.18348307346620227</v>
          </cell>
          <cell r="P208">
            <v>0.18348307346620224</v>
          </cell>
          <cell r="Q208">
            <v>0.18348307346620227</v>
          </cell>
          <cell r="R208">
            <v>0.18348307346620227</v>
          </cell>
          <cell r="S208">
            <v>0.18348307346620227</v>
          </cell>
          <cell r="T208">
            <v>0.18348307346620227</v>
          </cell>
          <cell r="U208">
            <v>0.1834830734662023</v>
          </cell>
          <cell r="V208">
            <v>0.18348307346620227</v>
          </cell>
          <cell r="W208">
            <v>0.18348307346620227</v>
          </cell>
          <cell r="X208">
            <v>0.18348307346620227</v>
          </cell>
          <cell r="Y208">
            <v>0.18348307346620227</v>
          </cell>
          <cell r="Z208">
            <v>0.18348307346620227</v>
          </cell>
          <cell r="AA208">
            <v>0.18348307346620227</v>
          </cell>
          <cell r="AB208">
            <v>0.18348307346620227</v>
          </cell>
          <cell r="AC208">
            <v>0.18348307346620227</v>
          </cell>
          <cell r="AD208">
            <v>0.18348307346620227</v>
          </cell>
          <cell r="AE208">
            <v>0.18348307346620227</v>
          </cell>
          <cell r="AF208">
            <v>0.18348307346620227</v>
          </cell>
          <cell r="AG208">
            <v>0.18348307346620227</v>
          </cell>
          <cell r="AH208">
            <v>0.18348307346620227</v>
          </cell>
          <cell r="AI208">
            <v>0.18348307346620227</v>
          </cell>
          <cell r="AJ208">
            <v>0.18348307346620227</v>
          </cell>
        </row>
        <row r="209">
          <cell r="C209" t="str">
            <v>Other Semiconductor R&amp;D as % of Rev</v>
          </cell>
          <cell r="G209">
            <v>0.15257506783012501</v>
          </cell>
          <cell r="H209">
            <v>0.15257506783012501</v>
          </cell>
          <cell r="I209">
            <v>0.15257506783012501</v>
          </cell>
          <cell r="J209">
            <v>0.15257506783012501</v>
          </cell>
          <cell r="K209">
            <v>0.15257506783012501</v>
          </cell>
          <cell r="L209">
            <v>0.15257506783012501</v>
          </cell>
          <cell r="M209">
            <v>0.15257506783012501</v>
          </cell>
          <cell r="N209">
            <v>0.15257506783012501</v>
          </cell>
          <cell r="O209">
            <v>0.15257506783012501</v>
          </cell>
          <cell r="P209">
            <v>0.15257506783012501</v>
          </cell>
          <cell r="Q209">
            <v>0.15257506783012501</v>
          </cell>
          <cell r="R209">
            <v>0.15257506783012501</v>
          </cell>
          <cell r="S209">
            <v>0.15257506783012501</v>
          </cell>
          <cell r="T209">
            <v>0.15257506783012501</v>
          </cell>
          <cell r="U209">
            <v>0.15257506783012503</v>
          </cell>
          <cell r="V209">
            <v>0.15257506783012501</v>
          </cell>
          <cell r="W209">
            <v>0.15257506783012501</v>
          </cell>
          <cell r="X209">
            <v>0.15257506783012501</v>
          </cell>
          <cell r="Y209">
            <v>0.15257506783012501</v>
          </cell>
          <cell r="Z209">
            <v>0.15257506783012503</v>
          </cell>
          <cell r="AA209">
            <v>0.15257506783012501</v>
          </cell>
          <cell r="AB209">
            <v>0.15257506783012501</v>
          </cell>
          <cell r="AC209">
            <v>0.15257506783012501</v>
          </cell>
          <cell r="AD209">
            <v>0.15257506783012501</v>
          </cell>
          <cell r="AE209">
            <v>0.15257506783012503</v>
          </cell>
          <cell r="AF209">
            <v>0.15257506783012501</v>
          </cell>
          <cell r="AG209">
            <v>0.15257506783012501</v>
          </cell>
          <cell r="AH209">
            <v>0.15257506783012501</v>
          </cell>
          <cell r="AI209">
            <v>0.15257506783012501</v>
          </cell>
          <cell r="AJ209">
            <v>0.15257506783012503</v>
          </cell>
        </row>
        <row r="211">
          <cell r="C211" t="str">
            <v>MCU SG&amp;A as % of Rev</v>
          </cell>
          <cell r="G211">
            <v>0.15708624132173113</v>
          </cell>
          <cell r="H211">
            <v>0.15708624132173113</v>
          </cell>
          <cell r="I211">
            <v>0.15708624132173113</v>
          </cell>
          <cell r="J211">
            <v>0.15708624132173113</v>
          </cell>
          <cell r="K211">
            <v>0.15708624132173113</v>
          </cell>
          <cell r="L211">
            <v>0.15708624132173113</v>
          </cell>
          <cell r="M211">
            <v>0.15708624132173113</v>
          </cell>
          <cell r="N211">
            <v>0.15708624132173113</v>
          </cell>
          <cell r="O211">
            <v>0.15708624132173113</v>
          </cell>
          <cell r="P211">
            <v>0.15708624132173113</v>
          </cell>
          <cell r="Q211">
            <v>0.15708624132173113</v>
          </cell>
          <cell r="R211">
            <v>0.15708624132173113</v>
          </cell>
          <cell r="S211">
            <v>0.15708624132173113</v>
          </cell>
          <cell r="T211">
            <v>0.15708624132173113</v>
          </cell>
          <cell r="U211">
            <v>0.15708624132173116</v>
          </cell>
          <cell r="V211">
            <v>0.15708624132173113</v>
          </cell>
          <cell r="W211">
            <v>0.15708624132173113</v>
          </cell>
          <cell r="X211">
            <v>0.15708624132173113</v>
          </cell>
          <cell r="Y211">
            <v>0.15708624132173113</v>
          </cell>
          <cell r="Z211">
            <v>0.1570862413217311</v>
          </cell>
          <cell r="AA211">
            <v>0.15708624132173113</v>
          </cell>
          <cell r="AB211">
            <v>0.15708624132173113</v>
          </cell>
          <cell r="AC211">
            <v>0.15708624132173113</v>
          </cell>
          <cell r="AD211">
            <v>0.15708624132173113</v>
          </cell>
          <cell r="AE211">
            <v>0.1570862413217311</v>
          </cell>
          <cell r="AF211">
            <v>0.15708624132173113</v>
          </cell>
          <cell r="AG211">
            <v>0.15708624132173113</v>
          </cell>
          <cell r="AH211">
            <v>0.15708624132173113</v>
          </cell>
          <cell r="AI211">
            <v>0.15708624132173113</v>
          </cell>
          <cell r="AJ211">
            <v>0.1570862413217311</v>
          </cell>
        </row>
        <row r="212">
          <cell r="C212" t="str">
            <v>Auto MCU as % of Revenue</v>
          </cell>
          <cell r="G212">
            <v>0.15708624132173113</v>
          </cell>
          <cell r="H212">
            <v>0.15708624132173113</v>
          </cell>
          <cell r="I212">
            <v>0.15708624132173113</v>
          </cell>
          <cell r="J212">
            <v>0.15708624132173113</v>
          </cell>
          <cell r="K212">
            <v>0.15708624132173113</v>
          </cell>
          <cell r="L212">
            <v>0.15708624132173113</v>
          </cell>
          <cell r="M212">
            <v>0.15708624132173113</v>
          </cell>
          <cell r="N212">
            <v>0.15708624132173113</v>
          </cell>
          <cell r="O212">
            <v>0.15708624132173113</v>
          </cell>
          <cell r="P212">
            <v>0.15708624132173116</v>
          </cell>
          <cell r="Q212">
            <v>0.15708624132173113</v>
          </cell>
          <cell r="R212">
            <v>0.15708624132173113</v>
          </cell>
          <cell r="S212">
            <v>0.15708624132173113</v>
          </cell>
          <cell r="T212">
            <v>0.15708624132173113</v>
          </cell>
          <cell r="U212">
            <v>0.15708624132173116</v>
          </cell>
          <cell r="V212">
            <v>0.15708624132173113</v>
          </cell>
          <cell r="W212">
            <v>0.15708624132173113</v>
          </cell>
          <cell r="X212">
            <v>0.15708624132173113</v>
          </cell>
          <cell r="Y212">
            <v>0.15708624132173113</v>
          </cell>
          <cell r="Z212">
            <v>0.15708624132173113</v>
          </cell>
          <cell r="AA212">
            <v>0.15708624132173113</v>
          </cell>
          <cell r="AB212">
            <v>0.15708624132173113</v>
          </cell>
          <cell r="AC212">
            <v>0.15708624132173113</v>
          </cell>
          <cell r="AD212">
            <v>0.15708624132173113</v>
          </cell>
          <cell r="AE212">
            <v>0.15708624132173113</v>
          </cell>
          <cell r="AF212">
            <v>0.15708624132173113</v>
          </cell>
          <cell r="AG212">
            <v>0.15708624132173113</v>
          </cell>
          <cell r="AH212">
            <v>0.15708624132173113</v>
          </cell>
          <cell r="AI212">
            <v>0.15708624132173113</v>
          </cell>
          <cell r="AJ212">
            <v>0.15708624132173113</v>
          </cell>
        </row>
        <row r="213">
          <cell r="C213" t="str">
            <v>General Purpose as % of Revenue</v>
          </cell>
          <cell r="G213">
            <v>0.15708624132173113</v>
          </cell>
          <cell r="H213">
            <v>0.15708624132173113</v>
          </cell>
          <cell r="I213">
            <v>0.15708624132173113</v>
          </cell>
          <cell r="J213">
            <v>0.15708624132173113</v>
          </cell>
          <cell r="K213">
            <v>0.15708624132173113</v>
          </cell>
          <cell r="L213">
            <v>0.15708624132173113</v>
          </cell>
          <cell r="M213">
            <v>0.15708624132173113</v>
          </cell>
          <cell r="N213">
            <v>0.15708624132173113</v>
          </cell>
          <cell r="O213">
            <v>0.15708624132173113</v>
          </cell>
          <cell r="P213">
            <v>0.15708624132173116</v>
          </cell>
          <cell r="Q213">
            <v>0.15708624132173113</v>
          </cell>
          <cell r="R213">
            <v>0.15708624132173113</v>
          </cell>
          <cell r="S213">
            <v>0.15708624132173113</v>
          </cell>
          <cell r="T213">
            <v>0.15708624132173113</v>
          </cell>
          <cell r="U213">
            <v>0.15708624132173113</v>
          </cell>
          <cell r="V213">
            <v>0.15708624132173113</v>
          </cell>
          <cell r="W213">
            <v>0.15708624132173113</v>
          </cell>
          <cell r="X213">
            <v>0.15708624132173113</v>
          </cell>
          <cell r="Y213">
            <v>0.15708624132173113</v>
          </cell>
          <cell r="Z213">
            <v>0.15708624132173116</v>
          </cell>
          <cell r="AA213">
            <v>0.15708624132173113</v>
          </cell>
          <cell r="AB213">
            <v>0.15708624132173113</v>
          </cell>
          <cell r="AC213">
            <v>0.15708624132173113</v>
          </cell>
          <cell r="AD213">
            <v>0.15708624132173113</v>
          </cell>
          <cell r="AE213">
            <v>0.15708624132173116</v>
          </cell>
          <cell r="AF213">
            <v>0.15708624132173113</v>
          </cell>
          <cell r="AG213">
            <v>0.15708624132173113</v>
          </cell>
          <cell r="AH213">
            <v>0.15708624132173113</v>
          </cell>
          <cell r="AI213">
            <v>0.15708624132173113</v>
          </cell>
          <cell r="AJ213">
            <v>0.15708624132173116</v>
          </cell>
        </row>
        <row r="214">
          <cell r="C214" t="str">
            <v>Analog &amp; Power SG&amp;A as % of Rev</v>
          </cell>
          <cell r="G214">
            <v>0.30903461917132702</v>
          </cell>
          <cell r="H214">
            <v>0.21119599780897863</v>
          </cell>
          <cell r="I214">
            <v>0.22273567834591107</v>
          </cell>
          <cell r="J214">
            <v>0.2718919285878349</v>
          </cell>
          <cell r="K214">
            <v>0.25087611661884557</v>
          </cell>
          <cell r="L214">
            <v>0.18738512432174212</v>
          </cell>
          <cell r="M214">
            <v>0.2167251765643477</v>
          </cell>
          <cell r="N214">
            <v>0.13447961685488746</v>
          </cell>
          <cell r="O214">
            <v>0.21354406035127746</v>
          </cell>
          <cell r="P214">
            <v>0.18711305290297539</v>
          </cell>
          <cell r="Q214">
            <v>0.20480749126307987</v>
          </cell>
          <cell r="R214">
            <v>0.23597724158728861</v>
          </cell>
          <cell r="S214">
            <v>0.22867659845348073</v>
          </cell>
          <cell r="T214">
            <v>0.23726050799346904</v>
          </cell>
          <cell r="U214">
            <v>0.22686257329858311</v>
          </cell>
          <cell r="V214">
            <v>0.21362992651028859</v>
          </cell>
          <cell r="W214">
            <v>0.21408282414232491</v>
          </cell>
          <cell r="X214">
            <v>0.20726986585837542</v>
          </cell>
          <cell r="Y214">
            <v>0.2140834042158711</v>
          </cell>
          <cell r="Z214">
            <v>0.21216430619541377</v>
          </cell>
          <cell r="AA214">
            <v>0.20336893822826313</v>
          </cell>
          <cell r="AB214">
            <v>0.20397285584882846</v>
          </cell>
          <cell r="AC214">
            <v>0.19742499916755238</v>
          </cell>
          <cell r="AD214">
            <v>0.20338253673930481</v>
          </cell>
          <cell r="AE214">
            <v>0.2019530555233513</v>
          </cell>
          <cell r="AF214">
            <v>0.20336893822826313</v>
          </cell>
          <cell r="AG214">
            <v>0.20397285584882846</v>
          </cell>
          <cell r="AH214">
            <v>0.19742499916755238</v>
          </cell>
          <cell r="AI214">
            <v>0.20338253673930481</v>
          </cell>
          <cell r="AJ214">
            <v>0.20195305552335127</v>
          </cell>
        </row>
        <row r="215">
          <cell r="C215" t="str">
            <v>High Voltage Power % of Revenue</v>
          </cell>
          <cell r="G215">
            <v>0.30903461917132702</v>
          </cell>
          <cell r="H215">
            <v>0.21119599780897863</v>
          </cell>
          <cell r="I215">
            <v>0.22273567834591107</v>
          </cell>
          <cell r="J215">
            <v>0.2718919285878349</v>
          </cell>
          <cell r="K215">
            <v>0.25087611661884557</v>
          </cell>
          <cell r="L215">
            <v>0.18738512432174212</v>
          </cell>
          <cell r="M215">
            <v>0.2167251765643477</v>
          </cell>
          <cell r="N215">
            <v>0.13447961685488746</v>
          </cell>
          <cell r="O215">
            <v>0.21354406035127746</v>
          </cell>
          <cell r="P215">
            <v>0.18711305290297536</v>
          </cell>
          <cell r="Q215">
            <v>0.20480749126307987</v>
          </cell>
          <cell r="R215">
            <v>0.23597724158728861</v>
          </cell>
          <cell r="S215">
            <v>0.22867659845348073</v>
          </cell>
          <cell r="T215">
            <v>0.23726050799346904</v>
          </cell>
          <cell r="U215">
            <v>0.22686257329858311</v>
          </cell>
          <cell r="V215">
            <v>0.21362992651028859</v>
          </cell>
          <cell r="W215">
            <v>0.21408282414232491</v>
          </cell>
          <cell r="X215">
            <v>0.20726986585837542</v>
          </cell>
          <cell r="Y215">
            <v>0.2140834042158711</v>
          </cell>
          <cell r="Z215">
            <v>0.21216430619541379</v>
          </cell>
          <cell r="AA215">
            <v>0.20336893822826313</v>
          </cell>
          <cell r="AB215">
            <v>0.20397285584882846</v>
          </cell>
          <cell r="AC215">
            <v>0.19742499916755238</v>
          </cell>
          <cell r="AD215">
            <v>0.20338253673930481</v>
          </cell>
          <cell r="AE215">
            <v>0.20195305552335124</v>
          </cell>
          <cell r="AF215">
            <v>0.20336893822826313</v>
          </cell>
          <cell r="AG215">
            <v>0.20397285584882846</v>
          </cell>
          <cell r="AH215">
            <v>0.19742499916755238</v>
          </cell>
          <cell r="AI215">
            <v>0.20338253673930481</v>
          </cell>
          <cell r="AJ215">
            <v>0.20195305552335133</v>
          </cell>
        </row>
        <row r="216">
          <cell r="C216" t="str">
            <v>Low Voltage Power % of Revenue</v>
          </cell>
          <cell r="G216">
            <v>0.30903461917132702</v>
          </cell>
          <cell r="H216">
            <v>0.21119599780897863</v>
          </cell>
          <cell r="I216">
            <v>0.22273567834591107</v>
          </cell>
          <cell r="J216">
            <v>0.2718919285878349</v>
          </cell>
          <cell r="K216">
            <v>0.25087611661884557</v>
          </cell>
          <cell r="L216">
            <v>0.18738512432174212</v>
          </cell>
          <cell r="M216">
            <v>0.2167251765643477</v>
          </cell>
          <cell r="N216">
            <v>0.13447961685488746</v>
          </cell>
          <cell r="O216">
            <v>0.21354406035127746</v>
          </cell>
          <cell r="P216">
            <v>0.18711305290297536</v>
          </cell>
          <cell r="Q216">
            <v>0.20480749126307987</v>
          </cell>
          <cell r="R216">
            <v>0.23597724158728861</v>
          </cell>
          <cell r="S216">
            <v>0.22867659845348073</v>
          </cell>
          <cell r="T216">
            <v>0.23726050799346904</v>
          </cell>
          <cell r="U216">
            <v>0.22686257329858311</v>
          </cell>
          <cell r="V216">
            <v>0.21362992651028859</v>
          </cell>
          <cell r="W216">
            <v>0.21408282414232491</v>
          </cell>
          <cell r="X216">
            <v>0.20726986585837542</v>
          </cell>
          <cell r="Y216">
            <v>0.2140834042158711</v>
          </cell>
          <cell r="Z216">
            <v>0.21216430619541377</v>
          </cell>
          <cell r="AA216">
            <v>0.20336893822826313</v>
          </cell>
          <cell r="AB216">
            <v>0.20397285584882846</v>
          </cell>
          <cell r="AC216">
            <v>0.19742499916755238</v>
          </cell>
          <cell r="AD216">
            <v>0.20338253673930481</v>
          </cell>
          <cell r="AE216">
            <v>0.20195305552335133</v>
          </cell>
          <cell r="AF216">
            <v>0.20336893822826313</v>
          </cell>
          <cell r="AG216">
            <v>0.20397285584882846</v>
          </cell>
          <cell r="AH216">
            <v>0.19742499916755238</v>
          </cell>
          <cell r="AI216">
            <v>0.20338253673930481</v>
          </cell>
          <cell r="AJ216">
            <v>0.20195305552335127</v>
          </cell>
        </row>
        <row r="217">
          <cell r="C217" t="str">
            <v>SoC SG&amp;A as % of Rev</v>
          </cell>
          <cell r="G217">
            <v>0.11781814435613443</v>
          </cell>
          <cell r="H217">
            <v>0.11781814435613443</v>
          </cell>
          <cell r="I217">
            <v>0.11781814435613443</v>
          </cell>
          <cell r="J217">
            <v>0.11781814435613443</v>
          </cell>
          <cell r="K217">
            <v>0.11781814435613443</v>
          </cell>
          <cell r="L217">
            <v>0.11781814435613443</v>
          </cell>
          <cell r="M217">
            <v>0.11781814435613443</v>
          </cell>
          <cell r="N217">
            <v>0.11781814435613443</v>
          </cell>
          <cell r="O217">
            <v>0.11781814435613443</v>
          </cell>
          <cell r="P217">
            <v>0.11781814435613443</v>
          </cell>
          <cell r="Q217">
            <v>0.11781814435613443</v>
          </cell>
          <cell r="R217">
            <v>0.11781814435613443</v>
          </cell>
          <cell r="S217">
            <v>0.11781814435613443</v>
          </cell>
          <cell r="T217">
            <v>0.11781814435613443</v>
          </cell>
          <cell r="U217">
            <v>0.11781814435613443</v>
          </cell>
          <cell r="V217">
            <v>0.11781814435613443</v>
          </cell>
          <cell r="W217">
            <v>0.11781814435613443</v>
          </cell>
          <cell r="X217">
            <v>0.11781814435613443</v>
          </cell>
          <cell r="Y217">
            <v>0.11781814435613443</v>
          </cell>
          <cell r="Z217">
            <v>0.11781814435613441</v>
          </cell>
          <cell r="AA217">
            <v>0.11781814435613443</v>
          </cell>
          <cell r="AB217">
            <v>0.11781814435613443</v>
          </cell>
          <cell r="AC217">
            <v>0.11781814435613443</v>
          </cell>
          <cell r="AD217">
            <v>0.11781814435613443</v>
          </cell>
          <cell r="AE217">
            <v>0.11781814435613441</v>
          </cell>
          <cell r="AF217">
            <v>0.11781814435613443</v>
          </cell>
          <cell r="AG217">
            <v>0.11781814435613443</v>
          </cell>
          <cell r="AH217">
            <v>0.11781814435613443</v>
          </cell>
          <cell r="AI217">
            <v>0.11781814435613443</v>
          </cell>
          <cell r="AJ217">
            <v>0.11781814435613441</v>
          </cell>
        </row>
        <row r="218">
          <cell r="C218" t="str">
            <v>Other Semiconductor SG&amp;A as % of Rev</v>
          </cell>
          <cell r="G218">
            <v>0.14636745130239431</v>
          </cell>
          <cell r="H218">
            <v>0.14636745130239431</v>
          </cell>
          <cell r="I218">
            <v>0.14636745130239431</v>
          </cell>
          <cell r="J218">
            <v>0.14636745130239431</v>
          </cell>
          <cell r="K218">
            <v>0.14636745130239431</v>
          </cell>
          <cell r="L218">
            <v>0.14636745130239431</v>
          </cell>
          <cell r="M218">
            <v>0.14636745130239431</v>
          </cell>
          <cell r="N218">
            <v>0.14636745130239431</v>
          </cell>
          <cell r="O218">
            <v>0.14636745130239431</v>
          </cell>
          <cell r="P218">
            <v>0.14636745130239434</v>
          </cell>
          <cell r="Q218">
            <v>0.14636745130239431</v>
          </cell>
          <cell r="R218">
            <v>0.14636745130239431</v>
          </cell>
          <cell r="S218">
            <v>0.14636745130239431</v>
          </cell>
          <cell r="T218">
            <v>0.14636745130239431</v>
          </cell>
          <cell r="U218">
            <v>0.14636745130239434</v>
          </cell>
          <cell r="V218">
            <v>0.14636745130239431</v>
          </cell>
          <cell r="W218">
            <v>0.14636745130239431</v>
          </cell>
          <cell r="X218">
            <v>0.14636745130239431</v>
          </cell>
          <cell r="Y218">
            <v>0.14636745130239431</v>
          </cell>
          <cell r="Z218">
            <v>0.14636745130239434</v>
          </cell>
          <cell r="AA218">
            <v>0.14636745130239431</v>
          </cell>
          <cell r="AB218">
            <v>0.14636745130239431</v>
          </cell>
          <cell r="AC218">
            <v>0.14636745130239431</v>
          </cell>
          <cell r="AD218">
            <v>0.14636745130239431</v>
          </cell>
          <cell r="AE218">
            <v>0.14636745130239434</v>
          </cell>
          <cell r="AF218">
            <v>0.14636745130239431</v>
          </cell>
          <cell r="AG218">
            <v>0.14636745130239431</v>
          </cell>
          <cell r="AH218">
            <v>0.14636745130239431</v>
          </cell>
          <cell r="AI218">
            <v>0.14636745130239431</v>
          </cell>
          <cell r="AJ218">
            <v>0.14636745130239434</v>
          </cell>
        </row>
        <row r="220">
          <cell r="C220" t="str">
            <v>EBIT Margin Detail</v>
          </cell>
        </row>
        <row r="221">
          <cell r="C221" t="str">
            <v>MCU EBIT Margin %</v>
          </cell>
          <cell r="G221">
            <v>0.11060751032468077</v>
          </cell>
          <cell r="H221">
            <v>0.11060751032468076</v>
          </cell>
          <cell r="I221">
            <v>0.11060751032468075</v>
          </cell>
          <cell r="J221">
            <v>0.11060751032468073</v>
          </cell>
          <cell r="K221">
            <v>0.11060751032468073</v>
          </cell>
          <cell r="L221">
            <v>0.11060751032468076</v>
          </cell>
          <cell r="M221">
            <v>0.11060751032468076</v>
          </cell>
          <cell r="N221">
            <v>0.11060751032468072</v>
          </cell>
          <cell r="O221">
            <v>0.11060751032468075</v>
          </cell>
          <cell r="P221">
            <v>0.11060751032468075</v>
          </cell>
          <cell r="Q221">
            <v>0.11060751032468073</v>
          </cell>
          <cell r="R221">
            <v>0.11060751032468076</v>
          </cell>
          <cell r="S221">
            <v>0.11060751032468075</v>
          </cell>
          <cell r="T221">
            <v>0.11060751032468071</v>
          </cell>
          <cell r="U221">
            <v>0.11060751032468073</v>
          </cell>
          <cell r="V221">
            <v>0.11060751032468073</v>
          </cell>
          <cell r="W221">
            <v>0.11060751032468077</v>
          </cell>
          <cell r="X221">
            <v>0.11060751032468075</v>
          </cell>
          <cell r="Y221">
            <v>0.11060751032468077</v>
          </cell>
          <cell r="Z221">
            <v>0.11060751032468075</v>
          </cell>
          <cell r="AA221">
            <v>0.11060751032468073</v>
          </cell>
          <cell r="AB221">
            <v>0.11060751032468077</v>
          </cell>
          <cell r="AC221">
            <v>0.11060751032468075</v>
          </cell>
          <cell r="AD221">
            <v>0.11060751032468077</v>
          </cell>
          <cell r="AE221">
            <v>0.11060751032468075</v>
          </cell>
          <cell r="AF221">
            <v>0.11060751032468073</v>
          </cell>
          <cell r="AG221">
            <v>0.11060751032468077</v>
          </cell>
          <cell r="AH221">
            <v>0.11060751032468075</v>
          </cell>
          <cell r="AI221">
            <v>0.11060751032468077</v>
          </cell>
          <cell r="AJ221">
            <v>0.11060751032468075</v>
          </cell>
        </row>
        <row r="222">
          <cell r="C222" t="str">
            <v>Auto MCU EBIT Margin %</v>
          </cell>
          <cell r="G222">
            <v>0.11060751032468082</v>
          </cell>
          <cell r="H222">
            <v>0.11060751032468076</v>
          </cell>
          <cell r="I222">
            <v>0.11060751032468075</v>
          </cell>
          <cell r="J222">
            <v>0.11060751032468069</v>
          </cell>
          <cell r="K222">
            <v>0.11060751032468075</v>
          </cell>
          <cell r="L222">
            <v>0.11060751032468072</v>
          </cell>
          <cell r="M222">
            <v>0.11060751032468077</v>
          </cell>
          <cell r="N222">
            <v>0.11060751032468075</v>
          </cell>
          <cell r="O222">
            <v>0.11060751032468076</v>
          </cell>
          <cell r="P222">
            <v>0.11060751032468075</v>
          </cell>
          <cell r="Q222">
            <v>0.11060751032468075</v>
          </cell>
          <cell r="R222">
            <v>0.11060751032468072</v>
          </cell>
          <cell r="S222">
            <v>0.11060751032468073</v>
          </cell>
          <cell r="T222">
            <v>0.11060751032468068</v>
          </cell>
          <cell r="U222">
            <v>0.11060751032468072</v>
          </cell>
          <cell r="V222">
            <v>0.11060751032468075</v>
          </cell>
          <cell r="W222">
            <v>0.11060751032468076</v>
          </cell>
          <cell r="X222">
            <v>0.11060751032468068</v>
          </cell>
          <cell r="Y222">
            <v>0.11060751032468079</v>
          </cell>
          <cell r="Z222">
            <v>0.11060751032468073</v>
          </cell>
          <cell r="AA222">
            <v>0.11060751032468075</v>
          </cell>
          <cell r="AB222">
            <v>0.11060751032468076</v>
          </cell>
          <cell r="AC222">
            <v>0.11060751032468068</v>
          </cell>
          <cell r="AD222">
            <v>0.11060751032468079</v>
          </cell>
          <cell r="AE222">
            <v>0.11060751032468073</v>
          </cell>
          <cell r="AF222">
            <v>0.11060751032468075</v>
          </cell>
          <cell r="AG222">
            <v>0.11060751032468076</v>
          </cell>
          <cell r="AH222">
            <v>0.11060751032468068</v>
          </cell>
          <cell r="AI222">
            <v>0.11060751032468079</v>
          </cell>
          <cell r="AJ222">
            <v>0.11060751032468073</v>
          </cell>
        </row>
        <row r="223">
          <cell r="C223" t="str">
            <v>General Purpose EBIT Margin %</v>
          </cell>
          <cell r="G223">
            <v>0.11060751032468082</v>
          </cell>
          <cell r="H223">
            <v>0.11060751032468072</v>
          </cell>
          <cell r="I223">
            <v>0.11060751032468076</v>
          </cell>
          <cell r="J223">
            <v>0.11060751032468072</v>
          </cell>
          <cell r="K223">
            <v>0.11060751032468075</v>
          </cell>
          <cell r="L223">
            <v>0.11060751032468072</v>
          </cell>
          <cell r="M223">
            <v>0.11060751032468075</v>
          </cell>
          <cell r="N223">
            <v>0.11060751032468076</v>
          </cell>
          <cell r="O223">
            <v>0.11060751032468072</v>
          </cell>
          <cell r="P223">
            <v>0.11060751032468073</v>
          </cell>
          <cell r="Q223">
            <v>0.11060751032468076</v>
          </cell>
          <cell r="R223">
            <v>0.11060751032468077</v>
          </cell>
          <cell r="S223">
            <v>0.11060751032468076</v>
          </cell>
          <cell r="T223">
            <v>0.11060751032468075</v>
          </cell>
          <cell r="U223">
            <v>0.11060751032468076</v>
          </cell>
          <cell r="V223">
            <v>0.11060751032468071</v>
          </cell>
          <cell r="W223">
            <v>0.11060751032468072</v>
          </cell>
          <cell r="X223">
            <v>0.11060751032468075</v>
          </cell>
          <cell r="Y223">
            <v>0.11060751032468073</v>
          </cell>
          <cell r="Z223">
            <v>0.11060751032468075</v>
          </cell>
          <cell r="AA223">
            <v>0.11060751032468071</v>
          </cell>
          <cell r="AB223">
            <v>0.11060751032468072</v>
          </cell>
          <cell r="AC223">
            <v>0.11060751032468075</v>
          </cell>
          <cell r="AD223">
            <v>0.11060751032468073</v>
          </cell>
          <cell r="AE223">
            <v>0.11060751032468075</v>
          </cell>
          <cell r="AF223">
            <v>0.11060751032468071</v>
          </cell>
          <cell r="AG223">
            <v>0.11060751032468072</v>
          </cell>
          <cell r="AH223">
            <v>0.11060751032468075</v>
          </cell>
          <cell r="AI223">
            <v>0.11060751032468073</v>
          </cell>
          <cell r="AJ223">
            <v>0.11060751032468075</v>
          </cell>
        </row>
        <row r="224">
          <cell r="C224" t="str">
            <v>Analog &amp; Power EBIT Margin %</v>
          </cell>
          <cell r="G224">
            <v>-0.83890740918225348</v>
          </cell>
          <cell r="H224">
            <v>-0.50293659436222049</v>
          </cell>
          <cell r="I224">
            <v>-0.54506750334586684</v>
          </cell>
          <cell r="J224">
            <v>-0.24851981317599103</v>
          </cell>
          <cell r="K224">
            <v>-0.53236522470721381</v>
          </cell>
          <cell r="L224">
            <v>-0.16435907623340879</v>
          </cell>
          <cell r="M224">
            <v>-0.14924843764123571</v>
          </cell>
          <cell r="N224">
            <v>0.14312983094368406</v>
          </cell>
          <cell r="O224">
            <v>-4.8475628117584914E-2</v>
          </cell>
          <cell r="P224">
            <v>-5.207499712487805E-2</v>
          </cell>
          <cell r="Q224">
            <v>-8.3737686816376944E-2</v>
          </cell>
          <cell r="R224">
            <v>-7.1474983391339966E-2</v>
          </cell>
          <cell r="S224">
            <v>-3.6198450261480095E-2</v>
          </cell>
          <cell r="T224">
            <v>-7.2895670464298998E-2</v>
          </cell>
          <cell r="U224">
            <v>-6.5366823674323435E-2</v>
          </cell>
          <cell r="V224">
            <v>-1.5846622765987233E-2</v>
          </cell>
          <cell r="W224">
            <v>-5.1789758496977025E-3</v>
          </cell>
          <cell r="X224">
            <v>2.8280746276290184E-2</v>
          </cell>
          <cell r="Y224">
            <v>-2.4061962535561923E-3</v>
          </cell>
          <cell r="Z224">
            <v>1.7905113541432562E-3</v>
          </cell>
          <cell r="AA224">
            <v>5.3117759146358801E-2</v>
          </cell>
          <cell r="AB224">
            <v>6.2350426904208778E-2</v>
          </cell>
          <cell r="AC224">
            <v>9.4252404402210388E-2</v>
          </cell>
          <cell r="AD224">
            <v>6.9391453014718399E-2</v>
          </cell>
          <cell r="AE224">
            <v>7.0228863961730129E-2</v>
          </cell>
          <cell r="AF224">
            <v>5.311775914635878E-2</v>
          </cell>
          <cell r="AG224">
            <v>6.2350426904208882E-2</v>
          </cell>
          <cell r="AH224">
            <v>9.4252404402210388E-2</v>
          </cell>
          <cell r="AI224">
            <v>6.9391453014718441E-2</v>
          </cell>
          <cell r="AJ224">
            <v>7.0228863961730142E-2</v>
          </cell>
        </row>
        <row r="225">
          <cell r="C225" t="str">
            <v>High Voltage Power EBIT Margin %</v>
          </cell>
          <cell r="G225">
            <v>-0.83890740918225326</v>
          </cell>
          <cell r="H225">
            <v>-0.50293659436222038</v>
          </cell>
          <cell r="I225">
            <v>-0.5450675033458664</v>
          </cell>
          <cell r="J225">
            <v>-0.24851981317599073</v>
          </cell>
          <cell r="K225">
            <v>-0.5323652247072137</v>
          </cell>
          <cell r="L225">
            <v>-0.16435907623340887</v>
          </cell>
          <cell r="M225">
            <v>-0.14924843764123571</v>
          </cell>
          <cell r="N225">
            <v>0.14312983094368406</v>
          </cell>
          <cell r="O225">
            <v>-4.8475628117584595E-2</v>
          </cell>
          <cell r="P225">
            <v>-5.2074997124877988E-2</v>
          </cell>
          <cell r="Q225">
            <v>-8.3737686816376902E-2</v>
          </cell>
          <cell r="R225">
            <v>-7.1474983391340022E-2</v>
          </cell>
          <cell r="S225">
            <v>-3.6198450261480102E-2</v>
          </cell>
          <cell r="T225">
            <v>-7.2895670464299012E-2</v>
          </cell>
          <cell r="U225">
            <v>-6.5366823674323449E-2</v>
          </cell>
          <cell r="V225">
            <v>-1.5846622765987181E-2</v>
          </cell>
          <cell r="W225">
            <v>-5.1789758496976973E-3</v>
          </cell>
          <cell r="X225">
            <v>2.8280746276290198E-2</v>
          </cell>
          <cell r="Y225">
            <v>-2.4061962535560939E-3</v>
          </cell>
          <cell r="Z225">
            <v>1.7905113541432959E-3</v>
          </cell>
          <cell r="AA225">
            <v>5.3117759146358794E-2</v>
          </cell>
          <cell r="AB225">
            <v>6.2350426904208868E-2</v>
          </cell>
          <cell r="AC225">
            <v>9.425240440221036E-2</v>
          </cell>
          <cell r="AD225">
            <v>6.9391453014718468E-2</v>
          </cell>
          <cell r="AE225">
            <v>7.0228863961730142E-2</v>
          </cell>
          <cell r="AF225">
            <v>5.3117759146358828E-2</v>
          </cell>
          <cell r="AG225">
            <v>6.2350426904208833E-2</v>
          </cell>
          <cell r="AH225">
            <v>9.425240440221036E-2</v>
          </cell>
          <cell r="AI225">
            <v>6.9391453014718454E-2</v>
          </cell>
          <cell r="AJ225">
            <v>7.0228863961730142E-2</v>
          </cell>
        </row>
        <row r="226">
          <cell r="C226" t="str">
            <v>Low Voltage Power EBIT Margin %</v>
          </cell>
          <cell r="G226">
            <v>-0.83890740918225348</v>
          </cell>
          <cell r="H226">
            <v>-0.50293659436222049</v>
          </cell>
          <cell r="I226">
            <v>-0.54506750334586651</v>
          </cell>
          <cell r="J226">
            <v>-0.24851981317599067</v>
          </cell>
          <cell r="K226">
            <v>-0.5323652247072137</v>
          </cell>
          <cell r="L226">
            <v>-0.16435907623340884</v>
          </cell>
          <cell r="M226">
            <v>-0.14924843764123571</v>
          </cell>
          <cell r="N226">
            <v>0.14312983094368409</v>
          </cell>
          <cell r="O226">
            <v>-4.8475628117584602E-2</v>
          </cell>
          <cell r="P226">
            <v>-5.2074997124877974E-2</v>
          </cell>
          <cell r="Q226">
            <v>-8.3737686816376944E-2</v>
          </cell>
          <cell r="R226">
            <v>-7.1474983391339938E-2</v>
          </cell>
          <cell r="S226">
            <v>-3.6198450261480088E-2</v>
          </cell>
          <cell r="T226">
            <v>-7.2895670464298887E-2</v>
          </cell>
          <cell r="U226">
            <v>-6.5366823674323421E-2</v>
          </cell>
          <cell r="V226">
            <v>-1.5846622765987205E-2</v>
          </cell>
          <cell r="W226">
            <v>-5.1789758496977607E-3</v>
          </cell>
          <cell r="X226">
            <v>2.8280746276290195E-2</v>
          </cell>
          <cell r="Y226">
            <v>-2.4061962535561624E-3</v>
          </cell>
          <cell r="Z226">
            <v>1.7905113541432564E-3</v>
          </cell>
          <cell r="AA226">
            <v>5.3117759146358752E-2</v>
          </cell>
          <cell r="AB226">
            <v>6.2350426904208868E-2</v>
          </cell>
          <cell r="AC226">
            <v>9.4252404402210402E-2</v>
          </cell>
          <cell r="AD226">
            <v>6.9391453014718441E-2</v>
          </cell>
          <cell r="AE226">
            <v>7.0228863961730156E-2</v>
          </cell>
          <cell r="AF226">
            <v>5.3117759146358717E-2</v>
          </cell>
          <cell r="AG226">
            <v>6.2350426904208889E-2</v>
          </cell>
          <cell r="AH226">
            <v>9.425240440221036E-2</v>
          </cell>
          <cell r="AI226">
            <v>6.9391453014718385E-2</v>
          </cell>
          <cell r="AJ226">
            <v>7.0228863961730101E-2</v>
          </cell>
        </row>
        <row r="227">
          <cell r="C227" t="str">
            <v>SoC EBIT Margin %</v>
          </cell>
          <cell r="G227">
            <v>3.6912897789628293E-2</v>
          </cell>
          <cell r="H227">
            <v>3.6912897789628321E-2</v>
          </cell>
          <cell r="I227">
            <v>3.69128977896283E-2</v>
          </cell>
          <cell r="J227">
            <v>3.6912897789628307E-2</v>
          </cell>
          <cell r="K227">
            <v>3.6912897789628307E-2</v>
          </cell>
          <cell r="L227">
            <v>3.6912897789628342E-2</v>
          </cell>
          <cell r="M227">
            <v>3.6912897789628328E-2</v>
          </cell>
          <cell r="N227">
            <v>3.6912897789628266E-2</v>
          </cell>
          <cell r="O227">
            <v>3.6912897789628363E-2</v>
          </cell>
          <cell r="P227">
            <v>3.6912897789628321E-2</v>
          </cell>
          <cell r="Q227">
            <v>3.6912897789628363E-2</v>
          </cell>
          <cell r="R227">
            <v>3.6912897789628363E-2</v>
          </cell>
          <cell r="S227">
            <v>3.6912897789628286E-2</v>
          </cell>
          <cell r="T227">
            <v>3.6912897789628335E-2</v>
          </cell>
          <cell r="U227">
            <v>3.6912897789628342E-2</v>
          </cell>
          <cell r="V227">
            <v>3.6912897789628342E-2</v>
          </cell>
          <cell r="W227">
            <v>3.6912897789628307E-2</v>
          </cell>
          <cell r="X227">
            <v>3.6912897789628307E-2</v>
          </cell>
          <cell r="Y227">
            <v>3.6912897789628279E-2</v>
          </cell>
          <cell r="Z227">
            <v>3.6912897789628307E-2</v>
          </cell>
          <cell r="AA227">
            <v>3.6912897789628342E-2</v>
          </cell>
          <cell r="AB227">
            <v>3.6912897789628307E-2</v>
          </cell>
          <cell r="AC227">
            <v>3.6912897789628307E-2</v>
          </cell>
          <cell r="AD227">
            <v>3.6912897789628279E-2</v>
          </cell>
          <cell r="AE227">
            <v>3.6912897789628307E-2</v>
          </cell>
          <cell r="AF227">
            <v>3.6912897789628342E-2</v>
          </cell>
          <cell r="AG227">
            <v>3.6912897789628307E-2</v>
          </cell>
          <cell r="AH227">
            <v>3.6912897789628307E-2</v>
          </cell>
          <cell r="AI227">
            <v>3.6912897789628279E-2</v>
          </cell>
          <cell r="AJ227">
            <v>3.6912897789628307E-2</v>
          </cell>
        </row>
        <row r="228">
          <cell r="C228" t="str">
            <v>Other Semiconductor EBIT Margin %</v>
          </cell>
          <cell r="G228">
            <v>7.1250086439223759E-2</v>
          </cell>
          <cell r="H228">
            <v>7.1250086439223773E-2</v>
          </cell>
          <cell r="I228">
            <v>7.1250086439223759E-2</v>
          </cell>
          <cell r="J228">
            <v>7.1250086439223717E-2</v>
          </cell>
          <cell r="K228">
            <v>7.1250086439223745E-2</v>
          </cell>
          <cell r="L228">
            <v>7.12500864392238E-2</v>
          </cell>
          <cell r="M228">
            <v>7.1250086439223759E-2</v>
          </cell>
          <cell r="N228">
            <v>7.1250086439223745E-2</v>
          </cell>
          <cell r="O228">
            <v>7.1250086439223773E-2</v>
          </cell>
          <cell r="P228">
            <v>7.1250086439223773E-2</v>
          </cell>
          <cell r="Q228">
            <v>7.1250086439223731E-2</v>
          </cell>
          <cell r="R228">
            <v>7.1250086439223703E-2</v>
          </cell>
          <cell r="S228">
            <v>7.1250086439223731E-2</v>
          </cell>
          <cell r="T228">
            <v>7.1250086439223717E-2</v>
          </cell>
          <cell r="U228">
            <v>7.1250086439223731E-2</v>
          </cell>
          <cell r="V228">
            <v>7.1250086439223731E-2</v>
          </cell>
          <cell r="W228">
            <v>7.1250086439223703E-2</v>
          </cell>
          <cell r="X228">
            <v>7.1250086439223731E-2</v>
          </cell>
          <cell r="Y228">
            <v>7.1250086439223717E-2</v>
          </cell>
          <cell r="Z228">
            <v>7.1250086439223731E-2</v>
          </cell>
          <cell r="AA228">
            <v>7.1250086439223731E-2</v>
          </cell>
          <cell r="AB228">
            <v>7.1250086439223703E-2</v>
          </cell>
          <cell r="AC228">
            <v>7.1250086439223731E-2</v>
          </cell>
          <cell r="AD228">
            <v>7.1250086439223717E-2</v>
          </cell>
          <cell r="AE228">
            <v>7.1250086439223731E-2</v>
          </cell>
          <cell r="AF228">
            <v>7.1250086439223731E-2</v>
          </cell>
          <cell r="AG228">
            <v>7.1250086439223703E-2</v>
          </cell>
          <cell r="AH228">
            <v>7.1250086439223731E-2</v>
          </cell>
          <cell r="AI228">
            <v>7.1250086439223717E-2</v>
          </cell>
          <cell r="AJ228">
            <v>7.1250086439223731E-2</v>
          </cell>
        </row>
        <row r="231">
          <cell r="C231" t="str">
            <v>Research Scenario</v>
          </cell>
        </row>
        <row r="232">
          <cell r="C232" t="str">
            <v>¥MM</v>
          </cell>
          <cell r="L232" t="str">
            <v>$MM</v>
          </cell>
        </row>
        <row r="233">
          <cell r="G233">
            <v>41699</v>
          </cell>
          <cell r="H233">
            <v>42064</v>
          </cell>
          <cell r="I233">
            <v>42430</v>
          </cell>
          <cell r="J233">
            <v>42795</v>
          </cell>
          <cell r="P233">
            <v>41699</v>
          </cell>
          <cell r="Q233">
            <v>42064</v>
          </cell>
          <cell r="R233">
            <v>42430</v>
          </cell>
          <cell r="S233">
            <v>42795</v>
          </cell>
        </row>
        <row r="234">
          <cell r="C234" t="str">
            <v>Revenue</v>
          </cell>
          <cell r="L234" t="str">
            <v>Revenue</v>
          </cell>
        </row>
        <row r="235">
          <cell r="C235" t="str">
            <v>MCU</v>
          </cell>
          <cell r="G235">
            <v>353578</v>
          </cell>
          <cell r="H235">
            <v>377000</v>
          </cell>
          <cell r="I235">
            <v>386000</v>
          </cell>
          <cell r="J235">
            <v>386000</v>
          </cell>
          <cell r="L235" t="str">
            <v>MCU</v>
          </cell>
          <cell r="P235">
            <v>3482.7432999999996</v>
          </cell>
          <cell r="Q235">
            <v>3713.45</v>
          </cell>
          <cell r="R235">
            <v>3802.1</v>
          </cell>
          <cell r="S235">
            <v>3802.1</v>
          </cell>
        </row>
        <row r="236">
          <cell r="C236" t="str">
            <v>MCU Auto</v>
          </cell>
          <cell r="F236">
            <v>0.55000000000000004</v>
          </cell>
          <cell r="G236">
            <v>194467.90000000002</v>
          </cell>
          <cell r="H236">
            <v>207350.00000000003</v>
          </cell>
          <cell r="I236">
            <v>212300.00000000003</v>
          </cell>
          <cell r="J236">
            <v>212300.00000000003</v>
          </cell>
          <cell r="L236" t="str">
            <v>MCU Auto</v>
          </cell>
          <cell r="P236">
            <v>1915.5088150000001</v>
          </cell>
          <cell r="Q236">
            <v>2042.3975000000003</v>
          </cell>
          <cell r="R236">
            <v>2091.1550000000002</v>
          </cell>
          <cell r="S236">
            <v>2091.1550000000002</v>
          </cell>
        </row>
        <row r="237">
          <cell r="C237" t="str">
            <v>MCU GP</v>
          </cell>
          <cell r="F237">
            <v>0.44999999999999996</v>
          </cell>
          <cell r="G237">
            <v>87510.555000000008</v>
          </cell>
          <cell r="H237">
            <v>93307.5</v>
          </cell>
          <cell r="I237">
            <v>95535</v>
          </cell>
          <cell r="J237">
            <v>95535</v>
          </cell>
          <cell r="L237" t="str">
            <v>MCU GP</v>
          </cell>
          <cell r="P237">
            <v>861.97896675000004</v>
          </cell>
          <cell r="Q237">
            <v>919.07887499999993</v>
          </cell>
          <cell r="R237">
            <v>941.01974999999993</v>
          </cell>
          <cell r="S237">
            <v>941.01974999999993</v>
          </cell>
        </row>
        <row r="238">
          <cell r="C238" t="str">
            <v>Analog &amp; Power</v>
          </cell>
          <cell r="G238">
            <v>272515</v>
          </cell>
          <cell r="H238">
            <v>283000</v>
          </cell>
          <cell r="I238">
            <v>292000</v>
          </cell>
          <cell r="J238">
            <v>299000</v>
          </cell>
          <cell r="L238" t="str">
            <v>Analog &amp; Power</v>
          </cell>
          <cell r="P238">
            <v>2684.2727499999996</v>
          </cell>
          <cell r="Q238">
            <v>2787.5499999999997</v>
          </cell>
          <cell r="R238">
            <v>2876.2</v>
          </cell>
          <cell r="S238">
            <v>2945.1499999999996</v>
          </cell>
        </row>
        <row r="239">
          <cell r="C239" t="str">
            <v>High Voltage</v>
          </cell>
          <cell r="F239">
            <v>0.55000000000000004</v>
          </cell>
          <cell r="G239">
            <v>149883.25</v>
          </cell>
          <cell r="H239">
            <v>155650</v>
          </cell>
          <cell r="I239">
            <v>160600</v>
          </cell>
          <cell r="J239">
            <v>164450</v>
          </cell>
          <cell r="L239" t="str">
            <v>High Voltage</v>
          </cell>
          <cell r="P239">
            <v>1476.3500124999998</v>
          </cell>
          <cell r="Q239">
            <v>1533.1524999999999</v>
          </cell>
          <cell r="R239">
            <v>1581.9099999999999</v>
          </cell>
          <cell r="S239">
            <v>1619.8325</v>
          </cell>
        </row>
        <row r="240">
          <cell r="C240" t="str">
            <v>Low Voltage</v>
          </cell>
          <cell r="F240">
            <v>0.44999999999999996</v>
          </cell>
          <cell r="G240">
            <v>67447.462499999994</v>
          </cell>
          <cell r="H240">
            <v>70042.5</v>
          </cell>
          <cell r="I240">
            <v>72270</v>
          </cell>
          <cell r="J240">
            <v>74002.499999999985</v>
          </cell>
          <cell r="L240" t="str">
            <v>Low Voltage</v>
          </cell>
          <cell r="P240">
            <v>664.35750562499993</v>
          </cell>
          <cell r="Q240">
            <v>689.91862499999991</v>
          </cell>
          <cell r="R240">
            <v>711.85949999999991</v>
          </cell>
          <cell r="S240">
            <v>728.92462499999976</v>
          </cell>
        </row>
        <row r="241">
          <cell r="C241" t="str">
            <v>SOC</v>
          </cell>
          <cell r="G241">
            <v>164831</v>
          </cell>
          <cell r="H241">
            <v>155000</v>
          </cell>
          <cell r="I241">
            <v>150000</v>
          </cell>
          <cell r="J241">
            <v>150000</v>
          </cell>
          <cell r="L241" t="str">
            <v>SOC</v>
          </cell>
          <cell r="P241">
            <v>1623.5853499999998</v>
          </cell>
          <cell r="Q241">
            <v>1526.75</v>
          </cell>
          <cell r="R241">
            <v>1477.5</v>
          </cell>
          <cell r="S241">
            <v>1477.5</v>
          </cell>
        </row>
        <row r="242">
          <cell r="C242" t="str">
            <v>Other Semi</v>
          </cell>
          <cell r="G242">
            <v>5866</v>
          </cell>
          <cell r="H242">
            <v>10000</v>
          </cell>
          <cell r="I242">
            <v>10000</v>
          </cell>
          <cell r="J242">
            <v>10000</v>
          </cell>
          <cell r="L242" t="str">
            <v>Other Semi</v>
          </cell>
          <cell r="P242">
            <v>57.780099999999997</v>
          </cell>
          <cell r="Q242">
            <v>98.5</v>
          </cell>
          <cell r="R242">
            <v>98.5</v>
          </cell>
          <cell r="S242">
            <v>98.5</v>
          </cell>
        </row>
        <row r="243">
          <cell r="C243" t="str">
            <v>Other</v>
          </cell>
          <cell r="G243">
            <v>36221</v>
          </cell>
          <cell r="H243">
            <v>50000</v>
          </cell>
          <cell r="I243">
            <v>50000</v>
          </cell>
          <cell r="J243">
            <v>50000</v>
          </cell>
          <cell r="L243" t="str">
            <v>Other</v>
          </cell>
          <cell r="P243">
            <v>356.77684999999997</v>
          </cell>
          <cell r="Q243">
            <v>492.49999999999994</v>
          </cell>
          <cell r="R243">
            <v>492.49999999999994</v>
          </cell>
          <cell r="S243">
            <v>492.49999999999994</v>
          </cell>
        </row>
        <row r="244">
          <cell r="C244" t="str">
            <v>Growth Rates</v>
          </cell>
          <cell r="L244" t="str">
            <v>Growth Rates</v>
          </cell>
        </row>
        <row r="245">
          <cell r="C245" t="str">
            <v>MCU</v>
          </cell>
          <cell r="H245">
            <v>6.6242809224555721E-2</v>
          </cell>
          <cell r="I245">
            <v>2.3872679045092937E-2</v>
          </cell>
          <cell r="J245">
            <v>0</v>
          </cell>
          <cell r="L245" t="str">
            <v>MCU</v>
          </cell>
          <cell r="Q245">
            <v>6.6242809224555943E-2</v>
          </cell>
          <cell r="R245">
            <v>2.3872679045092937E-2</v>
          </cell>
          <cell r="S245">
            <v>0</v>
          </cell>
        </row>
        <row r="246">
          <cell r="C246" t="str">
            <v>Analog &amp; Power</v>
          </cell>
          <cell r="H246">
            <v>3.8474946333229454E-2</v>
          </cell>
          <cell r="I246">
            <v>3.180212014134276E-2</v>
          </cell>
          <cell r="J246">
            <v>2.3972602739726012E-2</v>
          </cell>
          <cell r="L246" t="str">
            <v>Analog &amp; Power</v>
          </cell>
          <cell r="Q246">
            <v>3.8474946333229454E-2</v>
          </cell>
          <cell r="R246">
            <v>3.180212014134276E-2</v>
          </cell>
          <cell r="S246">
            <v>2.3972602739726012E-2</v>
          </cell>
        </row>
        <row r="247">
          <cell r="C247" t="str">
            <v>SOC</v>
          </cell>
          <cell r="H247">
            <v>-5.9642906977449672E-2</v>
          </cell>
          <cell r="I247">
            <v>-3.2258064516129004E-2</v>
          </cell>
          <cell r="J247">
            <v>0</v>
          </cell>
          <cell r="L247" t="str">
            <v>SOC</v>
          </cell>
          <cell r="Q247">
            <v>-5.9642906977449561E-2</v>
          </cell>
          <cell r="R247">
            <v>-3.2258064516129004E-2</v>
          </cell>
          <cell r="S247">
            <v>0</v>
          </cell>
        </row>
        <row r="248">
          <cell r="C248" t="str">
            <v>Other Semi</v>
          </cell>
          <cell r="H248">
            <v>0.70473917490623927</v>
          </cell>
          <cell r="I248">
            <v>0</v>
          </cell>
          <cell r="J248">
            <v>0</v>
          </cell>
          <cell r="L248" t="str">
            <v>Other Semi</v>
          </cell>
          <cell r="Q248">
            <v>0.7047391749062395</v>
          </cell>
          <cell r="R248">
            <v>0</v>
          </cell>
          <cell r="S248">
            <v>0</v>
          </cell>
        </row>
        <row r="249">
          <cell r="C249" t="str">
            <v>Other</v>
          </cell>
          <cell r="H249">
            <v>0.3804146765688412</v>
          </cell>
          <cell r="I249">
            <v>0</v>
          </cell>
          <cell r="J249">
            <v>0</v>
          </cell>
          <cell r="L249" t="str">
            <v>Other</v>
          </cell>
          <cell r="Q249">
            <v>0.3804146765688412</v>
          </cell>
          <cell r="R249">
            <v>0</v>
          </cell>
          <cell r="S249">
            <v>0</v>
          </cell>
        </row>
        <row r="252">
          <cell r="C252" t="str">
            <v>Alternate Scenario</v>
          </cell>
          <cell r="X252" t="str">
            <v>% of Rev</v>
          </cell>
        </row>
        <row r="253">
          <cell r="C253" t="str">
            <v>¥MM</v>
          </cell>
          <cell r="L253" t="str">
            <v>$MM</v>
          </cell>
          <cell r="W253" t="str">
            <v>COGS</v>
          </cell>
          <cell r="X253">
            <v>0.46152304609218436</v>
          </cell>
        </row>
        <row r="254">
          <cell r="G254">
            <v>41699</v>
          </cell>
          <cell r="H254">
            <v>42064</v>
          </cell>
          <cell r="I254">
            <v>42430</v>
          </cell>
          <cell r="J254">
            <v>42795</v>
          </cell>
          <cell r="P254">
            <v>41699</v>
          </cell>
          <cell r="Q254">
            <v>42064</v>
          </cell>
          <cell r="R254">
            <v>42430</v>
          </cell>
          <cell r="S254">
            <v>42795</v>
          </cell>
          <cell r="W254" t="str">
            <v>GP</v>
          </cell>
          <cell r="X254">
            <v>53.9</v>
          </cell>
        </row>
        <row r="255">
          <cell r="C255" t="str">
            <v>Revenue</v>
          </cell>
          <cell r="L255" t="str">
            <v>Revenue</v>
          </cell>
          <cell r="W255" t="str">
            <v>R&amp;D</v>
          </cell>
          <cell r="X255">
            <v>0.14699999999999999</v>
          </cell>
        </row>
        <row r="256">
          <cell r="C256" t="str">
            <v>MCU</v>
          </cell>
          <cell r="G256">
            <v>353578</v>
          </cell>
          <cell r="H256">
            <v>377000</v>
          </cell>
          <cell r="I256">
            <v>386000</v>
          </cell>
          <cell r="J256">
            <v>386000</v>
          </cell>
          <cell r="L256" t="str">
            <v>MCU</v>
          </cell>
          <cell r="P256">
            <v>3482.7432999999996</v>
          </cell>
          <cell r="Q256">
            <v>3713.45</v>
          </cell>
          <cell r="R256">
            <v>3802.1</v>
          </cell>
          <cell r="S256">
            <v>3802.1</v>
          </cell>
          <cell r="W256" t="str">
            <v>S&amp;M</v>
          </cell>
          <cell r="X256">
            <v>3.7999999999999999E-2</v>
          </cell>
        </row>
        <row r="257">
          <cell r="C257" t="str">
            <v>MCU Auto</v>
          </cell>
          <cell r="F257">
            <v>0.55000000000000004</v>
          </cell>
          <cell r="G257">
            <v>194467.90000000002</v>
          </cell>
          <cell r="H257">
            <v>207350.00000000003</v>
          </cell>
          <cell r="I257">
            <v>212300.00000000003</v>
          </cell>
          <cell r="J257">
            <v>212300.00000000003</v>
          </cell>
          <cell r="L257" t="str">
            <v>MCU Auto</v>
          </cell>
          <cell r="P257">
            <v>1915.5088150000001</v>
          </cell>
          <cell r="Q257">
            <v>2042.3975000000003</v>
          </cell>
          <cell r="R257">
            <v>2091.1550000000002</v>
          </cell>
          <cell r="S257">
            <v>2091.1550000000002</v>
          </cell>
          <cell r="W257" t="str">
            <v>G&amp;A</v>
          </cell>
          <cell r="X257">
            <v>0.03</v>
          </cell>
        </row>
        <row r="258">
          <cell r="C258" t="str">
            <v>MCU GP</v>
          </cell>
          <cell r="F258">
            <v>0.44999999999999996</v>
          </cell>
          <cell r="G258">
            <v>87510.555000000008</v>
          </cell>
          <cell r="H258">
            <v>93307.5</v>
          </cell>
          <cell r="I258">
            <v>95535</v>
          </cell>
          <cell r="J258">
            <v>95535</v>
          </cell>
          <cell r="L258" t="str">
            <v>MCU GP</v>
          </cell>
          <cell r="P258">
            <v>861.97896675000004</v>
          </cell>
          <cell r="Q258">
            <v>919.07887499999993</v>
          </cell>
          <cell r="R258">
            <v>941.01974999999993</v>
          </cell>
          <cell r="S258">
            <v>941.01974999999993</v>
          </cell>
          <cell r="W258" t="str">
            <v>SG&amp;A</v>
          </cell>
          <cell r="X258">
            <v>6.8000000000000005E-2</v>
          </cell>
        </row>
        <row r="259">
          <cell r="C259" t="str">
            <v>Analog &amp; Power</v>
          </cell>
          <cell r="G259">
            <v>272515</v>
          </cell>
          <cell r="H259">
            <v>283000</v>
          </cell>
          <cell r="I259">
            <v>292000</v>
          </cell>
          <cell r="J259">
            <v>299000</v>
          </cell>
          <cell r="L259" t="str">
            <v>Analog &amp; Power</v>
          </cell>
          <cell r="P259">
            <v>2684.2727499999996</v>
          </cell>
          <cell r="Q259">
            <v>2787.5499999999997</v>
          </cell>
          <cell r="R259">
            <v>2876.2</v>
          </cell>
          <cell r="S259">
            <v>2945.1499999999996</v>
          </cell>
          <cell r="W259" t="str">
            <v>Opex</v>
          </cell>
          <cell r="X259">
            <v>0.214</v>
          </cell>
        </row>
        <row r="260">
          <cell r="C260" t="str">
            <v>High Voltage</v>
          </cell>
          <cell r="F260">
            <v>0.55000000000000004</v>
          </cell>
          <cell r="G260">
            <v>149883.25</v>
          </cell>
          <cell r="H260">
            <v>155650</v>
          </cell>
          <cell r="I260">
            <v>160600</v>
          </cell>
          <cell r="J260">
            <v>164450</v>
          </cell>
          <cell r="L260" t="str">
            <v>High Voltage</v>
          </cell>
          <cell r="P260">
            <v>1476.3500124999998</v>
          </cell>
          <cell r="Q260">
            <v>1533.1524999999999</v>
          </cell>
          <cell r="R260">
            <v>1581.9099999999999</v>
          </cell>
          <cell r="S260">
            <v>1619.8325</v>
          </cell>
          <cell r="W260" t="str">
            <v>EBIT</v>
          </cell>
          <cell r="X260">
            <v>0.32400000000000001</v>
          </cell>
        </row>
        <row r="261">
          <cell r="C261" t="str">
            <v>Low Voltage</v>
          </cell>
          <cell r="F261">
            <v>0.44999999999999996</v>
          </cell>
          <cell r="G261">
            <v>67447.462499999994</v>
          </cell>
          <cell r="H261">
            <v>70042.5</v>
          </cell>
          <cell r="I261">
            <v>72270</v>
          </cell>
          <cell r="J261">
            <v>74002.499999999985</v>
          </cell>
          <cell r="L261" t="str">
            <v>Low Voltage</v>
          </cell>
          <cell r="P261">
            <v>664.35750562499993</v>
          </cell>
          <cell r="Q261">
            <v>689.91862499999991</v>
          </cell>
          <cell r="R261">
            <v>711.85949999999991</v>
          </cell>
          <cell r="S261">
            <v>728.92462499999976</v>
          </cell>
          <cell r="W261" t="str">
            <v>D&amp;A</v>
          </cell>
          <cell r="X261">
            <v>0.06</v>
          </cell>
        </row>
        <row r="262">
          <cell r="C262" t="str">
            <v>SOC</v>
          </cell>
          <cell r="G262">
            <v>164831</v>
          </cell>
          <cell r="H262">
            <v>155000</v>
          </cell>
          <cell r="I262">
            <v>150000</v>
          </cell>
          <cell r="J262">
            <v>150000</v>
          </cell>
          <cell r="L262" t="str">
            <v>SOC</v>
          </cell>
          <cell r="P262">
            <v>1623.5853499999998</v>
          </cell>
          <cell r="Q262">
            <v>1526.75</v>
          </cell>
          <cell r="R262">
            <v>1477.5</v>
          </cell>
          <cell r="S262">
            <v>1477.5</v>
          </cell>
          <cell r="W262" t="str">
            <v>EBITDA</v>
          </cell>
          <cell r="X262">
            <v>0.38400000000000001</v>
          </cell>
        </row>
        <row r="263">
          <cell r="C263" t="str">
            <v>Other Semi</v>
          </cell>
          <cell r="G263">
            <v>5866</v>
          </cell>
          <cell r="H263">
            <v>10000</v>
          </cell>
          <cell r="I263">
            <v>10000</v>
          </cell>
          <cell r="J263">
            <v>10000</v>
          </cell>
          <cell r="L263" t="str">
            <v>Other Semi</v>
          </cell>
          <cell r="P263">
            <v>57.780099999999997</v>
          </cell>
          <cell r="Q263">
            <v>98.5</v>
          </cell>
          <cell r="R263">
            <v>98.5</v>
          </cell>
          <cell r="S263">
            <v>98.5</v>
          </cell>
        </row>
        <row r="264">
          <cell r="C264" t="str">
            <v>Other</v>
          </cell>
          <cell r="G264">
            <v>36221</v>
          </cell>
          <cell r="H264">
            <v>50000</v>
          </cell>
          <cell r="I264">
            <v>50000</v>
          </cell>
          <cell r="J264">
            <v>50000</v>
          </cell>
          <cell r="L264" t="str">
            <v>Other</v>
          </cell>
          <cell r="P264">
            <v>356.77684999999997</v>
          </cell>
          <cell r="Q264">
            <v>492.49999999999994</v>
          </cell>
          <cell r="R264">
            <v>492.49999999999994</v>
          </cell>
          <cell r="S264">
            <v>492.49999999999994</v>
          </cell>
        </row>
        <row r="265">
          <cell r="C265" t="str">
            <v>Growth Rates</v>
          </cell>
          <cell r="L265" t="str">
            <v>Growth Rates</v>
          </cell>
        </row>
        <row r="266">
          <cell r="C266" t="str">
            <v>MCU</v>
          </cell>
          <cell r="H266">
            <v>6.6242809224555721E-2</v>
          </cell>
          <cell r="I266">
            <v>2.3872679045092937E-2</v>
          </cell>
          <cell r="J266">
            <v>0</v>
          </cell>
          <cell r="L266" t="str">
            <v>MCU</v>
          </cell>
          <cell r="Q266">
            <v>6.6242809224555943E-2</v>
          </cell>
          <cell r="R266">
            <v>2.3872679045092937E-2</v>
          </cell>
          <cell r="S266">
            <v>0</v>
          </cell>
        </row>
        <row r="267">
          <cell r="C267" t="str">
            <v>Analog &amp; Power</v>
          </cell>
          <cell r="H267">
            <v>3.8474946333229454E-2</v>
          </cell>
          <cell r="I267">
            <v>3.180212014134276E-2</v>
          </cell>
          <cell r="J267">
            <v>2.3972602739726012E-2</v>
          </cell>
          <cell r="L267" t="str">
            <v>Analog &amp; Power</v>
          </cell>
          <cell r="Q267">
            <v>3.8474946333229454E-2</v>
          </cell>
          <cell r="R267">
            <v>3.180212014134276E-2</v>
          </cell>
          <cell r="S267">
            <v>2.3972602739726012E-2</v>
          </cell>
        </row>
        <row r="268">
          <cell r="C268" t="str">
            <v>SOC</v>
          </cell>
          <cell r="H268">
            <v>-5.9642906977449672E-2</v>
          </cell>
          <cell r="I268">
            <v>-3.2258064516129004E-2</v>
          </cell>
          <cell r="J268">
            <v>0</v>
          </cell>
          <cell r="L268" t="str">
            <v>SOC</v>
          </cell>
          <cell r="Q268">
            <v>-5.9642906977449561E-2</v>
          </cell>
          <cell r="R268">
            <v>-3.2258064516129004E-2</v>
          </cell>
          <cell r="S268">
            <v>0</v>
          </cell>
        </row>
        <row r="269">
          <cell r="C269" t="str">
            <v>Other Semi</v>
          </cell>
          <cell r="H269">
            <v>0.70473917490623927</v>
          </cell>
          <cell r="I269">
            <v>0</v>
          </cell>
          <cell r="J269">
            <v>0</v>
          </cell>
          <cell r="L269" t="str">
            <v>Other Semi</v>
          </cell>
          <cell r="Q269">
            <v>0.7047391749062395</v>
          </cell>
          <cell r="R269">
            <v>0</v>
          </cell>
          <cell r="S269">
            <v>0</v>
          </cell>
        </row>
        <row r="270">
          <cell r="C270" t="str">
            <v>Other</v>
          </cell>
          <cell r="H270">
            <v>0.3804146765688412</v>
          </cell>
          <cell r="I270">
            <v>0</v>
          </cell>
          <cell r="J270">
            <v>0</v>
          </cell>
          <cell r="L270" t="str">
            <v>Other</v>
          </cell>
          <cell r="Q270">
            <v>0.3804146765688412</v>
          </cell>
          <cell r="R270">
            <v>0</v>
          </cell>
          <cell r="S270">
            <v>0</v>
          </cell>
        </row>
        <row r="275">
          <cell r="Q275">
            <v>0.38058522249059351</v>
          </cell>
          <cell r="R275">
            <v>199951.40669104995</v>
          </cell>
          <cell r="S275">
            <v>0.51800882562448169</v>
          </cell>
        </row>
        <row r="276">
          <cell r="Q276">
            <v>0.39672221763736215</v>
          </cell>
          <cell r="R276">
            <v>208429.44180299595</v>
          </cell>
          <cell r="S276">
            <v>0.69708843412373223</v>
          </cell>
        </row>
        <row r="277">
          <cell r="Q277">
            <v>0.22269255987204439</v>
          </cell>
          <cell r="R277">
            <v>116997.94940710468</v>
          </cell>
          <cell r="S277">
            <v>0.7799863293806979</v>
          </cell>
        </row>
      </sheetData>
      <sheetData sheetId="28">
        <row r="2">
          <cell r="C2" t="str">
            <v>Project Atlas</v>
          </cell>
        </row>
        <row r="3">
          <cell r="C3" t="str">
            <v>Rome BS, Working Capital &amp; Capex</v>
          </cell>
        </row>
        <row r="5">
          <cell r="C5" t="str">
            <v>¥MM, FYE Mar'31</v>
          </cell>
          <cell r="H5" t="str">
            <v>$MM</v>
          </cell>
        </row>
        <row r="6">
          <cell r="F6" t="str">
            <v>Actuals</v>
          </cell>
          <cell r="K6" t="str">
            <v>Actuals</v>
          </cell>
          <cell r="L6" t="str">
            <v>Projected</v>
          </cell>
          <cell r="N6" t="str">
            <v>Assumptions</v>
          </cell>
        </row>
        <row r="7">
          <cell r="F7">
            <v>41699</v>
          </cell>
          <cell r="K7">
            <v>41699</v>
          </cell>
          <cell r="L7">
            <v>42064</v>
          </cell>
          <cell r="N7" t="str">
            <v>JPY / USD FX Rate</v>
          </cell>
          <cell r="P7">
            <v>9.8499999999999994E-3</v>
          </cell>
        </row>
        <row r="8">
          <cell r="F8" t="str">
            <v>FY2013</v>
          </cell>
          <cell r="K8" t="str">
            <v>FY2013</v>
          </cell>
          <cell r="L8" t="str">
            <v>FY2014</v>
          </cell>
        </row>
        <row r="10">
          <cell r="C10" t="str">
            <v>Cash &amp; Deposits</v>
          </cell>
          <cell r="F10">
            <v>267302</v>
          </cell>
          <cell r="H10" t="str">
            <v>Cash &amp; Deposits</v>
          </cell>
          <cell r="K10">
            <v>2632.9247</v>
          </cell>
          <cell r="L10">
            <v>3658.8893194124166</v>
          </cell>
        </row>
        <row r="11">
          <cell r="C11" t="str">
            <v>Notes &amp; AR</v>
          </cell>
          <cell r="F11">
            <v>82531</v>
          </cell>
          <cell r="H11" t="str">
            <v>Notes &amp; AR</v>
          </cell>
          <cell r="K11">
            <v>812.93034999999998</v>
          </cell>
          <cell r="L11">
            <v>850.46428438520013</v>
          </cell>
        </row>
        <row r="12">
          <cell r="C12" t="str">
            <v>Inventory</v>
          </cell>
          <cell r="F12">
            <v>126055</v>
          </cell>
          <cell r="H12" t="str">
            <v>Inventory</v>
          </cell>
          <cell r="K12">
            <v>1241.64175</v>
          </cell>
          <cell r="L12">
            <v>1289.5112700712073</v>
          </cell>
        </row>
        <row r="13">
          <cell r="C13" t="str">
            <v>Other Current Assets</v>
          </cell>
          <cell r="F13">
            <v>28019</v>
          </cell>
          <cell r="H13" t="str">
            <v>Other Current Assets</v>
          </cell>
          <cell r="K13">
            <v>275.98714999999999</v>
          </cell>
          <cell r="L13">
            <v>275.98714999999999</v>
          </cell>
        </row>
        <row r="14">
          <cell r="C14" t="str">
            <v>Total Current Assets</v>
          </cell>
          <cell r="F14">
            <v>503907</v>
          </cell>
          <cell r="H14" t="str">
            <v>Total Current Assets</v>
          </cell>
          <cell r="K14">
            <v>4963.4839499999998</v>
          </cell>
          <cell r="L14">
            <v>6074.8520238688234</v>
          </cell>
        </row>
        <row r="16">
          <cell r="C16" t="str">
            <v>Tangible Assets</v>
          </cell>
          <cell r="F16">
            <v>204254</v>
          </cell>
          <cell r="H16" t="str">
            <v>Tangible Assets</v>
          </cell>
          <cell r="K16">
            <v>2011.9018999999998</v>
          </cell>
          <cell r="L16">
            <v>1711.3931996346987</v>
          </cell>
        </row>
        <row r="17">
          <cell r="C17" t="str">
            <v>Intangible Assets</v>
          </cell>
          <cell r="F17">
            <v>34877</v>
          </cell>
          <cell r="H17" t="str">
            <v>Intangible Assets</v>
          </cell>
          <cell r="K17">
            <v>343.53844999999995</v>
          </cell>
          <cell r="L17">
            <v>343.53844999999995</v>
          </cell>
        </row>
        <row r="18">
          <cell r="C18" t="str">
            <v>Investments &amp; Other</v>
          </cell>
          <cell r="F18">
            <v>42964</v>
          </cell>
          <cell r="H18" t="str">
            <v>Investments &amp; Other</v>
          </cell>
          <cell r="K18">
            <v>423.19539999999995</v>
          </cell>
          <cell r="L18">
            <v>423.19539999999995</v>
          </cell>
        </row>
        <row r="19">
          <cell r="C19" t="str">
            <v>Total Fixed Assets</v>
          </cell>
          <cell r="F19">
            <v>282095</v>
          </cell>
          <cell r="H19" t="str">
            <v>Total Fixed Assets</v>
          </cell>
          <cell r="K19">
            <v>2778.6357499999999</v>
          </cell>
          <cell r="L19">
            <v>2478.1270496346988</v>
          </cell>
        </row>
        <row r="21">
          <cell r="C21" t="str">
            <v>Total Assets</v>
          </cell>
          <cell r="F21">
            <v>786002</v>
          </cell>
          <cell r="H21" t="str">
            <v>Total Assets</v>
          </cell>
          <cell r="K21">
            <v>7742.1196999999993</v>
          </cell>
          <cell r="L21">
            <v>8552.9790735035222</v>
          </cell>
        </row>
        <row r="23">
          <cell r="C23" t="str">
            <v>Notes &amp; AP</v>
          </cell>
          <cell r="F23">
            <v>91374</v>
          </cell>
          <cell r="H23" t="str">
            <v>Notes &amp; AP</v>
          </cell>
          <cell r="K23">
            <v>900.0338999999999</v>
          </cell>
          <cell r="L23">
            <v>934.73327350352213</v>
          </cell>
        </row>
        <row r="24">
          <cell r="C24" t="str">
            <v>Short-term Debt</v>
          </cell>
          <cell r="F24">
            <v>2000</v>
          </cell>
          <cell r="H24" t="str">
            <v>Short-term Debt</v>
          </cell>
          <cell r="K24">
            <v>19.7</v>
          </cell>
          <cell r="L24">
            <v>19.7</v>
          </cell>
        </row>
        <row r="25">
          <cell r="C25" t="str">
            <v>Current Portion of LT Debt</v>
          </cell>
          <cell r="F25">
            <v>3366</v>
          </cell>
          <cell r="H25" t="str">
            <v>Current Portion of LT Debt</v>
          </cell>
          <cell r="K25">
            <v>33.155099999999997</v>
          </cell>
          <cell r="L25">
            <v>33.155099999999997</v>
          </cell>
        </row>
        <row r="26">
          <cell r="C26" t="str">
            <v>Lease Obligations</v>
          </cell>
          <cell r="F26">
            <v>2458</v>
          </cell>
          <cell r="H26" t="str">
            <v>Lease Obligations</v>
          </cell>
          <cell r="K26">
            <v>24.211299999999998</v>
          </cell>
          <cell r="L26">
            <v>24.211299999999998</v>
          </cell>
        </row>
        <row r="27">
          <cell r="C27" t="str">
            <v>Other Current Liabilities</v>
          </cell>
          <cell r="F27">
            <v>101818</v>
          </cell>
          <cell r="H27" t="str">
            <v>Other Current Liabilities</v>
          </cell>
          <cell r="K27">
            <v>1002.9073</v>
          </cell>
          <cell r="L27">
            <v>1002.9073</v>
          </cell>
        </row>
        <row r="28">
          <cell r="C28" t="str">
            <v>Total Current Liabilities</v>
          </cell>
          <cell r="F28">
            <v>201016</v>
          </cell>
          <cell r="H28" t="str">
            <v>Total Current Liabilities</v>
          </cell>
          <cell r="K28">
            <v>1980.0075999999999</v>
          </cell>
          <cell r="L28">
            <v>2014.706973503522</v>
          </cell>
        </row>
        <row r="30">
          <cell r="C30" t="str">
            <v>Long-term Debt</v>
          </cell>
          <cell r="F30">
            <v>256625</v>
          </cell>
          <cell r="H30" t="str">
            <v>Long-term Debt</v>
          </cell>
          <cell r="K30">
            <v>2527.7562499999999</v>
          </cell>
          <cell r="L30">
            <v>2527.7562499999999</v>
          </cell>
        </row>
        <row r="31">
          <cell r="C31" t="str">
            <v>Lease Obligations</v>
          </cell>
          <cell r="F31">
            <v>6453</v>
          </cell>
          <cell r="H31" t="str">
            <v>Lease Obligations</v>
          </cell>
          <cell r="K31">
            <v>63.562049999999999</v>
          </cell>
          <cell r="L31">
            <v>63.562049999999999</v>
          </cell>
        </row>
        <row r="32">
          <cell r="C32" t="str">
            <v>Other Long-term Liabilities</v>
          </cell>
          <cell r="F32">
            <v>94594</v>
          </cell>
          <cell r="H32" t="str">
            <v>Other Long-term Liabilities</v>
          </cell>
          <cell r="K32">
            <v>931.75089999999989</v>
          </cell>
          <cell r="L32">
            <v>931.75089999999989</v>
          </cell>
        </row>
        <row r="33">
          <cell r="C33" t="str">
            <v>Total Long-term Liabilities</v>
          </cell>
          <cell r="F33">
            <v>357672</v>
          </cell>
          <cell r="H33" t="str">
            <v>Total Long-term Liabilities</v>
          </cell>
          <cell r="K33">
            <v>3523.0691999999999</v>
          </cell>
          <cell r="L33">
            <v>3523.0691999999999</v>
          </cell>
        </row>
        <row r="35">
          <cell r="C35" t="str">
            <v>Total Liabilities</v>
          </cell>
          <cell r="F35">
            <v>558688</v>
          </cell>
          <cell r="H35" t="str">
            <v>Total Liabilities</v>
          </cell>
          <cell r="K35">
            <v>5503.0767999999998</v>
          </cell>
          <cell r="L35">
            <v>5537.7761735035219</v>
          </cell>
        </row>
        <row r="37">
          <cell r="C37" t="str">
            <v>Minority Interests &amp; Others</v>
          </cell>
          <cell r="F37">
            <v>12713</v>
          </cell>
          <cell r="H37" t="str">
            <v>Minority Interests &amp; Others</v>
          </cell>
          <cell r="K37">
            <v>125.22304999999999</v>
          </cell>
          <cell r="L37">
            <v>125.22304999999999</v>
          </cell>
        </row>
        <row r="38">
          <cell r="C38" t="str">
            <v>AOCI</v>
          </cell>
          <cell r="F38">
            <v>-5950</v>
          </cell>
          <cell r="H38" t="str">
            <v>AOCI</v>
          </cell>
          <cell r="K38">
            <v>-58.607499999999995</v>
          </cell>
          <cell r="L38">
            <v>-58.607499999999995</v>
          </cell>
        </row>
        <row r="39">
          <cell r="C39" t="str">
            <v>Shareholders Equity</v>
          </cell>
          <cell r="F39">
            <v>220551</v>
          </cell>
          <cell r="H39" t="str">
            <v>Shareholders Equity</v>
          </cell>
          <cell r="K39">
            <v>2172.4273499999999</v>
          </cell>
          <cell r="L39">
            <v>2948.5873500000002</v>
          </cell>
        </row>
        <row r="40">
          <cell r="C40" t="str">
            <v>Total SE</v>
          </cell>
          <cell r="F40">
            <v>227314</v>
          </cell>
          <cell r="H40" t="str">
            <v>Total SE</v>
          </cell>
          <cell r="K40">
            <v>2239.0428999999999</v>
          </cell>
          <cell r="L40">
            <v>3015.2029000000002</v>
          </cell>
        </row>
        <row r="42">
          <cell r="C42" t="str">
            <v>Total Liabilities &amp; SE</v>
          </cell>
          <cell r="F42">
            <v>786002</v>
          </cell>
          <cell r="H42" t="str">
            <v>Total Liabilities &amp; SE</v>
          </cell>
          <cell r="K42">
            <v>7742.1196999999993</v>
          </cell>
          <cell r="L42">
            <v>8552.9790735035222</v>
          </cell>
        </row>
        <row r="43">
          <cell r="F43">
            <v>0</v>
          </cell>
          <cell r="L43">
            <v>0</v>
          </cell>
        </row>
        <row r="45">
          <cell r="C45" t="str">
            <v>Total Debt (Inc. Lease Obligations)</v>
          </cell>
          <cell r="F45">
            <v>270902</v>
          </cell>
          <cell r="H45" t="str">
            <v>Total Debt (Inc. Lease Obligations)</v>
          </cell>
          <cell r="K45">
            <v>2668.3847000000001</v>
          </cell>
          <cell r="L45">
            <v>2668.3847000000001</v>
          </cell>
        </row>
        <row r="47">
          <cell r="C47" t="str">
            <v>Assumptions</v>
          </cell>
        </row>
        <row r="48">
          <cell r="C48" t="str">
            <v>Working Capital</v>
          </cell>
        </row>
        <row r="49">
          <cell r="C49" t="str">
            <v>LTM Revenue</v>
          </cell>
          <cell r="F49">
            <v>833011</v>
          </cell>
          <cell r="L49">
            <v>8584</v>
          </cell>
        </row>
        <row r="50">
          <cell r="C50" t="str">
            <v>LTM COGS</v>
          </cell>
          <cell r="F50">
            <v>523262</v>
          </cell>
          <cell r="L50">
            <v>5352.84</v>
          </cell>
        </row>
        <row r="51">
          <cell r="C51" t="str">
            <v>DSO</v>
          </cell>
          <cell r="F51">
            <v>36.16256568040518</v>
          </cell>
          <cell r="L51">
            <v>36.16256568040518</v>
          </cell>
        </row>
        <row r="52">
          <cell r="C52" t="str">
            <v>DSI</v>
          </cell>
          <cell r="F52">
            <v>87.929326035523317</v>
          </cell>
          <cell r="L52">
            <v>87.929326035523317</v>
          </cell>
        </row>
        <row r="53">
          <cell r="C53" t="str">
            <v>DPO</v>
          </cell>
          <cell r="F53">
            <v>63.737687812224081</v>
          </cell>
          <cell r="L53">
            <v>63.737687812224081</v>
          </cell>
        </row>
        <row r="55">
          <cell r="C55" t="str">
            <v>Change in AR</v>
          </cell>
          <cell r="L55">
            <v>-37.533934385200155</v>
          </cell>
        </row>
        <row r="56">
          <cell r="C56" t="str">
            <v>Change in Inventory</v>
          </cell>
          <cell r="L56">
            <v>-47.869520071207262</v>
          </cell>
        </row>
        <row r="57">
          <cell r="C57" t="str">
            <v>Change in AP</v>
          </cell>
          <cell r="L57">
            <v>34.699373503522224</v>
          </cell>
        </row>
        <row r="58">
          <cell r="C58" t="str">
            <v>Change in WC</v>
          </cell>
          <cell r="L58">
            <v>-50.704080952885192</v>
          </cell>
        </row>
        <row r="60">
          <cell r="C60" t="str">
            <v>Depreciation</v>
          </cell>
          <cell r="F60">
            <v>64954</v>
          </cell>
          <cell r="L60">
            <v>687</v>
          </cell>
        </row>
        <row r="61">
          <cell r="C61" t="str">
            <v>Depreciation as % of Revenue</v>
          </cell>
          <cell r="F61">
            <v>7.7974960714804489E-2</v>
          </cell>
          <cell r="L61">
            <v>8.0032618825722268E-2</v>
          </cell>
        </row>
        <row r="62">
          <cell r="C62" t="str">
            <v>Capex</v>
          </cell>
          <cell r="F62">
            <v>37506</v>
          </cell>
          <cell r="L62">
            <v>386.49129963469869</v>
          </cell>
        </row>
        <row r="63">
          <cell r="C63" t="str">
            <v>Capex as % of Revenue</v>
          </cell>
          <cell r="F63">
            <v>4.5024615521283631E-2</v>
          </cell>
          <cell r="L63">
            <v>4.5024615521283631E-2</v>
          </cell>
        </row>
        <row r="65">
          <cell r="C65" t="str">
            <v>Cash Flow Statement</v>
          </cell>
        </row>
        <row r="66">
          <cell r="C66" t="str">
            <v>Pre Tax Profits</v>
          </cell>
          <cell r="L66">
            <v>776.16000000000031</v>
          </cell>
        </row>
        <row r="67">
          <cell r="C67" t="str">
            <v>Change in WC</v>
          </cell>
          <cell r="L67">
            <v>-50.704080952885192</v>
          </cell>
        </row>
        <row r="68">
          <cell r="C68" t="str">
            <v>Depreciation</v>
          </cell>
          <cell r="L68">
            <v>687</v>
          </cell>
        </row>
        <row r="69">
          <cell r="C69" t="str">
            <v>Capex</v>
          </cell>
          <cell r="L69">
            <v>-386.49129963469869</v>
          </cell>
        </row>
        <row r="70">
          <cell r="C70" t="str">
            <v>Change in Cash</v>
          </cell>
          <cell r="L70">
            <v>1025.9646194124164</v>
          </cell>
        </row>
        <row r="71">
          <cell r="C71" t="str">
            <v>Beg. Cash  Bal.</v>
          </cell>
          <cell r="L71">
            <v>2632.9247</v>
          </cell>
        </row>
        <row r="72">
          <cell r="C72" t="str">
            <v>Ending Cash Balance</v>
          </cell>
          <cell r="L72">
            <v>3658.8893194124166</v>
          </cell>
        </row>
      </sheetData>
      <sheetData sheetId="29" refreshError="1"/>
      <sheetData sheetId="30">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cell r="Z1">
            <v>26</v>
          </cell>
          <cell r="AA1">
            <v>27</v>
          </cell>
          <cell r="AB1">
            <v>28</v>
          </cell>
          <cell r="AC1">
            <v>29</v>
          </cell>
          <cell r="AD1">
            <v>30</v>
          </cell>
          <cell r="AE1">
            <v>31</v>
          </cell>
          <cell r="AF1">
            <v>32</v>
          </cell>
          <cell r="AG1">
            <v>33</v>
          </cell>
          <cell r="AH1">
            <v>34</v>
          </cell>
          <cell r="AI1">
            <v>35</v>
          </cell>
          <cell r="AJ1">
            <v>36</v>
          </cell>
          <cell r="AK1">
            <v>37</v>
          </cell>
          <cell r="AL1">
            <v>38</v>
          </cell>
          <cell r="AM1">
            <v>39</v>
          </cell>
          <cell r="AN1">
            <v>40</v>
          </cell>
          <cell r="AO1">
            <v>41</v>
          </cell>
          <cell r="AP1">
            <v>42</v>
          </cell>
          <cell r="AQ1">
            <v>43</v>
          </cell>
          <cell r="AR1">
            <v>44</v>
          </cell>
          <cell r="AS1">
            <v>45</v>
          </cell>
          <cell r="AT1">
            <v>46</v>
          </cell>
          <cell r="AU1">
            <v>47</v>
          </cell>
          <cell r="AV1">
            <v>48</v>
          </cell>
          <cell r="AW1">
            <v>49</v>
          </cell>
          <cell r="AX1">
            <v>50</v>
          </cell>
          <cell r="AY1">
            <v>51</v>
          </cell>
          <cell r="AZ1">
            <v>52</v>
          </cell>
          <cell r="BA1">
            <v>53</v>
          </cell>
          <cell r="BB1">
            <v>54</v>
          </cell>
          <cell r="BC1">
            <v>55</v>
          </cell>
          <cell r="BD1">
            <v>56</v>
          </cell>
          <cell r="BE1">
            <v>57</v>
          </cell>
          <cell r="BF1">
            <v>58</v>
          </cell>
          <cell r="BG1">
            <v>59</v>
          </cell>
          <cell r="BH1">
            <v>60</v>
          </cell>
          <cell r="BI1">
            <v>61</v>
          </cell>
          <cell r="BJ1">
            <v>62</v>
          </cell>
          <cell r="BK1">
            <v>63</v>
          </cell>
          <cell r="BL1">
            <v>64</v>
          </cell>
          <cell r="BM1">
            <v>65</v>
          </cell>
          <cell r="BN1">
            <v>66</v>
          </cell>
          <cell r="BO1">
            <v>67</v>
          </cell>
          <cell r="BP1">
            <v>68</v>
          </cell>
          <cell r="BQ1">
            <v>69</v>
          </cell>
          <cell r="BR1">
            <v>70</v>
          </cell>
          <cell r="BS1">
            <v>71</v>
          </cell>
          <cell r="BT1">
            <v>72</v>
          </cell>
          <cell r="BU1">
            <v>73</v>
          </cell>
          <cell r="BV1">
            <v>74</v>
          </cell>
          <cell r="BW1">
            <v>75</v>
          </cell>
          <cell r="BX1">
            <v>76</v>
          </cell>
          <cell r="BY1">
            <v>77</v>
          </cell>
          <cell r="BZ1">
            <v>78</v>
          </cell>
          <cell r="CA1">
            <v>79</v>
          </cell>
          <cell r="CB1">
            <v>80</v>
          </cell>
          <cell r="CC1">
            <v>81</v>
          </cell>
          <cell r="CD1">
            <v>82</v>
          </cell>
          <cell r="CE1">
            <v>83</v>
          </cell>
          <cell r="CF1">
            <v>84</v>
          </cell>
          <cell r="CG1">
            <v>85</v>
          </cell>
          <cell r="CH1">
            <v>86</v>
          </cell>
          <cell r="CI1">
            <v>87</v>
          </cell>
          <cell r="CJ1">
            <v>88</v>
          </cell>
          <cell r="CK1">
            <v>89</v>
          </cell>
          <cell r="CL1">
            <v>90</v>
          </cell>
          <cell r="CM1">
            <v>91</v>
          </cell>
          <cell r="CN1">
            <v>92</v>
          </cell>
          <cell r="CO1">
            <v>93</v>
          </cell>
          <cell r="CP1">
            <v>94</v>
          </cell>
          <cell r="CQ1">
            <v>95</v>
          </cell>
          <cell r="CR1">
            <v>96</v>
          </cell>
          <cell r="CS1">
            <v>97</v>
          </cell>
          <cell r="CT1">
            <v>98</v>
          </cell>
          <cell r="CU1">
            <v>99</v>
          </cell>
          <cell r="CV1">
            <v>100</v>
          </cell>
          <cell r="CW1">
            <v>101</v>
          </cell>
          <cell r="CX1">
            <v>102</v>
          </cell>
          <cell r="CY1">
            <v>103</v>
          </cell>
          <cell r="CZ1">
            <v>104</v>
          </cell>
          <cell r="DA1">
            <v>105</v>
          </cell>
          <cell r="DB1">
            <v>106</v>
          </cell>
          <cell r="DC1">
            <v>107</v>
          </cell>
          <cell r="DD1">
            <v>108</v>
          </cell>
          <cell r="DE1">
            <v>109</v>
          </cell>
          <cell r="DF1">
            <v>110</v>
          </cell>
          <cell r="DG1">
            <v>111</v>
          </cell>
          <cell r="DH1">
            <v>112</v>
          </cell>
          <cell r="DI1">
            <v>113</v>
          </cell>
          <cell r="DJ1">
            <v>114</v>
          </cell>
          <cell r="DK1">
            <v>115</v>
          </cell>
          <cell r="DL1">
            <v>116</v>
          </cell>
          <cell r="DM1">
            <v>117</v>
          </cell>
          <cell r="DN1">
            <v>118</v>
          </cell>
          <cell r="DO1">
            <v>119</v>
          </cell>
          <cell r="DP1">
            <v>120</v>
          </cell>
          <cell r="DQ1">
            <v>121</v>
          </cell>
          <cell r="DR1">
            <v>122</v>
          </cell>
          <cell r="DS1">
            <v>123</v>
          </cell>
          <cell r="DT1">
            <v>124</v>
          </cell>
          <cell r="DU1">
            <v>125</v>
          </cell>
          <cell r="DV1">
            <v>126</v>
          </cell>
          <cell r="DW1">
            <v>127</v>
          </cell>
          <cell r="DX1">
            <v>128</v>
          </cell>
          <cell r="DY1">
            <v>129</v>
          </cell>
          <cell r="DZ1">
            <v>130</v>
          </cell>
          <cell r="EA1">
            <v>131</v>
          </cell>
          <cell r="EB1">
            <v>132</v>
          </cell>
          <cell r="EC1">
            <v>133</v>
          </cell>
          <cell r="ED1">
            <v>134</v>
          </cell>
          <cell r="EE1">
            <v>135</v>
          </cell>
          <cell r="EF1">
            <v>136</v>
          </cell>
          <cell r="EG1">
            <v>137</v>
          </cell>
          <cell r="EH1">
            <v>138</v>
          </cell>
          <cell r="EI1">
            <v>139</v>
          </cell>
          <cell r="EJ1">
            <v>140</v>
          </cell>
          <cell r="EK1">
            <v>141</v>
          </cell>
          <cell r="EL1">
            <v>142</v>
          </cell>
          <cell r="EM1">
            <v>143</v>
          </cell>
          <cell r="EN1">
            <v>144</v>
          </cell>
          <cell r="EO1">
            <v>145</v>
          </cell>
          <cell r="EP1">
            <v>146</v>
          </cell>
          <cell r="EQ1">
            <v>147</v>
          </cell>
          <cell r="ER1">
            <v>148</v>
          </cell>
          <cell r="ES1">
            <v>149</v>
          </cell>
          <cell r="ET1">
            <v>150</v>
          </cell>
          <cell r="EU1">
            <v>151</v>
          </cell>
          <cell r="EV1">
            <v>152</v>
          </cell>
          <cell r="EW1">
            <v>153</v>
          </cell>
          <cell r="EX1">
            <v>154</v>
          </cell>
          <cell r="EY1">
            <v>155</v>
          </cell>
          <cell r="EZ1">
            <v>156</v>
          </cell>
          <cell r="FA1">
            <v>157</v>
          </cell>
          <cell r="FB1">
            <v>158</v>
          </cell>
          <cell r="FC1">
            <v>159</v>
          </cell>
          <cell r="FD1">
            <v>160</v>
          </cell>
          <cell r="FE1">
            <v>161</v>
          </cell>
          <cell r="FF1">
            <v>162</v>
          </cell>
          <cell r="FG1">
            <v>163</v>
          </cell>
          <cell r="FH1">
            <v>164</v>
          </cell>
          <cell r="FI1">
            <v>165</v>
          </cell>
          <cell r="FJ1">
            <v>166</v>
          </cell>
          <cell r="FK1">
            <v>167</v>
          </cell>
          <cell r="FL1">
            <v>168</v>
          </cell>
          <cell r="FM1">
            <v>169</v>
          </cell>
          <cell r="FN1">
            <v>170</v>
          </cell>
          <cell r="FO1">
            <v>171</v>
          </cell>
          <cell r="FP1">
            <v>172</v>
          </cell>
          <cell r="FQ1">
            <v>173</v>
          </cell>
          <cell r="FR1">
            <v>174</v>
          </cell>
          <cell r="FS1">
            <v>175</v>
          </cell>
          <cell r="FT1">
            <v>176</v>
          </cell>
          <cell r="FU1">
            <v>177</v>
          </cell>
          <cell r="FV1">
            <v>178</v>
          </cell>
          <cell r="FW1">
            <v>179</v>
          </cell>
          <cell r="FX1">
            <v>180</v>
          </cell>
          <cell r="FY1">
            <v>181</v>
          </cell>
          <cell r="FZ1">
            <v>182</v>
          </cell>
          <cell r="GA1">
            <v>183</v>
          </cell>
          <cell r="GB1">
            <v>184</v>
          </cell>
          <cell r="GC1">
            <v>185</v>
          </cell>
          <cell r="GD1">
            <v>186</v>
          </cell>
          <cell r="GE1">
            <v>187</v>
          </cell>
          <cell r="GF1">
            <v>188</v>
          </cell>
          <cell r="GG1">
            <v>189</v>
          </cell>
          <cell r="GH1">
            <v>190</v>
          </cell>
          <cell r="GI1">
            <v>191</v>
          </cell>
          <cell r="GJ1">
            <v>192</v>
          </cell>
          <cell r="GK1">
            <v>193</v>
          </cell>
          <cell r="GL1">
            <v>194</v>
          </cell>
          <cell r="GM1">
            <v>195</v>
          </cell>
          <cell r="GN1">
            <v>196</v>
          </cell>
          <cell r="GO1">
            <v>197</v>
          </cell>
          <cell r="GP1">
            <v>198</v>
          </cell>
          <cell r="GQ1">
            <v>199</v>
          </cell>
          <cell r="GR1">
            <v>200</v>
          </cell>
          <cell r="GS1">
            <v>201</v>
          </cell>
          <cell r="GT1">
            <v>202</v>
          </cell>
          <cell r="GU1">
            <v>203</v>
          </cell>
          <cell r="GV1">
            <v>204</v>
          </cell>
          <cell r="GW1">
            <v>205</v>
          </cell>
          <cell r="GX1">
            <v>206</v>
          </cell>
          <cell r="GY1">
            <v>207</v>
          </cell>
          <cell r="GZ1">
            <v>208</v>
          </cell>
          <cell r="HA1">
            <v>209</v>
          </cell>
          <cell r="HB1">
            <v>210</v>
          </cell>
          <cell r="HC1">
            <v>211</v>
          </cell>
          <cell r="HD1">
            <v>212</v>
          </cell>
          <cell r="HE1">
            <v>213</v>
          </cell>
          <cell r="HF1">
            <v>214</v>
          </cell>
          <cell r="HG1">
            <v>215</v>
          </cell>
          <cell r="HH1">
            <v>216</v>
          </cell>
          <cell r="HI1">
            <v>217</v>
          </cell>
          <cell r="HJ1">
            <v>218</v>
          </cell>
          <cell r="HK1">
            <v>219</v>
          </cell>
          <cell r="HL1">
            <v>220</v>
          </cell>
          <cell r="HM1">
            <v>221</v>
          </cell>
          <cell r="HN1">
            <v>222</v>
          </cell>
          <cell r="HO1">
            <v>223</v>
          </cell>
          <cell r="HP1">
            <v>224</v>
          </cell>
          <cell r="HQ1">
            <v>225</v>
          </cell>
          <cell r="HR1">
            <v>226</v>
          </cell>
          <cell r="HS1">
            <v>227</v>
          </cell>
          <cell r="HT1">
            <v>228</v>
          </cell>
          <cell r="HU1">
            <v>229</v>
          </cell>
          <cell r="HV1">
            <v>230</v>
          </cell>
          <cell r="HW1">
            <v>231</v>
          </cell>
          <cell r="HX1">
            <v>232</v>
          </cell>
          <cell r="HY1">
            <v>233</v>
          </cell>
          <cell r="HZ1">
            <v>234</v>
          </cell>
          <cell r="IA1">
            <v>235</v>
          </cell>
          <cell r="IB1">
            <v>236</v>
          </cell>
          <cell r="IC1">
            <v>237</v>
          </cell>
          <cell r="ID1">
            <v>238</v>
          </cell>
          <cell r="IE1">
            <v>239</v>
          </cell>
          <cell r="IF1">
            <v>240</v>
          </cell>
          <cell r="IG1">
            <v>241</v>
          </cell>
          <cell r="IH1">
            <v>242</v>
          </cell>
          <cell r="II1">
            <v>243</v>
          </cell>
        </row>
        <row r="2">
          <cell r="C2" t="str">
            <v>Project Atlas</v>
          </cell>
          <cell r="CV2" t="str">
            <v>Start Year:</v>
          </cell>
          <cell r="CX2" t="str">
            <v>Share Counts</v>
          </cell>
          <cell r="DU2" t="str">
            <v xml:space="preserve">Balance Sheet </v>
          </cell>
          <cell r="EE2" t="str">
            <v>Income Statement - Historical</v>
          </cell>
          <cell r="FH2" t="str">
            <v>Income Statement - Estimates</v>
          </cell>
        </row>
        <row r="3">
          <cell r="C3" t="str">
            <v>Comparable Company Financial Metrics</v>
          </cell>
          <cell r="CV3">
            <v>2014</v>
          </cell>
        </row>
        <row r="4">
          <cell r="CX4" t="str">
            <v>Chooser</v>
          </cell>
          <cell r="CY4" t="str">
            <v>Input</v>
          </cell>
          <cell r="CZ4" t="str">
            <v>CIQ</v>
          </cell>
          <cell r="DJ4" t="str">
            <v>Manual</v>
          </cell>
          <cell r="DQ4" t="str">
            <v>Choose</v>
          </cell>
          <cell r="DR4" t="str">
            <v>Input</v>
          </cell>
          <cell r="DW4" t="str">
            <v>CIQ</v>
          </cell>
          <cell r="EA4" t="str">
            <v>Manual</v>
          </cell>
          <cell r="EE4" t="str">
            <v>Choose</v>
          </cell>
          <cell r="EF4" t="str">
            <v>Input</v>
          </cell>
          <cell r="EO4" t="str">
            <v>CIQ</v>
          </cell>
          <cell r="EX4" t="str">
            <v>Manual</v>
          </cell>
          <cell r="FH4" t="str">
            <v>Choose</v>
          </cell>
          <cell r="FJ4" t="str">
            <v>Input</v>
          </cell>
          <cell r="FK4" t="str">
            <v>Input</v>
          </cell>
          <cell r="GJ4" t="str">
            <v>CIQ</v>
          </cell>
          <cell r="GK4" t="str">
            <v>CIQ</v>
          </cell>
          <cell r="HJ4" t="str">
            <v>Manual</v>
          </cell>
          <cell r="HK4" t="str">
            <v>Manual</v>
          </cell>
        </row>
        <row r="5">
          <cell r="C5" t="str">
            <v>$MM</v>
          </cell>
        </row>
        <row r="6">
          <cell r="G6" t="str">
            <v>Stock</v>
          </cell>
          <cell r="H6" t="str">
            <v>Stock</v>
          </cell>
          <cell r="K6" t="str">
            <v>LTM</v>
          </cell>
          <cell r="AA6" t="str">
            <v>Trading Statistics</v>
          </cell>
          <cell r="AT6" t="str">
            <v>EPS</v>
          </cell>
          <cell r="AX6" t="str">
            <v>Operating Metrics</v>
          </cell>
          <cell r="BX6" t="str">
            <v>CY Revenue</v>
          </cell>
          <cell r="CL6" t="str">
            <v>CY 014E</v>
          </cell>
          <cell r="CN6" t="str">
            <v>Debt/</v>
          </cell>
          <cell r="CP6" t="str">
            <v xml:space="preserve">LTM </v>
          </cell>
          <cell r="CT6" t="str">
            <v xml:space="preserve">LTM </v>
          </cell>
          <cell r="CX6" t="str">
            <v>(1) Factset</v>
          </cell>
          <cell r="CZ6" t="str">
            <v xml:space="preserve">Current </v>
          </cell>
          <cell r="DA6" t="str">
            <v>Crt Cmn</v>
          </cell>
          <cell r="DB6" t="str">
            <v>Cmn A</v>
          </cell>
          <cell r="DC6" t="str">
            <v>Cmn Tt</v>
          </cell>
          <cell r="DD6" t="str">
            <v>Current (1)</v>
          </cell>
          <cell r="DE6" t="str">
            <v>CIQ</v>
          </cell>
          <cell r="DF6" t="str">
            <v>Manual</v>
          </cell>
          <cell r="DH6" t="str">
            <v>Include</v>
          </cell>
          <cell r="DI6" t="str">
            <v>CIQ</v>
          </cell>
          <cell r="DJ6" t="str">
            <v xml:space="preserve">Manual </v>
          </cell>
          <cell r="DK6" t="str">
            <v>Source</v>
          </cell>
          <cell r="DL6" t="str">
            <v>Manual</v>
          </cell>
          <cell r="DM6" t="str">
            <v>Manual</v>
          </cell>
          <cell r="DN6" t="str">
            <v>Choose:</v>
          </cell>
          <cell r="DO6" t="str">
            <v xml:space="preserve">Manual </v>
          </cell>
          <cell r="DQ6" t="str">
            <v>(1) Factset</v>
          </cell>
          <cell r="DT6" t="str">
            <v>Share-</v>
          </cell>
          <cell r="DX6" t="str">
            <v>Share-</v>
          </cell>
          <cell r="DZ6">
            <v>1053</v>
          </cell>
          <cell r="EB6" t="str">
            <v>Share-</v>
          </cell>
          <cell r="EE6" t="str">
            <v>(1) Factset</v>
          </cell>
          <cell r="EF6" t="str">
            <v>Prev</v>
          </cell>
          <cell r="EO6" t="str">
            <v>Prev</v>
          </cell>
          <cell r="EX6" t="str">
            <v>Prev</v>
          </cell>
          <cell r="FH6" t="str">
            <v>(1) Factset</v>
          </cell>
          <cell r="GI6" t="str">
            <v>Long Term</v>
          </cell>
          <cell r="HI6" t="str">
            <v>Long Term</v>
          </cell>
          <cell r="II6" t="str">
            <v>Long Term</v>
          </cell>
        </row>
        <row r="7">
          <cell r="G7" t="str">
            <v>Price</v>
          </cell>
          <cell r="H7" t="str">
            <v>Price</v>
          </cell>
          <cell r="I7" t="str">
            <v xml:space="preserve">Funct. / </v>
          </cell>
          <cell r="K7" t="str">
            <v>Price Range</v>
          </cell>
          <cell r="O7" t="str">
            <v>Primary</v>
          </cell>
          <cell r="Q7" t="str">
            <v>Equity</v>
          </cell>
          <cell r="S7" t="str">
            <v>Cash &amp;</v>
          </cell>
          <cell r="W7" t="str">
            <v>Net</v>
          </cell>
          <cell r="Y7" t="str">
            <v>Aggregate</v>
          </cell>
          <cell r="AA7" t="str">
            <v>AV / Revenue</v>
          </cell>
          <cell r="AF7" t="str">
            <v>AV / Gross Profit</v>
          </cell>
          <cell r="AK7" t="str">
            <v>AV / EBITDA</v>
          </cell>
          <cell r="AP7" t="str">
            <v>Price / EPS</v>
          </cell>
          <cell r="AT7" t="str">
            <v>Long Term</v>
          </cell>
          <cell r="AX7" t="str">
            <v>CY Rev. Growth</v>
          </cell>
          <cell r="BB7" t="str">
            <v>Gross Margin</v>
          </cell>
          <cell r="BF7" t="str">
            <v>EBITDA Margin</v>
          </cell>
          <cell r="BJ7" t="str">
            <v>Net Margin</v>
          </cell>
          <cell r="BR7" t="str">
            <v>Revenue</v>
          </cell>
          <cell r="BX7" t="str">
            <v>Growth</v>
          </cell>
          <cell r="BZ7" t="str">
            <v>LTM Margins</v>
          </cell>
          <cell r="CL7" t="str">
            <v>Rev/Emp</v>
          </cell>
          <cell r="CN7" t="str">
            <v>Total</v>
          </cell>
          <cell r="CP7" t="str">
            <v>EBITDA/</v>
          </cell>
          <cell r="CR7" t="str">
            <v>Tangible</v>
          </cell>
          <cell r="CS7" t="str">
            <v xml:space="preserve">Price / </v>
          </cell>
          <cell r="CT7" t="str">
            <v>EBIT/</v>
          </cell>
          <cell r="CX7" t="str">
            <v>(2) Manual</v>
          </cell>
          <cell r="CY7" t="str">
            <v xml:space="preserve">Total  </v>
          </cell>
          <cell r="CZ7" t="str">
            <v>Common</v>
          </cell>
          <cell r="DA7" t="str">
            <v>Total</v>
          </cell>
          <cell r="DB7" t="str">
            <v xml:space="preserve">Last </v>
          </cell>
          <cell r="DC7" t="str">
            <v>Last</v>
          </cell>
          <cell r="DD7" t="str">
            <v>Cmn A (2)</v>
          </cell>
          <cell r="DE7" t="str">
            <v>Common</v>
          </cell>
          <cell r="DF7" t="str">
            <v>10K</v>
          </cell>
          <cell r="DG7" t="str">
            <v>Preferred</v>
          </cell>
          <cell r="DH7" t="str">
            <v>Preferred</v>
          </cell>
          <cell r="DI7" t="str">
            <v>Total</v>
          </cell>
          <cell r="DJ7" t="str">
            <v>Common</v>
          </cell>
          <cell r="DK7" t="str">
            <v>&amp;</v>
          </cell>
          <cell r="DL7" t="str">
            <v>10K</v>
          </cell>
          <cell r="DM7" t="str">
            <v>Preferred</v>
          </cell>
          <cell r="DN7" t="str">
            <v>Include</v>
          </cell>
          <cell r="DO7" t="str">
            <v xml:space="preserve">Total  </v>
          </cell>
          <cell r="DQ7" t="str">
            <v>(2) Manual</v>
          </cell>
          <cell r="DR7" t="str">
            <v>Cash</v>
          </cell>
          <cell r="DT7" t="str">
            <v>holders</v>
          </cell>
          <cell r="DV7" t="str">
            <v>Cash</v>
          </cell>
          <cell r="DX7" t="str">
            <v>holders</v>
          </cell>
          <cell r="DZ7" t="str">
            <v>Cash</v>
          </cell>
          <cell r="EB7" t="str">
            <v>holders</v>
          </cell>
          <cell r="EE7" t="str">
            <v>(2) Manual</v>
          </cell>
          <cell r="EF7" t="str">
            <v>MRQ</v>
          </cell>
          <cell r="EG7" t="str">
            <v>MRQ</v>
          </cell>
          <cell r="EH7" t="str">
            <v>LTM</v>
          </cell>
          <cell r="EI7" t="str">
            <v>LTM</v>
          </cell>
          <cell r="EJ7" t="str">
            <v>LTM</v>
          </cell>
          <cell r="EK7" t="str">
            <v>LTM</v>
          </cell>
          <cell r="EL7" t="str">
            <v>LTM</v>
          </cell>
          <cell r="EM7" t="str">
            <v>LTM</v>
          </cell>
          <cell r="EN7" t="str">
            <v>LTM</v>
          </cell>
          <cell r="EO7" t="str">
            <v>MRQ</v>
          </cell>
          <cell r="EP7" t="str">
            <v>MRQ</v>
          </cell>
          <cell r="EQ7" t="str">
            <v>LTM</v>
          </cell>
          <cell r="ER7" t="str">
            <v>LTM</v>
          </cell>
          <cell r="ES7" t="str">
            <v>LTM</v>
          </cell>
          <cell r="ET7" t="str">
            <v>LTM</v>
          </cell>
          <cell r="EU7" t="str">
            <v>LTM</v>
          </cell>
          <cell r="EV7" t="str">
            <v>LTM</v>
          </cell>
          <cell r="EW7" t="str">
            <v>LTM</v>
          </cell>
          <cell r="EX7" t="str">
            <v>MRQ</v>
          </cell>
          <cell r="EY7" t="str">
            <v>MRQ</v>
          </cell>
          <cell r="EZ7" t="str">
            <v>LTM</v>
          </cell>
          <cell r="FA7" t="str">
            <v>LTM</v>
          </cell>
          <cell r="FB7" t="str">
            <v>LTM</v>
          </cell>
          <cell r="FC7" t="str">
            <v>LTM</v>
          </cell>
          <cell r="FD7" t="str">
            <v>LTM</v>
          </cell>
          <cell r="FE7" t="str">
            <v>LTM</v>
          </cell>
          <cell r="FF7" t="str">
            <v>LTM</v>
          </cell>
          <cell r="FH7" t="str">
            <v>(2) Manual</v>
          </cell>
          <cell r="FJ7" t="str">
            <v>Revenue</v>
          </cell>
          <cell r="FO7" t="str">
            <v>Gross Profit</v>
          </cell>
          <cell r="FT7" t="str">
            <v>EBITDA</v>
          </cell>
          <cell r="FY7" t="str">
            <v>Net Income</v>
          </cell>
          <cell r="GD7" t="str">
            <v>EPS</v>
          </cell>
          <cell r="GI7" t="str">
            <v>EPS</v>
          </cell>
          <cell r="GJ7" t="str">
            <v>Revenues</v>
          </cell>
          <cell r="GO7" t="str">
            <v>Gross Profit</v>
          </cell>
          <cell r="GT7" t="str">
            <v>EBITDA</v>
          </cell>
          <cell r="GY7" t="str">
            <v>Net Income</v>
          </cell>
          <cell r="HD7" t="str">
            <v>EPS</v>
          </cell>
          <cell r="HI7" t="str">
            <v>EPS</v>
          </cell>
          <cell r="HJ7" t="str">
            <v>Revenues</v>
          </cell>
          <cell r="HO7" t="str">
            <v>Gross Profit</v>
          </cell>
          <cell r="HT7" t="str">
            <v>EBITDA</v>
          </cell>
          <cell r="HY7" t="str">
            <v>Net Income</v>
          </cell>
          <cell r="ID7" t="str">
            <v>EPS</v>
          </cell>
          <cell r="II7" t="str">
            <v>EPS</v>
          </cell>
        </row>
        <row r="8">
          <cell r="E8" t="str">
            <v>Ticker</v>
          </cell>
          <cell r="G8">
            <v>41849</v>
          </cell>
          <cell r="H8" t="str">
            <v>Funct.</v>
          </cell>
          <cell r="I8" t="str">
            <v>USD</v>
          </cell>
          <cell r="K8" t="str">
            <v>Low</v>
          </cell>
          <cell r="M8" t="str">
            <v>High</v>
          </cell>
          <cell r="O8" t="str">
            <v>Shares</v>
          </cell>
          <cell r="Q8" t="str">
            <v>Value</v>
          </cell>
          <cell r="S8" t="str">
            <v>Equiv.</v>
          </cell>
          <cell r="U8" t="str">
            <v>Debt</v>
          </cell>
          <cell r="W8" t="str">
            <v>Debt</v>
          </cell>
          <cell r="Y8" t="str">
            <v>Value</v>
          </cell>
          <cell r="AA8" t="str">
            <v>CY 13E</v>
          </cell>
          <cell r="AB8" t="str">
            <v>CY 14E</v>
          </cell>
          <cell r="AC8" t="str">
            <v>CY 15E</v>
          </cell>
          <cell r="AD8" t="str">
            <v>CY 16E</v>
          </cell>
          <cell r="AF8" t="str">
            <v>CY 13E</v>
          </cell>
          <cell r="AG8" t="str">
            <v>CY 14E</v>
          </cell>
          <cell r="AH8" t="str">
            <v>CY 15E</v>
          </cell>
          <cell r="AI8" t="str">
            <v>CY 16E</v>
          </cell>
          <cell r="AK8" t="str">
            <v>CY 13E</v>
          </cell>
          <cell r="AL8" t="str">
            <v>CY 14E</v>
          </cell>
          <cell r="AM8" t="str">
            <v>CY 15E</v>
          </cell>
          <cell r="AN8" t="str">
            <v>CY 16E</v>
          </cell>
          <cell r="AP8" t="str">
            <v>CY 13E</v>
          </cell>
          <cell r="AQ8" t="str">
            <v>CY 14E</v>
          </cell>
          <cell r="AR8" t="str">
            <v>CY 15E</v>
          </cell>
          <cell r="AS8" t="str">
            <v>CY 16E</v>
          </cell>
          <cell r="AT8" t="str">
            <v>Growth</v>
          </cell>
          <cell r="AV8" t="str">
            <v>PEG</v>
          </cell>
          <cell r="AX8" t="str">
            <v>15E/14E</v>
          </cell>
          <cell r="AZ8" t="str">
            <v>16E/15E</v>
          </cell>
          <cell r="BB8" t="str">
            <v>CY 14E</v>
          </cell>
          <cell r="BD8" t="str">
            <v>CY 15E</v>
          </cell>
          <cell r="BF8" t="str">
            <v>CY 14E</v>
          </cell>
          <cell r="BH8" t="str">
            <v>CY 15E</v>
          </cell>
          <cell r="BJ8" t="str">
            <v>CY 14E</v>
          </cell>
          <cell r="BL8" t="str">
            <v>CY 15E</v>
          </cell>
          <cell r="BN8" t="str">
            <v>Ticker</v>
          </cell>
          <cell r="BP8" t="str">
            <v>Employees</v>
          </cell>
          <cell r="BR8" t="str">
            <v>LTM</v>
          </cell>
          <cell r="BT8" t="str">
            <v>CY 014A</v>
          </cell>
          <cell r="BV8" t="str">
            <v>CY 15E</v>
          </cell>
          <cell r="BX8" t="str">
            <v>15E/14E</v>
          </cell>
          <cell r="BZ8" t="str">
            <v>Gross</v>
          </cell>
          <cell r="CA8" t="str">
            <v>EBITDA</v>
          </cell>
          <cell r="CB8" t="str">
            <v>EBIT</v>
          </cell>
          <cell r="CC8" t="str">
            <v>Net</v>
          </cell>
          <cell r="CD8" t="str">
            <v>R&amp;D</v>
          </cell>
          <cell r="CE8" t="str">
            <v>SG&amp;A</v>
          </cell>
          <cell r="CF8" t="str">
            <v>COGS</v>
          </cell>
          <cell r="CG8" t="str">
            <v>Capex</v>
          </cell>
          <cell r="CH8" t="str">
            <v>R&amp;D</v>
          </cell>
          <cell r="CI8" t="str">
            <v>SG&amp;A</v>
          </cell>
          <cell r="CJ8" t="str">
            <v>COGS</v>
          </cell>
          <cell r="CK8" t="str">
            <v>Capex</v>
          </cell>
          <cell r="CL8" t="str">
            <v>($ in 000's)</v>
          </cell>
          <cell r="CN8" t="str">
            <v>Cap</v>
          </cell>
          <cell r="CP8" t="str">
            <v>Int. Expense</v>
          </cell>
          <cell r="CR8" t="str">
            <v xml:space="preserve">Book </v>
          </cell>
          <cell r="CS8" t="str">
            <v xml:space="preserve">Tangible Book </v>
          </cell>
          <cell r="CT8" t="str">
            <v>Int. Expense</v>
          </cell>
          <cell r="CY8" t="str">
            <v>Shares</v>
          </cell>
          <cell r="CZ8" t="str">
            <v>Total</v>
          </cell>
          <cell r="DA8" t="str">
            <v>As Of</v>
          </cell>
          <cell r="DB8" t="str">
            <v>Filing</v>
          </cell>
          <cell r="DC8" t="str">
            <v>Filing</v>
          </cell>
          <cell r="DD8" t="str">
            <v>Cmn T (3)</v>
          </cell>
          <cell r="DE8" t="str">
            <v>Shares</v>
          </cell>
          <cell r="DF8" t="str">
            <v>Options</v>
          </cell>
          <cell r="DG8" t="str">
            <v>Stock</v>
          </cell>
          <cell r="DH8" t="str">
            <v>Stock</v>
          </cell>
          <cell r="DI8" t="str">
            <v>Shares</v>
          </cell>
          <cell r="DJ8" t="str">
            <v>Shares</v>
          </cell>
          <cell r="DK8" t="str">
            <v>Date</v>
          </cell>
          <cell r="DL8" t="str">
            <v>Options</v>
          </cell>
          <cell r="DM8" t="str">
            <v>Stock</v>
          </cell>
          <cell r="DN8" t="str">
            <v>Preferred</v>
          </cell>
          <cell r="DO8" t="str">
            <v>Shares</v>
          </cell>
          <cell r="DR8" t="str">
            <v>Equivalents</v>
          </cell>
          <cell r="DS8" t="str">
            <v>Debt</v>
          </cell>
          <cell r="DT8" t="str">
            <v>Equity</v>
          </cell>
          <cell r="DU8" t="str">
            <v>Employees</v>
          </cell>
          <cell r="DV8" t="str">
            <v>Equivalents</v>
          </cell>
          <cell r="DW8" t="str">
            <v>Debt</v>
          </cell>
          <cell r="DX8" t="str">
            <v>Equity</v>
          </cell>
          <cell r="DY8" t="str">
            <v>Employees</v>
          </cell>
          <cell r="DZ8" t="str">
            <v>Equivalents</v>
          </cell>
          <cell r="EA8" t="str">
            <v>Debt</v>
          </cell>
          <cell r="EB8" t="str">
            <v>Equity</v>
          </cell>
          <cell r="EC8" t="str">
            <v>Employees</v>
          </cell>
          <cell r="EF8" t="str">
            <v>Revenue</v>
          </cell>
          <cell r="EG8" t="str">
            <v>Revenue</v>
          </cell>
          <cell r="EH8" t="str">
            <v>Revenue</v>
          </cell>
          <cell r="EI8" t="str">
            <v>GM</v>
          </cell>
          <cell r="EJ8" t="str">
            <v>EBITDA</v>
          </cell>
          <cell r="EK8" t="str">
            <v>EBIT</v>
          </cell>
          <cell r="EL8" t="str">
            <v>NI</v>
          </cell>
          <cell r="EM8" t="str">
            <v>EPS</v>
          </cell>
          <cell r="EN8" t="str">
            <v>Int. Exp.</v>
          </cell>
          <cell r="EO8" t="str">
            <v>Revenue</v>
          </cell>
          <cell r="EP8" t="str">
            <v>Revenue</v>
          </cell>
          <cell r="EQ8" t="str">
            <v>Revenue</v>
          </cell>
          <cell r="ER8" t="str">
            <v>GM</v>
          </cell>
          <cell r="ES8" t="str">
            <v>EBITDA</v>
          </cell>
          <cell r="ET8" t="str">
            <v>EBIT</v>
          </cell>
          <cell r="EU8" t="str">
            <v>NI</v>
          </cell>
          <cell r="EV8" t="str">
            <v>EPS</v>
          </cell>
          <cell r="EW8" t="str">
            <v>Int. Exp.</v>
          </cell>
          <cell r="EX8" t="str">
            <v>Revenue</v>
          </cell>
          <cell r="EY8" t="str">
            <v>Revenue</v>
          </cell>
          <cell r="EZ8" t="str">
            <v>Revenue</v>
          </cell>
          <cell r="FA8" t="str">
            <v>GM</v>
          </cell>
          <cell r="FB8" t="str">
            <v>EBITDA</v>
          </cell>
          <cell r="FC8" t="str">
            <v>EBIT</v>
          </cell>
          <cell r="FD8" t="str">
            <v>NI</v>
          </cell>
          <cell r="FE8" t="str">
            <v>EPS</v>
          </cell>
          <cell r="FF8" t="str">
            <v>Int. Exp.</v>
          </cell>
          <cell r="FJ8" t="str">
            <v>CY 13E</v>
          </cell>
          <cell r="FK8" t="str">
            <v>CY 14E</v>
          </cell>
          <cell r="FL8" t="str">
            <v>CY 15E</v>
          </cell>
          <cell r="FM8" t="str">
            <v>CY 16E</v>
          </cell>
          <cell r="FO8" t="str">
            <v>CY 13E</v>
          </cell>
          <cell r="FP8" t="str">
            <v>CY 14E</v>
          </cell>
          <cell r="FQ8" t="str">
            <v>CY 15E</v>
          </cell>
          <cell r="FR8" t="str">
            <v>CY 16E</v>
          </cell>
          <cell r="FT8" t="str">
            <v>CY 13E</v>
          </cell>
          <cell r="FU8" t="str">
            <v>CY 14E</v>
          </cell>
          <cell r="FV8" t="str">
            <v>CY 15E</v>
          </cell>
          <cell r="FW8" t="str">
            <v>CY 16E</v>
          </cell>
          <cell r="FY8" t="str">
            <v>CY 13E</v>
          </cell>
          <cell r="FZ8" t="str">
            <v>CY 14E</v>
          </cell>
          <cell r="GA8" t="str">
            <v>CY 15E</v>
          </cell>
          <cell r="GB8" t="str">
            <v>CY 16E</v>
          </cell>
          <cell r="GD8" t="str">
            <v>CY 13E</v>
          </cell>
          <cell r="GE8" t="str">
            <v>CY 14E</v>
          </cell>
          <cell r="GF8" t="str">
            <v>CY 15E</v>
          </cell>
          <cell r="GG8" t="str">
            <v>CY 16E</v>
          </cell>
          <cell r="GI8" t="str">
            <v>Growth Rate</v>
          </cell>
          <cell r="GJ8" t="str">
            <v>CY 13E</v>
          </cell>
          <cell r="GK8" t="str">
            <v>CY 14E</v>
          </cell>
          <cell r="GL8" t="str">
            <v>CY 15E</v>
          </cell>
          <cell r="GM8" t="str">
            <v>CY 16E</v>
          </cell>
          <cell r="GO8" t="str">
            <v>CY 13E</v>
          </cell>
          <cell r="GP8" t="str">
            <v>CY 14E</v>
          </cell>
          <cell r="GQ8" t="str">
            <v>CY 15E</v>
          </cell>
          <cell r="GR8" t="str">
            <v>CY 16E</v>
          </cell>
          <cell r="GT8" t="str">
            <v>CY 13E</v>
          </cell>
          <cell r="GU8" t="str">
            <v>CY 14E</v>
          </cell>
          <cell r="GV8" t="str">
            <v>CY 15E</v>
          </cell>
          <cell r="GW8" t="str">
            <v>CY 16E</v>
          </cell>
          <cell r="GY8" t="str">
            <v>CY 13E</v>
          </cell>
          <cell r="GZ8" t="str">
            <v>CY 14E</v>
          </cell>
          <cell r="HA8" t="str">
            <v>CY 15E</v>
          </cell>
          <cell r="HB8" t="str">
            <v>CY 16E</v>
          </cell>
          <cell r="HD8" t="str">
            <v>CY 13E</v>
          </cell>
          <cell r="HE8" t="str">
            <v>CY 14E</v>
          </cell>
          <cell r="HF8" t="str">
            <v>CY 15E</v>
          </cell>
          <cell r="HG8" t="str">
            <v>CY 16E</v>
          </cell>
          <cell r="HI8" t="str">
            <v>Growth Rate</v>
          </cell>
          <cell r="HJ8" t="str">
            <v>CY13A</v>
          </cell>
          <cell r="HK8" t="str">
            <v>CY 14E</v>
          </cell>
          <cell r="HL8" t="str">
            <v>CY 15E</v>
          </cell>
          <cell r="HM8" t="str">
            <v>CY 16E</v>
          </cell>
          <cell r="HO8" t="str">
            <v>CY13A</v>
          </cell>
          <cell r="HP8" t="str">
            <v>CY 14E</v>
          </cell>
          <cell r="HQ8" t="str">
            <v>CY 15E</v>
          </cell>
          <cell r="HR8" t="str">
            <v>CY 16E</v>
          </cell>
          <cell r="HT8" t="str">
            <v>CY13A</v>
          </cell>
          <cell r="HU8" t="str">
            <v>CY 14E</v>
          </cell>
          <cell r="HV8" t="str">
            <v>CY 15E</v>
          </cell>
          <cell r="HW8" t="str">
            <v>CY 16E</v>
          </cell>
          <cell r="HY8" t="str">
            <v>CY13A</v>
          </cell>
          <cell r="HZ8" t="str">
            <v>CY 14E</v>
          </cell>
          <cell r="IA8" t="str">
            <v>CY 15E</v>
          </cell>
          <cell r="IB8" t="str">
            <v>CY 16E</v>
          </cell>
          <cell r="ID8" t="str">
            <v>CY13A</v>
          </cell>
          <cell r="IE8" t="str">
            <v>CY 14E</v>
          </cell>
          <cell r="IF8" t="str">
            <v>CY 15E</v>
          </cell>
          <cell r="IG8" t="str">
            <v>CY 16E</v>
          </cell>
          <cell r="II8" t="str">
            <v>Growth Rate</v>
          </cell>
        </row>
        <row r="9">
          <cell r="E9" t="str">
            <v>USD</v>
          </cell>
          <cell r="CX9">
            <v>41849</v>
          </cell>
          <cell r="EO9">
            <v>499</v>
          </cell>
          <cell r="EP9">
            <v>500</v>
          </cell>
          <cell r="EQ9">
            <v>2000</v>
          </cell>
          <cell r="ER9">
            <v>2000</v>
          </cell>
          <cell r="ES9">
            <v>2000</v>
          </cell>
          <cell r="ET9">
            <v>2000</v>
          </cell>
          <cell r="EU9">
            <v>2000</v>
          </cell>
          <cell r="EV9">
            <v>2000</v>
          </cell>
          <cell r="EW9">
            <v>2000</v>
          </cell>
          <cell r="GJ9" t="str">
            <v>CY2013</v>
          </cell>
          <cell r="GK9" t="str">
            <v>CY2014</v>
          </cell>
          <cell r="GL9" t="str">
            <v>CY2015</v>
          </cell>
          <cell r="GM9" t="str">
            <v>CY2016</v>
          </cell>
          <cell r="GO9" t="str">
            <v>CY2013</v>
          </cell>
          <cell r="GP9" t="str">
            <v>CY2014</v>
          </cell>
          <cell r="GQ9" t="str">
            <v>CY2015</v>
          </cell>
          <cell r="GR9" t="str">
            <v>CY2016</v>
          </cell>
          <cell r="GT9" t="str">
            <v>CY2013</v>
          </cell>
          <cell r="GU9" t="str">
            <v>CY2014</v>
          </cell>
          <cell r="GV9" t="str">
            <v>CY2015</v>
          </cell>
          <cell r="GW9" t="str">
            <v>CY2016</v>
          </cell>
          <cell r="GY9" t="str">
            <v>CY2013</v>
          </cell>
          <cell r="GZ9" t="str">
            <v>CY2014</v>
          </cell>
          <cell r="HA9" t="str">
            <v>CY2015</v>
          </cell>
          <cell r="HB9" t="str">
            <v>CY2016</v>
          </cell>
          <cell r="HD9" t="str">
            <v>CY2013</v>
          </cell>
          <cell r="HE9" t="str">
            <v>CY2014</v>
          </cell>
          <cell r="HF9" t="str">
            <v>CY2015</v>
          </cell>
          <cell r="HG9" t="str">
            <v>CY2016</v>
          </cell>
        </row>
        <row r="11">
          <cell r="A11" t="str">
            <v>AVGO</v>
          </cell>
          <cell r="C11" t="str">
            <v>Avago Technologies Limited</v>
          </cell>
          <cell r="E11" t="str">
            <v>NasdaqGS:AVGO</v>
          </cell>
          <cell r="G11">
            <v>69.88</v>
          </cell>
          <cell r="H11">
            <v>69.88</v>
          </cell>
          <cell r="I11">
            <v>1</v>
          </cell>
          <cell r="K11">
            <v>35.75</v>
          </cell>
          <cell r="M11">
            <v>76.44</v>
          </cell>
          <cell r="O11">
            <v>286.95861661763024</v>
          </cell>
          <cell r="Q11">
            <v>20052.668129239999</v>
          </cell>
          <cell r="S11">
            <v>1011.2</v>
          </cell>
          <cell r="U11">
            <v>4600</v>
          </cell>
          <cell r="W11">
            <v>3588.8</v>
          </cell>
          <cell r="Y11">
            <v>23641.468129239998</v>
          </cell>
          <cell r="AA11">
            <v>9.3815349719206349</v>
          </cell>
          <cell r="AB11">
            <v>5.6642551462072923</v>
          </cell>
          <cell r="AC11">
            <v>4.0727446474021498</v>
          </cell>
          <cell r="AD11">
            <v>3.7686456878849701</v>
          </cell>
          <cell r="AF11">
            <v>18.600683028512982</v>
          </cell>
          <cell r="AG11">
            <v>10.572634555359775</v>
          </cell>
          <cell r="AH11">
            <v>7.5476385177792666</v>
          </cell>
          <cell r="AI11">
            <v>6.966486365287599</v>
          </cell>
          <cell r="AK11">
            <v>28.111139273769322</v>
          </cell>
          <cell r="AL11">
            <v>15.134414012700843</v>
          </cell>
          <cell r="AM11">
            <v>9.2664399048485073</v>
          </cell>
          <cell r="AN11">
            <v>8.539141851202773</v>
          </cell>
          <cell r="AP11">
            <v>24.166435020519835</v>
          </cell>
          <cell r="AQ11">
            <v>17.719217760982513</v>
          </cell>
          <cell r="AR11">
            <v>14.101402208660271</v>
          </cell>
          <cell r="AS11">
            <v>12.253963399348205</v>
          </cell>
          <cell r="AT11" t="str">
            <v>NA</v>
          </cell>
          <cell r="AV11" t="str">
            <v>NA</v>
          </cell>
          <cell r="AX11">
            <v>0.39077100004791787</v>
          </cell>
          <cell r="AZ11">
            <v>8.06918412348403E-2</v>
          </cell>
          <cell r="BB11">
            <v>0.53574680147587339</v>
          </cell>
          <cell r="BD11">
            <v>0.53960515435501655</v>
          </cell>
          <cell r="BF11">
            <v>0.37426326129666032</v>
          </cell>
          <cell r="BH11">
            <v>0.43951557331863289</v>
          </cell>
          <cell r="BJ11">
            <v>0.25360582682447658</v>
          </cell>
          <cell r="BL11">
            <v>0.23711411245865491</v>
          </cell>
          <cell r="BN11" t="str">
            <v>NasdaqGS:AVGO</v>
          </cell>
          <cell r="BP11">
            <v>4800</v>
          </cell>
          <cell r="BR11">
            <v>2792</v>
          </cell>
          <cell r="BT11">
            <v>4173.8</v>
          </cell>
          <cell r="BV11">
            <v>5804.8</v>
          </cell>
          <cell r="BX11">
            <v>0.39077100004791787</v>
          </cell>
          <cell r="BZ11">
            <v>0.51325214899713467</v>
          </cell>
          <cell r="CA11">
            <v>0.31303724928366761</v>
          </cell>
          <cell r="CB11">
            <v>0.2335243553008596</v>
          </cell>
          <cell r="CC11">
            <v>0.21704871060171921</v>
          </cell>
          <cell r="CD11">
            <v>0.14577363896848136</v>
          </cell>
          <cell r="CE11">
            <v>7.8796561604584522E-2</v>
          </cell>
          <cell r="CF11">
            <v>0.46883954154727792</v>
          </cell>
          <cell r="CG11">
            <v>7.915472779369627E-2</v>
          </cell>
          <cell r="CH11">
            <v>407</v>
          </cell>
          <cell r="CI11">
            <v>220</v>
          </cell>
          <cell r="CJ11">
            <v>1309</v>
          </cell>
          <cell r="CK11">
            <v>221</v>
          </cell>
          <cell r="CL11">
            <v>869.54166666666663</v>
          </cell>
          <cell r="CN11">
            <v>0.59324219757544494</v>
          </cell>
          <cell r="CP11">
            <v>437</v>
          </cell>
          <cell r="CR11">
            <v>-4109</v>
          </cell>
          <cell r="CS11" t="str">
            <v>NM</v>
          </cell>
          <cell r="CT11">
            <v>326</v>
          </cell>
          <cell r="CX11">
            <v>2</v>
          </cell>
          <cell r="CY11">
            <v>286.95861661763024</v>
          </cell>
          <cell r="CZ11">
            <v>251.71700000000001</v>
          </cell>
          <cell r="DB11">
            <v>251.71717000000001</v>
          </cell>
          <cell r="DC11">
            <v>251.71717000000001</v>
          </cell>
          <cell r="DD11">
            <v>1</v>
          </cell>
          <cell r="DE11">
            <v>251.71700000000001</v>
          </cell>
          <cell r="DF11">
            <v>0</v>
          </cell>
          <cell r="DH11">
            <v>0</v>
          </cell>
          <cell r="DI11">
            <v>251.71700000000001</v>
          </cell>
          <cell r="DJ11">
            <v>0</v>
          </cell>
          <cell r="DK11" t="str">
            <v>10Q 8/31/04</v>
          </cell>
          <cell r="DL11">
            <v>0</v>
          </cell>
          <cell r="DM11">
            <v>0</v>
          </cell>
          <cell r="DN11">
            <v>0</v>
          </cell>
          <cell r="DO11">
            <v>286.95861661763024</v>
          </cell>
          <cell r="DQ11">
            <v>2</v>
          </cell>
          <cell r="DR11">
            <v>1011.2</v>
          </cell>
          <cell r="DS11">
            <v>4600</v>
          </cell>
          <cell r="DT11">
            <v>3154</v>
          </cell>
          <cell r="DU11">
            <v>4800</v>
          </cell>
          <cell r="DV11">
            <v>1278</v>
          </cell>
          <cell r="DW11">
            <v>0</v>
          </cell>
          <cell r="DX11">
            <v>3154</v>
          </cell>
          <cell r="DY11">
            <v>4800</v>
          </cell>
          <cell r="DZ11">
            <v>1011.2</v>
          </cell>
          <cell r="EA11">
            <v>4600</v>
          </cell>
          <cell r="EB11">
            <v>3154</v>
          </cell>
          <cell r="EC11">
            <v>4800</v>
          </cell>
          <cell r="EE11">
            <v>1</v>
          </cell>
          <cell r="EF11">
            <v>709</v>
          </cell>
          <cell r="EG11">
            <v>701</v>
          </cell>
          <cell r="EH11">
            <v>2792</v>
          </cell>
          <cell r="EI11">
            <v>1433</v>
          </cell>
          <cell r="EJ11">
            <v>874</v>
          </cell>
          <cell r="EK11">
            <v>652</v>
          </cell>
          <cell r="EL11">
            <v>606</v>
          </cell>
          <cell r="EM11">
            <v>2.3782700000000001</v>
          </cell>
          <cell r="EN11">
            <v>2</v>
          </cell>
          <cell r="EO11">
            <v>709</v>
          </cell>
          <cell r="EP11">
            <v>701</v>
          </cell>
          <cell r="EQ11">
            <v>2792</v>
          </cell>
          <cell r="ER11">
            <v>1433</v>
          </cell>
          <cell r="ES11">
            <v>874</v>
          </cell>
          <cell r="ET11">
            <v>652</v>
          </cell>
          <cell r="EU11">
            <v>606</v>
          </cell>
          <cell r="EV11">
            <v>2.3782700000000001</v>
          </cell>
          <cell r="EW11">
            <v>2</v>
          </cell>
          <cell r="EX11" t="str">
            <v>NA</v>
          </cell>
          <cell r="EY11" t="str">
            <v>NA</v>
          </cell>
          <cell r="EZ11">
            <v>2653</v>
          </cell>
          <cell r="FA11" t="str">
            <v>NA</v>
          </cell>
          <cell r="FB11" t="str">
            <v>NA</v>
          </cell>
          <cell r="FC11" t="str">
            <v>NA</v>
          </cell>
          <cell r="FD11" t="str">
            <v>NA</v>
          </cell>
          <cell r="FE11" t="str">
            <v>NA</v>
          </cell>
          <cell r="FF11" t="str">
            <v>NA</v>
          </cell>
          <cell r="FH11">
            <v>2</v>
          </cell>
          <cell r="FJ11">
            <v>2520</v>
          </cell>
          <cell r="FK11">
            <v>4173.8</v>
          </cell>
          <cell r="FL11">
            <v>5804.8</v>
          </cell>
          <cell r="FM11">
            <v>6273.2000000000007</v>
          </cell>
          <cell r="FO11">
            <v>1271</v>
          </cell>
          <cell r="FP11">
            <v>2236.1000000000004</v>
          </cell>
          <cell r="FQ11">
            <v>3132.3</v>
          </cell>
          <cell r="FR11">
            <v>3393.6000000000004</v>
          </cell>
          <cell r="FT11">
            <v>841</v>
          </cell>
          <cell r="FU11">
            <v>1562.1000000000008</v>
          </cell>
          <cell r="FV11">
            <v>2551.3000000000002</v>
          </cell>
          <cell r="FW11">
            <v>2768.6000000000004</v>
          </cell>
          <cell r="FY11">
            <v>731</v>
          </cell>
          <cell r="FZ11">
            <v>1058.5000000000005</v>
          </cell>
          <cell r="GA11">
            <v>1376.4</v>
          </cell>
          <cell r="GB11">
            <v>1595.6000000000004</v>
          </cell>
          <cell r="GD11">
            <v>2.8916139240506329</v>
          </cell>
          <cell r="GE11">
            <v>3.9437406855439661</v>
          </cell>
          <cell r="GF11">
            <v>4.9555355535553556</v>
          </cell>
          <cell r="GG11">
            <v>5.7026447462473202</v>
          </cell>
          <cell r="GI11" t="str">
            <v>NA</v>
          </cell>
          <cell r="GJ11">
            <v>2649.2622000000001</v>
          </cell>
          <cell r="GK11">
            <v>4865.6432000000004</v>
          </cell>
          <cell r="GL11">
            <v>5780.5172000000002</v>
          </cell>
          <cell r="GM11">
            <v>6180.625</v>
          </cell>
          <cell r="GN11">
            <v>5526.0016999999998</v>
          </cell>
          <cell r="GO11" t="str">
            <v>NA</v>
          </cell>
          <cell r="GP11" t="str">
            <v>NA</v>
          </cell>
          <cell r="GQ11" t="str">
            <v>NA</v>
          </cell>
          <cell r="GR11" t="str">
            <v>NA</v>
          </cell>
          <cell r="GT11">
            <v>925.71460000000002</v>
          </cell>
          <cell r="GU11">
            <v>1737.9996000000001</v>
          </cell>
          <cell r="GV11">
            <v>2312.5295000000001</v>
          </cell>
          <cell r="GW11" t="str">
            <v>NA</v>
          </cell>
          <cell r="GX11">
            <v>1991.7291</v>
          </cell>
          <cell r="GY11">
            <v>768.17870000000005</v>
          </cell>
          <cell r="GZ11">
            <v>1172.0362</v>
          </cell>
          <cell r="HA11">
            <v>1526.2660000000001</v>
          </cell>
          <cell r="HB11">
            <v>1717.1</v>
          </cell>
          <cell r="HD11">
            <v>3.0171999999999999</v>
          </cell>
          <cell r="HE11">
            <v>4.2230999999999996</v>
          </cell>
          <cell r="HF11">
            <v>5.3474000000000004</v>
          </cell>
          <cell r="HG11" t="str">
            <v>NA</v>
          </cell>
          <cell r="HI11">
            <v>23.13719</v>
          </cell>
          <cell r="HJ11">
            <v>2520</v>
          </cell>
          <cell r="HK11">
            <v>4173.8</v>
          </cell>
          <cell r="HL11">
            <v>5804.8</v>
          </cell>
          <cell r="HM11">
            <v>6273.2000000000007</v>
          </cell>
          <cell r="HO11">
            <v>1271</v>
          </cell>
          <cell r="HP11">
            <v>2236.1000000000004</v>
          </cell>
          <cell r="HQ11">
            <v>3132.3</v>
          </cell>
          <cell r="HR11">
            <v>3393.6000000000004</v>
          </cell>
          <cell r="HT11">
            <v>841</v>
          </cell>
          <cell r="HU11">
            <v>1562.1000000000008</v>
          </cell>
          <cell r="HV11">
            <v>2551.3000000000002</v>
          </cell>
          <cell r="HW11">
            <v>2768.6000000000004</v>
          </cell>
          <cell r="HY11">
            <v>731</v>
          </cell>
          <cell r="HZ11">
            <v>1058.5000000000005</v>
          </cell>
          <cell r="IA11">
            <v>1376.4</v>
          </cell>
          <cell r="IB11">
            <v>1595.6000000000004</v>
          </cell>
          <cell r="ID11">
            <v>2.8916139240506329</v>
          </cell>
          <cell r="IE11">
            <v>3.9437406855439661</v>
          </cell>
          <cell r="IF11">
            <v>4.9555355535553556</v>
          </cell>
          <cell r="IG11">
            <v>5.7026447462473202</v>
          </cell>
          <cell r="II11" t="str">
            <v>NA</v>
          </cell>
        </row>
        <row r="12">
          <cell r="A12" t="str">
            <v>RENS</v>
          </cell>
          <cell r="C12" t="str">
            <v>Renesas Electronics Corporation</v>
          </cell>
          <cell r="E12" t="str">
            <v>TSE:6723</v>
          </cell>
          <cell r="G12">
            <v>7.7077499999999999</v>
          </cell>
          <cell r="H12">
            <v>787</v>
          </cell>
          <cell r="I12">
            <v>9.7938373570520959E-3</v>
          </cell>
          <cell r="K12">
            <v>3.5747499999999999</v>
          </cell>
          <cell r="M12">
            <v>9.1474499999999992</v>
          </cell>
          <cell r="O12">
            <v>1667.1244899999999</v>
          </cell>
          <cell r="Q12">
            <v>12849.778787797499</v>
          </cell>
          <cell r="S12">
            <v>2632.9247</v>
          </cell>
          <cell r="U12">
            <v>2668.3847000000001</v>
          </cell>
          <cell r="W12">
            <v>35.460000000000036</v>
          </cell>
          <cell r="Y12">
            <v>12885.238787797498</v>
          </cell>
          <cell r="AA12">
            <v>1.6322133192207311</v>
          </cell>
          <cell r="AB12">
            <v>1.5246652156018805</v>
          </cell>
          <cell r="AC12">
            <v>1.4820910226153372</v>
          </cell>
          <cell r="AD12">
            <v>1.4662384177393459</v>
          </cell>
          <cell r="AF12">
            <v>4.6209764779014728</v>
          </cell>
          <cell r="AG12">
            <v>4.0263587908158618</v>
          </cell>
          <cell r="AH12">
            <v>3.8292847338971985</v>
          </cell>
          <cell r="AI12">
            <v>3.6186354599685502</v>
          </cell>
          <cell r="AK12">
            <v>11.971995886173408</v>
          </cell>
          <cell r="AL12">
            <v>8.628906256379743</v>
          </cell>
          <cell r="AM12">
            <v>8.1116328866853138</v>
          </cell>
          <cell r="AN12">
            <v>7.208020639090865</v>
          </cell>
          <cell r="AP12" t="str">
            <v>NM</v>
          </cell>
          <cell r="AQ12">
            <v>20.54647921458497</v>
          </cell>
          <cell r="AR12">
            <v>19.916356302875457</v>
          </cell>
          <cell r="AS12">
            <v>16.042502091985757</v>
          </cell>
          <cell r="AT12" t="str">
            <v>NA</v>
          </cell>
          <cell r="AV12" t="str">
            <v>NA</v>
          </cell>
          <cell r="AX12">
            <v>2.8725761331052091E-2</v>
          </cell>
          <cell r="AZ12">
            <v>1.0811751134193415E-2</v>
          </cell>
          <cell r="BB12">
            <v>0.3786709766351789</v>
          </cell>
          <cell r="BD12">
            <v>0.3870412167305618</v>
          </cell>
          <cell r="BF12">
            <v>0.17669275459733105</v>
          </cell>
          <cell r="BH12">
            <v>0.18271179715838565</v>
          </cell>
          <cell r="BJ12">
            <v>7.4001273863173109E-2</v>
          </cell>
          <cell r="BL12">
            <v>7.4210980463491644E-2</v>
          </cell>
          <cell r="BN12" t="str">
            <v>TSE:6723</v>
          </cell>
          <cell r="BP12">
            <v>33840</v>
          </cell>
          <cell r="BR12">
            <v>8325.15157</v>
          </cell>
          <cell r="BT12">
            <v>8451.1922066188745</v>
          </cell>
          <cell r="BV12">
            <v>8693.9591369090558</v>
          </cell>
          <cell r="BX12">
            <v>2.8725761331052091E-2</v>
          </cell>
          <cell r="BZ12">
            <v>0.37662370031780695</v>
          </cell>
          <cell r="CA12">
            <v>0.18824187966105704</v>
          </cell>
          <cell r="CB12">
            <v>0.10061514711857672</v>
          </cell>
          <cell r="CC12">
            <v>2.35978334265931E-2</v>
          </cell>
          <cell r="CD12">
            <v>0.13794323827147648</v>
          </cell>
          <cell r="CE12">
            <v>0.14996968197340979</v>
          </cell>
          <cell r="CF12">
            <v>0.61276651327082077</v>
          </cell>
          <cell r="CG12">
            <v>3.6979717115228454E-2</v>
          </cell>
          <cell r="CH12">
            <v>1148.3983666666666</v>
          </cell>
          <cell r="CI12">
            <v>1248.5203333333332</v>
          </cell>
          <cell r="CJ12">
            <v>5101.3740999999991</v>
          </cell>
          <cell r="CK12">
            <v>307.86175000000003</v>
          </cell>
          <cell r="CL12">
            <v>249.73972241781544</v>
          </cell>
          <cell r="CN12">
            <v>0.54720510212992546</v>
          </cell>
          <cell r="CP12">
            <v>40.460870761837221</v>
          </cell>
          <cell r="CR12">
            <v>1895.5044499999995</v>
          </cell>
          <cell r="CS12">
            <v>6.7790813088291628</v>
          </cell>
          <cell r="CT12">
            <v>21.626305854882322</v>
          </cell>
          <cell r="CX12">
            <v>2</v>
          </cell>
          <cell r="CY12">
            <v>1667.1244899999999</v>
          </cell>
          <cell r="CZ12">
            <v>1667.1220000000001</v>
          </cell>
          <cell r="DB12">
            <v>1667.12194</v>
          </cell>
          <cell r="DC12">
            <v>1667.12194</v>
          </cell>
          <cell r="DD12">
            <v>1</v>
          </cell>
          <cell r="DE12">
            <v>1667.1220000000001</v>
          </cell>
          <cell r="DF12">
            <v>0</v>
          </cell>
          <cell r="DH12">
            <v>0</v>
          </cell>
          <cell r="DI12">
            <v>1667.1220000000001</v>
          </cell>
          <cell r="DJ12">
            <v>0</v>
          </cell>
          <cell r="DK12" t="str">
            <v>10Q 8/31/04</v>
          </cell>
          <cell r="DL12">
            <v>0</v>
          </cell>
          <cell r="DM12">
            <v>0</v>
          </cell>
          <cell r="DN12">
            <v>0</v>
          </cell>
          <cell r="DO12">
            <v>1667.1244899999999</v>
          </cell>
          <cell r="DQ12">
            <v>2</v>
          </cell>
          <cell r="DR12">
            <v>2632.9247</v>
          </cell>
          <cell r="DS12">
            <v>2668.3847000000001</v>
          </cell>
          <cell r="DT12">
            <v>2208.0038599999998</v>
          </cell>
          <cell r="DU12">
            <v>33840</v>
          </cell>
          <cell r="DV12">
            <v>2490.52666</v>
          </cell>
          <cell r="DW12">
            <v>2666.9298800000001</v>
          </cell>
          <cell r="DX12">
            <v>2206.9605000000001</v>
          </cell>
          <cell r="DY12">
            <v>27201</v>
          </cell>
          <cell r="DZ12">
            <v>2632.9247</v>
          </cell>
          <cell r="EA12">
            <v>2668.3847000000001</v>
          </cell>
          <cell r="EB12">
            <v>2208.0038599999998</v>
          </cell>
          <cell r="EC12">
            <v>33840</v>
          </cell>
          <cell r="EE12">
            <v>1</v>
          </cell>
          <cell r="EF12">
            <v>1947.57647</v>
          </cell>
          <cell r="EG12">
            <v>2066.0413100000001</v>
          </cell>
          <cell r="EH12">
            <v>8325.15157</v>
          </cell>
          <cell r="EI12">
            <v>3135.4493900000002</v>
          </cell>
          <cell r="EJ12">
            <v>1567.1421800000001</v>
          </cell>
          <cell r="EK12">
            <v>837.63634999999999</v>
          </cell>
          <cell r="EL12">
            <v>196.45554000000001</v>
          </cell>
          <cell r="EM12">
            <v>0.14484</v>
          </cell>
          <cell r="EN12">
            <v>38.732289999999999</v>
          </cell>
          <cell r="EO12">
            <v>1947.57647</v>
          </cell>
          <cell r="EP12">
            <v>2066.0413100000001</v>
          </cell>
          <cell r="EQ12">
            <v>8325.15157</v>
          </cell>
          <cell r="ER12">
            <v>3135.4493900000002</v>
          </cell>
          <cell r="ES12">
            <v>1567.1421800000001</v>
          </cell>
          <cell r="ET12">
            <v>837.63634999999999</v>
          </cell>
          <cell r="EU12">
            <v>196.45554000000001</v>
          </cell>
          <cell r="EV12">
            <v>0.14484</v>
          </cell>
          <cell r="EW12">
            <v>38.732289999999999</v>
          </cell>
          <cell r="EX12" t="str">
            <v>NA</v>
          </cell>
          <cell r="EY12" t="str">
            <v>NA</v>
          </cell>
          <cell r="EZ12">
            <v>8105.7587166666672</v>
          </cell>
          <cell r="FA12" t="str">
            <v>NA</v>
          </cell>
          <cell r="FB12" t="str">
            <v>NA</v>
          </cell>
          <cell r="FC12" t="str">
            <v>NA</v>
          </cell>
          <cell r="FD12" t="str">
            <v>NA</v>
          </cell>
          <cell r="FE12" t="str">
            <v>NA</v>
          </cell>
          <cell r="FF12" t="str">
            <v>NA</v>
          </cell>
          <cell r="FH12">
            <v>2</v>
          </cell>
          <cell r="FJ12">
            <v>7894.3350333333319</v>
          </cell>
          <cell r="FK12">
            <v>8451.1922066188745</v>
          </cell>
          <cell r="FL12">
            <v>8693.9591369090558</v>
          </cell>
          <cell r="FM12">
            <v>8787.9560594681643</v>
          </cell>
          <cell r="FO12">
            <v>2788.423366666666</v>
          </cell>
          <cell r="FP12">
            <v>3200.2212066119819</v>
          </cell>
          <cell r="FQ12">
            <v>3364.9205225550659</v>
          </cell>
          <cell r="FR12">
            <v>3560.8004537460329</v>
          </cell>
          <cell r="FT12">
            <v>1076.2815916666664</v>
          </cell>
          <cell r="FU12">
            <v>1493.2644306189854</v>
          </cell>
          <cell r="FV12">
            <v>1588.488898326221</v>
          </cell>
          <cell r="FW12">
            <v>1787.6251238679431</v>
          </cell>
          <cell r="FY12">
            <v>131.06738333333317</v>
          </cell>
          <cell r="FZ12">
            <v>625.39898895231761</v>
          </cell>
          <cell r="GA12">
            <v>645.18723165955259</v>
          </cell>
          <cell r="GB12">
            <v>800.98345720127872</v>
          </cell>
          <cell r="GD12">
            <v>6.2450748832479072E-2</v>
          </cell>
          <cell r="GE12">
            <v>0.37513726412691834</v>
          </cell>
          <cell r="GF12">
            <v>0.38700603076111773</v>
          </cell>
          <cell r="GG12">
            <v>0.48045809536471923</v>
          </cell>
          <cell r="GI12" t="str">
            <v>NA</v>
          </cell>
          <cell r="GJ12">
            <v>7654.8597799999998</v>
          </cell>
          <cell r="GK12">
            <v>8234.2817200000009</v>
          </cell>
          <cell r="GL12">
            <v>8013.5475999999999</v>
          </cell>
          <cell r="GM12">
            <v>8110.3919699999997</v>
          </cell>
          <cell r="GN12">
            <v>8122.4979400000002</v>
          </cell>
          <cell r="GO12" t="str">
            <v>NA</v>
          </cell>
          <cell r="GP12" t="str">
            <v>NA</v>
          </cell>
          <cell r="GQ12" t="str">
            <v>NA</v>
          </cell>
          <cell r="GR12" t="str">
            <v>NA</v>
          </cell>
          <cell r="GT12">
            <v>1098.3649</v>
          </cell>
          <cell r="GU12">
            <v>1209.1218699999999</v>
          </cell>
          <cell r="GV12">
            <v>1436.16002</v>
          </cell>
          <cell r="GW12">
            <v>1408.27846</v>
          </cell>
          <cell r="GX12">
            <v>1440.8105800000001</v>
          </cell>
          <cell r="GY12" t="str">
            <v>NA</v>
          </cell>
          <cell r="GZ12" t="str">
            <v>NA</v>
          </cell>
          <cell r="HA12" t="str">
            <v>NA</v>
          </cell>
          <cell r="HB12" t="str">
            <v>NA</v>
          </cell>
          <cell r="HD12">
            <v>-0.28439999999999999</v>
          </cell>
          <cell r="HE12">
            <v>-2.1909999999999999E-2</v>
          </cell>
          <cell r="HF12">
            <v>0.26967000000000002</v>
          </cell>
          <cell r="HG12">
            <v>0.33132</v>
          </cell>
          <cell r="HI12">
            <v>0</v>
          </cell>
          <cell r="HJ12">
            <v>7894.3350333333319</v>
          </cell>
          <cell r="HK12">
            <v>8451.1922066188745</v>
          </cell>
          <cell r="HL12">
            <v>8693.9591369090558</v>
          </cell>
          <cell r="HM12">
            <v>8787.9560594681643</v>
          </cell>
          <cell r="HO12">
            <v>2788.423366666666</v>
          </cell>
          <cell r="HP12">
            <v>3200.2212066119819</v>
          </cell>
          <cell r="HQ12">
            <v>3364.9205225550659</v>
          </cell>
          <cell r="HR12">
            <v>3560.8004537460329</v>
          </cell>
          <cell r="HT12">
            <v>1076.2815916666664</v>
          </cell>
          <cell r="HU12">
            <v>1493.2644306189854</v>
          </cell>
          <cell r="HV12">
            <v>1588.488898326221</v>
          </cell>
          <cell r="HW12">
            <v>1787.6251238679431</v>
          </cell>
          <cell r="HY12">
            <v>131.06738333333317</v>
          </cell>
          <cell r="HZ12">
            <v>625.39898895231761</v>
          </cell>
          <cell r="IA12">
            <v>645.18723165955259</v>
          </cell>
          <cell r="IB12">
            <v>800.98345720127872</v>
          </cell>
          <cell r="ID12">
            <v>6.2450748832479072E-2</v>
          </cell>
          <cell r="IE12">
            <v>0.37513726412691834</v>
          </cell>
          <cell r="IF12">
            <v>0.38700603076111773</v>
          </cell>
          <cell r="IG12">
            <v>0.48045809536471923</v>
          </cell>
          <cell r="II12" t="str">
            <v>NA</v>
          </cell>
        </row>
        <row r="14">
          <cell r="C14" t="str">
            <v>Japan</v>
          </cell>
        </row>
        <row r="15">
          <cell r="A15" t="str">
            <v>MITS</v>
          </cell>
          <cell r="C15" t="str">
            <v>Mitsubishi Electric Corporation</v>
          </cell>
          <cell r="E15" t="str">
            <v>TSE:6503</v>
          </cell>
          <cell r="G15">
            <v>13.29514</v>
          </cell>
          <cell r="H15">
            <v>1357.5</v>
          </cell>
          <cell r="I15">
            <v>9.7938416206261505E-3</v>
          </cell>
          <cell r="K15">
            <v>9.2062100000000004</v>
          </cell>
          <cell r="M15">
            <v>13.45674</v>
          </cell>
          <cell r="O15">
            <v>2146.8558600000001</v>
          </cell>
          <cell r="Q15">
            <v>28542.749218520403</v>
          </cell>
          <cell r="S15">
            <v>4907.6959699999998</v>
          </cell>
          <cell r="U15">
            <v>3846.81828</v>
          </cell>
          <cell r="W15">
            <v>-1060.8776899999998</v>
          </cell>
          <cell r="Y15">
            <v>27481.871528520402</v>
          </cell>
          <cell r="AA15">
            <v>0.76141303037207608</v>
          </cell>
          <cell r="AB15">
            <v>0.66751836554182731</v>
          </cell>
          <cell r="AC15">
            <v>0.6476018012491449</v>
          </cell>
          <cell r="AD15">
            <v>0.62600697252067827</v>
          </cell>
          <cell r="AF15" t="str">
            <v>NA</v>
          </cell>
          <cell r="AG15" t="str">
            <v>NA</v>
          </cell>
          <cell r="AH15" t="str">
            <v>NA</v>
          </cell>
          <cell r="AI15" t="str">
            <v>NA</v>
          </cell>
          <cell r="AK15">
            <v>8.2352283013823691</v>
          </cell>
          <cell r="AL15">
            <v>6.2976210471797494</v>
          </cell>
          <cell r="AM15">
            <v>6.1073268549676216</v>
          </cell>
          <cell r="AN15">
            <v>5.8609700241034322</v>
          </cell>
          <cell r="AP15">
            <v>27.819338369149001</v>
          </cell>
          <cell r="AQ15">
            <v>15.720312629326145</v>
          </cell>
          <cell r="AR15">
            <v>15.073000396802902</v>
          </cell>
          <cell r="AS15">
            <v>14.037439817552158</v>
          </cell>
          <cell r="AT15">
            <v>0.18</v>
          </cell>
          <cell r="AV15">
            <v>0.83738891093349466</v>
          </cell>
          <cell r="AX15">
            <v>3.0754337394160558E-2</v>
          </cell>
          <cell r="AZ15">
            <v>3.4496147289722723E-2</v>
          </cell>
          <cell r="BB15" t="str">
            <v>NA</v>
          </cell>
          <cell r="BD15" t="str">
            <v>NA</v>
          </cell>
          <cell r="BF15">
            <v>0.10599532117620203</v>
          </cell>
          <cell r="BH15">
            <v>0.10603686631286058</v>
          </cell>
          <cell r="BJ15" t="str">
            <v>NA</v>
          </cell>
          <cell r="BL15" t="str">
            <v>NA</v>
          </cell>
          <cell r="BN15" t="str">
            <v>TSE:6503</v>
          </cell>
          <cell r="BP15">
            <v>124305</v>
          </cell>
          <cell r="BR15">
            <v>38054.154519999996</v>
          </cell>
          <cell r="BT15">
            <v>41170.210359999997</v>
          </cell>
          <cell r="BV15">
            <v>42436.372900000002</v>
          </cell>
          <cell r="BX15">
            <v>3.0754337394160558E-2</v>
          </cell>
          <cell r="BZ15">
            <v>0.27344064508202875</v>
          </cell>
          <cell r="CA15" t="str">
            <v>NA</v>
          </cell>
          <cell r="CB15">
            <v>2.0869792274128815E-2</v>
          </cell>
          <cell r="CC15" t="str">
            <v>NA</v>
          </cell>
          <cell r="CD15">
            <v>4.3945185252272423E-2</v>
          </cell>
          <cell r="CE15">
            <v>0.20862566755562753</v>
          </cell>
          <cell r="CF15">
            <v>0.7265593549179713</v>
          </cell>
          <cell r="CG15">
            <v>4.196527790837383E-2</v>
          </cell>
          <cell r="CH15">
            <v>1672.2968699999999</v>
          </cell>
          <cell r="CI15">
            <v>7939.0733899999996</v>
          </cell>
          <cell r="CJ15">
            <v>27648.60196</v>
          </cell>
          <cell r="CK15">
            <v>1596.95317</v>
          </cell>
          <cell r="CL15">
            <v>331.20317251920676</v>
          </cell>
          <cell r="CN15">
            <v>0.19414028939119155</v>
          </cell>
          <cell r="CP15" t="str">
            <v>NA</v>
          </cell>
          <cell r="CR15">
            <v>14806.4301</v>
          </cell>
          <cell r="CS15">
            <v>1.9277266043028429</v>
          </cell>
          <cell r="CT15" t="str">
            <v>NA</v>
          </cell>
          <cell r="CX15">
            <v>1</v>
          </cell>
          <cell r="CY15">
            <v>2146.8558600000001</v>
          </cell>
          <cell r="CZ15">
            <v>2146.8558600000001</v>
          </cell>
          <cell r="DB15">
            <v>2146.84762</v>
          </cell>
          <cell r="DC15">
            <v>2146.84762</v>
          </cell>
          <cell r="DD15">
            <v>1</v>
          </cell>
          <cell r="DE15">
            <v>2146.8558600000001</v>
          </cell>
          <cell r="DF15">
            <v>0</v>
          </cell>
          <cell r="DH15">
            <v>0</v>
          </cell>
          <cell r="DI15">
            <v>2146.8558600000001</v>
          </cell>
          <cell r="DJ15">
            <v>0</v>
          </cell>
          <cell r="DK15" t="str">
            <v>10Q 8/31/04</v>
          </cell>
          <cell r="DL15">
            <v>0</v>
          </cell>
          <cell r="DM15">
            <v>0</v>
          </cell>
          <cell r="DN15">
            <v>0</v>
          </cell>
          <cell r="DO15">
            <v>0</v>
          </cell>
          <cell r="DQ15">
            <v>1</v>
          </cell>
          <cell r="DR15">
            <v>4907.6959699999998</v>
          </cell>
          <cell r="DS15">
            <v>3846.81828</v>
          </cell>
          <cell r="DT15">
            <v>15967.81315</v>
          </cell>
          <cell r="DU15">
            <v>124305</v>
          </cell>
          <cell r="DV15">
            <v>4907.6959699999998</v>
          </cell>
          <cell r="DW15">
            <v>3846.81828</v>
          </cell>
          <cell r="DX15">
            <v>15967.81315</v>
          </cell>
          <cell r="DY15">
            <v>124305</v>
          </cell>
          <cell r="DZ15" t="str">
            <v>NA</v>
          </cell>
          <cell r="EA15" t="str">
            <v>NA</v>
          </cell>
          <cell r="EB15" t="str">
            <v>NA</v>
          </cell>
          <cell r="EC15" t="str">
            <v>NA</v>
          </cell>
          <cell r="EE15">
            <v>2</v>
          </cell>
          <cell r="EF15" t="str">
            <v>NA</v>
          </cell>
          <cell r="EG15" t="str">
            <v>NA</v>
          </cell>
          <cell r="EH15">
            <v>38054.154519999996</v>
          </cell>
          <cell r="EI15">
            <v>10405.55256</v>
          </cell>
          <cell r="EJ15" t="str">
            <v>NA</v>
          </cell>
          <cell r="EK15">
            <v>794.18230000000005</v>
          </cell>
          <cell r="EL15" t="str">
            <v>NA</v>
          </cell>
          <cell r="EM15" t="str">
            <v>NA</v>
          </cell>
          <cell r="EN15" t="str">
            <v>NA</v>
          </cell>
          <cell r="EO15">
            <v>13034.715700000001</v>
          </cell>
          <cell r="EP15">
            <v>8990.9460899999995</v>
          </cell>
          <cell r="EQ15">
            <v>40924.350930000001</v>
          </cell>
          <cell r="ER15">
            <v>11845.45556</v>
          </cell>
          <cell r="ES15">
            <v>3706.1557899999998</v>
          </cell>
          <cell r="ET15">
            <v>2387.1253700000002</v>
          </cell>
          <cell r="EU15">
            <v>1688.6705400000001</v>
          </cell>
          <cell r="EV15">
            <v>0.78657999999999995</v>
          </cell>
          <cell r="EW15">
            <v>42.158270000000002</v>
          </cell>
          <cell r="EX15" t="str">
            <v>NA</v>
          </cell>
          <cell r="EY15" t="str">
            <v>NA</v>
          </cell>
          <cell r="EZ15">
            <v>38054.154519999996</v>
          </cell>
          <cell r="FA15">
            <v>10405.55256</v>
          </cell>
          <cell r="FB15" t="str">
            <v>NA</v>
          </cell>
          <cell r="FC15">
            <v>794.18230000000005</v>
          </cell>
          <cell r="FD15" t="str">
            <v>NA</v>
          </cell>
          <cell r="FE15" t="str">
            <v>NA</v>
          </cell>
          <cell r="FF15" t="str">
            <v>NA</v>
          </cell>
          <cell r="FH15">
            <v>1</v>
          </cell>
          <cell r="FJ15">
            <v>36093.25088</v>
          </cell>
          <cell r="FK15">
            <v>41170.210359999997</v>
          </cell>
          <cell r="FL15">
            <v>42436.372900000002</v>
          </cell>
          <cell r="FM15">
            <v>43900.26427</v>
          </cell>
          <cell r="FO15" t="str">
            <v>NA</v>
          </cell>
          <cell r="FP15" t="str">
            <v>NA</v>
          </cell>
          <cell r="FQ15" t="str">
            <v>NA</v>
          </cell>
          <cell r="FR15" t="str">
            <v>NA</v>
          </cell>
          <cell r="FT15">
            <v>3337.1110699999999</v>
          </cell>
          <cell r="FU15">
            <v>4363.8496699999996</v>
          </cell>
          <cell r="FV15">
            <v>4499.82</v>
          </cell>
          <cell r="FW15">
            <v>4688.96299</v>
          </cell>
          <cell r="FY15" t="str">
            <v>NA</v>
          </cell>
          <cell r="FZ15" t="str">
            <v>NA</v>
          </cell>
          <cell r="GA15" t="str">
            <v>NA</v>
          </cell>
          <cell r="GB15" t="str">
            <v>NA</v>
          </cell>
          <cell r="GD15">
            <v>0.47791</v>
          </cell>
          <cell r="GE15">
            <v>0.84572999999999998</v>
          </cell>
          <cell r="GF15">
            <v>0.88205</v>
          </cell>
          <cell r="GG15">
            <v>0.94711999999999996</v>
          </cell>
          <cell r="GI15">
            <v>18</v>
          </cell>
          <cell r="GJ15">
            <v>36093.25088</v>
          </cell>
          <cell r="GK15">
            <v>41170.210359999997</v>
          </cell>
          <cell r="GL15">
            <v>42436.372900000002</v>
          </cell>
          <cell r="GM15">
            <v>43900.26427</v>
          </cell>
          <cell r="GN15">
            <v>41399.845390000002</v>
          </cell>
          <cell r="GO15" t="str">
            <v>NA</v>
          </cell>
          <cell r="GP15" t="str">
            <v>NA</v>
          </cell>
          <cell r="GQ15" t="str">
            <v>NA</v>
          </cell>
          <cell r="GR15" t="str">
            <v>NA</v>
          </cell>
          <cell r="GT15">
            <v>3337.1110699999999</v>
          </cell>
          <cell r="GU15">
            <v>4363.8496699999996</v>
          </cell>
          <cell r="GV15">
            <v>4499.82</v>
          </cell>
          <cell r="GW15">
            <v>4688.96299</v>
          </cell>
          <cell r="GX15">
            <v>4293.5561900000002</v>
          </cell>
          <cell r="GY15" t="str">
            <v>NA</v>
          </cell>
          <cell r="GZ15" t="str">
            <v>NA</v>
          </cell>
          <cell r="HA15" t="str">
            <v>NA</v>
          </cell>
          <cell r="HB15" t="str">
            <v>NA</v>
          </cell>
          <cell r="HD15">
            <v>0.47791</v>
          </cell>
          <cell r="HE15">
            <v>0.84572999999999998</v>
          </cell>
          <cell r="HF15">
            <v>0.88205</v>
          </cell>
          <cell r="HG15">
            <v>0.94711999999999996</v>
          </cell>
          <cell r="HI15">
            <v>18</v>
          </cell>
          <cell r="HK15" t="str">
            <v>NA</v>
          </cell>
          <cell r="HL15" t="str">
            <v>NA</v>
          </cell>
          <cell r="HM15" t="str">
            <v>NA</v>
          </cell>
          <cell r="HP15" t="str">
            <v>NA</v>
          </cell>
          <cell r="HQ15" t="str">
            <v>NA</v>
          </cell>
          <cell r="HR15" t="str">
            <v>NA</v>
          </cell>
          <cell r="HU15" t="str">
            <v>NA</v>
          </cell>
          <cell r="HV15" t="str">
            <v>NA</v>
          </cell>
          <cell r="HW15" t="str">
            <v>NA</v>
          </cell>
          <cell r="HZ15" t="str">
            <v>NA</v>
          </cell>
          <cell r="IA15" t="str">
            <v>NA</v>
          </cell>
          <cell r="IB15" t="str">
            <v>NA</v>
          </cell>
          <cell r="IE15" t="str">
            <v>NA</v>
          </cell>
          <cell r="IF15" t="str">
            <v>NA</v>
          </cell>
          <cell r="IG15" t="str">
            <v>NA</v>
          </cell>
          <cell r="II15" t="str">
            <v>NA</v>
          </cell>
        </row>
        <row r="16">
          <cell r="A16" t="str">
            <v>TOSH</v>
          </cell>
          <cell r="C16" t="str">
            <v>Toshiba Corporation</v>
          </cell>
          <cell r="E16" t="str">
            <v>TSE:6502</v>
          </cell>
          <cell r="G16">
            <v>4.48264</v>
          </cell>
          <cell r="H16">
            <v>457.7</v>
          </cell>
          <cell r="I16">
            <v>9.7938387590124545E-3</v>
          </cell>
          <cell r="K16">
            <v>3.6726899999999998</v>
          </cell>
          <cell r="M16">
            <v>4.9458900000000003</v>
          </cell>
          <cell r="O16">
            <v>4234.5681500000001</v>
          </cell>
          <cell r="Q16">
            <v>18982.044571916002</v>
          </cell>
          <cell r="S16">
            <v>1535.3210799999999</v>
          </cell>
          <cell r="U16">
            <v>14375.10944</v>
          </cell>
          <cell r="W16">
            <v>12839.78836</v>
          </cell>
          <cell r="Y16">
            <v>31821.832931916004</v>
          </cell>
          <cell r="AA16">
            <v>0.53102802895338419</v>
          </cell>
          <cell r="AB16">
            <v>0.4971819123930683</v>
          </cell>
          <cell r="AC16">
            <v>0.47420122422467537</v>
          </cell>
          <cell r="AD16">
            <v>0.46500416016465335</v>
          </cell>
          <cell r="AF16" t="str">
            <v>NA</v>
          </cell>
          <cell r="AG16" t="str">
            <v>NA</v>
          </cell>
          <cell r="AH16" t="str">
            <v>NA</v>
          </cell>
          <cell r="AI16" t="str">
            <v>NA</v>
          </cell>
          <cell r="AK16">
            <v>6.8021679658813001</v>
          </cell>
          <cell r="AL16">
            <v>5.8055635608494844</v>
          </cell>
          <cell r="AM16">
            <v>5.3232457111118343</v>
          </cell>
          <cell r="AN16">
            <v>4.9870821688296383</v>
          </cell>
          <cell r="AP16">
            <v>19.820657941280508</v>
          </cell>
          <cell r="AQ16">
            <v>18.008356098344848</v>
          </cell>
          <cell r="AR16">
            <v>11.343573651846039</v>
          </cell>
          <cell r="AS16">
            <v>10.142866840140288</v>
          </cell>
          <cell r="AT16">
            <v>0.06</v>
          </cell>
          <cell r="AV16">
            <v>1.8905956086410065</v>
          </cell>
          <cell r="AX16">
            <v>4.8461891269822477E-2</v>
          </cell>
          <cell r="AZ16">
            <v>1.9778455437399645E-2</v>
          </cell>
          <cell r="BB16" t="str">
            <v>NA</v>
          </cell>
          <cell r="BD16" t="str">
            <v>NA</v>
          </cell>
          <cell r="BF16">
            <v>8.5638871606862468E-2</v>
          </cell>
          <cell r="BH16">
            <v>8.9081220360506683E-2</v>
          </cell>
          <cell r="BJ16" t="str">
            <v>NA</v>
          </cell>
          <cell r="BL16" t="str">
            <v>NA</v>
          </cell>
          <cell r="BN16" t="str">
            <v>TSE:6502</v>
          </cell>
          <cell r="BP16">
            <v>200260</v>
          </cell>
          <cell r="BR16">
            <v>64371.879529999998</v>
          </cell>
          <cell r="BT16">
            <v>64004.405910000001</v>
          </cell>
          <cell r="BV16">
            <v>67106.180470000007</v>
          </cell>
          <cell r="BX16">
            <v>4.8461891269822477E-2</v>
          </cell>
          <cell r="BZ16">
            <v>0.25471778266717326</v>
          </cell>
          <cell r="CA16">
            <v>7.5647869777214813E-2</v>
          </cell>
          <cell r="CB16">
            <v>4.6921228680178013E-2</v>
          </cell>
          <cell r="CC16">
            <v>8.353954769168755E-3</v>
          </cell>
          <cell r="CD16">
            <v>5.5831813455578944E-2</v>
          </cell>
          <cell r="CE16">
            <v>0.15196474053141631</v>
          </cell>
          <cell r="CF16">
            <v>0.74528221717747944</v>
          </cell>
          <cell r="CG16">
            <v>3.1809200926714035E-2</v>
          </cell>
          <cell r="CH16">
            <v>3593.9987697039605</v>
          </cell>
          <cell r="CI16">
            <v>9782.2559702960389</v>
          </cell>
          <cell r="CJ16">
            <v>47975.217100000002</v>
          </cell>
          <cell r="CK16">
            <v>2047.61805</v>
          </cell>
          <cell r="CL16">
            <v>319.60654104663939</v>
          </cell>
          <cell r="CN16">
            <v>0.46987443628775871</v>
          </cell>
          <cell r="CP16">
            <v>14.56206095814178</v>
          </cell>
          <cell r="CR16">
            <v>2160.5245</v>
          </cell>
          <cell r="CS16">
            <v>8.7858501821738191</v>
          </cell>
          <cell r="CT16">
            <v>9.0322410172806205</v>
          </cell>
          <cell r="CX16">
            <v>1</v>
          </cell>
          <cell r="CY16">
            <v>4234.5681500000001</v>
          </cell>
          <cell r="CZ16">
            <v>4234.5681500000001</v>
          </cell>
          <cell r="DB16">
            <v>4234.4372199999998</v>
          </cell>
          <cell r="DC16">
            <v>4234.4372199999998</v>
          </cell>
          <cell r="DD16">
            <v>1</v>
          </cell>
          <cell r="DE16">
            <v>4234.5681500000001</v>
          </cell>
          <cell r="DF16">
            <v>0</v>
          </cell>
          <cell r="DH16">
            <v>0</v>
          </cell>
          <cell r="DI16">
            <v>4234.5681500000001</v>
          </cell>
          <cell r="DJ16">
            <v>0</v>
          </cell>
          <cell r="DK16" t="str">
            <v>10Q 8/31/04</v>
          </cell>
          <cell r="DL16">
            <v>0</v>
          </cell>
          <cell r="DM16">
            <v>0</v>
          </cell>
          <cell r="DN16">
            <v>0</v>
          </cell>
          <cell r="DO16">
            <v>0</v>
          </cell>
          <cell r="DQ16">
            <v>1</v>
          </cell>
          <cell r="DR16">
            <v>1535.3210799999999</v>
          </cell>
          <cell r="DS16">
            <v>14375.10944</v>
          </cell>
          <cell r="DT16">
            <v>16218.403060000001</v>
          </cell>
          <cell r="DU16">
            <v>200260</v>
          </cell>
          <cell r="DV16">
            <v>1535.3210799999999</v>
          </cell>
          <cell r="DW16">
            <v>14375.10944</v>
          </cell>
          <cell r="DX16">
            <v>16218.403060000001</v>
          </cell>
          <cell r="DY16">
            <v>200260</v>
          </cell>
          <cell r="DZ16" t="str">
            <v>NA</v>
          </cell>
          <cell r="EA16" t="str">
            <v>NA</v>
          </cell>
          <cell r="EB16" t="str">
            <v>NA</v>
          </cell>
          <cell r="EC16" t="str">
            <v>NA</v>
          </cell>
          <cell r="EE16">
            <v>1</v>
          </cell>
          <cell r="EF16">
            <v>18589.091540000001</v>
          </cell>
          <cell r="EG16">
            <v>13900.98199</v>
          </cell>
          <cell r="EH16">
            <v>64371.879529999998</v>
          </cell>
          <cell r="EI16">
            <v>16396.662420000001</v>
          </cell>
          <cell r="EJ16">
            <v>4869.5955599999998</v>
          </cell>
          <cell r="EK16">
            <v>3020.4076799999998</v>
          </cell>
          <cell r="EL16">
            <v>537.75977</v>
          </cell>
          <cell r="EM16">
            <v>0.16202</v>
          </cell>
          <cell r="EN16">
            <v>334.40291000000002</v>
          </cell>
          <cell r="EO16">
            <v>18589.091540000001</v>
          </cell>
          <cell r="EP16">
            <v>13900.98199</v>
          </cell>
          <cell r="EQ16">
            <v>64371.879529999998</v>
          </cell>
          <cell r="ER16">
            <v>16396.662420000001</v>
          </cell>
          <cell r="ES16">
            <v>4869.5955599999998</v>
          </cell>
          <cell r="ET16">
            <v>3020.4076799999998</v>
          </cell>
          <cell r="EU16">
            <v>537.75977</v>
          </cell>
          <cell r="EV16">
            <v>0.16202</v>
          </cell>
          <cell r="EW16">
            <v>334.40291000000002</v>
          </cell>
          <cell r="EX16" t="str">
            <v>NA</v>
          </cell>
          <cell r="EY16" t="str">
            <v>NA</v>
          </cell>
          <cell r="EZ16" t="str">
            <v>NA</v>
          </cell>
          <cell r="FA16">
            <v>16775.296330000001</v>
          </cell>
          <cell r="FB16" t="str">
            <v>NA</v>
          </cell>
          <cell r="FC16" t="str">
            <v>NA</v>
          </cell>
          <cell r="FD16" t="str">
            <v>NA</v>
          </cell>
          <cell r="FE16" t="str">
            <v>NA</v>
          </cell>
          <cell r="FF16" t="str">
            <v>NA</v>
          </cell>
          <cell r="FH16">
            <v>1</v>
          </cell>
          <cell r="FJ16">
            <v>59924.959130000003</v>
          </cell>
          <cell r="FK16">
            <v>64004.405910000001</v>
          </cell>
          <cell r="FL16">
            <v>67106.180470000007</v>
          </cell>
          <cell r="FM16">
            <v>68433.43707</v>
          </cell>
          <cell r="FO16" t="str">
            <v>NA</v>
          </cell>
          <cell r="FP16" t="str">
            <v>NA</v>
          </cell>
          <cell r="FQ16" t="str">
            <v>NA</v>
          </cell>
          <cell r="FR16" t="str">
            <v>NA</v>
          </cell>
          <cell r="FT16">
            <v>4678.1898199999996</v>
          </cell>
          <cell r="FU16">
            <v>5481.2650999999996</v>
          </cell>
          <cell r="FV16">
            <v>5977.9004500000001</v>
          </cell>
          <cell r="FW16">
            <v>6380.8519399999996</v>
          </cell>
          <cell r="FY16" t="str">
            <v>NA</v>
          </cell>
          <cell r="FZ16" t="str">
            <v>NA</v>
          </cell>
          <cell r="GA16" t="str">
            <v>NA</v>
          </cell>
          <cell r="GB16" t="str">
            <v>NA</v>
          </cell>
          <cell r="GD16">
            <v>0.22616</v>
          </cell>
          <cell r="GE16">
            <v>0.24892</v>
          </cell>
          <cell r="GF16">
            <v>0.39517000000000002</v>
          </cell>
          <cell r="GG16">
            <v>0.44195000000000001</v>
          </cell>
          <cell r="GI16">
            <v>6</v>
          </cell>
          <cell r="GJ16">
            <v>59924.959130000003</v>
          </cell>
          <cell r="GK16">
            <v>64004.405910000001</v>
          </cell>
          <cell r="GL16">
            <v>67106.180470000007</v>
          </cell>
          <cell r="GM16">
            <v>68433.43707</v>
          </cell>
          <cell r="GN16">
            <v>65214.230759999999</v>
          </cell>
          <cell r="GO16" t="str">
            <v>NA</v>
          </cell>
          <cell r="GP16" t="str">
            <v>NA</v>
          </cell>
          <cell r="GQ16" t="str">
            <v>NA</v>
          </cell>
          <cell r="GR16" t="str">
            <v>NA</v>
          </cell>
          <cell r="GT16">
            <v>4678.1898199999996</v>
          </cell>
          <cell r="GU16">
            <v>5481.2650999999996</v>
          </cell>
          <cell r="GV16">
            <v>5977.9004500000001</v>
          </cell>
          <cell r="GW16">
            <v>6380.8519399999996</v>
          </cell>
          <cell r="GX16">
            <v>5593.1870099999996</v>
          </cell>
          <cell r="GY16" t="str">
            <v>NA</v>
          </cell>
          <cell r="GZ16" t="str">
            <v>NA</v>
          </cell>
          <cell r="HA16" t="str">
            <v>NA</v>
          </cell>
          <cell r="HB16" t="str">
            <v>NA</v>
          </cell>
          <cell r="HD16">
            <v>0.22616</v>
          </cell>
          <cell r="HE16">
            <v>0.24892</v>
          </cell>
          <cell r="HF16">
            <v>0.39517000000000002</v>
          </cell>
          <cell r="HG16">
            <v>0.44195000000000001</v>
          </cell>
          <cell r="HI16">
            <v>6</v>
          </cell>
          <cell r="HK16" t="str">
            <v>NA</v>
          </cell>
          <cell r="HL16" t="str">
            <v>NA</v>
          </cell>
          <cell r="HM16" t="str">
            <v>NA</v>
          </cell>
          <cell r="HP16" t="str">
            <v>NA</v>
          </cell>
          <cell r="HQ16" t="str">
            <v>NA</v>
          </cell>
          <cell r="HR16" t="str">
            <v>NA</v>
          </cell>
          <cell r="HU16" t="str">
            <v>NA</v>
          </cell>
          <cell r="HV16" t="str">
            <v>NA</v>
          </cell>
          <cell r="HW16" t="str">
            <v>NA</v>
          </cell>
          <cell r="HZ16" t="str">
            <v>NA</v>
          </cell>
          <cell r="IA16" t="str">
            <v>NA</v>
          </cell>
          <cell r="IB16" t="str">
            <v>NA</v>
          </cell>
          <cell r="IE16" t="str">
            <v>NA</v>
          </cell>
          <cell r="IF16" t="str">
            <v>NA</v>
          </cell>
          <cell r="IG16" t="str">
            <v>NA</v>
          </cell>
          <cell r="II16" t="str">
            <v>NA</v>
          </cell>
        </row>
        <row r="17">
          <cell r="A17" t="str">
            <v>ROHM</v>
          </cell>
          <cell r="C17" t="str">
            <v>ROHM Co., Ltd.</v>
          </cell>
          <cell r="E17" t="str">
            <v>TSE:6963</v>
          </cell>
          <cell r="G17">
            <v>58.469230000000003</v>
          </cell>
          <cell r="H17">
            <v>5970</v>
          </cell>
          <cell r="I17">
            <v>9.7938408710217754E-3</v>
          </cell>
          <cell r="K17">
            <v>33.690809999999999</v>
          </cell>
          <cell r="M17">
            <v>59.546550000000003</v>
          </cell>
          <cell r="O17">
            <v>107.80500000000001</v>
          </cell>
          <cell r="Q17">
            <v>6303.2753401500004</v>
          </cell>
          <cell r="S17">
            <v>2771.7529</v>
          </cell>
          <cell r="U17">
            <v>0</v>
          </cell>
          <cell r="W17">
            <v>-2771.7529</v>
          </cell>
          <cell r="Y17">
            <v>3531.5224401500004</v>
          </cell>
          <cell r="AA17">
            <v>1.1558818172897063</v>
          </cell>
          <cell r="AB17">
            <v>1.0378783882550215</v>
          </cell>
          <cell r="AC17">
            <v>1.0272830507757116</v>
          </cell>
          <cell r="AD17">
            <v>0.95788739586465166</v>
          </cell>
          <cell r="AF17" t="str">
            <v>NA</v>
          </cell>
          <cell r="AG17" t="str">
            <v>NA</v>
          </cell>
          <cell r="AH17" t="str">
            <v>NA</v>
          </cell>
          <cell r="AI17" t="str">
            <v>NA</v>
          </cell>
          <cell r="AK17">
            <v>8.0175861340162733</v>
          </cell>
          <cell r="AL17">
            <v>5.7701422600213661</v>
          </cell>
          <cell r="AM17">
            <v>4.8742736479890816</v>
          </cell>
          <cell r="AN17">
            <v>4.3061222685012774</v>
          </cell>
          <cell r="AP17" t="str">
            <v>NM</v>
          </cell>
          <cell r="AQ17">
            <v>21.899982395882883</v>
          </cell>
          <cell r="AR17">
            <v>24.092543451208559</v>
          </cell>
          <cell r="AS17">
            <v>21.024458739810356</v>
          </cell>
          <cell r="AT17">
            <v>8.615819999999999E-2</v>
          </cell>
          <cell r="AV17">
            <v>2.796314622544176</v>
          </cell>
          <cell r="AX17">
            <v>1.0313941684630512E-2</v>
          </cell>
          <cell r="AZ17">
            <v>7.2446568574397796E-2</v>
          </cell>
          <cell r="BB17" t="str">
            <v>NA</v>
          </cell>
          <cell r="BD17" t="str">
            <v>NA</v>
          </cell>
          <cell r="BF17">
            <v>0.17987050257772644</v>
          </cell>
          <cell r="BH17">
            <v>0.21075613003375895</v>
          </cell>
          <cell r="BJ17" t="str">
            <v>NA</v>
          </cell>
          <cell r="BL17" t="str">
            <v>NA</v>
          </cell>
          <cell r="BN17" t="str">
            <v>TSE:6963</v>
          </cell>
          <cell r="BP17">
            <v>19985</v>
          </cell>
          <cell r="BR17">
            <v>3104.3049700000001</v>
          </cell>
          <cell r="BT17">
            <v>3402.63607</v>
          </cell>
          <cell r="BV17">
            <v>3437.7306600000002</v>
          </cell>
          <cell r="BX17">
            <v>1.0313941684630512E-2</v>
          </cell>
          <cell r="BZ17">
            <v>0.27063027895741826</v>
          </cell>
          <cell r="CA17" t="str">
            <v>NA</v>
          </cell>
          <cell r="CB17" t="str">
            <v>NM</v>
          </cell>
          <cell r="CC17" t="str">
            <v>NA</v>
          </cell>
          <cell r="CD17">
            <v>0.129099551710604</v>
          </cell>
          <cell r="CE17">
            <v>0.14468041456635622</v>
          </cell>
          <cell r="CF17">
            <v>0.72936972104258158</v>
          </cell>
          <cell r="CG17">
            <v>0.17419035024770776</v>
          </cell>
          <cell r="CH17">
            <v>400.76438000000002</v>
          </cell>
          <cell r="CI17">
            <v>449.13213000000002</v>
          </cell>
          <cell r="CJ17">
            <v>2264.1860499999998</v>
          </cell>
          <cell r="CK17">
            <v>540.73996999999997</v>
          </cell>
          <cell r="CL17">
            <v>170.25949812359269</v>
          </cell>
          <cell r="CN17">
            <v>0</v>
          </cell>
          <cell r="CP17" t="str">
            <v>NA</v>
          </cell>
          <cell r="CR17">
            <v>6410.6750000000002</v>
          </cell>
          <cell r="CS17">
            <v>0.9832467470508176</v>
          </cell>
          <cell r="CT17" t="str">
            <v>NA</v>
          </cell>
          <cell r="CX17">
            <v>1</v>
          </cell>
          <cell r="CY17">
            <v>107.80500000000001</v>
          </cell>
          <cell r="CZ17">
            <v>107.80500000000001</v>
          </cell>
          <cell r="DB17">
            <v>107.80522999999999</v>
          </cell>
          <cell r="DC17">
            <v>107.80522999999999</v>
          </cell>
          <cell r="DD17">
            <v>1</v>
          </cell>
          <cell r="DE17">
            <v>107.80500000000001</v>
          </cell>
          <cell r="DF17">
            <v>0</v>
          </cell>
          <cell r="DH17">
            <v>0</v>
          </cell>
          <cell r="DI17">
            <v>107.80500000000001</v>
          </cell>
          <cell r="DJ17">
            <v>0</v>
          </cell>
          <cell r="DK17" t="str">
            <v>10Q 8/31/04</v>
          </cell>
          <cell r="DL17">
            <v>0</v>
          </cell>
          <cell r="DM17">
            <v>0</v>
          </cell>
          <cell r="DN17">
            <v>0</v>
          </cell>
          <cell r="DO17">
            <v>0</v>
          </cell>
          <cell r="DQ17">
            <v>1</v>
          </cell>
          <cell r="DR17">
            <v>2771.7529</v>
          </cell>
          <cell r="DS17">
            <v>0</v>
          </cell>
          <cell r="DT17">
            <v>6593.8093600000002</v>
          </cell>
          <cell r="DU17">
            <v>19985</v>
          </cell>
          <cell r="DV17">
            <v>2771.7529</v>
          </cell>
          <cell r="DW17">
            <v>0</v>
          </cell>
          <cell r="DX17">
            <v>6593.8093600000002</v>
          </cell>
          <cell r="DY17">
            <v>19985</v>
          </cell>
          <cell r="DZ17" t="str">
            <v>NA</v>
          </cell>
          <cell r="EA17" t="str">
            <v>NA</v>
          </cell>
          <cell r="EB17" t="str">
            <v>NA</v>
          </cell>
          <cell r="EC17" t="str">
            <v>NA</v>
          </cell>
          <cell r="EE17">
            <v>2</v>
          </cell>
          <cell r="EF17" t="str">
            <v>NA</v>
          </cell>
          <cell r="EG17" t="str">
            <v>NA</v>
          </cell>
          <cell r="EH17">
            <v>3104.3049700000001</v>
          </cell>
          <cell r="EI17">
            <v>840.11892</v>
          </cell>
          <cell r="EJ17" t="str">
            <v>NA</v>
          </cell>
          <cell r="EK17">
            <v>-9.77759</v>
          </cell>
          <cell r="EL17" t="str">
            <v>NA</v>
          </cell>
          <cell r="EM17" t="str">
            <v>NA</v>
          </cell>
          <cell r="EN17" t="str">
            <v>NA</v>
          </cell>
          <cell r="EO17">
            <v>766.25545</v>
          </cell>
          <cell r="EP17">
            <v>872.95254</v>
          </cell>
          <cell r="EQ17">
            <v>3351.8782700000002</v>
          </cell>
          <cell r="ER17">
            <v>1111.2997700000001</v>
          </cell>
          <cell r="ES17">
            <v>519.53396999999995</v>
          </cell>
          <cell r="ET17">
            <v>304.78352000000001</v>
          </cell>
          <cell r="EU17">
            <v>316.68065000000001</v>
          </cell>
          <cell r="EV17">
            <v>2.9374199999999999</v>
          </cell>
          <cell r="EW17">
            <v>0</v>
          </cell>
          <cell r="EX17" t="str">
            <v>NA</v>
          </cell>
          <cell r="EY17" t="str">
            <v>NA</v>
          </cell>
          <cell r="EZ17">
            <v>3104.3049700000001</v>
          </cell>
          <cell r="FA17">
            <v>840.11892</v>
          </cell>
          <cell r="FB17" t="str">
            <v>NA</v>
          </cell>
          <cell r="FC17">
            <v>-9.77759</v>
          </cell>
          <cell r="FD17" t="str">
            <v>NA</v>
          </cell>
          <cell r="FE17" t="str">
            <v>NA</v>
          </cell>
          <cell r="FF17" t="str">
            <v>NA</v>
          </cell>
          <cell r="FH17">
            <v>1</v>
          </cell>
          <cell r="FJ17">
            <v>3055.2625600000001</v>
          </cell>
          <cell r="FK17">
            <v>3402.63607</v>
          </cell>
          <cell r="FL17">
            <v>3437.7306600000002</v>
          </cell>
          <cell r="FM17">
            <v>3686.7824500000002</v>
          </cell>
          <cell r="FO17" t="str">
            <v>NA</v>
          </cell>
          <cell r="FP17" t="str">
            <v>NA</v>
          </cell>
          <cell r="FQ17" t="str">
            <v>NA</v>
          </cell>
          <cell r="FR17" t="str">
            <v>NA</v>
          </cell>
          <cell r="FT17">
            <v>440.47203000000002</v>
          </cell>
          <cell r="FU17">
            <v>612.03386</v>
          </cell>
          <cell r="FV17">
            <v>724.52281000000005</v>
          </cell>
          <cell r="FW17">
            <v>820.11662000000001</v>
          </cell>
          <cell r="FY17" t="str">
            <v>NA</v>
          </cell>
          <cell r="FZ17" t="str">
            <v>NA</v>
          </cell>
          <cell r="GA17" t="str">
            <v>NA</v>
          </cell>
          <cell r="GB17" t="str">
            <v>NA</v>
          </cell>
          <cell r="GD17">
            <v>0.56242000000000003</v>
          </cell>
          <cell r="GE17">
            <v>2.6698300000000001</v>
          </cell>
          <cell r="GF17">
            <v>2.42686</v>
          </cell>
          <cell r="GG17">
            <v>2.7810100000000002</v>
          </cell>
          <cell r="GI17">
            <v>8.6158199999999994</v>
          </cell>
          <cell r="GJ17">
            <v>3055.2625600000001</v>
          </cell>
          <cell r="GK17">
            <v>3402.63607</v>
          </cell>
          <cell r="GL17">
            <v>3437.7306600000002</v>
          </cell>
          <cell r="GM17">
            <v>3686.7824500000002</v>
          </cell>
          <cell r="GN17">
            <v>3429.2523299999998</v>
          </cell>
          <cell r="GO17" t="str">
            <v>NA</v>
          </cell>
          <cell r="GP17" t="str">
            <v>NA</v>
          </cell>
          <cell r="GQ17" t="str">
            <v>NA</v>
          </cell>
          <cell r="GR17" t="str">
            <v>NA</v>
          </cell>
          <cell r="GT17">
            <v>440.47203000000002</v>
          </cell>
          <cell r="GU17">
            <v>612.03386</v>
          </cell>
          <cell r="GV17">
            <v>724.52281000000005</v>
          </cell>
          <cell r="GW17">
            <v>820.11662000000001</v>
          </cell>
          <cell r="GX17">
            <v>655.44575999999995</v>
          </cell>
          <cell r="GY17" t="str">
            <v>NA</v>
          </cell>
          <cell r="GZ17" t="str">
            <v>NA</v>
          </cell>
          <cell r="HA17" t="str">
            <v>NA</v>
          </cell>
          <cell r="HB17" t="str">
            <v>NA</v>
          </cell>
          <cell r="HD17">
            <v>0.56242000000000003</v>
          </cell>
          <cell r="HE17">
            <v>2.6698300000000001</v>
          </cell>
          <cell r="HF17">
            <v>2.42686</v>
          </cell>
          <cell r="HG17">
            <v>2.7810100000000002</v>
          </cell>
          <cell r="HI17">
            <v>8.6158199999999994</v>
          </cell>
          <cell r="HK17" t="str">
            <v>NA</v>
          </cell>
          <cell r="HL17" t="str">
            <v>NA</v>
          </cell>
          <cell r="HM17" t="str">
            <v>NA</v>
          </cell>
          <cell r="HP17" t="str">
            <v>NA</v>
          </cell>
          <cell r="HQ17" t="str">
            <v>NA</v>
          </cell>
          <cell r="HR17" t="str">
            <v>NA</v>
          </cell>
          <cell r="HU17" t="str">
            <v>NA</v>
          </cell>
          <cell r="HV17" t="str">
            <v>NA</v>
          </cell>
          <cell r="HW17" t="str">
            <v>NA</v>
          </cell>
          <cell r="HZ17" t="str">
            <v>NA</v>
          </cell>
          <cell r="IA17" t="str">
            <v>NA</v>
          </cell>
          <cell r="IB17" t="str">
            <v>NA</v>
          </cell>
          <cell r="IE17" t="str">
            <v>NA</v>
          </cell>
          <cell r="IF17" t="str">
            <v>NA</v>
          </cell>
          <cell r="IG17" t="str">
            <v>NA</v>
          </cell>
          <cell r="II17" t="str">
            <v>NA</v>
          </cell>
        </row>
        <row r="19">
          <cell r="C19" t="str">
            <v>USA</v>
          </cell>
        </row>
        <row r="20">
          <cell r="A20" t="str">
            <v>TXN</v>
          </cell>
          <cell r="C20" t="str">
            <v>Texas Instruments Inc.</v>
          </cell>
          <cell r="E20" t="str">
            <v>NasdaqGS:TXN</v>
          </cell>
          <cell r="G20">
            <v>46.77</v>
          </cell>
          <cell r="H20">
            <v>46.77</v>
          </cell>
          <cell r="I20">
            <v>1</v>
          </cell>
          <cell r="K20">
            <v>38</v>
          </cell>
          <cell r="M20">
            <v>49.77</v>
          </cell>
          <cell r="O20">
            <v>1079.3510000000001</v>
          </cell>
          <cell r="Q20">
            <v>50481.246270000011</v>
          </cell>
          <cell r="S20">
            <v>2804</v>
          </cell>
          <cell r="U20">
            <v>4648</v>
          </cell>
          <cell r="W20">
            <v>1844</v>
          </cell>
          <cell r="Y20">
            <v>52325.246270000011</v>
          </cell>
          <cell r="AA20">
            <v>4.3009603341240208</v>
          </cell>
          <cell r="AB20">
            <v>4.02689795328582</v>
          </cell>
          <cell r="AC20">
            <v>3.8292769038366576</v>
          </cell>
          <cell r="AD20">
            <v>3.6762834029033238</v>
          </cell>
          <cell r="AF20">
            <v>8.3010523463746306</v>
          </cell>
          <cell r="AG20">
            <v>7.1380384011839126</v>
          </cell>
          <cell r="AH20">
            <v>6.6650077651327431</v>
          </cell>
          <cell r="AI20">
            <v>6.2471541239055774</v>
          </cell>
          <cell r="AK20">
            <v>13.150951444553277</v>
          </cell>
          <cell r="AL20">
            <v>10.576012630454555</v>
          </cell>
          <cell r="AM20">
            <v>9.859092120019648</v>
          </cell>
          <cell r="AN20">
            <v>9.4687696293954247</v>
          </cell>
          <cell r="AP20">
            <v>24.588871130551819</v>
          </cell>
          <cell r="AQ20">
            <v>18.51184845378371</v>
          </cell>
          <cell r="AR20">
            <v>16.30292699760528</v>
          </cell>
          <cell r="AS20">
            <v>15.260873821254934</v>
          </cell>
          <cell r="AT20">
            <v>0.1</v>
          </cell>
          <cell r="AV20">
            <v>1.6302926997605278</v>
          </cell>
          <cell r="AX20">
            <v>5.160792870611175E-2</v>
          </cell>
          <cell r="AZ20">
            <v>4.1616351125842943E-2</v>
          </cell>
          <cell r="BB20">
            <v>0.56414629999999999</v>
          </cell>
          <cell r="BD20">
            <v>0.57453449999999995</v>
          </cell>
          <cell r="BF20">
            <v>0.38075767247951414</v>
          </cell>
          <cell r="BH20">
            <v>0.38840056033770243</v>
          </cell>
          <cell r="BJ20">
            <v>0.21210399082209896</v>
          </cell>
          <cell r="BL20">
            <v>0.22397515956507122</v>
          </cell>
          <cell r="BN20" t="str">
            <v>NasdaqGS:TXN</v>
          </cell>
          <cell r="BP20">
            <v>32209</v>
          </cell>
          <cell r="BR20">
            <v>12548</v>
          </cell>
          <cell r="BT20">
            <v>12993.934010000001</v>
          </cell>
          <cell r="BV20">
            <v>13664.52403</v>
          </cell>
          <cell r="BX20">
            <v>5.160792870611175E-2</v>
          </cell>
          <cell r="BZ20">
            <v>0.55052598023589416</v>
          </cell>
          <cell r="CA20">
            <v>0.35575390500478166</v>
          </cell>
          <cell r="CB20">
            <v>0.26147593241950906</v>
          </cell>
          <cell r="CC20">
            <v>0.18409308256295823</v>
          </cell>
          <cell r="CD20">
            <v>0.11388269046860057</v>
          </cell>
          <cell r="CE20">
            <v>0.17516735734778452</v>
          </cell>
          <cell r="CF20">
            <v>0.44947401976410584</v>
          </cell>
          <cell r="CG20">
            <v>3.0841568377430666E-2</v>
          </cell>
          <cell r="CH20">
            <v>1429</v>
          </cell>
          <cell r="CI20">
            <v>2198</v>
          </cell>
          <cell r="CJ20">
            <v>5640</v>
          </cell>
          <cell r="CK20">
            <v>387</v>
          </cell>
          <cell r="CL20">
            <v>403.42556459374714</v>
          </cell>
          <cell r="CN20">
            <v>0.30752944290062195</v>
          </cell>
          <cell r="CP20">
            <v>46.020618556701031</v>
          </cell>
          <cell r="CR20">
            <v>3941</v>
          </cell>
          <cell r="CS20">
            <v>12.809247975133218</v>
          </cell>
          <cell r="CT20">
            <v>33.824742268041234</v>
          </cell>
          <cell r="CX20">
            <v>1</v>
          </cell>
          <cell r="CY20">
            <v>1079.3510000000001</v>
          </cell>
          <cell r="CZ20">
            <v>1079.3510000000001</v>
          </cell>
          <cell r="DB20">
            <v>1067.55558</v>
          </cell>
          <cell r="DC20">
            <v>1067.55558</v>
          </cell>
          <cell r="DD20">
            <v>1</v>
          </cell>
          <cell r="DE20">
            <v>1079.3510000000001</v>
          </cell>
          <cell r="DF20">
            <v>0</v>
          </cell>
          <cell r="DH20">
            <v>0</v>
          </cell>
          <cell r="DI20">
            <v>1079.3510000000001</v>
          </cell>
          <cell r="DJ20">
            <v>0</v>
          </cell>
          <cell r="DK20" t="str">
            <v>10Q 8/31/04</v>
          </cell>
          <cell r="DL20">
            <v>0</v>
          </cell>
          <cell r="DM20">
            <v>0</v>
          </cell>
          <cell r="DN20">
            <v>0</v>
          </cell>
          <cell r="DO20">
            <v>0</v>
          </cell>
          <cell r="DQ20">
            <v>1</v>
          </cell>
          <cell r="DR20">
            <v>2804</v>
          </cell>
          <cell r="DS20">
            <v>4648</v>
          </cell>
          <cell r="DT20">
            <v>10466</v>
          </cell>
          <cell r="DU20">
            <v>32209</v>
          </cell>
          <cell r="DV20">
            <v>2804</v>
          </cell>
          <cell r="DW20">
            <v>4648</v>
          </cell>
          <cell r="DX20">
            <v>10466</v>
          </cell>
          <cell r="DY20">
            <v>32209</v>
          </cell>
          <cell r="DZ20" t="str">
            <v>NA</v>
          </cell>
          <cell r="EA20" t="str">
            <v>NA</v>
          </cell>
          <cell r="EB20" t="str">
            <v>NA</v>
          </cell>
          <cell r="EC20" t="str">
            <v>NA</v>
          </cell>
          <cell r="EE20">
            <v>1</v>
          </cell>
          <cell r="EF20">
            <v>2983</v>
          </cell>
          <cell r="EG20">
            <v>3292</v>
          </cell>
          <cell r="EH20">
            <v>12548</v>
          </cell>
          <cell r="EI20">
            <v>6908</v>
          </cell>
          <cell r="EJ20">
            <v>4464</v>
          </cell>
          <cell r="EK20">
            <v>3281</v>
          </cell>
          <cell r="EL20">
            <v>2310</v>
          </cell>
          <cell r="EM20">
            <v>2.0705100000000001</v>
          </cell>
          <cell r="EN20">
            <v>97</v>
          </cell>
          <cell r="EO20">
            <v>2983</v>
          </cell>
          <cell r="EP20">
            <v>3292</v>
          </cell>
          <cell r="EQ20">
            <v>12548</v>
          </cell>
          <cell r="ER20">
            <v>6908</v>
          </cell>
          <cell r="ES20">
            <v>4464</v>
          </cell>
          <cell r="ET20">
            <v>3281</v>
          </cell>
          <cell r="EU20">
            <v>2310</v>
          </cell>
          <cell r="EV20">
            <v>2.0705100000000001</v>
          </cell>
          <cell r="EW20">
            <v>97</v>
          </cell>
          <cell r="EX20" t="str">
            <v>NA</v>
          </cell>
          <cell r="EY20" t="str">
            <v>NA</v>
          </cell>
          <cell r="EZ20" t="str">
            <v>NA</v>
          </cell>
          <cell r="FA20" t="str">
            <v>NA</v>
          </cell>
          <cell r="FB20" t="str">
            <v>NA</v>
          </cell>
          <cell r="FC20" t="str">
            <v>NA</v>
          </cell>
          <cell r="FD20" t="str">
            <v>NA</v>
          </cell>
          <cell r="FE20" t="str">
            <v>NA</v>
          </cell>
          <cell r="FF20" t="str">
            <v>NA</v>
          </cell>
          <cell r="FH20">
            <v>1</v>
          </cell>
          <cell r="FJ20">
            <v>12165.94486</v>
          </cell>
          <cell r="FK20">
            <v>12993.934010000001</v>
          </cell>
          <cell r="FL20">
            <v>13664.52403</v>
          </cell>
          <cell r="FM20">
            <v>14233.19166</v>
          </cell>
          <cell r="FO20">
            <v>6303.4473325363779</v>
          </cell>
          <cell r="FP20">
            <v>7330.4797941856632</v>
          </cell>
          <cell r="FQ20">
            <v>7850.7404813140347</v>
          </cell>
          <cell r="FR20">
            <v>8375.8532656926782</v>
          </cell>
          <cell r="FT20">
            <v>3978.8182999999999</v>
          </cell>
          <cell r="FU20">
            <v>4947.54007</v>
          </cell>
          <cell r="FV20">
            <v>5307.30879</v>
          </cell>
          <cell r="FW20">
            <v>5526.08716</v>
          </cell>
          <cell r="FY20">
            <v>2112.3238000000001</v>
          </cell>
          <cell r="FZ20">
            <v>2756.0652599999999</v>
          </cell>
          <cell r="GA20">
            <v>3060.51395</v>
          </cell>
          <cell r="GB20">
            <v>3301.74982</v>
          </cell>
          <cell r="GD20">
            <v>1.90208</v>
          </cell>
          <cell r="GE20">
            <v>2.5264899999999999</v>
          </cell>
          <cell r="GF20">
            <v>2.8688099999999999</v>
          </cell>
          <cell r="GG20">
            <v>3.0647000000000002</v>
          </cell>
          <cell r="GI20">
            <v>10</v>
          </cell>
          <cell r="GJ20">
            <v>12165.94486</v>
          </cell>
          <cell r="GK20">
            <v>12993.934010000001</v>
          </cell>
          <cell r="GL20">
            <v>13664.52403</v>
          </cell>
          <cell r="GM20">
            <v>14233.19166</v>
          </cell>
          <cell r="GN20">
            <v>13357.162399999999</v>
          </cell>
          <cell r="GO20">
            <v>6303.4473325363779</v>
          </cell>
          <cell r="GP20">
            <v>7330.4797941856632</v>
          </cell>
          <cell r="GQ20">
            <v>7850.7404813140347</v>
          </cell>
          <cell r="GR20">
            <v>8375.8532656926782</v>
          </cell>
          <cell r="GT20">
            <v>3978.8182999999999</v>
          </cell>
          <cell r="GU20">
            <v>4947.54007</v>
          </cell>
          <cell r="GV20">
            <v>5307.30879</v>
          </cell>
          <cell r="GW20">
            <v>5526.08716</v>
          </cell>
          <cell r="GX20">
            <v>5141.4758000000002</v>
          </cell>
          <cell r="GY20">
            <v>2112.3238000000001</v>
          </cell>
          <cell r="GZ20">
            <v>2756.0652599999999</v>
          </cell>
          <cell r="HA20">
            <v>3060.51395</v>
          </cell>
          <cell r="HB20">
            <v>3301.74982</v>
          </cell>
          <cell r="HD20">
            <v>1.90208</v>
          </cell>
          <cell r="HE20">
            <v>2.5264899999999999</v>
          </cell>
          <cell r="HF20">
            <v>2.8688099999999999</v>
          </cell>
          <cell r="HG20">
            <v>3.0647000000000002</v>
          </cell>
          <cell r="HI20">
            <v>10</v>
          </cell>
          <cell r="HK20" t="str">
            <v>NA</v>
          </cell>
          <cell r="HL20" t="str">
            <v>NA</v>
          </cell>
          <cell r="HM20" t="str">
            <v>NA</v>
          </cell>
          <cell r="HP20" t="str">
            <v>NA</v>
          </cell>
          <cell r="HQ20" t="str">
            <v>NA</v>
          </cell>
          <cell r="HR20" t="str">
            <v>NA</v>
          </cell>
          <cell r="HU20" t="str">
            <v>NA</v>
          </cell>
          <cell r="HV20" t="str">
            <v>NA</v>
          </cell>
          <cell r="HW20" t="str">
            <v>NA</v>
          </cell>
          <cell r="HZ20" t="str">
            <v>NA</v>
          </cell>
          <cell r="IA20" t="str">
            <v>NA</v>
          </cell>
          <cell r="IB20" t="str">
            <v>NA</v>
          </cell>
          <cell r="IE20" t="str">
            <v>NA</v>
          </cell>
          <cell r="IF20" t="str">
            <v>NA</v>
          </cell>
          <cell r="IG20" t="str">
            <v>NA</v>
          </cell>
          <cell r="II20" t="str">
            <v>NA</v>
          </cell>
        </row>
        <row r="21">
          <cell r="A21" t="str">
            <v>ADI</v>
          </cell>
          <cell r="C21" t="str">
            <v>Analog Devices, Inc.</v>
          </cell>
          <cell r="E21" t="str">
            <v>NasdaqGS:ADI</v>
          </cell>
          <cell r="G21">
            <v>50.52</v>
          </cell>
          <cell r="H21">
            <v>50.52</v>
          </cell>
          <cell r="I21">
            <v>1</v>
          </cell>
          <cell r="K21">
            <v>45.28</v>
          </cell>
          <cell r="M21">
            <v>56.18</v>
          </cell>
          <cell r="O21">
            <v>314.14499999999998</v>
          </cell>
          <cell r="Q21">
            <v>15870.6054</v>
          </cell>
          <cell r="S21">
            <v>4807.2250000000004</v>
          </cell>
          <cell r="U21">
            <v>872.51499999999999</v>
          </cell>
          <cell r="W21">
            <v>-3934.7100000000005</v>
          </cell>
          <cell r="Y21">
            <v>11935.895399999999</v>
          </cell>
          <cell r="AA21">
            <v>4.5205598271567586</v>
          </cell>
          <cell r="AB21">
            <v>4.0713532050265959</v>
          </cell>
          <cell r="AC21">
            <v>3.7770902909701434</v>
          </cell>
          <cell r="AD21">
            <v>3.7625237248176484</v>
          </cell>
          <cell r="AF21" t="str">
            <v>NA</v>
          </cell>
          <cell r="AG21" t="str">
            <v>NA</v>
          </cell>
          <cell r="AH21" t="str">
            <v>NA</v>
          </cell>
          <cell r="AI21" t="str">
            <v>NA</v>
          </cell>
          <cell r="AK21">
            <v>13.190144965781682</v>
          </cell>
          <cell r="AL21">
            <v>11.427616720733541</v>
          </cell>
          <cell r="AM21">
            <v>10.393656574589636</v>
          </cell>
          <cell r="AN21">
            <v>10.491849670588545</v>
          </cell>
          <cell r="AP21">
            <v>23.204115377549147</v>
          </cell>
          <cell r="AQ21">
            <v>19.69590643274854</v>
          </cell>
          <cell r="AR21">
            <v>16.914989788060403</v>
          </cell>
          <cell r="AS21">
            <v>18.017118402282456</v>
          </cell>
          <cell r="AT21">
            <v>0.1211429</v>
          </cell>
          <cell r="AV21">
            <v>1.3962840404233681</v>
          </cell>
          <cell r="AX21">
            <v>7.7907302020273184E-2</v>
          </cell>
          <cell r="AZ21">
            <v>3.871488186616423E-3</v>
          </cell>
          <cell r="BB21" t="str">
            <v>NA</v>
          </cell>
          <cell r="BD21" t="str">
            <v>NA</v>
          </cell>
          <cell r="BF21">
            <v>0.35627316740854564</v>
          </cell>
          <cell r="BH21">
            <v>0.36340341475245164</v>
          </cell>
          <cell r="BJ21">
            <v>0.2819455562935857</v>
          </cell>
          <cell r="BL21">
            <v>0.30930998259282816</v>
          </cell>
          <cell r="BN21" t="str">
            <v>NasdaqGS:ADI</v>
          </cell>
          <cell r="BP21">
            <v>9100</v>
          </cell>
          <cell r="BR21">
            <v>2675.0790000000002</v>
          </cell>
          <cell r="BT21">
            <v>2931.6777000000002</v>
          </cell>
          <cell r="BV21">
            <v>3160.0767999999998</v>
          </cell>
          <cell r="BX21">
            <v>7.7907302020273184E-2</v>
          </cell>
          <cell r="BZ21">
            <v>0.6533612652187093</v>
          </cell>
          <cell r="CA21">
            <v>0.3480143950888927</v>
          </cell>
          <cell r="CB21">
            <v>0.30690271203205588</v>
          </cell>
          <cell r="CC21">
            <v>0.26833300997839687</v>
          </cell>
          <cell r="CD21">
            <v>0.19598337095839036</v>
          </cell>
          <cell r="CE21">
            <v>0.15047518222826312</v>
          </cell>
          <cell r="CF21">
            <v>0.34663873478129054</v>
          </cell>
          <cell r="CG21">
            <v>6.3851198413205731E-2</v>
          </cell>
          <cell r="CH21">
            <v>524.27099999999996</v>
          </cell>
          <cell r="CI21">
            <v>402.5329999999999</v>
          </cell>
          <cell r="CJ21">
            <v>927.28599999999994</v>
          </cell>
          <cell r="CK21">
            <v>170.80699999999999</v>
          </cell>
          <cell r="CL21">
            <v>322.16238461538467</v>
          </cell>
          <cell r="CN21">
            <v>0.15032896063051274</v>
          </cell>
          <cell r="CP21">
            <v>33.51692108294931</v>
          </cell>
          <cell r="CR21">
            <v>4615.74</v>
          </cell>
          <cell r="CS21">
            <v>3.4383664157859846</v>
          </cell>
          <cell r="CT21">
            <v>29.557495679723505</v>
          </cell>
          <cell r="CX21">
            <v>1</v>
          </cell>
          <cell r="CY21">
            <v>314.14499999999998</v>
          </cell>
          <cell r="CZ21">
            <v>314.14499999999998</v>
          </cell>
          <cell r="DB21">
            <v>314.1454</v>
          </cell>
          <cell r="DC21">
            <v>314.1454</v>
          </cell>
          <cell r="DD21">
            <v>1</v>
          </cell>
          <cell r="DE21">
            <v>314.14499999999998</v>
          </cell>
          <cell r="DF21">
            <v>0</v>
          </cell>
          <cell r="DH21">
            <v>0</v>
          </cell>
          <cell r="DI21">
            <v>314.14499999999998</v>
          </cell>
          <cell r="DJ21">
            <v>0</v>
          </cell>
          <cell r="DK21" t="str">
            <v>10Q 8/31/04</v>
          </cell>
          <cell r="DL21">
            <v>0</v>
          </cell>
          <cell r="DM21">
            <v>0</v>
          </cell>
          <cell r="DN21">
            <v>0</v>
          </cell>
          <cell r="DO21">
            <v>0</v>
          </cell>
          <cell r="DQ21">
            <v>1</v>
          </cell>
          <cell r="DR21">
            <v>4807.2250000000004</v>
          </cell>
          <cell r="DS21">
            <v>872.51499999999999</v>
          </cell>
          <cell r="DT21">
            <v>4931.5230000000001</v>
          </cell>
          <cell r="DU21">
            <v>9100</v>
          </cell>
          <cell r="DV21">
            <v>4807.2250000000004</v>
          </cell>
          <cell r="DW21">
            <v>872.51499999999999</v>
          </cell>
          <cell r="DX21">
            <v>4931.5230000000001</v>
          </cell>
          <cell r="DY21">
            <v>9100</v>
          </cell>
          <cell r="DZ21" t="str">
            <v>NA</v>
          </cell>
          <cell r="EA21" t="str">
            <v>NA</v>
          </cell>
          <cell r="EB21" t="str">
            <v>NA</v>
          </cell>
          <cell r="EC21" t="str">
            <v>NA</v>
          </cell>
          <cell r="EE21">
            <v>1</v>
          </cell>
          <cell r="EF21">
            <v>628.23800000000006</v>
          </cell>
          <cell r="EG21">
            <v>694.53599999999994</v>
          </cell>
          <cell r="EH21">
            <v>2675.0790000000002</v>
          </cell>
          <cell r="EI21">
            <v>1747.7929999999999</v>
          </cell>
          <cell r="EJ21">
            <v>930.96600000000001</v>
          </cell>
          <cell r="EK21">
            <v>820.98900000000003</v>
          </cell>
          <cell r="EL21">
            <v>717.81200000000001</v>
          </cell>
          <cell r="EM21">
            <v>2.2579600000000002</v>
          </cell>
          <cell r="EN21">
            <v>27.776</v>
          </cell>
          <cell r="EO21">
            <v>628.23800000000006</v>
          </cell>
          <cell r="EP21">
            <v>694.53599999999994</v>
          </cell>
          <cell r="EQ21">
            <v>2675.0790000000002</v>
          </cell>
          <cell r="ER21">
            <v>1747.7929999999999</v>
          </cell>
          <cell r="ES21">
            <v>930.96600000000001</v>
          </cell>
          <cell r="ET21">
            <v>820.98900000000003</v>
          </cell>
          <cell r="EU21">
            <v>717.81200000000001</v>
          </cell>
          <cell r="EV21">
            <v>2.2579600000000002</v>
          </cell>
          <cell r="EW21">
            <v>27.776</v>
          </cell>
          <cell r="EX21" t="str">
            <v>NA</v>
          </cell>
          <cell r="EY21" t="str">
            <v>NA</v>
          </cell>
          <cell r="EZ21" t="str">
            <v>NA</v>
          </cell>
          <cell r="FA21" t="str">
            <v>NA</v>
          </cell>
          <cell r="FB21" t="str">
            <v>NA</v>
          </cell>
          <cell r="FC21" t="str">
            <v>NA</v>
          </cell>
          <cell r="FD21" t="str">
            <v>NA</v>
          </cell>
          <cell r="FE21" t="str">
            <v>NA</v>
          </cell>
          <cell r="FF21" t="str">
            <v>NA</v>
          </cell>
          <cell r="FH21">
            <v>1</v>
          </cell>
          <cell r="FJ21">
            <v>2640.3578000000002</v>
          </cell>
          <cell r="FK21">
            <v>2931.6777000000002</v>
          </cell>
          <cell r="FL21">
            <v>3160.0767999999998</v>
          </cell>
          <cell r="FM21">
            <v>3172.3110000000001</v>
          </cell>
          <cell r="FO21" t="str">
            <v>NA</v>
          </cell>
          <cell r="FP21" t="str">
            <v>NA</v>
          </cell>
          <cell r="FQ21" t="str">
            <v>NA</v>
          </cell>
          <cell r="FR21" t="str">
            <v>NA</v>
          </cell>
          <cell r="FT21">
            <v>904.91010000000006</v>
          </cell>
          <cell r="FU21">
            <v>1044.4781</v>
          </cell>
          <cell r="FV21">
            <v>1148.3827000000001</v>
          </cell>
          <cell r="FW21">
            <v>1137.635</v>
          </cell>
          <cell r="FY21">
            <v>687.27679999999998</v>
          </cell>
          <cell r="FZ21">
            <v>826.57349999999997</v>
          </cell>
          <cell r="GA21">
            <v>977.44330000000002</v>
          </cell>
          <cell r="GB21" t="str">
            <v>NA</v>
          </cell>
          <cell r="GD21">
            <v>2.1772</v>
          </cell>
          <cell r="GE21">
            <v>2.5649999999999999</v>
          </cell>
          <cell r="GF21">
            <v>2.9866999999999999</v>
          </cell>
          <cell r="GG21">
            <v>2.8039999999999998</v>
          </cell>
          <cell r="GI21">
            <v>12.11429</v>
          </cell>
          <cell r="GJ21">
            <v>2640.3578000000002</v>
          </cell>
          <cell r="GK21">
            <v>2931.6777000000002</v>
          </cell>
          <cell r="GL21">
            <v>3160.0767999999998</v>
          </cell>
          <cell r="GM21">
            <v>3172.3110000000001</v>
          </cell>
          <cell r="GN21">
            <v>3008.5252</v>
          </cell>
          <cell r="GO21" t="str">
            <v>NA</v>
          </cell>
          <cell r="GP21" t="str">
            <v>NA</v>
          </cell>
          <cell r="GQ21" t="str">
            <v>NA</v>
          </cell>
          <cell r="GR21" t="str">
            <v>NA</v>
          </cell>
          <cell r="GT21">
            <v>904.91010000000006</v>
          </cell>
          <cell r="GU21">
            <v>1044.4781</v>
          </cell>
          <cell r="GV21">
            <v>1148.3827000000001</v>
          </cell>
          <cell r="GW21">
            <v>1137.635</v>
          </cell>
          <cell r="GX21">
            <v>1077.1107</v>
          </cell>
          <cell r="GY21">
            <v>687.27679999999998</v>
          </cell>
          <cell r="GZ21">
            <v>826.57349999999997</v>
          </cell>
          <cell r="HA21">
            <v>977.44330000000002</v>
          </cell>
          <cell r="HB21" t="str">
            <v>NA</v>
          </cell>
          <cell r="HD21">
            <v>2.1772</v>
          </cell>
          <cell r="HE21">
            <v>2.5649999999999999</v>
          </cell>
          <cell r="HF21">
            <v>2.9866999999999999</v>
          </cell>
          <cell r="HG21">
            <v>2.8039999999999998</v>
          </cell>
          <cell r="HI21">
            <v>12.11429</v>
          </cell>
          <cell r="HK21" t="str">
            <v>NA</v>
          </cell>
          <cell r="HL21" t="str">
            <v>NA</v>
          </cell>
          <cell r="HM21" t="str">
            <v>NA</v>
          </cell>
          <cell r="HP21" t="str">
            <v>NA</v>
          </cell>
          <cell r="HQ21" t="str">
            <v>NA</v>
          </cell>
          <cell r="HR21" t="str">
            <v>NA</v>
          </cell>
          <cell r="HU21" t="str">
            <v>NA</v>
          </cell>
          <cell r="HV21" t="str">
            <v>NA</v>
          </cell>
          <cell r="HW21" t="str">
            <v>NA</v>
          </cell>
          <cell r="HZ21" t="str">
            <v>NA</v>
          </cell>
          <cell r="IA21" t="str">
            <v>NA</v>
          </cell>
          <cell r="IB21" t="str">
            <v>NA</v>
          </cell>
          <cell r="IE21" t="str">
            <v>NA</v>
          </cell>
          <cell r="IF21" t="str">
            <v>NA</v>
          </cell>
          <cell r="IG21" t="str">
            <v>NA</v>
          </cell>
          <cell r="II21" t="str">
            <v>NA</v>
          </cell>
        </row>
        <row r="22">
          <cell r="A22" t="str">
            <v>MXIM</v>
          </cell>
          <cell r="C22" t="str">
            <v>Maxim Integrated Products, Inc.</v>
          </cell>
          <cell r="E22" t="str">
            <v>NasdaqGS:MXIM</v>
          </cell>
          <cell r="G22">
            <v>29.77</v>
          </cell>
          <cell r="H22">
            <v>29.77</v>
          </cell>
          <cell r="I22">
            <v>1</v>
          </cell>
          <cell r="K22">
            <v>27.18</v>
          </cell>
          <cell r="M22">
            <v>35.76</v>
          </cell>
          <cell r="O22">
            <v>282.714</v>
          </cell>
          <cell r="Q22">
            <v>8416.3957800000007</v>
          </cell>
          <cell r="S22">
            <v>1372.425</v>
          </cell>
          <cell r="U22">
            <v>1001.026</v>
          </cell>
          <cell r="W22">
            <v>-371.399</v>
          </cell>
          <cell r="Y22">
            <v>8044.9967800000004</v>
          </cell>
          <cell r="AA22">
            <v>3.325606148285551</v>
          </cell>
          <cell r="AB22">
            <v>3.2728463807877946</v>
          </cell>
          <cell r="AC22">
            <v>3.0988562423258017</v>
          </cell>
          <cell r="AD22">
            <v>2.9038210691090205</v>
          </cell>
          <cell r="AF22" t="str">
            <v>NA</v>
          </cell>
          <cell r="AG22" t="str">
            <v>NA</v>
          </cell>
          <cell r="AH22" t="str">
            <v>NA</v>
          </cell>
          <cell r="AI22" t="str">
            <v>NA</v>
          </cell>
          <cell r="AK22">
            <v>9.9485701135188584</v>
          </cell>
          <cell r="AL22">
            <v>10.491262229106569</v>
          </cell>
          <cell r="AM22">
            <v>9.1644906318249575</v>
          </cell>
          <cell r="AN22">
            <v>8.5539681496669644</v>
          </cell>
          <cell r="AP22">
            <v>17.582093078195133</v>
          </cell>
          <cell r="AQ22">
            <v>18.36520666255398</v>
          </cell>
          <cell r="AR22">
            <v>16.158271819366043</v>
          </cell>
          <cell r="AS22">
            <v>14.710678460246084</v>
          </cell>
          <cell r="AT22">
            <v>0.1128333</v>
          </cell>
          <cell r="AV22">
            <v>1.4320481470776838</v>
          </cell>
          <cell r="AX22">
            <v>5.6146566622079508E-2</v>
          </cell>
          <cell r="AZ22">
            <v>6.7165010713495565E-2</v>
          </cell>
          <cell r="BB22" t="str">
            <v>NA</v>
          </cell>
          <cell r="BD22" t="str">
            <v>NA</v>
          </cell>
          <cell r="BF22">
            <v>0.31195925802976604</v>
          </cell>
          <cell r="BH22">
            <v>0.33813731355287724</v>
          </cell>
          <cell r="BJ22">
            <v>0.19227229604605828</v>
          </cell>
          <cell r="BL22">
            <v>0.20688873899843002</v>
          </cell>
          <cell r="BN22" t="str">
            <v>NasdaqGS:MXIM</v>
          </cell>
          <cell r="BP22">
            <v>9019</v>
          </cell>
          <cell r="BR22">
            <v>2453.663</v>
          </cell>
          <cell r="BT22">
            <v>2458.1039999999998</v>
          </cell>
          <cell r="BV22">
            <v>2596.1181000000001</v>
          </cell>
          <cell r="BX22">
            <v>5.6146566622079508E-2</v>
          </cell>
          <cell r="BZ22">
            <v>0.57210994337853249</v>
          </cell>
          <cell r="CA22">
            <v>0.3021001661597375</v>
          </cell>
          <cell r="CB22">
            <v>0.20241532761426487</v>
          </cell>
          <cell r="CC22">
            <v>0.1446042101136138</v>
          </cell>
          <cell r="CD22">
            <v>0.22748356233109437</v>
          </cell>
          <cell r="CE22">
            <v>0.14221105343317322</v>
          </cell>
          <cell r="CF22">
            <v>0.42789005662146756</v>
          </cell>
          <cell r="CG22">
            <v>5.4010269543943078E-2</v>
          </cell>
          <cell r="CH22">
            <v>558.16800000000001</v>
          </cell>
          <cell r="CI22">
            <v>348.9380000000001</v>
          </cell>
          <cell r="CJ22">
            <v>1049.8979999999999</v>
          </cell>
          <cell r="CK22">
            <v>132.523</v>
          </cell>
          <cell r="CL22">
            <v>272.5472890564364</v>
          </cell>
          <cell r="CN22">
            <v>0.29176461124176867</v>
          </cell>
          <cell r="CP22">
            <v>30.010202429149796</v>
          </cell>
          <cell r="CR22">
            <v>1472.28</v>
          </cell>
          <cell r="CS22">
            <v>5.7165727850680579</v>
          </cell>
          <cell r="CT22">
            <v>20.107651821862348</v>
          </cell>
          <cell r="CX22">
            <v>1</v>
          </cell>
          <cell r="CY22">
            <v>282.714</v>
          </cell>
          <cell r="CZ22">
            <v>282.714</v>
          </cell>
          <cell r="DB22">
            <v>283.93700000000001</v>
          </cell>
          <cell r="DC22">
            <v>283.93700000000001</v>
          </cell>
          <cell r="DD22">
            <v>1</v>
          </cell>
          <cell r="DE22">
            <v>282.714</v>
          </cell>
          <cell r="DF22">
            <v>0</v>
          </cell>
          <cell r="DH22">
            <v>0</v>
          </cell>
          <cell r="DI22">
            <v>282.714</v>
          </cell>
          <cell r="DJ22">
            <v>0</v>
          </cell>
          <cell r="DK22" t="str">
            <v>10Q 8/31/04</v>
          </cell>
          <cell r="DL22">
            <v>0</v>
          </cell>
          <cell r="DM22">
            <v>0</v>
          </cell>
          <cell r="DN22">
            <v>0</v>
          </cell>
          <cell r="DO22">
            <v>0</v>
          </cell>
          <cell r="DQ22">
            <v>1</v>
          </cell>
          <cell r="DR22">
            <v>1372.425</v>
          </cell>
          <cell r="DS22">
            <v>1001.026</v>
          </cell>
          <cell r="DT22">
            <v>2429.9110000000001</v>
          </cell>
          <cell r="DU22">
            <v>9019</v>
          </cell>
          <cell r="DV22">
            <v>1372.425</v>
          </cell>
          <cell r="DW22">
            <v>1001.026</v>
          </cell>
          <cell r="DX22">
            <v>2429.9110000000001</v>
          </cell>
          <cell r="DY22">
            <v>9019</v>
          </cell>
          <cell r="DZ22" t="str">
            <v>NA</v>
          </cell>
          <cell r="EA22" t="str">
            <v>NA</v>
          </cell>
          <cell r="EB22" t="str">
            <v>NA</v>
          </cell>
          <cell r="EC22" t="str">
            <v>NA</v>
          </cell>
          <cell r="EE22">
            <v>1</v>
          </cell>
          <cell r="EF22">
            <v>605.68100000000004</v>
          </cell>
          <cell r="EG22">
            <v>642.46699999999998</v>
          </cell>
          <cell r="EH22">
            <v>2453.663</v>
          </cell>
          <cell r="EI22">
            <v>1403.7650000000001</v>
          </cell>
          <cell r="EJ22">
            <v>741.25199999999995</v>
          </cell>
          <cell r="EK22">
            <v>496.65899999999999</v>
          </cell>
          <cell r="EL22">
            <v>354.81</v>
          </cell>
          <cell r="EM22">
            <v>1.23</v>
          </cell>
          <cell r="EN22">
            <v>24.7</v>
          </cell>
          <cell r="EO22">
            <v>605.68100000000004</v>
          </cell>
          <cell r="EP22">
            <v>642.46699999999998</v>
          </cell>
          <cell r="EQ22">
            <v>2453.663</v>
          </cell>
          <cell r="ER22">
            <v>1403.7650000000001</v>
          </cell>
          <cell r="ES22">
            <v>741.25199999999995</v>
          </cell>
          <cell r="ET22">
            <v>496.65899999999999</v>
          </cell>
          <cell r="EU22">
            <v>354.81</v>
          </cell>
          <cell r="EV22">
            <v>1.23</v>
          </cell>
          <cell r="EW22">
            <v>24.7</v>
          </cell>
          <cell r="EX22" t="str">
            <v>NA</v>
          </cell>
          <cell r="EY22" t="str">
            <v>NA</v>
          </cell>
          <cell r="EZ22" t="str">
            <v>NA</v>
          </cell>
          <cell r="FA22" t="str">
            <v>NA</v>
          </cell>
          <cell r="FB22" t="str">
            <v>NA</v>
          </cell>
          <cell r="FC22" t="str">
            <v>NA</v>
          </cell>
          <cell r="FD22" t="str">
            <v>NA</v>
          </cell>
          <cell r="FE22" t="str">
            <v>NA</v>
          </cell>
          <cell r="FF22" t="str">
            <v>NA</v>
          </cell>
          <cell r="FH22">
            <v>1</v>
          </cell>
          <cell r="FJ22">
            <v>2419.1069000000002</v>
          </cell>
          <cell r="FK22">
            <v>2458.1039999999998</v>
          </cell>
          <cell r="FL22">
            <v>2596.1181000000001</v>
          </cell>
          <cell r="FM22">
            <v>2770.4863999999998</v>
          </cell>
          <cell r="FO22" t="str">
            <v>NA</v>
          </cell>
          <cell r="FP22" t="str">
            <v>NA</v>
          </cell>
          <cell r="FQ22" t="str">
            <v>NA</v>
          </cell>
          <cell r="FR22" t="str">
            <v>NA</v>
          </cell>
          <cell r="FT22">
            <v>808.65859999999998</v>
          </cell>
          <cell r="FU22">
            <v>766.82830000000001</v>
          </cell>
          <cell r="FV22">
            <v>877.84439999999995</v>
          </cell>
          <cell r="FW22">
            <v>940.49879999999996</v>
          </cell>
          <cell r="FY22">
            <v>499.4092</v>
          </cell>
          <cell r="FZ22">
            <v>472.62529999999998</v>
          </cell>
          <cell r="GA22">
            <v>537.10760000000005</v>
          </cell>
          <cell r="GB22">
            <v>594.93100000000004</v>
          </cell>
          <cell r="GD22">
            <v>1.6932</v>
          </cell>
          <cell r="GE22">
            <v>1.621</v>
          </cell>
          <cell r="GF22">
            <v>1.8424</v>
          </cell>
          <cell r="GG22">
            <v>2.0236999999999998</v>
          </cell>
          <cell r="GI22">
            <v>11.283329999999999</v>
          </cell>
          <cell r="GJ22">
            <v>2419.1069000000002</v>
          </cell>
          <cell r="GK22">
            <v>2458.1039999999998</v>
          </cell>
          <cell r="GL22">
            <v>2596.1181000000001</v>
          </cell>
          <cell r="GM22">
            <v>2770.4863999999998</v>
          </cell>
          <cell r="GN22">
            <v>2473.1910699999999</v>
          </cell>
          <cell r="GO22" t="str">
            <v>NA</v>
          </cell>
          <cell r="GP22" t="str">
            <v>NA</v>
          </cell>
          <cell r="GQ22" t="str">
            <v>NA</v>
          </cell>
          <cell r="GR22" t="str">
            <v>NA</v>
          </cell>
          <cell r="GT22">
            <v>808.65859999999998</v>
          </cell>
          <cell r="GU22">
            <v>766.82830000000001</v>
          </cell>
          <cell r="GV22">
            <v>877.84439999999995</v>
          </cell>
          <cell r="GW22">
            <v>940.49879999999996</v>
          </cell>
          <cell r="GX22">
            <v>826.33144000000004</v>
          </cell>
          <cell r="GY22">
            <v>499.4092</v>
          </cell>
          <cell r="GZ22">
            <v>472.62529999999998</v>
          </cell>
          <cell r="HA22">
            <v>537.10760000000005</v>
          </cell>
          <cell r="HB22">
            <v>594.93100000000004</v>
          </cell>
          <cell r="HD22">
            <v>1.6932</v>
          </cell>
          <cell r="HE22">
            <v>1.621</v>
          </cell>
          <cell r="HF22">
            <v>1.8424</v>
          </cell>
          <cell r="HG22">
            <v>2.0236999999999998</v>
          </cell>
          <cell r="HI22">
            <v>11.283329999999999</v>
          </cell>
          <cell r="HK22" t="str">
            <v>NA</v>
          </cell>
          <cell r="HL22" t="str">
            <v>NA</v>
          </cell>
          <cell r="HM22" t="str">
            <v>NA</v>
          </cell>
          <cell r="HP22" t="str">
            <v>NA</v>
          </cell>
          <cell r="HQ22" t="str">
            <v>NA</v>
          </cell>
          <cell r="HR22" t="str">
            <v>NA</v>
          </cell>
          <cell r="HU22" t="str">
            <v>NA</v>
          </cell>
          <cell r="HV22" t="str">
            <v>NA</v>
          </cell>
          <cell r="HW22" t="str">
            <v>NA</v>
          </cell>
          <cell r="HZ22" t="str">
            <v>NA</v>
          </cell>
          <cell r="IA22" t="str">
            <v>NA</v>
          </cell>
          <cell r="IB22" t="str">
            <v>NA</v>
          </cell>
          <cell r="IE22" t="str">
            <v>NA</v>
          </cell>
          <cell r="IF22" t="str">
            <v>NA</v>
          </cell>
          <cell r="IG22" t="str">
            <v>NA</v>
          </cell>
          <cell r="II22" t="str">
            <v>NA</v>
          </cell>
        </row>
        <row r="23">
          <cell r="A23" t="str">
            <v>MCHP</v>
          </cell>
          <cell r="C23" t="str">
            <v>Microchip Technology Inc.</v>
          </cell>
          <cell r="E23" t="str">
            <v>NasdaqGS:MCHP</v>
          </cell>
          <cell r="G23">
            <v>46.25</v>
          </cell>
          <cell r="H23">
            <v>46.25</v>
          </cell>
          <cell r="I23">
            <v>1</v>
          </cell>
          <cell r="K23">
            <v>38.44</v>
          </cell>
          <cell r="M23">
            <v>50.034999999999997</v>
          </cell>
          <cell r="O23">
            <v>200.40100000000001</v>
          </cell>
          <cell r="Q23">
            <v>9268.5462500000012</v>
          </cell>
          <cell r="S23">
            <v>1759.8610000000001</v>
          </cell>
          <cell r="U23">
            <v>1353.1780000000001</v>
          </cell>
          <cell r="W23">
            <v>-406.68299999999999</v>
          </cell>
          <cell r="Y23">
            <v>8861.8632500000022</v>
          </cell>
          <cell r="AA23">
            <v>4.7648212314935572</v>
          </cell>
          <cell r="AB23">
            <v>4.2122387196459972</v>
          </cell>
          <cell r="AC23">
            <v>3.8440454461499578</v>
          </cell>
          <cell r="AD23">
            <v>3.6791904236278263</v>
          </cell>
          <cell r="AF23" t="str">
            <v>NA</v>
          </cell>
          <cell r="AG23" t="str">
            <v>NA</v>
          </cell>
          <cell r="AH23" t="str">
            <v>NA</v>
          </cell>
          <cell r="AI23" t="str">
            <v>NA</v>
          </cell>
          <cell r="AK23">
            <v>13.936376753475502</v>
          </cell>
          <cell r="AL23">
            <v>10.499090349135093</v>
          </cell>
          <cell r="AM23">
            <v>8.759378521300782</v>
          </cell>
          <cell r="AN23">
            <v>8.9137098433035771</v>
          </cell>
          <cell r="AP23">
            <v>19.981854316080533</v>
          </cell>
          <cell r="AQ23">
            <v>17.186919360832405</v>
          </cell>
          <cell r="AR23">
            <v>15.422835800987061</v>
          </cell>
          <cell r="AS23">
            <v>43.574524213303185</v>
          </cell>
          <cell r="AT23">
            <v>0.12</v>
          </cell>
          <cell r="AV23">
            <v>1.2852363167489218</v>
          </cell>
          <cell r="AX23">
            <v>9.5782757684305331E-2</v>
          </cell>
          <cell r="AZ23">
            <v>4.4807417812198658E-2</v>
          </cell>
          <cell r="BB23" t="str">
            <v>NA</v>
          </cell>
          <cell r="BD23" t="str">
            <v>NA</v>
          </cell>
          <cell r="BF23">
            <v>0.40120034970391483</v>
          </cell>
          <cell r="BH23">
            <v>0.43884910747972911</v>
          </cell>
          <cell r="BJ23">
            <v>0.28535905040927839</v>
          </cell>
          <cell r="BL23">
            <v>0.29714383276244344</v>
          </cell>
          <cell r="BN23" t="str">
            <v>NasdaqGS:MCHP</v>
          </cell>
          <cell r="BP23">
            <v>8604</v>
          </cell>
          <cell r="BR23">
            <v>1997.3009999999999</v>
          </cell>
          <cell r="BT23">
            <v>2103.8368999999998</v>
          </cell>
          <cell r="BV23">
            <v>2305.3481999999999</v>
          </cell>
          <cell r="BX23">
            <v>9.5782757684305331E-2</v>
          </cell>
          <cell r="BZ23">
            <v>0.59855174558066115</v>
          </cell>
          <cell r="CA23">
            <v>0.3527525395521256</v>
          </cell>
          <cell r="CB23">
            <v>0.25275909840329525</v>
          </cell>
          <cell r="CC23">
            <v>0.20358023152243954</v>
          </cell>
          <cell r="CD23">
            <v>0.15837773074764394</v>
          </cell>
          <cell r="CE23">
            <v>0.18741491642972194</v>
          </cell>
          <cell r="CF23">
            <v>0.4014482544193389</v>
          </cell>
          <cell r="CG23">
            <v>6.5063803602962197E-2</v>
          </cell>
          <cell r="CH23">
            <v>316.32799999999997</v>
          </cell>
          <cell r="CI23">
            <v>374.32400000000007</v>
          </cell>
          <cell r="CJ23">
            <v>801.81299999999999</v>
          </cell>
          <cell r="CK23">
            <v>129.952</v>
          </cell>
          <cell r="CL23">
            <v>244.51846815434681</v>
          </cell>
          <cell r="CN23">
            <v>0.38411751030352648</v>
          </cell>
          <cell r="CP23">
            <v>13.941054256203254</v>
          </cell>
          <cell r="CR23">
            <v>1413.865</v>
          </cell>
          <cell r="CS23">
            <v>6.5554676365848223</v>
          </cell>
          <cell r="CT23">
            <v>9.9892358225493698</v>
          </cell>
          <cell r="CX23">
            <v>1</v>
          </cell>
          <cell r="CY23">
            <v>200.40100000000001</v>
          </cell>
          <cell r="CZ23">
            <v>200.40100000000001</v>
          </cell>
          <cell r="DB23">
            <v>200.40092000000001</v>
          </cell>
          <cell r="DC23">
            <v>200.40092000000001</v>
          </cell>
          <cell r="DD23">
            <v>1</v>
          </cell>
          <cell r="DE23">
            <v>200.40100000000001</v>
          </cell>
          <cell r="DF23">
            <v>0</v>
          </cell>
          <cell r="DH23">
            <v>0</v>
          </cell>
          <cell r="DI23">
            <v>200.40100000000001</v>
          </cell>
          <cell r="DJ23">
            <v>0</v>
          </cell>
          <cell r="DK23" t="str">
            <v>10Q 8/31/04</v>
          </cell>
          <cell r="DL23">
            <v>0</v>
          </cell>
          <cell r="DM23">
            <v>0</v>
          </cell>
          <cell r="DN23">
            <v>0</v>
          </cell>
          <cell r="DO23">
            <v>0</v>
          </cell>
          <cell r="DQ23">
            <v>1</v>
          </cell>
          <cell r="DR23">
            <v>1759.8610000000001</v>
          </cell>
          <cell r="DS23">
            <v>1353.1780000000001</v>
          </cell>
          <cell r="DT23">
            <v>2169.645</v>
          </cell>
          <cell r="DU23">
            <v>8604</v>
          </cell>
          <cell r="DV23">
            <v>1759.8610000000001</v>
          </cell>
          <cell r="DW23">
            <v>1353.1780000000001</v>
          </cell>
          <cell r="DX23">
            <v>2169.645</v>
          </cell>
          <cell r="DY23">
            <v>8604</v>
          </cell>
          <cell r="DZ23" t="str">
            <v>NA</v>
          </cell>
          <cell r="EA23" t="str">
            <v>NA</v>
          </cell>
          <cell r="EB23" t="str">
            <v>NA</v>
          </cell>
          <cell r="EC23" t="str">
            <v>NA</v>
          </cell>
          <cell r="EE23">
            <v>1</v>
          </cell>
          <cell r="EF23">
            <v>493.38400000000001</v>
          </cell>
          <cell r="EG23">
            <v>528.87599999999998</v>
          </cell>
          <cell r="EH23">
            <v>1997.3009999999999</v>
          </cell>
          <cell r="EI23">
            <v>1195.4880000000001</v>
          </cell>
          <cell r="EJ23">
            <v>704.553</v>
          </cell>
          <cell r="EK23">
            <v>504.83600000000001</v>
          </cell>
          <cell r="EL23">
            <v>406.61099999999999</v>
          </cell>
          <cell r="EM23">
            <v>1.8458000000000001</v>
          </cell>
          <cell r="EN23">
            <v>50.537999999999997</v>
          </cell>
          <cell r="EO23">
            <v>493.38400000000001</v>
          </cell>
          <cell r="EP23">
            <v>528.87599999999998</v>
          </cell>
          <cell r="EQ23">
            <v>1997.3009999999999</v>
          </cell>
          <cell r="ER23">
            <v>1195.4880000000001</v>
          </cell>
          <cell r="ES23">
            <v>704.553</v>
          </cell>
          <cell r="ET23">
            <v>504.83600000000001</v>
          </cell>
          <cell r="EU23">
            <v>406.61099999999999</v>
          </cell>
          <cell r="EV23">
            <v>1.8458000000000001</v>
          </cell>
          <cell r="EW23">
            <v>50.537999999999997</v>
          </cell>
          <cell r="EX23" t="str">
            <v>NA</v>
          </cell>
          <cell r="EY23" t="str">
            <v>NA</v>
          </cell>
          <cell r="EZ23" t="str">
            <v>NA</v>
          </cell>
          <cell r="FA23" t="str">
            <v>NA</v>
          </cell>
          <cell r="FB23" t="str">
            <v>NA</v>
          </cell>
          <cell r="FC23" t="str">
            <v>NA</v>
          </cell>
          <cell r="FD23" t="str">
            <v>NA</v>
          </cell>
          <cell r="FE23" t="str">
            <v>NA</v>
          </cell>
          <cell r="FF23" t="str">
            <v>NA</v>
          </cell>
          <cell r="FH23">
            <v>1</v>
          </cell>
          <cell r="FJ23">
            <v>1859.8522</v>
          </cell>
          <cell r="FK23">
            <v>2103.8368999999998</v>
          </cell>
          <cell r="FL23">
            <v>2305.3481999999999</v>
          </cell>
          <cell r="FM23">
            <v>2408.6448999999998</v>
          </cell>
          <cell r="FO23" t="str">
            <v>NA</v>
          </cell>
          <cell r="FP23" t="str">
            <v>NA</v>
          </cell>
          <cell r="FQ23" t="str">
            <v>NA</v>
          </cell>
          <cell r="FR23" t="str">
            <v>NA</v>
          </cell>
          <cell r="FT23">
            <v>635.88</v>
          </cell>
          <cell r="FU23">
            <v>844.06010000000003</v>
          </cell>
          <cell r="FV23">
            <v>1011.7</v>
          </cell>
          <cell r="FW23">
            <v>994.18349999999998</v>
          </cell>
          <cell r="FY23">
            <v>496.71789999999999</v>
          </cell>
          <cell r="FZ23">
            <v>600.34889999999996</v>
          </cell>
          <cell r="GA23">
            <v>685.02</v>
          </cell>
          <cell r="GB23">
            <v>722.56299999999999</v>
          </cell>
          <cell r="GD23">
            <v>2.3146</v>
          </cell>
          <cell r="GE23">
            <v>2.6909999999999998</v>
          </cell>
          <cell r="GF23">
            <v>2.9988000000000001</v>
          </cell>
          <cell r="GG23">
            <v>1.0613999999999999</v>
          </cell>
          <cell r="GI23">
            <v>12</v>
          </cell>
          <cell r="GJ23">
            <v>1859.8522</v>
          </cell>
          <cell r="GK23">
            <v>2103.8368999999998</v>
          </cell>
          <cell r="GL23">
            <v>2305.3481999999999</v>
          </cell>
          <cell r="GM23">
            <v>2408.6448999999998</v>
          </cell>
          <cell r="GN23">
            <v>2161.6661300000001</v>
          </cell>
          <cell r="GO23" t="str">
            <v>NA</v>
          </cell>
          <cell r="GP23" t="str">
            <v>NA</v>
          </cell>
          <cell r="GQ23" t="str">
            <v>NA</v>
          </cell>
          <cell r="GR23" t="str">
            <v>NA</v>
          </cell>
          <cell r="GT23">
            <v>635.88</v>
          </cell>
          <cell r="GU23">
            <v>844.06010000000003</v>
          </cell>
          <cell r="GV23">
            <v>1011.7</v>
          </cell>
          <cell r="GW23">
            <v>994.18349999999998</v>
          </cell>
          <cell r="GX23">
            <v>857.95883000000003</v>
          </cell>
          <cell r="GY23">
            <v>496.71789999999999</v>
          </cell>
          <cell r="GZ23">
            <v>600.34889999999996</v>
          </cell>
          <cell r="HA23">
            <v>685.02</v>
          </cell>
          <cell r="HB23">
            <v>722.56299999999999</v>
          </cell>
          <cell r="HD23">
            <v>2.3146</v>
          </cell>
          <cell r="HE23">
            <v>2.6909999999999998</v>
          </cell>
          <cell r="HF23">
            <v>2.9988000000000001</v>
          </cell>
          <cell r="HG23">
            <v>1.0613999999999999</v>
          </cell>
          <cell r="HI23">
            <v>12</v>
          </cell>
          <cell r="HK23" t="str">
            <v>NA</v>
          </cell>
          <cell r="HL23" t="str">
            <v>NA</v>
          </cell>
          <cell r="HM23" t="str">
            <v>NA</v>
          </cell>
          <cell r="HP23" t="str">
            <v>NA</v>
          </cell>
          <cell r="HQ23" t="str">
            <v>NA</v>
          </cell>
          <cell r="HR23" t="str">
            <v>NA</v>
          </cell>
          <cell r="HU23" t="str">
            <v>NA</v>
          </cell>
          <cell r="HV23" t="str">
            <v>NA</v>
          </cell>
          <cell r="HW23" t="str">
            <v>NA</v>
          </cell>
          <cell r="HZ23" t="str">
            <v>NA</v>
          </cell>
          <cell r="IA23" t="str">
            <v>NA</v>
          </cell>
          <cell r="IB23" t="str">
            <v>NA</v>
          </cell>
          <cell r="IE23" t="str">
            <v>NA</v>
          </cell>
          <cell r="IF23" t="str">
            <v>NA</v>
          </cell>
          <cell r="IG23" t="str">
            <v>NA</v>
          </cell>
          <cell r="II23" t="str">
            <v>NA</v>
          </cell>
        </row>
        <row r="24">
          <cell r="A24" t="str">
            <v>FSL</v>
          </cell>
          <cell r="C24" t="str">
            <v>Freescale Semiconductor, Ltd.</v>
          </cell>
          <cell r="E24" t="str">
            <v>NYSE:FSL</v>
          </cell>
          <cell r="G24">
            <v>20.2</v>
          </cell>
          <cell r="H24">
            <v>20.2</v>
          </cell>
          <cell r="I24">
            <v>1</v>
          </cell>
          <cell r="K24">
            <v>13.75</v>
          </cell>
          <cell r="M24">
            <v>26</v>
          </cell>
          <cell r="O24">
            <v>303.79099000000002</v>
          </cell>
          <cell r="Q24">
            <v>6136.5779980000007</v>
          </cell>
          <cell r="S24">
            <v>744</v>
          </cell>
          <cell r="U24">
            <v>5785</v>
          </cell>
          <cell r="W24">
            <v>5041</v>
          </cell>
          <cell r="Y24">
            <v>11177.577998000001</v>
          </cell>
          <cell r="AA24">
            <v>2.690218912927465</v>
          </cell>
          <cell r="AB24">
            <v>2.3682505836264149</v>
          </cell>
          <cell r="AC24">
            <v>2.2626780403196309</v>
          </cell>
          <cell r="AD24">
            <v>2.1769082657355532</v>
          </cell>
          <cell r="AF24">
            <v>6.312597659384144</v>
          </cell>
          <cell r="AG24">
            <v>5.2202433716788459</v>
          </cell>
          <cell r="AH24">
            <v>4.8419446979359231</v>
          </cell>
          <cell r="AI24">
            <v>4.5797512308427644</v>
          </cell>
          <cell r="AK24">
            <v>13.910687052968678</v>
          </cell>
          <cell r="AL24">
            <v>11.071326697114328</v>
          </cell>
          <cell r="AM24">
            <v>9.8799626703982248</v>
          </cell>
          <cell r="AN24">
            <v>8.908244351066843</v>
          </cell>
          <cell r="AP24">
            <v>47.322307079604549</v>
          </cell>
          <cell r="AQ24">
            <v>13.640445948044755</v>
          </cell>
          <cell r="AR24">
            <v>10.234273670557718</v>
          </cell>
          <cell r="AS24">
            <v>8.5665818490245957</v>
          </cell>
          <cell r="AT24">
            <v>7.8E-2</v>
          </cell>
          <cell r="AV24">
            <v>1.3120863680202204</v>
          </cell>
          <cell r="AX24">
            <v>4.6658225971853318E-2</v>
          </cell>
          <cell r="AZ24">
            <v>3.939981116066793E-2</v>
          </cell>
          <cell r="BB24">
            <v>0.45366669999999992</v>
          </cell>
          <cell r="BD24">
            <v>0.46730770000000005</v>
          </cell>
          <cell r="BF24">
            <v>0.21390847261725957</v>
          </cell>
          <cell r="BH24">
            <v>0.22901686127812373</v>
          </cell>
          <cell r="BJ24">
            <v>9.2209527374151043E-2</v>
          </cell>
          <cell r="BL24">
            <v>0.12169195160440041</v>
          </cell>
          <cell r="BN24" t="str">
            <v>NYSE:FSL</v>
          </cell>
          <cell r="BP24">
            <v>16800</v>
          </cell>
          <cell r="BR24">
            <v>4485</v>
          </cell>
          <cell r="BT24">
            <v>4719.7615299999998</v>
          </cell>
          <cell r="BV24">
            <v>4939.9772300000004</v>
          </cell>
          <cell r="BX24">
            <v>4.6658225971853318E-2</v>
          </cell>
          <cell r="BZ24">
            <v>0.44370122630992198</v>
          </cell>
          <cell r="CA24">
            <v>0.20869565217391303</v>
          </cell>
          <cell r="CB24">
            <v>0.14849498327759197</v>
          </cell>
          <cell r="CC24" t="str">
            <v>NM</v>
          </cell>
          <cell r="CD24">
            <v>0.18171683389074694</v>
          </cell>
          <cell r="CE24">
            <v>0.11348940914158305</v>
          </cell>
          <cell r="CF24">
            <v>0.55629877369007807</v>
          </cell>
          <cell r="CG24">
            <v>4.4816053511705686E-2</v>
          </cell>
          <cell r="CH24">
            <v>815</v>
          </cell>
          <cell r="CI24">
            <v>509</v>
          </cell>
          <cell r="CJ24">
            <v>2495</v>
          </cell>
          <cell r="CK24">
            <v>201</v>
          </cell>
          <cell r="CL24">
            <v>280.93818630952376</v>
          </cell>
          <cell r="CN24">
            <v>2.8123480797277587</v>
          </cell>
          <cell r="CP24">
            <v>2.1716937354988399</v>
          </cell>
          <cell r="CR24">
            <v>-3787</v>
          </cell>
          <cell r="CS24" t="str">
            <v>NM</v>
          </cell>
          <cell r="CT24">
            <v>1.5452436194895591</v>
          </cell>
          <cell r="CX24">
            <v>1</v>
          </cell>
          <cell r="CY24">
            <v>303.79099000000002</v>
          </cell>
          <cell r="CZ24">
            <v>303.79099000000002</v>
          </cell>
          <cell r="DB24">
            <v>303.79099000000002</v>
          </cell>
          <cell r="DC24">
            <v>303.79099000000002</v>
          </cell>
          <cell r="DD24">
            <v>1</v>
          </cell>
          <cell r="DE24">
            <v>303.79099000000002</v>
          </cell>
          <cell r="DF24">
            <v>0</v>
          </cell>
          <cell r="DH24">
            <v>0</v>
          </cell>
          <cell r="DI24">
            <v>303.79099000000002</v>
          </cell>
          <cell r="DJ24">
            <v>0</v>
          </cell>
          <cell r="DK24" t="str">
            <v>10Q 8/31/04</v>
          </cell>
          <cell r="DL24">
            <v>0</v>
          </cell>
          <cell r="DM24">
            <v>0</v>
          </cell>
          <cell r="DN24">
            <v>0</v>
          </cell>
          <cell r="DO24">
            <v>0</v>
          </cell>
          <cell r="DQ24">
            <v>1</v>
          </cell>
          <cell r="DR24">
            <v>744</v>
          </cell>
          <cell r="DS24">
            <v>5785</v>
          </cell>
          <cell r="DT24">
            <v>-3728</v>
          </cell>
          <cell r="DU24">
            <v>16800</v>
          </cell>
          <cell r="DV24">
            <v>744</v>
          </cell>
          <cell r="DW24">
            <v>5785</v>
          </cell>
          <cell r="DX24">
            <v>-3728</v>
          </cell>
          <cell r="DY24">
            <v>16800</v>
          </cell>
          <cell r="DZ24" t="str">
            <v>NA</v>
          </cell>
          <cell r="EA24" t="str">
            <v>NA</v>
          </cell>
          <cell r="EB24" t="str">
            <v>NA</v>
          </cell>
          <cell r="EC24" t="str">
            <v>NA</v>
          </cell>
          <cell r="EE24">
            <v>1</v>
          </cell>
          <cell r="EF24">
            <v>1127</v>
          </cell>
          <cell r="EG24">
            <v>1191</v>
          </cell>
          <cell r="EH24">
            <v>4485</v>
          </cell>
          <cell r="EI24">
            <v>1990</v>
          </cell>
          <cell r="EJ24">
            <v>936</v>
          </cell>
          <cell r="EK24">
            <v>666</v>
          </cell>
          <cell r="EL24">
            <v>-32</v>
          </cell>
          <cell r="EM24">
            <v>-0.11934</v>
          </cell>
          <cell r="EN24">
            <v>431</v>
          </cell>
          <cell r="EO24">
            <v>1127</v>
          </cell>
          <cell r="EP24">
            <v>1191</v>
          </cell>
          <cell r="EQ24">
            <v>4485</v>
          </cell>
          <cell r="ER24">
            <v>1990</v>
          </cell>
          <cell r="ES24">
            <v>936</v>
          </cell>
          <cell r="ET24">
            <v>666</v>
          </cell>
          <cell r="EU24">
            <v>-32</v>
          </cell>
          <cell r="EV24">
            <v>-0.11934</v>
          </cell>
          <cell r="EW24">
            <v>431</v>
          </cell>
          <cell r="EX24" t="str">
            <v>NA</v>
          </cell>
          <cell r="EY24" t="str">
            <v>NA</v>
          </cell>
          <cell r="EZ24" t="str">
            <v>NA</v>
          </cell>
          <cell r="FA24" t="str">
            <v>NA</v>
          </cell>
          <cell r="FB24" t="str">
            <v>NA</v>
          </cell>
          <cell r="FC24" t="str">
            <v>NA</v>
          </cell>
          <cell r="FD24" t="str">
            <v>NA</v>
          </cell>
          <cell r="FE24" t="str">
            <v>NA</v>
          </cell>
          <cell r="FF24" t="str">
            <v>NA</v>
          </cell>
          <cell r="FH24">
            <v>1</v>
          </cell>
          <cell r="FJ24">
            <v>4154.8953300000003</v>
          </cell>
          <cell r="FK24">
            <v>4719.7615299999998</v>
          </cell>
          <cell r="FL24">
            <v>4939.9772300000004</v>
          </cell>
          <cell r="FM24">
            <v>5134.6113999999998</v>
          </cell>
          <cell r="FO24">
            <v>1770.6780316315112</v>
          </cell>
          <cell r="FP24">
            <v>2141.1986381020506</v>
          </cell>
          <cell r="FQ24">
            <v>2308.4893974036713</v>
          </cell>
          <cell r="FR24">
            <v>2440.6517809796201</v>
          </cell>
          <cell r="FT24">
            <v>803.52450999999996</v>
          </cell>
          <cell r="FU24">
            <v>1009.59698</v>
          </cell>
          <cell r="FV24">
            <v>1131.33808</v>
          </cell>
          <cell r="FW24">
            <v>1254.74533</v>
          </cell>
          <cell r="FY24">
            <v>113.15206999999999</v>
          </cell>
          <cell r="FZ24">
            <v>435.20697999999999</v>
          </cell>
          <cell r="GA24">
            <v>601.15547000000004</v>
          </cell>
          <cell r="GB24">
            <v>719.50259000000005</v>
          </cell>
          <cell r="GD24">
            <v>0.42686000000000002</v>
          </cell>
          <cell r="GE24">
            <v>1.48089</v>
          </cell>
          <cell r="GF24">
            <v>1.97376</v>
          </cell>
          <cell r="GG24">
            <v>2.3580000000000001</v>
          </cell>
          <cell r="GI24">
            <v>7.8</v>
          </cell>
          <cell r="GJ24">
            <v>4154.8953300000003</v>
          </cell>
          <cell r="GK24">
            <v>4719.7615299999998</v>
          </cell>
          <cell r="GL24">
            <v>4939.9772300000004</v>
          </cell>
          <cell r="GM24">
            <v>5134.6113999999998</v>
          </cell>
          <cell r="GN24">
            <v>4810.1190999999999</v>
          </cell>
          <cell r="GO24">
            <v>1770.6780316315112</v>
          </cell>
          <cell r="GP24">
            <v>2141.1986381020506</v>
          </cell>
          <cell r="GQ24">
            <v>2308.4893974036713</v>
          </cell>
          <cell r="GR24">
            <v>2440.6517809796201</v>
          </cell>
          <cell r="GT24">
            <v>803.52450999999996</v>
          </cell>
          <cell r="GU24">
            <v>1009.59698</v>
          </cell>
          <cell r="GV24">
            <v>1131.33808</v>
          </cell>
          <cell r="GW24">
            <v>1254.74533</v>
          </cell>
          <cell r="GX24">
            <v>1041.4024999999999</v>
          </cell>
          <cell r="GY24">
            <v>113.15206999999999</v>
          </cell>
          <cell r="GZ24">
            <v>435.20697999999999</v>
          </cell>
          <cell r="HA24">
            <v>601.15547000000004</v>
          </cell>
          <cell r="HB24">
            <v>719.50259000000005</v>
          </cell>
          <cell r="HD24">
            <v>0.42686000000000002</v>
          </cell>
          <cell r="HE24">
            <v>1.48089</v>
          </cell>
          <cell r="HF24">
            <v>1.97376</v>
          </cell>
          <cell r="HG24">
            <v>2.3580000000000001</v>
          </cell>
          <cell r="HI24">
            <v>7.8</v>
          </cell>
          <cell r="HK24" t="str">
            <v>NA</v>
          </cell>
          <cell r="HL24" t="str">
            <v>NA</v>
          </cell>
          <cell r="HM24" t="str">
            <v>NA</v>
          </cell>
          <cell r="HP24" t="str">
            <v>NA</v>
          </cell>
          <cell r="HQ24" t="str">
            <v>NA</v>
          </cell>
          <cell r="HR24" t="str">
            <v>NA</v>
          </cell>
          <cell r="HU24" t="str">
            <v>NA</v>
          </cell>
          <cell r="HV24" t="str">
            <v>NA</v>
          </cell>
          <cell r="HW24" t="str">
            <v>NA</v>
          </cell>
          <cell r="HZ24" t="str">
            <v>NA</v>
          </cell>
          <cell r="IA24" t="str">
            <v>NA</v>
          </cell>
          <cell r="IB24" t="str">
            <v>NA</v>
          </cell>
          <cell r="IE24" t="str">
            <v>NA</v>
          </cell>
          <cell r="IF24" t="str">
            <v>NA</v>
          </cell>
          <cell r="IG24" t="str">
            <v>NA</v>
          </cell>
          <cell r="II24" t="str">
            <v>NA</v>
          </cell>
        </row>
        <row r="25">
          <cell r="E25">
            <v>0</v>
          </cell>
        </row>
        <row r="26">
          <cell r="C26" t="str">
            <v>Europe</v>
          </cell>
        </row>
        <row r="27">
          <cell r="A27" t="str">
            <v>NXP</v>
          </cell>
          <cell r="C27" t="str">
            <v>NXP Semiconductors NV</v>
          </cell>
          <cell r="E27" t="str">
            <v>NasdaqGS:NXPI</v>
          </cell>
          <cell r="G27">
            <v>61.69</v>
          </cell>
          <cell r="H27">
            <v>61.69</v>
          </cell>
          <cell r="I27">
            <v>1</v>
          </cell>
          <cell r="K27">
            <v>32.590000000000003</v>
          </cell>
          <cell r="M27">
            <v>67.790000000000006</v>
          </cell>
          <cell r="O27">
            <v>238.66800000000001</v>
          </cell>
          <cell r="Q27">
            <v>14723.42892</v>
          </cell>
          <cell r="S27">
            <v>661</v>
          </cell>
          <cell r="U27">
            <v>3580</v>
          </cell>
          <cell r="W27">
            <v>2919</v>
          </cell>
          <cell r="Y27">
            <v>17642.428919999998</v>
          </cell>
          <cell r="AA27">
            <v>3.6839857004858549</v>
          </cell>
          <cell r="AB27">
            <v>3.1549235524921735</v>
          </cell>
          <cell r="AC27">
            <v>2.8819568615752926</v>
          </cell>
          <cell r="AD27">
            <v>2.6708826143943627</v>
          </cell>
          <cell r="AF27">
            <v>7.7870567801787258</v>
          </cell>
          <cell r="AG27">
            <v>6.4926395812262747</v>
          </cell>
          <cell r="AH27">
            <v>5.8723262616629013</v>
          </cell>
          <cell r="AI27">
            <v>5.3134265993636793</v>
          </cell>
          <cell r="AK27">
            <v>12.577666589592724</v>
          </cell>
          <cell r="AL27">
            <v>10.894334997695553</v>
          </cell>
          <cell r="AM27">
            <v>10.072755200168961</v>
          </cell>
          <cell r="AN27">
            <v>9.9008496385845621</v>
          </cell>
          <cell r="AP27">
            <v>19.338194265938572</v>
          </cell>
          <cell r="AQ27">
            <v>13.220834440605898</v>
          </cell>
          <cell r="AR27">
            <v>11.600443784200531</v>
          </cell>
          <cell r="AS27">
            <v>10.040690104166666</v>
          </cell>
          <cell r="AT27">
            <v>0.24024999999999999</v>
          </cell>
          <cell r="AV27">
            <v>0.4828488567825403</v>
          </cell>
          <cell r="AX27">
            <v>9.4715744901079368E-2</v>
          </cell>
          <cell r="AZ27">
            <v>7.9027901130275691E-2</v>
          </cell>
          <cell r="BB27">
            <v>0.4859231</v>
          </cell>
          <cell r="BD27">
            <v>0.49076920000000002</v>
          </cell>
          <cell r="BF27">
            <v>0.28959303648726842</v>
          </cell>
          <cell r="BH27">
            <v>0.28611405760431374</v>
          </cell>
          <cell r="BJ27">
            <v>0.20568017782792661</v>
          </cell>
          <cell r="BL27">
            <v>0.21438593881007151</v>
          </cell>
          <cell r="BN27" t="str">
            <v>NasdaqGS:NXPI</v>
          </cell>
          <cell r="BP27">
            <v>26214</v>
          </cell>
          <cell r="BR27">
            <v>5137</v>
          </cell>
          <cell r="BT27">
            <v>5592.0305600000002</v>
          </cell>
          <cell r="BV27">
            <v>6121.6839</v>
          </cell>
          <cell r="BX27">
            <v>9.4715744901079368E-2</v>
          </cell>
          <cell r="BZ27">
            <v>0.46856141716955424</v>
          </cell>
          <cell r="CA27">
            <v>0.24936733502043995</v>
          </cell>
          <cell r="CB27">
            <v>0.16313023165271559</v>
          </cell>
          <cell r="CC27">
            <v>0.10122639672960872</v>
          </cell>
          <cell r="CD27">
            <v>0.13548763869963013</v>
          </cell>
          <cell r="CE27">
            <v>0.1699435468172085</v>
          </cell>
          <cell r="CF27">
            <v>0.53143858283044576</v>
          </cell>
          <cell r="CG27">
            <v>5.1586529102589061E-2</v>
          </cell>
          <cell r="CH27">
            <v>696</v>
          </cell>
          <cell r="CI27">
            <v>873</v>
          </cell>
          <cell r="CJ27">
            <v>2730</v>
          </cell>
          <cell r="CK27">
            <v>265</v>
          </cell>
          <cell r="CL27">
            <v>213.32229190508889</v>
          </cell>
          <cell r="CN27">
            <v>0.74058750517170047</v>
          </cell>
          <cell r="CP27">
            <v>8.2645161290322573</v>
          </cell>
          <cell r="CR27">
            <v>-1969</v>
          </cell>
          <cell r="CS27" t="str">
            <v>NM</v>
          </cell>
          <cell r="CT27">
            <v>5.4064516129032256</v>
          </cell>
          <cell r="CX27">
            <v>1</v>
          </cell>
          <cell r="CY27">
            <v>238.66800000000001</v>
          </cell>
          <cell r="CZ27">
            <v>238.66800000000001</v>
          </cell>
          <cell r="DB27">
            <v>238.66800000000001</v>
          </cell>
          <cell r="DC27">
            <v>238.66800000000001</v>
          </cell>
          <cell r="DD27">
            <v>1</v>
          </cell>
          <cell r="DE27">
            <v>238.66800000000001</v>
          </cell>
          <cell r="DF27">
            <v>0</v>
          </cell>
          <cell r="DH27">
            <v>0</v>
          </cell>
          <cell r="DI27">
            <v>238.66800000000001</v>
          </cell>
          <cell r="DJ27">
            <v>0</v>
          </cell>
          <cell r="DK27" t="str">
            <v>10Q 8/31/04</v>
          </cell>
          <cell r="DL27">
            <v>0</v>
          </cell>
          <cell r="DM27">
            <v>0</v>
          </cell>
          <cell r="DN27">
            <v>0</v>
          </cell>
          <cell r="DO27">
            <v>0</v>
          </cell>
          <cell r="DQ27">
            <v>1</v>
          </cell>
          <cell r="DR27">
            <v>661</v>
          </cell>
          <cell r="DS27">
            <v>3580</v>
          </cell>
          <cell r="DT27">
            <v>1254</v>
          </cell>
          <cell r="DU27">
            <v>26214</v>
          </cell>
          <cell r="DV27">
            <v>661</v>
          </cell>
          <cell r="DW27">
            <v>3580</v>
          </cell>
          <cell r="DX27">
            <v>1254</v>
          </cell>
          <cell r="DY27">
            <v>26214</v>
          </cell>
          <cell r="DZ27" t="str">
            <v>NA</v>
          </cell>
          <cell r="EA27" t="str">
            <v>NA</v>
          </cell>
          <cell r="EB27" t="str">
            <v>NA</v>
          </cell>
          <cell r="EC27" t="str">
            <v>NA</v>
          </cell>
          <cell r="EE27">
            <v>1</v>
          </cell>
          <cell r="EF27">
            <v>1246</v>
          </cell>
          <cell r="EG27">
            <v>1349</v>
          </cell>
          <cell r="EH27">
            <v>5137</v>
          </cell>
          <cell r="EI27">
            <v>2407</v>
          </cell>
          <cell r="EJ27">
            <v>1281</v>
          </cell>
          <cell r="EK27">
            <v>838</v>
          </cell>
          <cell r="EL27">
            <v>520</v>
          </cell>
          <cell r="EM27">
            <v>2.0513499999999998</v>
          </cell>
          <cell r="EN27">
            <v>155</v>
          </cell>
          <cell r="EO27">
            <v>1246</v>
          </cell>
          <cell r="EP27">
            <v>1349</v>
          </cell>
          <cell r="EQ27">
            <v>5137</v>
          </cell>
          <cell r="ER27">
            <v>2407</v>
          </cell>
          <cell r="ES27">
            <v>1281</v>
          </cell>
          <cell r="ET27">
            <v>838</v>
          </cell>
          <cell r="EU27">
            <v>520</v>
          </cell>
          <cell r="EV27">
            <v>2.0513499999999998</v>
          </cell>
          <cell r="EW27">
            <v>155</v>
          </cell>
          <cell r="EX27" t="str">
            <v>NA</v>
          </cell>
          <cell r="EY27" t="str">
            <v>NA</v>
          </cell>
          <cell r="EZ27" t="str">
            <v>NA</v>
          </cell>
          <cell r="FA27" t="str">
            <v>NA</v>
          </cell>
          <cell r="FB27" t="str">
            <v>NA</v>
          </cell>
          <cell r="FC27" t="str">
            <v>NA</v>
          </cell>
          <cell r="FD27" t="str">
            <v>NA</v>
          </cell>
          <cell r="FE27" t="str">
            <v>NA</v>
          </cell>
          <cell r="FF27" t="str">
            <v>NA</v>
          </cell>
          <cell r="FH27">
            <v>1</v>
          </cell>
          <cell r="FJ27">
            <v>4788.9515199999996</v>
          </cell>
          <cell r="FK27">
            <v>5592.0305600000002</v>
          </cell>
          <cell r="FL27">
            <v>6121.6839</v>
          </cell>
          <cell r="FM27">
            <v>6605.4677300000003</v>
          </cell>
          <cell r="FO27">
            <v>2265.6093846531676</v>
          </cell>
          <cell r="FP27">
            <v>2717.2968250099361</v>
          </cell>
          <cell r="FQ27">
            <v>3004.3339102558803</v>
          </cell>
          <cell r="FR27">
            <v>3320.3486657955914</v>
          </cell>
          <cell r="FT27">
            <v>1402.6790100000001</v>
          </cell>
          <cell r="FU27">
            <v>1619.41311</v>
          </cell>
          <cell r="FV27">
            <v>1751.49982</v>
          </cell>
          <cell r="FW27">
            <v>1781.9105999999999</v>
          </cell>
          <cell r="FY27">
            <v>806.15391999999997</v>
          </cell>
          <cell r="FZ27">
            <v>1150.16984</v>
          </cell>
          <cell r="GA27">
            <v>1312.4029499999999</v>
          </cell>
          <cell r="GB27">
            <v>1391.4710500000001</v>
          </cell>
          <cell r="GD27">
            <v>3.1900599999999999</v>
          </cell>
          <cell r="GE27">
            <v>4.6661200000000003</v>
          </cell>
          <cell r="GF27">
            <v>5.3178999999999998</v>
          </cell>
          <cell r="GG27">
            <v>6.1440000000000001</v>
          </cell>
          <cell r="GI27">
            <v>24.024999999999999</v>
          </cell>
          <cell r="GJ27">
            <v>4788.9515199999996</v>
          </cell>
          <cell r="GK27">
            <v>5592.0305600000002</v>
          </cell>
          <cell r="GL27">
            <v>6121.6839</v>
          </cell>
          <cell r="GM27">
            <v>6605.4677300000003</v>
          </cell>
          <cell r="GN27">
            <v>5931.6917000000003</v>
          </cell>
          <cell r="GO27">
            <v>2265.6093846531676</v>
          </cell>
          <cell r="GP27">
            <v>2717.2968250099361</v>
          </cell>
          <cell r="GQ27">
            <v>3004.3339102558803</v>
          </cell>
          <cell r="GR27">
            <v>3320.3486657955914</v>
          </cell>
          <cell r="GT27">
            <v>1402.6790100000001</v>
          </cell>
          <cell r="GU27">
            <v>1619.41311</v>
          </cell>
          <cell r="GV27">
            <v>1751.49982</v>
          </cell>
          <cell r="GW27">
            <v>1781.9105999999999</v>
          </cell>
          <cell r="GX27">
            <v>1741.1815999999999</v>
          </cell>
          <cell r="GY27">
            <v>806.15391999999997</v>
          </cell>
          <cell r="GZ27">
            <v>1150.16984</v>
          </cell>
          <cell r="HA27">
            <v>1312.4029499999999</v>
          </cell>
          <cell r="HB27">
            <v>1391.4710500000001</v>
          </cell>
          <cell r="HD27">
            <v>3.1900599999999999</v>
          </cell>
          <cell r="HE27">
            <v>4.6661200000000003</v>
          </cell>
          <cell r="HF27">
            <v>5.3178999999999998</v>
          </cell>
          <cell r="HG27">
            <v>6.1440000000000001</v>
          </cell>
          <cell r="HI27">
            <v>24.024999999999999</v>
          </cell>
          <cell r="HK27" t="str">
            <v>NA</v>
          </cell>
          <cell r="HL27" t="str">
            <v>NA</v>
          </cell>
          <cell r="HM27" t="str">
            <v>NA</v>
          </cell>
          <cell r="HP27" t="str">
            <v>NA</v>
          </cell>
          <cell r="HQ27" t="str">
            <v>NA</v>
          </cell>
          <cell r="HR27" t="str">
            <v>NA</v>
          </cell>
          <cell r="HU27" t="str">
            <v>NA</v>
          </cell>
          <cell r="HV27" t="str">
            <v>NA</v>
          </cell>
          <cell r="HW27" t="str">
            <v>NA</v>
          </cell>
          <cell r="HZ27" t="str">
            <v>NA</v>
          </cell>
          <cell r="IA27" t="str">
            <v>NA</v>
          </cell>
          <cell r="IB27" t="str">
            <v>NA</v>
          </cell>
          <cell r="IE27" t="str">
            <v>NA</v>
          </cell>
          <cell r="IF27" t="str">
            <v>NA</v>
          </cell>
          <cell r="IG27" t="str">
            <v>NA</v>
          </cell>
          <cell r="II27" t="str">
            <v>NA</v>
          </cell>
        </row>
        <row r="28">
          <cell r="A28" t="str">
            <v>IFX</v>
          </cell>
          <cell r="C28" t="str">
            <v>Infineon Technologies AG</v>
          </cell>
          <cell r="E28" t="str">
            <v>XTRA:IFX</v>
          </cell>
          <cell r="G28">
            <v>11.993830000000001</v>
          </cell>
          <cell r="H28">
            <v>8.9420000000000002</v>
          </cell>
          <cell r="I28">
            <v>1.3412916573473497</v>
          </cell>
          <cell r="K28">
            <v>8.7116900000000008</v>
          </cell>
          <cell r="M28">
            <v>12.6913</v>
          </cell>
          <cell r="O28">
            <v>1121.6899000000001</v>
          </cell>
          <cell r="Q28">
            <v>13453.357973317003</v>
          </cell>
          <cell r="S28">
            <v>3098.09022</v>
          </cell>
          <cell r="U28">
            <v>260.11363</v>
          </cell>
          <cell r="W28">
            <v>-2837.9765900000002</v>
          </cell>
          <cell r="Y28">
            <v>10615.381383317002</v>
          </cell>
          <cell r="AA28">
            <v>1.9404872610769277</v>
          </cell>
          <cell r="AB28">
            <v>1.7952167894597062</v>
          </cell>
          <cell r="AC28">
            <v>1.6576086514208184</v>
          </cell>
          <cell r="AD28">
            <v>1.5796694067765651</v>
          </cell>
          <cell r="AF28" t="str">
            <v>NA</v>
          </cell>
          <cell r="AG28" t="str">
            <v>NA</v>
          </cell>
          <cell r="AH28" t="str">
            <v>NA</v>
          </cell>
          <cell r="AI28" t="str">
            <v>NA</v>
          </cell>
          <cell r="AK28">
            <v>8.9780995130602648</v>
          </cell>
          <cell r="AL28">
            <v>6.887741703482428</v>
          </cell>
          <cell r="AM28">
            <v>6.4528807626627422</v>
          </cell>
          <cell r="AN28">
            <v>5.6987541920397966</v>
          </cell>
          <cell r="AP28">
            <v>28.526852820854348</v>
          </cell>
          <cell r="AQ28">
            <v>18.773800206618041</v>
          </cell>
          <cell r="AR28">
            <v>14.066368775361811</v>
          </cell>
          <cell r="AS28">
            <v>13.882872454944268</v>
          </cell>
          <cell r="AT28">
            <v>0.25624999999999998</v>
          </cell>
          <cell r="AV28">
            <v>0.54893146440436336</v>
          </cell>
          <cell r="AX28">
            <v>8.301605926159783E-2</v>
          </cell>
          <cell r="AZ28">
            <v>4.9338959348015798E-2</v>
          </cell>
          <cell r="BB28" t="str">
            <v>NA</v>
          </cell>
          <cell r="BD28" t="str">
            <v>NA</v>
          </cell>
          <cell r="BF28">
            <v>0.26063938903981376</v>
          </cell>
          <cell r="BH28">
            <v>0.25687885959585222</v>
          </cell>
          <cell r="BJ28">
            <v>0.12378749723493275</v>
          </cell>
          <cell r="BL28">
            <v>0.14969871808275809</v>
          </cell>
          <cell r="BN28" t="str">
            <v>XTRA:IFX</v>
          </cell>
          <cell r="BP28">
            <v>28096</v>
          </cell>
          <cell r="BR28">
            <v>5747.1421700000001</v>
          </cell>
          <cell r="BT28">
            <v>5913.1473400000004</v>
          </cell>
          <cell r="BV28">
            <v>6404.0335299999997</v>
          </cell>
          <cell r="BX28">
            <v>8.301605926159783E-2</v>
          </cell>
          <cell r="BZ28">
            <v>0.37779895220514442</v>
          </cell>
          <cell r="CA28">
            <v>0.2541686523129808</v>
          </cell>
          <cell r="CB28">
            <v>0.14054311623197585</v>
          </cell>
          <cell r="CC28">
            <v>0.11815150033081571</v>
          </cell>
          <cell r="CD28">
            <v>0.13101476833659051</v>
          </cell>
          <cell r="CE28">
            <v>0.10624106763657806</v>
          </cell>
          <cell r="CF28">
            <v>0.62220104779485552</v>
          </cell>
          <cell r="CG28">
            <v>0.11767508267504717</v>
          </cell>
          <cell r="CH28">
            <v>752.96050000000002</v>
          </cell>
          <cell r="CI28">
            <v>610.58252000000005</v>
          </cell>
          <cell r="CJ28">
            <v>3575.87788</v>
          </cell>
          <cell r="CK28">
            <v>676.29543000000001</v>
          </cell>
          <cell r="CL28">
            <v>210.46224871867884</v>
          </cell>
          <cell r="CN28">
            <v>4.5066413879220842E-2</v>
          </cell>
          <cell r="CP28">
            <v>38.107137695545347</v>
          </cell>
          <cell r="CR28">
            <v>5069.2387200000003</v>
          </cell>
          <cell r="CS28">
            <v>2.6539207791178949</v>
          </cell>
          <cell r="CT28">
            <v>21.071425739071817</v>
          </cell>
          <cell r="CX28">
            <v>1</v>
          </cell>
          <cell r="CY28">
            <v>1121.6899000000001</v>
          </cell>
          <cell r="CZ28">
            <v>1121.6899000000001</v>
          </cell>
          <cell r="DB28">
            <v>1121.6899000000001</v>
          </cell>
          <cell r="DC28">
            <v>1121.6899000000001</v>
          </cell>
          <cell r="DD28">
            <v>1</v>
          </cell>
          <cell r="DE28">
            <v>1121.6899000000001</v>
          </cell>
          <cell r="DF28">
            <v>0</v>
          </cell>
          <cell r="DH28">
            <v>0</v>
          </cell>
          <cell r="DI28">
            <v>1121.6899000000001</v>
          </cell>
          <cell r="DJ28">
            <v>0</v>
          </cell>
          <cell r="DK28" t="str">
            <v>10Q 8/31/04</v>
          </cell>
          <cell r="DL28">
            <v>0</v>
          </cell>
          <cell r="DM28">
            <v>0</v>
          </cell>
          <cell r="DN28">
            <v>0</v>
          </cell>
          <cell r="DO28">
            <v>0</v>
          </cell>
          <cell r="DQ28">
            <v>1</v>
          </cell>
          <cell r="DR28">
            <v>3098.09022</v>
          </cell>
          <cell r="DS28">
            <v>260.11363</v>
          </cell>
          <cell r="DT28">
            <v>5511.6708900000003</v>
          </cell>
          <cell r="DU28">
            <v>28096</v>
          </cell>
          <cell r="DV28">
            <v>3098.09022</v>
          </cell>
          <cell r="DW28">
            <v>260.11363</v>
          </cell>
          <cell r="DX28">
            <v>5511.6708900000003</v>
          </cell>
          <cell r="DY28">
            <v>28096</v>
          </cell>
          <cell r="DZ28" t="str">
            <v>NA</v>
          </cell>
          <cell r="EA28" t="str">
            <v>NA</v>
          </cell>
          <cell r="EB28" t="str">
            <v>NA</v>
          </cell>
          <cell r="EC28" t="str">
            <v>NA</v>
          </cell>
          <cell r="EE28">
            <v>1</v>
          </cell>
          <cell r="EF28">
            <v>1448.15708</v>
          </cell>
          <cell r="EG28">
            <v>1519.6112000000001</v>
          </cell>
          <cell r="EH28">
            <v>5747.1421700000001</v>
          </cell>
          <cell r="EI28">
            <v>2171.2642900000001</v>
          </cell>
          <cell r="EJ28">
            <v>1460.7433799999999</v>
          </cell>
          <cell r="EK28">
            <v>807.72127</v>
          </cell>
          <cell r="EL28">
            <v>679.03346999999997</v>
          </cell>
          <cell r="EM28">
            <v>0.59377000000000002</v>
          </cell>
          <cell r="EN28">
            <v>38.332540000000002</v>
          </cell>
          <cell r="EO28">
            <v>1448.15708</v>
          </cell>
          <cell r="EP28">
            <v>1519.6112000000001</v>
          </cell>
          <cell r="EQ28">
            <v>5747.1421700000001</v>
          </cell>
          <cell r="ER28">
            <v>2171.2642900000001</v>
          </cell>
          <cell r="ES28">
            <v>1460.7433799999999</v>
          </cell>
          <cell r="ET28">
            <v>807.72127</v>
          </cell>
          <cell r="EU28">
            <v>679.03346999999997</v>
          </cell>
          <cell r="EV28">
            <v>0.59377000000000002</v>
          </cell>
          <cell r="EW28">
            <v>38.332540000000002</v>
          </cell>
          <cell r="EX28" t="str">
            <v>NA</v>
          </cell>
          <cell r="EY28" t="str">
            <v>NA</v>
          </cell>
          <cell r="EZ28" t="str">
            <v>NA</v>
          </cell>
          <cell r="FA28" t="str">
            <v>NA</v>
          </cell>
          <cell r="FB28" t="str">
            <v>NA</v>
          </cell>
          <cell r="FC28" t="str">
            <v>NA</v>
          </cell>
          <cell r="FD28" t="str">
            <v>NA</v>
          </cell>
          <cell r="FE28" t="str">
            <v>NA</v>
          </cell>
          <cell r="FF28" t="str">
            <v>NA</v>
          </cell>
          <cell r="FH28">
            <v>1</v>
          </cell>
          <cell r="FJ28">
            <v>5470.4720799999996</v>
          </cell>
          <cell r="FK28">
            <v>5913.1473400000004</v>
          </cell>
          <cell r="FL28">
            <v>6404.0335299999997</v>
          </cell>
          <cell r="FM28">
            <v>6720.0018799999998</v>
          </cell>
          <cell r="FO28" t="str">
            <v>NA</v>
          </cell>
          <cell r="FP28" t="str">
            <v>NA</v>
          </cell>
          <cell r="FQ28" t="str">
            <v>NA</v>
          </cell>
          <cell r="FR28" t="str">
            <v>NA</v>
          </cell>
          <cell r="FT28">
            <v>1182.3639700000001</v>
          </cell>
          <cell r="FU28">
            <v>1541.19911</v>
          </cell>
          <cell r="FV28">
            <v>1645.0608299999999</v>
          </cell>
          <cell r="FW28">
            <v>1862.7547400000001</v>
          </cell>
          <cell r="FY28">
            <v>455.15251999999998</v>
          </cell>
          <cell r="FZ28">
            <v>731.97370999999998</v>
          </cell>
          <cell r="GA28">
            <v>958.67561000000001</v>
          </cell>
          <cell r="GB28">
            <v>969.55308000000002</v>
          </cell>
          <cell r="GD28">
            <v>0.42043999999999998</v>
          </cell>
          <cell r="GE28">
            <v>0.63885999999999998</v>
          </cell>
          <cell r="GF28">
            <v>0.85265999999999997</v>
          </cell>
          <cell r="GG28">
            <v>0.86392999999999998</v>
          </cell>
          <cell r="GI28">
            <v>25.625</v>
          </cell>
          <cell r="GJ28">
            <v>5470.4720799999996</v>
          </cell>
          <cell r="GK28">
            <v>5913.1473400000004</v>
          </cell>
          <cell r="GL28">
            <v>6404.0335299999997</v>
          </cell>
          <cell r="GM28">
            <v>6720.0018799999998</v>
          </cell>
          <cell r="GN28">
            <v>6032.1845599999997</v>
          </cell>
          <cell r="GO28" t="str">
            <v>NA</v>
          </cell>
          <cell r="GP28" t="str">
            <v>NA</v>
          </cell>
          <cell r="GQ28" t="str">
            <v>NA</v>
          </cell>
          <cell r="GR28" t="str">
            <v>NA</v>
          </cell>
          <cell r="GT28">
            <v>1182.3639700000001</v>
          </cell>
          <cell r="GU28">
            <v>1541.19911</v>
          </cell>
          <cell r="GV28">
            <v>1645.0608299999999</v>
          </cell>
          <cell r="GW28">
            <v>1862.7547400000001</v>
          </cell>
          <cell r="GX28">
            <v>1593.4125100000001</v>
          </cell>
          <cell r="GY28">
            <v>455.15251999999998</v>
          </cell>
          <cell r="GZ28">
            <v>731.97370999999998</v>
          </cell>
          <cell r="HA28">
            <v>958.67561000000001</v>
          </cell>
          <cell r="HB28">
            <v>969.55308000000002</v>
          </cell>
          <cell r="HD28">
            <v>0.42043999999999998</v>
          </cell>
          <cell r="HE28">
            <v>0.63885999999999998</v>
          </cell>
          <cell r="HF28">
            <v>0.85265999999999997</v>
          </cell>
          <cell r="HG28">
            <v>0.86392999999999998</v>
          </cell>
          <cell r="HI28">
            <v>25.625</v>
          </cell>
          <cell r="HK28" t="str">
            <v>NA</v>
          </cell>
          <cell r="HL28" t="str">
            <v>NA</v>
          </cell>
          <cell r="HM28" t="str">
            <v>NA</v>
          </cell>
          <cell r="HP28" t="str">
            <v>NA</v>
          </cell>
          <cell r="HQ28" t="str">
            <v>NA</v>
          </cell>
          <cell r="HR28" t="str">
            <v>NA</v>
          </cell>
          <cell r="HU28" t="str">
            <v>NA</v>
          </cell>
          <cell r="HV28" t="str">
            <v>NA</v>
          </cell>
          <cell r="HW28" t="str">
            <v>NA</v>
          </cell>
          <cell r="HZ28" t="str">
            <v>NA</v>
          </cell>
          <cell r="IA28" t="str">
            <v>NA</v>
          </cell>
          <cell r="IB28" t="str">
            <v>NA</v>
          </cell>
          <cell r="IE28" t="str">
            <v>NA</v>
          </cell>
          <cell r="IF28" t="str">
            <v>NA</v>
          </cell>
          <cell r="IG28" t="str">
            <v>NA</v>
          </cell>
          <cell r="II28" t="str">
            <v>NA</v>
          </cell>
        </row>
        <row r="29">
          <cell r="A29" t="str">
            <v>STM</v>
          </cell>
          <cell r="C29" t="str">
            <v>STMicroelectronics NV</v>
          </cell>
          <cell r="E29" t="str">
            <v>ENXTPA:STM</v>
          </cell>
          <cell r="G29">
            <v>8.4206299999999992</v>
          </cell>
          <cell r="H29">
            <v>6.2779999999999996</v>
          </cell>
          <cell r="I29">
            <v>1.3412918126791971</v>
          </cell>
          <cell r="K29">
            <v>7.0297099999999997</v>
          </cell>
          <cell r="M29">
            <v>9.9483599999999992</v>
          </cell>
          <cell r="O29">
            <v>893.08299999999997</v>
          </cell>
          <cell r="Q29">
            <v>7520.3215022899994</v>
          </cell>
          <cell r="S29">
            <v>1553</v>
          </cell>
          <cell r="U29">
            <v>1130</v>
          </cell>
          <cell r="W29">
            <v>-423</v>
          </cell>
          <cell r="Y29">
            <v>7097.3215022899994</v>
          </cell>
          <cell r="AA29">
            <v>0.87704573867469715</v>
          </cell>
          <cell r="AB29">
            <v>0.93119553725946569</v>
          </cell>
          <cell r="AC29">
            <v>0.86070764481129403</v>
          </cell>
          <cell r="AD29">
            <v>0.82270614297339606</v>
          </cell>
          <cell r="AF29">
            <v>2.7136316171865631</v>
          </cell>
          <cell r="AG29">
            <v>2.7306705959132578</v>
          </cell>
          <cell r="AH29">
            <v>2.4327100205770735</v>
          </cell>
          <cell r="AI29">
            <v>2.233130161644616</v>
          </cell>
          <cell r="AK29">
            <v>12.975072831870673</v>
          </cell>
          <cell r="AL29">
            <v>6.5017127323400468</v>
          </cell>
          <cell r="AM29">
            <v>5.3051102261746266</v>
          </cell>
          <cell r="AN29">
            <v>4.7802644908834031</v>
          </cell>
          <cell r="AP29" t="str">
            <v>NM</v>
          </cell>
          <cell r="AQ29">
            <v>38.154191209787037</v>
          </cell>
          <cell r="AR29">
            <v>18.283459266979328</v>
          </cell>
          <cell r="AS29">
            <v>12.898063903440246</v>
          </cell>
          <cell r="AT29">
            <v>0.05</v>
          </cell>
          <cell r="AV29">
            <v>3.6566918533958654</v>
          </cell>
          <cell r="AX29">
            <v>8.1895278696665574E-2</v>
          </cell>
          <cell r="AZ29">
            <v>4.6190857042289979E-2</v>
          </cell>
          <cell r="BB29">
            <v>0.34101349999999997</v>
          </cell>
          <cell r="BD29">
            <v>0.35380609999999996</v>
          </cell>
          <cell r="BF29">
            <v>0.14322311298492527</v>
          </cell>
          <cell r="BH29">
            <v>0.16224123686717953</v>
          </cell>
          <cell r="BJ29">
            <v>2.529423311103185E-2</v>
          </cell>
          <cell r="BL29">
            <v>4.8035845892665248E-2</v>
          </cell>
          <cell r="BN29" t="str">
            <v>ENXTPA:STM</v>
          </cell>
          <cell r="BP29">
            <v>45390</v>
          </cell>
          <cell r="BR29">
            <v>7716</v>
          </cell>
          <cell r="BT29">
            <v>7621.7305800000004</v>
          </cell>
          <cell r="BV29">
            <v>8245.9143299999996</v>
          </cell>
          <cell r="BX29">
            <v>8.1895278696665574E-2</v>
          </cell>
          <cell r="BZ29">
            <v>0.33009331259720059</v>
          </cell>
          <cell r="CA29">
            <v>0.12908242612752721</v>
          </cell>
          <cell r="CB29">
            <v>1.9569725246241575E-2</v>
          </cell>
          <cell r="CC29" t="str">
            <v>NM</v>
          </cell>
          <cell r="CD29">
            <v>0.2071021254536029</v>
          </cell>
          <cell r="CE29">
            <v>0.10342146189735614</v>
          </cell>
          <cell r="CF29">
            <v>0.66990668740279935</v>
          </cell>
          <cell r="CG29">
            <v>7.2965266977708651E-2</v>
          </cell>
          <cell r="CH29">
            <v>1598</v>
          </cell>
          <cell r="CI29">
            <v>798</v>
          </cell>
          <cell r="CJ29">
            <v>5169</v>
          </cell>
          <cell r="CK29">
            <v>563</v>
          </cell>
          <cell r="CL29">
            <v>167.91651421017846</v>
          </cell>
          <cell r="CN29">
            <v>0.17056603773584905</v>
          </cell>
          <cell r="CP29">
            <v>55.333333333333336</v>
          </cell>
          <cell r="CR29">
            <v>5114</v>
          </cell>
          <cell r="CS29">
            <v>1.4705360778822838</v>
          </cell>
          <cell r="CT29">
            <v>8.3888888888888893</v>
          </cell>
          <cell r="CX29">
            <v>1</v>
          </cell>
          <cell r="CY29">
            <v>893.08299999999997</v>
          </cell>
          <cell r="CZ29">
            <v>893.08299999999997</v>
          </cell>
          <cell r="DB29">
            <v>893.08299999999997</v>
          </cell>
          <cell r="DC29">
            <v>893.08299999999997</v>
          </cell>
          <cell r="DD29">
            <v>1</v>
          </cell>
          <cell r="DE29">
            <v>893.08299999999997</v>
          </cell>
          <cell r="DF29">
            <v>0</v>
          </cell>
          <cell r="DH29">
            <v>0</v>
          </cell>
          <cell r="DI29">
            <v>893.08299999999997</v>
          </cell>
          <cell r="DJ29">
            <v>0</v>
          </cell>
          <cell r="DK29" t="str">
            <v>10Q 8/31/04</v>
          </cell>
          <cell r="DL29">
            <v>0</v>
          </cell>
          <cell r="DM29">
            <v>0</v>
          </cell>
          <cell r="DN29">
            <v>0</v>
          </cell>
          <cell r="DO29">
            <v>0</v>
          </cell>
          <cell r="DQ29">
            <v>1</v>
          </cell>
          <cell r="DR29">
            <v>1553</v>
          </cell>
          <cell r="DS29">
            <v>1130</v>
          </cell>
          <cell r="DT29">
            <v>5495</v>
          </cell>
          <cell r="DU29">
            <v>45390</v>
          </cell>
          <cell r="DV29">
            <v>1553</v>
          </cell>
          <cell r="DW29">
            <v>1130</v>
          </cell>
          <cell r="DX29">
            <v>5495</v>
          </cell>
          <cell r="DY29">
            <v>45390</v>
          </cell>
          <cell r="DZ29" t="str">
            <v>NA</v>
          </cell>
          <cell r="EA29" t="str">
            <v>NA</v>
          </cell>
          <cell r="EB29" t="str">
            <v>NA</v>
          </cell>
          <cell r="EC29" t="str">
            <v>NA</v>
          </cell>
          <cell r="EE29">
            <v>1</v>
          </cell>
          <cell r="EF29">
            <v>1825</v>
          </cell>
          <cell r="EG29">
            <v>1864</v>
          </cell>
          <cell r="EH29">
            <v>7716</v>
          </cell>
          <cell r="EI29">
            <v>2547</v>
          </cell>
          <cell r="EJ29">
            <v>996</v>
          </cell>
          <cell r="EK29">
            <v>151</v>
          </cell>
          <cell r="EL29">
            <v>-164</v>
          </cell>
          <cell r="EM29">
            <v>-0.18411</v>
          </cell>
          <cell r="EN29">
            <v>18</v>
          </cell>
          <cell r="EO29">
            <v>1825</v>
          </cell>
          <cell r="EP29">
            <v>1864</v>
          </cell>
          <cell r="EQ29">
            <v>7716</v>
          </cell>
          <cell r="ER29">
            <v>2547</v>
          </cell>
          <cell r="ES29">
            <v>996</v>
          </cell>
          <cell r="ET29">
            <v>151</v>
          </cell>
          <cell r="EU29">
            <v>-164</v>
          </cell>
          <cell r="EV29">
            <v>-0.18411</v>
          </cell>
          <cell r="EW29">
            <v>18</v>
          </cell>
          <cell r="EX29" t="str">
            <v>NA</v>
          </cell>
          <cell r="EY29" t="str">
            <v>NA</v>
          </cell>
          <cell r="EZ29" t="str">
            <v>NA</v>
          </cell>
          <cell r="FA29" t="str">
            <v>NA</v>
          </cell>
          <cell r="FB29" t="str">
            <v>NA</v>
          </cell>
          <cell r="FC29" t="str">
            <v>NA</v>
          </cell>
          <cell r="FD29" t="str">
            <v>NA</v>
          </cell>
          <cell r="FE29" t="str">
            <v>NA</v>
          </cell>
          <cell r="FF29" t="str">
            <v>NA</v>
          </cell>
          <cell r="FH29">
            <v>1</v>
          </cell>
          <cell r="FJ29">
            <v>8092.3048699999999</v>
          </cell>
          <cell r="FK29">
            <v>7621.7305800000004</v>
          </cell>
          <cell r="FL29">
            <v>8245.9143299999996</v>
          </cell>
          <cell r="FM29">
            <v>8626.8001800000002</v>
          </cell>
          <cell r="FO29">
            <v>2615.4329339840001</v>
          </cell>
          <cell r="FP29">
            <v>2599.1130211428299</v>
          </cell>
          <cell r="FQ29">
            <v>2917.4547900314124</v>
          </cell>
          <cell r="FR29">
            <v>3178.1942782336923</v>
          </cell>
          <cell r="FT29">
            <v>546.99666000000002</v>
          </cell>
          <cell r="FU29">
            <v>1091.60798</v>
          </cell>
          <cell r="FV29">
            <v>1337.82734</v>
          </cell>
          <cell r="FW29">
            <v>1484.7131400000001</v>
          </cell>
          <cell r="FY29">
            <v>-224.96789000000001</v>
          </cell>
          <cell r="FZ29">
            <v>192.78583</v>
          </cell>
          <cell r="GA29">
            <v>396.09947</v>
          </cell>
          <cell r="GB29">
            <v>576.95695000000001</v>
          </cell>
          <cell r="GD29">
            <v>-0.22627</v>
          </cell>
          <cell r="GE29">
            <v>0.22070000000000001</v>
          </cell>
          <cell r="GF29">
            <v>0.46056000000000002</v>
          </cell>
          <cell r="GG29">
            <v>0.65286</v>
          </cell>
          <cell r="GI29">
            <v>5</v>
          </cell>
          <cell r="GJ29">
            <v>8092.3048699999999</v>
          </cell>
          <cell r="GK29">
            <v>7621.7305800000004</v>
          </cell>
          <cell r="GL29">
            <v>8245.9143299999996</v>
          </cell>
          <cell r="GM29">
            <v>8626.8001800000002</v>
          </cell>
          <cell r="GN29">
            <v>7933.8225000000002</v>
          </cell>
          <cell r="GO29">
            <v>2615.4329339840001</v>
          </cell>
          <cell r="GP29">
            <v>2599.1130211428299</v>
          </cell>
          <cell r="GQ29">
            <v>2917.4547900314124</v>
          </cell>
          <cell r="GR29">
            <v>3178.1942782336923</v>
          </cell>
          <cell r="GT29">
            <v>546.99666000000002</v>
          </cell>
          <cell r="GU29">
            <v>1091.60798</v>
          </cell>
          <cell r="GV29">
            <v>1337.82734</v>
          </cell>
          <cell r="GW29">
            <v>1484.7131400000001</v>
          </cell>
          <cell r="GX29">
            <v>1214.7176999999999</v>
          </cell>
          <cell r="GY29">
            <v>-224.96789000000001</v>
          </cell>
          <cell r="GZ29">
            <v>192.78583</v>
          </cell>
          <cell r="HA29">
            <v>396.09947</v>
          </cell>
          <cell r="HB29">
            <v>576.95695000000001</v>
          </cell>
          <cell r="HD29">
            <v>-0.22627</v>
          </cell>
          <cell r="HE29">
            <v>0.22070000000000001</v>
          </cell>
          <cell r="HF29">
            <v>0.46056000000000002</v>
          </cell>
          <cell r="HG29">
            <v>0.65286</v>
          </cell>
          <cell r="HI29">
            <v>5</v>
          </cell>
          <cell r="HK29" t="str">
            <v>NA</v>
          </cell>
          <cell r="HL29" t="str">
            <v>NA</v>
          </cell>
          <cell r="HM29" t="str">
            <v>NA</v>
          </cell>
          <cell r="HP29" t="str">
            <v>NA</v>
          </cell>
          <cell r="HQ29" t="str">
            <v>NA</v>
          </cell>
          <cell r="HR29" t="str">
            <v>NA</v>
          </cell>
          <cell r="HU29" t="str">
            <v>NA</v>
          </cell>
          <cell r="HV29" t="str">
            <v>NA</v>
          </cell>
          <cell r="HW29" t="str">
            <v>NA</v>
          </cell>
          <cell r="HZ29" t="str">
            <v>NA</v>
          </cell>
          <cell r="IA29" t="str">
            <v>NA</v>
          </cell>
          <cell r="IB29" t="str">
            <v>NA</v>
          </cell>
          <cell r="IE29" t="str">
            <v>NA</v>
          </cell>
          <cell r="IF29" t="str">
            <v>NA</v>
          </cell>
          <cell r="IG29" t="str">
            <v>NA</v>
          </cell>
          <cell r="II29" t="str">
            <v>NA</v>
          </cell>
        </row>
        <row r="31">
          <cell r="C31" t="str">
            <v>Vision Deck Comps</v>
          </cell>
        </row>
        <row r="32">
          <cell r="A32" t="str">
            <v>AVGO</v>
          </cell>
          <cell r="C32" t="str">
            <v>Avago Technologies Limited</v>
          </cell>
          <cell r="E32" t="str">
            <v>NasdaqGS:AVGO</v>
          </cell>
          <cell r="G32">
            <v>69.88</v>
          </cell>
          <cell r="H32">
            <v>69.88</v>
          </cell>
          <cell r="I32">
            <v>1</v>
          </cell>
          <cell r="K32">
            <v>35.75</v>
          </cell>
          <cell r="M32">
            <v>76.44</v>
          </cell>
          <cell r="O32">
            <v>251.71700000000001</v>
          </cell>
          <cell r="Q32">
            <v>17589.983960000001</v>
          </cell>
          <cell r="S32">
            <v>1278</v>
          </cell>
          <cell r="U32">
            <v>0</v>
          </cell>
          <cell r="W32">
            <v>-1278</v>
          </cell>
          <cell r="Y32">
            <v>16311.983960000001</v>
          </cell>
          <cell r="AA32">
            <v>6.1571798971049372</v>
          </cell>
          <cell r="AB32">
            <v>3.3524825577017237</v>
          </cell>
          <cell r="AC32">
            <v>2.8218900481776958</v>
          </cell>
          <cell r="AD32">
            <v>2.6392126945090508</v>
          </cell>
          <cell r="AF32" t="str">
            <v>NA</v>
          </cell>
          <cell r="AG32" t="str">
            <v>NA</v>
          </cell>
          <cell r="AH32" t="str">
            <v>NA</v>
          </cell>
          <cell r="AI32" t="str">
            <v>NA</v>
          </cell>
          <cell r="AK32">
            <v>17.620964344734329</v>
          </cell>
          <cell r="AL32">
            <v>9.3854935064426943</v>
          </cell>
          <cell r="AM32">
            <v>7.0537409187644959</v>
          </cell>
          <cell r="AN32" t="str">
            <v>NA</v>
          </cell>
          <cell r="AP32">
            <v>23.16054620177648</v>
          </cell>
          <cell r="AQ32">
            <v>16.547086263645191</v>
          </cell>
          <cell r="AR32">
            <v>13.068033062796871</v>
          </cell>
          <cell r="AS32" t="str">
            <v>NA</v>
          </cell>
          <cell r="AT32">
            <v>0.23137189999999999</v>
          </cell>
          <cell r="AV32">
            <v>0.5648064031456228</v>
          </cell>
          <cell r="AX32">
            <v>0.188027350628587</v>
          </cell>
          <cell r="AZ32">
            <v>6.9216609198913925E-2</v>
          </cell>
          <cell r="BB32" t="str">
            <v>NA</v>
          </cell>
          <cell r="BD32" t="str">
            <v>NA</v>
          </cell>
          <cell r="BF32">
            <v>0.35719832477646529</v>
          </cell>
          <cell r="BH32">
            <v>0.40005581161491915</v>
          </cell>
          <cell r="BJ32">
            <v>0.24088001356120808</v>
          </cell>
          <cell r="BL32">
            <v>0.26403623537354065</v>
          </cell>
          <cell r="BN32" t="str">
            <v>NasdaqGS:AVGO</v>
          </cell>
          <cell r="BP32">
            <v>4800</v>
          </cell>
          <cell r="BR32">
            <v>2792</v>
          </cell>
          <cell r="BT32">
            <v>4865.6432000000004</v>
          </cell>
          <cell r="BV32">
            <v>5780.5172000000002</v>
          </cell>
          <cell r="BX32">
            <v>0.188027350628587</v>
          </cell>
          <cell r="BZ32">
            <v>0.51325214899713467</v>
          </cell>
          <cell r="CA32">
            <v>0.31303724928366761</v>
          </cell>
          <cell r="CB32">
            <v>0.2335243553008596</v>
          </cell>
          <cell r="CC32">
            <v>0.21704871060171921</v>
          </cell>
          <cell r="CD32">
            <v>0.15436962750716332</v>
          </cell>
          <cell r="CE32">
            <v>0.12535816618911175</v>
          </cell>
          <cell r="CF32">
            <v>0.48674785100286533</v>
          </cell>
          <cell r="CG32">
            <v>8.8467048710601723E-2</v>
          </cell>
          <cell r="CH32">
            <v>431</v>
          </cell>
          <cell r="CI32">
            <v>350</v>
          </cell>
          <cell r="CJ32">
            <v>1359</v>
          </cell>
          <cell r="CK32">
            <v>247</v>
          </cell>
          <cell r="CL32">
            <v>1013.6756666666669</v>
          </cell>
          <cell r="CN32">
            <v>0</v>
          </cell>
          <cell r="CP32">
            <v>437</v>
          </cell>
          <cell r="CR32">
            <v>2321</v>
          </cell>
          <cell r="CS32">
            <v>7.5786229900904782</v>
          </cell>
          <cell r="CT32">
            <v>326</v>
          </cell>
          <cell r="CX32">
            <v>1</v>
          </cell>
          <cell r="CY32">
            <v>251.71700000000001</v>
          </cell>
          <cell r="CZ32">
            <v>251.71700000000001</v>
          </cell>
          <cell r="DB32">
            <v>251.71717000000001</v>
          </cell>
          <cell r="DC32">
            <v>251.71717000000001</v>
          </cell>
          <cell r="DD32">
            <v>1</v>
          </cell>
          <cell r="DE32">
            <v>251.71700000000001</v>
          </cell>
          <cell r="DF32">
            <v>0</v>
          </cell>
          <cell r="DH32">
            <v>0</v>
          </cell>
          <cell r="DI32">
            <v>251.71700000000001</v>
          </cell>
          <cell r="DJ32">
            <v>0</v>
          </cell>
          <cell r="DK32" t="str">
            <v>10Q 8/31/04</v>
          </cell>
          <cell r="DL32">
            <v>0</v>
          </cell>
          <cell r="DM32">
            <v>0</v>
          </cell>
          <cell r="DN32">
            <v>0</v>
          </cell>
          <cell r="DO32">
            <v>0</v>
          </cell>
          <cell r="DQ32">
            <v>1</v>
          </cell>
          <cell r="DR32">
            <v>1278</v>
          </cell>
          <cell r="DS32">
            <v>0</v>
          </cell>
          <cell r="DT32">
            <v>3154</v>
          </cell>
          <cell r="DU32">
            <v>4800</v>
          </cell>
          <cell r="DV32">
            <v>1278</v>
          </cell>
          <cell r="DW32">
            <v>0</v>
          </cell>
          <cell r="DX32">
            <v>3154</v>
          </cell>
          <cell r="DY32">
            <v>4800</v>
          </cell>
          <cell r="DZ32" t="str">
            <v>NA</v>
          </cell>
          <cell r="EA32" t="str">
            <v>NA</v>
          </cell>
          <cell r="EB32" t="str">
            <v>NA</v>
          </cell>
          <cell r="EC32" t="str">
            <v>NA</v>
          </cell>
          <cell r="EE32">
            <v>1</v>
          </cell>
          <cell r="EF32">
            <v>709</v>
          </cell>
          <cell r="EG32">
            <v>701</v>
          </cell>
          <cell r="EH32">
            <v>2792</v>
          </cell>
          <cell r="EI32">
            <v>1433</v>
          </cell>
          <cell r="EJ32">
            <v>874</v>
          </cell>
          <cell r="EK32">
            <v>652</v>
          </cell>
          <cell r="EL32">
            <v>606</v>
          </cell>
          <cell r="EM32">
            <v>2.3782700000000001</v>
          </cell>
          <cell r="EN32">
            <v>2</v>
          </cell>
          <cell r="EO32">
            <v>709</v>
          </cell>
          <cell r="EP32">
            <v>701</v>
          </cell>
          <cell r="EQ32">
            <v>2792</v>
          </cell>
          <cell r="ER32">
            <v>1433</v>
          </cell>
          <cell r="ES32">
            <v>874</v>
          </cell>
          <cell r="ET32">
            <v>652</v>
          </cell>
          <cell r="EU32">
            <v>606</v>
          </cell>
          <cell r="EV32">
            <v>2.3782700000000001</v>
          </cell>
          <cell r="EW32">
            <v>2</v>
          </cell>
          <cell r="EX32" t="str">
            <v>NA</v>
          </cell>
          <cell r="EY32" t="str">
            <v>NA</v>
          </cell>
          <cell r="EZ32" t="str">
            <v>NA</v>
          </cell>
          <cell r="FA32" t="str">
            <v>NA</v>
          </cell>
          <cell r="FB32" t="str">
            <v>NA</v>
          </cell>
          <cell r="FC32" t="str">
            <v>NA</v>
          </cell>
          <cell r="FD32" t="str">
            <v>NA</v>
          </cell>
          <cell r="FE32" t="str">
            <v>NA</v>
          </cell>
          <cell r="FF32" t="str">
            <v>NA</v>
          </cell>
          <cell r="FH32">
            <v>1</v>
          </cell>
          <cell r="FJ32">
            <v>2649.2622000000001</v>
          </cell>
          <cell r="FK32">
            <v>4865.6432000000004</v>
          </cell>
          <cell r="FL32">
            <v>5780.5172000000002</v>
          </cell>
          <cell r="FM32">
            <v>6180.625</v>
          </cell>
          <cell r="FO32" t="str">
            <v>NA</v>
          </cell>
          <cell r="FP32" t="str">
            <v>NA</v>
          </cell>
          <cell r="FQ32" t="str">
            <v>NA</v>
          </cell>
          <cell r="FR32" t="str">
            <v>NA</v>
          </cell>
          <cell r="FT32">
            <v>925.71460000000002</v>
          </cell>
          <cell r="FU32">
            <v>1737.9996000000001</v>
          </cell>
          <cell r="FV32">
            <v>2312.5295000000001</v>
          </cell>
          <cell r="FW32" t="str">
            <v>NA</v>
          </cell>
          <cell r="FY32">
            <v>768.17870000000005</v>
          </cell>
          <cell r="FZ32">
            <v>1172.0362</v>
          </cell>
          <cell r="GA32">
            <v>1526.2660000000001</v>
          </cell>
          <cell r="GB32">
            <v>1717.1</v>
          </cell>
          <cell r="GD32">
            <v>3.0171999999999999</v>
          </cell>
          <cell r="GE32">
            <v>4.2230999999999996</v>
          </cell>
          <cell r="GF32">
            <v>5.3474000000000004</v>
          </cell>
          <cell r="GG32" t="str">
            <v>NA</v>
          </cell>
          <cell r="GI32">
            <v>23.13719</v>
          </cell>
          <cell r="GJ32">
            <v>2649.2622000000001</v>
          </cell>
          <cell r="GK32">
            <v>4865.6432000000004</v>
          </cell>
          <cell r="GL32">
            <v>5780.5172000000002</v>
          </cell>
          <cell r="GM32">
            <v>6180.625</v>
          </cell>
          <cell r="GN32">
            <v>5526.0016999999998</v>
          </cell>
          <cell r="GO32" t="str">
            <v>NA</v>
          </cell>
          <cell r="GP32" t="str">
            <v>NA</v>
          </cell>
          <cell r="GQ32" t="str">
            <v>NA</v>
          </cell>
          <cell r="GR32" t="str">
            <v>NA</v>
          </cell>
          <cell r="GT32">
            <v>925.71460000000002</v>
          </cell>
          <cell r="GU32">
            <v>1737.9996000000001</v>
          </cell>
          <cell r="GV32">
            <v>2312.5295000000001</v>
          </cell>
          <cell r="GW32" t="str">
            <v>NA</v>
          </cell>
          <cell r="GX32">
            <v>1991.7291</v>
          </cell>
          <cell r="GY32">
            <v>768.17870000000005</v>
          </cell>
          <cell r="GZ32">
            <v>1172.0362</v>
          </cell>
          <cell r="HA32">
            <v>1526.2660000000001</v>
          </cell>
          <cell r="HB32">
            <v>1717.1</v>
          </cell>
          <cell r="HD32">
            <v>3.0171999999999999</v>
          </cell>
          <cell r="HE32">
            <v>4.2230999999999996</v>
          </cell>
          <cell r="HF32">
            <v>5.3474000000000004</v>
          </cell>
          <cell r="HG32" t="str">
            <v>NA</v>
          </cell>
          <cell r="HI32">
            <v>23.13719</v>
          </cell>
          <cell r="HK32" t="str">
            <v>NA</v>
          </cell>
          <cell r="HL32" t="str">
            <v>NA</v>
          </cell>
          <cell r="HM32" t="str">
            <v>NA</v>
          </cell>
          <cell r="HP32" t="str">
            <v>NA</v>
          </cell>
          <cell r="HQ32" t="str">
            <v>NA</v>
          </cell>
          <cell r="HR32" t="str">
            <v>NA</v>
          </cell>
          <cell r="HU32" t="str">
            <v>NA</v>
          </cell>
          <cell r="HV32" t="str">
            <v>NA</v>
          </cell>
          <cell r="HW32" t="str">
            <v>NA</v>
          </cell>
          <cell r="HZ32" t="str">
            <v>NA</v>
          </cell>
          <cell r="IA32" t="str">
            <v>NA</v>
          </cell>
          <cell r="IB32" t="str">
            <v>NA</v>
          </cell>
          <cell r="IE32" t="str">
            <v>NA</v>
          </cell>
          <cell r="IF32" t="str">
            <v>NA</v>
          </cell>
          <cell r="IG32" t="str">
            <v>NA</v>
          </cell>
          <cell r="II32" t="str">
            <v>NA</v>
          </cell>
        </row>
        <row r="33">
          <cell r="A33" t="str">
            <v>QCOM</v>
          </cell>
          <cell r="C33" t="str">
            <v>QUALCOMM Incorporated</v>
          </cell>
          <cell r="E33" t="str">
            <v>NasdaqGS:QCOM</v>
          </cell>
          <cell r="G33">
            <v>75.31</v>
          </cell>
          <cell r="H33">
            <v>75.31</v>
          </cell>
          <cell r="I33">
            <v>1</v>
          </cell>
          <cell r="K33">
            <v>64.31</v>
          </cell>
          <cell r="M33">
            <v>81.97</v>
          </cell>
          <cell r="O33">
            <v>1676.0239999999999</v>
          </cell>
          <cell r="Q33">
            <v>126221.36744</v>
          </cell>
          <cell r="S33">
            <v>18153</v>
          </cell>
          <cell r="U33">
            <v>11</v>
          </cell>
          <cell r="W33">
            <v>-18142</v>
          </cell>
          <cell r="Y33">
            <v>108079.36744</v>
          </cell>
          <cell r="AA33">
            <v>4.2279657954156979</v>
          </cell>
          <cell r="AB33">
            <v>3.9214829698573017</v>
          </cell>
          <cell r="AC33">
            <v>3.6679868048357327</v>
          </cell>
          <cell r="AD33">
            <v>3.5993119106394058</v>
          </cell>
          <cell r="AF33" t="str">
            <v>NA</v>
          </cell>
          <cell r="AG33" t="str">
            <v>NA</v>
          </cell>
          <cell r="AH33" t="str">
            <v>NA</v>
          </cell>
          <cell r="AI33" t="str">
            <v>NA</v>
          </cell>
          <cell r="AK33">
            <v>10.978366664640546</v>
          </cell>
          <cell r="AL33">
            <v>10.130336658233386</v>
          </cell>
          <cell r="AM33">
            <v>10.219141683895968</v>
          </cell>
          <cell r="AN33">
            <v>8.9292584480094597</v>
          </cell>
          <cell r="AP33">
            <v>16.974710363792092</v>
          </cell>
          <cell r="AQ33">
            <v>13.737686975556366</v>
          </cell>
          <cell r="AR33">
            <v>13.332743206160927</v>
          </cell>
          <cell r="AS33">
            <v>12.969500749134621</v>
          </cell>
          <cell r="AT33">
            <v>0.13318569999999999</v>
          </cell>
          <cell r="AV33">
            <v>1.0010641687629325</v>
          </cell>
          <cell r="AX33">
            <v>6.911043537216921E-2</v>
          </cell>
          <cell r="AZ33">
            <v>1.9080006373809244E-2</v>
          </cell>
          <cell r="BB33" t="str">
            <v>NA</v>
          </cell>
          <cell r="BD33" t="str">
            <v>NA</v>
          </cell>
          <cell r="BF33">
            <v>0.38710292679860092</v>
          </cell>
          <cell r="BH33">
            <v>0.35893296308984546</v>
          </cell>
          <cell r="BJ33">
            <v>0.33997114246228344</v>
          </cell>
          <cell r="BL33">
            <v>0.32676430315526361</v>
          </cell>
          <cell r="BN33" t="str">
            <v>NasdaqGS:QCOM</v>
          </cell>
          <cell r="BP33">
            <v>31000</v>
          </cell>
          <cell r="BR33">
            <v>26276</v>
          </cell>
          <cell r="BT33">
            <v>27560.840700000001</v>
          </cell>
          <cell r="BV33">
            <v>29465.582399999999</v>
          </cell>
          <cell r="BX33">
            <v>6.911043537216921E-2</v>
          </cell>
          <cell r="BZ33">
            <v>0.59430659156644849</v>
          </cell>
          <cell r="CA33">
            <v>0.33878824783072004</v>
          </cell>
          <cell r="CB33">
            <v>0.29593545440706348</v>
          </cell>
          <cell r="CC33">
            <v>0.28824783072004873</v>
          </cell>
          <cell r="CD33">
            <v>0.20695691886131831</v>
          </cell>
          <cell r="CE33">
            <v>9.1414218298066674E-2</v>
          </cell>
          <cell r="CF33">
            <v>0.40569340843355151</v>
          </cell>
          <cell r="CG33">
            <v>4.54787638910032E-2</v>
          </cell>
          <cell r="CH33">
            <v>5438</v>
          </cell>
          <cell r="CI33">
            <v>2402</v>
          </cell>
          <cell r="CJ33">
            <v>10660</v>
          </cell>
          <cell r="CK33">
            <v>1195</v>
          </cell>
          <cell r="CL33">
            <v>889.05937741935486</v>
          </cell>
          <cell r="CN33">
            <v>2.8351976906026082E-4</v>
          </cell>
          <cell r="CP33">
            <v>1780.4</v>
          </cell>
          <cell r="CR33">
            <v>31998</v>
          </cell>
          <cell r="CS33">
            <v>3.9446642740171258</v>
          </cell>
          <cell r="CT33">
            <v>1555.2</v>
          </cell>
          <cell r="CX33">
            <v>1</v>
          </cell>
          <cell r="CY33">
            <v>1676.0239999999999</v>
          </cell>
          <cell r="CZ33">
            <v>1676.0239999999999</v>
          </cell>
          <cell r="DB33">
            <v>1676.0235700000001</v>
          </cell>
          <cell r="DC33">
            <v>1676.0235700000001</v>
          </cell>
          <cell r="DD33">
            <v>1</v>
          </cell>
          <cell r="DE33">
            <v>1676.0239999999999</v>
          </cell>
          <cell r="DF33">
            <v>0</v>
          </cell>
          <cell r="DH33">
            <v>0</v>
          </cell>
          <cell r="DI33">
            <v>1676.0239999999999</v>
          </cell>
          <cell r="DJ33">
            <v>0</v>
          </cell>
          <cell r="DK33" t="str">
            <v>10Q 8/31/04</v>
          </cell>
          <cell r="DL33">
            <v>0</v>
          </cell>
          <cell r="DM33">
            <v>0</v>
          </cell>
          <cell r="DN33">
            <v>0</v>
          </cell>
          <cell r="DO33">
            <v>0</v>
          </cell>
          <cell r="DQ33">
            <v>1</v>
          </cell>
          <cell r="DR33">
            <v>18153</v>
          </cell>
          <cell r="DS33">
            <v>11</v>
          </cell>
          <cell r="DT33">
            <v>38787</v>
          </cell>
          <cell r="DU33">
            <v>31000</v>
          </cell>
          <cell r="DV33">
            <v>18153</v>
          </cell>
          <cell r="DW33">
            <v>11</v>
          </cell>
          <cell r="DX33">
            <v>38787</v>
          </cell>
          <cell r="DY33">
            <v>31000</v>
          </cell>
          <cell r="DZ33" t="str">
            <v>NA</v>
          </cell>
          <cell r="EA33" t="str">
            <v>NA</v>
          </cell>
          <cell r="EB33" t="str">
            <v>NA</v>
          </cell>
          <cell r="EC33" t="str">
            <v>NA</v>
          </cell>
          <cell r="EE33">
            <v>1</v>
          </cell>
          <cell r="EF33">
            <v>6367</v>
          </cell>
          <cell r="EG33">
            <v>6806</v>
          </cell>
          <cell r="EH33">
            <v>26276</v>
          </cell>
          <cell r="EI33">
            <v>15616</v>
          </cell>
          <cell r="EJ33">
            <v>8902</v>
          </cell>
          <cell r="EK33">
            <v>7776</v>
          </cell>
          <cell r="EL33">
            <v>7574</v>
          </cell>
          <cell r="EM33">
            <v>4.1467499999999999</v>
          </cell>
          <cell r="EN33">
            <v>5</v>
          </cell>
          <cell r="EO33">
            <v>6367</v>
          </cell>
          <cell r="EP33">
            <v>6806</v>
          </cell>
          <cell r="EQ33">
            <v>26276</v>
          </cell>
          <cell r="ER33">
            <v>15616</v>
          </cell>
          <cell r="ES33">
            <v>8902</v>
          </cell>
          <cell r="ET33">
            <v>7776</v>
          </cell>
          <cell r="EU33">
            <v>7574</v>
          </cell>
          <cell r="EV33">
            <v>4.1467499999999999</v>
          </cell>
          <cell r="EW33">
            <v>5</v>
          </cell>
          <cell r="EX33" t="str">
            <v>NA</v>
          </cell>
          <cell r="EY33" t="str">
            <v>NA</v>
          </cell>
          <cell r="EZ33" t="str">
            <v>NA</v>
          </cell>
          <cell r="FA33" t="str">
            <v>NA</v>
          </cell>
          <cell r="FB33" t="str">
            <v>NA</v>
          </cell>
          <cell r="FC33" t="str">
            <v>NA</v>
          </cell>
          <cell r="FD33" t="str">
            <v>NA</v>
          </cell>
          <cell r="FE33" t="str">
            <v>NA</v>
          </cell>
          <cell r="FF33" t="str">
            <v>NA</v>
          </cell>
          <cell r="FH33">
            <v>1</v>
          </cell>
          <cell r="FJ33">
            <v>25562.971099999999</v>
          </cell>
          <cell r="FK33">
            <v>27560.840700000001</v>
          </cell>
          <cell r="FL33">
            <v>29465.582399999999</v>
          </cell>
          <cell r="FM33">
            <v>30027.785899999999</v>
          </cell>
          <cell r="FO33" t="str">
            <v>NA</v>
          </cell>
          <cell r="FP33" t="str">
            <v>NA</v>
          </cell>
          <cell r="FQ33" t="str">
            <v>NA</v>
          </cell>
          <cell r="FR33" t="str">
            <v>NA</v>
          </cell>
          <cell r="FT33">
            <v>9844.7584000000006</v>
          </cell>
          <cell r="FU33">
            <v>10668.882100000001</v>
          </cell>
          <cell r="FV33">
            <v>10576.168799999999</v>
          </cell>
          <cell r="FW33">
            <v>12103.9578</v>
          </cell>
          <cell r="FY33">
            <v>7744.7434000000003</v>
          </cell>
          <cell r="FZ33">
            <v>9369.8904999999995</v>
          </cell>
          <cell r="GA33">
            <v>9628.3004999999994</v>
          </cell>
          <cell r="GB33">
            <v>9750.6666999999998</v>
          </cell>
          <cell r="GD33">
            <v>4.4366000000000003</v>
          </cell>
          <cell r="GE33">
            <v>5.4820000000000002</v>
          </cell>
          <cell r="GF33">
            <v>5.6485000000000003</v>
          </cell>
          <cell r="GG33">
            <v>5.8067000000000002</v>
          </cell>
          <cell r="GI33">
            <v>13.318569999999999</v>
          </cell>
          <cell r="GJ33">
            <v>25562.971099999999</v>
          </cell>
          <cell r="GK33">
            <v>27560.840700000001</v>
          </cell>
          <cell r="GL33">
            <v>29465.582399999999</v>
          </cell>
          <cell r="GM33">
            <v>30027.785899999999</v>
          </cell>
          <cell r="GN33">
            <v>28500.999500000002</v>
          </cell>
          <cell r="GO33" t="str">
            <v>NA</v>
          </cell>
          <cell r="GP33" t="str">
            <v>NA</v>
          </cell>
          <cell r="GQ33" t="str">
            <v>NA</v>
          </cell>
          <cell r="GR33" t="str">
            <v>NA</v>
          </cell>
          <cell r="GT33">
            <v>9844.7584000000006</v>
          </cell>
          <cell r="GU33">
            <v>10668.882100000001</v>
          </cell>
          <cell r="GV33">
            <v>10576.168799999999</v>
          </cell>
          <cell r="GW33">
            <v>12103.9578</v>
          </cell>
          <cell r="GX33">
            <v>10368.456</v>
          </cell>
          <cell r="GY33">
            <v>7744.7434000000003</v>
          </cell>
          <cell r="GZ33">
            <v>9369.8904999999995</v>
          </cell>
          <cell r="HA33">
            <v>9628.3004999999994</v>
          </cell>
          <cell r="HB33">
            <v>9750.6666999999998</v>
          </cell>
          <cell r="HD33">
            <v>4.4366000000000003</v>
          </cell>
          <cell r="HE33">
            <v>5.4820000000000002</v>
          </cell>
          <cell r="HF33">
            <v>5.6485000000000003</v>
          </cell>
          <cell r="HG33">
            <v>5.8067000000000002</v>
          </cell>
          <cell r="HI33">
            <v>13.318569999999999</v>
          </cell>
          <cell r="HK33" t="str">
            <v>NA</v>
          </cell>
          <cell r="HL33" t="str">
            <v>NA</v>
          </cell>
          <cell r="HM33" t="str">
            <v>NA</v>
          </cell>
          <cell r="HP33" t="str">
            <v>NA</v>
          </cell>
          <cell r="HQ33" t="str">
            <v>NA</v>
          </cell>
          <cell r="HR33" t="str">
            <v>NA</v>
          </cell>
          <cell r="HU33" t="str">
            <v>NA</v>
          </cell>
          <cell r="HV33" t="str">
            <v>NA</v>
          </cell>
          <cell r="HW33" t="str">
            <v>NA</v>
          </cell>
          <cell r="HZ33" t="str">
            <v>NA</v>
          </cell>
          <cell r="IA33" t="str">
            <v>NA</v>
          </cell>
          <cell r="IB33" t="str">
            <v>NA</v>
          </cell>
          <cell r="IE33" t="str">
            <v>NA</v>
          </cell>
          <cell r="IF33" t="str">
            <v>NA</v>
          </cell>
          <cell r="IG33" t="str">
            <v>NA</v>
          </cell>
          <cell r="II33" t="str">
            <v>NA</v>
          </cell>
        </row>
        <row r="34">
          <cell r="A34" t="str">
            <v>TXN</v>
          </cell>
          <cell r="C34" t="str">
            <v>Texas Instruments Inc.</v>
          </cell>
          <cell r="E34" t="str">
            <v>NasdaqGS:TXN</v>
          </cell>
          <cell r="G34">
            <v>46.77</v>
          </cell>
          <cell r="H34">
            <v>46.77</v>
          </cell>
          <cell r="I34">
            <v>1</v>
          </cell>
          <cell r="K34">
            <v>38</v>
          </cell>
          <cell r="M34">
            <v>49.77</v>
          </cell>
          <cell r="O34">
            <v>1079.3510000000001</v>
          </cell>
          <cell r="Q34">
            <v>50481.246270000011</v>
          </cell>
          <cell r="S34">
            <v>2804</v>
          </cell>
          <cell r="U34">
            <v>4648</v>
          </cell>
          <cell r="W34">
            <v>1844</v>
          </cell>
          <cell r="Y34">
            <v>52325.246270000011</v>
          </cell>
          <cell r="AA34">
            <v>4.3009603341240208</v>
          </cell>
          <cell r="AB34">
            <v>4.02689795328582</v>
          </cell>
          <cell r="AC34">
            <v>3.8292769038366576</v>
          </cell>
          <cell r="AD34">
            <v>3.6762834029033238</v>
          </cell>
          <cell r="AF34">
            <v>8.3010523463746306</v>
          </cell>
          <cell r="AG34">
            <v>7.1380384011839126</v>
          </cell>
          <cell r="AH34">
            <v>6.6650077651327431</v>
          </cell>
          <cell r="AI34">
            <v>6.2471541239055774</v>
          </cell>
          <cell r="AK34">
            <v>13.150951444553277</v>
          </cell>
          <cell r="AL34">
            <v>10.576012630454555</v>
          </cell>
          <cell r="AM34">
            <v>9.859092120019648</v>
          </cell>
          <cell r="AN34">
            <v>9.4687696293954247</v>
          </cell>
          <cell r="AP34">
            <v>24.588871130551819</v>
          </cell>
          <cell r="AQ34">
            <v>18.51184845378371</v>
          </cell>
          <cell r="AR34">
            <v>16.30292699760528</v>
          </cell>
          <cell r="AS34">
            <v>15.260873821254934</v>
          </cell>
          <cell r="AT34">
            <v>0.1</v>
          </cell>
          <cell r="AV34">
            <v>1.6302926997605278</v>
          </cell>
          <cell r="AX34">
            <v>5.160792870611175E-2</v>
          </cell>
          <cell r="AZ34">
            <v>4.1616351125842943E-2</v>
          </cell>
          <cell r="BB34">
            <v>0.56414629999999999</v>
          </cell>
          <cell r="BD34">
            <v>0.57453449999999995</v>
          </cell>
          <cell r="BF34">
            <v>0.38075767247951414</v>
          </cell>
          <cell r="BH34">
            <v>0.38840056033770243</v>
          </cell>
          <cell r="BJ34">
            <v>0.21210399082209896</v>
          </cell>
          <cell r="BL34">
            <v>0.22397515956507122</v>
          </cell>
          <cell r="BN34" t="str">
            <v>NasdaqGS:TXN</v>
          </cell>
          <cell r="BP34">
            <v>32209</v>
          </cell>
          <cell r="BR34">
            <v>12548</v>
          </cell>
          <cell r="BT34">
            <v>12993.934010000001</v>
          </cell>
          <cell r="BV34">
            <v>13664.52403</v>
          </cell>
          <cell r="BX34">
            <v>5.160792870611175E-2</v>
          </cell>
          <cell r="BZ34">
            <v>0.55052598023589416</v>
          </cell>
          <cell r="CA34">
            <v>0.35575390500478166</v>
          </cell>
          <cell r="CB34">
            <v>0.26147593241950906</v>
          </cell>
          <cell r="CC34">
            <v>0.18409308256295823</v>
          </cell>
          <cell r="CD34">
            <v>0.11388269046860057</v>
          </cell>
          <cell r="CE34">
            <v>0.17516735734778452</v>
          </cell>
          <cell r="CF34">
            <v>0.44947401976410584</v>
          </cell>
          <cell r="CG34">
            <v>3.0841568377430666E-2</v>
          </cell>
          <cell r="CH34">
            <v>1429</v>
          </cell>
          <cell r="CI34">
            <v>2198</v>
          </cell>
          <cell r="CJ34">
            <v>5640</v>
          </cell>
          <cell r="CK34">
            <v>387</v>
          </cell>
          <cell r="CL34">
            <v>403.42556459374714</v>
          </cell>
          <cell r="CN34">
            <v>0.30752944290062195</v>
          </cell>
          <cell r="CP34">
            <v>46.020618556701031</v>
          </cell>
          <cell r="CR34">
            <v>3941</v>
          </cell>
          <cell r="CS34">
            <v>12.809247975133218</v>
          </cell>
          <cell r="CT34">
            <v>33.824742268041234</v>
          </cell>
          <cell r="CX34">
            <v>1</v>
          </cell>
          <cell r="CY34">
            <v>1079.3510000000001</v>
          </cell>
          <cell r="CZ34">
            <v>1079.3510000000001</v>
          </cell>
          <cell r="DB34">
            <v>1067.55558</v>
          </cell>
          <cell r="DC34">
            <v>1067.55558</v>
          </cell>
          <cell r="DD34">
            <v>1</v>
          </cell>
          <cell r="DE34">
            <v>1079.3510000000001</v>
          </cell>
          <cell r="DF34">
            <v>0</v>
          </cell>
          <cell r="DH34">
            <v>0</v>
          </cell>
          <cell r="DI34">
            <v>1079.3510000000001</v>
          </cell>
          <cell r="DJ34">
            <v>0</v>
          </cell>
          <cell r="DK34" t="str">
            <v>10Q 8/31/04</v>
          </cell>
          <cell r="DL34">
            <v>0</v>
          </cell>
          <cell r="DM34">
            <v>0</v>
          </cell>
          <cell r="DN34">
            <v>0</v>
          </cell>
          <cell r="DO34">
            <v>0</v>
          </cell>
          <cell r="DQ34">
            <v>1</v>
          </cell>
          <cell r="DR34">
            <v>2804</v>
          </cell>
          <cell r="DS34">
            <v>4648</v>
          </cell>
          <cell r="DT34">
            <v>10466</v>
          </cell>
          <cell r="DU34">
            <v>32209</v>
          </cell>
          <cell r="DV34">
            <v>2804</v>
          </cell>
          <cell r="DW34">
            <v>4648</v>
          </cell>
          <cell r="DX34">
            <v>10466</v>
          </cell>
          <cell r="DY34">
            <v>32209</v>
          </cell>
          <cell r="DZ34" t="str">
            <v>NA</v>
          </cell>
          <cell r="EA34" t="str">
            <v>NA</v>
          </cell>
          <cell r="EB34" t="str">
            <v>NA</v>
          </cell>
          <cell r="EC34" t="str">
            <v>NA</v>
          </cell>
          <cell r="EE34">
            <v>1</v>
          </cell>
          <cell r="EF34">
            <v>2983</v>
          </cell>
          <cell r="EG34">
            <v>3292</v>
          </cell>
          <cell r="EH34">
            <v>12548</v>
          </cell>
          <cell r="EI34">
            <v>6908</v>
          </cell>
          <cell r="EJ34">
            <v>4464</v>
          </cell>
          <cell r="EK34">
            <v>3281</v>
          </cell>
          <cell r="EL34">
            <v>2310</v>
          </cell>
          <cell r="EM34">
            <v>2.0705100000000001</v>
          </cell>
          <cell r="EN34">
            <v>97</v>
          </cell>
          <cell r="EO34">
            <v>2983</v>
          </cell>
          <cell r="EP34">
            <v>3292</v>
          </cell>
          <cell r="EQ34">
            <v>12548</v>
          </cell>
          <cell r="ER34">
            <v>6908</v>
          </cell>
          <cell r="ES34">
            <v>4464</v>
          </cell>
          <cell r="ET34">
            <v>3281</v>
          </cell>
          <cell r="EU34">
            <v>2310</v>
          </cell>
          <cell r="EV34">
            <v>2.0705100000000001</v>
          </cell>
          <cell r="EW34">
            <v>97</v>
          </cell>
          <cell r="EX34" t="str">
            <v>NA</v>
          </cell>
          <cell r="EY34" t="str">
            <v>NA</v>
          </cell>
          <cell r="EZ34" t="str">
            <v>NA</v>
          </cell>
          <cell r="FA34" t="str">
            <v>NA</v>
          </cell>
          <cell r="FB34" t="str">
            <v>NA</v>
          </cell>
          <cell r="FC34" t="str">
            <v>NA</v>
          </cell>
          <cell r="FD34" t="str">
            <v>NA</v>
          </cell>
          <cell r="FE34" t="str">
            <v>NA</v>
          </cell>
          <cell r="FF34" t="str">
            <v>NA</v>
          </cell>
          <cell r="FH34">
            <v>1</v>
          </cell>
          <cell r="FJ34">
            <v>12165.94486</v>
          </cell>
          <cell r="FK34">
            <v>12993.934010000001</v>
          </cell>
          <cell r="FL34">
            <v>13664.52403</v>
          </cell>
          <cell r="FM34">
            <v>14233.19166</v>
          </cell>
          <cell r="FO34">
            <v>6303.4473325363779</v>
          </cell>
          <cell r="FP34">
            <v>7330.4797941856632</v>
          </cell>
          <cell r="FQ34">
            <v>7850.7404813140347</v>
          </cell>
          <cell r="FR34">
            <v>8375.8532656926782</v>
          </cell>
          <cell r="FT34">
            <v>3978.8182999999999</v>
          </cell>
          <cell r="FU34">
            <v>4947.54007</v>
          </cell>
          <cell r="FV34">
            <v>5307.30879</v>
          </cell>
          <cell r="FW34">
            <v>5526.08716</v>
          </cell>
          <cell r="FY34">
            <v>2112.3238000000001</v>
          </cell>
          <cell r="FZ34">
            <v>2756.0652599999999</v>
          </cell>
          <cell r="GA34">
            <v>3060.51395</v>
          </cell>
          <cell r="GB34">
            <v>3301.74982</v>
          </cell>
          <cell r="GD34">
            <v>1.90208</v>
          </cell>
          <cell r="GE34">
            <v>2.5264899999999999</v>
          </cell>
          <cell r="GF34">
            <v>2.8688099999999999</v>
          </cell>
          <cell r="GG34">
            <v>3.0647000000000002</v>
          </cell>
          <cell r="GI34">
            <v>10</v>
          </cell>
          <cell r="GJ34">
            <v>12165.94486</v>
          </cell>
          <cell r="GK34">
            <v>12993.934010000001</v>
          </cell>
          <cell r="GL34">
            <v>13664.52403</v>
          </cell>
          <cell r="GM34">
            <v>14233.19166</v>
          </cell>
          <cell r="GN34">
            <v>13357.162399999999</v>
          </cell>
          <cell r="GO34">
            <v>6303.4473325363779</v>
          </cell>
          <cell r="GP34">
            <v>7330.4797941856632</v>
          </cell>
          <cell r="GQ34">
            <v>7850.7404813140347</v>
          </cell>
          <cell r="GR34">
            <v>8375.8532656926782</v>
          </cell>
          <cell r="GT34">
            <v>3978.8182999999999</v>
          </cell>
          <cell r="GU34">
            <v>4947.54007</v>
          </cell>
          <cell r="GV34">
            <v>5307.30879</v>
          </cell>
          <cell r="GW34">
            <v>5526.08716</v>
          </cell>
          <cell r="GX34">
            <v>5141.4758000000002</v>
          </cell>
          <cell r="GY34">
            <v>2112.3238000000001</v>
          </cell>
          <cell r="GZ34">
            <v>2756.0652599999999</v>
          </cell>
          <cell r="HA34">
            <v>3060.51395</v>
          </cell>
          <cell r="HB34">
            <v>3301.74982</v>
          </cell>
          <cell r="HD34">
            <v>1.90208</v>
          </cell>
          <cell r="HE34">
            <v>2.5264899999999999</v>
          </cell>
          <cell r="HF34">
            <v>2.8688099999999999</v>
          </cell>
          <cell r="HG34">
            <v>3.0647000000000002</v>
          </cell>
          <cell r="HI34">
            <v>10</v>
          </cell>
          <cell r="HK34" t="str">
            <v>NA</v>
          </cell>
          <cell r="HL34" t="str">
            <v>NA</v>
          </cell>
          <cell r="HM34" t="str">
            <v>NA</v>
          </cell>
          <cell r="HP34" t="str">
            <v>NA</v>
          </cell>
          <cell r="HQ34" t="str">
            <v>NA</v>
          </cell>
          <cell r="HR34" t="str">
            <v>NA</v>
          </cell>
          <cell r="HU34" t="str">
            <v>NA</v>
          </cell>
          <cell r="HV34" t="str">
            <v>NA</v>
          </cell>
          <cell r="HW34" t="str">
            <v>NA</v>
          </cell>
          <cell r="HZ34" t="str">
            <v>NA</v>
          </cell>
          <cell r="IA34" t="str">
            <v>NA</v>
          </cell>
          <cell r="IB34" t="str">
            <v>NA</v>
          </cell>
          <cell r="IE34" t="str">
            <v>NA</v>
          </cell>
          <cell r="IF34" t="str">
            <v>NA</v>
          </cell>
          <cell r="IG34" t="str">
            <v>NA</v>
          </cell>
          <cell r="II34" t="str">
            <v>NA</v>
          </cell>
        </row>
        <row r="35">
          <cell r="A35" t="str">
            <v>BRCM</v>
          </cell>
          <cell r="C35" t="str">
            <v>Broadcom Corp.</v>
          </cell>
          <cell r="E35" t="str">
            <v>NasdaqGS:BRCM</v>
          </cell>
          <cell r="G35">
            <v>37.99</v>
          </cell>
          <cell r="H35">
            <v>37.99</v>
          </cell>
          <cell r="I35">
            <v>1</v>
          </cell>
          <cell r="K35">
            <v>23.25</v>
          </cell>
          <cell r="M35">
            <v>40.74</v>
          </cell>
          <cell r="O35">
            <v>591</v>
          </cell>
          <cell r="Q35">
            <v>22452.09</v>
          </cell>
          <cell r="S35">
            <v>3133</v>
          </cell>
          <cell r="U35">
            <v>1395</v>
          </cell>
          <cell r="W35">
            <v>-1738</v>
          </cell>
          <cell r="Y35">
            <v>20714.09</v>
          </cell>
          <cell r="AA35">
            <v>2.5062282599042898</v>
          </cell>
          <cell r="AB35">
            <v>2.4909171566906179</v>
          </cell>
          <cell r="AC35">
            <v>2.4740815050540883</v>
          </cell>
          <cell r="AD35">
            <v>2.3720210375388393</v>
          </cell>
          <cell r="AF35">
            <v>4.7572075948646004</v>
          </cell>
          <cell r="AG35">
            <v>4.5854598290246216</v>
          </cell>
          <cell r="AH35">
            <v>4.5030811691937664</v>
          </cell>
          <cell r="AI35">
            <v>4.3686130780949686</v>
          </cell>
          <cell r="AK35">
            <v>10.495733895904388</v>
          </cell>
          <cell r="AL35">
            <v>15.110795152862567</v>
          </cell>
          <cell r="AM35">
            <v>11.319709982574095</v>
          </cell>
          <cell r="AN35">
            <v>10.509448503129528</v>
          </cell>
          <cell r="AP35">
            <v>14.19730479173051</v>
          </cell>
          <cell r="AQ35">
            <v>13.53517935270561</v>
          </cell>
          <cell r="AR35">
            <v>11.778347558914991</v>
          </cell>
          <cell r="AS35">
            <v>11.238148767175968</v>
          </cell>
          <cell r="AT35">
            <v>0.106</v>
          </cell>
          <cell r="AV35">
            <v>1.1111648640485841</v>
          </cell>
          <cell r="AX35">
            <v>6.8048088157717235E-3</v>
          </cell>
          <cell r="AZ35">
            <v>4.3026796938169243E-2</v>
          </cell>
          <cell r="BB35">
            <v>0.54322079999999995</v>
          </cell>
          <cell r="BD35">
            <v>0.54941969999999996</v>
          </cell>
          <cell r="BF35">
            <v>0.16484355267159731</v>
          </cell>
          <cell r="BH35">
            <v>0.21856403643403977</v>
          </cell>
          <cell r="BJ35">
            <v>0.20822550639455961</v>
          </cell>
          <cell r="BL35">
            <v>0.23624459120703409</v>
          </cell>
          <cell r="BN35" t="str">
            <v>NasdaqGS:BRCM</v>
          </cell>
          <cell r="BP35">
            <v>12550</v>
          </cell>
          <cell r="BR35">
            <v>8235</v>
          </cell>
          <cell r="BT35">
            <v>8315.8486200000007</v>
          </cell>
          <cell r="BV35">
            <v>8372.4363799999992</v>
          </cell>
          <cell r="BX35">
            <v>6.8048088157717235E-3</v>
          </cell>
          <cell r="BZ35">
            <v>0.50880388585306613</v>
          </cell>
          <cell r="CA35">
            <v>0.16199149969641774</v>
          </cell>
          <cell r="CB35">
            <v>0.1108682452944748</v>
          </cell>
          <cell r="CC35">
            <v>7.8688524590163941E-2</v>
          </cell>
          <cell r="CD35">
            <v>0.30625379477838494</v>
          </cell>
          <cell r="CE35">
            <v>9.1681845780206439E-2</v>
          </cell>
          <cell r="CF35">
            <v>0.49119611414693382</v>
          </cell>
          <cell r="CG35">
            <v>3.375834851244687E-2</v>
          </cell>
          <cell r="CH35">
            <v>2522</v>
          </cell>
          <cell r="CI35">
            <v>755</v>
          </cell>
          <cell r="CJ35">
            <v>4045</v>
          </cell>
          <cell r="CK35">
            <v>278</v>
          </cell>
          <cell r="CL35">
            <v>662.61741992031875</v>
          </cell>
          <cell r="CN35">
            <v>0.13855780691299166</v>
          </cell>
          <cell r="CP35">
            <v>58</v>
          </cell>
          <cell r="CR35">
            <v>3932</v>
          </cell>
          <cell r="CS35">
            <v>5.7100940996948122</v>
          </cell>
          <cell r="CT35">
            <v>39.695652173913047</v>
          </cell>
          <cell r="CX35">
            <v>1</v>
          </cell>
          <cell r="CY35">
            <v>591</v>
          </cell>
          <cell r="CZ35">
            <v>591</v>
          </cell>
          <cell r="DB35">
            <v>541</v>
          </cell>
          <cell r="DC35">
            <v>591</v>
          </cell>
          <cell r="DD35">
            <v>1</v>
          </cell>
          <cell r="DE35">
            <v>591</v>
          </cell>
          <cell r="DF35">
            <v>0</v>
          </cell>
          <cell r="DH35">
            <v>0</v>
          </cell>
          <cell r="DI35">
            <v>591</v>
          </cell>
          <cell r="DJ35">
            <v>0</v>
          </cell>
          <cell r="DK35" t="str">
            <v>10Q 8/31/04</v>
          </cell>
          <cell r="DL35">
            <v>0</v>
          </cell>
          <cell r="DM35">
            <v>0</v>
          </cell>
          <cell r="DN35">
            <v>0</v>
          </cell>
          <cell r="DO35">
            <v>0</v>
          </cell>
          <cell r="DQ35">
            <v>1</v>
          </cell>
          <cell r="DR35">
            <v>3133</v>
          </cell>
          <cell r="DS35">
            <v>1395</v>
          </cell>
          <cell r="DT35">
            <v>8673</v>
          </cell>
          <cell r="DU35">
            <v>12550</v>
          </cell>
          <cell r="DV35">
            <v>3133</v>
          </cell>
          <cell r="DW35">
            <v>1395</v>
          </cell>
          <cell r="DX35">
            <v>8673</v>
          </cell>
          <cell r="DY35">
            <v>12550</v>
          </cell>
          <cell r="DZ35" t="str">
            <v>NA</v>
          </cell>
          <cell r="EA35" t="str">
            <v>NA</v>
          </cell>
          <cell r="EB35" t="str">
            <v>NA</v>
          </cell>
          <cell r="EC35" t="str">
            <v>NA</v>
          </cell>
          <cell r="EE35">
            <v>1</v>
          </cell>
          <cell r="EF35">
            <v>1984</v>
          </cell>
          <cell r="EG35">
            <v>2041</v>
          </cell>
          <cell r="EH35">
            <v>8235</v>
          </cell>
          <cell r="EI35">
            <v>4190</v>
          </cell>
          <cell r="EJ35">
            <v>1334</v>
          </cell>
          <cell r="EK35">
            <v>913</v>
          </cell>
          <cell r="EL35">
            <v>648</v>
          </cell>
          <cell r="EM35">
            <v>1.0947899999999999</v>
          </cell>
          <cell r="EN35">
            <v>23</v>
          </cell>
          <cell r="EO35">
            <v>1984</v>
          </cell>
          <cell r="EP35">
            <v>2041</v>
          </cell>
          <cell r="EQ35">
            <v>8235</v>
          </cell>
          <cell r="ER35">
            <v>4190</v>
          </cell>
          <cell r="ES35">
            <v>1334</v>
          </cell>
          <cell r="ET35">
            <v>913</v>
          </cell>
          <cell r="EU35">
            <v>648</v>
          </cell>
          <cell r="EV35">
            <v>1.0947899999999999</v>
          </cell>
          <cell r="EW35">
            <v>23</v>
          </cell>
          <cell r="EX35" t="str">
            <v>NA</v>
          </cell>
          <cell r="EY35" t="str">
            <v>NA</v>
          </cell>
          <cell r="EZ35" t="str">
            <v>NA</v>
          </cell>
          <cell r="FA35" t="str">
            <v>NA</v>
          </cell>
          <cell r="FB35" t="str">
            <v>NA</v>
          </cell>
          <cell r="FC35" t="str">
            <v>NA</v>
          </cell>
          <cell r="FD35" t="str">
            <v>NA</v>
          </cell>
          <cell r="FE35" t="str">
            <v>NA</v>
          </cell>
          <cell r="FF35" t="str">
            <v>NA</v>
          </cell>
          <cell r="FH35">
            <v>1</v>
          </cell>
          <cell r="FJ35">
            <v>8265.0452600000008</v>
          </cell>
          <cell r="FK35">
            <v>8315.8486200000007</v>
          </cell>
          <cell r="FL35">
            <v>8372.4363799999992</v>
          </cell>
          <cell r="FM35">
            <v>8732.6754999999994</v>
          </cell>
          <cell r="FO35">
            <v>4354.2539582171767</v>
          </cell>
          <cell r="FP35">
            <v>4517.3419400352959</v>
          </cell>
          <cell r="FQ35">
            <v>4599.9814841686848</v>
          </cell>
          <cell r="FR35">
            <v>4741.5712102919497</v>
          </cell>
          <cell r="FT35">
            <v>1973.57233</v>
          </cell>
          <cell r="FU35">
            <v>1370.81403</v>
          </cell>
          <cell r="FV35">
            <v>1829.9134899999999</v>
          </cell>
          <cell r="FW35">
            <v>1970.99686</v>
          </cell>
          <cell r="FY35">
            <v>1636.85556</v>
          </cell>
          <cell r="FZ35">
            <v>1731.57179</v>
          </cell>
          <cell r="GA35">
            <v>1977.94281</v>
          </cell>
          <cell r="GB35">
            <v>1991.18496</v>
          </cell>
          <cell r="GD35">
            <v>2.6758600000000001</v>
          </cell>
          <cell r="GE35">
            <v>2.8067600000000001</v>
          </cell>
          <cell r="GF35">
            <v>3.2254100000000001</v>
          </cell>
          <cell r="GG35">
            <v>3.3804500000000002</v>
          </cell>
          <cell r="GI35">
            <v>10.6</v>
          </cell>
          <cell r="GJ35">
            <v>8265.0452600000008</v>
          </cell>
          <cell r="GK35">
            <v>8315.8486200000007</v>
          </cell>
          <cell r="GL35">
            <v>8372.4363799999992</v>
          </cell>
          <cell r="GM35">
            <v>8732.6754999999994</v>
          </cell>
          <cell r="GN35">
            <v>8345.2639999999992</v>
          </cell>
          <cell r="GO35">
            <v>4354.2539582171767</v>
          </cell>
          <cell r="GP35">
            <v>4517.3419400352959</v>
          </cell>
          <cell r="GQ35">
            <v>4599.9814841686848</v>
          </cell>
          <cell r="GR35">
            <v>4741.5712102919497</v>
          </cell>
          <cell r="GT35">
            <v>1973.57233</v>
          </cell>
          <cell r="GU35">
            <v>1370.81403</v>
          </cell>
          <cell r="GV35">
            <v>1829.9134899999999</v>
          </cell>
          <cell r="GW35">
            <v>1970.99686</v>
          </cell>
          <cell r="GX35">
            <v>1645.7387000000001</v>
          </cell>
          <cell r="GY35">
            <v>1636.85556</v>
          </cell>
          <cell r="GZ35">
            <v>1731.57179</v>
          </cell>
          <cell r="HA35">
            <v>1977.94281</v>
          </cell>
          <cell r="HB35">
            <v>1991.18496</v>
          </cell>
          <cell r="HD35">
            <v>2.6758600000000001</v>
          </cell>
          <cell r="HE35">
            <v>2.8067600000000001</v>
          </cell>
          <cell r="HF35">
            <v>3.2254100000000001</v>
          </cell>
          <cell r="HG35">
            <v>3.3804500000000002</v>
          </cell>
          <cell r="HI35">
            <v>10.6</v>
          </cell>
          <cell r="HK35" t="str">
            <v>NA</v>
          </cell>
          <cell r="HL35" t="str">
            <v>NA</v>
          </cell>
          <cell r="HM35" t="str">
            <v>NA</v>
          </cell>
          <cell r="HP35" t="str">
            <v>NA</v>
          </cell>
          <cell r="HQ35" t="str">
            <v>NA</v>
          </cell>
          <cell r="HR35" t="str">
            <v>NA</v>
          </cell>
          <cell r="HU35" t="str">
            <v>NA</v>
          </cell>
          <cell r="HV35" t="str">
            <v>NA</v>
          </cell>
          <cell r="HW35" t="str">
            <v>NA</v>
          </cell>
          <cell r="HZ35" t="str">
            <v>NA</v>
          </cell>
          <cell r="IA35" t="str">
            <v>NA</v>
          </cell>
          <cell r="IB35" t="str">
            <v>NA</v>
          </cell>
          <cell r="IE35" t="str">
            <v>NA</v>
          </cell>
          <cell r="IF35" t="str">
            <v>NA</v>
          </cell>
          <cell r="IG35" t="str">
            <v>NA</v>
          </cell>
          <cell r="II35" t="str">
            <v>NA</v>
          </cell>
        </row>
        <row r="36">
          <cell r="A36" t="str">
            <v>STM</v>
          </cell>
          <cell r="C36" t="str">
            <v>STMicroelectronics NV</v>
          </cell>
          <cell r="E36" t="str">
            <v>ENXTPA:STM</v>
          </cell>
          <cell r="G36">
            <v>8.4206299999999992</v>
          </cell>
          <cell r="H36">
            <v>6.2779999999999996</v>
          </cell>
          <cell r="I36">
            <v>1.3412918126791971</v>
          </cell>
          <cell r="K36">
            <v>7.0297099999999997</v>
          </cell>
          <cell r="M36">
            <v>9.9483599999999992</v>
          </cell>
          <cell r="O36">
            <v>893.08299999999997</v>
          </cell>
          <cell r="Q36">
            <v>7520.3215022899994</v>
          </cell>
          <cell r="S36">
            <v>1553</v>
          </cell>
          <cell r="U36">
            <v>1130</v>
          </cell>
          <cell r="W36">
            <v>-423</v>
          </cell>
          <cell r="Y36">
            <v>7097.3215022899994</v>
          </cell>
          <cell r="AA36">
            <v>0.87704573867469715</v>
          </cell>
          <cell r="AB36">
            <v>0.93119553725946569</v>
          </cell>
          <cell r="AC36">
            <v>0.86070764481129403</v>
          </cell>
          <cell r="AD36">
            <v>0.82270614297339606</v>
          </cell>
          <cell r="AF36">
            <v>2.7136316171865631</v>
          </cell>
          <cell r="AG36">
            <v>2.7306705959132578</v>
          </cell>
          <cell r="AH36">
            <v>2.4327100205770735</v>
          </cell>
          <cell r="AI36">
            <v>2.233130161644616</v>
          </cell>
          <cell r="AK36">
            <v>12.975072831870673</v>
          </cell>
          <cell r="AL36">
            <v>6.5017127323400468</v>
          </cell>
          <cell r="AM36">
            <v>5.3051102261746266</v>
          </cell>
          <cell r="AN36">
            <v>4.7802644908834031</v>
          </cell>
          <cell r="AP36" t="str">
            <v>NM</v>
          </cell>
          <cell r="AQ36">
            <v>38.154191209787037</v>
          </cell>
          <cell r="AR36">
            <v>18.283459266979328</v>
          </cell>
          <cell r="AS36">
            <v>12.898063903440246</v>
          </cell>
          <cell r="AT36">
            <v>0.05</v>
          </cell>
          <cell r="AV36">
            <v>3.6566918533958654</v>
          </cell>
          <cell r="AX36">
            <v>8.1895278696665574E-2</v>
          </cell>
          <cell r="AZ36">
            <v>4.6190857042289979E-2</v>
          </cell>
          <cell r="BB36">
            <v>0.34101349999999997</v>
          </cell>
          <cell r="BD36">
            <v>0.35380609999999996</v>
          </cell>
          <cell r="BF36">
            <v>0.14322311298492527</v>
          </cell>
          <cell r="BH36">
            <v>0.16224123686717953</v>
          </cell>
          <cell r="BJ36">
            <v>2.529423311103185E-2</v>
          </cell>
          <cell r="BL36">
            <v>4.8035845892665248E-2</v>
          </cell>
          <cell r="BN36" t="str">
            <v>ENXTPA:STM</v>
          </cell>
          <cell r="BP36">
            <v>45390</v>
          </cell>
          <cell r="BR36">
            <v>7716</v>
          </cell>
          <cell r="BT36">
            <v>7621.7305800000004</v>
          </cell>
          <cell r="BV36">
            <v>8245.9143299999996</v>
          </cell>
          <cell r="BX36">
            <v>8.1895278696665574E-2</v>
          </cell>
          <cell r="BZ36">
            <v>0.33009331259720059</v>
          </cell>
          <cell r="CA36">
            <v>0.12908242612752721</v>
          </cell>
          <cell r="CB36">
            <v>1.9569725246241575E-2</v>
          </cell>
          <cell r="CC36" t="str">
            <v>NM</v>
          </cell>
          <cell r="CD36">
            <v>0.2071021254536029</v>
          </cell>
          <cell r="CE36">
            <v>0.10342146189735614</v>
          </cell>
          <cell r="CF36">
            <v>0.66990668740279935</v>
          </cell>
          <cell r="CG36">
            <v>7.2965266977708651E-2</v>
          </cell>
          <cell r="CH36">
            <v>1598</v>
          </cell>
          <cell r="CI36">
            <v>798</v>
          </cell>
          <cell r="CJ36">
            <v>5169</v>
          </cell>
          <cell r="CK36">
            <v>563</v>
          </cell>
          <cell r="CL36">
            <v>167.91651421017846</v>
          </cell>
          <cell r="CN36">
            <v>0.17056603773584905</v>
          </cell>
          <cell r="CP36">
            <v>55.333333333333336</v>
          </cell>
          <cell r="CR36">
            <v>5114</v>
          </cell>
          <cell r="CS36">
            <v>1.4705360778822838</v>
          </cell>
          <cell r="CT36">
            <v>8.3888888888888893</v>
          </cell>
          <cell r="CX36">
            <v>1</v>
          </cell>
          <cell r="CY36">
            <v>893.08299999999997</v>
          </cell>
          <cell r="CZ36">
            <v>893.08299999999997</v>
          </cell>
          <cell r="DB36">
            <v>893.08299999999997</v>
          </cell>
          <cell r="DC36">
            <v>893.08299999999997</v>
          </cell>
          <cell r="DD36">
            <v>1</v>
          </cell>
          <cell r="DE36">
            <v>893.08299999999997</v>
          </cell>
          <cell r="DF36">
            <v>0</v>
          </cell>
          <cell r="DH36">
            <v>0</v>
          </cell>
          <cell r="DI36">
            <v>893.08299999999997</v>
          </cell>
          <cell r="DJ36">
            <v>0</v>
          </cell>
          <cell r="DK36" t="str">
            <v>10Q 8/31/04</v>
          </cell>
          <cell r="DL36">
            <v>0</v>
          </cell>
          <cell r="DM36">
            <v>0</v>
          </cell>
          <cell r="DN36">
            <v>0</v>
          </cell>
          <cell r="DO36">
            <v>0</v>
          </cell>
          <cell r="DQ36">
            <v>1</v>
          </cell>
          <cell r="DR36">
            <v>1553</v>
          </cell>
          <cell r="DS36">
            <v>1130</v>
          </cell>
          <cell r="DT36">
            <v>5495</v>
          </cell>
          <cell r="DU36">
            <v>45390</v>
          </cell>
          <cell r="DV36">
            <v>1553</v>
          </cell>
          <cell r="DW36">
            <v>1130</v>
          </cell>
          <cell r="DX36">
            <v>5495</v>
          </cell>
          <cell r="DY36">
            <v>45390</v>
          </cell>
          <cell r="DZ36" t="str">
            <v>NA</v>
          </cell>
          <cell r="EA36" t="str">
            <v>NA</v>
          </cell>
          <cell r="EB36" t="str">
            <v>NA</v>
          </cell>
          <cell r="EC36" t="str">
            <v>NA</v>
          </cell>
          <cell r="EE36">
            <v>1</v>
          </cell>
          <cell r="EF36">
            <v>1825</v>
          </cell>
          <cell r="EG36">
            <v>1864</v>
          </cell>
          <cell r="EH36">
            <v>7716</v>
          </cell>
          <cell r="EI36">
            <v>2547</v>
          </cell>
          <cell r="EJ36">
            <v>996</v>
          </cell>
          <cell r="EK36">
            <v>151</v>
          </cell>
          <cell r="EL36">
            <v>-164</v>
          </cell>
          <cell r="EM36">
            <v>-0.18411</v>
          </cell>
          <cell r="EN36">
            <v>18</v>
          </cell>
          <cell r="EO36">
            <v>1825</v>
          </cell>
          <cell r="EP36">
            <v>1864</v>
          </cell>
          <cell r="EQ36">
            <v>7716</v>
          </cell>
          <cell r="ER36">
            <v>2547</v>
          </cell>
          <cell r="ES36">
            <v>996</v>
          </cell>
          <cell r="ET36">
            <v>151</v>
          </cell>
          <cell r="EU36">
            <v>-164</v>
          </cell>
          <cell r="EV36">
            <v>-0.18411</v>
          </cell>
          <cell r="EW36">
            <v>18</v>
          </cell>
          <cell r="EX36" t="str">
            <v>NA</v>
          </cell>
          <cell r="EY36" t="str">
            <v>NA</v>
          </cell>
          <cell r="EZ36" t="str">
            <v>NA</v>
          </cell>
          <cell r="FA36" t="str">
            <v>NA</v>
          </cell>
          <cell r="FB36" t="str">
            <v>NA</v>
          </cell>
          <cell r="FC36" t="str">
            <v>NA</v>
          </cell>
          <cell r="FD36" t="str">
            <v>NA</v>
          </cell>
          <cell r="FE36" t="str">
            <v>NA</v>
          </cell>
          <cell r="FF36" t="str">
            <v>NA</v>
          </cell>
          <cell r="FH36">
            <v>1</v>
          </cell>
          <cell r="FJ36">
            <v>8092.3048699999999</v>
          </cell>
          <cell r="FK36">
            <v>7621.7305800000004</v>
          </cell>
          <cell r="FL36">
            <v>8245.9143299999996</v>
          </cell>
          <cell r="FM36">
            <v>8626.8001800000002</v>
          </cell>
          <cell r="FO36">
            <v>2615.4329339840001</v>
          </cell>
          <cell r="FP36">
            <v>2599.1130211428299</v>
          </cell>
          <cell r="FQ36">
            <v>2917.4547900314124</v>
          </cell>
          <cell r="FR36">
            <v>3178.1942782336923</v>
          </cell>
          <cell r="FT36">
            <v>546.99666000000002</v>
          </cell>
          <cell r="FU36">
            <v>1091.60798</v>
          </cell>
          <cell r="FV36">
            <v>1337.82734</v>
          </cell>
          <cell r="FW36">
            <v>1484.7131400000001</v>
          </cell>
          <cell r="FY36">
            <v>-224.96789000000001</v>
          </cell>
          <cell r="FZ36">
            <v>192.78583</v>
          </cell>
          <cell r="GA36">
            <v>396.09947</v>
          </cell>
          <cell r="GB36">
            <v>576.95695000000001</v>
          </cell>
          <cell r="GD36">
            <v>-0.22627</v>
          </cell>
          <cell r="GE36">
            <v>0.22070000000000001</v>
          </cell>
          <cell r="GF36">
            <v>0.46056000000000002</v>
          </cell>
          <cell r="GG36">
            <v>0.65286</v>
          </cell>
          <cell r="GI36">
            <v>5</v>
          </cell>
          <cell r="GJ36">
            <v>8092.3048699999999</v>
          </cell>
          <cell r="GK36">
            <v>7621.7305800000004</v>
          </cell>
          <cell r="GL36">
            <v>8245.9143299999996</v>
          </cell>
          <cell r="GM36">
            <v>8626.8001800000002</v>
          </cell>
          <cell r="GN36">
            <v>7933.8225000000002</v>
          </cell>
          <cell r="GO36">
            <v>2615.4329339840001</v>
          </cell>
          <cell r="GP36">
            <v>2599.1130211428299</v>
          </cell>
          <cell r="GQ36">
            <v>2917.4547900314124</v>
          </cell>
          <cell r="GR36">
            <v>3178.1942782336923</v>
          </cell>
          <cell r="GT36">
            <v>546.99666000000002</v>
          </cell>
          <cell r="GU36">
            <v>1091.60798</v>
          </cell>
          <cell r="GV36">
            <v>1337.82734</v>
          </cell>
          <cell r="GW36">
            <v>1484.7131400000001</v>
          </cell>
          <cell r="GX36">
            <v>1214.7176999999999</v>
          </cell>
          <cell r="GY36">
            <v>-224.96789000000001</v>
          </cell>
          <cell r="GZ36">
            <v>192.78583</v>
          </cell>
          <cell r="HA36">
            <v>396.09947</v>
          </cell>
          <cell r="HB36">
            <v>576.95695000000001</v>
          </cell>
          <cell r="HD36">
            <v>-0.22627</v>
          </cell>
          <cell r="HE36">
            <v>0.22070000000000001</v>
          </cell>
          <cell r="HF36">
            <v>0.46056000000000002</v>
          </cell>
          <cell r="HG36">
            <v>0.65286</v>
          </cell>
          <cell r="HI36">
            <v>5</v>
          </cell>
          <cell r="HK36" t="str">
            <v>NA</v>
          </cell>
          <cell r="HL36" t="str">
            <v>NA</v>
          </cell>
          <cell r="HM36" t="str">
            <v>NA</v>
          </cell>
          <cell r="HP36" t="str">
            <v>NA</v>
          </cell>
          <cell r="HQ36" t="str">
            <v>NA</v>
          </cell>
          <cell r="HR36" t="str">
            <v>NA</v>
          </cell>
          <cell r="HU36" t="str">
            <v>NA</v>
          </cell>
          <cell r="HV36" t="str">
            <v>NA</v>
          </cell>
          <cell r="HW36" t="str">
            <v>NA</v>
          </cell>
          <cell r="HZ36" t="str">
            <v>NA</v>
          </cell>
          <cell r="IA36" t="str">
            <v>NA</v>
          </cell>
          <cell r="IB36" t="str">
            <v>NA</v>
          </cell>
          <cell r="IE36" t="str">
            <v>NA</v>
          </cell>
          <cell r="IF36" t="str">
            <v>NA</v>
          </cell>
          <cell r="IG36" t="str">
            <v>NA</v>
          </cell>
          <cell r="II36" t="str">
            <v>NA</v>
          </cell>
        </row>
        <row r="37">
          <cell r="A37" t="str">
            <v>TOSH</v>
          </cell>
          <cell r="C37" t="str">
            <v>Toshiba Corporation</v>
          </cell>
          <cell r="E37" t="str">
            <v>TSE:6502</v>
          </cell>
          <cell r="G37">
            <v>4.48264</v>
          </cell>
          <cell r="H37">
            <v>457.7</v>
          </cell>
          <cell r="I37">
            <v>9.7938387590124545E-3</v>
          </cell>
          <cell r="K37">
            <v>3.6726899999999998</v>
          </cell>
          <cell r="M37">
            <v>4.9458900000000003</v>
          </cell>
          <cell r="O37">
            <v>4234.5681500000001</v>
          </cell>
          <cell r="Q37">
            <v>18982.044571916002</v>
          </cell>
          <cell r="S37">
            <v>1535.3210799999999</v>
          </cell>
          <cell r="U37">
            <v>14375.10944</v>
          </cell>
          <cell r="W37">
            <v>12839.78836</v>
          </cell>
          <cell r="Y37">
            <v>31821.832931916004</v>
          </cell>
          <cell r="AA37">
            <v>0.53102802895338419</v>
          </cell>
          <cell r="AB37">
            <v>0.4971819123930683</v>
          </cell>
          <cell r="AC37">
            <v>0.47420122422467537</v>
          </cell>
          <cell r="AD37">
            <v>0.46500416016465335</v>
          </cell>
          <cell r="AF37" t="str">
            <v>NA</v>
          </cell>
          <cell r="AG37" t="str">
            <v>NA</v>
          </cell>
          <cell r="AH37" t="str">
            <v>NA</v>
          </cell>
          <cell r="AI37" t="str">
            <v>NA</v>
          </cell>
          <cell r="AK37">
            <v>6.8021679658813001</v>
          </cell>
          <cell r="AL37">
            <v>5.8055635608494844</v>
          </cell>
          <cell r="AM37">
            <v>5.3232457111118343</v>
          </cell>
          <cell r="AN37">
            <v>4.9870821688296383</v>
          </cell>
          <cell r="AP37">
            <v>19.820657941280508</v>
          </cell>
          <cell r="AQ37">
            <v>18.008356098344848</v>
          </cell>
          <cell r="AR37">
            <v>11.343573651846039</v>
          </cell>
          <cell r="AS37">
            <v>10.142866840140288</v>
          </cell>
          <cell r="AT37">
            <v>0.06</v>
          </cell>
          <cell r="AV37">
            <v>1.8905956086410065</v>
          </cell>
          <cell r="AX37">
            <v>4.8461891269822477E-2</v>
          </cell>
          <cell r="AZ37">
            <v>1.9778455437399645E-2</v>
          </cell>
          <cell r="BB37" t="str">
            <v>NA</v>
          </cell>
          <cell r="BD37" t="str">
            <v>NA</v>
          </cell>
          <cell r="BF37">
            <v>8.5638871606862468E-2</v>
          </cell>
          <cell r="BH37">
            <v>8.9081220360506683E-2</v>
          </cell>
          <cell r="BJ37" t="str">
            <v>NA</v>
          </cell>
          <cell r="BL37" t="str">
            <v>NA</v>
          </cell>
          <cell r="BN37" t="str">
            <v>TSE:6502</v>
          </cell>
          <cell r="BP37">
            <v>200260</v>
          </cell>
          <cell r="BR37">
            <v>64371.879529999998</v>
          </cell>
          <cell r="BT37">
            <v>64004.405910000001</v>
          </cell>
          <cell r="BV37">
            <v>67106.180470000007</v>
          </cell>
          <cell r="BX37">
            <v>4.8461891269822477E-2</v>
          </cell>
          <cell r="BZ37">
            <v>0.25471778266717326</v>
          </cell>
          <cell r="CA37">
            <v>7.5647869777214813E-2</v>
          </cell>
          <cell r="CB37">
            <v>4.6921228680178013E-2</v>
          </cell>
          <cell r="CC37">
            <v>8.353954769168755E-3</v>
          </cell>
          <cell r="CD37">
            <v>0</v>
          </cell>
          <cell r="CE37">
            <v>0.20779655398699526</v>
          </cell>
          <cell r="CF37">
            <v>0.74528221717747944</v>
          </cell>
          <cell r="CG37">
            <v>3.1809200926714035E-2</v>
          </cell>
          <cell r="CH37">
            <v>0</v>
          </cell>
          <cell r="CI37">
            <v>13376.25474</v>
          </cell>
          <cell r="CJ37">
            <v>47975.217100000002</v>
          </cell>
          <cell r="CK37">
            <v>2047.61805</v>
          </cell>
          <cell r="CL37">
            <v>319.60654104663939</v>
          </cell>
          <cell r="CN37">
            <v>0.46987443628775871</v>
          </cell>
          <cell r="CP37">
            <v>14.56206095814178</v>
          </cell>
          <cell r="CR37">
            <v>2160.5245</v>
          </cell>
          <cell r="CS37">
            <v>8.7858501821738191</v>
          </cell>
          <cell r="CT37">
            <v>9.0322410172806205</v>
          </cell>
          <cell r="CX37">
            <v>1</v>
          </cell>
          <cell r="CY37">
            <v>4234.5681500000001</v>
          </cell>
          <cell r="CZ37">
            <v>4234.5681500000001</v>
          </cell>
          <cell r="DB37">
            <v>4234.4372199999998</v>
          </cell>
          <cell r="DC37">
            <v>4234.4372199999998</v>
          </cell>
          <cell r="DD37">
            <v>1</v>
          </cell>
          <cell r="DE37">
            <v>4234.5681500000001</v>
          </cell>
          <cell r="DF37">
            <v>0</v>
          </cell>
          <cell r="DH37">
            <v>0</v>
          </cell>
          <cell r="DI37">
            <v>4234.5681500000001</v>
          </cell>
          <cell r="DJ37">
            <v>0</v>
          </cell>
          <cell r="DK37" t="str">
            <v>10Q 8/31/04</v>
          </cell>
          <cell r="DL37">
            <v>0</v>
          </cell>
          <cell r="DM37">
            <v>0</v>
          </cell>
          <cell r="DN37">
            <v>0</v>
          </cell>
          <cell r="DO37">
            <v>0</v>
          </cell>
          <cell r="DQ37">
            <v>1</v>
          </cell>
          <cell r="DR37">
            <v>1535.3210799999999</v>
          </cell>
          <cell r="DS37">
            <v>14375.10944</v>
          </cell>
          <cell r="DT37">
            <v>16218.403060000001</v>
          </cell>
          <cell r="DU37">
            <v>200260</v>
          </cell>
          <cell r="DV37">
            <v>1535.3210799999999</v>
          </cell>
          <cell r="DW37">
            <v>14375.10944</v>
          </cell>
          <cell r="DX37">
            <v>16218.403060000001</v>
          </cell>
          <cell r="DY37">
            <v>200260</v>
          </cell>
          <cell r="DZ37" t="str">
            <v>NA</v>
          </cell>
          <cell r="EA37" t="str">
            <v>NA</v>
          </cell>
          <cell r="EB37" t="str">
            <v>NA</v>
          </cell>
          <cell r="EC37" t="str">
            <v>NA</v>
          </cell>
          <cell r="EE37">
            <v>1</v>
          </cell>
          <cell r="EF37">
            <v>18589.091540000001</v>
          </cell>
          <cell r="EG37">
            <v>13900.98199</v>
          </cell>
          <cell r="EH37">
            <v>64371.879529999998</v>
          </cell>
          <cell r="EI37">
            <v>16396.662420000001</v>
          </cell>
          <cell r="EJ37">
            <v>4869.5955599999998</v>
          </cell>
          <cell r="EK37">
            <v>3020.4076799999998</v>
          </cell>
          <cell r="EL37">
            <v>537.75977</v>
          </cell>
          <cell r="EM37">
            <v>0.16202</v>
          </cell>
          <cell r="EN37">
            <v>334.40291000000002</v>
          </cell>
          <cell r="EO37">
            <v>18589.091540000001</v>
          </cell>
          <cell r="EP37">
            <v>13900.98199</v>
          </cell>
          <cell r="EQ37">
            <v>64371.879529999998</v>
          </cell>
          <cell r="ER37">
            <v>16396.662420000001</v>
          </cell>
          <cell r="ES37">
            <v>4869.5955599999998</v>
          </cell>
          <cell r="ET37">
            <v>3020.4076799999998</v>
          </cell>
          <cell r="EU37">
            <v>537.75977</v>
          </cell>
          <cell r="EV37">
            <v>0.16202</v>
          </cell>
          <cell r="EW37">
            <v>334.40291000000002</v>
          </cell>
          <cell r="EX37" t="str">
            <v>NA</v>
          </cell>
          <cell r="EY37" t="str">
            <v>NA</v>
          </cell>
          <cell r="EZ37" t="str">
            <v>NA</v>
          </cell>
          <cell r="FA37" t="str">
            <v>NA</v>
          </cell>
          <cell r="FB37" t="str">
            <v>NA</v>
          </cell>
          <cell r="FC37" t="str">
            <v>NA</v>
          </cell>
          <cell r="FD37" t="str">
            <v>NA</v>
          </cell>
          <cell r="FE37" t="str">
            <v>NA</v>
          </cell>
          <cell r="FF37" t="str">
            <v>NA</v>
          </cell>
          <cell r="FH37">
            <v>1</v>
          </cell>
          <cell r="FJ37">
            <v>59924.959130000003</v>
          </cell>
          <cell r="FK37">
            <v>64004.405910000001</v>
          </cell>
          <cell r="FL37">
            <v>67106.180470000007</v>
          </cell>
          <cell r="FM37">
            <v>68433.43707</v>
          </cell>
          <cell r="FO37" t="str">
            <v>NA</v>
          </cell>
          <cell r="FP37" t="str">
            <v>NA</v>
          </cell>
          <cell r="FQ37" t="str">
            <v>NA</v>
          </cell>
          <cell r="FR37" t="str">
            <v>NA</v>
          </cell>
          <cell r="FT37">
            <v>4678.1898199999996</v>
          </cell>
          <cell r="FU37">
            <v>5481.2650999999996</v>
          </cell>
          <cell r="FV37">
            <v>5977.9004500000001</v>
          </cell>
          <cell r="FW37">
            <v>6380.8519399999996</v>
          </cell>
          <cell r="FY37" t="str">
            <v>NA</v>
          </cell>
          <cell r="FZ37" t="str">
            <v>NA</v>
          </cell>
          <cell r="GA37" t="str">
            <v>NA</v>
          </cell>
          <cell r="GB37" t="str">
            <v>NA</v>
          </cell>
          <cell r="GD37">
            <v>0.22616</v>
          </cell>
          <cell r="GE37">
            <v>0.24892</v>
          </cell>
          <cell r="GF37">
            <v>0.39517000000000002</v>
          </cell>
          <cell r="GG37">
            <v>0.44195000000000001</v>
          </cell>
          <cell r="GI37">
            <v>6</v>
          </cell>
          <cell r="GJ37">
            <v>59924.959130000003</v>
          </cell>
          <cell r="GK37">
            <v>64004.405910000001</v>
          </cell>
          <cell r="GL37">
            <v>67106.180470000007</v>
          </cell>
          <cell r="GM37">
            <v>68433.43707</v>
          </cell>
          <cell r="GN37">
            <v>65214.230759999999</v>
          </cell>
          <cell r="GO37" t="str">
            <v>NA</v>
          </cell>
          <cell r="GP37" t="str">
            <v>NA</v>
          </cell>
          <cell r="GQ37" t="str">
            <v>NA</v>
          </cell>
          <cell r="GR37" t="str">
            <v>NA</v>
          </cell>
          <cell r="GT37">
            <v>4678.1898199999996</v>
          </cell>
          <cell r="GU37">
            <v>5481.2650999999996</v>
          </cell>
          <cell r="GV37">
            <v>5977.9004500000001</v>
          </cell>
          <cell r="GW37">
            <v>6380.8519399999996</v>
          </cell>
          <cell r="GX37">
            <v>5593.1870099999996</v>
          </cell>
          <cell r="GY37" t="str">
            <v>NA</v>
          </cell>
          <cell r="GZ37" t="str">
            <v>NA</v>
          </cell>
          <cell r="HA37" t="str">
            <v>NA</v>
          </cell>
          <cell r="HB37" t="str">
            <v>NA</v>
          </cell>
          <cell r="HD37">
            <v>0.22616</v>
          </cell>
          <cell r="HE37">
            <v>0.24892</v>
          </cell>
          <cell r="HF37">
            <v>0.39517000000000002</v>
          </cell>
          <cell r="HG37">
            <v>0.44195000000000001</v>
          </cell>
          <cell r="HI37">
            <v>6</v>
          </cell>
          <cell r="HK37" t="str">
            <v>NA</v>
          </cell>
          <cell r="HL37" t="str">
            <v>NA</v>
          </cell>
          <cell r="HM37" t="str">
            <v>NA</v>
          </cell>
          <cell r="HP37" t="str">
            <v>NA</v>
          </cell>
          <cell r="HQ37" t="str">
            <v>NA</v>
          </cell>
          <cell r="HR37" t="str">
            <v>NA</v>
          </cell>
          <cell r="HU37" t="str">
            <v>NA</v>
          </cell>
          <cell r="HV37" t="str">
            <v>NA</v>
          </cell>
          <cell r="HW37" t="str">
            <v>NA</v>
          </cell>
          <cell r="HZ37" t="str">
            <v>NA</v>
          </cell>
          <cell r="IA37" t="str">
            <v>NA</v>
          </cell>
          <cell r="IB37" t="str">
            <v>NA</v>
          </cell>
          <cell r="IE37" t="str">
            <v>NA</v>
          </cell>
          <cell r="IF37" t="str">
            <v>NA</v>
          </cell>
          <cell r="IG37" t="str">
            <v>NA</v>
          </cell>
          <cell r="II37" t="str">
            <v>NA</v>
          </cell>
        </row>
        <row r="38">
          <cell r="A38" t="str">
            <v>FSL</v>
          </cell>
          <cell r="C38" t="str">
            <v>Freescale Semiconductor, Ltd.</v>
          </cell>
          <cell r="E38" t="str">
            <v>NYSE:FSL</v>
          </cell>
          <cell r="G38">
            <v>20.2</v>
          </cell>
          <cell r="H38">
            <v>20.2</v>
          </cell>
          <cell r="I38">
            <v>1</v>
          </cell>
          <cell r="K38">
            <v>13.75</v>
          </cell>
          <cell r="M38">
            <v>26</v>
          </cell>
          <cell r="O38">
            <v>303.79099000000002</v>
          </cell>
          <cell r="Q38">
            <v>6136.5779980000007</v>
          </cell>
          <cell r="S38">
            <v>744</v>
          </cell>
          <cell r="U38">
            <v>5785</v>
          </cell>
          <cell r="W38">
            <v>5041</v>
          </cell>
          <cell r="Y38">
            <v>11177.577998000001</v>
          </cell>
          <cell r="AA38">
            <v>2.690218912927465</v>
          </cell>
          <cell r="AB38">
            <v>2.3682505836264149</v>
          </cell>
          <cell r="AC38">
            <v>2.2626780403196309</v>
          </cell>
          <cell r="AD38">
            <v>2.1769082657355532</v>
          </cell>
          <cell r="AF38">
            <v>6.312597659384144</v>
          </cell>
          <cell r="AG38">
            <v>5.2202433716788459</v>
          </cell>
          <cell r="AH38">
            <v>4.8419446979359231</v>
          </cell>
          <cell r="AI38">
            <v>4.5797512308427644</v>
          </cell>
          <cell r="AK38">
            <v>13.910687052968678</v>
          </cell>
          <cell r="AL38">
            <v>11.071326697114328</v>
          </cell>
          <cell r="AM38">
            <v>9.8799626703982248</v>
          </cell>
          <cell r="AN38">
            <v>8.908244351066843</v>
          </cell>
          <cell r="AP38">
            <v>47.322307079604549</v>
          </cell>
          <cell r="AQ38">
            <v>13.640445948044755</v>
          </cell>
          <cell r="AR38">
            <v>10.234273670557718</v>
          </cell>
          <cell r="AS38">
            <v>8.5665818490245957</v>
          </cell>
          <cell r="AT38">
            <v>7.8E-2</v>
          </cell>
          <cell r="AV38">
            <v>1.3120863680202204</v>
          </cell>
          <cell r="AX38">
            <v>4.6658225971853318E-2</v>
          </cell>
          <cell r="AZ38">
            <v>3.939981116066793E-2</v>
          </cell>
          <cell r="BB38">
            <v>0.45366669999999992</v>
          </cell>
          <cell r="BD38">
            <v>0.46730770000000005</v>
          </cell>
          <cell r="BF38">
            <v>0.21390847261725957</v>
          </cell>
          <cell r="BH38">
            <v>0.22901686127812373</v>
          </cell>
          <cell r="BJ38">
            <v>9.2209527374151043E-2</v>
          </cell>
          <cell r="BL38">
            <v>0.12169195160440041</v>
          </cell>
          <cell r="BN38" t="str">
            <v>NYSE:FSL</v>
          </cell>
          <cell r="BP38">
            <v>16800</v>
          </cell>
          <cell r="BR38">
            <v>4485</v>
          </cell>
          <cell r="BT38">
            <v>4719.7615299999998</v>
          </cell>
          <cell r="BV38">
            <v>4939.9772300000004</v>
          </cell>
          <cell r="BX38">
            <v>4.6658225971853318E-2</v>
          </cell>
          <cell r="BZ38">
            <v>0.44370122630992198</v>
          </cell>
          <cell r="CA38">
            <v>0.20869565217391303</v>
          </cell>
          <cell r="CB38">
            <v>0.14849498327759197</v>
          </cell>
          <cell r="CC38" t="str">
            <v>NM</v>
          </cell>
          <cell r="CD38">
            <v>0.18171683389074694</v>
          </cell>
          <cell r="CE38">
            <v>0.11348940914158305</v>
          </cell>
          <cell r="CF38">
            <v>0.55629877369007807</v>
          </cell>
          <cell r="CG38">
            <v>4.4816053511705686E-2</v>
          </cell>
          <cell r="CH38">
            <v>815</v>
          </cell>
          <cell r="CI38">
            <v>509</v>
          </cell>
          <cell r="CJ38">
            <v>2495</v>
          </cell>
          <cell r="CK38">
            <v>201</v>
          </cell>
          <cell r="CL38">
            <v>280.93818630952376</v>
          </cell>
          <cell r="CN38">
            <v>2.8123480797277587</v>
          </cell>
          <cell r="CP38">
            <v>2.1716937354988399</v>
          </cell>
          <cell r="CR38">
            <v>-3787</v>
          </cell>
          <cell r="CS38" t="str">
            <v>NM</v>
          </cell>
          <cell r="CT38">
            <v>1.5452436194895591</v>
          </cell>
          <cell r="CX38">
            <v>1</v>
          </cell>
          <cell r="CY38">
            <v>303.79099000000002</v>
          </cell>
          <cell r="CZ38">
            <v>303.79099000000002</v>
          </cell>
          <cell r="DB38">
            <v>303.79099000000002</v>
          </cell>
          <cell r="DC38">
            <v>303.79099000000002</v>
          </cell>
          <cell r="DD38">
            <v>1</v>
          </cell>
          <cell r="DE38">
            <v>303.79099000000002</v>
          </cell>
          <cell r="DF38">
            <v>0</v>
          </cell>
          <cell r="DH38">
            <v>0</v>
          </cell>
          <cell r="DI38">
            <v>303.79099000000002</v>
          </cell>
          <cell r="DJ38">
            <v>0</v>
          </cell>
          <cell r="DK38" t="str">
            <v>10Q 8/31/04</v>
          </cell>
          <cell r="DL38">
            <v>0</v>
          </cell>
          <cell r="DM38">
            <v>0</v>
          </cell>
          <cell r="DN38">
            <v>0</v>
          </cell>
          <cell r="DO38">
            <v>0</v>
          </cell>
          <cell r="DQ38">
            <v>1</v>
          </cell>
          <cell r="DR38">
            <v>744</v>
          </cell>
          <cell r="DS38">
            <v>5785</v>
          </cell>
          <cell r="DT38">
            <v>-3728</v>
          </cell>
          <cell r="DU38">
            <v>16800</v>
          </cell>
          <cell r="DV38">
            <v>744</v>
          </cell>
          <cell r="DW38">
            <v>5785</v>
          </cell>
          <cell r="DX38">
            <v>-3728</v>
          </cell>
          <cell r="DY38">
            <v>16800</v>
          </cell>
          <cell r="DZ38" t="str">
            <v>NA</v>
          </cell>
          <cell r="EA38" t="str">
            <v>NA</v>
          </cell>
          <cell r="EB38" t="str">
            <v>NA</v>
          </cell>
          <cell r="EC38" t="str">
            <v>NA</v>
          </cell>
          <cell r="EE38">
            <v>1</v>
          </cell>
          <cell r="EF38">
            <v>1127</v>
          </cell>
          <cell r="EG38">
            <v>1191</v>
          </cell>
          <cell r="EH38">
            <v>4485</v>
          </cell>
          <cell r="EI38">
            <v>1990</v>
          </cell>
          <cell r="EJ38">
            <v>936</v>
          </cell>
          <cell r="EK38">
            <v>666</v>
          </cell>
          <cell r="EL38">
            <v>-32</v>
          </cell>
          <cell r="EM38">
            <v>-0.11934</v>
          </cell>
          <cell r="EN38">
            <v>431</v>
          </cell>
          <cell r="EO38">
            <v>1127</v>
          </cell>
          <cell r="EP38">
            <v>1191</v>
          </cell>
          <cell r="EQ38">
            <v>4485</v>
          </cell>
          <cell r="ER38">
            <v>1990</v>
          </cell>
          <cell r="ES38">
            <v>936</v>
          </cell>
          <cell r="ET38">
            <v>666</v>
          </cell>
          <cell r="EU38">
            <v>-32</v>
          </cell>
          <cell r="EV38">
            <v>-0.11934</v>
          </cell>
          <cell r="EW38">
            <v>431</v>
          </cell>
          <cell r="EX38" t="str">
            <v>NA</v>
          </cell>
          <cell r="EY38" t="str">
            <v>NA</v>
          </cell>
          <cell r="EZ38" t="str">
            <v>NA</v>
          </cell>
          <cell r="FA38" t="str">
            <v>NA</v>
          </cell>
          <cell r="FB38" t="str">
            <v>NA</v>
          </cell>
          <cell r="FC38" t="str">
            <v>NA</v>
          </cell>
          <cell r="FD38" t="str">
            <v>NA</v>
          </cell>
          <cell r="FE38" t="str">
            <v>NA</v>
          </cell>
          <cell r="FF38" t="str">
            <v>NA</v>
          </cell>
          <cell r="FH38">
            <v>1</v>
          </cell>
          <cell r="FJ38">
            <v>4154.8953300000003</v>
          </cell>
          <cell r="FK38">
            <v>4719.7615299999998</v>
          </cell>
          <cell r="FL38">
            <v>4939.9772300000004</v>
          </cell>
          <cell r="FM38">
            <v>5134.6113999999998</v>
          </cell>
          <cell r="FO38">
            <v>1770.6780316315112</v>
          </cell>
          <cell r="FP38">
            <v>2141.1986381020506</v>
          </cell>
          <cell r="FQ38">
            <v>2308.4893974036713</v>
          </cell>
          <cell r="FR38">
            <v>2440.6517809796201</v>
          </cell>
          <cell r="FT38">
            <v>803.52450999999996</v>
          </cell>
          <cell r="FU38">
            <v>1009.59698</v>
          </cell>
          <cell r="FV38">
            <v>1131.33808</v>
          </cell>
          <cell r="FW38">
            <v>1254.74533</v>
          </cell>
          <cell r="FY38">
            <v>113.15206999999999</v>
          </cell>
          <cell r="FZ38">
            <v>435.20697999999999</v>
          </cell>
          <cell r="GA38">
            <v>601.15547000000004</v>
          </cell>
          <cell r="GB38">
            <v>719.50259000000005</v>
          </cell>
          <cell r="GD38">
            <v>0.42686000000000002</v>
          </cell>
          <cell r="GE38">
            <v>1.48089</v>
          </cell>
          <cell r="GF38">
            <v>1.97376</v>
          </cell>
          <cell r="GG38">
            <v>2.3580000000000001</v>
          </cell>
          <cell r="GI38">
            <v>7.8</v>
          </cell>
          <cell r="GJ38">
            <v>4154.8953300000003</v>
          </cell>
          <cell r="GK38">
            <v>4719.7615299999998</v>
          </cell>
          <cell r="GL38">
            <v>4939.9772300000004</v>
          </cell>
          <cell r="GM38">
            <v>5134.6113999999998</v>
          </cell>
          <cell r="GN38">
            <v>4810.1190999999999</v>
          </cell>
          <cell r="GO38">
            <v>1770.6780316315112</v>
          </cell>
          <cell r="GP38">
            <v>2141.1986381020506</v>
          </cell>
          <cell r="GQ38">
            <v>2308.4893974036713</v>
          </cell>
          <cell r="GR38">
            <v>2440.6517809796201</v>
          </cell>
          <cell r="GT38">
            <v>803.52450999999996</v>
          </cell>
          <cell r="GU38">
            <v>1009.59698</v>
          </cell>
          <cell r="GV38">
            <v>1131.33808</v>
          </cell>
          <cell r="GW38">
            <v>1254.74533</v>
          </cell>
          <cell r="GX38">
            <v>1041.4024999999999</v>
          </cell>
          <cell r="GY38">
            <v>113.15206999999999</v>
          </cell>
          <cell r="GZ38">
            <v>435.20697999999999</v>
          </cell>
          <cell r="HA38">
            <v>601.15547000000004</v>
          </cell>
          <cell r="HB38">
            <v>719.50259000000005</v>
          </cell>
          <cell r="HD38">
            <v>0.42686000000000002</v>
          </cell>
          <cell r="HE38">
            <v>1.48089</v>
          </cell>
          <cell r="HF38">
            <v>1.97376</v>
          </cell>
          <cell r="HG38">
            <v>2.3580000000000001</v>
          </cell>
          <cell r="HI38">
            <v>7.8</v>
          </cell>
          <cell r="HK38" t="str">
            <v>NA</v>
          </cell>
          <cell r="HL38" t="str">
            <v>NA</v>
          </cell>
          <cell r="HM38" t="str">
            <v>NA</v>
          </cell>
          <cell r="HP38" t="str">
            <v>NA</v>
          </cell>
          <cell r="HQ38" t="str">
            <v>NA</v>
          </cell>
          <cell r="HR38" t="str">
            <v>NA</v>
          </cell>
          <cell r="HU38" t="str">
            <v>NA</v>
          </cell>
          <cell r="HV38" t="str">
            <v>NA</v>
          </cell>
          <cell r="HW38" t="str">
            <v>NA</v>
          </cell>
          <cell r="HZ38" t="str">
            <v>NA</v>
          </cell>
          <cell r="IA38" t="str">
            <v>NA</v>
          </cell>
          <cell r="IB38" t="str">
            <v>NA</v>
          </cell>
          <cell r="IE38" t="str">
            <v>NA</v>
          </cell>
          <cell r="IF38" t="str">
            <v>NA</v>
          </cell>
          <cell r="IG38" t="str">
            <v>NA</v>
          </cell>
          <cell r="II38" t="str">
            <v>NA</v>
          </cell>
        </row>
        <row r="41">
          <cell r="Y41" t="str">
            <v>Datapoints</v>
          </cell>
          <cell r="AA41">
            <v>11</v>
          </cell>
          <cell r="AB41">
            <v>11</v>
          </cell>
          <cell r="AC41">
            <v>11</v>
          </cell>
          <cell r="AD41">
            <v>11</v>
          </cell>
          <cell r="AF41">
            <v>4</v>
          </cell>
          <cell r="AG41">
            <v>4</v>
          </cell>
          <cell r="AH41">
            <v>4</v>
          </cell>
          <cell r="AI41">
            <v>4</v>
          </cell>
          <cell r="AK41">
            <v>11</v>
          </cell>
          <cell r="AL41">
            <v>11</v>
          </cell>
          <cell r="AM41">
            <v>11</v>
          </cell>
          <cell r="AN41">
            <v>11</v>
          </cell>
          <cell r="AP41">
            <v>9</v>
          </cell>
          <cell r="AQ41">
            <v>11</v>
          </cell>
          <cell r="AR41">
            <v>11</v>
          </cell>
          <cell r="AS41">
            <v>11</v>
          </cell>
          <cell r="AT41">
            <v>11</v>
          </cell>
          <cell r="AV41">
            <v>11</v>
          </cell>
          <cell r="AX41">
            <v>11</v>
          </cell>
          <cell r="AZ41">
            <v>11</v>
          </cell>
          <cell r="BB41">
            <v>4</v>
          </cell>
          <cell r="BD41">
            <v>4</v>
          </cell>
          <cell r="BF41">
            <v>11</v>
          </cell>
          <cell r="BH41">
            <v>11</v>
          </cell>
          <cell r="BJ41">
            <v>8</v>
          </cell>
          <cell r="BL41">
            <v>8</v>
          </cell>
          <cell r="BX41" t="str">
            <v>Datapoints</v>
          </cell>
          <cell r="BZ41">
            <v>11</v>
          </cell>
          <cell r="CA41">
            <v>9</v>
          </cell>
          <cell r="CB41">
            <v>10</v>
          </cell>
          <cell r="CC41">
            <v>7</v>
          </cell>
          <cell r="CE41">
            <v>11</v>
          </cell>
          <cell r="CF41">
            <v>11</v>
          </cell>
          <cell r="CG41">
            <v>11</v>
          </cell>
          <cell r="CI41">
            <v>11</v>
          </cell>
          <cell r="CJ41">
            <v>11</v>
          </cell>
          <cell r="CK41">
            <v>11</v>
          </cell>
          <cell r="CL41">
            <v>11</v>
          </cell>
          <cell r="CM41">
            <v>0</v>
          </cell>
          <cell r="CN41">
            <v>11</v>
          </cell>
          <cell r="CO41">
            <v>0</v>
          </cell>
          <cell r="CP41">
            <v>9</v>
          </cell>
          <cell r="CQ41">
            <v>0</v>
          </cell>
          <cell r="CR41">
            <v>11</v>
          </cell>
          <cell r="CS41">
            <v>9</v>
          </cell>
          <cell r="CT41">
            <v>9</v>
          </cell>
        </row>
        <row r="42">
          <cell r="I42" t="str">
            <v>nyse</v>
          </cell>
        </row>
        <row r="43">
          <cell r="I43" t="str">
            <v>nasdaq</v>
          </cell>
        </row>
        <row r="44">
          <cell r="Y44" t="str">
            <v>Mean</v>
          </cell>
          <cell r="AA44">
            <v>2.5956370937127269</v>
          </cell>
          <cell r="AB44">
            <v>2.3668637625248987</v>
          </cell>
          <cell r="AC44">
            <v>2.2146641961508302</v>
          </cell>
          <cell r="AD44">
            <v>2.1200803253534248</v>
          </cell>
          <cell r="AF44">
            <v>6.2785846007810164</v>
          </cell>
          <cell r="AG44">
            <v>5.395397987500572</v>
          </cell>
          <cell r="AH44">
            <v>4.9529971863271598</v>
          </cell>
          <cell r="AI44">
            <v>4.5933655289391595</v>
          </cell>
          <cell r="AK44">
            <v>11.065686515100147</v>
          </cell>
          <cell r="AL44">
            <v>8.7474931752829743</v>
          </cell>
          <cell r="AM44">
            <v>7.8356520837461918</v>
          </cell>
          <cell r="AN44">
            <v>7.4427804024512234</v>
          </cell>
          <cell r="AP44">
            <v>25.353809375467065</v>
          </cell>
          <cell r="AQ44">
            <v>19.379800348957112</v>
          </cell>
          <cell r="AR44">
            <v>15.408426127543242</v>
          </cell>
          <cell r="AS44">
            <v>16.559651691469568</v>
          </cell>
          <cell r="AT44">
            <v>0.12769403636363633</v>
          </cell>
          <cell r="AV44">
            <v>1.5698835353392879</v>
          </cell>
          <cell r="AX44">
            <v>6.15690940193254E-2</v>
          </cell>
          <cell r="AZ44">
            <v>4.5285360710993011E-2</v>
          </cell>
          <cell r="BB44">
            <v>0.46118739999999991</v>
          </cell>
          <cell r="BD44">
            <v>0.47160437499999996</v>
          </cell>
          <cell r="BF44">
            <v>0.24809628673743622</v>
          </cell>
          <cell r="BH44">
            <v>0.26081051165230512</v>
          </cell>
          <cell r="BJ44">
            <v>0.17733154113988292</v>
          </cell>
          <cell r="BL44">
            <v>0.1963912710385835</v>
          </cell>
          <cell r="BW44" t="str">
            <v>Mean</v>
          </cell>
          <cell r="BZ44">
            <v>0.43577204994565799</v>
          </cell>
          <cell r="CA44">
            <v>0.2528425490241793</v>
          </cell>
          <cell r="CB44">
            <v>0.1563082147831957</v>
          </cell>
          <cell r="CC44">
            <v>0.14690605514385741</v>
          </cell>
          <cell r="CE44">
            <v>0.15033043796227899</v>
          </cell>
          <cell r="CF44">
            <v>0.56422795004021953</v>
          </cell>
          <cell r="CG44">
            <v>6.8070418298853436E-2</v>
          </cell>
          <cell r="CI44">
            <v>2207.7126372996404</v>
          </cell>
          <cell r="CJ44">
            <v>9116.079999090909</v>
          </cell>
          <cell r="CK44">
            <v>610.08078363636366</v>
          </cell>
          <cell r="CL44">
            <v>266.94201447752943</v>
          </cell>
          <cell r="CN44">
            <v>0.50602938975180989</v>
          </cell>
          <cell r="CP44">
            <v>26.880837575172777</v>
          </cell>
          <cell r="CR44">
            <v>3567.977574545454</v>
          </cell>
          <cell r="CS44">
            <v>4.926770578122194</v>
          </cell>
          <cell r="CT44">
            <v>15.435930718867841</v>
          </cell>
        </row>
        <row r="45">
          <cell r="I45" t="str">
            <v>semi</v>
          </cell>
          <cell r="Y45" t="str">
            <v>Median</v>
          </cell>
          <cell r="AA45">
            <v>2.690218912927465</v>
          </cell>
          <cell r="AB45">
            <v>2.3682505836264149</v>
          </cell>
          <cell r="AC45">
            <v>2.2626780403196309</v>
          </cell>
          <cell r="AD45">
            <v>2.1769082657355532</v>
          </cell>
          <cell r="AF45">
            <v>7.0498272197814345</v>
          </cell>
          <cell r="AG45">
            <v>5.8564414764525603</v>
          </cell>
          <cell r="AH45">
            <v>5.3571354797994122</v>
          </cell>
          <cell r="AI45">
            <v>4.9465889151032219</v>
          </cell>
          <cell r="AK45">
            <v>12.577666589592724</v>
          </cell>
          <cell r="AL45">
            <v>10.491262229106569</v>
          </cell>
          <cell r="AM45">
            <v>8.759378521300782</v>
          </cell>
          <cell r="AN45">
            <v>8.5539681496669644</v>
          </cell>
          <cell r="AP45">
            <v>23.204115377549147</v>
          </cell>
          <cell r="AQ45">
            <v>18.36520666255398</v>
          </cell>
          <cell r="AR45">
            <v>15.422835800987061</v>
          </cell>
          <cell r="AS45">
            <v>14.037439817552158</v>
          </cell>
          <cell r="AT45">
            <v>0.1128333</v>
          </cell>
          <cell r="AV45">
            <v>1.3962840404233681</v>
          </cell>
          <cell r="AX45">
            <v>5.6146566622079508E-2</v>
          </cell>
          <cell r="AZ45">
            <v>4.4807417812198658E-2</v>
          </cell>
          <cell r="BB45">
            <v>0.46979489999999996</v>
          </cell>
          <cell r="BD45">
            <v>0.47903845</v>
          </cell>
          <cell r="BF45">
            <v>0.26063938903981376</v>
          </cell>
          <cell r="BH45">
            <v>0.25687885959585222</v>
          </cell>
          <cell r="BJ45">
            <v>0.19897623693699246</v>
          </cell>
          <cell r="BL45">
            <v>0.21063733890425076</v>
          </cell>
          <cell r="BW45" t="str">
            <v>Median</v>
          </cell>
          <cell r="BZ45">
            <v>0.44370122630992198</v>
          </cell>
          <cell r="CA45">
            <v>0.2541686523129808</v>
          </cell>
          <cell r="CB45">
            <v>0.1558126074651538</v>
          </cell>
          <cell r="CC45">
            <v>0.1446042101136138</v>
          </cell>
          <cell r="CE45">
            <v>0.15047518222826312</v>
          </cell>
          <cell r="CF45">
            <v>0.55629877369007807</v>
          </cell>
          <cell r="CG45">
            <v>5.4010269543943078E-2</v>
          </cell>
          <cell r="CI45">
            <v>610.58252000000005</v>
          </cell>
          <cell r="CJ45">
            <v>2730</v>
          </cell>
          <cell r="CK45">
            <v>387</v>
          </cell>
          <cell r="CL45">
            <v>272.5472890564364</v>
          </cell>
          <cell r="CN45">
            <v>0.29176461124176867</v>
          </cell>
          <cell r="CP45">
            <v>30.010202429149796</v>
          </cell>
          <cell r="CR45">
            <v>3941</v>
          </cell>
          <cell r="CS45">
            <v>3.4383664157859846</v>
          </cell>
          <cell r="CT45">
            <v>9.9892358225493698</v>
          </cell>
        </row>
        <row r="46">
          <cell r="I46" t="str">
            <v>min $1bn market cap</v>
          </cell>
        </row>
        <row r="47">
          <cell r="C47" t="str">
            <v>Notes:</v>
          </cell>
        </row>
        <row r="48">
          <cell r="C48" t="str">
            <v>Source: CIQ and CIQ Estimates.</v>
          </cell>
          <cell r="I48" t="str">
            <v>show soxx and nasdaq</v>
          </cell>
        </row>
        <row r="49">
          <cell r="C49" t="str">
            <v>Multiples &lt;0 or &gt;100 considered NM.</v>
          </cell>
          <cell r="I49" t="str">
            <v>plus avago</v>
          </cell>
        </row>
        <row r="50">
          <cell r="G50" t="str">
            <v>Currency</v>
          </cell>
          <cell r="H50" t="str">
            <v>Currency</v>
          </cell>
          <cell r="I50" t="str">
            <v>Currency</v>
          </cell>
        </row>
        <row r="51">
          <cell r="I51" t="str">
            <v>member of S&amp;p 500</v>
          </cell>
        </row>
        <row r="52">
          <cell r="I52" t="str">
            <v>note # 1 performing $1bn+ over last 2 years</v>
          </cell>
        </row>
        <row r="82">
          <cell r="U82" t="str">
            <v>25th Percentile</v>
          </cell>
        </row>
        <row r="84">
          <cell r="U84" t="str">
            <v>75th Percentile</v>
          </cell>
        </row>
      </sheetData>
      <sheetData sheetId="31" refreshError="1"/>
      <sheetData sheetId="32" refreshError="1"/>
      <sheetData sheetId="33" refreshError="1"/>
      <sheetData sheetId="34" refreshError="1"/>
      <sheetData sheetId="35" refreshError="1"/>
      <sheetData sheetId="36">
        <row r="2">
          <cell r="C2" t="str">
            <v>Project Atlas</v>
          </cell>
        </row>
        <row r="3">
          <cell r="C3" t="str">
            <v>Combined Market Cap</v>
          </cell>
        </row>
        <row r="7">
          <cell r="D7" t="str">
            <v>Amount</v>
          </cell>
          <cell r="E7" t="str">
            <v>Stack</v>
          </cell>
          <cell r="G7" t="str">
            <v>Assumptions</v>
          </cell>
        </row>
        <row r="8">
          <cell r="C8" t="str">
            <v>Avago + Renesas 
EV</v>
          </cell>
          <cell r="D8">
            <v>36.526706917037494</v>
          </cell>
          <cell r="E8">
            <v>0</v>
          </cell>
          <cell r="G8" t="str">
            <v>Avago EV</v>
          </cell>
          <cell r="H8">
            <v>23641.468129239998</v>
          </cell>
        </row>
        <row r="9">
          <cell r="C9" t="str">
            <v>Illustrative EV
w/ Synergies (1)</v>
          </cell>
          <cell r="D9">
            <v>36.526706917037494</v>
          </cell>
          <cell r="E9">
            <v>5.463403940190048</v>
          </cell>
          <cell r="G9" t="str">
            <v>Renesas EV</v>
          </cell>
          <cell r="H9">
            <v>12885.238787797498</v>
          </cell>
        </row>
        <row r="10">
          <cell r="C10" t="str">
            <v>PF Enterprise Value @ Blended Mult.
(w/ Synergies)</v>
          </cell>
          <cell r="D10">
            <v>41.990110857227542</v>
          </cell>
          <cell r="E10">
            <v>5.463403940190048</v>
          </cell>
        </row>
        <row r="11">
          <cell r="C11" t="str">
            <v>Illustrative EV @ 
Avago Mult. 
(Margin Expansion)</v>
          </cell>
          <cell r="D11">
            <v>41.990110857227542</v>
          </cell>
          <cell r="E11">
            <v>1.9308581307804999</v>
          </cell>
          <cell r="G11" t="str">
            <v>Implied PF EV (w/ Synergies)</v>
          </cell>
          <cell r="H11">
            <v>41990.110857227541</v>
          </cell>
        </row>
        <row r="12">
          <cell r="C12" t="str">
            <v>PF EV 
(w/ Synergies + 
Margin Expansion)</v>
          </cell>
          <cell r="D12">
            <v>43.920968988008042</v>
          </cell>
          <cell r="E12">
            <v>0</v>
          </cell>
          <cell r="G12" t="str">
            <v>Implied PF EV (w/ Synergies and Margin Expansion)</v>
          </cell>
          <cell r="H12">
            <v>43920.96898800804</v>
          </cell>
        </row>
      </sheetData>
      <sheetData sheetId="37" refreshError="1"/>
      <sheetData sheetId="38" refreshError="1"/>
      <sheetData sheetId="39">
        <row r="2">
          <cell r="C2" t="str">
            <v>Project Atlas</v>
          </cell>
        </row>
        <row r="3">
          <cell r="C3" t="str">
            <v>CY Figures for Vision Deck</v>
          </cell>
        </row>
        <row r="5">
          <cell r="C5" t="str">
            <v>Renesas</v>
          </cell>
          <cell r="D5" t="str">
            <v>TSE:6723</v>
          </cell>
        </row>
        <row r="6">
          <cell r="C6" t="str">
            <v>Avago</v>
          </cell>
          <cell r="D6" t="str">
            <v>NasdaqGS:AVGO</v>
          </cell>
        </row>
        <row r="7">
          <cell r="C7" t="str">
            <v>LSI</v>
          </cell>
          <cell r="D7" t="str">
            <v>IQ30956</v>
          </cell>
        </row>
        <row r="8">
          <cell r="C8" t="str">
            <v>Currency</v>
          </cell>
          <cell r="D8" t="str">
            <v>USD</v>
          </cell>
          <cell r="E8" t="str">
            <v>JPY</v>
          </cell>
          <cell r="F8">
            <v>137.1</v>
          </cell>
          <cell r="H8">
            <v>34.274999999999999</v>
          </cell>
        </row>
        <row r="9">
          <cell r="C9" t="str">
            <v>Avago Debt</v>
          </cell>
          <cell r="D9">
            <v>4600</v>
          </cell>
          <cell r="F9">
            <v>115.3</v>
          </cell>
          <cell r="H9">
            <v>86.474999999999994</v>
          </cell>
        </row>
        <row r="10">
          <cell r="C10" t="str">
            <v>Renesas Debt</v>
          </cell>
          <cell r="D10">
            <v>2672.1</v>
          </cell>
          <cell r="H10">
            <v>1189.3874999999998</v>
          </cell>
        </row>
        <row r="11">
          <cell r="C11" t="str">
            <v>FX Rate</v>
          </cell>
          <cell r="D11">
            <v>9.8499999999999994E-3</v>
          </cell>
        </row>
        <row r="12">
          <cell r="C12" t="str">
            <v>$MM</v>
          </cell>
        </row>
        <row r="13">
          <cell r="D13" t="str">
            <v>CY2011</v>
          </cell>
          <cell r="E13" t="str">
            <v>CY2012</v>
          </cell>
          <cell r="F13" t="str">
            <v>CY2013</v>
          </cell>
          <cell r="G13" t="str">
            <v>CY2014</v>
          </cell>
          <cell r="I13" t="str">
            <v>CY2015</v>
          </cell>
        </row>
        <row r="14">
          <cell r="C14" t="str">
            <v>Renesas</v>
          </cell>
          <cell r="D14" t="str">
            <v>CY2011</v>
          </cell>
          <cell r="E14" t="str">
            <v>CY2012</v>
          </cell>
          <cell r="F14" t="str">
            <v>CY2013</v>
          </cell>
          <cell r="G14" t="str">
            <v>CY2014E</v>
          </cell>
          <cell r="I14" t="str">
            <v>CY2015E</v>
          </cell>
        </row>
        <row r="15">
          <cell r="C15" t="str">
            <v>Revenue</v>
          </cell>
          <cell r="F15">
            <v>7706.1764899999998</v>
          </cell>
          <cell r="G15">
            <v>8234.2817200000009</v>
          </cell>
        </row>
        <row r="16">
          <cell r="C16" t="str">
            <v>EBITDA</v>
          </cell>
          <cell r="F16">
            <v>1142.91958</v>
          </cell>
          <cell r="G16">
            <v>1209.1218699999999</v>
          </cell>
        </row>
        <row r="18">
          <cell r="C18" t="str">
            <v>R&amp;D</v>
          </cell>
          <cell r="F18">
            <v>1154.74505</v>
          </cell>
          <cell r="G18">
            <v>1063.0120100683207</v>
          </cell>
        </row>
        <row r="19">
          <cell r="C19" t="str">
            <v>Capex</v>
          </cell>
          <cell r="F19">
            <v>383.65190999999999</v>
          </cell>
          <cell r="G19">
            <v>378.69515000000001</v>
          </cell>
        </row>
        <row r="20">
          <cell r="C20" t="str">
            <v>Revenue</v>
          </cell>
          <cell r="I20">
            <v>8013.5475999999999</v>
          </cell>
        </row>
        <row r="21">
          <cell r="C21" t="str">
            <v>EBITDA</v>
          </cell>
          <cell r="I21">
            <v>1436.16002</v>
          </cell>
        </row>
        <row r="22">
          <cell r="C22" t="str">
            <v>R&amp;D</v>
          </cell>
          <cell r="I22">
            <v>1061.8489152234515</v>
          </cell>
        </row>
        <row r="23">
          <cell r="C23" t="str">
            <v>Capex</v>
          </cell>
          <cell r="I23">
            <v>372.65561000000002</v>
          </cell>
        </row>
        <row r="24">
          <cell r="F24">
            <v>0.66432291762820261</v>
          </cell>
          <cell r="G24">
            <v>0.6868015049632672</v>
          </cell>
          <cell r="H24">
            <v>0.74051943738135806</v>
          </cell>
        </row>
        <row r="25">
          <cell r="C25" t="str">
            <v>Avago</v>
          </cell>
          <cell r="D25" t="str">
            <v>CY2011</v>
          </cell>
          <cell r="E25" t="str">
            <v>CY2012</v>
          </cell>
          <cell r="F25" t="str">
            <v>CY2013</v>
          </cell>
          <cell r="G25" t="str">
            <v>CY2014E</v>
          </cell>
          <cell r="I25" t="str">
            <v>CY2015E</v>
          </cell>
        </row>
        <row r="26">
          <cell r="C26" t="str">
            <v>Revenue</v>
          </cell>
          <cell r="F26">
            <v>5019.4912000000004</v>
          </cell>
          <cell r="G26">
            <v>5434.7432000000008</v>
          </cell>
        </row>
        <row r="27">
          <cell r="C27" t="str">
            <v>EBITDA</v>
          </cell>
          <cell r="F27">
            <v>1283.4756</v>
          </cell>
          <cell r="G27">
            <v>1824.7996000000001</v>
          </cell>
        </row>
        <row r="28">
          <cell r="F28" t="str">
            <v>CY2013</v>
          </cell>
          <cell r="G28" t="str">
            <v>CY2014E</v>
          </cell>
          <cell r="H28" t="str">
            <v>CY2015E</v>
          </cell>
        </row>
        <row r="29">
          <cell r="C29" t="str">
            <v>CC</v>
          </cell>
          <cell r="F29">
            <v>0.76035773488798697</v>
          </cell>
          <cell r="G29">
            <v>0.77747326336546763</v>
          </cell>
          <cell r="H29">
            <v>0.88127719019368189</v>
          </cell>
        </row>
        <row r="32">
          <cell r="C32" t="str">
            <v>R&amp;D</v>
          </cell>
          <cell r="F32">
            <v>1095.0346666666667</v>
          </cell>
          <cell r="G32">
            <v>1182.0999999999999</v>
          </cell>
        </row>
        <row r="33">
          <cell r="C33" t="str">
            <v>Capex</v>
          </cell>
          <cell r="F33">
            <v>307.57499999999999</v>
          </cell>
          <cell r="G33">
            <v>406.06670000000003</v>
          </cell>
        </row>
        <row r="34">
          <cell r="C34" t="str">
            <v>Revenue</v>
          </cell>
          <cell r="I34">
            <v>5780.5172000000002</v>
          </cell>
        </row>
        <row r="35">
          <cell r="C35" t="str">
            <v>EBITDA</v>
          </cell>
          <cell r="I35">
            <v>2312.5295000000001</v>
          </cell>
        </row>
        <row r="36">
          <cell r="C36" t="str">
            <v>R&amp;D</v>
          </cell>
          <cell r="I36">
            <v>1208</v>
          </cell>
        </row>
        <row r="37">
          <cell r="C37" t="str">
            <v>Capex</v>
          </cell>
          <cell r="I37">
            <v>274.55</v>
          </cell>
        </row>
        <row r="40">
          <cell r="C40" t="str">
            <v>Total Revenue</v>
          </cell>
          <cell r="F40">
            <v>12725.66769</v>
          </cell>
          <cell r="G40">
            <v>13669.024920000002</v>
          </cell>
          <cell r="I40">
            <v>13794.0648</v>
          </cell>
        </row>
        <row r="41">
          <cell r="C41" t="str">
            <v>Total EBITDA</v>
          </cell>
          <cell r="F41">
            <v>2426.39518</v>
          </cell>
          <cell r="G41">
            <v>3033.9214700000002</v>
          </cell>
          <cell r="I41">
            <v>3748.6895199999999</v>
          </cell>
        </row>
        <row r="42">
          <cell r="F42">
            <v>0.1906693809006732</v>
          </cell>
          <cell r="G42">
            <v>0.2219559542656829</v>
          </cell>
        </row>
        <row r="45">
          <cell r="C45" t="str">
            <v>Total R&amp;D</v>
          </cell>
          <cell r="F45">
            <v>2249.7797166666669</v>
          </cell>
          <cell r="G45">
            <v>2245.1120100683206</v>
          </cell>
          <cell r="I45">
            <v>2269.8489152234515</v>
          </cell>
        </row>
        <row r="46">
          <cell r="C46" t="str">
            <v>% of Revenue</v>
          </cell>
          <cell r="F46">
            <v>0.17679070139750497</v>
          </cell>
          <cell r="G46">
            <v>0.16424814668260335</v>
          </cell>
        </row>
        <row r="48">
          <cell r="C48" t="str">
            <v>Total Capex</v>
          </cell>
          <cell r="F48">
            <v>691.22690999999998</v>
          </cell>
          <cell r="G48">
            <v>784.76185000000009</v>
          </cell>
          <cell r="I48">
            <v>647.20560999999998</v>
          </cell>
        </row>
        <row r="49">
          <cell r="C49" t="str">
            <v>LSI</v>
          </cell>
          <cell r="D49" t="str">
            <v>CY2011</v>
          </cell>
          <cell r="E49" t="str">
            <v>CY2012</v>
          </cell>
          <cell r="F49" t="str">
            <v>CY2013</v>
          </cell>
          <cell r="G49" t="str">
            <v>FQ1'14</v>
          </cell>
          <cell r="I49" t="str">
            <v>CY2015E</v>
          </cell>
        </row>
        <row r="50">
          <cell r="C50" t="str">
            <v>Revenue</v>
          </cell>
          <cell r="F50">
            <v>2370.2289999999998</v>
          </cell>
          <cell r="G50">
            <v>569.1</v>
          </cell>
        </row>
        <row r="51">
          <cell r="C51" t="str">
            <v>EBITDA</v>
          </cell>
          <cell r="F51">
            <v>357.76100000000002</v>
          </cell>
          <cell r="G51">
            <v>86.8</v>
          </cell>
        </row>
        <row r="52">
          <cell r="C52" t="str">
            <v>R&amp;D</v>
          </cell>
          <cell r="F52">
            <v>692.36800000000005</v>
          </cell>
          <cell r="G52">
            <v>174.1</v>
          </cell>
        </row>
        <row r="53">
          <cell r="C53" t="str">
            <v>Capex</v>
          </cell>
          <cell r="F53">
            <v>86.575000000000003</v>
          </cell>
          <cell r="G53">
            <v>20.5</v>
          </cell>
        </row>
        <row r="55">
          <cell r="G55" t="str">
            <v>13 add</v>
          </cell>
        </row>
        <row r="56">
          <cell r="G56" t="str">
            <v>pull for avago + q1'14</v>
          </cell>
        </row>
        <row r="57">
          <cell r="C57" t="str">
            <v>Revenue</v>
          </cell>
          <cell r="G57">
            <v>569.1</v>
          </cell>
        </row>
        <row r="58">
          <cell r="C58" t="str">
            <v>EBITDA</v>
          </cell>
          <cell r="G58">
            <v>86.8</v>
          </cell>
        </row>
        <row r="59">
          <cell r="C59" t="str">
            <v>R&amp;D</v>
          </cell>
          <cell r="G59">
            <v>174.1</v>
          </cell>
        </row>
        <row r="60">
          <cell r="C60" t="str">
            <v>Capex</v>
          </cell>
          <cell r="G60">
            <v>20.5</v>
          </cell>
        </row>
        <row r="64">
          <cell r="C64" t="str">
            <v>Renesas R&amp;D Margin</v>
          </cell>
          <cell r="F64">
            <v>0.14984669135186132</v>
          </cell>
          <cell r="G64">
            <v>0.12909590006938948</v>
          </cell>
        </row>
        <row r="65">
          <cell r="C65" t="str">
            <v>Avago R&amp;D Margin</v>
          </cell>
          <cell r="F65">
            <v>0.21815650691182936</v>
          </cell>
          <cell r="G65">
            <v>0.21750797719384418</v>
          </cell>
        </row>
        <row r="66">
          <cell r="C66" t="str">
            <v xml:space="preserve">Total R&amp;D Margin </v>
          </cell>
          <cell r="I66">
            <v>0.16455257736816284</v>
          </cell>
        </row>
        <row r="69">
          <cell r="C69" t="str">
            <v>Renesas EBITDA Margin</v>
          </cell>
          <cell r="F69">
            <v>0.14831214694902478</v>
          </cell>
          <cell r="G69">
            <v>0.14683999298484043</v>
          </cell>
        </row>
        <row r="70">
          <cell r="C70" t="str">
            <v>Avago EBITDA Margin</v>
          </cell>
          <cell r="F70">
            <v>0.25569834647782624</v>
          </cell>
          <cell r="G70">
            <v>0.33576556110323663</v>
          </cell>
        </row>
        <row r="71">
          <cell r="C71" t="str">
            <v>Total EBITDA Margin</v>
          </cell>
          <cell r="I71">
            <v>0.27176104899840692</v>
          </cell>
        </row>
        <row r="73">
          <cell r="C73" t="str">
            <v>Renesas Capex Margin</v>
          </cell>
          <cell r="F73">
            <v>4.9784988768145903E-2</v>
          </cell>
          <cell r="G73">
            <v>4.5990064814056417E-2</v>
          </cell>
        </row>
        <row r="74">
          <cell r="C74" t="str">
            <v>Avago Capex Margin</v>
          </cell>
          <cell r="F74">
            <v>6.12761309353426E-2</v>
          </cell>
          <cell r="G74">
            <v>7.4716814586565927E-2</v>
          </cell>
        </row>
        <row r="75">
          <cell r="C75" t="str">
            <v>Total Capex Margin</v>
          </cell>
          <cell r="I75">
            <v>4.6919136555020384E-2</v>
          </cell>
        </row>
        <row r="78">
          <cell r="D78">
            <v>0.74044968347522366</v>
          </cell>
          <cell r="E78">
            <v>0.98892534864643156</v>
          </cell>
          <cell r="F78">
            <v>0.31455563331000702</v>
          </cell>
          <cell r="G78">
            <v>0.21461440245247498</v>
          </cell>
          <cell r="H78">
            <v>4.8419775137741761E-2</v>
          </cell>
          <cell r="I78">
            <v>3.5754017305315209</v>
          </cell>
          <cell r="J78">
            <v>0.3000545553737044</v>
          </cell>
          <cell r="T78">
            <v>1.1148875059837244</v>
          </cell>
          <cell r="U78">
            <v>1.2734730077641956</v>
          </cell>
          <cell r="V78">
            <v>3.6464771322620519</v>
          </cell>
        </row>
        <row r="79">
          <cell r="C79" t="str">
            <v>Pricing Date</v>
          </cell>
          <cell r="D79" t="str">
            <v>QCOM</v>
          </cell>
          <cell r="E79" t="str">
            <v>TXN</v>
          </cell>
          <cell r="F79" t="str">
            <v>BRCM</v>
          </cell>
          <cell r="G79" t="str">
            <v>STM</v>
          </cell>
          <cell r="H79" t="str">
            <v>TOSH</v>
          </cell>
          <cell r="I79" t="str">
            <v>AVGO</v>
          </cell>
          <cell r="J79" t="str">
            <v>FSL</v>
          </cell>
          <cell r="L79" t="str">
            <v>QCOM</v>
          </cell>
          <cell r="M79" t="str">
            <v>TXN</v>
          </cell>
          <cell r="N79" t="str">
            <v>BRCM</v>
          </cell>
          <cell r="O79" t="str">
            <v>STM</v>
          </cell>
          <cell r="P79" t="str">
            <v>TOSH</v>
          </cell>
          <cell r="Q79" t="str">
            <v>AVGO</v>
          </cell>
          <cell r="R79" t="str">
            <v>FSL</v>
          </cell>
          <cell r="T79" t="str">
            <v>SOXX</v>
          </cell>
          <cell r="U79" t="str">
            <v>NASDAQ</v>
          </cell>
          <cell r="V79" t="str">
            <v>Avago</v>
          </cell>
        </row>
        <row r="80">
          <cell r="C80">
            <v>40030</v>
          </cell>
          <cell r="D80">
            <v>45.81</v>
          </cell>
          <cell r="E80">
            <v>24.38</v>
          </cell>
          <cell r="F80">
            <v>28.58</v>
          </cell>
          <cell r="G80">
            <v>7.7074790000000002</v>
          </cell>
          <cell r="H80">
            <v>4.4643329999999999</v>
          </cell>
          <cell r="I80">
            <v>16.18</v>
          </cell>
          <cell r="J80">
            <v>18.329999999999998</v>
          </cell>
          <cell r="L80">
            <v>0</v>
          </cell>
          <cell r="M80">
            <v>0</v>
          </cell>
          <cell r="N80">
            <v>0</v>
          </cell>
          <cell r="O80">
            <v>0</v>
          </cell>
          <cell r="P80">
            <v>0</v>
          </cell>
          <cell r="Q80">
            <v>0</v>
          </cell>
          <cell r="R80">
            <v>0</v>
          </cell>
        </row>
        <row r="81">
          <cell r="C81">
            <v>40031</v>
          </cell>
          <cell r="D81">
            <v>45.6</v>
          </cell>
          <cell r="E81">
            <v>24.3</v>
          </cell>
          <cell r="F81">
            <v>27.91</v>
          </cell>
          <cell r="G81">
            <v>7.9373969999999998</v>
          </cell>
          <cell r="H81">
            <v>4.5504470000000001</v>
          </cell>
          <cell r="I81">
            <v>16.18</v>
          </cell>
          <cell r="J81">
            <v>18.329999999999998</v>
          </cell>
          <cell r="L81">
            <v>-4.5841519318926549E-3</v>
          </cell>
          <cell r="M81">
            <v>-3.2813781788350038E-3</v>
          </cell>
          <cell r="N81">
            <v>-2.344296710986693E-2</v>
          </cell>
          <cell r="O81">
            <v>2.9830506187561445E-2</v>
          </cell>
          <cell r="P81">
            <v>1.928933168739877E-2</v>
          </cell>
          <cell r="Q81">
            <v>0</v>
          </cell>
          <cell r="R81">
            <v>0</v>
          </cell>
          <cell r="T81">
            <v>0</v>
          </cell>
          <cell r="U81">
            <v>0</v>
          </cell>
          <cell r="V81">
            <v>0</v>
          </cell>
        </row>
        <row r="82">
          <cell r="C82">
            <v>40032</v>
          </cell>
          <cell r="D82">
            <v>45.97</v>
          </cell>
          <cell r="E82">
            <v>24.1</v>
          </cell>
          <cell r="F82">
            <v>27.74</v>
          </cell>
          <cell r="G82">
            <v>7.8124779999999996</v>
          </cell>
          <cell r="H82">
            <v>4.6287269999999996</v>
          </cell>
          <cell r="I82">
            <v>16.43</v>
          </cell>
          <cell r="J82">
            <v>18.329999999999998</v>
          </cell>
          <cell r="L82">
            <v>3.4926871862037689E-3</v>
          </cell>
          <cell r="M82">
            <v>-1.1484823625922735E-2</v>
          </cell>
          <cell r="N82">
            <v>-2.939118264520646E-2</v>
          </cell>
          <cell r="O82">
            <v>1.3623001762314235E-2</v>
          </cell>
          <cell r="P82">
            <v>3.6823865961611579E-2</v>
          </cell>
          <cell r="Q82">
            <v>1.5451174289246028E-2</v>
          </cell>
          <cell r="R82">
            <v>0</v>
          </cell>
          <cell r="T82">
            <v>1.9147917663953251E-3</v>
          </cell>
          <cell r="U82">
            <v>1.3729246487867214E-2</v>
          </cell>
          <cell r="V82">
            <v>1.5451174289245983E-2</v>
          </cell>
        </row>
        <row r="83">
          <cell r="C83">
            <v>40035</v>
          </cell>
          <cell r="D83">
            <v>45.74</v>
          </cell>
          <cell r="E83">
            <v>23.65</v>
          </cell>
          <cell r="F83">
            <v>27.22</v>
          </cell>
          <cell r="G83">
            <v>7.7256980000000004</v>
          </cell>
          <cell r="H83">
            <v>4.7371939999999997</v>
          </cell>
          <cell r="I83">
            <v>15.97</v>
          </cell>
          <cell r="J83">
            <v>18.329999999999998</v>
          </cell>
          <cell r="L83">
            <v>-1.5280506439642183E-3</v>
          </cell>
          <cell r="M83">
            <v>-2.9942575881870437E-2</v>
          </cell>
          <cell r="N83">
            <v>-4.7585724282715125E-2</v>
          </cell>
          <cell r="O83">
            <v>2.363807932528994E-3</v>
          </cell>
          <cell r="P83">
            <v>6.1120216614665601E-2</v>
          </cell>
          <cell r="Q83">
            <v>-1.2978986402966575E-2</v>
          </cell>
          <cell r="R83">
            <v>0</v>
          </cell>
          <cell r="T83">
            <v>-6.2230732407850551E-3</v>
          </cell>
          <cell r="U83">
            <v>9.6697682904579099E-3</v>
          </cell>
          <cell r="V83">
            <v>-1.2978986402966512E-2</v>
          </cell>
        </row>
        <row r="84">
          <cell r="C84">
            <v>40036</v>
          </cell>
          <cell r="D84">
            <v>45.4</v>
          </cell>
          <cell r="E84">
            <v>23.64</v>
          </cell>
          <cell r="F84">
            <v>26.63</v>
          </cell>
          <cell r="G84">
            <v>7.4175089999999999</v>
          </cell>
          <cell r="H84">
            <v>4.8068400000000002</v>
          </cell>
          <cell r="I84">
            <v>15.67</v>
          </cell>
          <cell r="J84">
            <v>18.329999999999998</v>
          </cell>
          <cell r="L84">
            <v>-8.9500109146475326E-3</v>
          </cell>
          <cell r="M84">
            <v>-3.0352748154224729E-2</v>
          </cell>
          <cell r="N84">
            <v>-6.8229531140657773E-2</v>
          </cell>
          <cell r="O84">
            <v>-3.7621899456359187E-2</v>
          </cell>
          <cell r="P84">
            <v>7.672075537375922E-2</v>
          </cell>
          <cell r="Q84">
            <v>-3.1520395550061808E-2</v>
          </cell>
          <cell r="R84">
            <v>0</v>
          </cell>
          <cell r="T84">
            <v>-1.7233125897558637E-2</v>
          </cell>
          <cell r="U84">
            <v>-1.7383283666808325E-3</v>
          </cell>
          <cell r="V84">
            <v>-3.1520395550061836E-2</v>
          </cell>
        </row>
        <row r="85">
          <cell r="C85">
            <v>40037</v>
          </cell>
          <cell r="D85">
            <v>46.37</v>
          </cell>
          <cell r="E85">
            <v>23.88</v>
          </cell>
          <cell r="F85">
            <v>26.96</v>
          </cell>
          <cell r="G85">
            <v>7.602131</v>
          </cell>
          <cell r="H85">
            <v>4.7478049999999996</v>
          </cell>
          <cell r="I85">
            <v>16</v>
          </cell>
          <cell r="J85">
            <v>18.329999999999998</v>
          </cell>
          <cell r="L85">
            <v>1.2224405151713524E-2</v>
          </cell>
          <cell r="M85">
            <v>-2.0508613617719496E-2</v>
          </cell>
          <cell r="N85">
            <v>-5.6682995101469458E-2</v>
          </cell>
          <cell r="O85">
            <v>-1.3668282456559377E-2</v>
          </cell>
          <cell r="P85">
            <v>6.349705543918871E-2</v>
          </cell>
          <cell r="Q85">
            <v>-1.1124845488257096E-2</v>
          </cell>
          <cell r="R85">
            <v>0</v>
          </cell>
          <cell r="T85">
            <v>2.1541407371947229E-3</v>
          </cell>
          <cell r="U85">
            <v>1.2953840540047423E-2</v>
          </cell>
          <cell r="V85">
            <v>-1.1124845488257051E-2</v>
          </cell>
        </row>
        <row r="86">
          <cell r="C86">
            <v>40038</v>
          </cell>
          <cell r="D86">
            <v>46.58</v>
          </cell>
          <cell r="E86">
            <v>24.54</v>
          </cell>
          <cell r="F86">
            <v>27.57</v>
          </cell>
          <cell r="G86">
            <v>7.680777</v>
          </cell>
          <cell r="H86">
            <v>4.8629670000000003</v>
          </cell>
          <cell r="I86">
            <v>16.55</v>
          </cell>
          <cell r="J86">
            <v>18.329999999999998</v>
          </cell>
          <cell r="L86">
            <v>1.6808557083606068E-2</v>
          </cell>
          <cell r="M86">
            <v>6.5627563576702297E-3</v>
          </cell>
          <cell r="N86">
            <v>-3.5339398180545767E-2</v>
          </cell>
          <cell r="O86">
            <v>-3.4644272141384214E-3</v>
          </cell>
          <cell r="P86">
            <v>8.9293070207800529E-2</v>
          </cell>
          <cell r="Q86">
            <v>2.2867737948084166E-2</v>
          </cell>
          <cell r="R86">
            <v>0</v>
          </cell>
          <cell r="T86">
            <v>2.3456199138343691E-2</v>
          </cell>
          <cell r="U86">
            <v>1.8341138072938749E-2</v>
          </cell>
          <cell r="V86">
            <v>2.2867737948084114E-2</v>
          </cell>
        </row>
        <row r="87">
          <cell r="C87">
            <v>40039</v>
          </cell>
          <cell r="D87">
            <v>46.13</v>
          </cell>
          <cell r="E87">
            <v>23.96</v>
          </cell>
          <cell r="F87">
            <v>26.67</v>
          </cell>
          <cell r="G87">
            <v>7.6153240000000002</v>
          </cell>
          <cell r="H87">
            <v>5.0171999999999999</v>
          </cell>
          <cell r="I87">
            <v>16.600000000000001</v>
          </cell>
          <cell r="J87">
            <v>18.329999999999998</v>
          </cell>
          <cell r="L87">
            <v>6.9853743724077599E-3</v>
          </cell>
          <cell r="M87">
            <v>-1.722723543888427E-2</v>
          </cell>
          <cell r="N87">
            <v>-6.6829951014695466E-2</v>
          </cell>
          <cell r="O87">
            <v>-1.1956568418804658E-2</v>
          </cell>
          <cell r="P87">
            <v>0.12384089627722661</v>
          </cell>
          <cell r="Q87">
            <v>2.5957972805933371E-2</v>
          </cell>
          <cell r="R87">
            <v>0</v>
          </cell>
          <cell r="T87">
            <v>2.8721876495930586E-3</v>
          </cell>
          <cell r="U87">
            <v>6.2640637353280227E-3</v>
          </cell>
          <cell r="V87">
            <v>2.5957972805933309E-2</v>
          </cell>
        </row>
        <row r="88">
          <cell r="C88">
            <v>40042</v>
          </cell>
          <cell r="D88">
            <v>44.95</v>
          </cell>
          <cell r="E88">
            <v>23.34</v>
          </cell>
          <cell r="F88">
            <v>25.94</v>
          </cell>
          <cell r="G88">
            <v>7.3907230000000004</v>
          </cell>
          <cell r="H88">
            <v>4.8540089999999996</v>
          </cell>
          <cell r="I88">
            <v>16.22</v>
          </cell>
          <cell r="J88">
            <v>18.329999999999998</v>
          </cell>
          <cell r="L88">
            <v>-1.8773193625845841E-2</v>
          </cell>
          <cell r="M88">
            <v>-4.2657916324856382E-2</v>
          </cell>
          <cell r="N88">
            <v>-9.2372288313505857E-2</v>
          </cell>
          <cell r="O88">
            <v>-4.109722517570269E-2</v>
          </cell>
          <cell r="P88">
            <v>8.7286499461397549E-2</v>
          </cell>
          <cell r="Q88">
            <v>2.4721878862792313E-3</v>
          </cell>
          <cell r="R88">
            <v>0</v>
          </cell>
          <cell r="T88">
            <v>-2.5849688846337954E-2</v>
          </cell>
          <cell r="U88">
            <v>-2.1447829876948675E-2</v>
          </cell>
          <cell r="V88">
            <v>2.4721878862793288E-3</v>
          </cell>
        </row>
        <row r="89">
          <cell r="C89">
            <v>40043</v>
          </cell>
          <cell r="D89">
            <v>45.15</v>
          </cell>
          <cell r="E89">
            <v>23.84</v>
          </cell>
          <cell r="F89">
            <v>26.83</v>
          </cell>
          <cell r="G89">
            <v>7.3412889999999997</v>
          </cell>
          <cell r="H89">
            <v>4.7863069999999999</v>
          </cell>
          <cell r="I89">
            <v>17.07</v>
          </cell>
          <cell r="J89">
            <v>18.329999999999998</v>
          </cell>
          <cell r="L89">
            <v>-1.4407334643091074E-2</v>
          </cell>
          <cell r="M89">
            <v>-2.2149302707136997E-2</v>
          </cell>
          <cell r="N89">
            <v>-6.1231630510846791E-2</v>
          </cell>
          <cell r="O89">
            <v>-4.7510995488927121E-2</v>
          </cell>
          <cell r="P89">
            <v>7.2121412090003112E-2</v>
          </cell>
          <cell r="Q89">
            <v>5.5006180469715726E-2</v>
          </cell>
          <cell r="R89">
            <v>0</v>
          </cell>
          <cell r="T89">
            <v>-5.0263283867879238E-3</v>
          </cell>
          <cell r="U89">
            <v>-8.7372539479818549E-3</v>
          </cell>
          <cell r="V89">
            <v>5.5006180469715671E-2</v>
          </cell>
        </row>
        <row r="90">
          <cell r="C90">
            <v>40044</v>
          </cell>
          <cell r="D90">
            <v>45.72</v>
          </cell>
          <cell r="E90">
            <v>23.98</v>
          </cell>
          <cell r="F90">
            <v>27.14</v>
          </cell>
          <cell r="G90">
            <v>7.2900520000000002</v>
          </cell>
          <cell r="H90">
            <v>4.7332229999999997</v>
          </cell>
          <cell r="I90">
            <v>17.89</v>
          </cell>
          <cell r="J90">
            <v>18.329999999999998</v>
          </cell>
          <cell r="L90">
            <v>-1.9646365422397727E-3</v>
          </cell>
          <cell r="M90">
            <v>-1.6406890894175463E-2</v>
          </cell>
          <cell r="N90">
            <v>-5.0384884534639518E-2</v>
          </cell>
          <cell r="O90">
            <v>-5.4158694431733156E-2</v>
          </cell>
          <cell r="P90">
            <v>6.0230722036192175E-2</v>
          </cell>
          <cell r="Q90">
            <v>0.10568603213844252</v>
          </cell>
          <cell r="R90">
            <v>0</v>
          </cell>
          <cell r="T90">
            <v>-2.3934897079939789E-4</v>
          </cell>
          <cell r="U90">
            <v>-1.9866609904924813E-3</v>
          </cell>
          <cell r="V90">
            <v>0.10568603213844256</v>
          </cell>
        </row>
        <row r="91">
          <cell r="C91">
            <v>40045</v>
          </cell>
          <cell r="D91">
            <v>47.09</v>
          </cell>
          <cell r="E91">
            <v>24.11</v>
          </cell>
          <cell r="F91">
            <v>27.85</v>
          </cell>
          <cell r="G91">
            <v>7.5033820000000002</v>
          </cell>
          <cell r="H91">
            <v>4.9445589999999999</v>
          </cell>
          <cell r="I91">
            <v>17.760000000000002</v>
          </cell>
          <cell r="J91">
            <v>18.329999999999998</v>
          </cell>
          <cell r="L91">
            <v>2.794149748963104E-2</v>
          </cell>
          <cell r="M91">
            <v>-1.1074651353568443E-2</v>
          </cell>
          <cell r="N91">
            <v>-2.554233729881028E-2</v>
          </cell>
          <cell r="O91">
            <v>-2.6480383533967422E-2</v>
          </cell>
          <cell r="P91">
            <v>0.10756948462401894</v>
          </cell>
          <cell r="Q91">
            <v>9.765142150803463E-2</v>
          </cell>
          <cell r="R91">
            <v>0</v>
          </cell>
          <cell r="T91">
            <v>7.659167065581585E-3</v>
          </cell>
          <cell r="U91">
            <v>8.1392284457417925E-3</v>
          </cell>
          <cell r="V91">
            <v>9.76514215080347E-2</v>
          </cell>
        </row>
        <row r="92">
          <cell r="C92">
            <v>40046</v>
          </cell>
          <cell r="D92">
            <v>47.29</v>
          </cell>
          <cell r="E92">
            <v>24.54</v>
          </cell>
          <cell r="F92">
            <v>28.02</v>
          </cell>
          <cell r="G92">
            <v>7.6795540000000004</v>
          </cell>
          <cell r="H92">
            <v>4.8427179999999996</v>
          </cell>
          <cell r="I92">
            <v>17.82</v>
          </cell>
          <cell r="J92">
            <v>18.329999999999998</v>
          </cell>
          <cell r="L92">
            <v>3.2307356472385917E-2</v>
          </cell>
          <cell r="M92">
            <v>6.5627563576702297E-3</v>
          </cell>
          <cell r="N92">
            <v>-1.9594121763470862E-2</v>
          </cell>
          <cell r="O92">
            <v>-3.6231042601607699E-3</v>
          </cell>
          <cell r="P92">
            <v>8.4757342250230794E-2</v>
          </cell>
          <cell r="Q92">
            <v>0.10135970333745359</v>
          </cell>
          <cell r="R92">
            <v>0</v>
          </cell>
          <cell r="T92">
            <v>2.6567735758736291E-2</v>
          </cell>
          <cell r="U92">
            <v>2.419469277706824E-2</v>
          </cell>
          <cell r="V92">
            <v>0.10135970333745363</v>
          </cell>
        </row>
        <row r="93">
          <cell r="C93">
            <v>40049</v>
          </cell>
          <cell r="D93">
            <v>47.41</v>
          </cell>
          <cell r="E93">
            <v>24.2</v>
          </cell>
          <cell r="F93">
            <v>27.71</v>
          </cell>
          <cell r="G93">
            <v>7.6752339999999997</v>
          </cell>
          <cell r="H93">
            <v>4.9177730000000004</v>
          </cell>
          <cell r="I93">
            <v>17.5</v>
          </cell>
          <cell r="J93">
            <v>18.329999999999998</v>
          </cell>
          <cell r="L93">
            <v>3.49268718620388E-2</v>
          </cell>
          <cell r="M93">
            <v>-7.3831009023790362E-3</v>
          </cell>
          <cell r="N93">
            <v>-3.0440867739678024E-2</v>
          </cell>
          <cell r="O93">
            <v>-4.1835988135680013E-3</v>
          </cell>
          <cell r="P93">
            <v>0.10156948417602374</v>
          </cell>
          <cell r="Q93">
            <v>8.158220024721885E-2</v>
          </cell>
          <cell r="R93">
            <v>0</v>
          </cell>
          <cell r="T93">
            <v>1.6754427955959699E-2</v>
          </cell>
          <cell r="U93">
            <v>2.2714833059660579E-2</v>
          </cell>
          <cell r="V93">
            <v>8.158220024721885E-2</v>
          </cell>
        </row>
        <row r="94">
          <cell r="C94">
            <v>40050</v>
          </cell>
          <cell r="D94">
            <v>46.99</v>
          </cell>
          <cell r="E94">
            <v>24.38</v>
          </cell>
          <cell r="F94">
            <v>27.7</v>
          </cell>
          <cell r="G94">
            <v>7.6460049999999997</v>
          </cell>
          <cell r="H94">
            <v>4.9917860000000003</v>
          </cell>
          <cell r="I94">
            <v>17.850000000000001</v>
          </cell>
          <cell r="J94">
            <v>18.329999999999998</v>
          </cell>
          <cell r="L94">
            <v>2.5758567998253712E-2</v>
          </cell>
          <cell r="M94">
            <v>0</v>
          </cell>
          <cell r="N94">
            <v>-3.0790762771168656E-2</v>
          </cell>
          <cell r="O94">
            <v>-7.9758893926276109E-3</v>
          </cell>
          <cell r="P94">
            <v>0.11814822057404784</v>
          </cell>
          <cell r="Q94">
            <v>0.10321384425216329</v>
          </cell>
          <cell r="R94">
            <v>0</v>
          </cell>
          <cell r="T94">
            <v>2.1541407371948224E-2</v>
          </cell>
          <cell r="U94">
            <v>2.5882341016440619E-2</v>
          </cell>
          <cell r="V94">
            <v>0.10321384425216323</v>
          </cell>
        </row>
        <row r="95">
          <cell r="C95">
            <v>40051</v>
          </cell>
          <cell r="D95">
            <v>47.53</v>
          </cell>
          <cell r="E95">
            <v>24.46</v>
          </cell>
          <cell r="F95">
            <v>27.81</v>
          </cell>
          <cell r="G95">
            <v>7.6391549999999997</v>
          </cell>
          <cell r="H95">
            <v>5.1401620000000001</v>
          </cell>
          <cell r="I95">
            <v>17.850000000000001</v>
          </cell>
          <cell r="J95">
            <v>18.329999999999998</v>
          </cell>
          <cell r="L95">
            <v>3.7546387251691682E-2</v>
          </cell>
          <cell r="M95">
            <v>3.2813781788352259E-3</v>
          </cell>
          <cell r="N95">
            <v>-2.6941917424772588E-2</v>
          </cell>
          <cell r="O95">
            <v>-8.8646365432848429E-3</v>
          </cell>
          <cell r="P95">
            <v>0.15138409253969187</v>
          </cell>
          <cell r="Q95">
            <v>0.10321384425216329</v>
          </cell>
          <cell r="R95">
            <v>0</v>
          </cell>
          <cell r="T95">
            <v>3.1115366203925278E-2</v>
          </cell>
          <cell r="U95">
            <v>2.5983701271057667E-2</v>
          </cell>
          <cell r="V95">
            <v>0.10321384425216323</v>
          </cell>
        </row>
        <row r="96">
          <cell r="C96">
            <v>40052</v>
          </cell>
          <cell r="D96">
            <v>47.25</v>
          </cell>
          <cell r="E96">
            <v>24.52</v>
          </cell>
          <cell r="F96">
            <v>27.95</v>
          </cell>
          <cell r="G96">
            <v>7.8298050000000003</v>
          </cell>
          <cell r="H96">
            <v>5.0328580000000001</v>
          </cell>
          <cell r="I96">
            <v>18.16</v>
          </cell>
          <cell r="J96">
            <v>18.329999999999998</v>
          </cell>
          <cell r="L96">
            <v>3.1434184675834809E-2</v>
          </cell>
          <cell r="M96">
            <v>5.7424118129614232E-3</v>
          </cell>
          <cell r="N96">
            <v>-2.2043386983904845E-2</v>
          </cell>
          <cell r="O96">
            <v>1.5871077949093371E-2</v>
          </cell>
          <cell r="P96">
            <v>0.12734825112732406</v>
          </cell>
          <cell r="Q96">
            <v>0.12237330037082828</v>
          </cell>
          <cell r="R96">
            <v>0</v>
          </cell>
          <cell r="T96">
            <v>3.3269506941120144E-2</v>
          </cell>
          <cell r="U96">
            <v>2.7656145472237482E-2</v>
          </cell>
          <cell r="V96">
            <v>0.12237330037082814</v>
          </cell>
        </row>
        <row r="97">
          <cell r="C97">
            <v>40053</v>
          </cell>
          <cell r="D97">
            <v>47.22</v>
          </cell>
          <cell r="E97">
            <v>24.97</v>
          </cell>
          <cell r="F97">
            <v>28.78</v>
          </cell>
          <cell r="G97">
            <v>8.8675040000000003</v>
          </cell>
          <cell r="H97">
            <v>4.9933170000000002</v>
          </cell>
          <cell r="I97">
            <v>18.47</v>
          </cell>
          <cell r="J97">
            <v>18.329999999999998</v>
          </cell>
          <cell r="L97">
            <v>3.0779305828421588E-2</v>
          </cell>
          <cell r="M97">
            <v>2.4200164068908903E-2</v>
          </cell>
          <cell r="N97">
            <v>6.9979006298110935E-3</v>
          </cell>
          <cell r="O97">
            <v>0.15050641072132676</v>
          </cell>
          <cell r="P97">
            <v>0.11849116094162349</v>
          </cell>
          <cell r="Q97">
            <v>0.14153275648949326</v>
          </cell>
          <cell r="R97">
            <v>0</v>
          </cell>
          <cell r="T97">
            <v>5.5050263283867765E-2</v>
          </cell>
          <cell r="U97">
            <v>2.8183218796245624E-2</v>
          </cell>
          <cell r="V97">
            <v>0.14153275648949318</v>
          </cell>
        </row>
        <row r="98">
          <cell r="C98">
            <v>40056</v>
          </cell>
          <cell r="D98">
            <v>46.42</v>
          </cell>
          <cell r="E98">
            <v>24.59</v>
          </cell>
          <cell r="F98">
            <v>28.45</v>
          </cell>
          <cell r="G98">
            <v>8.6570590000000003</v>
          </cell>
          <cell r="H98">
            <v>5.1500300000000001</v>
          </cell>
          <cell r="I98">
            <v>18.2</v>
          </cell>
          <cell r="J98">
            <v>18.329999999999998</v>
          </cell>
          <cell r="L98">
            <v>1.3315869897402299E-2</v>
          </cell>
          <cell r="M98">
            <v>8.6136177194422459E-3</v>
          </cell>
          <cell r="N98">
            <v>-4.5486354093771109E-3</v>
          </cell>
          <cell r="O98">
            <v>0.12320241157971368</v>
          </cell>
          <cell r="P98">
            <v>0.15359450112704409</v>
          </cell>
          <cell r="Q98">
            <v>0.12484548825710751</v>
          </cell>
          <cell r="R98">
            <v>0</v>
          </cell>
          <cell r="T98">
            <v>3.9731929152704598E-2</v>
          </cell>
          <cell r="U98">
            <v>1.8194165703744148E-2</v>
          </cell>
          <cell r="V98">
            <v>0.12484548825710746</v>
          </cell>
        </row>
        <row r="99">
          <cell r="C99">
            <v>40057</v>
          </cell>
          <cell r="D99">
            <v>45.35</v>
          </cell>
          <cell r="E99">
            <v>24.31</v>
          </cell>
          <cell r="F99">
            <v>27.74</v>
          </cell>
          <cell r="G99">
            <v>8.6296009999999992</v>
          </cell>
          <cell r="H99">
            <v>5.2741819999999997</v>
          </cell>
          <cell r="I99">
            <v>17.850000000000001</v>
          </cell>
          <cell r="J99">
            <v>18.329999999999998</v>
          </cell>
          <cell r="L99">
            <v>-1.0041475660336197E-2</v>
          </cell>
          <cell r="M99">
            <v>-2.8712059064807116E-3</v>
          </cell>
          <cell r="N99">
            <v>-2.939118264520646E-2</v>
          </cell>
          <cell r="O99">
            <v>0.11963989781872897</v>
          </cell>
          <cell r="P99">
            <v>0.18140425456613563</v>
          </cell>
          <cell r="Q99">
            <v>0.10321384425216329</v>
          </cell>
          <cell r="R99">
            <v>0</v>
          </cell>
          <cell r="T99">
            <v>1.3164193393968304E-2</v>
          </cell>
          <cell r="U99">
            <v>-2.1640414360720684E-3</v>
          </cell>
          <cell r="V99">
            <v>0.10321384425216323</v>
          </cell>
        </row>
        <row r="100">
          <cell r="C100">
            <v>40058</v>
          </cell>
          <cell r="D100">
            <v>45.42</v>
          </cell>
          <cell r="E100">
            <v>24.09</v>
          </cell>
          <cell r="F100">
            <v>27.51</v>
          </cell>
          <cell r="G100">
            <v>8.4099489999999992</v>
          </cell>
          <cell r="H100">
            <v>5.2463629999999997</v>
          </cell>
          <cell r="I100">
            <v>17.68</v>
          </cell>
          <cell r="J100">
            <v>18.329999999999998</v>
          </cell>
          <cell r="L100">
            <v>-8.5134250163719782E-3</v>
          </cell>
          <cell r="M100">
            <v>-1.189499589827725E-2</v>
          </cell>
          <cell r="N100">
            <v>-3.7438768369489006E-2</v>
          </cell>
          <cell r="O100">
            <v>9.114134466016699E-2</v>
          </cell>
          <cell r="P100">
            <v>0.17517286456901848</v>
          </cell>
          <cell r="Q100">
            <v>9.2707045735475946E-2</v>
          </cell>
          <cell r="R100">
            <v>0</v>
          </cell>
          <cell r="T100">
            <v>1.0770703685974041E-2</v>
          </cell>
          <cell r="U100">
            <v>-3.0864197530864599E-3</v>
          </cell>
          <cell r="V100">
            <v>9.2707045735475904E-2</v>
          </cell>
        </row>
        <row r="101">
          <cell r="C101">
            <v>40059</v>
          </cell>
          <cell r="D101">
            <v>45.02</v>
          </cell>
          <cell r="E101">
            <v>24.32</v>
          </cell>
          <cell r="F101">
            <v>27.65</v>
          </cell>
          <cell r="G101">
            <v>8.4230800000000006</v>
          </cell>
          <cell r="H101">
            <v>5.1531349999999998</v>
          </cell>
          <cell r="I101">
            <v>17.45</v>
          </cell>
          <cell r="J101">
            <v>18.329999999999998</v>
          </cell>
          <cell r="L101">
            <v>-1.7245142981881623E-2</v>
          </cell>
          <cell r="M101">
            <v>-2.4610336341263084E-3</v>
          </cell>
          <cell r="N101">
            <v>-3.2540237928621374E-2</v>
          </cell>
          <cell r="O101">
            <v>9.2845014563127659E-2</v>
          </cell>
          <cell r="P101">
            <v>0.15429001376017415</v>
          </cell>
          <cell r="Q101">
            <v>7.8491965389369645E-2</v>
          </cell>
          <cell r="R101">
            <v>0</v>
          </cell>
          <cell r="T101">
            <v>2.6328386787936892E-2</v>
          </cell>
          <cell r="U101">
            <v>5.088284781771364E-3</v>
          </cell>
          <cell r="V101">
            <v>7.8491965389369506E-2</v>
          </cell>
        </row>
        <row r="102">
          <cell r="C102">
            <v>40060</v>
          </cell>
          <cell r="D102">
            <v>45.72</v>
          </cell>
          <cell r="E102">
            <v>24.86</v>
          </cell>
          <cell r="F102">
            <v>28.46</v>
          </cell>
          <cell r="G102">
            <v>8.7940229999999993</v>
          </cell>
          <cell r="H102">
            <v>5.0158759999999996</v>
          </cell>
          <cell r="I102">
            <v>17.760000000000002</v>
          </cell>
          <cell r="J102">
            <v>18.329999999999998</v>
          </cell>
          <cell r="L102">
            <v>-1.9646365422397727E-3</v>
          </cell>
          <cell r="M102">
            <v>1.9688269073010689E-2</v>
          </cell>
          <cell r="N102">
            <v>-4.1987403778865895E-3</v>
          </cell>
          <cell r="O102">
            <v>0.1409726838049119</v>
          </cell>
          <cell r="P102">
            <v>0.12354432341852628</v>
          </cell>
          <cell r="Q102">
            <v>9.765142150803463E-2</v>
          </cell>
          <cell r="R102">
            <v>0</v>
          </cell>
          <cell r="T102">
            <v>5.2896122546673044E-2</v>
          </cell>
          <cell r="U102">
            <v>2.3120274078128489E-2</v>
          </cell>
          <cell r="V102">
            <v>9.76514215080347E-2</v>
          </cell>
        </row>
        <row r="103">
          <cell r="C103">
            <v>40063</v>
          </cell>
          <cell r="D103">
            <v>45.72</v>
          </cell>
          <cell r="E103">
            <v>24.86</v>
          </cell>
          <cell r="F103">
            <v>28.46</v>
          </cell>
          <cell r="G103">
            <v>9.1807040000000004</v>
          </cell>
          <cell r="H103">
            <v>5.1819600000000001</v>
          </cell>
          <cell r="I103">
            <v>17.760000000000002</v>
          </cell>
          <cell r="J103">
            <v>18.329999999999998</v>
          </cell>
          <cell r="L103">
            <v>-1.9646365422397727E-3</v>
          </cell>
          <cell r="M103">
            <v>1.9688269073010689E-2</v>
          </cell>
          <cell r="N103">
            <v>-4.1987403778865895E-3</v>
          </cell>
          <cell r="O103">
            <v>0.19114226584334526</v>
          </cell>
          <cell r="P103">
            <v>0.16074674537047318</v>
          </cell>
          <cell r="Q103">
            <v>9.765142150803463E-2</v>
          </cell>
          <cell r="R103">
            <v>0</v>
          </cell>
          <cell r="T103">
            <v>7.4198180947822004E-2</v>
          </cell>
          <cell r="U103">
            <v>3.2744430254008708E-2</v>
          </cell>
          <cell r="V103">
            <v>9.3943139678615492E-2</v>
          </cell>
        </row>
        <row r="104">
          <cell r="C104">
            <v>40064</v>
          </cell>
          <cell r="D104">
            <v>46.02</v>
          </cell>
          <cell r="E104">
            <v>25.06</v>
          </cell>
          <cell r="F104">
            <v>29.38</v>
          </cell>
          <cell r="G104">
            <v>9.5401380000000007</v>
          </cell>
          <cell r="H104">
            <v>5.276014</v>
          </cell>
          <cell r="I104">
            <v>17.7</v>
          </cell>
          <cell r="J104">
            <v>18.329999999999998</v>
          </cell>
          <cell r="L104">
            <v>4.5841519318925439E-3</v>
          </cell>
          <cell r="M104">
            <v>2.7891714520098532E-2</v>
          </cell>
          <cell r="N104">
            <v>2.7991602519244152E-2</v>
          </cell>
          <cell r="O104">
            <v>0.23777671012791601</v>
          </cell>
          <cell r="P104">
            <v>0.18181461821956391</v>
          </cell>
          <cell r="Q104">
            <v>9.394313967861545E-2</v>
          </cell>
          <cell r="R104">
            <v>0</v>
          </cell>
          <cell r="T104">
            <v>8.6165629487793188E-2</v>
          </cell>
          <cell r="U104">
            <v>4.4208275051186803E-2</v>
          </cell>
          <cell r="V104">
            <v>6.6749072929542741E-2</v>
          </cell>
        </row>
        <row r="105">
          <cell r="C105">
            <v>40065</v>
          </cell>
          <cell r="D105">
            <v>46.22</v>
          </cell>
          <cell r="E105">
            <v>25.14</v>
          </cell>
          <cell r="F105">
            <v>29.34</v>
          </cell>
          <cell r="G105">
            <v>9.4163080000000008</v>
          </cell>
          <cell r="H105">
            <v>5.1935330000000004</v>
          </cell>
          <cell r="I105">
            <v>17.260000000000002</v>
          </cell>
          <cell r="J105">
            <v>18.329999999999998</v>
          </cell>
          <cell r="L105">
            <v>8.9500109146474216E-3</v>
          </cell>
          <cell r="M105">
            <v>3.1173092698933536E-2</v>
          </cell>
          <cell r="N105">
            <v>2.6592022393282067E-2</v>
          </cell>
          <cell r="O105">
            <v>0.22171049703800683</v>
          </cell>
          <cell r="P105">
            <v>0.16333906991257163</v>
          </cell>
          <cell r="Q105">
            <v>6.6749072929542796E-2</v>
          </cell>
          <cell r="R105">
            <v>0</v>
          </cell>
          <cell r="T105">
            <v>0.10292005744375288</v>
          </cell>
          <cell r="U105">
            <v>5.6183989134180622E-2</v>
          </cell>
          <cell r="V105">
            <v>5.3770086526576083E-2</v>
          </cell>
        </row>
        <row r="106">
          <cell r="C106">
            <v>40066</v>
          </cell>
          <cell r="D106">
            <v>46.65</v>
          </cell>
          <cell r="E106">
            <v>25</v>
          </cell>
          <cell r="F106">
            <v>30.55</v>
          </cell>
          <cell r="G106">
            <v>9.5917329999999996</v>
          </cell>
          <cell r="H106">
            <v>5.2903719999999996</v>
          </cell>
          <cell r="I106">
            <v>17.05</v>
          </cell>
          <cell r="J106">
            <v>18.329999999999998</v>
          </cell>
          <cell r="L106">
            <v>1.8336607727570398E-2</v>
          </cell>
          <cell r="M106">
            <v>2.5430680885972112E-2</v>
          </cell>
          <cell r="N106">
            <v>6.8929321203639038E-2</v>
          </cell>
          <cell r="O106">
            <v>0.24447085746195341</v>
          </cell>
          <cell r="P106">
            <v>0.18503077615401886</v>
          </cell>
          <cell r="Q106">
            <v>5.3770086526576E-2</v>
          </cell>
          <cell r="R106">
            <v>0</v>
          </cell>
          <cell r="T106">
            <v>8.2575394925801793E-2</v>
          </cell>
          <cell r="U106">
            <v>5.4602769162156194E-2</v>
          </cell>
          <cell r="V106">
            <v>4.3263288009888753E-2</v>
          </cell>
        </row>
        <row r="107">
          <cell r="C107">
            <v>40067</v>
          </cell>
          <cell r="D107">
            <v>46.61</v>
          </cell>
          <cell r="E107">
            <v>24.39</v>
          </cell>
          <cell r="F107">
            <v>30.19</v>
          </cell>
          <cell r="G107">
            <v>9.6081719999999997</v>
          </cell>
          <cell r="H107">
            <v>5.3536859999999997</v>
          </cell>
          <cell r="I107">
            <v>16.88</v>
          </cell>
          <cell r="J107">
            <v>18.329999999999998</v>
          </cell>
          <cell r="L107">
            <v>1.7463435931019289E-2</v>
          </cell>
          <cell r="M107">
            <v>4.1017227235440323E-4</v>
          </cell>
          <cell r="N107">
            <v>5.6333100069979158E-2</v>
          </cell>
          <cell r="O107">
            <v>0.24660372087942117</v>
          </cell>
          <cell r="P107">
            <v>0.19921296193630722</v>
          </cell>
          <cell r="Q107">
            <v>4.3263288009888656E-2</v>
          </cell>
          <cell r="R107">
            <v>0</v>
          </cell>
          <cell r="T107">
            <v>8.2814743896601331E-2</v>
          </cell>
          <cell r="U107">
            <v>6.0116767013318792E-2</v>
          </cell>
          <cell r="V107">
            <v>2.9048207663782365E-2</v>
          </cell>
        </row>
        <row r="108">
          <cell r="C108">
            <v>40070</v>
          </cell>
          <cell r="D108">
            <v>46.23</v>
          </cell>
          <cell r="E108">
            <v>24.76</v>
          </cell>
          <cell r="F108">
            <v>30.01</v>
          </cell>
          <cell r="G108">
            <v>9.6173819999999992</v>
          </cell>
          <cell r="H108">
            <v>5.1231200000000001</v>
          </cell>
          <cell r="I108">
            <v>16.649999999999999</v>
          </cell>
          <cell r="J108">
            <v>18.329999999999998</v>
          </cell>
          <cell r="L108">
            <v>9.1683038637850878E-3</v>
          </cell>
          <cell r="M108">
            <v>1.5586546349466879E-2</v>
          </cell>
          <cell r="N108">
            <v>5.0034989503149108E-2</v>
          </cell>
          <cell r="O108">
            <v>0.24779866412869866</v>
          </cell>
          <cell r="P108">
            <v>0.14756672497324907</v>
          </cell>
          <cell r="Q108">
            <v>2.9048207663782355E-2</v>
          </cell>
          <cell r="R108">
            <v>0</v>
          </cell>
          <cell r="T108">
            <v>9.1670655816179905E-2</v>
          </cell>
          <cell r="U108">
            <v>6.562062883901959E-2</v>
          </cell>
          <cell r="V108">
            <v>6.1804697156983932E-2</v>
          </cell>
        </row>
        <row r="109">
          <cell r="C109">
            <v>40071</v>
          </cell>
          <cell r="D109">
            <v>45.75</v>
          </cell>
          <cell r="E109">
            <v>24.83</v>
          </cell>
          <cell r="F109">
            <v>29.79</v>
          </cell>
          <cell r="G109">
            <v>9.6359519999999996</v>
          </cell>
          <cell r="H109">
            <v>5.08744</v>
          </cell>
          <cell r="I109">
            <v>17.18</v>
          </cell>
          <cell r="J109">
            <v>18.329999999999998</v>
          </cell>
          <cell r="L109">
            <v>-1.3097576948265521E-3</v>
          </cell>
          <cell r="M109">
            <v>1.8457752255947479E-2</v>
          </cell>
          <cell r="N109">
            <v>4.2337298810356971E-2</v>
          </cell>
          <cell r="O109">
            <v>0.25020801224369205</v>
          </cell>
          <cell r="P109">
            <v>0.13957448962700592</v>
          </cell>
          <cell r="Q109">
            <v>6.180469715698389E-2</v>
          </cell>
          <cell r="R109">
            <v>0</v>
          </cell>
          <cell r="T109">
            <v>8.760172331258971E-2</v>
          </cell>
          <cell r="U109">
            <v>8.1083135680836874E-2</v>
          </cell>
          <cell r="V109">
            <v>8.6526576019777368E-2</v>
          </cell>
        </row>
        <row r="110">
          <cell r="C110">
            <v>40072</v>
          </cell>
          <cell r="D110">
            <v>45.71</v>
          </cell>
          <cell r="E110">
            <v>24.13</v>
          </cell>
          <cell r="F110">
            <v>30.21</v>
          </cell>
          <cell r="G110">
            <v>9.6497539999999997</v>
          </cell>
          <cell r="H110">
            <v>5.0630129999999998</v>
          </cell>
          <cell r="I110">
            <v>17.579999999999998</v>
          </cell>
          <cell r="J110">
            <v>18.329999999999998</v>
          </cell>
          <cell r="L110">
            <v>-2.1829294913774389E-3</v>
          </cell>
          <cell r="M110">
            <v>-1.0254306808859748E-2</v>
          </cell>
          <cell r="N110">
            <v>5.7032890132960201E-2</v>
          </cell>
          <cell r="O110">
            <v>0.25199874044418413</v>
          </cell>
          <cell r="P110">
            <v>0.13410289958208765</v>
          </cell>
          <cell r="Q110">
            <v>8.6526576019777313E-2</v>
          </cell>
          <cell r="R110">
            <v>0</v>
          </cell>
          <cell r="T110">
            <v>6.6299664911440737E-2</v>
          </cell>
          <cell r="U110">
            <v>7.7839607533094157E-2</v>
          </cell>
          <cell r="V110">
            <v>2.8430160692212637E-2</v>
          </cell>
        </row>
        <row r="111">
          <cell r="C111">
            <v>40073</v>
          </cell>
          <cell r="D111">
            <v>45.02</v>
          </cell>
          <cell r="E111">
            <v>23.6</v>
          </cell>
          <cell r="F111">
            <v>29.57</v>
          </cell>
          <cell r="G111">
            <v>9.6881219999999999</v>
          </cell>
          <cell r="H111">
            <v>5.2871170000000003</v>
          </cell>
          <cell r="I111">
            <v>16.64</v>
          </cell>
          <cell r="J111">
            <v>18.329999999999998</v>
          </cell>
          <cell r="L111">
            <v>-1.7245142981881623E-2</v>
          </cell>
          <cell r="M111">
            <v>-3.1993437243642231E-2</v>
          </cell>
          <cell r="N111">
            <v>3.4639608117564835E-2</v>
          </cell>
          <cell r="O111">
            <v>0.25697676244074086</v>
          </cell>
          <cell r="P111">
            <v>0.18430166387677627</v>
          </cell>
          <cell r="Q111">
            <v>2.8430160692212603E-2</v>
          </cell>
          <cell r="R111">
            <v>0</v>
          </cell>
          <cell r="T111">
            <v>7.4437529918621403E-2</v>
          </cell>
          <cell r="U111">
            <v>8.0936163311642273E-2</v>
          </cell>
          <cell r="V111">
            <v>1.2360939431395935E-3</v>
          </cell>
        </row>
        <row r="112">
          <cell r="C112">
            <v>40074</v>
          </cell>
          <cell r="D112">
            <v>44.46</v>
          </cell>
          <cell r="E112">
            <v>24.06</v>
          </cell>
          <cell r="F112">
            <v>29.98</v>
          </cell>
          <cell r="G112">
            <v>9.6724329999999998</v>
          </cell>
          <cell r="H112">
            <v>5.2363479999999996</v>
          </cell>
          <cell r="I112">
            <v>16.2</v>
          </cell>
          <cell r="J112">
            <v>18.329999999999998</v>
          </cell>
          <cell r="L112">
            <v>-2.9469548133595369E-2</v>
          </cell>
          <cell r="M112">
            <v>-1.3125512715340459E-2</v>
          </cell>
          <cell r="N112">
            <v>4.8985304408677433E-2</v>
          </cell>
          <cell r="O112">
            <v>0.25494120710546198</v>
          </cell>
          <cell r="P112">
            <v>0.17292952833043596</v>
          </cell>
          <cell r="Q112">
            <v>1.2360939431397266E-3</v>
          </cell>
          <cell r="R112">
            <v>0</v>
          </cell>
          <cell r="T112">
            <v>7.3240785064624281E-2</v>
          </cell>
          <cell r="U112">
            <v>8.3561393906221471E-2</v>
          </cell>
          <cell r="V112">
            <v>2.6576019777503034E-2</v>
          </cell>
        </row>
        <row r="113">
          <cell r="C113">
            <v>40077</v>
          </cell>
          <cell r="D113">
            <v>44.87</v>
          </cell>
          <cell r="E113">
            <v>23.97</v>
          </cell>
          <cell r="F113">
            <v>30.36</v>
          </cell>
          <cell r="G113">
            <v>9.6130969999999998</v>
          </cell>
          <cell r="H113">
            <v>5.2363479999999996</v>
          </cell>
          <cell r="I113">
            <v>16.61</v>
          </cell>
          <cell r="J113">
            <v>18.329999999999998</v>
          </cell>
          <cell r="L113">
            <v>-2.0519537218947947E-2</v>
          </cell>
          <cell r="M113">
            <v>-1.6817063166529977E-2</v>
          </cell>
          <cell r="N113">
            <v>6.2281315605318355E-2</v>
          </cell>
          <cell r="O113">
            <v>0.24724271061912706</v>
          </cell>
          <cell r="P113">
            <v>0.17292952833043596</v>
          </cell>
          <cell r="Q113">
            <v>2.6576019777503124E-2</v>
          </cell>
          <cell r="R113">
            <v>0</v>
          </cell>
          <cell r="T113">
            <v>8.2575394925801793E-2</v>
          </cell>
          <cell r="U113">
            <v>8.7747572421902051E-2</v>
          </cell>
          <cell r="V113">
            <v>6.6131025957972864E-2</v>
          </cell>
        </row>
        <row r="114">
          <cell r="C114">
            <v>40078</v>
          </cell>
          <cell r="D114">
            <v>44.59</v>
          </cell>
          <cell r="E114">
            <v>23.76</v>
          </cell>
          <cell r="F114">
            <v>30.77</v>
          </cell>
          <cell r="G114">
            <v>9.9149220000000007</v>
          </cell>
          <cell r="H114">
            <v>5.2363479999999996</v>
          </cell>
          <cell r="I114">
            <v>17.25</v>
          </cell>
          <cell r="J114">
            <v>18.329999999999998</v>
          </cell>
          <cell r="L114">
            <v>-2.6631739794804599E-2</v>
          </cell>
          <cell r="M114">
            <v>-2.5430680885972001E-2</v>
          </cell>
          <cell r="N114">
            <v>7.6627011896431174E-2</v>
          </cell>
          <cell r="O114">
            <v>0.28640272649461651</v>
          </cell>
          <cell r="P114">
            <v>0.17292952833043596</v>
          </cell>
          <cell r="Q114">
            <v>6.6131025957972822E-2</v>
          </cell>
          <cell r="R114">
            <v>0</v>
          </cell>
          <cell r="T114">
            <v>8.6644327429391974E-2</v>
          </cell>
          <cell r="U114">
            <v>8.020636947840018E-2</v>
          </cell>
          <cell r="V114">
            <v>7.5401730531520314E-2</v>
          </cell>
        </row>
        <row r="115">
          <cell r="C115">
            <v>40079</v>
          </cell>
          <cell r="D115">
            <v>44.23</v>
          </cell>
          <cell r="E115">
            <v>24.05</v>
          </cell>
          <cell r="F115">
            <v>30.61</v>
          </cell>
          <cell r="G115">
            <v>9.8929019999999994</v>
          </cell>
          <cell r="H115">
            <v>5.2363479999999996</v>
          </cell>
          <cell r="I115">
            <v>17.399999999999999</v>
          </cell>
          <cell r="J115">
            <v>18.329999999999998</v>
          </cell>
          <cell r="L115">
            <v>-3.4490285963763467E-2</v>
          </cell>
          <cell r="M115">
            <v>-1.3535684987694752E-2</v>
          </cell>
          <cell r="N115">
            <v>7.1028691392582166E-2</v>
          </cell>
          <cell r="O115">
            <v>0.28354576120155484</v>
          </cell>
          <cell r="P115">
            <v>0.17292952833043596</v>
          </cell>
          <cell r="Q115">
            <v>7.5401730531520217E-2</v>
          </cell>
          <cell r="R115">
            <v>0</v>
          </cell>
          <cell r="T115">
            <v>6.0555289612254766E-2</v>
          </cell>
          <cell r="U115">
            <v>6.813943116625111E-2</v>
          </cell>
          <cell r="V115">
            <v>8.0964153275648834E-2</v>
          </cell>
        </row>
        <row r="116">
          <cell r="C116">
            <v>40080</v>
          </cell>
          <cell r="D116">
            <v>44.66</v>
          </cell>
          <cell r="E116">
            <v>23.57</v>
          </cell>
          <cell r="F116">
            <v>29.48</v>
          </cell>
          <cell r="G116">
            <v>9.5581209999999999</v>
          </cell>
          <cell r="H116">
            <v>5.4424760000000001</v>
          </cell>
          <cell r="I116">
            <v>17.489999999999998</v>
          </cell>
          <cell r="J116">
            <v>18.329999999999998</v>
          </cell>
          <cell r="L116">
            <v>-2.5103689150840602E-2</v>
          </cell>
          <cell r="M116">
            <v>-3.3223954060705441E-2</v>
          </cell>
          <cell r="N116">
            <v>3.149055283414981E-2</v>
          </cell>
          <cell r="O116">
            <v>0.24010989845058273</v>
          </cell>
          <cell r="P116">
            <v>0.21910171127467426</v>
          </cell>
          <cell r="Q116">
            <v>8.0964153275648876E-2</v>
          </cell>
          <cell r="R116">
            <v>0</v>
          </cell>
          <cell r="T116">
            <v>5.7683101962661423E-2</v>
          </cell>
          <cell r="U116">
            <v>5.9680917918465894E-2</v>
          </cell>
          <cell r="V116">
            <v>5.871446229913474E-2</v>
          </cell>
        </row>
        <row r="117">
          <cell r="C117">
            <v>40081</v>
          </cell>
          <cell r="D117">
            <v>44.7</v>
          </cell>
          <cell r="E117">
            <v>23.35</v>
          </cell>
          <cell r="F117">
            <v>29.15</v>
          </cell>
          <cell r="G117">
            <v>9.2736769999999993</v>
          </cell>
          <cell r="H117">
            <v>5.3833700000000002</v>
          </cell>
          <cell r="I117">
            <v>17.13</v>
          </cell>
          <cell r="J117">
            <v>18.329999999999998</v>
          </cell>
          <cell r="L117">
            <v>-2.4230517354289494E-2</v>
          </cell>
          <cell r="M117">
            <v>-4.2247744052501979E-2</v>
          </cell>
          <cell r="N117">
            <v>1.9944016794961605E-2</v>
          </cell>
          <cell r="O117">
            <v>0.20320496494379015</v>
          </cell>
          <cell r="P117">
            <v>0.20586210750855738</v>
          </cell>
          <cell r="Q117">
            <v>5.8714462299134684E-2</v>
          </cell>
          <cell r="R117">
            <v>0</v>
          </cell>
          <cell r="T117">
            <v>7.826711345141206E-2</v>
          </cell>
          <cell r="U117">
            <v>7.9861744612702387E-2</v>
          </cell>
          <cell r="V117">
            <v>9.08529048207663E-2</v>
          </cell>
        </row>
        <row r="118">
          <cell r="C118">
            <v>40084</v>
          </cell>
          <cell r="D118">
            <v>45.97</v>
          </cell>
          <cell r="E118">
            <v>23.91</v>
          </cell>
          <cell r="F118">
            <v>29.86</v>
          </cell>
          <cell r="G118">
            <v>9.6023429999999994</v>
          </cell>
          <cell r="H118">
            <v>5.0897699999999997</v>
          </cell>
          <cell r="I118">
            <v>17.649999999999999</v>
          </cell>
          <cell r="J118">
            <v>18.329999999999998</v>
          </cell>
          <cell r="L118">
            <v>3.4926871862037689E-3</v>
          </cell>
          <cell r="M118">
            <v>-1.9278096800656175E-2</v>
          </cell>
          <cell r="N118">
            <v>4.4786564030790732E-2</v>
          </cell>
          <cell r="O118">
            <v>0.24584744246465018</v>
          </cell>
          <cell r="P118">
            <v>0.14009640409888768</v>
          </cell>
          <cell r="Q118">
            <v>9.0852904820766245E-2</v>
          </cell>
          <cell r="R118">
            <v>0</v>
          </cell>
          <cell r="T118">
            <v>6.3188128291048432E-2</v>
          </cell>
          <cell r="U118">
            <v>7.6466176083034298E-2</v>
          </cell>
          <cell r="V118">
            <v>5.2533992583436488E-2</v>
          </cell>
        </row>
        <row r="119">
          <cell r="C119">
            <v>40085</v>
          </cell>
          <cell r="D119">
            <v>45.5</v>
          </cell>
          <cell r="E119">
            <v>23.55</v>
          </cell>
          <cell r="F119">
            <v>29.73</v>
          </cell>
          <cell r="G119">
            <v>9.3964320000000008</v>
          </cell>
          <cell r="H119">
            <v>5.1910600000000002</v>
          </cell>
          <cell r="I119">
            <v>17.03</v>
          </cell>
          <cell r="J119">
            <v>18.329999999999998</v>
          </cell>
          <cell r="L119">
            <v>-6.7670814232700938E-3</v>
          </cell>
          <cell r="M119">
            <v>-3.4044298605414247E-2</v>
          </cell>
          <cell r="N119">
            <v>4.0237928621413621E-2</v>
          </cell>
          <cell r="O119">
            <v>0.21913170311589569</v>
          </cell>
          <cell r="P119">
            <v>0.1627851237799689</v>
          </cell>
          <cell r="Q119">
            <v>5.2533992583436495E-2</v>
          </cell>
          <cell r="R119">
            <v>0</v>
          </cell>
          <cell r="T119">
            <v>7.2044040210627006E-2</v>
          </cell>
          <cell r="U119">
            <v>7.5645158020636954E-2</v>
          </cell>
          <cell r="V119">
            <v>5.5006180469715671E-2</v>
          </cell>
        </row>
        <row r="120">
          <cell r="C120">
            <v>40086</v>
          </cell>
          <cell r="D120">
            <v>44.98</v>
          </cell>
          <cell r="E120">
            <v>23.69</v>
          </cell>
          <cell r="F120">
            <v>30.69</v>
          </cell>
          <cell r="G120">
            <v>9.4158080000000002</v>
          </cell>
          <cell r="H120">
            <v>5.2640399999999996</v>
          </cell>
          <cell r="I120">
            <v>17.07</v>
          </cell>
          <cell r="J120">
            <v>18.329999999999998</v>
          </cell>
          <cell r="L120">
            <v>-1.8118314778432731E-2</v>
          </cell>
          <cell r="M120">
            <v>-2.8301886792452713E-2</v>
          </cell>
          <cell r="N120">
            <v>7.3827851644506781E-2</v>
          </cell>
          <cell r="O120">
            <v>0.22164562498321438</v>
          </cell>
          <cell r="P120">
            <v>0.17913247062887105</v>
          </cell>
          <cell r="Q120">
            <v>5.5006180469715726E-2</v>
          </cell>
          <cell r="R120">
            <v>0</v>
          </cell>
          <cell r="T120">
            <v>2.0823360459550033E-2</v>
          </cell>
          <cell r="U120">
            <v>4.2733483346510184E-2</v>
          </cell>
          <cell r="V120">
            <v>8.0346106304078554E-3</v>
          </cell>
        </row>
        <row r="121">
          <cell r="C121">
            <v>40087</v>
          </cell>
          <cell r="D121">
            <v>42.7</v>
          </cell>
          <cell r="E121">
            <v>22.65</v>
          </cell>
          <cell r="F121">
            <v>28.774000000000001</v>
          </cell>
          <cell r="G121">
            <v>9.2599169999999997</v>
          </cell>
          <cell r="H121">
            <v>5.1230539999999998</v>
          </cell>
          <cell r="I121">
            <v>16.309999999999999</v>
          </cell>
          <cell r="J121">
            <v>18.329999999999998</v>
          </cell>
          <cell r="L121">
            <v>-6.7889107181838049E-2</v>
          </cell>
          <cell r="M121">
            <v>-7.0959803117309317E-2</v>
          </cell>
          <cell r="N121">
            <v>6.7879636109167141E-3</v>
          </cell>
          <cell r="O121">
            <v>0.20141968599590077</v>
          </cell>
          <cell r="P121">
            <v>0.1475519411298396</v>
          </cell>
          <cell r="Q121">
            <v>8.0346106304078901E-3</v>
          </cell>
          <cell r="R121">
            <v>0</v>
          </cell>
          <cell r="T121">
            <v>8.6165629487793185E-3</v>
          </cell>
          <cell r="U121">
            <v>3.7984755417705712E-2</v>
          </cell>
          <cell r="V121">
            <v>-5.5624227441285253E-3</v>
          </cell>
        </row>
        <row r="122">
          <cell r="C122">
            <v>40088</v>
          </cell>
          <cell r="D122">
            <v>41.44</v>
          </cell>
          <cell r="E122">
            <v>22.49</v>
          </cell>
          <cell r="F122">
            <v>28.63</v>
          </cell>
          <cell r="G122">
            <v>8.9426769999999998</v>
          </cell>
          <cell r="H122">
            <v>4.8916370000000002</v>
          </cell>
          <cell r="I122">
            <v>16.09</v>
          </cell>
          <cell r="J122">
            <v>18.329999999999998</v>
          </cell>
          <cell r="L122">
            <v>-9.5394018773193756E-2</v>
          </cell>
          <cell r="M122">
            <v>-7.7522559474979547E-2</v>
          </cell>
          <cell r="N122">
            <v>1.7494751574527179E-3</v>
          </cell>
          <cell r="O122">
            <v>0.16025966467115893</v>
          </cell>
          <cell r="P122">
            <v>9.5715082185849676E-2</v>
          </cell>
          <cell r="Q122">
            <v>-5.5624227441285479E-3</v>
          </cell>
          <cell r="R122">
            <v>0</v>
          </cell>
          <cell r="T122">
            <v>2.8243178554332216E-2</v>
          </cell>
          <cell r="U122">
            <v>4.8141052930324973E-2</v>
          </cell>
          <cell r="V122">
            <v>1.9159456118664906E-2</v>
          </cell>
        </row>
        <row r="123">
          <cell r="C123">
            <v>40091</v>
          </cell>
          <cell r="D123">
            <v>41.94</v>
          </cell>
          <cell r="E123">
            <v>22.6</v>
          </cell>
          <cell r="F123">
            <v>29.07</v>
          </cell>
          <cell r="G123">
            <v>8.9318539999999995</v>
          </cell>
          <cell r="H123">
            <v>4.8089259999999996</v>
          </cell>
          <cell r="I123">
            <v>16.489999999999998</v>
          </cell>
          <cell r="J123">
            <v>18.329999999999998</v>
          </cell>
          <cell r="L123">
            <v>-8.4479371316306562E-2</v>
          </cell>
          <cell r="M123">
            <v>-7.3010664479081111E-2</v>
          </cell>
          <cell r="N123">
            <v>1.7144856543037212E-2</v>
          </cell>
          <cell r="O123">
            <v>0.1588554441731207</v>
          </cell>
          <cell r="P123">
            <v>7.7188014424551143E-2</v>
          </cell>
          <cell r="Q123">
            <v>1.9159456118664986E-2</v>
          </cell>
          <cell r="R123">
            <v>0</v>
          </cell>
          <cell r="T123">
            <v>4.8348492101483911E-2</v>
          </cell>
          <cell r="U123">
            <v>6.6091954022988522E-2</v>
          </cell>
          <cell r="V123">
            <v>1.7923362175525311E-2</v>
          </cell>
        </row>
        <row r="124">
          <cell r="C124">
            <v>40092</v>
          </cell>
          <cell r="D124">
            <v>42.62</v>
          </cell>
          <cell r="E124">
            <v>23.1</v>
          </cell>
          <cell r="F124">
            <v>29.81</v>
          </cell>
          <cell r="G124">
            <v>9.2806379999999997</v>
          </cell>
          <cell r="H124">
            <v>4.9940819999999997</v>
          </cell>
          <cell r="I124">
            <v>16.47</v>
          </cell>
          <cell r="J124">
            <v>18.329999999999998</v>
          </cell>
          <cell r="L124">
            <v>-6.9635450774940044E-2</v>
          </cell>
          <cell r="M124">
            <v>-5.2502050861361726E-2</v>
          </cell>
          <cell r="N124">
            <v>4.3037088873338014E-2</v>
          </cell>
          <cell r="O124">
            <v>0.20410811369061133</v>
          </cell>
          <cell r="P124">
            <v>0.11866251912659731</v>
          </cell>
          <cell r="Q124">
            <v>1.7923362175525259E-2</v>
          </cell>
          <cell r="R124">
            <v>0</v>
          </cell>
          <cell r="T124">
            <v>4.6194351364289191E-2</v>
          </cell>
          <cell r="U124">
            <v>6.9517930629041727E-2</v>
          </cell>
          <cell r="V124">
            <v>-3.0902348578491969E-3</v>
          </cell>
        </row>
        <row r="125">
          <cell r="C125">
            <v>40093</v>
          </cell>
          <cell r="D125">
            <v>42.18</v>
          </cell>
          <cell r="E125">
            <v>22.82</v>
          </cell>
          <cell r="F125">
            <v>29.94</v>
          </cell>
          <cell r="G125">
            <v>9.3415459999999992</v>
          </cell>
          <cell r="H125">
            <v>5.1828070000000004</v>
          </cell>
          <cell r="I125">
            <v>16.13</v>
          </cell>
          <cell r="J125">
            <v>18.329999999999998</v>
          </cell>
          <cell r="L125">
            <v>-7.9240340537000686E-2</v>
          </cell>
          <cell r="M125">
            <v>-6.3986874487284573E-2</v>
          </cell>
          <cell r="N125">
            <v>4.7585724282715347E-2</v>
          </cell>
          <cell r="O125">
            <v>0.21201056791721373</v>
          </cell>
          <cell r="P125">
            <v>0.16093647136089539</v>
          </cell>
          <cell r="Q125">
            <v>-3.0902348578492056E-3</v>
          </cell>
          <cell r="R125">
            <v>0</v>
          </cell>
          <cell r="T125">
            <v>3.8774533269506861E-2</v>
          </cell>
          <cell r="U125">
            <v>7.6410427942994949E-2</v>
          </cell>
          <cell r="V125">
            <v>-1.0506798516687184E-2</v>
          </cell>
        </row>
        <row r="126">
          <cell r="C126">
            <v>40094</v>
          </cell>
          <cell r="D126">
            <v>41.45</v>
          </cell>
          <cell r="E126">
            <v>22.53</v>
          </cell>
          <cell r="F126">
            <v>28.54</v>
          </cell>
          <cell r="G126">
            <v>9.4952769999999997</v>
          </cell>
          <cell r="H126">
            <v>5.3717839999999999</v>
          </cell>
          <cell r="I126">
            <v>16.010000000000002</v>
          </cell>
          <cell r="J126">
            <v>18.329999999999998</v>
          </cell>
          <cell r="L126">
            <v>-9.5175725824055868E-2</v>
          </cell>
          <cell r="M126">
            <v>-7.5881870385561823E-2</v>
          </cell>
          <cell r="N126">
            <v>-1.3995801259621965E-3</v>
          </cell>
          <cell r="O126">
            <v>0.23195625962782374</v>
          </cell>
          <cell r="P126">
            <v>0.20326687099730245</v>
          </cell>
          <cell r="Q126">
            <v>-1.0506798516687121E-2</v>
          </cell>
          <cell r="R126">
            <v>0</v>
          </cell>
          <cell r="T126">
            <v>7.4437529918621403E-2</v>
          </cell>
          <cell r="U126">
            <v>8.4189827484846658E-2</v>
          </cell>
          <cell r="V126">
            <v>4.3263288009889322E-3</v>
          </cell>
        </row>
        <row r="127">
          <cell r="C127">
            <v>40095</v>
          </cell>
          <cell r="D127">
            <v>41.7</v>
          </cell>
          <cell r="E127">
            <v>23.64</v>
          </cell>
          <cell r="F127">
            <v>29.54</v>
          </cell>
          <cell r="G127">
            <v>9.4684919999999995</v>
          </cell>
          <cell r="H127">
            <v>5.3305020000000001</v>
          </cell>
          <cell r="I127">
            <v>16.25</v>
          </cell>
          <cell r="J127">
            <v>18.329999999999998</v>
          </cell>
          <cell r="L127">
            <v>-8.9718402095612326E-2</v>
          </cell>
          <cell r="M127">
            <v>-3.0352748154224729E-2</v>
          </cell>
          <cell r="N127">
            <v>3.358992302309316E-2</v>
          </cell>
          <cell r="O127">
            <v>0.2284810636525898</v>
          </cell>
          <cell r="P127">
            <v>0.19401980094226845</v>
          </cell>
          <cell r="Q127">
            <v>4.3263288009889322E-3</v>
          </cell>
          <cell r="R127">
            <v>0</v>
          </cell>
          <cell r="T127">
            <v>9.0473910962182907E-2</v>
          </cell>
          <cell r="U127">
            <v>8.4118875306614743E-2</v>
          </cell>
          <cell r="V127">
            <v>9.8887515451174576E-3</v>
          </cell>
        </row>
        <row r="128">
          <cell r="C128">
            <v>40098</v>
          </cell>
          <cell r="D128">
            <v>41.54</v>
          </cell>
          <cell r="E128">
            <v>23.8</v>
          </cell>
          <cell r="F128">
            <v>30.14</v>
          </cell>
          <cell r="G128">
            <v>9.8396989999999995</v>
          </cell>
          <cell r="H128">
            <v>5.3305020000000001</v>
          </cell>
          <cell r="I128">
            <v>16.34</v>
          </cell>
          <cell r="J128">
            <v>18.329999999999998</v>
          </cell>
          <cell r="L128">
            <v>-9.3211089281816206E-2</v>
          </cell>
          <cell r="M128">
            <v>-2.3789991796554499E-2</v>
          </cell>
          <cell r="N128">
            <v>5.4583624912526219E-2</v>
          </cell>
          <cell r="O128">
            <v>0.27664298533930465</v>
          </cell>
          <cell r="P128">
            <v>0.19401980094226845</v>
          </cell>
          <cell r="Q128">
            <v>9.8887515451173691E-3</v>
          </cell>
          <cell r="R128">
            <v>0</v>
          </cell>
          <cell r="T128">
            <v>8.6404978458592574E-2</v>
          </cell>
          <cell r="U128">
            <v>8.4498976261428285E-2</v>
          </cell>
          <cell r="V128">
            <v>2.1631644004944519E-2</v>
          </cell>
        </row>
        <row r="129">
          <cell r="C129">
            <v>40099</v>
          </cell>
          <cell r="D129">
            <v>41.29</v>
          </cell>
          <cell r="E129">
            <v>23.62</v>
          </cell>
          <cell r="F129">
            <v>30.21</v>
          </cell>
          <cell r="G129">
            <v>9.8359690000000004</v>
          </cell>
          <cell r="H129">
            <v>5.4858669999999998</v>
          </cell>
          <cell r="I129">
            <v>16.53</v>
          </cell>
          <cell r="J129">
            <v>18.329999999999998</v>
          </cell>
          <cell r="L129">
            <v>-9.8668413010259859E-2</v>
          </cell>
          <cell r="M129">
            <v>-3.1173092698933424E-2</v>
          </cell>
          <cell r="N129">
            <v>5.7032890132960201E-2</v>
          </cell>
          <cell r="O129">
            <v>0.2761590398105529</v>
          </cell>
          <cell r="P129">
            <v>0.2288211923259309</v>
          </cell>
          <cell r="Q129">
            <v>2.1631644004944439E-2</v>
          </cell>
          <cell r="R129">
            <v>0</v>
          </cell>
          <cell r="T129">
            <v>0.10339875538535181</v>
          </cell>
          <cell r="U129">
            <v>0.10088892943299071</v>
          </cell>
          <cell r="V129">
            <v>4.202719406674902E-2</v>
          </cell>
        </row>
        <row r="130">
          <cell r="C130">
            <v>40100</v>
          </cell>
          <cell r="D130">
            <v>42.23</v>
          </cell>
          <cell r="E130">
            <v>23.62</v>
          </cell>
          <cell r="F130">
            <v>31.04</v>
          </cell>
          <cell r="G130">
            <v>10.138085</v>
          </cell>
          <cell r="H130">
            <v>5.5012020000000001</v>
          </cell>
          <cell r="I130">
            <v>16.86</v>
          </cell>
          <cell r="J130">
            <v>18.329999999999998</v>
          </cell>
          <cell r="L130">
            <v>-7.8148875791312022E-2</v>
          </cell>
          <cell r="M130">
            <v>-3.1173092698933424E-2</v>
          </cell>
          <cell r="N130">
            <v>8.6074177746676028E-2</v>
          </cell>
          <cell r="O130">
            <v>0.31535681122193138</v>
          </cell>
          <cell r="P130">
            <v>0.23225619594237257</v>
          </cell>
          <cell r="Q130">
            <v>4.2027194066749152E-2</v>
          </cell>
          <cell r="R130">
            <v>0</v>
          </cell>
          <cell r="T130">
            <v>8.4011488750598315E-2</v>
          </cell>
          <cell r="U130">
            <v>0.10142613878246053</v>
          </cell>
          <cell r="V130">
            <v>6.0568603213844198E-2</v>
          </cell>
        </row>
        <row r="131">
          <cell r="C131">
            <v>40101</v>
          </cell>
          <cell r="D131">
            <v>42.45</v>
          </cell>
          <cell r="E131">
            <v>23.25</v>
          </cell>
          <cell r="F131">
            <v>30.38</v>
          </cell>
          <cell r="G131">
            <v>9.9791480000000004</v>
          </cell>
          <cell r="H131">
            <v>5.6510920000000002</v>
          </cell>
          <cell r="I131">
            <v>17.16</v>
          </cell>
          <cell r="J131">
            <v>18.329999999999998</v>
          </cell>
          <cell r="L131">
            <v>-7.334643091028159E-2</v>
          </cell>
          <cell r="M131">
            <v>-4.63494667760459E-2</v>
          </cell>
          <cell r="N131">
            <v>6.298110566829962E-2</v>
          </cell>
          <cell r="O131">
            <v>0.29473567167682191</v>
          </cell>
          <cell r="P131">
            <v>0.26583120031592644</v>
          </cell>
          <cell r="Q131">
            <v>6.0568603213844385E-2</v>
          </cell>
          <cell r="R131">
            <v>0</v>
          </cell>
          <cell r="T131">
            <v>6.0794638583054027E-2</v>
          </cell>
          <cell r="U131">
            <v>9.3068985789292361E-2</v>
          </cell>
          <cell r="V131">
            <v>1.5451174289245983E-2</v>
          </cell>
        </row>
        <row r="132">
          <cell r="C132">
            <v>40102</v>
          </cell>
          <cell r="D132">
            <v>41.96</v>
          </cell>
          <cell r="E132">
            <v>22.75</v>
          </cell>
          <cell r="F132">
            <v>29.98</v>
          </cell>
          <cell r="G132">
            <v>9.6894960000000001</v>
          </cell>
          <cell r="H132">
            <v>5.5772940000000002</v>
          </cell>
          <cell r="I132">
            <v>16.43</v>
          </cell>
          <cell r="J132">
            <v>18.329999999999998</v>
          </cell>
          <cell r="L132">
            <v>-8.4042785418031007E-2</v>
          </cell>
          <cell r="M132">
            <v>-6.6858080393765396E-2</v>
          </cell>
          <cell r="N132">
            <v>4.8985304408677433E-2</v>
          </cell>
          <cell r="O132">
            <v>0.25715503084731073</v>
          </cell>
          <cell r="P132">
            <v>0.24930062340779702</v>
          </cell>
          <cell r="Q132">
            <v>1.5451174289246028E-2</v>
          </cell>
          <cell r="R132">
            <v>0</v>
          </cell>
          <cell r="T132">
            <v>7.6831019626615676E-2</v>
          </cell>
          <cell r="U132">
            <v>0.10296174663990769</v>
          </cell>
          <cell r="V132">
            <v>3.7082818294189223E-3</v>
          </cell>
        </row>
        <row r="133">
          <cell r="C133">
            <v>40105</v>
          </cell>
          <cell r="D133">
            <v>42.06</v>
          </cell>
          <cell r="E133">
            <v>23.52</v>
          </cell>
          <cell r="F133">
            <v>30.37</v>
          </cell>
          <cell r="G133">
            <v>9.819699</v>
          </cell>
          <cell r="H133">
            <v>5.8308070000000001</v>
          </cell>
          <cell r="I133">
            <v>16.239999999999998</v>
          </cell>
          <cell r="J133">
            <v>18.329999999999998</v>
          </cell>
          <cell r="L133">
            <v>-8.1859855926653569E-2</v>
          </cell>
          <cell r="M133">
            <v>-3.5274815422477457E-2</v>
          </cell>
          <cell r="N133">
            <v>6.2631210636808987E-2</v>
          </cell>
          <cell r="O133">
            <v>0.27404810314760497</v>
          </cell>
          <cell r="P133">
            <v>0.30608693392719588</v>
          </cell>
          <cell r="Q133">
            <v>3.7082818294189579E-3</v>
          </cell>
          <cell r="R133">
            <v>0</v>
          </cell>
          <cell r="T133">
            <v>7.2762087123025343E-2</v>
          </cell>
          <cell r="U133">
            <v>9.6449350280767732E-2</v>
          </cell>
          <cell r="V133">
            <v>2.1631644004944519E-2</v>
          </cell>
        </row>
        <row r="134">
          <cell r="C134">
            <v>40106</v>
          </cell>
          <cell r="D134">
            <v>41.308999999999997</v>
          </cell>
          <cell r="E134">
            <v>23.66</v>
          </cell>
          <cell r="F134">
            <v>30.61</v>
          </cell>
          <cell r="G134">
            <v>9.7962830000000007</v>
          </cell>
          <cell r="H134">
            <v>5.7739890000000003</v>
          </cell>
          <cell r="I134">
            <v>16.53</v>
          </cell>
          <cell r="J134">
            <v>18.329999999999998</v>
          </cell>
          <cell r="L134">
            <v>-9.8253656406898204E-2</v>
          </cell>
          <cell r="M134">
            <v>-2.9532403609515923E-2</v>
          </cell>
          <cell r="N134">
            <v>7.1028691392582166E-2</v>
          </cell>
          <cell r="O134">
            <v>0.27101001507756295</v>
          </cell>
          <cell r="P134">
            <v>0.29335983673260935</v>
          </cell>
          <cell r="Q134">
            <v>2.1631644004944439E-2</v>
          </cell>
          <cell r="R134">
            <v>0</v>
          </cell>
          <cell r="T134">
            <v>5.4332216371469573E-2</v>
          </cell>
          <cell r="U134">
            <v>8.9992702061667554E-2</v>
          </cell>
          <cell r="V134">
            <v>1.9159456118664906E-2</v>
          </cell>
        </row>
        <row r="135">
          <cell r="C135">
            <v>40107</v>
          </cell>
          <cell r="D135">
            <v>41.41</v>
          </cell>
          <cell r="E135">
            <v>23</v>
          </cell>
          <cell r="F135">
            <v>30.31</v>
          </cell>
          <cell r="G135">
            <v>9.3328349999999993</v>
          </cell>
          <cell r="H135">
            <v>5.9976929999999999</v>
          </cell>
          <cell r="I135">
            <v>16.489999999999998</v>
          </cell>
          <cell r="J135">
            <v>18.329999999999998</v>
          </cell>
          <cell r="L135">
            <v>-9.6048897620606977E-2</v>
          </cell>
          <cell r="M135">
            <v>-5.6603773584905648E-2</v>
          </cell>
          <cell r="N135">
            <v>6.0531840447865637E-2</v>
          </cell>
          <cell r="O135">
            <v>0.210880366978619</v>
          </cell>
          <cell r="P135">
            <v>0.34346900197633112</v>
          </cell>
          <cell r="Q135">
            <v>1.9159456118664986E-2</v>
          </cell>
          <cell r="R135">
            <v>0</v>
          </cell>
          <cell r="T135">
            <v>6.5581617999042691E-2</v>
          </cell>
          <cell r="U135">
            <v>9.7371728597782259E-2</v>
          </cell>
          <cell r="V135">
            <v>6.1804697156985352E-3</v>
          </cell>
        </row>
        <row r="136">
          <cell r="C136">
            <v>40108</v>
          </cell>
          <cell r="D136">
            <v>41.08</v>
          </cell>
          <cell r="E136">
            <v>23.88</v>
          </cell>
          <cell r="F136">
            <v>30.73</v>
          </cell>
          <cell r="G136">
            <v>9.1184820000000002</v>
          </cell>
          <cell r="H136">
            <v>6.1656190000000004</v>
          </cell>
          <cell r="I136">
            <v>16.28</v>
          </cell>
          <cell r="J136">
            <v>18.329999999999998</v>
          </cell>
          <cell r="L136">
            <v>-0.1032525649421524</v>
          </cell>
          <cell r="M136">
            <v>-2.0508613617719496E-2</v>
          </cell>
          <cell r="N136">
            <v>7.5227431770468867E-2</v>
          </cell>
          <cell r="O136">
            <v>0.1830693278567479</v>
          </cell>
          <cell r="P136">
            <v>0.38108402755798032</v>
          </cell>
          <cell r="Q136">
            <v>6.1804697156984112E-3</v>
          </cell>
          <cell r="R136">
            <v>0</v>
          </cell>
          <cell r="T136">
            <v>3.757778841550987E-2</v>
          </cell>
          <cell r="U136">
            <v>9.1888138823004659E-2</v>
          </cell>
          <cell r="V136">
            <v>-8.0346106304078554E-3</v>
          </cell>
        </row>
        <row r="137">
          <cell r="C137">
            <v>40109</v>
          </cell>
          <cell r="D137">
            <v>40.700000000000003</v>
          </cell>
          <cell r="E137">
            <v>23.5</v>
          </cell>
          <cell r="F137">
            <v>28.5</v>
          </cell>
          <cell r="G137">
            <v>8.8609489999999997</v>
          </cell>
          <cell r="H137">
            <v>6.0764170000000002</v>
          </cell>
          <cell r="I137">
            <v>16.05</v>
          </cell>
          <cell r="J137">
            <v>18.329999999999998</v>
          </cell>
          <cell r="L137">
            <v>-0.1115476970093866</v>
          </cell>
          <cell r="M137">
            <v>-3.6095159967186152E-2</v>
          </cell>
          <cell r="N137">
            <v>-2.799160251924393E-3</v>
          </cell>
          <cell r="O137">
            <v>0.14965593808299693</v>
          </cell>
          <cell r="P137">
            <v>0.36110299119711731</v>
          </cell>
          <cell r="Q137">
            <v>-8.0346106304078901E-3</v>
          </cell>
          <cell r="R137">
            <v>0</v>
          </cell>
          <cell r="T137">
            <v>3.3748204882718937E-2</v>
          </cell>
          <cell r="U137">
            <v>8.5492306756674449E-2</v>
          </cell>
          <cell r="V137">
            <v>-2.101359703337451E-2</v>
          </cell>
        </row>
        <row r="138">
          <cell r="C138">
            <v>40112</v>
          </cell>
          <cell r="D138">
            <v>40.68</v>
          </cell>
          <cell r="E138">
            <v>23.7</v>
          </cell>
          <cell r="F138">
            <v>27.98</v>
          </cell>
          <cell r="G138">
            <v>8.6345379999999992</v>
          </cell>
          <cell r="H138">
            <v>6.0859639999999997</v>
          </cell>
          <cell r="I138">
            <v>15.84</v>
          </cell>
          <cell r="J138">
            <v>18.329999999999998</v>
          </cell>
          <cell r="L138">
            <v>-0.11198428290766216</v>
          </cell>
          <cell r="M138">
            <v>-2.7891714520098421E-2</v>
          </cell>
          <cell r="N138">
            <v>-2.0993701889433058E-2</v>
          </cell>
          <cell r="O138">
            <v>0.1202804444877501</v>
          </cell>
          <cell r="P138">
            <v>0.36324149654606863</v>
          </cell>
          <cell r="Q138">
            <v>-2.1013597033374576E-2</v>
          </cell>
          <cell r="R138">
            <v>0</v>
          </cell>
          <cell r="T138">
            <v>9.8133078027764498E-3</v>
          </cell>
          <cell r="U138">
            <v>7.2437105962010265E-2</v>
          </cell>
          <cell r="V138">
            <v>-4.5117428924598357E-2</v>
          </cell>
        </row>
        <row r="139">
          <cell r="C139">
            <v>40113</v>
          </cell>
          <cell r="D139">
            <v>41</v>
          </cell>
          <cell r="E139">
            <v>23.8</v>
          </cell>
          <cell r="F139">
            <v>27.25</v>
          </cell>
          <cell r="G139">
            <v>8.4010040000000004</v>
          </cell>
          <cell r="H139">
            <v>5.9043799999999997</v>
          </cell>
          <cell r="I139">
            <v>15.45</v>
          </cell>
          <cell r="J139">
            <v>18.329999999999998</v>
          </cell>
          <cell r="L139">
            <v>-0.1049989085352544</v>
          </cell>
          <cell r="M139">
            <v>-2.3789991796554499E-2</v>
          </cell>
          <cell r="N139">
            <v>-4.653603918824345E-2</v>
          </cell>
          <cell r="O139">
            <v>8.9980783599929337E-2</v>
          </cell>
          <cell r="P139">
            <v>0.32256711136915639</v>
          </cell>
          <cell r="Q139">
            <v>-4.5117428924598246E-2</v>
          </cell>
          <cell r="R139">
            <v>0</v>
          </cell>
          <cell r="T139">
            <v>-1.9147917663954104E-2</v>
          </cell>
          <cell r="U139">
            <v>4.3812970058180835E-2</v>
          </cell>
          <cell r="V139">
            <v>-7.7255871446229918E-2</v>
          </cell>
        </row>
        <row r="140">
          <cell r="C140">
            <v>40114</v>
          </cell>
          <cell r="D140">
            <v>41.63</v>
          </cell>
          <cell r="E140">
            <v>23.44</v>
          </cell>
          <cell r="F140">
            <v>26.65</v>
          </cell>
          <cell r="G140">
            <v>8.1981920000000006</v>
          </cell>
          <cell r="H140">
            <v>5.7036100000000003</v>
          </cell>
          <cell r="I140">
            <v>14.93</v>
          </cell>
          <cell r="J140">
            <v>18.329999999999998</v>
          </cell>
          <cell r="L140">
            <v>-9.1246452739576545E-2</v>
          </cell>
          <cell r="M140">
            <v>-3.8556193601312461E-2</v>
          </cell>
          <cell r="N140">
            <v>-6.752974107767673E-2</v>
          </cell>
          <cell r="O140">
            <v>6.3667121246778757E-2</v>
          </cell>
          <cell r="P140">
            <v>0.2775951077126193</v>
          </cell>
          <cell r="Q140">
            <v>-7.7255871446229918E-2</v>
          </cell>
          <cell r="R140">
            <v>0</v>
          </cell>
          <cell r="T140">
            <v>5.0263283867879238E-3</v>
          </cell>
          <cell r="U140">
            <v>6.3041010359018088E-2</v>
          </cell>
          <cell r="V140">
            <v>-7.0457354758961796E-2</v>
          </cell>
        </row>
        <row r="141">
          <cell r="C141">
            <v>40115</v>
          </cell>
          <cell r="D141">
            <v>42.27</v>
          </cell>
          <cell r="E141">
            <v>23.92</v>
          </cell>
          <cell r="F141">
            <v>26.89</v>
          </cell>
          <cell r="G141">
            <v>8.4139669999999995</v>
          </cell>
          <cell r="H141">
            <v>5.594176</v>
          </cell>
          <cell r="I141">
            <v>15.04</v>
          </cell>
          <cell r="J141">
            <v>18.329999999999998</v>
          </cell>
          <cell r="L141">
            <v>-7.7275703994760914E-2</v>
          </cell>
          <cell r="M141">
            <v>-1.8867924528301772E-2</v>
          </cell>
          <cell r="N141">
            <v>-5.9132260321903329E-2</v>
          </cell>
          <cell r="O141">
            <v>9.16626564924794E-2</v>
          </cell>
          <cell r="P141">
            <v>0.25308215135385281</v>
          </cell>
          <cell r="Q141">
            <v>-7.0457354758961754E-2</v>
          </cell>
          <cell r="R141">
            <v>0</v>
          </cell>
          <cell r="T141">
            <v>-2.8243178554332216E-2</v>
          </cell>
          <cell r="U141">
            <v>3.6464351598451114E-2</v>
          </cell>
          <cell r="V141">
            <v>-7.2929542645240986E-2</v>
          </cell>
        </row>
        <row r="142">
          <cell r="C142">
            <v>40116</v>
          </cell>
          <cell r="D142">
            <v>41.33</v>
          </cell>
          <cell r="E142">
            <v>23.45</v>
          </cell>
          <cell r="F142">
            <v>26.61</v>
          </cell>
          <cell r="G142">
            <v>8.0625730000000004</v>
          </cell>
          <cell r="H142">
            <v>5.859267</v>
          </cell>
          <cell r="I142">
            <v>15</v>
          </cell>
          <cell r="J142">
            <v>18.329999999999998</v>
          </cell>
          <cell r="L142">
            <v>-9.7795241213708861E-2</v>
          </cell>
          <cell r="M142">
            <v>-3.8146021328958168E-2</v>
          </cell>
          <cell r="N142">
            <v>-6.8929321203638927E-2</v>
          </cell>
          <cell r="O142">
            <v>4.6071354848971957E-2</v>
          </cell>
          <cell r="P142">
            <v>0.31246190640348748</v>
          </cell>
          <cell r="Q142">
            <v>-7.2929542645240986E-2</v>
          </cell>
          <cell r="R142">
            <v>0</v>
          </cell>
          <cell r="T142">
            <v>-2.800382958353282E-2</v>
          </cell>
          <cell r="U142">
            <v>3.8537168805367943E-2</v>
          </cell>
          <cell r="V142">
            <v>-8.0964153275648987E-2</v>
          </cell>
        </row>
        <row r="143">
          <cell r="C143">
            <v>40119</v>
          </cell>
          <cell r="D143">
            <v>41.81</v>
          </cell>
          <cell r="E143">
            <v>23.45</v>
          </cell>
          <cell r="F143">
            <v>26.38</v>
          </cell>
          <cell r="G143">
            <v>8.1490240000000007</v>
          </cell>
          <cell r="H143">
            <v>5.7073470000000004</v>
          </cell>
          <cell r="I143">
            <v>14.87</v>
          </cell>
          <cell r="J143">
            <v>18.329999999999998</v>
          </cell>
          <cell r="L143">
            <v>-8.731717965509711E-2</v>
          </cell>
          <cell r="M143">
            <v>-3.8146021328958168E-2</v>
          </cell>
          <cell r="N143">
            <v>-7.6976906927921585E-2</v>
          </cell>
          <cell r="O143">
            <v>5.7287862866703954E-2</v>
          </cell>
          <cell r="P143">
            <v>0.27843218684627713</v>
          </cell>
          <cell r="Q143">
            <v>-8.0964153275648987E-2</v>
          </cell>
          <cell r="R143">
            <v>0</v>
          </cell>
          <cell r="T143">
            <v>-3.757778841550987E-2</v>
          </cell>
          <cell r="U143">
            <v>4.2652395142816601E-2</v>
          </cell>
          <cell r="V143">
            <v>-0.10444993819530282</v>
          </cell>
        </row>
        <row r="144">
          <cell r="C144">
            <v>40120</v>
          </cell>
          <cell r="D144">
            <v>42.22</v>
          </cell>
          <cell r="E144">
            <v>23.47</v>
          </cell>
          <cell r="F144">
            <v>25.99</v>
          </cell>
          <cell r="G144">
            <v>7.9117990000000002</v>
          </cell>
          <cell r="H144">
            <v>5.7073470000000004</v>
          </cell>
          <cell r="I144">
            <v>14.49</v>
          </cell>
          <cell r="J144">
            <v>18.329999999999998</v>
          </cell>
          <cell r="L144">
            <v>-7.83671687404498E-2</v>
          </cell>
          <cell r="M144">
            <v>-3.7325676784249362E-2</v>
          </cell>
          <cell r="N144">
            <v>-9.0622813156053139E-2</v>
          </cell>
          <cell r="O144">
            <v>2.6509316470404887E-2</v>
          </cell>
          <cell r="P144">
            <v>0.27843218684627713</v>
          </cell>
          <cell r="Q144">
            <v>-0.10444993819530279</v>
          </cell>
          <cell r="R144">
            <v>0</v>
          </cell>
          <cell r="T144">
            <v>-2.9918621349928145E-2</v>
          </cell>
          <cell r="U144">
            <v>4.1740152851263874E-2</v>
          </cell>
          <cell r="V144">
            <v>-8.6526576019777507E-2</v>
          </cell>
        </row>
        <row r="145">
          <cell r="C145">
            <v>40121</v>
          </cell>
          <cell r="D145">
            <v>41.6</v>
          </cell>
          <cell r="E145">
            <v>23.57</v>
          </cell>
          <cell r="F145">
            <v>26.41</v>
          </cell>
          <cell r="G145">
            <v>8.1941980000000001</v>
          </cell>
          <cell r="H145">
            <v>5.59802</v>
          </cell>
          <cell r="I145">
            <v>14.78</v>
          </cell>
          <cell r="J145">
            <v>18.329999999999998</v>
          </cell>
          <cell r="L145">
            <v>-9.1901331586989765E-2</v>
          </cell>
          <cell r="M145">
            <v>-3.3223954060705441E-2</v>
          </cell>
          <cell r="N145">
            <v>-7.5927221833449909E-2</v>
          </cell>
          <cell r="O145">
            <v>6.314892327309618E-2</v>
          </cell>
          <cell r="P145">
            <v>0.25394319823364442</v>
          </cell>
          <cell r="Q145">
            <v>-8.6526576019777535E-2</v>
          </cell>
          <cell r="R145">
            <v>0</v>
          </cell>
          <cell r="T145">
            <v>-7.1804691239833577E-4</v>
          </cell>
          <cell r="U145">
            <v>6.6978856250887023E-2</v>
          </cell>
          <cell r="V145">
            <v>-5.3152039555006213E-2</v>
          </cell>
        </row>
        <row r="146">
          <cell r="C146">
            <v>40122</v>
          </cell>
          <cell r="D146">
            <v>43.85</v>
          </cell>
          <cell r="E146">
            <v>24.18</v>
          </cell>
          <cell r="F146">
            <v>27.18</v>
          </cell>
          <cell r="G146">
            <v>8.3005999999999993</v>
          </cell>
          <cell r="H146">
            <v>5.5466550000000003</v>
          </cell>
          <cell r="I146">
            <v>15.32</v>
          </cell>
          <cell r="J146">
            <v>18.329999999999998</v>
          </cell>
          <cell r="L146">
            <v>-4.2785418030997668E-2</v>
          </cell>
          <cell r="M146">
            <v>-8.2034454470877316E-3</v>
          </cell>
          <cell r="N146">
            <v>-4.8985304408677321E-2</v>
          </cell>
          <cell r="O146">
            <v>7.6953956021158065E-2</v>
          </cell>
          <cell r="P146">
            <v>0.24243756010136353</v>
          </cell>
          <cell r="Q146">
            <v>-5.3152039555006136E-2</v>
          </cell>
          <cell r="R146">
            <v>0</v>
          </cell>
          <cell r="T146">
            <v>1.4360938247966715E-3</v>
          </cell>
          <cell r="U146">
            <v>7.0587281315250716E-2</v>
          </cell>
          <cell r="V146">
            <v>-5.5006180469715817E-2</v>
          </cell>
        </row>
        <row r="147">
          <cell r="C147">
            <v>40123</v>
          </cell>
          <cell r="D147">
            <v>43.9</v>
          </cell>
          <cell r="E147">
            <v>24.04</v>
          </cell>
          <cell r="F147">
            <v>26.88</v>
          </cell>
          <cell r="G147">
            <v>8.3110160000000004</v>
          </cell>
          <cell r="H147">
            <v>5.6331759999999997</v>
          </cell>
          <cell r="I147">
            <v>15.29</v>
          </cell>
          <cell r="J147">
            <v>18.329999999999998</v>
          </cell>
          <cell r="L147">
            <v>-4.1693953285309004E-2</v>
          </cell>
          <cell r="M147">
            <v>-1.3945857260049266E-2</v>
          </cell>
          <cell r="N147">
            <v>-5.9482155353393962E-2</v>
          </cell>
          <cell r="O147">
            <v>7.8305370666595486E-2</v>
          </cell>
          <cell r="P147">
            <v>0.26181805882312092</v>
          </cell>
          <cell r="Q147">
            <v>-5.5006180469715726E-2</v>
          </cell>
          <cell r="R147">
            <v>0</v>
          </cell>
          <cell r="T147">
            <v>3.2072762087123008E-2</v>
          </cell>
          <cell r="U147">
            <v>9.1680350301039937E-2</v>
          </cell>
          <cell r="V147">
            <v>-3.2138442521631561E-2</v>
          </cell>
        </row>
        <row r="148">
          <cell r="C148">
            <v>40126</v>
          </cell>
          <cell r="D148">
            <v>44.75</v>
          </cell>
          <cell r="E148">
            <v>24.63</v>
          </cell>
          <cell r="F148">
            <v>28.29</v>
          </cell>
          <cell r="G148">
            <v>8.5482779999999998</v>
          </cell>
          <cell r="H148">
            <v>5.7419460000000004</v>
          </cell>
          <cell r="I148">
            <v>15.66</v>
          </cell>
          <cell r="J148">
            <v>18.329999999999998</v>
          </cell>
          <cell r="L148">
            <v>-2.313905260860083E-2</v>
          </cell>
          <cell r="M148">
            <v>1.0254306808859637E-2</v>
          </cell>
          <cell r="N148">
            <v>-1.0146955913226008E-2</v>
          </cell>
          <cell r="O148">
            <v>0.10908871759494887</v>
          </cell>
          <cell r="P148">
            <v>0.28618228075728225</v>
          </cell>
          <cell r="Q148">
            <v>-3.2138442521631672E-2</v>
          </cell>
          <cell r="R148">
            <v>0</v>
          </cell>
          <cell r="T148">
            <v>3.3987553853518475E-2</v>
          </cell>
          <cell r="U148">
            <v>9.0170082507247146E-2</v>
          </cell>
          <cell r="V148">
            <v>-4.5117428924598357E-2</v>
          </cell>
        </row>
        <row r="149">
          <cell r="C149">
            <v>40127</v>
          </cell>
          <cell r="D149">
            <v>44.351700000000001</v>
          </cell>
          <cell r="E149">
            <v>25.05</v>
          </cell>
          <cell r="F149">
            <v>28.73</v>
          </cell>
          <cell r="G149">
            <v>8.3441729999999996</v>
          </cell>
          <cell r="H149">
            <v>5.730181</v>
          </cell>
          <cell r="I149">
            <v>15.45</v>
          </cell>
          <cell r="J149">
            <v>18.329999999999998</v>
          </cell>
          <cell r="L149">
            <v>-3.1833660772757066E-2</v>
          </cell>
          <cell r="M149">
            <v>2.7481542247744128E-2</v>
          </cell>
          <cell r="N149">
            <v>5.2484254723583756E-3</v>
          </cell>
          <cell r="O149">
            <v>8.26072961081048E-2</v>
          </cell>
          <cell r="P149">
            <v>0.28354694867071961</v>
          </cell>
          <cell r="Q149">
            <v>-4.5117428924598246E-2</v>
          </cell>
          <cell r="R149">
            <v>0</v>
          </cell>
          <cell r="T149">
            <v>4.8827190043082849E-2</v>
          </cell>
          <cell r="U149">
            <v>9.8187678647448845E-2</v>
          </cell>
          <cell r="V149">
            <v>-5.0679851668726884E-2</v>
          </cell>
        </row>
        <row r="150">
          <cell r="C150">
            <v>40128</v>
          </cell>
          <cell r="D150">
            <v>44.66</v>
          </cell>
          <cell r="E150">
            <v>25.33</v>
          </cell>
          <cell r="F150">
            <v>28.67</v>
          </cell>
          <cell r="G150">
            <v>8.6169969999999996</v>
          </cell>
          <cell r="H150">
            <v>5.7171459999999996</v>
          </cell>
          <cell r="I150">
            <v>15.36</v>
          </cell>
          <cell r="J150">
            <v>18.329999999999998</v>
          </cell>
          <cell r="L150">
            <v>-2.5103689150840602E-2</v>
          </cell>
          <cell r="M150">
            <v>3.8966365873666975E-2</v>
          </cell>
          <cell r="N150">
            <v>3.1490552834150254E-3</v>
          </cell>
          <cell r="O150">
            <v>0.11800460306151983</v>
          </cell>
          <cell r="P150">
            <v>0.28062713959733743</v>
          </cell>
          <cell r="Q150">
            <v>-5.0679851668726794E-2</v>
          </cell>
          <cell r="R150">
            <v>0</v>
          </cell>
          <cell r="T150">
            <v>4.3800861656294786E-2</v>
          </cell>
          <cell r="U150">
            <v>8.9126071884692515E-2</v>
          </cell>
          <cell r="V150">
            <v>-3.5846724351050768E-2</v>
          </cell>
        </row>
        <row r="151">
          <cell r="C151">
            <v>40129</v>
          </cell>
          <cell r="D151">
            <v>44.85</v>
          </cell>
          <cell r="E151">
            <v>25.37</v>
          </cell>
          <cell r="F151">
            <v>28.41</v>
          </cell>
          <cell r="G151">
            <v>8.6151789999999995</v>
          </cell>
          <cell r="H151">
            <v>5.643154</v>
          </cell>
          <cell r="I151">
            <v>15.6</v>
          </cell>
          <cell r="J151">
            <v>18.329999999999998</v>
          </cell>
          <cell r="L151">
            <v>-2.095612311722328E-2</v>
          </cell>
          <cell r="M151">
            <v>4.0607054963084588E-2</v>
          </cell>
          <cell r="N151">
            <v>-5.9482155353393074E-3</v>
          </cell>
          <cell r="O151">
            <v>0.11776872827029417</v>
          </cell>
          <cell r="P151">
            <v>0.26405310714948915</v>
          </cell>
          <cell r="Q151">
            <v>-3.5846724351050629E-2</v>
          </cell>
          <cell r="R151">
            <v>0</v>
          </cell>
          <cell r="T151">
            <v>5.1938726663475453E-2</v>
          </cell>
          <cell r="U151">
            <v>9.8684343895071858E-2</v>
          </cell>
          <cell r="V151">
            <v>-3.7082818294190363E-2</v>
          </cell>
        </row>
        <row r="152">
          <cell r="C152">
            <v>40130</v>
          </cell>
          <cell r="D152">
            <v>45.77</v>
          </cell>
          <cell r="E152">
            <v>25.44</v>
          </cell>
          <cell r="F152">
            <v>28.89</v>
          </cell>
          <cell r="G152">
            <v>8.5939709999999998</v>
          </cell>
          <cell r="H152">
            <v>5.6396220000000001</v>
          </cell>
          <cell r="I152">
            <v>15.58</v>
          </cell>
          <cell r="J152">
            <v>18.329999999999998</v>
          </cell>
          <cell r="L152">
            <v>-8.7317179655099775E-4</v>
          </cell>
          <cell r="M152">
            <v>4.347826086956541E-2</v>
          </cell>
          <cell r="N152">
            <v>1.0846745976207162E-2</v>
          </cell>
          <cell r="O152">
            <v>0.11501711519421587</v>
          </cell>
          <cell r="P152">
            <v>0.26326194752945176</v>
          </cell>
          <cell r="Q152">
            <v>-3.7082818294190356E-2</v>
          </cell>
          <cell r="R152">
            <v>0</v>
          </cell>
          <cell r="T152">
            <v>7.6831019626615676E-2</v>
          </cell>
          <cell r="U152">
            <v>0.11387317804942314</v>
          </cell>
          <cell r="V152">
            <v>-1.0506798516687184E-2</v>
          </cell>
        </row>
        <row r="153">
          <cell r="C153">
            <v>40133</v>
          </cell>
          <cell r="D153">
            <v>45.51</v>
          </cell>
          <cell r="E153">
            <v>25.95</v>
          </cell>
          <cell r="F153">
            <v>30</v>
          </cell>
          <cell r="G153">
            <v>8.8241899999999998</v>
          </cell>
          <cell r="H153">
            <v>5.3594400000000002</v>
          </cell>
          <cell r="I153">
            <v>16.010000000000002</v>
          </cell>
          <cell r="J153">
            <v>18.329999999999998</v>
          </cell>
          <cell r="L153">
            <v>-6.5487884741324276E-3</v>
          </cell>
          <cell r="M153">
            <v>6.4397046759639087E-2</v>
          </cell>
          <cell r="N153">
            <v>4.9685094471658475E-2</v>
          </cell>
          <cell r="O153">
            <v>0.14488667435876246</v>
          </cell>
          <cell r="P153">
            <v>0.20050184428446549</v>
          </cell>
          <cell r="Q153">
            <v>-1.0506798516687121E-2</v>
          </cell>
          <cell r="R153">
            <v>0</v>
          </cell>
          <cell r="T153">
            <v>7.9224509334609935E-2</v>
          </cell>
          <cell r="U153">
            <v>0.11687850959881615</v>
          </cell>
          <cell r="V153">
            <v>-6.7985166872682615E-3</v>
          </cell>
        </row>
        <row r="154">
          <cell r="C154">
            <v>40134</v>
          </cell>
          <cell r="D154">
            <v>45.99</v>
          </cell>
          <cell r="E154">
            <v>25.87</v>
          </cell>
          <cell r="F154">
            <v>30.15</v>
          </cell>
          <cell r="G154">
            <v>8.7219049999999996</v>
          </cell>
          <cell r="H154">
            <v>5.1109989999999996</v>
          </cell>
          <cell r="I154">
            <v>16.07</v>
          </cell>
          <cell r="J154">
            <v>18.329999999999998</v>
          </cell>
          <cell r="L154">
            <v>3.9292730844793233E-3</v>
          </cell>
          <cell r="M154">
            <v>6.1115668580804083E-2</v>
          </cell>
          <cell r="N154">
            <v>5.4933519944016851E-2</v>
          </cell>
          <cell r="O154">
            <v>0.13161579810986179</v>
          </cell>
          <cell r="P154">
            <v>0.14485164973132592</v>
          </cell>
          <cell r="Q154">
            <v>-6.7985166872681635E-3</v>
          </cell>
          <cell r="R154">
            <v>0</v>
          </cell>
          <cell r="T154">
            <v>7.060794638583047E-2</v>
          </cell>
          <cell r="U154">
            <v>0.11148614405319378</v>
          </cell>
          <cell r="V154">
            <v>-9.2707045735474485E-3</v>
          </cell>
        </row>
        <row r="155">
          <cell r="C155">
            <v>40135</v>
          </cell>
          <cell r="D155">
            <v>45.49</v>
          </cell>
          <cell r="E155">
            <v>25.75</v>
          </cell>
          <cell r="F155">
            <v>30.04</v>
          </cell>
          <cell r="G155">
            <v>8.9834440000000004</v>
          </cell>
          <cell r="H155">
            <v>5.2074579999999999</v>
          </cell>
          <cell r="I155">
            <v>16.03</v>
          </cell>
          <cell r="J155">
            <v>18.329999999999998</v>
          </cell>
          <cell r="L155">
            <v>-6.9853743724077599E-3</v>
          </cell>
          <cell r="M155">
            <v>5.6193601312551245E-2</v>
          </cell>
          <cell r="N155">
            <v>5.1084674597620783E-2</v>
          </cell>
          <cell r="O155">
            <v>0.16554894278661036</v>
          </cell>
          <cell r="P155">
            <v>0.16645823687435501</v>
          </cell>
          <cell r="Q155">
            <v>-9.2707045735475058E-3</v>
          </cell>
          <cell r="R155">
            <v>0</v>
          </cell>
          <cell r="T155">
            <v>3.5423647678314865E-2</v>
          </cell>
          <cell r="U155">
            <v>9.3079121814754015E-2</v>
          </cell>
          <cell r="V155">
            <v>-3.7700865265760226E-2</v>
          </cell>
        </row>
        <row r="156">
          <cell r="C156">
            <v>40136</v>
          </cell>
          <cell r="D156">
            <v>45.09</v>
          </cell>
          <cell r="E156">
            <v>24.88</v>
          </cell>
          <cell r="F156">
            <v>29.16</v>
          </cell>
          <cell r="G156">
            <v>8.5979919999999996</v>
          </cell>
          <cell r="H156">
            <v>5.1870599999999998</v>
          </cell>
          <cell r="I156">
            <v>15.57</v>
          </cell>
          <cell r="J156">
            <v>18.329999999999998</v>
          </cell>
          <cell r="L156">
            <v>-1.5717092337917404E-2</v>
          </cell>
          <cell r="M156">
            <v>2.0508613617719496E-2</v>
          </cell>
          <cell r="N156">
            <v>2.0293911826452238E-2</v>
          </cell>
          <cell r="O156">
            <v>0.11553881625885709</v>
          </cell>
          <cell r="P156">
            <v>0.1618891332703003</v>
          </cell>
          <cell r="Q156">
            <v>-3.7700865265760108E-2</v>
          </cell>
          <cell r="R156">
            <v>0</v>
          </cell>
          <cell r="T156">
            <v>2.7285782671134483E-2</v>
          </cell>
          <cell r="U156">
            <v>8.7615804090899876E-2</v>
          </cell>
          <cell r="V156">
            <v>-4.5735475896168082E-2</v>
          </cell>
        </row>
        <row r="157">
          <cell r="C157">
            <v>40137</v>
          </cell>
          <cell r="D157">
            <v>45.1</v>
          </cell>
          <cell r="E157">
            <v>24.74</v>
          </cell>
          <cell r="F157">
            <v>28.76</v>
          </cell>
          <cell r="G157">
            <v>8.2893860000000004</v>
          </cell>
          <cell r="H157">
            <v>5.0705489999999998</v>
          </cell>
          <cell r="I157">
            <v>15.44</v>
          </cell>
          <cell r="J157">
            <v>18.329999999999998</v>
          </cell>
          <cell r="L157">
            <v>-1.5498799388779738E-2</v>
          </cell>
          <cell r="M157">
            <v>1.4766201804758072E-2</v>
          </cell>
          <cell r="N157">
            <v>6.2981105668300508E-3</v>
          </cell>
          <cell r="O157">
            <v>7.5499005576272094E-2</v>
          </cell>
          <cell r="P157">
            <v>0.13579094570230299</v>
          </cell>
          <cell r="Q157">
            <v>-4.573547589616811E-2</v>
          </cell>
          <cell r="R157">
            <v>0</v>
          </cell>
          <cell r="T157">
            <v>3.8056486357108524E-2</v>
          </cell>
          <cell r="U157">
            <v>0.10280463824525142</v>
          </cell>
          <cell r="V157">
            <v>-6.1186650185414068E-2</v>
          </cell>
        </row>
        <row r="158">
          <cell r="C158">
            <v>40140</v>
          </cell>
          <cell r="D158">
            <v>45.55</v>
          </cell>
          <cell r="E158">
            <v>25.14</v>
          </cell>
          <cell r="F158">
            <v>29.25</v>
          </cell>
          <cell r="G158">
            <v>8.3876279999999994</v>
          </cell>
          <cell r="H158">
            <v>5.0705489999999998</v>
          </cell>
          <cell r="I158">
            <v>15.19</v>
          </cell>
          <cell r="J158">
            <v>18.329999999999998</v>
          </cell>
          <cell r="L158">
            <v>-5.6756166775814298E-3</v>
          </cell>
          <cell r="M158">
            <v>3.1173092698933536E-2</v>
          </cell>
          <cell r="N158">
            <v>2.3442967109867041E-2</v>
          </cell>
          <cell r="O158">
            <v>8.8245326390120393E-2</v>
          </cell>
          <cell r="P158">
            <v>0.13579094570230299</v>
          </cell>
          <cell r="Q158">
            <v>-6.1186650185414138E-2</v>
          </cell>
          <cell r="R158">
            <v>0</v>
          </cell>
          <cell r="T158">
            <v>4.643370033508859E-2</v>
          </cell>
          <cell r="U158">
            <v>9.9343185550082036E-2</v>
          </cell>
          <cell r="V158">
            <v>-5.6860321384425275E-2</v>
          </cell>
        </row>
        <row r="159">
          <cell r="C159">
            <v>40141</v>
          </cell>
          <cell r="D159">
            <v>45.56</v>
          </cell>
          <cell r="E159">
            <v>25.28</v>
          </cell>
          <cell r="F159">
            <v>29.3</v>
          </cell>
          <cell r="G159">
            <v>8.3043379999999996</v>
          </cell>
          <cell r="H159">
            <v>5.0821610000000002</v>
          </cell>
          <cell r="I159">
            <v>15.26</v>
          </cell>
          <cell r="J159">
            <v>18.329999999999998</v>
          </cell>
          <cell r="L159">
            <v>-5.4573237284435416E-3</v>
          </cell>
          <cell r="M159">
            <v>3.6915504511895181E-2</v>
          </cell>
          <cell r="N159">
            <v>2.5192442267319981E-2</v>
          </cell>
          <cell r="O159">
            <v>7.7438939502786797E-2</v>
          </cell>
          <cell r="P159">
            <v>0.13839200615187086</v>
          </cell>
          <cell r="Q159">
            <v>-5.6860321384425205E-2</v>
          </cell>
          <cell r="R159">
            <v>0</v>
          </cell>
          <cell r="T159">
            <v>5.0502632838678778E-2</v>
          </cell>
          <cell r="U159">
            <v>0.10282491029617474</v>
          </cell>
          <cell r="V159">
            <v>-4.202719406674902E-2</v>
          </cell>
        </row>
        <row r="160">
          <cell r="C160">
            <v>40142</v>
          </cell>
          <cell r="D160">
            <v>45.44</v>
          </cell>
          <cell r="E160">
            <v>25.42</v>
          </cell>
          <cell r="F160">
            <v>29.56</v>
          </cell>
          <cell r="G160">
            <v>8.3904499999999995</v>
          </cell>
          <cell r="H160">
            <v>5.1314219999999997</v>
          </cell>
          <cell r="I160">
            <v>15.5</v>
          </cell>
          <cell r="J160">
            <v>18.329999999999998</v>
          </cell>
          <cell r="L160">
            <v>-8.0768391180965349E-3</v>
          </cell>
          <cell r="M160">
            <v>4.2657916324856604E-2</v>
          </cell>
          <cell r="N160">
            <v>3.4289713086074203E-2</v>
          </cell>
          <cell r="O160">
            <v>8.8611464267369211E-2</v>
          </cell>
          <cell r="P160">
            <v>0.14942635327606602</v>
          </cell>
          <cell r="Q160">
            <v>-4.2027194066749041E-2</v>
          </cell>
          <cell r="R160">
            <v>0</v>
          </cell>
          <cell r="T160">
            <v>3.5902345619913803E-2</v>
          </cell>
          <cell r="U160">
            <v>8.3764114415455421E-2</v>
          </cell>
          <cell r="V160">
            <v>-1.9777503090234915E-2</v>
          </cell>
        </row>
        <row r="161">
          <cell r="C161">
            <v>40143</v>
          </cell>
          <cell r="D161">
            <v>45.44</v>
          </cell>
          <cell r="E161">
            <v>25.42</v>
          </cell>
          <cell r="F161">
            <v>29.56</v>
          </cell>
          <cell r="G161">
            <v>7.9994009999999998</v>
          </cell>
          <cell r="H161">
            <v>5.1577909999999996</v>
          </cell>
          <cell r="I161">
            <v>15.5</v>
          </cell>
          <cell r="J161">
            <v>18.329999999999998</v>
          </cell>
          <cell r="L161">
            <v>-8.0768391180965349E-3</v>
          </cell>
          <cell r="M161">
            <v>4.2657916324856604E-2</v>
          </cell>
          <cell r="N161">
            <v>3.4289713086074203E-2</v>
          </cell>
          <cell r="O161">
            <v>3.7875159958268956E-2</v>
          </cell>
          <cell r="P161">
            <v>0.15533294671342834</v>
          </cell>
          <cell r="Q161">
            <v>-4.2027194066749041E-2</v>
          </cell>
          <cell r="R161">
            <v>0</v>
          </cell>
          <cell r="T161">
            <v>3.781713738630927E-2</v>
          </cell>
          <cell r="U161">
            <v>8.688601025765777E-2</v>
          </cell>
          <cell r="V161">
            <v>-1.9777503090234915E-2</v>
          </cell>
        </row>
        <row r="162">
          <cell r="C162">
            <v>40144</v>
          </cell>
          <cell r="D162">
            <v>44.99</v>
          </cell>
          <cell r="E162">
            <v>25.25</v>
          </cell>
          <cell r="F162">
            <v>28.97</v>
          </cell>
          <cell r="G162">
            <v>8.1529140000000009</v>
          </cell>
          <cell r="H162">
            <v>4.9409729999999996</v>
          </cell>
          <cell r="I162">
            <v>15.86</v>
          </cell>
          <cell r="J162">
            <v>18.329999999999998</v>
          </cell>
          <cell r="L162">
            <v>-1.7900021829294954E-2</v>
          </cell>
          <cell r="M162">
            <v>3.5684987694831971E-2</v>
          </cell>
          <cell r="N162">
            <v>1.3645906228131555E-2</v>
          </cell>
          <cell r="O162">
            <v>5.7792567452989552E-2</v>
          </cell>
          <cell r="P162">
            <v>0.10676622913210099</v>
          </cell>
          <cell r="Q162">
            <v>-1.9777503090234849E-2</v>
          </cell>
          <cell r="R162">
            <v>0</v>
          </cell>
          <cell r="T162">
            <v>7.1325993298228807E-2</v>
          </cell>
          <cell r="U162">
            <v>0.10270327799063424</v>
          </cell>
          <cell r="V162">
            <v>-1.3597033374536381E-2</v>
          </cell>
        </row>
        <row r="163">
          <cell r="C163">
            <v>40147</v>
          </cell>
          <cell r="D163">
            <v>45</v>
          </cell>
          <cell r="E163">
            <v>25.29</v>
          </cell>
          <cell r="F163">
            <v>29.2</v>
          </cell>
          <cell r="G163">
            <v>8.0200910000000007</v>
          </cell>
          <cell r="H163">
            <v>5.3215589999999997</v>
          </cell>
          <cell r="I163">
            <v>15.86</v>
          </cell>
          <cell r="J163">
            <v>18.329999999999998</v>
          </cell>
          <cell r="L163">
            <v>-1.7681728880157177E-2</v>
          </cell>
          <cell r="M163">
            <v>3.7325676784249362E-2</v>
          </cell>
          <cell r="N163">
            <v>2.1693491952414323E-2</v>
          </cell>
          <cell r="O163">
            <v>4.0559565585582602E-2</v>
          </cell>
          <cell r="P163">
            <v>0.19201659016027706</v>
          </cell>
          <cell r="Q163">
            <v>-1.9777503090234849E-2</v>
          </cell>
          <cell r="R163">
            <v>0</v>
          </cell>
          <cell r="T163">
            <v>8.7458113930109965E-2</v>
          </cell>
          <cell r="U163">
            <v>0.10737598572847616</v>
          </cell>
          <cell r="V163">
            <v>-3.5228677379480898E-2</v>
          </cell>
        </row>
        <row r="164">
          <cell r="C164">
            <v>40148</v>
          </cell>
          <cell r="D164">
            <v>45.06</v>
          </cell>
          <cell r="E164">
            <v>25.94</v>
          </cell>
          <cell r="F164">
            <v>30.18</v>
          </cell>
          <cell r="G164">
            <v>8.3490739999999999</v>
          </cell>
          <cell r="H164">
            <v>5.4609480000000001</v>
          </cell>
          <cell r="I164">
            <v>15.96</v>
          </cell>
          <cell r="J164">
            <v>18.329999999999998</v>
          </cell>
          <cell r="L164">
            <v>-1.6371971185330736E-2</v>
          </cell>
          <cell r="M164">
            <v>6.3986874487284684E-2</v>
          </cell>
          <cell r="N164">
            <v>5.5983205038488526E-2</v>
          </cell>
          <cell r="O164">
            <v>8.3243171989180853E-2</v>
          </cell>
          <cell r="P164">
            <v>0.22323939544832339</v>
          </cell>
          <cell r="Q164">
            <v>-1.3597033374536438E-2</v>
          </cell>
          <cell r="R164">
            <v>0</v>
          </cell>
          <cell r="T164">
            <v>0.10076591670655816</v>
          </cell>
          <cell r="U164">
            <v>0.10135011859149784</v>
          </cell>
          <cell r="V164">
            <v>-1.5451174289245983E-2</v>
          </cell>
        </row>
        <row r="165">
          <cell r="C165">
            <v>40149</v>
          </cell>
          <cell r="D165">
            <v>45.06</v>
          </cell>
          <cell r="E165">
            <v>25.96</v>
          </cell>
          <cell r="F165">
            <v>30.44</v>
          </cell>
          <cell r="G165">
            <v>8.3460059999999991</v>
          </cell>
          <cell r="H165">
            <v>5.4915450000000003</v>
          </cell>
          <cell r="I165">
            <v>15.61</v>
          </cell>
          <cell r="J165">
            <v>18.329999999999998</v>
          </cell>
          <cell r="L165">
            <v>-1.6371971185330736E-2</v>
          </cell>
          <cell r="M165">
            <v>6.480721903199349E-2</v>
          </cell>
          <cell r="N165">
            <v>6.508047585724297E-2</v>
          </cell>
          <cell r="O165">
            <v>8.2845117060974083E-2</v>
          </cell>
          <cell r="P165">
            <v>0.23009305085440546</v>
          </cell>
          <cell r="Q165">
            <v>-3.5228677379480877E-2</v>
          </cell>
          <cell r="R165">
            <v>0</v>
          </cell>
          <cell r="T165">
            <v>0.1182383915749162</v>
          </cell>
          <cell r="U165">
            <v>0.11209937359362641</v>
          </cell>
          <cell r="V165">
            <v>2.101359703337451E-2</v>
          </cell>
        </row>
        <row r="166">
          <cell r="C166">
            <v>40150</v>
          </cell>
          <cell r="D166">
            <v>44.63</v>
          </cell>
          <cell r="E166">
            <v>26.44</v>
          </cell>
          <cell r="F166">
            <v>30.3</v>
          </cell>
          <cell r="G166">
            <v>8.5392919999999997</v>
          </cell>
          <cell r="H166">
            <v>5.5451610000000002</v>
          </cell>
          <cell r="I166">
            <v>15.93</v>
          </cell>
          <cell r="J166">
            <v>18.329999999999998</v>
          </cell>
          <cell r="L166">
            <v>-2.5758567998253601E-2</v>
          </cell>
          <cell r="M166">
            <v>8.449548810500418E-2</v>
          </cell>
          <cell r="N166">
            <v>6.0181945416375227E-2</v>
          </cell>
          <cell r="O166">
            <v>0.10792283702621819</v>
          </cell>
          <cell r="P166">
            <v>0.2421029076460024</v>
          </cell>
          <cell r="Q166">
            <v>-1.5451174289246028E-2</v>
          </cell>
          <cell r="R166">
            <v>0</v>
          </cell>
          <cell r="T166">
            <v>0.12733365246529446</v>
          </cell>
          <cell r="U166">
            <v>0.10969713555920464</v>
          </cell>
          <cell r="V166">
            <v>4.2645241038319029E-2</v>
          </cell>
        </row>
        <row r="167">
          <cell r="C167">
            <v>40151</v>
          </cell>
          <cell r="D167">
            <v>45.16</v>
          </cell>
          <cell r="E167">
            <v>26.85</v>
          </cell>
          <cell r="F167">
            <v>30.77</v>
          </cell>
          <cell r="G167">
            <v>8.5100049999999996</v>
          </cell>
          <cell r="H167">
            <v>5.402101</v>
          </cell>
          <cell r="I167">
            <v>16.52</v>
          </cell>
          <cell r="J167">
            <v>18.329999999999998</v>
          </cell>
          <cell r="L167">
            <v>-1.4189041693953408E-2</v>
          </cell>
          <cell r="M167">
            <v>0.10131255127153405</v>
          </cell>
          <cell r="N167">
            <v>7.6627011896431174E-2</v>
          </cell>
          <cell r="O167">
            <v>0.10412302128880269</v>
          </cell>
          <cell r="P167">
            <v>0.21005780706770749</v>
          </cell>
          <cell r="Q167">
            <v>2.1013597033374465E-2</v>
          </cell>
          <cell r="R167">
            <v>0</v>
          </cell>
          <cell r="T167">
            <v>0.12111057922450939</v>
          </cell>
          <cell r="U167">
            <v>0.10127409840053503</v>
          </cell>
          <cell r="V167">
            <v>3.5228677379480898E-2</v>
          </cell>
        </row>
        <row r="168">
          <cell r="C168">
            <v>40154</v>
          </cell>
          <cell r="D168">
            <v>44.89</v>
          </cell>
          <cell r="E168">
            <v>26.62</v>
          </cell>
          <cell r="F168">
            <v>31.058</v>
          </cell>
          <cell r="G168">
            <v>8.4949980000000007</v>
          </cell>
          <cell r="H168">
            <v>5.5713730000000004</v>
          </cell>
          <cell r="I168">
            <v>16.87</v>
          </cell>
          <cell r="J168">
            <v>18.329999999999998</v>
          </cell>
          <cell r="L168">
            <v>-2.0082951320672393E-2</v>
          </cell>
          <cell r="M168">
            <v>9.1878589007383216E-2</v>
          </cell>
          <cell r="N168">
            <v>8.6703988803358945E-2</v>
          </cell>
          <cell r="O168">
            <v>0.10217595143626079</v>
          </cell>
          <cell r="P168">
            <v>0.24797433345586017</v>
          </cell>
          <cell r="Q168">
            <v>4.2645241038318904E-2</v>
          </cell>
          <cell r="R168">
            <v>0</v>
          </cell>
          <cell r="T168">
            <v>0.12637625658209672</v>
          </cell>
          <cell r="U168">
            <v>0.10671714407346584</v>
          </cell>
          <cell r="V168">
            <v>3.8936959208899821E-2</v>
          </cell>
        </row>
        <row r="169">
          <cell r="C169">
            <v>40155</v>
          </cell>
          <cell r="D169">
            <v>44.59</v>
          </cell>
          <cell r="E169">
            <v>26.33</v>
          </cell>
          <cell r="F169">
            <v>30.78</v>
          </cell>
          <cell r="G169">
            <v>8.5208929999999992</v>
          </cell>
          <cell r="H169">
            <v>5.7543379999999997</v>
          </cell>
          <cell r="I169">
            <v>16.75</v>
          </cell>
          <cell r="J169">
            <v>18.329999999999998</v>
          </cell>
          <cell r="L169">
            <v>-2.6631739794804599E-2</v>
          </cell>
          <cell r="M169">
            <v>7.9983593109105744E-2</v>
          </cell>
          <cell r="N169">
            <v>7.6976906927921807E-2</v>
          </cell>
          <cell r="O169">
            <v>0.105535675153964</v>
          </cell>
          <cell r="P169">
            <v>0.28895805935623531</v>
          </cell>
          <cell r="Q169">
            <v>3.5228677379480766E-2</v>
          </cell>
          <cell r="R169">
            <v>0</v>
          </cell>
          <cell r="T169">
            <v>0.12302537099090471</v>
          </cell>
          <cell r="U169">
            <v>0.11033063715056059</v>
          </cell>
          <cell r="V169">
            <v>3.6464771322620493E-2</v>
          </cell>
        </row>
        <row r="170">
          <cell r="C170">
            <v>40156</v>
          </cell>
          <cell r="D170">
            <v>44.77</v>
          </cell>
          <cell r="E170">
            <v>25.99</v>
          </cell>
          <cell r="F170">
            <v>31.27</v>
          </cell>
          <cell r="G170">
            <v>8.3444979999999997</v>
          </cell>
          <cell r="H170">
            <v>5.6317190000000004</v>
          </cell>
          <cell r="I170">
            <v>16.809999999999999</v>
          </cell>
          <cell r="J170">
            <v>18.329999999999998</v>
          </cell>
          <cell r="L170">
            <v>-2.2702466710325275E-2</v>
          </cell>
          <cell r="M170">
            <v>6.6037735849056478E-2</v>
          </cell>
          <cell r="N170">
            <v>9.4121763470958797E-2</v>
          </cell>
          <cell r="O170">
            <v>8.2649462943719998E-2</v>
          </cell>
          <cell r="P170">
            <v>0.26149169427997432</v>
          </cell>
          <cell r="Q170">
            <v>3.8936959208899724E-2</v>
          </cell>
          <cell r="R170">
            <v>0</v>
          </cell>
          <cell r="T170">
            <v>0.1146481570129248</v>
          </cell>
          <cell r="U170">
            <v>0.11005189645036381</v>
          </cell>
          <cell r="V170">
            <v>2.4721878862793433E-2</v>
          </cell>
        </row>
        <row r="171">
          <cell r="C171">
            <v>40157</v>
          </cell>
          <cell r="D171">
            <v>45.56</v>
          </cell>
          <cell r="E171">
            <v>25.94</v>
          </cell>
          <cell r="F171">
            <v>31.39</v>
          </cell>
          <cell r="G171">
            <v>8.5363159999999993</v>
          </cell>
          <cell r="H171">
            <v>5.4464139999999999</v>
          </cell>
          <cell r="I171">
            <v>16.77</v>
          </cell>
          <cell r="J171">
            <v>18.329999999999998</v>
          </cell>
          <cell r="L171">
            <v>-5.4573237284435416E-3</v>
          </cell>
          <cell r="M171">
            <v>6.3986874487284684E-2</v>
          </cell>
          <cell r="N171">
            <v>9.8320503848845497E-2</v>
          </cell>
          <cell r="O171">
            <v>0.10753671855609337</v>
          </cell>
          <cell r="P171">
            <v>0.21998381393144273</v>
          </cell>
          <cell r="Q171">
            <v>3.6464771322620493E-2</v>
          </cell>
          <cell r="R171">
            <v>0</v>
          </cell>
          <cell r="T171">
            <v>0.13140258496888463</v>
          </cell>
          <cell r="U171">
            <v>0.12109509619088157</v>
          </cell>
          <cell r="V171">
            <v>4.1409147095179295E-2</v>
          </cell>
        </row>
        <row r="172">
          <cell r="C172">
            <v>40158</v>
          </cell>
          <cell r="D172">
            <v>44.9</v>
          </cell>
          <cell r="E172">
            <v>25.64</v>
          </cell>
          <cell r="F172">
            <v>30.16</v>
          </cell>
          <cell r="G172">
            <v>8.4266629999999996</v>
          </cell>
          <cell r="H172">
            <v>5.6404230000000002</v>
          </cell>
          <cell r="I172">
            <v>16.579999999999998</v>
          </cell>
          <cell r="J172">
            <v>18.329999999999998</v>
          </cell>
          <cell r="L172">
            <v>-1.9864658371534727E-2</v>
          </cell>
          <cell r="M172">
            <v>5.1681706316653031E-2</v>
          </cell>
          <cell r="N172">
            <v>5.5283414975507483E-2</v>
          </cell>
          <cell r="O172">
            <v>9.3309887707770489E-2</v>
          </cell>
          <cell r="P172">
            <v>0.26344136962901299</v>
          </cell>
          <cell r="Q172">
            <v>2.4721878862793423E-2</v>
          </cell>
          <cell r="R172">
            <v>0</v>
          </cell>
          <cell r="T172">
            <v>0.12589755864049779</v>
          </cell>
          <cell r="U172">
            <v>0.11549494212329464</v>
          </cell>
          <cell r="V172">
            <v>3.4610630407910889E-2</v>
          </cell>
        </row>
        <row r="173">
          <cell r="C173">
            <v>40161</v>
          </cell>
          <cell r="D173">
            <v>44.67</v>
          </cell>
          <cell r="E173">
            <v>25.98</v>
          </cell>
          <cell r="F173">
            <v>30.56</v>
          </cell>
          <cell r="G173">
            <v>8.6549019999999999</v>
          </cell>
          <cell r="H173">
            <v>5.7039590000000002</v>
          </cell>
          <cell r="I173">
            <v>16.850000000000001</v>
          </cell>
          <cell r="J173">
            <v>18.329999999999998</v>
          </cell>
          <cell r="L173">
            <v>-2.4885396201702714E-2</v>
          </cell>
          <cell r="M173">
            <v>6.5627563576702297E-2</v>
          </cell>
          <cell r="N173">
            <v>6.9279216235129448E-2</v>
          </cell>
          <cell r="O173">
            <v>0.12292255353533887</v>
          </cell>
          <cell r="P173">
            <v>0.27767328288458781</v>
          </cell>
          <cell r="Q173">
            <v>4.1409147095179399E-2</v>
          </cell>
          <cell r="R173">
            <v>0</v>
          </cell>
          <cell r="T173">
            <v>0.14241263762565809</v>
          </cell>
          <cell r="U173">
            <v>0.11846479758357148</v>
          </cell>
          <cell r="V173">
            <v>5.0679851668726884E-2</v>
          </cell>
        </row>
        <row r="174">
          <cell r="C174">
            <v>40162</v>
          </cell>
          <cell r="D174">
            <v>44.88</v>
          </cell>
          <cell r="E174">
            <v>25.44</v>
          </cell>
          <cell r="F174">
            <v>30.35</v>
          </cell>
          <cell r="G174">
            <v>8.6703939999999999</v>
          </cell>
          <cell r="H174">
            <v>5.632549</v>
          </cell>
          <cell r="I174">
            <v>16.739999999999998</v>
          </cell>
          <cell r="J174">
            <v>18.329999999999998</v>
          </cell>
          <cell r="L174">
            <v>-2.0301244269810059E-2</v>
          </cell>
          <cell r="M174">
            <v>4.347826086956541E-2</v>
          </cell>
          <cell r="N174">
            <v>6.1931420573827944E-2</v>
          </cell>
          <cell r="O174">
            <v>0.12493254928102937</v>
          </cell>
          <cell r="P174">
            <v>0.2616776123107305</v>
          </cell>
          <cell r="Q174">
            <v>3.4610630407911014E-2</v>
          </cell>
          <cell r="R174">
            <v>0</v>
          </cell>
          <cell r="T174">
            <v>0.12541886069889913</v>
          </cell>
          <cell r="U174">
            <v>0.10485211538851388</v>
          </cell>
          <cell r="V174">
            <v>8.0346106304078554E-3</v>
          </cell>
        </row>
        <row r="175">
          <cell r="C175">
            <v>40163</v>
          </cell>
          <cell r="D175">
            <v>44.69</v>
          </cell>
          <cell r="E175">
            <v>25.58</v>
          </cell>
          <cell r="F175">
            <v>31.73</v>
          </cell>
          <cell r="G175">
            <v>8.8096800000000002</v>
          </cell>
          <cell r="H175">
            <v>5.5707509999999996</v>
          </cell>
          <cell r="I175">
            <v>17</v>
          </cell>
          <cell r="J175">
            <v>18.329999999999998</v>
          </cell>
          <cell r="L175">
            <v>-2.4448810303427271E-2</v>
          </cell>
          <cell r="M175">
            <v>4.9220672682526612E-2</v>
          </cell>
          <cell r="N175">
            <v>0.11021693491952433</v>
          </cell>
          <cell r="O175">
            <v>0.14300408732868419</v>
          </cell>
          <cell r="P175">
            <v>0.24783500693160643</v>
          </cell>
          <cell r="Q175">
            <v>5.0679851668726794E-2</v>
          </cell>
          <cell r="R175">
            <v>0</v>
          </cell>
          <cell r="T175">
            <v>0.13882240306366683</v>
          </cell>
          <cell r="U175">
            <v>0.12088730766891687</v>
          </cell>
          <cell r="V175">
            <v>1.2978986402966654E-2</v>
          </cell>
        </row>
        <row r="176">
          <cell r="C176">
            <v>40164</v>
          </cell>
          <cell r="D176">
            <v>44.31</v>
          </cell>
          <cell r="E176">
            <v>25.08</v>
          </cell>
          <cell r="F176">
            <v>31.16</v>
          </cell>
          <cell r="G176">
            <v>8.5798269999999999</v>
          </cell>
          <cell r="H176">
            <v>5.5330709999999996</v>
          </cell>
          <cell r="I176">
            <v>16.309999999999999</v>
          </cell>
          <cell r="J176">
            <v>18.329999999999998</v>
          </cell>
          <cell r="L176">
            <v>-3.2743942370661472E-2</v>
          </cell>
          <cell r="M176">
            <v>2.8712059064807116E-2</v>
          </cell>
          <cell r="N176">
            <v>9.0272918124562729E-2</v>
          </cell>
          <cell r="O176">
            <v>0.11318201450824583</v>
          </cell>
          <cell r="P176">
            <v>0.23939477633052908</v>
          </cell>
          <cell r="Q176">
            <v>8.0346106304078901E-3</v>
          </cell>
          <cell r="R176">
            <v>0</v>
          </cell>
          <cell r="T176">
            <v>0.16036381043561504</v>
          </cell>
          <cell r="U176">
            <v>0.13404893673092899</v>
          </cell>
          <cell r="V176">
            <v>1.9159456118664906E-2</v>
          </cell>
        </row>
        <row r="177">
          <cell r="C177">
            <v>40165</v>
          </cell>
          <cell r="D177">
            <v>44.57</v>
          </cell>
          <cell r="E177">
            <v>25.46</v>
          </cell>
          <cell r="F177">
            <v>31.55</v>
          </cell>
          <cell r="G177">
            <v>8.5553100000000004</v>
          </cell>
          <cell r="H177">
            <v>5.4705199999999996</v>
          </cell>
          <cell r="I177">
            <v>16.39</v>
          </cell>
          <cell r="J177">
            <v>18.329999999999998</v>
          </cell>
          <cell r="L177">
            <v>-2.7068325693080153E-2</v>
          </cell>
          <cell r="M177">
            <v>4.4298605414273995E-2</v>
          </cell>
          <cell r="N177">
            <v>0.10391882435269428</v>
          </cell>
          <cell r="O177">
            <v>0.11000107817355076</v>
          </cell>
          <cell r="P177">
            <v>0.2253835007379601</v>
          </cell>
          <cell r="Q177">
            <v>1.2978986402966575E-2</v>
          </cell>
          <cell r="R177">
            <v>0</v>
          </cell>
          <cell r="T177">
            <v>0.16682623264719965</v>
          </cell>
          <cell r="U177">
            <v>0.14165602383993189</v>
          </cell>
          <cell r="V177">
            <v>3.3992583436341164E-2</v>
          </cell>
        </row>
        <row r="178">
          <cell r="C178">
            <v>40168</v>
          </cell>
          <cell r="D178">
            <v>45.41</v>
          </cell>
          <cell r="E178">
            <v>25.84</v>
          </cell>
          <cell r="F178">
            <v>31.97</v>
          </cell>
          <cell r="G178">
            <v>8.64602</v>
          </cell>
          <cell r="H178">
            <v>5.4416529999999996</v>
          </cell>
          <cell r="I178">
            <v>16.489999999999998</v>
          </cell>
          <cell r="J178">
            <v>18.329999999999998</v>
          </cell>
          <cell r="L178">
            <v>-8.7317179655098665E-3</v>
          </cell>
          <cell r="M178">
            <v>5.9885151763740874E-2</v>
          </cell>
          <cell r="N178">
            <v>0.11861441567529751</v>
          </cell>
          <cell r="O178">
            <v>0.12177016635400495</v>
          </cell>
          <cell r="P178">
            <v>0.21891736122730987</v>
          </cell>
          <cell r="Q178">
            <v>1.9159456118664986E-2</v>
          </cell>
          <cell r="R178">
            <v>0</v>
          </cell>
          <cell r="T178">
            <v>0.16850167544279557</v>
          </cell>
          <cell r="U178">
            <v>0.15025644144418082</v>
          </cell>
          <cell r="V178">
            <v>3.7082818294190502E-2</v>
          </cell>
        </row>
        <row r="179">
          <cell r="C179">
            <v>40169</v>
          </cell>
          <cell r="D179">
            <v>45.84</v>
          </cell>
          <cell r="E179">
            <v>25.64</v>
          </cell>
          <cell r="F179">
            <v>32</v>
          </cell>
          <cell r="G179">
            <v>8.8602550000000004</v>
          </cell>
          <cell r="H179">
            <v>5.6485469999999998</v>
          </cell>
          <cell r="I179">
            <v>16.73</v>
          </cell>
          <cell r="J179">
            <v>18.329999999999998</v>
          </cell>
          <cell r="L179">
            <v>6.5487884741322056E-4</v>
          </cell>
          <cell r="M179">
            <v>5.1681706316653031E-2</v>
          </cell>
          <cell r="N179">
            <v>0.11966410076976919</v>
          </cell>
          <cell r="O179">
            <v>0.14956589567094514</v>
          </cell>
          <cell r="P179">
            <v>0.26526112635414956</v>
          </cell>
          <cell r="Q179">
            <v>3.3992583436341262E-2</v>
          </cell>
          <cell r="R179">
            <v>0</v>
          </cell>
          <cell r="T179">
            <v>0.18238391574916221</v>
          </cell>
          <cell r="U179">
            <v>0.15839060187719198</v>
          </cell>
          <cell r="V179">
            <v>3.7082818294190502E-2</v>
          </cell>
        </row>
        <row r="180">
          <cell r="C180">
            <v>40170</v>
          </cell>
          <cell r="D180">
            <v>45.95</v>
          </cell>
          <cell r="E180">
            <v>25.32</v>
          </cell>
          <cell r="F180">
            <v>31.54</v>
          </cell>
          <cell r="G180">
            <v>9.0739809999999999</v>
          </cell>
          <cell r="H180">
            <v>5.6485469999999998</v>
          </cell>
          <cell r="I180">
            <v>16.78</v>
          </cell>
          <cell r="J180">
            <v>18.329999999999998</v>
          </cell>
          <cell r="L180">
            <v>3.0561012879284366E-3</v>
          </cell>
          <cell r="M180">
            <v>3.8556193601312572E-2</v>
          </cell>
          <cell r="N180">
            <v>0.10356892932120365</v>
          </cell>
          <cell r="O180">
            <v>0.17729558523610645</v>
          </cell>
          <cell r="P180">
            <v>0.26526112635414956</v>
          </cell>
          <cell r="Q180">
            <v>3.7082818294190467E-2</v>
          </cell>
          <cell r="R180">
            <v>0</v>
          </cell>
          <cell r="T180">
            <v>0.17089516515078984</v>
          </cell>
          <cell r="U180">
            <v>0.16112226073911898</v>
          </cell>
          <cell r="V180">
            <v>7.4165636588380726E-2</v>
          </cell>
        </row>
        <row r="181">
          <cell r="C181">
            <v>40171</v>
          </cell>
          <cell r="D181">
            <v>46.1</v>
          </cell>
          <cell r="E181">
            <v>25.83</v>
          </cell>
          <cell r="F181">
            <v>32.19</v>
          </cell>
          <cell r="G181">
            <v>9.1014870000000005</v>
          </cell>
          <cell r="H181">
            <v>5.7133510000000003</v>
          </cell>
          <cell r="I181">
            <v>16.78</v>
          </cell>
          <cell r="J181">
            <v>18.329999999999998</v>
          </cell>
          <cell r="L181">
            <v>6.3304955249945394E-3</v>
          </cell>
          <cell r="M181">
            <v>5.9474979491386248E-2</v>
          </cell>
          <cell r="N181">
            <v>0.12631210636808965</v>
          </cell>
          <cell r="O181">
            <v>0.18086432671435104</v>
          </cell>
          <cell r="P181">
            <v>0.27977706860128948</v>
          </cell>
          <cell r="Q181">
            <v>3.7082818294190467E-2</v>
          </cell>
          <cell r="R181">
            <v>0</v>
          </cell>
          <cell r="T181">
            <v>0.16921972235519392</v>
          </cell>
          <cell r="U181">
            <v>0.1597640333272517</v>
          </cell>
          <cell r="V181">
            <v>8.3436341161928315E-2</v>
          </cell>
        </row>
        <row r="182">
          <cell r="C182">
            <v>40172</v>
          </cell>
          <cell r="D182">
            <v>46.1</v>
          </cell>
          <cell r="E182">
            <v>25.83</v>
          </cell>
          <cell r="F182">
            <v>32.19</v>
          </cell>
          <cell r="G182">
            <v>9.1014870000000005</v>
          </cell>
          <cell r="H182">
            <v>5.6590379999999998</v>
          </cell>
          <cell r="I182">
            <v>16.78</v>
          </cell>
          <cell r="J182">
            <v>18.329999999999998</v>
          </cell>
          <cell r="L182">
            <v>6.3304955249945394E-3</v>
          </cell>
          <cell r="M182">
            <v>5.9474979491386248E-2</v>
          </cell>
          <cell r="N182">
            <v>0.12631210636808965</v>
          </cell>
          <cell r="O182">
            <v>0.18086432671435104</v>
          </cell>
          <cell r="P182">
            <v>0.26761108546338286</v>
          </cell>
          <cell r="Q182">
            <v>3.7082818294190467E-2</v>
          </cell>
          <cell r="R182">
            <v>0</v>
          </cell>
          <cell r="T182">
            <v>0.18573480134035422</v>
          </cell>
          <cell r="U182">
            <v>0.16122362099373602</v>
          </cell>
          <cell r="V182">
            <v>9.3325092707045768E-2</v>
          </cell>
        </row>
        <row r="183">
          <cell r="C183">
            <v>40175</v>
          </cell>
          <cell r="D183">
            <v>46.26</v>
          </cell>
          <cell r="E183">
            <v>25.49</v>
          </cell>
          <cell r="F183">
            <v>31.62</v>
          </cell>
          <cell r="G183">
            <v>9.1571289999999994</v>
          </cell>
          <cell r="H183">
            <v>5.6777860000000002</v>
          </cell>
          <cell r="I183">
            <v>17.38</v>
          </cell>
          <cell r="J183">
            <v>18.329999999999998</v>
          </cell>
          <cell r="L183">
            <v>9.8231827111983083E-3</v>
          </cell>
          <cell r="M183">
            <v>4.5529122231337205E-2</v>
          </cell>
          <cell r="N183">
            <v>0.10636808957312827</v>
          </cell>
          <cell r="O183">
            <v>0.18808354845987885</v>
          </cell>
          <cell r="P183">
            <v>0.27181059298219923</v>
          </cell>
          <cell r="Q183">
            <v>7.4165636588380712E-2</v>
          </cell>
          <cell r="R183">
            <v>0</v>
          </cell>
          <cell r="T183">
            <v>0.17831498324557202</v>
          </cell>
          <cell r="U183">
            <v>0.15000810882036944</v>
          </cell>
          <cell r="V183">
            <v>0.130407911001236</v>
          </cell>
        </row>
        <row r="184">
          <cell r="C184">
            <v>40176</v>
          </cell>
          <cell r="D184">
            <v>46.65</v>
          </cell>
          <cell r="E184">
            <v>25.37</v>
          </cell>
          <cell r="F184">
            <v>31.3</v>
          </cell>
          <cell r="G184">
            <v>9.0432790000000001</v>
          </cell>
          <cell r="H184">
            <v>5.5981300000000003</v>
          </cell>
          <cell r="I184">
            <v>17.53</v>
          </cell>
          <cell r="J184">
            <v>18.329999999999998</v>
          </cell>
          <cell r="L184">
            <v>1.8336607727570398E-2</v>
          </cell>
          <cell r="M184">
            <v>4.0607054963084588E-2</v>
          </cell>
          <cell r="N184">
            <v>9.5171448565430472E-2</v>
          </cell>
          <cell r="O184">
            <v>0.17331218158362804</v>
          </cell>
          <cell r="P184">
            <v>0.2539678379726602</v>
          </cell>
          <cell r="Q184">
            <v>8.3436341161928329E-2</v>
          </cell>
          <cell r="R184">
            <v>0</v>
          </cell>
          <cell r="T184">
            <v>0.19267592149353746</v>
          </cell>
          <cell r="U184">
            <v>0.16991019481440944</v>
          </cell>
          <cell r="V184">
            <v>0.16563658838071688</v>
          </cell>
        </row>
        <row r="185">
          <cell r="C185">
            <v>40177</v>
          </cell>
          <cell r="D185">
            <v>46.86</v>
          </cell>
          <cell r="E185">
            <v>25.98</v>
          </cell>
          <cell r="F185">
            <v>31.85</v>
          </cell>
          <cell r="G185">
            <v>9.0272319999999997</v>
          </cell>
          <cell r="H185">
            <v>5.5150829999999997</v>
          </cell>
          <cell r="I185">
            <v>17.690000000000001</v>
          </cell>
          <cell r="J185">
            <v>18.329999999999998</v>
          </cell>
          <cell r="L185">
            <v>2.2920759659462941E-2</v>
          </cell>
          <cell r="M185">
            <v>6.5627563576702297E-2</v>
          </cell>
          <cell r="N185">
            <v>0.11441567529741081</v>
          </cell>
          <cell r="O185">
            <v>0.17123017785711769</v>
          </cell>
          <cell r="P185">
            <v>0.23536550700854963</v>
          </cell>
          <cell r="Q185">
            <v>9.332509270704592E-2</v>
          </cell>
          <cell r="R185">
            <v>0</v>
          </cell>
          <cell r="T185">
            <v>0.19076112972714213</v>
          </cell>
          <cell r="U185">
            <v>0.17005716718360403</v>
          </cell>
          <cell r="V185">
            <v>0.17428924598269474</v>
          </cell>
        </row>
        <row r="186">
          <cell r="C186">
            <v>40178</v>
          </cell>
          <cell r="D186">
            <v>46.26</v>
          </cell>
          <cell r="E186">
            <v>26.06</v>
          </cell>
          <cell r="F186">
            <v>31.47</v>
          </cell>
          <cell r="G186">
            <v>9.2081689999999998</v>
          </cell>
          <cell r="H186">
            <v>5.5150829999999997</v>
          </cell>
          <cell r="I186">
            <v>18.29</v>
          </cell>
          <cell r="J186">
            <v>18.329999999999998</v>
          </cell>
          <cell r="L186">
            <v>9.8231827111983083E-3</v>
          </cell>
          <cell r="M186">
            <v>6.8908941755537301E-2</v>
          </cell>
          <cell r="N186">
            <v>0.10111966410076989</v>
          </cell>
          <cell r="O186">
            <v>0.19470568781309683</v>
          </cell>
          <cell r="P186">
            <v>0.23536550700854963</v>
          </cell>
          <cell r="Q186">
            <v>0.13040791100123617</v>
          </cell>
          <cell r="R186">
            <v>0</v>
          </cell>
          <cell r="T186">
            <v>0.18717089516515087</v>
          </cell>
          <cell r="U186">
            <v>0.16619534148269793</v>
          </cell>
          <cell r="V186">
            <v>0.18355995055624219</v>
          </cell>
        </row>
        <row r="187">
          <cell r="C187">
            <v>40182</v>
          </cell>
          <cell r="D187">
            <v>46.94</v>
          </cell>
          <cell r="E187">
            <v>26.01</v>
          </cell>
          <cell r="F187">
            <v>32.24</v>
          </cell>
          <cell r="G187">
            <v>9.3428550000000001</v>
          </cell>
          <cell r="H187">
            <v>5.6303020000000004</v>
          </cell>
          <cell r="I187">
            <v>18.86</v>
          </cell>
          <cell r="J187">
            <v>18.329999999999998</v>
          </cell>
          <cell r="L187">
            <v>2.4667103252564937E-2</v>
          </cell>
          <cell r="M187">
            <v>6.6858080393765507E-2</v>
          </cell>
          <cell r="N187">
            <v>0.12806158152554237</v>
          </cell>
          <cell r="O187">
            <v>0.21218040295666074</v>
          </cell>
          <cell r="P187">
            <v>0.26117428964192424</v>
          </cell>
          <cell r="Q187">
            <v>0.16563658838071693</v>
          </cell>
          <cell r="R187">
            <v>0</v>
          </cell>
          <cell r="T187">
            <v>0.17783628530397322</v>
          </cell>
          <cell r="U187">
            <v>0.16566826815868965</v>
          </cell>
          <cell r="V187">
            <v>0.17614338689740422</v>
          </cell>
        </row>
        <row r="188">
          <cell r="C188">
            <v>40183</v>
          </cell>
          <cell r="D188">
            <v>48.07</v>
          </cell>
          <cell r="E188">
            <v>25.86</v>
          </cell>
          <cell r="F188">
            <v>31.82</v>
          </cell>
          <cell r="G188">
            <v>9.3225829999999998</v>
          </cell>
          <cell r="H188">
            <v>5.6712009999999999</v>
          </cell>
          <cell r="I188">
            <v>19</v>
          </cell>
          <cell r="J188">
            <v>18.329999999999998</v>
          </cell>
          <cell r="L188">
            <v>4.9334206505129874E-2</v>
          </cell>
          <cell r="M188">
            <v>6.0705496308449458E-2</v>
          </cell>
          <cell r="N188">
            <v>0.11336599020293914</v>
          </cell>
          <cell r="O188">
            <v>0.2095502303671537</v>
          </cell>
          <cell r="P188">
            <v>0.27033556860565744</v>
          </cell>
          <cell r="Q188">
            <v>0.1742892459826948</v>
          </cell>
          <cell r="R188">
            <v>0</v>
          </cell>
          <cell r="T188">
            <v>0.19554810914313081</v>
          </cell>
          <cell r="U188">
            <v>0.17434470595390139</v>
          </cell>
          <cell r="V188">
            <v>0.18479604449938208</v>
          </cell>
        </row>
        <row r="189">
          <cell r="C189">
            <v>40184</v>
          </cell>
          <cell r="D189">
            <v>47.6</v>
          </cell>
          <cell r="E189">
            <v>25.67</v>
          </cell>
          <cell r="F189">
            <v>31.48</v>
          </cell>
          <cell r="G189">
            <v>9.4401609999999998</v>
          </cell>
          <cell r="H189">
            <v>5.6074770000000003</v>
          </cell>
          <cell r="I189">
            <v>19.149999999999999</v>
          </cell>
          <cell r="J189">
            <v>18.329999999999998</v>
          </cell>
          <cell r="L189">
            <v>3.9074437895656011E-2</v>
          </cell>
          <cell r="M189">
            <v>5.2912223133716241E-2</v>
          </cell>
          <cell r="N189">
            <v>0.1014695591322603</v>
          </cell>
          <cell r="O189">
            <v>0.22480528328393756</v>
          </cell>
          <cell r="P189">
            <v>0.25606154379612822</v>
          </cell>
          <cell r="Q189">
            <v>0.18355995055624219</v>
          </cell>
          <cell r="R189">
            <v>0</v>
          </cell>
          <cell r="T189">
            <v>0.19195787458113928</v>
          </cell>
          <cell r="U189">
            <v>0.17193233189401766</v>
          </cell>
          <cell r="V189">
            <v>0.19221260815821992</v>
          </cell>
        </row>
        <row r="190">
          <cell r="C190">
            <v>40185</v>
          </cell>
          <cell r="D190">
            <v>48.98</v>
          </cell>
          <cell r="E190">
            <v>25.75</v>
          </cell>
          <cell r="F190">
            <v>31</v>
          </cell>
          <cell r="G190">
            <v>9.2524499999999996</v>
          </cell>
          <cell r="H190">
            <v>5.5796979999999996</v>
          </cell>
          <cell r="I190">
            <v>19.03</v>
          </cell>
          <cell r="J190">
            <v>18.329999999999998</v>
          </cell>
          <cell r="L190">
            <v>6.9198864876664379E-2</v>
          </cell>
          <cell r="M190">
            <v>5.6193601312551245E-2</v>
          </cell>
          <cell r="N190">
            <v>8.4674597620713943E-2</v>
          </cell>
          <cell r="O190">
            <v>0.20045088672962974</v>
          </cell>
          <cell r="P190">
            <v>0.24983911370410761</v>
          </cell>
          <cell r="Q190">
            <v>0.17614338689740427</v>
          </cell>
          <cell r="R190">
            <v>0</v>
          </cell>
          <cell r="T190">
            <v>0.15031115366203934</v>
          </cell>
          <cell r="U190">
            <v>0.15667761357416524</v>
          </cell>
          <cell r="V190">
            <v>0.17428924598269474</v>
          </cell>
        </row>
        <row r="191">
          <cell r="C191">
            <v>40186</v>
          </cell>
          <cell r="D191">
            <v>49.47</v>
          </cell>
          <cell r="E191">
            <v>26.34</v>
          </cell>
          <cell r="F191">
            <v>30.71</v>
          </cell>
          <cell r="G191">
            <v>9.2392629999999993</v>
          </cell>
          <cell r="H191">
            <v>5.7939800000000004</v>
          </cell>
          <cell r="I191">
            <v>19.170000000000002</v>
          </cell>
          <cell r="J191">
            <v>18.329999999999998</v>
          </cell>
          <cell r="L191">
            <v>7.9895219384413796E-2</v>
          </cell>
          <cell r="M191">
            <v>8.0393765381460147E-2</v>
          </cell>
          <cell r="N191">
            <v>7.4527641707487824E-2</v>
          </cell>
          <cell r="O191">
            <v>0.19873995115653242</v>
          </cell>
          <cell r="P191">
            <v>0.29783777330230521</v>
          </cell>
          <cell r="Q191">
            <v>0.18479604449938214</v>
          </cell>
          <cell r="R191">
            <v>0</v>
          </cell>
          <cell r="T191">
            <v>0.16371469602680705</v>
          </cell>
          <cell r="U191">
            <v>0.16964665815240537</v>
          </cell>
          <cell r="V191">
            <v>0.13844252163164414</v>
          </cell>
        </row>
        <row r="192">
          <cell r="C192">
            <v>40189</v>
          </cell>
          <cell r="D192">
            <v>49.29</v>
          </cell>
          <cell r="E192">
            <v>26</v>
          </cell>
          <cell r="F192">
            <v>30.71</v>
          </cell>
          <cell r="G192">
            <v>9.2342379999999995</v>
          </cell>
          <cell r="H192">
            <v>5.7939800000000004</v>
          </cell>
          <cell r="I192">
            <v>19.29</v>
          </cell>
          <cell r="J192">
            <v>18.329999999999998</v>
          </cell>
          <cell r="L192">
            <v>7.5965946299934473E-2</v>
          </cell>
          <cell r="M192">
            <v>6.6447908121411103E-2</v>
          </cell>
          <cell r="N192">
            <v>7.4527641707487824E-2</v>
          </cell>
          <cell r="O192">
            <v>0.19808798700586783</v>
          </cell>
          <cell r="P192">
            <v>0.29783777330230521</v>
          </cell>
          <cell r="Q192">
            <v>0.19221260815822006</v>
          </cell>
          <cell r="R192">
            <v>0</v>
          </cell>
          <cell r="T192">
            <v>0.16156055528961233</v>
          </cell>
          <cell r="U192">
            <v>0.17412678140647472</v>
          </cell>
          <cell r="V192">
            <v>0.13906056860321386</v>
          </cell>
        </row>
        <row r="193">
          <cell r="C193">
            <v>40190</v>
          </cell>
          <cell r="D193">
            <v>48.49</v>
          </cell>
          <cell r="E193">
            <v>24.91</v>
          </cell>
          <cell r="F193">
            <v>29.98</v>
          </cell>
          <cell r="G193">
            <v>9.0558910000000008</v>
          </cell>
          <cell r="H193">
            <v>5.9706419999999998</v>
          </cell>
          <cell r="I193">
            <v>19</v>
          </cell>
          <cell r="J193">
            <v>18.329999999999998</v>
          </cell>
          <cell r="L193">
            <v>5.8502510368915184E-2</v>
          </cell>
          <cell r="M193">
            <v>2.1739130434782705E-2</v>
          </cell>
          <cell r="N193">
            <v>4.8985304408677433E-2</v>
          </cell>
          <cell r="O193">
            <v>0.17494851429371394</v>
          </cell>
          <cell r="P193">
            <v>0.33740964215707026</v>
          </cell>
          <cell r="Q193">
            <v>0.1742892459826948</v>
          </cell>
          <cell r="R193">
            <v>0</v>
          </cell>
          <cell r="T193">
            <v>0.12374341790330305</v>
          </cell>
          <cell r="U193">
            <v>0.15955624480528685</v>
          </cell>
          <cell r="V193">
            <v>0.12731767614338679</v>
          </cell>
        </row>
        <row r="194">
          <cell r="C194">
            <v>40191</v>
          </cell>
          <cell r="D194">
            <v>48.7</v>
          </cell>
          <cell r="E194">
            <v>25.02</v>
          </cell>
          <cell r="F194">
            <v>30.87</v>
          </cell>
          <cell r="G194">
            <v>9.0832669999999993</v>
          </cell>
          <cell r="H194">
            <v>5.8099460000000001</v>
          </cell>
          <cell r="I194">
            <v>18.420000000000002</v>
          </cell>
          <cell r="J194">
            <v>18.329999999999998</v>
          </cell>
          <cell r="L194">
            <v>6.3086662300807728E-2</v>
          </cell>
          <cell r="M194">
            <v>2.6251025430680919E-2</v>
          </cell>
          <cell r="N194">
            <v>8.012596221133661E-2</v>
          </cell>
          <cell r="O194">
            <v>0.17850038903771237</v>
          </cell>
          <cell r="P194">
            <v>0.30141411942164709</v>
          </cell>
          <cell r="Q194">
            <v>0.13844252163164406</v>
          </cell>
          <cell r="R194">
            <v>0</v>
          </cell>
          <cell r="T194">
            <v>0.13666826232647197</v>
          </cell>
          <cell r="U194">
            <v>0.17598167406596532</v>
          </cell>
          <cell r="V194">
            <v>0.10074165636588375</v>
          </cell>
        </row>
        <row r="195">
          <cell r="C195">
            <v>40192</v>
          </cell>
          <cell r="D195">
            <v>48.37</v>
          </cell>
          <cell r="E195">
            <v>24.71</v>
          </cell>
          <cell r="F195">
            <v>30.49</v>
          </cell>
          <cell r="G195">
            <v>9.1319769999999991</v>
          </cell>
          <cell r="H195">
            <v>5.931133</v>
          </cell>
          <cell r="I195">
            <v>18.43</v>
          </cell>
          <cell r="J195">
            <v>18.329999999999998</v>
          </cell>
          <cell r="L195">
            <v>5.5882994979262079E-2</v>
          </cell>
          <cell r="M195">
            <v>1.3535684987694863E-2</v>
          </cell>
          <cell r="N195">
            <v>6.6829951014695688E-2</v>
          </cell>
          <cell r="O195">
            <v>0.18482022461559722</v>
          </cell>
          <cell r="P195">
            <v>0.32855971989544686</v>
          </cell>
          <cell r="Q195">
            <v>0.13906056860321381</v>
          </cell>
          <cell r="R195">
            <v>0</v>
          </cell>
          <cell r="T195">
            <v>0.13666826232647197</v>
          </cell>
          <cell r="U195">
            <v>0.16120841695554333</v>
          </cell>
          <cell r="V195">
            <v>0.11001236093943149</v>
          </cell>
        </row>
        <row r="196">
          <cell r="C196">
            <v>40193</v>
          </cell>
          <cell r="D196">
            <v>48.53</v>
          </cell>
          <cell r="E196">
            <v>24.5</v>
          </cell>
          <cell r="F196">
            <v>29.51</v>
          </cell>
          <cell r="G196">
            <v>8.9032719999999994</v>
          </cell>
          <cell r="H196">
            <v>5.9979089999999999</v>
          </cell>
          <cell r="I196">
            <v>18.239999999999998</v>
          </cell>
          <cell r="J196">
            <v>18.329999999999998</v>
          </cell>
          <cell r="L196">
            <v>5.937568216546607E-2</v>
          </cell>
          <cell r="M196">
            <v>4.9220672682526168E-3</v>
          </cell>
          <cell r="N196">
            <v>3.2540237928621485E-2</v>
          </cell>
          <cell r="O196">
            <v>0.15514709803296234</v>
          </cell>
          <cell r="P196">
            <v>0.34351738546385313</v>
          </cell>
          <cell r="Q196">
            <v>0.12731767614338674</v>
          </cell>
          <cell r="R196">
            <v>0</v>
          </cell>
          <cell r="T196">
            <v>0.12948779320248918</v>
          </cell>
          <cell r="U196">
            <v>0.14825964442822667</v>
          </cell>
          <cell r="V196">
            <v>0.11155747836835601</v>
          </cell>
        </row>
        <row r="197">
          <cell r="C197">
            <v>40196</v>
          </cell>
          <cell r="D197">
            <v>48.53</v>
          </cell>
          <cell r="E197">
            <v>24.5</v>
          </cell>
          <cell r="F197">
            <v>29.51</v>
          </cell>
          <cell r="G197">
            <v>8.8802590000000006</v>
          </cell>
          <cell r="H197">
            <v>5.9053599999999999</v>
          </cell>
          <cell r="I197">
            <v>18.239999999999998</v>
          </cell>
          <cell r="J197">
            <v>18.329999999999998</v>
          </cell>
          <cell r="L197">
            <v>5.937568216546607E-2</v>
          </cell>
          <cell r="M197">
            <v>4.9220672682526168E-3</v>
          </cell>
          <cell r="N197">
            <v>3.2540237928621485E-2</v>
          </cell>
          <cell r="O197">
            <v>0.1521612968390833</v>
          </cell>
          <cell r="P197">
            <v>0.32278662904402511</v>
          </cell>
          <cell r="Q197">
            <v>0.12731767614338674</v>
          </cell>
          <cell r="R197">
            <v>0</v>
          </cell>
          <cell r="T197">
            <v>7.6352321685016739E-2</v>
          </cell>
          <cell r="U197">
            <v>0.11764377952117414</v>
          </cell>
          <cell r="V197">
            <v>8.5290482076637766E-2</v>
          </cell>
        </row>
        <row r="198">
          <cell r="C198">
            <v>40197</v>
          </cell>
          <cell r="D198">
            <v>49.32</v>
          </cell>
          <cell r="E198">
            <v>24.72</v>
          </cell>
          <cell r="F198">
            <v>29.68</v>
          </cell>
          <cell r="G198">
            <v>8.8050219999999992</v>
          </cell>
          <cell r="H198">
            <v>5.7762919999999998</v>
          </cell>
          <cell r="I198">
            <v>17.809999999999999</v>
          </cell>
          <cell r="J198">
            <v>18.329999999999998</v>
          </cell>
          <cell r="L198">
            <v>7.6620825147347693E-2</v>
          </cell>
          <cell r="M198">
            <v>1.3945857260049266E-2</v>
          </cell>
          <cell r="N198">
            <v>3.8488453463960903E-2</v>
          </cell>
          <cell r="O198">
            <v>0.14239973926623728</v>
          </cell>
          <cell r="P198">
            <v>0.29387570326855106</v>
          </cell>
          <cell r="Q198">
            <v>0.10074165636588384</v>
          </cell>
          <cell r="R198">
            <v>0</v>
          </cell>
          <cell r="T198">
            <v>9.1191957874581245E-2</v>
          </cell>
          <cell r="U198">
            <v>0.12043625453587153</v>
          </cell>
          <cell r="V198">
            <v>9.08529048207663E-2</v>
          </cell>
        </row>
        <row r="199">
          <cell r="C199">
            <v>40198</v>
          </cell>
          <cell r="D199">
            <v>48.35</v>
          </cell>
          <cell r="E199">
            <v>24.55</v>
          </cell>
          <cell r="F199">
            <v>29.434999999999999</v>
          </cell>
          <cell r="G199">
            <v>8.7823449999999994</v>
          </cell>
          <cell r="H199">
            <v>5.7124059999999997</v>
          </cell>
          <cell r="I199">
            <v>17.96</v>
          </cell>
          <cell r="J199">
            <v>18.329999999999998</v>
          </cell>
          <cell r="L199">
            <v>5.5446409080986747E-2</v>
          </cell>
          <cell r="M199">
            <v>6.9729286300246329E-3</v>
          </cell>
          <cell r="N199">
            <v>2.9916025192442186E-2</v>
          </cell>
          <cell r="O199">
            <v>0.13945753209317857</v>
          </cell>
          <cell r="P199">
            <v>0.27956539084338017</v>
          </cell>
          <cell r="Q199">
            <v>0.11001236093943145</v>
          </cell>
          <cell r="R199">
            <v>0</v>
          </cell>
          <cell r="T199">
            <v>8.1378650071804656E-2</v>
          </cell>
          <cell r="U199">
            <v>0.11685316953516192</v>
          </cell>
          <cell r="V199">
            <v>9.76514215080347E-2</v>
          </cell>
        </row>
        <row r="200">
          <cell r="C200">
            <v>40199</v>
          </cell>
          <cell r="D200">
            <v>48.09</v>
          </cell>
          <cell r="E200">
            <v>24.18</v>
          </cell>
          <cell r="F200">
            <v>29.49</v>
          </cell>
          <cell r="G200">
            <v>8.6812339999999999</v>
          </cell>
          <cell r="H200">
            <v>5.8321870000000002</v>
          </cell>
          <cell r="I200">
            <v>17.984999999999999</v>
          </cell>
          <cell r="J200">
            <v>18.329999999999998</v>
          </cell>
          <cell r="L200">
            <v>4.9770792403405428E-2</v>
          </cell>
          <cell r="M200">
            <v>-8.2034454470877316E-3</v>
          </cell>
          <cell r="N200">
            <v>3.184044786564022E-2</v>
          </cell>
          <cell r="O200">
            <v>0.1263389754289308</v>
          </cell>
          <cell r="P200">
            <v>0.30639605065303166</v>
          </cell>
          <cell r="Q200">
            <v>0.11155747836835594</v>
          </cell>
          <cell r="R200">
            <v>0</v>
          </cell>
          <cell r="T200">
            <v>9.6493537577788405E-2</v>
          </cell>
          <cell r="U200">
            <v>0.12581341604330107</v>
          </cell>
          <cell r="V200">
            <v>7.6019777503090177E-2</v>
          </cell>
        </row>
        <row r="201">
          <cell r="C201">
            <v>40200</v>
          </cell>
          <cell r="D201">
            <v>46.78</v>
          </cell>
          <cell r="E201">
            <v>23.11</v>
          </cell>
          <cell r="F201">
            <v>28.43</v>
          </cell>
          <cell r="G201">
            <v>8.5344280000000001</v>
          </cell>
          <cell r="H201">
            <v>5.7665649999999999</v>
          </cell>
          <cell r="I201">
            <v>17.559999999999999</v>
          </cell>
          <cell r="J201">
            <v>18.329999999999998</v>
          </cell>
          <cell r="L201">
            <v>2.1174416066360946E-2</v>
          </cell>
          <cell r="M201">
            <v>-5.2091878589007323E-2</v>
          </cell>
          <cell r="N201">
            <v>-5.2484254723582646E-3</v>
          </cell>
          <cell r="O201">
            <v>0.1072917616771969</v>
          </cell>
          <cell r="P201">
            <v>0.29169687834666447</v>
          </cell>
          <cell r="Q201">
            <v>8.5290482076637808E-2</v>
          </cell>
          <cell r="R201">
            <v>0</v>
          </cell>
          <cell r="T201">
            <v>6.4145524174246016E-2</v>
          </cell>
          <cell r="U201">
            <v>0.10431997405177483</v>
          </cell>
          <cell r="V201">
            <v>9.5179233621755233E-2</v>
          </cell>
        </row>
        <row r="202">
          <cell r="C202">
            <v>40203</v>
          </cell>
          <cell r="D202">
            <v>46.91</v>
          </cell>
          <cell r="E202">
            <v>23.69</v>
          </cell>
          <cell r="F202">
            <v>28.8</v>
          </cell>
          <cell r="G202">
            <v>8.4546290000000006</v>
          </cell>
          <cell r="H202">
            <v>5.7272879999999997</v>
          </cell>
          <cell r="I202">
            <v>17.649999999999999</v>
          </cell>
          <cell r="J202">
            <v>18.329999999999998</v>
          </cell>
          <cell r="L202">
            <v>2.4012224405151494E-2</v>
          </cell>
          <cell r="M202">
            <v>-2.8301886792452713E-2</v>
          </cell>
          <cell r="N202">
            <v>7.6976906927923583E-3</v>
          </cell>
          <cell r="O202">
            <v>9.6938311476424399E-2</v>
          </cell>
          <cell r="P202">
            <v>0.282898923534602</v>
          </cell>
          <cell r="Q202">
            <v>9.0852904820766245E-2</v>
          </cell>
          <cell r="R202">
            <v>0</v>
          </cell>
          <cell r="T202">
            <v>2.8721876495931012E-2</v>
          </cell>
          <cell r="U202">
            <v>8.8279713758640951E-2</v>
          </cell>
          <cell r="V202">
            <v>7.4165636588380726E-2</v>
          </cell>
        </row>
        <row r="203">
          <cell r="C203">
            <v>40204</v>
          </cell>
          <cell r="D203">
            <v>46.89</v>
          </cell>
          <cell r="E203">
            <v>23.35</v>
          </cell>
          <cell r="F203">
            <v>28.64</v>
          </cell>
          <cell r="G203">
            <v>8.5893370000000004</v>
          </cell>
          <cell r="H203">
            <v>5.5204779999999998</v>
          </cell>
          <cell r="I203">
            <v>17.760000000000002</v>
          </cell>
          <cell r="J203">
            <v>18.329999999999998</v>
          </cell>
          <cell r="L203">
            <v>2.3575638506876162E-2</v>
          </cell>
          <cell r="M203">
            <v>-4.2247744052501979E-2</v>
          </cell>
          <cell r="N203">
            <v>2.0993701889433503E-3</v>
          </cell>
          <cell r="O203">
            <v>0.11441588099039901</v>
          </cell>
          <cell r="P203">
            <v>0.23657397420846515</v>
          </cell>
          <cell r="Q203">
            <v>9.765142150803463E-2</v>
          </cell>
          <cell r="R203">
            <v>0</v>
          </cell>
          <cell r="T203">
            <v>6.3666826232647078E-2</v>
          </cell>
          <cell r="U203">
            <v>0.10036692412171334</v>
          </cell>
          <cell r="V203">
            <v>8.158220024721885E-2</v>
          </cell>
        </row>
        <row r="204">
          <cell r="C204">
            <v>40205</v>
          </cell>
          <cell r="D204">
            <v>47.2</v>
          </cell>
          <cell r="E204">
            <v>23.53</v>
          </cell>
          <cell r="F204">
            <v>28.71</v>
          </cell>
          <cell r="G204">
            <v>8.1899280000000001</v>
          </cell>
          <cell r="H204">
            <v>5.5583520000000002</v>
          </cell>
          <cell r="I204">
            <v>17.41</v>
          </cell>
          <cell r="J204">
            <v>18.329999999999998</v>
          </cell>
          <cell r="L204">
            <v>3.0342719930146256E-2</v>
          </cell>
          <cell r="M204">
            <v>-3.4864643150122943E-2</v>
          </cell>
          <cell r="N204">
            <v>4.5486354093773329E-3</v>
          </cell>
          <cell r="O204">
            <v>6.2594915925168193E-2</v>
          </cell>
          <cell r="P204">
            <v>0.24505766034926157</v>
          </cell>
          <cell r="Q204">
            <v>7.6019777503090191E-2</v>
          </cell>
          <cell r="R204">
            <v>0</v>
          </cell>
          <cell r="T204">
            <v>7.4676878889420664E-2</v>
          </cell>
          <cell r="U204">
            <v>0.10992519613209267</v>
          </cell>
          <cell r="V204">
            <v>9.3943139678615492E-2</v>
          </cell>
        </row>
        <row r="205">
          <cell r="C205">
            <v>40206</v>
          </cell>
          <cell r="D205">
            <v>40.479999999999997</v>
          </cell>
          <cell r="E205">
            <v>23.05</v>
          </cell>
          <cell r="F205">
            <v>27.41</v>
          </cell>
          <cell r="G205">
            <v>8.2638739999999995</v>
          </cell>
          <cell r="H205">
            <v>5.6955340000000003</v>
          </cell>
          <cell r="I205">
            <v>17.72</v>
          </cell>
          <cell r="J205">
            <v>18.329999999999998</v>
          </cell>
          <cell r="L205">
            <v>-0.11635014189041704</v>
          </cell>
          <cell r="M205">
            <v>-5.4552912223133632E-2</v>
          </cell>
          <cell r="N205">
            <v>-4.0937718684394664E-2</v>
          </cell>
          <cell r="O205">
            <v>7.2188973852539862E-2</v>
          </cell>
          <cell r="P205">
            <v>0.27578610287359839</v>
          </cell>
          <cell r="Q205">
            <v>9.5179233621755177E-2</v>
          </cell>
          <cell r="R205">
            <v>0</v>
          </cell>
          <cell r="T205">
            <v>7.4437529918621403E-2</v>
          </cell>
          <cell r="U205">
            <v>0.11035597721421468</v>
          </cell>
          <cell r="V205">
            <v>8.8998763906056974E-2</v>
          </cell>
        </row>
        <row r="206">
          <cell r="C206">
            <v>40207</v>
          </cell>
          <cell r="D206">
            <v>39.19</v>
          </cell>
          <cell r="E206">
            <v>22.5</v>
          </cell>
          <cell r="F206">
            <v>26.72</v>
          </cell>
          <cell r="G206">
            <v>8.2647040000000001</v>
          </cell>
          <cell r="H206">
            <v>5.5017430000000003</v>
          </cell>
          <cell r="I206">
            <v>17.38</v>
          </cell>
          <cell r="J206">
            <v>18.329999999999998</v>
          </cell>
          <cell r="L206">
            <v>-0.14450993232918585</v>
          </cell>
          <cell r="M206">
            <v>-7.7112387202625032E-2</v>
          </cell>
          <cell r="N206">
            <v>-6.5080475857242859E-2</v>
          </cell>
          <cell r="O206">
            <v>7.2296661463495449E-2</v>
          </cell>
          <cell r="P206">
            <v>0.23237737865880526</v>
          </cell>
          <cell r="Q206">
            <v>7.4165636588380712E-2</v>
          </cell>
          <cell r="R206">
            <v>0</v>
          </cell>
          <cell r="T206">
            <v>2.800382958353282E-2</v>
          </cell>
          <cell r="U206">
            <v>7.7170629852622033E-2</v>
          </cell>
          <cell r="V206">
            <v>6.427688504326326E-2</v>
          </cell>
        </row>
        <row r="207">
          <cell r="C207">
            <v>40210</v>
          </cell>
          <cell r="D207">
            <v>39.770000000000003</v>
          </cell>
          <cell r="E207">
            <v>23.05</v>
          </cell>
          <cell r="F207">
            <v>27.51</v>
          </cell>
          <cell r="G207">
            <v>8.419003</v>
          </cell>
          <cell r="H207">
            <v>5.1389269999999998</v>
          </cell>
          <cell r="I207">
            <v>17.5</v>
          </cell>
          <cell r="J207">
            <v>18.329999999999998</v>
          </cell>
          <cell r="L207">
            <v>-0.13184894127919666</v>
          </cell>
          <cell r="M207">
            <v>-5.4552912223133632E-2</v>
          </cell>
          <cell r="N207">
            <v>-3.7438768369489006E-2</v>
          </cell>
          <cell r="O207">
            <v>9.2316047828349568E-2</v>
          </cell>
          <cell r="P207">
            <v>0.15110745546983173</v>
          </cell>
          <cell r="Q207">
            <v>8.158220024721885E-2</v>
          </cell>
          <cell r="R207">
            <v>0</v>
          </cell>
          <cell r="T207">
            <v>5.1460028721876515E-2</v>
          </cell>
          <cell r="U207">
            <v>8.5122341827322576E-2</v>
          </cell>
          <cell r="V207">
            <v>6.3040791100123533E-2</v>
          </cell>
        </row>
        <row r="208">
          <cell r="C208">
            <v>40211</v>
          </cell>
          <cell r="D208">
            <v>39.26</v>
          </cell>
          <cell r="E208">
            <v>23.31</v>
          </cell>
          <cell r="F208">
            <v>28.03</v>
          </cell>
          <cell r="G208">
            <v>8.5973360000000003</v>
          </cell>
          <cell r="H208">
            <v>5.0688950000000004</v>
          </cell>
          <cell r="I208">
            <v>17.7</v>
          </cell>
          <cell r="J208">
            <v>18.329999999999998</v>
          </cell>
          <cell r="L208">
            <v>-0.14298188168522163</v>
          </cell>
          <cell r="M208">
            <v>-4.3888433141919592E-2</v>
          </cell>
          <cell r="N208">
            <v>-1.9244226731980341E-2</v>
          </cell>
          <cell r="O208">
            <v>0.11545370412296951</v>
          </cell>
          <cell r="P208">
            <v>0.1354204536265553</v>
          </cell>
          <cell r="Q208">
            <v>9.394313967861545E-2</v>
          </cell>
          <cell r="R208">
            <v>0</v>
          </cell>
          <cell r="T208">
            <v>4.7151747247486782E-2</v>
          </cell>
          <cell r="U208">
            <v>7.7484846641934835E-2</v>
          </cell>
          <cell r="V208">
            <v>5.1297898640296748E-2</v>
          </cell>
        </row>
        <row r="209">
          <cell r="C209">
            <v>40212</v>
          </cell>
          <cell r="D209">
            <v>39.630000000000003</v>
          </cell>
          <cell r="E209">
            <v>23.2</v>
          </cell>
          <cell r="F209">
            <v>27.89</v>
          </cell>
          <cell r="G209">
            <v>8.6296890000000008</v>
          </cell>
          <cell r="H209">
            <v>4.973376</v>
          </cell>
          <cell r="I209">
            <v>17.62</v>
          </cell>
          <cell r="J209">
            <v>18.329999999999998</v>
          </cell>
          <cell r="L209">
            <v>-0.1349050425671251</v>
          </cell>
          <cell r="M209">
            <v>-4.8400328137817916E-2</v>
          </cell>
          <cell r="N209">
            <v>-2.4142757172848084E-2</v>
          </cell>
          <cell r="O209">
            <v>0.11965131530037265</v>
          </cell>
          <cell r="P209">
            <v>0.1140244242532984</v>
          </cell>
          <cell r="Q209">
            <v>8.8998763906056988E-2</v>
          </cell>
          <cell r="R209">
            <v>0</v>
          </cell>
          <cell r="T209">
            <v>5.9597893729057036E-2</v>
          </cell>
          <cell r="U209">
            <v>9.006365423989933E-2</v>
          </cell>
          <cell r="V209">
            <v>5.0061804697156875E-2</v>
          </cell>
        </row>
        <row r="210">
          <cell r="C210">
            <v>40213</v>
          </cell>
          <cell r="D210">
            <v>38.17</v>
          </cell>
          <cell r="E210">
            <v>22.59</v>
          </cell>
          <cell r="F210">
            <v>27.71</v>
          </cell>
          <cell r="G210">
            <v>8.2792809999999992</v>
          </cell>
          <cell r="H210">
            <v>4.8690600000000002</v>
          </cell>
          <cell r="I210">
            <v>17.22</v>
          </cell>
          <cell r="J210">
            <v>18.329999999999998</v>
          </cell>
          <cell r="L210">
            <v>-0.16677581314123557</v>
          </cell>
          <cell r="M210">
            <v>-7.3420836751435625E-2</v>
          </cell>
          <cell r="N210">
            <v>-3.0440867739678024E-2</v>
          </cell>
          <cell r="O210">
            <v>7.4187941348915709E-2</v>
          </cell>
          <cell r="P210">
            <v>9.0657887751653066E-2</v>
          </cell>
          <cell r="Q210">
            <v>6.4276885043263343E-2</v>
          </cell>
          <cell r="R210">
            <v>0</v>
          </cell>
          <cell r="T210">
            <v>6.606031594064149E-2</v>
          </cell>
          <cell r="U210">
            <v>8.8543250420645023E-2</v>
          </cell>
          <cell r="V210">
            <v>3.8318912237330097E-2</v>
          </cell>
        </row>
        <row r="211">
          <cell r="C211">
            <v>40214</v>
          </cell>
          <cell r="D211">
            <v>38.04</v>
          </cell>
          <cell r="E211">
            <v>22.97</v>
          </cell>
          <cell r="F211">
            <v>29.390999999999998</v>
          </cell>
          <cell r="G211">
            <v>8.0458990000000004</v>
          </cell>
          <cell r="H211">
            <v>4.8084990000000003</v>
          </cell>
          <cell r="I211">
            <v>17.2</v>
          </cell>
          <cell r="J211">
            <v>18.329999999999998</v>
          </cell>
          <cell r="L211">
            <v>-0.16961362148002623</v>
          </cell>
          <cell r="M211">
            <v>-5.7834290401968858E-2</v>
          </cell>
          <cell r="N211">
            <v>2.8376487053883848E-2</v>
          </cell>
          <cell r="O211">
            <v>4.3908001565752031E-2</v>
          </cell>
          <cell r="P211">
            <v>7.7092367437644249E-2</v>
          </cell>
          <cell r="Q211">
            <v>6.3040791100123617E-2</v>
          </cell>
          <cell r="R211">
            <v>0</v>
          </cell>
          <cell r="T211">
            <v>8.8080421254188648E-2</v>
          </cell>
          <cell r="U211">
            <v>0.10351416002756991</v>
          </cell>
          <cell r="V211">
            <v>5.871446229913474E-2</v>
          </cell>
        </row>
        <row r="212">
          <cell r="C212">
            <v>40217</v>
          </cell>
          <cell r="D212">
            <v>37.51</v>
          </cell>
          <cell r="E212">
            <v>23.1</v>
          </cell>
          <cell r="F212">
            <v>28.8</v>
          </cell>
          <cell r="G212">
            <v>8.0827449999999992</v>
          </cell>
          <cell r="H212">
            <v>4.737107</v>
          </cell>
          <cell r="I212">
            <v>17.010000000000002</v>
          </cell>
          <cell r="J212">
            <v>18.329999999999998</v>
          </cell>
          <cell r="L212">
            <v>-0.18118314778432665</v>
          </cell>
          <cell r="M212">
            <v>-5.2502050861361726E-2</v>
          </cell>
          <cell r="N212">
            <v>7.6976906927923583E-3</v>
          </cell>
          <cell r="O212">
            <v>4.8688553027520287E-2</v>
          </cell>
          <cell r="P212">
            <v>6.1100728821080308E-2</v>
          </cell>
          <cell r="Q212">
            <v>5.1297898640296768E-2</v>
          </cell>
          <cell r="R212">
            <v>0</v>
          </cell>
          <cell r="T212">
            <v>9.7893729056964959E-2</v>
          </cell>
          <cell r="U212">
            <v>0.10661578381884908</v>
          </cell>
          <cell r="V212">
            <v>7.2929542645240986E-2</v>
          </cell>
        </row>
        <row r="213">
          <cell r="C213">
            <v>40218</v>
          </cell>
          <cell r="D213">
            <v>37.909999999999997</v>
          </cell>
          <cell r="E213">
            <v>23.38</v>
          </cell>
          <cell r="F213">
            <v>29.54</v>
          </cell>
          <cell r="G213">
            <v>7.9569890000000001</v>
          </cell>
          <cell r="H213">
            <v>4.6860150000000003</v>
          </cell>
          <cell r="I213">
            <v>16.989999999999998</v>
          </cell>
          <cell r="J213">
            <v>18.329999999999998</v>
          </cell>
          <cell r="L213">
            <v>-0.172451429818817</v>
          </cell>
          <cell r="M213">
            <v>-4.101722723543888E-2</v>
          </cell>
          <cell r="N213">
            <v>3.358992302309316E-2</v>
          </cell>
          <cell r="O213">
            <v>3.2372452782550631E-2</v>
          </cell>
          <cell r="P213">
            <v>4.9656242041084431E-2</v>
          </cell>
          <cell r="Q213">
            <v>5.006180469715682E-2</v>
          </cell>
          <cell r="R213">
            <v>0</v>
          </cell>
          <cell r="T213">
            <v>0.12182862613690759</v>
          </cell>
          <cell r="U213">
            <v>0.12215431085162891</v>
          </cell>
          <cell r="V213">
            <v>8.034610630407911E-2</v>
          </cell>
        </row>
        <row r="214">
          <cell r="C214">
            <v>40219</v>
          </cell>
          <cell r="D214">
            <v>37.43</v>
          </cell>
          <cell r="E214">
            <v>23.44</v>
          </cell>
          <cell r="F214">
            <v>29.99</v>
          </cell>
          <cell r="G214">
            <v>8.1446480000000001</v>
          </cell>
          <cell r="H214">
            <v>4.668482</v>
          </cell>
          <cell r="I214">
            <v>16.8</v>
          </cell>
          <cell r="J214">
            <v>18.329999999999998</v>
          </cell>
          <cell r="L214">
            <v>-0.18292949137742853</v>
          </cell>
          <cell r="M214">
            <v>-3.8556193601312461E-2</v>
          </cell>
          <cell r="N214">
            <v>4.9335199440168065E-2</v>
          </cell>
          <cell r="O214">
            <v>5.6720102643159853E-2</v>
          </cell>
          <cell r="P214">
            <v>4.5728891639579716E-2</v>
          </cell>
          <cell r="Q214">
            <v>3.8318912237330194E-2</v>
          </cell>
          <cell r="R214">
            <v>0</v>
          </cell>
          <cell r="T214">
            <v>0.12087123025370985</v>
          </cell>
          <cell r="U214">
            <v>0.12828660625595489</v>
          </cell>
          <cell r="V214">
            <v>7.6019777503090177E-2</v>
          </cell>
        </row>
        <row r="215">
          <cell r="C215">
            <v>40220</v>
          </cell>
          <cell r="D215">
            <v>38.01</v>
          </cell>
          <cell r="E215">
            <v>23.77</v>
          </cell>
          <cell r="F215">
            <v>30.66</v>
          </cell>
          <cell r="G215">
            <v>8.1882029999999997</v>
          </cell>
          <cell r="H215">
            <v>4.668482</v>
          </cell>
          <cell r="I215">
            <v>17.13</v>
          </cell>
          <cell r="J215">
            <v>18.329999999999998</v>
          </cell>
          <cell r="L215">
            <v>-0.17026850032743945</v>
          </cell>
          <cell r="M215">
            <v>-2.5020508613617709E-2</v>
          </cell>
          <cell r="N215">
            <v>7.2778166550035106E-2</v>
          </cell>
          <cell r="O215">
            <v>6.2371107336134157E-2</v>
          </cell>
          <cell r="P215">
            <v>4.5728891639579716E-2</v>
          </cell>
          <cell r="Q215">
            <v>5.8714462299134684E-2</v>
          </cell>
          <cell r="R215">
            <v>0</v>
          </cell>
          <cell r="T215">
            <v>0.12470081378650079</v>
          </cell>
          <cell r="U215">
            <v>0.1361014818869225</v>
          </cell>
          <cell r="V215">
            <v>7.8491965389369506E-2</v>
          </cell>
        </row>
        <row r="216">
          <cell r="C216">
            <v>40221</v>
          </cell>
          <cell r="D216">
            <v>38.840000000000003</v>
          </cell>
          <cell r="E216">
            <v>24.03</v>
          </cell>
          <cell r="F216">
            <v>30.95</v>
          </cell>
          <cell r="G216">
            <v>8.0103460000000002</v>
          </cell>
          <cell r="H216">
            <v>4.7849019999999998</v>
          </cell>
          <cell r="I216">
            <v>17.36</v>
          </cell>
          <cell r="J216">
            <v>18.329999999999998</v>
          </cell>
          <cell r="L216">
            <v>-0.15215018554900672</v>
          </cell>
          <cell r="M216">
            <v>-1.4356029532403558E-2</v>
          </cell>
          <cell r="N216">
            <v>8.2925122463261003E-2</v>
          </cell>
          <cell r="O216">
            <v>3.929520923767682E-2</v>
          </cell>
          <cell r="P216">
            <v>7.1806695423481948E-2</v>
          </cell>
          <cell r="Q216">
            <v>7.2929542645240986E-2</v>
          </cell>
          <cell r="R216">
            <v>0</v>
          </cell>
          <cell r="T216">
            <v>0.12781235040689323</v>
          </cell>
          <cell r="U216">
            <v>0.13719617263678557</v>
          </cell>
          <cell r="V216">
            <v>8.3436341161928315E-2</v>
          </cell>
        </row>
        <row r="217">
          <cell r="C217">
            <v>40224</v>
          </cell>
          <cell r="D217">
            <v>38.840000000000003</v>
          </cell>
          <cell r="E217">
            <v>24.03</v>
          </cell>
          <cell r="F217">
            <v>30.95</v>
          </cell>
          <cell r="G217">
            <v>7.8961319999999997</v>
          </cell>
          <cell r="H217">
            <v>4.7214359999999997</v>
          </cell>
          <cell r="I217">
            <v>17.36</v>
          </cell>
          <cell r="J217">
            <v>18.329999999999998</v>
          </cell>
          <cell r="L217">
            <v>-0.15215018554900672</v>
          </cell>
          <cell r="M217">
            <v>-1.4356029532403558E-2</v>
          </cell>
          <cell r="N217">
            <v>8.2925122463261003E-2</v>
          </cell>
          <cell r="O217">
            <v>2.4476615505536925E-2</v>
          </cell>
          <cell r="P217">
            <v>5.7590462001826381E-2</v>
          </cell>
          <cell r="Q217">
            <v>7.2929542645240986E-2</v>
          </cell>
          <cell r="R217">
            <v>0</v>
          </cell>
          <cell r="T217">
            <v>0.12565820966969837</v>
          </cell>
          <cell r="U217">
            <v>0.13626365829430967</v>
          </cell>
          <cell r="V217">
            <v>7.2311495673671261E-2</v>
          </cell>
        </row>
        <row r="218">
          <cell r="C218">
            <v>40225</v>
          </cell>
          <cell r="D218">
            <v>39.020000000000003</v>
          </cell>
          <cell r="E218">
            <v>24.79</v>
          </cell>
          <cell r="F218">
            <v>31.57</v>
          </cell>
          <cell r="G218">
            <v>8.1246139999999993</v>
          </cell>
          <cell r="H218">
            <v>4.7305159999999997</v>
          </cell>
          <cell r="I218">
            <v>17.48</v>
          </cell>
          <cell r="J218">
            <v>18.329999999999998</v>
          </cell>
          <cell r="L218">
            <v>-0.1482209124645274</v>
          </cell>
          <cell r="M218">
            <v>1.6817063166529866E-2</v>
          </cell>
          <cell r="N218">
            <v>0.10461861441567533</v>
          </cell>
          <cell r="O218">
            <v>5.4120809151734228E-2</v>
          </cell>
          <cell r="P218">
            <v>5.9624360458774062E-2</v>
          </cell>
          <cell r="Q218">
            <v>8.0346106304079123E-2</v>
          </cell>
          <cell r="R218">
            <v>0</v>
          </cell>
          <cell r="T218">
            <v>9.6696984202967962E-2</v>
          </cell>
          <cell r="U218">
            <v>0.12177420989681523</v>
          </cell>
          <cell r="V218">
            <v>7.4165636588380726E-2</v>
          </cell>
        </row>
        <row r="219">
          <cell r="C219">
            <v>40226</v>
          </cell>
          <cell r="D219">
            <v>39.43</v>
          </cell>
          <cell r="E219">
            <v>24.71</v>
          </cell>
          <cell r="F219">
            <v>31.44</v>
          </cell>
          <cell r="G219">
            <v>8.4019879999999993</v>
          </cell>
          <cell r="H219">
            <v>5.0035819999999998</v>
          </cell>
          <cell r="I219">
            <v>17.41</v>
          </cell>
          <cell r="J219">
            <v>18.329999999999998</v>
          </cell>
          <cell r="L219">
            <v>-0.13927090154987998</v>
          </cell>
          <cell r="M219">
            <v>1.3535684987694863E-2</v>
          </cell>
          <cell r="N219">
            <v>0.10006997900629822</v>
          </cell>
          <cell r="O219">
            <v>9.0108451803760925E-2</v>
          </cell>
          <cell r="P219">
            <v>0.12079049658706009</v>
          </cell>
          <cell r="Q219">
            <v>7.6019777503090191E-2</v>
          </cell>
          <cell r="R219">
            <v>0</v>
          </cell>
          <cell r="T219">
            <v>0.11728099569171846</v>
          </cell>
          <cell r="U219">
            <v>0.13315696649029987</v>
          </cell>
          <cell r="V219">
            <v>9.641532756489482E-2</v>
          </cell>
        </row>
        <row r="220">
          <cell r="C220">
            <v>40227</v>
          </cell>
          <cell r="D220">
            <v>39.81</v>
          </cell>
          <cell r="E220">
            <v>24.83</v>
          </cell>
          <cell r="F220">
            <v>31.719000000000001</v>
          </cell>
          <cell r="G220">
            <v>8.5037020000000005</v>
          </cell>
          <cell r="H220">
            <v>4.9652760000000002</v>
          </cell>
          <cell r="I220">
            <v>17.45</v>
          </cell>
          <cell r="J220">
            <v>18.329999999999998</v>
          </cell>
          <cell r="L220">
            <v>-0.13097576948264567</v>
          </cell>
          <cell r="M220">
            <v>1.8457752255947479E-2</v>
          </cell>
          <cell r="N220">
            <v>0.10983205038488464</v>
          </cell>
          <cell r="O220">
            <v>0.10330524416608866</v>
          </cell>
          <cell r="P220">
            <v>0.11221004347121966</v>
          </cell>
          <cell r="Q220">
            <v>7.8491965389369645E-2</v>
          </cell>
          <cell r="R220">
            <v>0</v>
          </cell>
          <cell r="T220">
            <v>0.11273336524652948</v>
          </cell>
          <cell r="U220">
            <v>0.13230554035151726</v>
          </cell>
          <cell r="V220">
            <v>0.11804697156983934</v>
          </cell>
        </row>
        <row r="221">
          <cell r="C221">
            <v>40228</v>
          </cell>
          <cell r="D221">
            <v>39.590000000000003</v>
          </cell>
          <cell r="E221">
            <v>25.01</v>
          </cell>
          <cell r="F221">
            <v>31.6</v>
          </cell>
          <cell r="G221">
            <v>8.5751000000000008</v>
          </cell>
          <cell r="H221">
            <v>4.7890540000000001</v>
          </cell>
          <cell r="I221">
            <v>17.53</v>
          </cell>
          <cell r="J221">
            <v>18.329999999999998</v>
          </cell>
          <cell r="L221">
            <v>-0.13577821436367599</v>
          </cell>
          <cell r="M221">
            <v>2.5840853158326516E-2</v>
          </cell>
          <cell r="N221">
            <v>0.105668299510147</v>
          </cell>
          <cell r="O221">
            <v>0.11256871410223757</v>
          </cell>
          <cell r="P221">
            <v>7.2736733572517975E-2</v>
          </cell>
          <cell r="Q221">
            <v>8.3436341161928329E-2</v>
          </cell>
          <cell r="R221">
            <v>0</v>
          </cell>
          <cell r="T221">
            <v>0.11081857348013401</v>
          </cell>
          <cell r="U221">
            <v>0.13435301749478001</v>
          </cell>
          <cell r="V221">
            <v>0.12175525339925826</v>
          </cell>
        </row>
        <row r="222">
          <cell r="C222">
            <v>40231</v>
          </cell>
          <cell r="D222">
            <v>39.01</v>
          </cell>
          <cell r="E222">
            <v>24.73</v>
          </cell>
          <cell r="F222">
            <v>31.39</v>
          </cell>
          <cell r="G222">
            <v>8.6601859999999995</v>
          </cell>
          <cell r="H222">
            <v>5.0183929999999997</v>
          </cell>
          <cell r="I222">
            <v>17.350000000000001</v>
          </cell>
          <cell r="J222">
            <v>18.329999999999998</v>
          </cell>
          <cell r="L222">
            <v>-0.14843920541366518</v>
          </cell>
          <cell r="M222">
            <v>1.4356029532403669E-2</v>
          </cell>
          <cell r="N222">
            <v>9.8320503848845497E-2</v>
          </cell>
          <cell r="O222">
            <v>0.12360812141038591</v>
          </cell>
          <cell r="P222">
            <v>0.12410812544673533</v>
          </cell>
          <cell r="Q222">
            <v>7.2311495673671233E-2</v>
          </cell>
          <cell r="R222">
            <v>0</v>
          </cell>
          <cell r="T222">
            <v>0.13714696026807074</v>
          </cell>
          <cell r="U222">
            <v>0.15224817044740419</v>
          </cell>
          <cell r="V222">
            <v>0.131025957972806</v>
          </cell>
        </row>
        <row r="223">
          <cell r="C223">
            <v>40232</v>
          </cell>
          <cell r="D223">
            <v>38.54</v>
          </cell>
          <cell r="E223">
            <v>24.3</v>
          </cell>
          <cell r="F223">
            <v>30.73</v>
          </cell>
          <cell r="G223">
            <v>8.3492390000000007</v>
          </cell>
          <cell r="H223">
            <v>5.0696099999999999</v>
          </cell>
          <cell r="I223">
            <v>17.38</v>
          </cell>
          <cell r="J223">
            <v>18.329999999999998</v>
          </cell>
          <cell r="L223">
            <v>-0.15869897402313915</v>
          </cell>
          <cell r="M223">
            <v>-3.2813781788350038E-3</v>
          </cell>
          <cell r="N223">
            <v>7.5227431770468867E-2</v>
          </cell>
          <cell r="O223">
            <v>8.3264579767262425E-2</v>
          </cell>
          <cell r="P223">
            <v>0.13558061193015836</v>
          </cell>
          <cell r="Q223">
            <v>7.4165636588380712E-2</v>
          </cell>
          <cell r="R223">
            <v>0</v>
          </cell>
          <cell r="T223">
            <v>0.13714696026807074</v>
          </cell>
          <cell r="U223">
            <v>0.15590727563907636</v>
          </cell>
          <cell r="V223">
            <v>0.15698393077873918</v>
          </cell>
        </row>
        <row r="224">
          <cell r="C224">
            <v>40233</v>
          </cell>
          <cell r="D224">
            <v>37.869999999999997</v>
          </cell>
          <cell r="E224">
            <v>24.75</v>
          </cell>
          <cell r="F224">
            <v>31.65</v>
          </cell>
          <cell r="G224">
            <v>8.5983850000000004</v>
          </cell>
          <cell r="H224">
            <v>5.0041700000000002</v>
          </cell>
          <cell r="I224">
            <v>17.739999999999998</v>
          </cell>
          <cell r="J224">
            <v>18.329999999999998</v>
          </cell>
          <cell r="L224">
            <v>-0.17332460161536789</v>
          </cell>
          <cell r="M224">
            <v>1.5176374077112476E-2</v>
          </cell>
          <cell r="N224">
            <v>0.10741777466759972</v>
          </cell>
          <cell r="O224">
            <v>0.11558980569392396</v>
          </cell>
          <cell r="P224">
            <v>0.12092220719198155</v>
          </cell>
          <cell r="Q224">
            <v>9.6415327564894904E-2</v>
          </cell>
          <cell r="R224">
            <v>0</v>
          </cell>
          <cell r="T224">
            <v>0.13164193393968404</v>
          </cell>
          <cell r="U224">
            <v>0.155851527499037</v>
          </cell>
          <cell r="V224">
            <v>0.16872682323856608</v>
          </cell>
        </row>
        <row r="225">
          <cell r="C225">
            <v>40234</v>
          </cell>
          <cell r="D225">
            <v>37.18</v>
          </cell>
          <cell r="E225">
            <v>24.52</v>
          </cell>
          <cell r="F225">
            <v>31.4</v>
          </cell>
          <cell r="G225">
            <v>8.4337669999999996</v>
          </cell>
          <cell r="H225">
            <v>5.016591</v>
          </cell>
          <cell r="I225">
            <v>18.09</v>
          </cell>
          <cell r="J225">
            <v>18.329999999999998</v>
          </cell>
          <cell r="L225">
            <v>-0.18838681510587207</v>
          </cell>
          <cell r="M225">
            <v>5.7424118129614232E-3</v>
          </cell>
          <cell r="N225">
            <v>9.8670398880335908E-2</v>
          </cell>
          <cell r="O225">
            <v>9.4231589862262322E-2</v>
          </cell>
          <cell r="P225">
            <v>0.12370448172212956</v>
          </cell>
          <cell r="Q225">
            <v>0.11804697156983934</v>
          </cell>
          <cell r="R225">
            <v>0</v>
          </cell>
          <cell r="T225">
            <v>0.13068453805648644</v>
          </cell>
          <cell r="U225">
            <v>0.16174562630501327</v>
          </cell>
          <cell r="V225">
            <v>0.17799752781211367</v>
          </cell>
        </row>
        <row r="226">
          <cell r="C226">
            <v>40235</v>
          </cell>
          <cell r="D226">
            <v>36.682899999999997</v>
          </cell>
          <cell r="E226">
            <v>24.38</v>
          </cell>
          <cell r="F226">
            <v>31.32</v>
          </cell>
          <cell r="G226">
            <v>8.6855580000000003</v>
          </cell>
          <cell r="H226">
            <v>5.0053429999999999</v>
          </cell>
          <cell r="I226">
            <v>18.149999999999999</v>
          </cell>
          <cell r="J226">
            <v>18.329999999999998</v>
          </cell>
          <cell r="L226">
            <v>-0.1992381576075094</v>
          </cell>
          <cell r="M226">
            <v>0</v>
          </cell>
          <cell r="N226">
            <v>9.5871238628411515E-2</v>
          </cell>
          <cell r="O226">
            <v>0.1268999889587763</v>
          </cell>
          <cell r="P226">
            <v>0.12118495640894178</v>
          </cell>
          <cell r="Q226">
            <v>0.1217552533992583</v>
          </cell>
          <cell r="R226">
            <v>0</v>
          </cell>
          <cell r="T226">
            <v>0.14337003350885597</v>
          </cell>
          <cell r="U226">
            <v>0.1789971416408197</v>
          </cell>
          <cell r="V226">
            <v>0.19653893695920885</v>
          </cell>
        </row>
        <row r="227">
          <cell r="C227">
            <v>40238</v>
          </cell>
          <cell r="D227">
            <v>35.56</v>
          </cell>
          <cell r="E227">
            <v>24.63</v>
          </cell>
          <cell r="F227">
            <v>31.78</v>
          </cell>
          <cell r="G227">
            <v>8.8174510000000001</v>
          </cell>
          <cell r="H227">
            <v>5.0125869999999999</v>
          </cell>
          <cell r="I227">
            <v>18.3</v>
          </cell>
          <cell r="J227">
            <v>18.329999999999998</v>
          </cell>
          <cell r="L227">
            <v>-0.22375027286618643</v>
          </cell>
          <cell r="M227">
            <v>1.0254306808859637E-2</v>
          </cell>
          <cell r="N227">
            <v>0.11196641007697705</v>
          </cell>
          <cell r="O227">
            <v>0.14401232880426917</v>
          </cell>
          <cell r="P227">
            <v>0.12280759522195139</v>
          </cell>
          <cell r="Q227">
            <v>0.13102595797280592</v>
          </cell>
          <cell r="R227">
            <v>0</v>
          </cell>
          <cell r="T227">
            <v>0.14289133556725703</v>
          </cell>
          <cell r="U227">
            <v>0.18196699710109671</v>
          </cell>
          <cell r="V227">
            <v>0.19344870210135967</v>
          </cell>
        </row>
        <row r="228">
          <cell r="C228">
            <v>40239</v>
          </cell>
          <cell r="D228">
            <v>37.93</v>
          </cell>
          <cell r="E228">
            <v>24.48</v>
          </cell>
          <cell r="F228">
            <v>31.24</v>
          </cell>
          <cell r="G228">
            <v>8.9970839999999992</v>
          </cell>
          <cell r="H228">
            <v>5.133966</v>
          </cell>
          <cell r="I228">
            <v>18.72</v>
          </cell>
          <cell r="J228">
            <v>18.329999999999998</v>
          </cell>
          <cell r="L228">
            <v>-0.17201484392054145</v>
          </cell>
          <cell r="M228">
            <v>4.1017227235440323E-3</v>
          </cell>
          <cell r="N228">
            <v>9.3072078376487122E-2</v>
          </cell>
          <cell r="O228">
            <v>0.16731865244134947</v>
          </cell>
          <cell r="P228">
            <v>0.14999620324021534</v>
          </cell>
          <cell r="Q228">
            <v>0.15698393077873907</v>
          </cell>
          <cell r="R228">
            <v>0</v>
          </cell>
          <cell r="T228">
            <v>0.13977979894686443</v>
          </cell>
          <cell r="U228">
            <v>0.1862596038841248</v>
          </cell>
          <cell r="V228">
            <v>0.19592088998763912</v>
          </cell>
        </row>
        <row r="229">
          <cell r="C229">
            <v>40240</v>
          </cell>
          <cell r="D229">
            <v>38.69</v>
          </cell>
          <cell r="E229">
            <v>24.4</v>
          </cell>
          <cell r="F229">
            <v>30.98</v>
          </cell>
          <cell r="G229">
            <v>9.1096310000000003</v>
          </cell>
          <cell r="H229">
            <v>5.0877090000000003</v>
          </cell>
          <cell r="I229">
            <v>18.91</v>
          </cell>
          <cell r="J229">
            <v>18.329999999999998</v>
          </cell>
          <cell r="L229">
            <v>-0.15542457978607305</v>
          </cell>
          <cell r="M229">
            <v>8.2034454470880647E-4</v>
          </cell>
          <cell r="N229">
            <v>8.3974807557732678E-2</v>
          </cell>
          <cell r="O229">
            <v>0.18192096274281133</v>
          </cell>
          <cell r="P229">
            <v>0.13963474498878115</v>
          </cell>
          <cell r="Q229">
            <v>0.16872682323856614</v>
          </cell>
          <cell r="R229">
            <v>0</v>
          </cell>
          <cell r="T229">
            <v>0.16203925323121099</v>
          </cell>
          <cell r="U229">
            <v>0.19551886314338404</v>
          </cell>
          <cell r="V229">
            <v>0.22002472187886268</v>
          </cell>
        </row>
        <row r="230">
          <cell r="C230">
            <v>40241</v>
          </cell>
          <cell r="D230">
            <v>39.25</v>
          </cell>
          <cell r="E230">
            <v>24.67</v>
          </cell>
          <cell r="F230">
            <v>30.86</v>
          </cell>
          <cell r="G230">
            <v>8.9665959999999991</v>
          </cell>
          <cell r="H230">
            <v>4.9980339999999996</v>
          </cell>
          <cell r="I230">
            <v>19.059999999999999</v>
          </cell>
          <cell r="J230">
            <v>18.329999999999998</v>
          </cell>
          <cell r="L230">
            <v>-0.1432001746343593</v>
          </cell>
          <cell r="M230">
            <v>1.1894995898277472E-2</v>
          </cell>
          <cell r="N230">
            <v>7.97760671798462E-2</v>
          </cell>
          <cell r="O230">
            <v>0.16336301402832221</v>
          </cell>
          <cell r="P230">
            <v>0.11954775775014981</v>
          </cell>
          <cell r="Q230">
            <v>0.17799752781211375</v>
          </cell>
          <cell r="R230">
            <v>0</v>
          </cell>
          <cell r="T230">
            <v>0.15461943513642892</v>
          </cell>
          <cell r="U230">
            <v>0.20033854325042072</v>
          </cell>
          <cell r="V230">
            <v>0.22744128553770082</v>
          </cell>
        </row>
        <row r="231">
          <cell r="C231">
            <v>40242</v>
          </cell>
          <cell r="D231">
            <v>38.76</v>
          </cell>
          <cell r="E231">
            <v>24.97</v>
          </cell>
          <cell r="F231">
            <v>31.15</v>
          </cell>
          <cell r="G231">
            <v>9.2705850000000005</v>
          </cell>
          <cell r="H231">
            <v>4.9306289999999997</v>
          </cell>
          <cell r="I231">
            <v>19.36</v>
          </cell>
          <cell r="J231">
            <v>18.329999999999998</v>
          </cell>
          <cell r="L231">
            <v>-0.15389652914210883</v>
          </cell>
          <cell r="M231">
            <v>2.4200164068908903E-2</v>
          </cell>
          <cell r="N231">
            <v>8.9923023093072096E-2</v>
          </cell>
          <cell r="O231">
            <v>0.20280379615695354</v>
          </cell>
          <cell r="P231">
            <v>0.10444919767409822</v>
          </cell>
          <cell r="Q231">
            <v>0.19653893695920899</v>
          </cell>
          <cell r="R231">
            <v>0</v>
          </cell>
          <cell r="T231">
            <v>0.15246529439923406</v>
          </cell>
          <cell r="U231">
            <v>0.19993310223195265</v>
          </cell>
          <cell r="V231">
            <v>0.21446229913473416</v>
          </cell>
        </row>
        <row r="232">
          <cell r="C232">
            <v>40245</v>
          </cell>
          <cell r="D232">
            <v>38.79</v>
          </cell>
          <cell r="E232">
            <v>24.69</v>
          </cell>
          <cell r="F232">
            <v>31.46</v>
          </cell>
          <cell r="G232">
            <v>9.2049869999999991</v>
          </cell>
          <cell r="H232">
            <v>4.9620649999999999</v>
          </cell>
          <cell r="I232">
            <v>19.309999999999999</v>
          </cell>
          <cell r="J232">
            <v>18.329999999999998</v>
          </cell>
          <cell r="L232">
            <v>-0.1532416502946955</v>
          </cell>
          <cell r="M232">
            <v>1.2715340442986056E-2</v>
          </cell>
          <cell r="N232">
            <v>0.10076976906927926</v>
          </cell>
          <cell r="O232">
            <v>0.19429284205639719</v>
          </cell>
          <cell r="P232">
            <v>0.11149078708958315</v>
          </cell>
          <cell r="Q232">
            <v>0.19344870210135956</v>
          </cell>
          <cell r="R232">
            <v>0</v>
          </cell>
          <cell r="T232">
            <v>0.14001914791766396</v>
          </cell>
          <cell r="U232">
            <v>0.19717103529364066</v>
          </cell>
          <cell r="V232">
            <v>0.20024721878862806</v>
          </cell>
        </row>
        <row r="233">
          <cell r="C233">
            <v>40246</v>
          </cell>
          <cell r="D233">
            <v>38.68</v>
          </cell>
          <cell r="E233">
            <v>24.19</v>
          </cell>
          <cell r="F233">
            <v>31.63</v>
          </cell>
          <cell r="G233">
            <v>9.1415000000000006</v>
          </cell>
          <cell r="H233">
            <v>4.9780059999999997</v>
          </cell>
          <cell r="I233">
            <v>19.350000000000001</v>
          </cell>
          <cell r="J233">
            <v>18.329999999999998</v>
          </cell>
          <cell r="L233">
            <v>-0.15564287273521071</v>
          </cell>
          <cell r="M233">
            <v>-7.7932731747333284E-3</v>
          </cell>
          <cell r="N233">
            <v>0.10671798460461868</v>
          </cell>
          <cell r="O233">
            <v>0.18605577777117532</v>
          </cell>
          <cell r="P233">
            <v>0.11506153326823965</v>
          </cell>
          <cell r="Q233">
            <v>0.19592088998763924</v>
          </cell>
          <cell r="R233">
            <v>0</v>
          </cell>
          <cell r="T233">
            <v>0.17161321206318816</v>
          </cell>
          <cell r="U233">
            <v>0.20517849540838057</v>
          </cell>
          <cell r="V233">
            <v>0.20519159456118671</v>
          </cell>
        </row>
        <row r="234">
          <cell r="C234">
            <v>40247</v>
          </cell>
          <cell r="D234">
            <v>38.880000000000003</v>
          </cell>
          <cell r="E234">
            <v>24.59</v>
          </cell>
          <cell r="F234">
            <v>32.83</v>
          </cell>
          <cell r="G234">
            <v>9.3145629999999997</v>
          </cell>
          <cell r="H234">
            <v>4.8420009999999998</v>
          </cell>
          <cell r="I234">
            <v>19.739999999999998</v>
          </cell>
          <cell r="J234">
            <v>18.329999999999998</v>
          </cell>
          <cell r="L234">
            <v>-0.15127701375245584</v>
          </cell>
          <cell r="M234">
            <v>8.6136177194422459E-3</v>
          </cell>
          <cell r="N234">
            <v>0.14870538838348502</v>
          </cell>
          <cell r="O234">
            <v>0.20850968260828218</v>
          </cell>
          <cell r="P234">
            <v>8.4596735951372848E-2</v>
          </cell>
          <cell r="Q234">
            <v>0.22002472187886268</v>
          </cell>
          <cell r="R234">
            <v>0</v>
          </cell>
          <cell r="T234">
            <v>0.19052178075634274</v>
          </cell>
          <cell r="U234">
            <v>0.21079385351416008</v>
          </cell>
          <cell r="V234">
            <v>0.22929542645241041</v>
          </cell>
        </row>
        <row r="235">
          <cell r="C235">
            <v>40248</v>
          </cell>
          <cell r="D235">
            <v>39.1</v>
          </cell>
          <cell r="E235">
            <v>24.07</v>
          </cell>
          <cell r="F235">
            <v>33.06</v>
          </cell>
          <cell r="G235">
            <v>9.2417090000000002</v>
          </cell>
          <cell r="H235">
            <v>4.8626849999999999</v>
          </cell>
          <cell r="I235">
            <v>19.86</v>
          </cell>
          <cell r="J235">
            <v>18.329999999999998</v>
          </cell>
          <cell r="L235">
            <v>-0.14647456887142551</v>
          </cell>
          <cell r="M235">
            <v>-1.2715340442986056E-2</v>
          </cell>
          <cell r="N235">
            <v>0.15675297410776778</v>
          </cell>
          <cell r="O235">
            <v>0.19905730524857734</v>
          </cell>
          <cell r="P235">
            <v>8.9229902876868827E-2</v>
          </cell>
          <cell r="Q235">
            <v>0.22744128553770082</v>
          </cell>
          <cell r="R235">
            <v>0</v>
          </cell>
          <cell r="T235">
            <v>0.17951172809956917</v>
          </cell>
          <cell r="U235">
            <v>0.21190374830221587</v>
          </cell>
          <cell r="V235">
            <v>0.23485784919653896</v>
          </cell>
        </row>
        <row r="236">
          <cell r="C236">
            <v>40249</v>
          </cell>
          <cell r="D236">
            <v>38.950000000000003</v>
          </cell>
          <cell r="E236">
            <v>24</v>
          </cell>
          <cell r="F236">
            <v>32.630000000000003</v>
          </cell>
          <cell r="G236">
            <v>9.1476919999999993</v>
          </cell>
          <cell r="H236">
            <v>4.8487520000000002</v>
          </cell>
          <cell r="I236">
            <v>19.649999999999999</v>
          </cell>
          <cell r="J236">
            <v>18.329999999999998</v>
          </cell>
          <cell r="L236">
            <v>-0.14974896310849162</v>
          </cell>
          <cell r="M236">
            <v>-1.5586546349466768E-2</v>
          </cell>
          <cell r="N236">
            <v>0.14170748775367414</v>
          </cell>
          <cell r="O236">
            <v>0.18685915329772529</v>
          </cell>
          <cell r="P236">
            <v>8.6108943934065874E-2</v>
          </cell>
          <cell r="Q236">
            <v>0.21446229913473425</v>
          </cell>
          <cell r="R236">
            <v>0</v>
          </cell>
          <cell r="T236">
            <v>0.16323599808520825</v>
          </cell>
          <cell r="U236">
            <v>0.2033540108252751</v>
          </cell>
          <cell r="V236">
            <v>0.24289245982694679</v>
          </cell>
        </row>
        <row r="237">
          <cell r="C237">
            <v>40252</v>
          </cell>
          <cell r="D237">
            <v>38.869999999999997</v>
          </cell>
          <cell r="E237">
            <v>23.94</v>
          </cell>
          <cell r="F237">
            <v>32.61</v>
          </cell>
          <cell r="G237">
            <v>8.9817660000000004</v>
          </cell>
          <cell r="H237">
            <v>4.7732169999999998</v>
          </cell>
          <cell r="I237">
            <v>19.420000000000002</v>
          </cell>
          <cell r="J237">
            <v>18.329999999999998</v>
          </cell>
          <cell r="L237">
            <v>-0.15149530670159361</v>
          </cell>
          <cell r="M237">
            <v>-1.8047579983592965E-2</v>
          </cell>
          <cell r="N237">
            <v>0.14100769769069288</v>
          </cell>
          <cell r="O237">
            <v>0.16533123217072676</v>
          </cell>
          <cell r="P237">
            <v>6.9189283147112812E-2</v>
          </cell>
          <cell r="Q237">
            <v>0.20024721878862817</v>
          </cell>
          <cell r="R237">
            <v>0</v>
          </cell>
          <cell r="T237">
            <v>0.18621349928195316</v>
          </cell>
          <cell r="U237">
            <v>0.2139917695473251</v>
          </cell>
          <cell r="V237">
            <v>0.23238566131025962</v>
          </cell>
        </row>
        <row r="238">
          <cell r="C238">
            <v>40253</v>
          </cell>
          <cell r="D238">
            <v>39.01</v>
          </cell>
          <cell r="E238">
            <v>24.68</v>
          </cell>
          <cell r="F238">
            <v>33.520000000000003</v>
          </cell>
          <cell r="G238">
            <v>9.2097119999999997</v>
          </cell>
          <cell r="H238">
            <v>4.7563740000000001</v>
          </cell>
          <cell r="I238">
            <v>19.5</v>
          </cell>
          <cell r="J238">
            <v>18.329999999999998</v>
          </cell>
          <cell r="L238">
            <v>-0.14843920541366518</v>
          </cell>
          <cell r="M238">
            <v>1.2305168170631653E-2</v>
          </cell>
          <cell r="N238">
            <v>0.17284814555633332</v>
          </cell>
          <cell r="O238">
            <v>0.19490588297418654</v>
          </cell>
          <cell r="P238">
            <v>6.5416491108526209E-2</v>
          </cell>
          <cell r="Q238">
            <v>0.20519159456118663</v>
          </cell>
          <cell r="R238">
            <v>0</v>
          </cell>
          <cell r="T238">
            <v>0.21014839636189564</v>
          </cell>
          <cell r="U238">
            <v>0.22404670680532732</v>
          </cell>
          <cell r="V238">
            <v>0.24969097651421507</v>
          </cell>
        </row>
        <row r="239">
          <cell r="C239">
            <v>40254</v>
          </cell>
          <cell r="D239">
            <v>38.9</v>
          </cell>
          <cell r="E239">
            <v>24.91</v>
          </cell>
          <cell r="F239">
            <v>33.61</v>
          </cell>
          <cell r="G239">
            <v>9.3499350000000003</v>
          </cell>
          <cell r="H239">
            <v>4.921576</v>
          </cell>
          <cell r="I239">
            <v>19.89</v>
          </cell>
          <cell r="J239">
            <v>18.329999999999998</v>
          </cell>
          <cell r="L239">
            <v>-0.15084042785418039</v>
          </cell>
          <cell r="M239">
            <v>2.1739130434782705E-2</v>
          </cell>
          <cell r="N239">
            <v>0.17599720083974812</v>
          </cell>
          <cell r="O239">
            <v>0.2130989912525223</v>
          </cell>
          <cell r="P239">
            <v>0.10242134715309104</v>
          </cell>
          <cell r="Q239">
            <v>0.22929542645241052</v>
          </cell>
          <cell r="R239">
            <v>0</v>
          </cell>
          <cell r="T239">
            <v>0.18166586883676389</v>
          </cell>
          <cell r="U239">
            <v>0.21569462182489005</v>
          </cell>
          <cell r="V239">
            <v>0.21260815822002485</v>
          </cell>
        </row>
        <row r="240">
          <cell r="C240">
            <v>40255</v>
          </cell>
          <cell r="D240">
            <v>40.43</v>
          </cell>
          <cell r="E240">
            <v>24.72</v>
          </cell>
          <cell r="F240">
            <v>33.99</v>
          </cell>
          <cell r="G240">
            <v>9.141534</v>
          </cell>
          <cell r="H240">
            <v>4.9427770000000004</v>
          </cell>
          <cell r="I240">
            <v>19.98</v>
          </cell>
          <cell r="J240">
            <v>18.329999999999998</v>
          </cell>
          <cell r="L240">
            <v>-0.1174416066361057</v>
          </cell>
          <cell r="M240">
            <v>1.3945857260049266E-2</v>
          </cell>
          <cell r="N240">
            <v>0.18929321203638927</v>
          </cell>
          <cell r="O240">
            <v>0.18606018907090105</v>
          </cell>
          <cell r="P240">
            <v>0.10717032085196165</v>
          </cell>
          <cell r="Q240">
            <v>0.23485784919653896</v>
          </cell>
          <cell r="R240">
            <v>0</v>
          </cell>
          <cell r="T240">
            <v>0.18094782192436581</v>
          </cell>
          <cell r="U240">
            <v>0.2150104401062255</v>
          </cell>
          <cell r="V240">
            <v>0.21446229913473416</v>
          </cell>
        </row>
        <row r="241">
          <cell r="C241">
            <v>40256</v>
          </cell>
          <cell r="D241">
            <v>40.049999999999997</v>
          </cell>
          <cell r="E241">
            <v>24.36</v>
          </cell>
          <cell r="F241">
            <v>33.672499999999999</v>
          </cell>
          <cell r="G241">
            <v>9.0739359999999998</v>
          </cell>
          <cell r="H241">
            <v>4.9770500000000002</v>
          </cell>
          <cell r="I241">
            <v>20.11</v>
          </cell>
          <cell r="J241">
            <v>18.329999999999998</v>
          </cell>
          <cell r="L241">
            <v>-0.12573673870334001</v>
          </cell>
          <cell r="M241">
            <v>-8.2034454470880647E-4</v>
          </cell>
          <cell r="N241">
            <v>0.17818404478656413</v>
          </cell>
          <cell r="O241">
            <v>0.17728974675117493</v>
          </cell>
          <cell r="P241">
            <v>0.11484739153642898</v>
          </cell>
          <cell r="Q241">
            <v>0.24289245982694685</v>
          </cell>
          <cell r="R241">
            <v>0</v>
          </cell>
          <cell r="T241">
            <v>0.17640019147917654</v>
          </cell>
          <cell r="U241">
            <v>0.21385493320359231</v>
          </cell>
          <cell r="V241">
            <v>0.23053152039555003</v>
          </cell>
        </row>
        <row r="242">
          <cell r="C242">
            <v>40259</v>
          </cell>
          <cell r="D242">
            <v>40.277500000000003</v>
          </cell>
          <cell r="E242">
            <v>24.73</v>
          </cell>
          <cell r="F242">
            <v>34.090000000000003</v>
          </cell>
          <cell r="G242">
            <v>9.190982</v>
          </cell>
          <cell r="H242">
            <v>4.9770500000000002</v>
          </cell>
          <cell r="I242">
            <v>19.940000000000001</v>
          </cell>
          <cell r="J242">
            <v>18.329999999999998</v>
          </cell>
          <cell r="L242">
            <v>-0.12077057411045622</v>
          </cell>
          <cell r="M242">
            <v>1.4356029532403669E-2</v>
          </cell>
          <cell r="N242">
            <v>0.1927921623512947</v>
          </cell>
          <cell r="O242">
            <v>0.19247577580165953</v>
          </cell>
          <cell r="P242">
            <v>0.11484739153642898</v>
          </cell>
          <cell r="Q242">
            <v>0.23238566131025973</v>
          </cell>
          <cell r="R242">
            <v>0</v>
          </cell>
          <cell r="T242">
            <v>0.18405935854475827</v>
          </cell>
          <cell r="U242">
            <v>0.21853270895416499</v>
          </cell>
          <cell r="V242">
            <v>0.24969097651421507</v>
          </cell>
        </row>
        <row r="243">
          <cell r="C243">
            <v>40260</v>
          </cell>
          <cell r="D243">
            <v>40.520000000000003</v>
          </cell>
          <cell r="E243">
            <v>25.45</v>
          </cell>
          <cell r="F243">
            <v>34.200000000000003</v>
          </cell>
          <cell r="G243">
            <v>9.3402799999999999</v>
          </cell>
          <cell r="H243">
            <v>5.1620049999999997</v>
          </cell>
          <cell r="I243">
            <v>20.22</v>
          </cell>
          <cell r="J243">
            <v>18.329999999999998</v>
          </cell>
          <cell r="L243">
            <v>-0.11547697009386593</v>
          </cell>
          <cell r="M243">
            <v>4.3888433141919592E-2</v>
          </cell>
          <cell r="N243">
            <v>0.19664100769769077</v>
          </cell>
          <cell r="O243">
            <v>0.21184631187447933</v>
          </cell>
          <cell r="P243">
            <v>0.15627687271536428</v>
          </cell>
          <cell r="Q243">
            <v>0.24969097651421501</v>
          </cell>
          <cell r="R243">
            <v>0</v>
          </cell>
          <cell r="T243">
            <v>0.19123982766874106</v>
          </cell>
          <cell r="U243">
            <v>0.22174076101279169</v>
          </cell>
          <cell r="V243">
            <v>0.25957972805933238</v>
          </cell>
        </row>
        <row r="244">
          <cell r="C244">
            <v>40261</v>
          </cell>
          <cell r="D244">
            <v>40.19</v>
          </cell>
          <cell r="E244">
            <v>24.79</v>
          </cell>
          <cell r="F244">
            <v>33.53</v>
          </cell>
          <cell r="G244">
            <v>9.6043769999999995</v>
          </cell>
          <cell r="H244">
            <v>5.2091810000000001</v>
          </cell>
          <cell r="I244">
            <v>19.62</v>
          </cell>
          <cell r="J244">
            <v>18.329999999999998</v>
          </cell>
          <cell r="L244">
            <v>-0.12268063741541158</v>
          </cell>
          <cell r="M244">
            <v>1.6817063166529866E-2</v>
          </cell>
          <cell r="N244">
            <v>0.17319804058782373</v>
          </cell>
          <cell r="O244">
            <v>0.24611134198354612</v>
          </cell>
          <cell r="P244">
            <v>0.16684418478639484</v>
          </cell>
          <cell r="Q244">
            <v>0.21260815822002477</v>
          </cell>
          <cell r="R244">
            <v>0</v>
          </cell>
          <cell r="T244">
            <v>0.18286261369076115</v>
          </cell>
          <cell r="U244">
            <v>0.21528918080642215</v>
          </cell>
          <cell r="V244">
            <v>0.27085908529048214</v>
          </cell>
        </row>
        <row r="245">
          <cell r="C245">
            <v>40262</v>
          </cell>
          <cell r="D245">
            <v>42.19</v>
          </cell>
          <cell r="E245">
            <v>24.79</v>
          </cell>
          <cell r="F245">
            <v>33.549999999999997</v>
          </cell>
          <cell r="G245">
            <v>9.8819759999999999</v>
          </cell>
          <cell r="H245">
            <v>5.1221220000000001</v>
          </cell>
          <cell r="I245">
            <v>19.649999999999999</v>
          </cell>
          <cell r="J245">
            <v>18.329999999999998</v>
          </cell>
          <cell r="L245">
            <v>-7.902204758786302E-2</v>
          </cell>
          <cell r="M245">
            <v>1.6817063166529866E-2</v>
          </cell>
          <cell r="N245">
            <v>0.17389783065080477</v>
          </cell>
          <cell r="O245">
            <v>0.2821281770602293</v>
          </cell>
          <cell r="P245">
            <v>0.14734317534108676</v>
          </cell>
          <cell r="Q245">
            <v>0.21446229913473425</v>
          </cell>
          <cell r="R245">
            <v>0</v>
          </cell>
          <cell r="T245">
            <v>0.18238391574916221</v>
          </cell>
          <cell r="U245">
            <v>0.21763060268807394</v>
          </cell>
          <cell r="V245">
            <v>0.26699629171817063</v>
          </cell>
        </row>
        <row r="246">
          <cell r="C246">
            <v>40263</v>
          </cell>
          <cell r="D246">
            <v>41.829000000000001</v>
          </cell>
          <cell r="E246">
            <v>24.75</v>
          </cell>
          <cell r="F246">
            <v>33.119999999999997</v>
          </cell>
          <cell r="G246">
            <v>9.8332110000000004</v>
          </cell>
          <cell r="H246">
            <v>5.1820199999999996</v>
          </cell>
          <cell r="I246">
            <v>19.91</v>
          </cell>
          <cell r="J246">
            <v>18.329999999999998</v>
          </cell>
          <cell r="L246">
            <v>-8.6902423051735456E-2</v>
          </cell>
          <cell r="M246">
            <v>1.5176374077112476E-2</v>
          </cell>
          <cell r="N246">
            <v>0.15885234429671091</v>
          </cell>
          <cell r="O246">
            <v>0.27580120555631749</v>
          </cell>
          <cell r="P246">
            <v>0.16076018522811797</v>
          </cell>
          <cell r="Q246">
            <v>0.23053152039555003</v>
          </cell>
          <cell r="R246">
            <v>0</v>
          </cell>
          <cell r="T246">
            <v>0.21637146960268069</v>
          </cell>
          <cell r="U246">
            <v>0.23128889699770938</v>
          </cell>
          <cell r="V246">
            <v>0.25216316440049452</v>
          </cell>
        </row>
        <row r="247">
          <cell r="C247">
            <v>40266</v>
          </cell>
          <cell r="D247">
            <v>41.76</v>
          </cell>
          <cell r="E247">
            <v>24.73</v>
          </cell>
          <cell r="F247">
            <v>33.31</v>
          </cell>
          <cell r="G247">
            <v>10.00606</v>
          </cell>
          <cell r="H247">
            <v>5.236167</v>
          </cell>
          <cell r="I247">
            <v>20.22</v>
          </cell>
          <cell r="J247">
            <v>18.329999999999998</v>
          </cell>
          <cell r="L247">
            <v>-8.8408644400785996E-2</v>
          </cell>
          <cell r="M247">
            <v>1.4356029532403669E-2</v>
          </cell>
          <cell r="N247">
            <v>0.1655003498950316</v>
          </cell>
          <cell r="O247">
            <v>0.2982273451539732</v>
          </cell>
          <cell r="P247">
            <v>0.17288898475987335</v>
          </cell>
          <cell r="Q247">
            <v>0.24969097651421501</v>
          </cell>
          <cell r="R247">
            <v>0</v>
          </cell>
          <cell r="T247">
            <v>0.2087123025370991</v>
          </cell>
          <cell r="U247">
            <v>0.23497841026576652</v>
          </cell>
          <cell r="V247">
            <v>0.27812113720642773</v>
          </cell>
        </row>
        <row r="248">
          <cell r="C248">
            <v>40267</v>
          </cell>
          <cell r="D248">
            <v>42.13</v>
          </cell>
          <cell r="E248">
            <v>24.61</v>
          </cell>
          <cell r="F248">
            <v>33.22</v>
          </cell>
          <cell r="G248">
            <v>9.7781350000000007</v>
          </cell>
          <cell r="H248">
            <v>5.257771</v>
          </cell>
          <cell r="I248">
            <v>20.38</v>
          </cell>
          <cell r="J248">
            <v>18.329999999999998</v>
          </cell>
          <cell r="L248">
            <v>-8.033180528268935E-2</v>
          </cell>
          <cell r="M248">
            <v>9.4339622641510523E-3</v>
          </cell>
          <cell r="N248">
            <v>0.16235129461161657</v>
          </cell>
          <cell r="O248">
            <v>0.26865541897681466</v>
          </cell>
          <cell r="P248">
            <v>0.17772822950259304</v>
          </cell>
          <cell r="Q248">
            <v>0.25957972805933238</v>
          </cell>
          <cell r="R248">
            <v>0</v>
          </cell>
          <cell r="T248">
            <v>0.2132599329822881</v>
          </cell>
          <cell r="U248">
            <v>0.23211498307283734</v>
          </cell>
          <cell r="V248">
            <v>0.2657601977750309</v>
          </cell>
        </row>
        <row r="249">
          <cell r="C249">
            <v>40268</v>
          </cell>
          <cell r="D249">
            <v>41.96</v>
          </cell>
          <cell r="E249">
            <v>24.47</v>
          </cell>
          <cell r="F249">
            <v>33.200000000000003</v>
          </cell>
          <cell r="G249">
            <v>9.9655199999999997</v>
          </cell>
          <cell r="H249">
            <v>5.1677099999999996</v>
          </cell>
          <cell r="I249">
            <v>20.5625</v>
          </cell>
          <cell r="J249">
            <v>18.329999999999998</v>
          </cell>
          <cell r="L249">
            <v>-8.4042785418031007E-2</v>
          </cell>
          <cell r="M249">
            <v>3.6915504511894071E-3</v>
          </cell>
          <cell r="N249">
            <v>0.16165150454863553</v>
          </cell>
          <cell r="O249">
            <v>0.29296751895139761</v>
          </cell>
          <cell r="P249">
            <v>0.15755477917977889</v>
          </cell>
          <cell r="Q249">
            <v>0.27085908529048219</v>
          </cell>
          <cell r="R249">
            <v>0</v>
          </cell>
          <cell r="T249">
            <v>0.19674485399712779</v>
          </cell>
          <cell r="U249">
            <v>0.23497841026576652</v>
          </cell>
          <cell r="V249">
            <v>0.24227441285537707</v>
          </cell>
        </row>
        <row r="250">
          <cell r="C250">
            <v>40269</v>
          </cell>
          <cell r="D250">
            <v>42.27</v>
          </cell>
          <cell r="E250">
            <v>24.63</v>
          </cell>
          <cell r="F250">
            <v>33.15</v>
          </cell>
          <cell r="G250">
            <v>10.164668000000001</v>
          </cell>
          <cell r="H250">
            <v>5.1888550000000002</v>
          </cell>
          <cell r="I250">
            <v>20.5</v>
          </cell>
          <cell r="J250">
            <v>18.329999999999998</v>
          </cell>
          <cell r="L250">
            <v>-7.7275703994760914E-2</v>
          </cell>
          <cell r="M250">
            <v>1.0254306808859637E-2</v>
          </cell>
          <cell r="N250">
            <v>0.15990202939118259</v>
          </cell>
          <cell r="O250">
            <v>0.3188057988870292</v>
          </cell>
          <cell r="P250">
            <v>0.16229120901151428</v>
          </cell>
          <cell r="Q250">
            <v>0.26699629171817052</v>
          </cell>
          <cell r="R250">
            <v>0</v>
          </cell>
          <cell r="T250">
            <v>0.20990904739109609</v>
          </cell>
          <cell r="U250">
            <v>0.24371566421374852</v>
          </cell>
          <cell r="V250">
            <v>0.23671199011124855</v>
          </cell>
        </row>
        <row r="251">
          <cell r="C251">
            <v>40270</v>
          </cell>
          <cell r="D251">
            <v>42.27</v>
          </cell>
          <cell r="E251">
            <v>24.63</v>
          </cell>
          <cell r="F251">
            <v>33.15</v>
          </cell>
          <cell r="G251">
            <v>10.164668000000001</v>
          </cell>
          <cell r="H251">
            <v>5.3246000000000002</v>
          </cell>
          <cell r="I251">
            <v>20.5</v>
          </cell>
          <cell r="J251">
            <v>18.329999999999998</v>
          </cell>
          <cell r="L251">
            <v>-7.7275703994760914E-2</v>
          </cell>
          <cell r="M251">
            <v>1.0254306808859637E-2</v>
          </cell>
          <cell r="N251">
            <v>0.15990202939118259</v>
          </cell>
          <cell r="O251">
            <v>0.3188057988870292</v>
          </cell>
          <cell r="P251">
            <v>0.19269776694525254</v>
          </cell>
          <cell r="Q251">
            <v>0.26699629171817052</v>
          </cell>
          <cell r="R251">
            <v>0</v>
          </cell>
          <cell r="T251">
            <v>0.22020105313547148</v>
          </cell>
          <cell r="U251">
            <v>0.24565164507693241</v>
          </cell>
          <cell r="V251">
            <v>0.23733003708281827</v>
          </cell>
        </row>
        <row r="252">
          <cell r="C252">
            <v>40273</v>
          </cell>
          <cell r="D252">
            <v>42.53</v>
          </cell>
          <cell r="E252">
            <v>25.39</v>
          </cell>
          <cell r="F252">
            <v>34.630000000000003</v>
          </cell>
          <cell r="G252">
            <v>10.164668000000001</v>
          </cell>
          <cell r="H252">
            <v>5.3632939999999998</v>
          </cell>
          <cell r="I252">
            <v>20.260000000000002</v>
          </cell>
          <cell r="J252">
            <v>18.329999999999998</v>
          </cell>
          <cell r="L252">
            <v>-7.1600087317179706E-2</v>
          </cell>
          <cell r="M252">
            <v>4.1427399507793394E-2</v>
          </cell>
          <cell r="N252">
            <v>0.21168649405178463</v>
          </cell>
          <cell r="O252">
            <v>0.3188057988870292</v>
          </cell>
          <cell r="P252">
            <v>0.2013651311405309</v>
          </cell>
          <cell r="Q252">
            <v>0.25216316440049447</v>
          </cell>
          <cell r="R252">
            <v>0</v>
          </cell>
          <cell r="T252">
            <v>0.23168980373384401</v>
          </cell>
          <cell r="U252">
            <v>0.24976687141438092</v>
          </cell>
          <cell r="V252">
            <v>0.24536464771322614</v>
          </cell>
        </row>
        <row r="253">
          <cell r="C253">
            <v>40274</v>
          </cell>
          <cell r="D253">
            <v>42.43</v>
          </cell>
          <cell r="E253">
            <v>25.05</v>
          </cell>
          <cell r="F253">
            <v>34.4</v>
          </cell>
          <cell r="G253">
            <v>10.292249</v>
          </cell>
          <cell r="H253">
            <v>5.2623170000000004</v>
          </cell>
          <cell r="I253">
            <v>20.68</v>
          </cell>
          <cell r="J253">
            <v>18.329999999999998</v>
          </cell>
          <cell r="L253">
            <v>-7.3783016808557145E-2</v>
          </cell>
          <cell r="M253">
            <v>2.7481542247744128E-2</v>
          </cell>
          <cell r="N253">
            <v>0.20363890832750187</v>
          </cell>
          <cell r="O253">
            <v>0.3353586821319916</v>
          </cell>
          <cell r="P253">
            <v>0.17874652271683145</v>
          </cell>
          <cell r="Q253">
            <v>0.27812113720642762</v>
          </cell>
          <cell r="R253">
            <v>0</v>
          </cell>
          <cell r="T253">
            <v>0.28171373863092386</v>
          </cell>
          <cell r="U253">
            <v>0.26946623689918708</v>
          </cell>
          <cell r="V253">
            <v>0.33189122373300362</v>
          </cell>
        </row>
        <row r="254">
          <cell r="C254">
            <v>40275</v>
          </cell>
          <cell r="D254">
            <v>42.77</v>
          </cell>
          <cell r="E254">
            <v>25.32</v>
          </cell>
          <cell r="F254">
            <v>34.130000000000003</v>
          </cell>
          <cell r="G254">
            <v>10.098190000000001</v>
          </cell>
          <cell r="H254">
            <v>5.2763689999999999</v>
          </cell>
          <cell r="I254">
            <v>20.48</v>
          </cell>
          <cell r="J254">
            <v>18.329999999999998</v>
          </cell>
          <cell r="L254">
            <v>-6.636105653787383E-2</v>
          </cell>
          <cell r="M254">
            <v>3.8556193601312572E-2</v>
          </cell>
          <cell r="N254">
            <v>0.19419174247725701</v>
          </cell>
          <cell r="O254">
            <v>0.31018066997003824</v>
          </cell>
          <cell r="P254">
            <v>0.18189413737729687</v>
          </cell>
          <cell r="Q254">
            <v>0.26576019777503102</v>
          </cell>
          <cell r="R254">
            <v>0</v>
          </cell>
          <cell r="T254">
            <v>0.2872187649593107</v>
          </cell>
          <cell r="U254">
            <v>0.27495489468669548</v>
          </cell>
          <cell r="V254">
            <v>0.35723114956736707</v>
          </cell>
        </row>
        <row r="255">
          <cell r="C255">
            <v>40276</v>
          </cell>
          <cell r="D255">
            <v>42.4</v>
          </cell>
          <cell r="E255">
            <v>24.72</v>
          </cell>
          <cell r="F255">
            <v>33.700000000000003</v>
          </cell>
          <cell r="G255">
            <v>9.927251</v>
          </cell>
          <cell r="H255">
            <v>5.2707850000000001</v>
          </cell>
          <cell r="I255">
            <v>20.100000000000001</v>
          </cell>
          <cell r="J255">
            <v>18.329999999999998</v>
          </cell>
          <cell r="L255">
            <v>-7.4437895655970365E-2</v>
          </cell>
          <cell r="M255">
            <v>1.3945857260049266E-2</v>
          </cell>
          <cell r="N255">
            <v>0.17914625612316315</v>
          </cell>
          <cell r="O255">
            <v>0.28800234162168969</v>
          </cell>
          <cell r="P255">
            <v>0.18064333462579962</v>
          </cell>
          <cell r="Q255">
            <v>0.2422744128553771</v>
          </cell>
          <cell r="R255">
            <v>0</v>
          </cell>
          <cell r="T255">
            <v>0.2685495452369554</v>
          </cell>
          <cell r="U255">
            <v>0.257505726854386</v>
          </cell>
          <cell r="V255">
            <v>0.35228677379480844</v>
          </cell>
        </row>
        <row r="256">
          <cell r="C256">
            <v>40277</v>
          </cell>
          <cell r="D256">
            <v>42.17</v>
          </cell>
          <cell r="E256">
            <v>24.94</v>
          </cell>
          <cell r="F256">
            <v>34.28</v>
          </cell>
          <cell r="G256">
            <v>10.086945</v>
          </cell>
          <cell r="H256">
            <v>5.2865799999999998</v>
          </cell>
          <cell r="I256">
            <v>20.010000000000002</v>
          </cell>
          <cell r="J256">
            <v>18.329999999999998</v>
          </cell>
          <cell r="L256">
            <v>-7.9458633486138353E-2</v>
          </cell>
          <cell r="M256">
            <v>2.2969647251845915E-2</v>
          </cell>
          <cell r="N256">
            <v>0.19944016794961517</v>
          </cell>
          <cell r="O256">
            <v>0.30872169745775491</v>
          </cell>
          <cell r="P256">
            <v>0.18418137715085314</v>
          </cell>
          <cell r="Q256">
            <v>0.23671199011124866</v>
          </cell>
          <cell r="R256">
            <v>0</v>
          </cell>
          <cell r="T256">
            <v>0.25730014360938258</v>
          </cell>
          <cell r="U256">
            <v>0.25692290539033835</v>
          </cell>
          <cell r="V256">
            <v>0.35352286773794789</v>
          </cell>
        </row>
        <row r="257">
          <cell r="C257">
            <v>40280</v>
          </cell>
          <cell r="D257">
            <v>42.23</v>
          </cell>
          <cell r="E257">
            <v>25.69</v>
          </cell>
          <cell r="F257">
            <v>34.06</v>
          </cell>
          <cell r="G257">
            <v>10.152926000000001</v>
          </cell>
          <cell r="H257">
            <v>5.2792529999999998</v>
          </cell>
          <cell r="I257">
            <v>20.02</v>
          </cell>
          <cell r="J257">
            <v>18.329999999999998</v>
          </cell>
          <cell r="L257">
            <v>-7.8148875791312022E-2</v>
          </cell>
          <cell r="M257">
            <v>5.3732567678425047E-2</v>
          </cell>
          <cell r="N257">
            <v>0.19174247725682303</v>
          </cell>
          <cell r="O257">
            <v>0.31728234355228224</v>
          </cell>
          <cell r="P257">
            <v>0.1825401465347678</v>
          </cell>
          <cell r="Q257">
            <v>0.23733003708281819</v>
          </cell>
          <cell r="R257">
            <v>0</v>
          </cell>
          <cell r="T257">
            <v>0.27381522259454288</v>
          </cell>
          <cell r="U257">
            <v>0.26716029110665118</v>
          </cell>
          <cell r="V257">
            <v>0.38257107540173052</v>
          </cell>
        </row>
        <row r="258">
          <cell r="C258">
            <v>40281</v>
          </cell>
          <cell r="D258">
            <v>42.3</v>
          </cell>
          <cell r="E258">
            <v>25.87</v>
          </cell>
          <cell r="F258">
            <v>34.51</v>
          </cell>
          <cell r="G258">
            <v>10.210976</v>
          </cell>
          <cell r="H258">
            <v>5.2973030000000003</v>
          </cell>
          <cell r="I258">
            <v>20.149999999999999</v>
          </cell>
          <cell r="J258">
            <v>18.329999999999998</v>
          </cell>
          <cell r="L258">
            <v>-7.6620825147347804E-2</v>
          </cell>
          <cell r="M258">
            <v>6.1115668580804083E-2</v>
          </cell>
          <cell r="N258">
            <v>0.20748775367389793</v>
          </cell>
          <cell r="O258">
            <v>0.32481398911369075</v>
          </cell>
          <cell r="P258">
            <v>0.18658330370964715</v>
          </cell>
          <cell r="Q258">
            <v>0.24536464771322608</v>
          </cell>
          <cell r="R258">
            <v>0</v>
          </cell>
          <cell r="T258">
            <v>0.25730014360938258</v>
          </cell>
          <cell r="U258">
            <v>0.26933953658091597</v>
          </cell>
          <cell r="V258">
            <v>0.34981458590852893</v>
          </cell>
        </row>
        <row r="259">
          <cell r="C259">
            <v>40282</v>
          </cell>
          <cell r="D259">
            <v>42.6</v>
          </cell>
          <cell r="E259">
            <v>26.9</v>
          </cell>
          <cell r="F259">
            <v>35.700000000000003</v>
          </cell>
          <cell r="G259">
            <v>10.562504000000001</v>
          </cell>
          <cell r="H259">
            <v>5.3419150000000002</v>
          </cell>
          <cell r="I259">
            <v>21.55</v>
          </cell>
          <cell r="J259">
            <v>18.329999999999998</v>
          </cell>
          <cell r="L259">
            <v>-7.0072036673215488E-2</v>
          </cell>
          <cell r="M259">
            <v>0.10336341263330606</v>
          </cell>
          <cell r="N259">
            <v>0.24912526242127386</v>
          </cell>
          <cell r="O259">
            <v>0.37042267646788263</v>
          </cell>
          <cell r="P259">
            <v>0.19657628586398013</v>
          </cell>
          <cell r="Q259">
            <v>0.33189122373300384</v>
          </cell>
          <cell r="R259">
            <v>0</v>
          </cell>
          <cell r="T259">
            <v>0.27477261847774043</v>
          </cell>
          <cell r="U259">
            <v>0.27666788298972206</v>
          </cell>
          <cell r="V259">
            <v>0.33065512978986417</v>
          </cell>
        </row>
        <row r="260">
          <cell r="C260">
            <v>40283</v>
          </cell>
          <cell r="D260">
            <v>42.7</v>
          </cell>
          <cell r="E260">
            <v>26.99</v>
          </cell>
          <cell r="F260">
            <v>35.729999999999997</v>
          </cell>
          <cell r="G260">
            <v>10.490202999999999</v>
          </cell>
          <cell r="H260">
            <v>5.519393</v>
          </cell>
          <cell r="I260">
            <v>21.96</v>
          </cell>
          <cell r="J260">
            <v>18.329999999999998</v>
          </cell>
          <cell r="L260">
            <v>-6.7889107181838049E-2</v>
          </cell>
          <cell r="M260">
            <v>0.10705496308449547</v>
          </cell>
          <cell r="N260">
            <v>0.25017494751574532</v>
          </cell>
          <cell r="O260">
            <v>0.36104204760077829</v>
          </cell>
          <cell r="P260">
            <v>0.23633093678271755</v>
          </cell>
          <cell r="Q260">
            <v>0.35723114956736723</v>
          </cell>
          <cell r="R260">
            <v>0</v>
          </cell>
          <cell r="T260">
            <v>0.27549066539013878</v>
          </cell>
          <cell r="U260">
            <v>0.28228324109550157</v>
          </cell>
          <cell r="V260">
            <v>0.32818294190358471</v>
          </cell>
        </row>
        <row r="261">
          <cell r="C261">
            <v>40284</v>
          </cell>
          <cell r="D261">
            <v>42.74</v>
          </cell>
          <cell r="E261">
            <v>26.58</v>
          </cell>
          <cell r="F261">
            <v>35.11</v>
          </cell>
          <cell r="G261">
            <v>10.161345000000001</v>
          </cell>
          <cell r="H261">
            <v>5.549823</v>
          </cell>
          <cell r="I261">
            <v>21.88</v>
          </cell>
          <cell r="J261">
            <v>18.329999999999998</v>
          </cell>
          <cell r="L261">
            <v>-6.7015935385287051E-2</v>
          </cell>
          <cell r="M261">
            <v>9.0237899917965603E-2</v>
          </cell>
          <cell r="N261">
            <v>0.22848145556333099</v>
          </cell>
          <cell r="O261">
            <v>0.31837465921087826</v>
          </cell>
          <cell r="P261">
            <v>0.24314718458502083</v>
          </cell>
          <cell r="Q261">
            <v>0.35228677379480833</v>
          </cell>
          <cell r="R261">
            <v>0</v>
          </cell>
          <cell r="T261">
            <v>0.28123504068932503</v>
          </cell>
          <cell r="U261">
            <v>0.27863427192929097</v>
          </cell>
          <cell r="V261">
            <v>0.34672435105067989</v>
          </cell>
        </row>
        <row r="262">
          <cell r="C262">
            <v>40287</v>
          </cell>
          <cell r="D262">
            <v>42.75</v>
          </cell>
          <cell r="E262">
            <v>26.43</v>
          </cell>
          <cell r="F262">
            <v>34.99</v>
          </cell>
          <cell r="G262">
            <v>10.233654</v>
          </cell>
          <cell r="H262">
            <v>5.4745509999999999</v>
          </cell>
          <cell r="I262">
            <v>21.9</v>
          </cell>
          <cell r="J262">
            <v>18.329999999999998</v>
          </cell>
          <cell r="L262">
            <v>-6.6797642436149385E-2</v>
          </cell>
          <cell r="M262">
            <v>8.4085315832649776E-2</v>
          </cell>
          <cell r="N262">
            <v>0.22428271518544451</v>
          </cell>
          <cell r="O262">
            <v>0.32775632603085914</v>
          </cell>
          <cell r="P262">
            <v>0.22628643517407876</v>
          </cell>
          <cell r="Q262">
            <v>0.35352286773794805</v>
          </cell>
          <cell r="R262">
            <v>0</v>
          </cell>
          <cell r="T262">
            <v>0.23982766874102437</v>
          </cell>
          <cell r="U262">
            <v>0.25254414239088563</v>
          </cell>
          <cell r="V262">
            <v>0.29789864029666263</v>
          </cell>
        </row>
        <row r="263">
          <cell r="C263">
            <v>40288</v>
          </cell>
          <cell r="D263">
            <v>43.29</v>
          </cell>
          <cell r="E263">
            <v>26.65</v>
          </cell>
          <cell r="F263">
            <v>35.619999999999997</v>
          </cell>
          <cell r="G263">
            <v>10.578979</v>
          </cell>
          <cell r="H263">
            <v>5.4897340000000003</v>
          </cell>
          <cell r="I263">
            <v>22.37</v>
          </cell>
          <cell r="J263">
            <v>18.329999999999998</v>
          </cell>
          <cell r="L263">
            <v>-5.5009823182711304E-2</v>
          </cell>
          <cell r="M263">
            <v>9.3109105824446203E-2</v>
          </cell>
          <cell r="N263">
            <v>0.24632610216934925</v>
          </cell>
          <cell r="O263">
            <v>0.37256021067329548</v>
          </cell>
          <cell r="P263">
            <v>0.229687391151153</v>
          </cell>
          <cell r="Q263">
            <v>0.38257107540173063</v>
          </cell>
          <cell r="R263">
            <v>0</v>
          </cell>
          <cell r="T263">
            <v>0.24581139301101004</v>
          </cell>
          <cell r="U263">
            <v>0.25267591072188778</v>
          </cell>
          <cell r="V263">
            <v>0.29851668726823249</v>
          </cell>
        </row>
        <row r="264">
          <cell r="C264">
            <v>40289</v>
          </cell>
          <cell r="D264">
            <v>42.63</v>
          </cell>
          <cell r="E264">
            <v>26.42</v>
          </cell>
          <cell r="F264">
            <v>35.229999999999997</v>
          </cell>
          <cell r="G264">
            <v>10.583907</v>
          </cell>
          <cell r="H264">
            <v>5.6548100000000003</v>
          </cell>
          <cell r="I264">
            <v>21.84</v>
          </cell>
          <cell r="J264">
            <v>18.329999999999998</v>
          </cell>
          <cell r="L264">
            <v>-6.9417157825802267E-2</v>
          </cell>
          <cell r="M264">
            <v>8.3675143560295373E-2</v>
          </cell>
          <cell r="N264">
            <v>0.23268019594121769</v>
          </cell>
          <cell r="O264">
            <v>0.37319958964533018</v>
          </cell>
          <cell r="P264">
            <v>0.26666402349466334</v>
          </cell>
          <cell r="Q264">
            <v>0.3498145859085291</v>
          </cell>
          <cell r="R264">
            <v>0</v>
          </cell>
          <cell r="T264">
            <v>0.26160842508377213</v>
          </cell>
          <cell r="U264">
            <v>0.2730442538871658</v>
          </cell>
          <cell r="V264">
            <v>0.32262051915945589</v>
          </cell>
        </row>
        <row r="265">
          <cell r="C265">
            <v>40290</v>
          </cell>
          <cell r="D265">
            <v>39.331000000000003</v>
          </cell>
          <cell r="E265">
            <v>26.5</v>
          </cell>
          <cell r="F265">
            <v>35.549999999999997</v>
          </cell>
          <cell r="G265">
            <v>10.206657999999999</v>
          </cell>
          <cell r="H265">
            <v>5.7069159999999997</v>
          </cell>
          <cell r="I265">
            <v>21.53</v>
          </cell>
          <cell r="J265">
            <v>18.329999999999998</v>
          </cell>
          <cell r="L265">
            <v>-0.14143200174634352</v>
          </cell>
          <cell r="M265">
            <v>8.6956521739130377E-2</v>
          </cell>
          <cell r="N265">
            <v>0.24387683694891527</v>
          </cell>
          <cell r="O265">
            <v>0.32425375404850265</v>
          </cell>
          <cell r="P265">
            <v>0.27833564386886001</v>
          </cell>
          <cell r="Q265">
            <v>0.33065512978986411</v>
          </cell>
          <cell r="R265">
            <v>0</v>
          </cell>
          <cell r="T265">
            <v>0.20679751077070377</v>
          </cell>
          <cell r="U265">
            <v>0.24733422530357402</v>
          </cell>
          <cell r="V265">
            <v>0.26761433868974049</v>
          </cell>
        </row>
        <row r="266">
          <cell r="C266">
            <v>40291</v>
          </cell>
          <cell r="D266">
            <v>38.25</v>
          </cell>
          <cell r="E266">
            <v>26.67</v>
          </cell>
          <cell r="F266">
            <v>35.630000000000003</v>
          </cell>
          <cell r="G266">
            <v>9.7400249999999993</v>
          </cell>
          <cell r="H266">
            <v>5.6508580000000004</v>
          </cell>
          <cell r="I266">
            <v>21.49</v>
          </cell>
          <cell r="J266">
            <v>18.329999999999998</v>
          </cell>
          <cell r="L266">
            <v>-0.16502946954813369</v>
          </cell>
          <cell r="M266">
            <v>9.3929450369155232E-2</v>
          </cell>
          <cell r="N266">
            <v>0.24667599720083988</v>
          </cell>
          <cell r="O266">
            <v>0.26371087096053047</v>
          </cell>
          <cell r="P266">
            <v>0.26577878487111084</v>
          </cell>
          <cell r="Q266">
            <v>0.32818294190358466</v>
          </cell>
          <cell r="R266">
            <v>0</v>
          </cell>
          <cell r="T266">
            <v>0.2319291527046434</v>
          </cell>
          <cell r="U266">
            <v>0.26636461310790804</v>
          </cell>
          <cell r="V266">
            <v>0.30531520395550077</v>
          </cell>
        </row>
        <row r="267">
          <cell r="C267">
            <v>40294</v>
          </cell>
          <cell r="D267">
            <v>38.11</v>
          </cell>
          <cell r="E267">
            <v>27.16</v>
          </cell>
          <cell r="F267">
            <v>36.03</v>
          </cell>
          <cell r="G267">
            <v>9.7391769999999998</v>
          </cell>
          <cell r="H267">
            <v>5.7932499999999996</v>
          </cell>
          <cell r="I267">
            <v>21.79</v>
          </cell>
          <cell r="J267">
            <v>18.329999999999998</v>
          </cell>
          <cell r="L267">
            <v>-0.16808557083606201</v>
          </cell>
          <cell r="M267">
            <v>0.1140278917145201</v>
          </cell>
          <cell r="N267">
            <v>0.26067179846046207</v>
          </cell>
          <cell r="O267">
            <v>0.26360084795560246</v>
          </cell>
          <cell r="P267">
            <v>0.29767425503429057</v>
          </cell>
          <cell r="Q267">
            <v>0.34672435105067989</v>
          </cell>
          <cell r="R267">
            <v>0</v>
          </cell>
          <cell r="T267">
            <v>0.18477740545715649</v>
          </cell>
          <cell r="U267">
            <v>0.22861298627582144</v>
          </cell>
          <cell r="V267">
            <v>0.23918417799752789</v>
          </cell>
        </row>
        <row r="268">
          <cell r="C268">
            <v>40295</v>
          </cell>
          <cell r="D268">
            <v>37.92</v>
          </cell>
          <cell r="E268">
            <v>26.54</v>
          </cell>
          <cell r="F268">
            <v>34.82</v>
          </cell>
          <cell r="G268">
            <v>9.3267000000000007</v>
          </cell>
          <cell r="H268">
            <v>5.8801439999999996</v>
          </cell>
          <cell r="I268">
            <v>21</v>
          </cell>
          <cell r="J268">
            <v>18.329999999999998</v>
          </cell>
          <cell r="L268">
            <v>-0.17223313686967912</v>
          </cell>
          <cell r="M268">
            <v>8.859721082854799E-2</v>
          </cell>
          <cell r="N268">
            <v>0.2183344996501051</v>
          </cell>
          <cell r="O268">
            <v>0.21008438686631514</v>
          </cell>
          <cell r="P268">
            <v>0.31713830487107475</v>
          </cell>
          <cell r="Q268">
            <v>0.29789864029666258</v>
          </cell>
          <cell r="R268">
            <v>0</v>
          </cell>
          <cell r="T268">
            <v>0.17280995691718531</v>
          </cell>
          <cell r="U268">
            <v>0.21748363031887932</v>
          </cell>
          <cell r="V268">
            <v>0.21075401730531523</v>
          </cell>
        </row>
        <row r="269">
          <cell r="C269">
            <v>40296</v>
          </cell>
          <cell r="D269">
            <v>38.82</v>
          </cell>
          <cell r="E269">
            <v>26.4</v>
          </cell>
          <cell r="F269">
            <v>35.409999999999997</v>
          </cell>
          <cell r="G269">
            <v>9.2477499999999999</v>
          </cell>
          <cell r="H269">
            <v>5.8382519999999998</v>
          </cell>
          <cell r="I269">
            <v>21.01</v>
          </cell>
          <cell r="J269">
            <v>18.329999999999998</v>
          </cell>
          <cell r="L269">
            <v>-0.15258677144728228</v>
          </cell>
          <cell r="M269">
            <v>8.2854799015586567E-2</v>
          </cell>
          <cell r="N269">
            <v>0.23897830650804752</v>
          </cell>
          <cell r="O269">
            <v>0.19984108941458034</v>
          </cell>
          <cell r="P269">
            <v>0.30775459626331636</v>
          </cell>
          <cell r="Q269">
            <v>0.29851668726823255</v>
          </cell>
          <cell r="R269">
            <v>0</v>
          </cell>
          <cell r="T269">
            <v>0.13020584011488751</v>
          </cell>
          <cell r="U269">
            <v>0.17559650509842073</v>
          </cell>
          <cell r="V269">
            <v>0.1866501854140914</v>
          </cell>
        </row>
        <row r="270">
          <cell r="C270">
            <v>40297</v>
          </cell>
          <cell r="D270">
            <v>38.979999999999997</v>
          </cell>
          <cell r="E270">
            <v>27.01</v>
          </cell>
          <cell r="F270">
            <v>35.76</v>
          </cell>
          <cell r="G270">
            <v>9.366854</v>
          </cell>
          <cell r="H270">
            <v>5.8382519999999998</v>
          </cell>
          <cell r="I270">
            <v>21.4</v>
          </cell>
          <cell r="J270">
            <v>18.329999999999998</v>
          </cell>
          <cell r="L270">
            <v>-0.14909408426107851</v>
          </cell>
          <cell r="M270">
            <v>0.10787530762920428</v>
          </cell>
          <cell r="N270">
            <v>0.25122463261021699</v>
          </cell>
          <cell r="O270">
            <v>0.21529413184259072</v>
          </cell>
          <cell r="P270">
            <v>0.30775459626331636</v>
          </cell>
          <cell r="Q270">
            <v>0.322620519159456</v>
          </cell>
          <cell r="R270">
            <v>0</v>
          </cell>
          <cell r="T270">
            <v>0.11584490186692192</v>
          </cell>
          <cell r="U270">
            <v>0.14822923635184168</v>
          </cell>
          <cell r="V270">
            <v>0.19221260815821992</v>
          </cell>
        </row>
        <row r="271">
          <cell r="C271">
            <v>40298</v>
          </cell>
          <cell r="D271">
            <v>38.68</v>
          </cell>
          <cell r="E271">
            <v>26.01</v>
          </cell>
          <cell r="F271">
            <v>34.5</v>
          </cell>
          <cell r="G271">
            <v>9.3550319999999996</v>
          </cell>
          <cell r="H271">
            <v>5.8220450000000001</v>
          </cell>
          <cell r="I271">
            <v>20.51</v>
          </cell>
          <cell r="J271">
            <v>18.329999999999998</v>
          </cell>
          <cell r="L271">
            <v>-0.15564287273521071</v>
          </cell>
          <cell r="M271">
            <v>6.6858080393765507E-2</v>
          </cell>
          <cell r="N271">
            <v>0.2071378586424073</v>
          </cell>
          <cell r="O271">
            <v>0.21376029697907706</v>
          </cell>
          <cell r="P271">
            <v>0.30412426671576709</v>
          </cell>
          <cell r="Q271">
            <v>0.26761433868974049</v>
          </cell>
          <cell r="R271">
            <v>0</v>
          </cell>
          <cell r="T271">
            <v>0.1740067017711823</v>
          </cell>
          <cell r="U271">
            <v>0.2034857791562773</v>
          </cell>
          <cell r="V271">
            <v>0.28182941903584663</v>
          </cell>
        </row>
        <row r="272">
          <cell r="C272">
            <v>40301</v>
          </cell>
          <cell r="D272">
            <v>38.64</v>
          </cell>
          <cell r="E272">
            <v>26.45</v>
          </cell>
          <cell r="F272">
            <v>35.409999999999997</v>
          </cell>
          <cell r="G272">
            <v>9.3468660000000003</v>
          </cell>
          <cell r="H272">
            <v>5.8220450000000001</v>
          </cell>
          <cell r="I272">
            <v>21.12</v>
          </cell>
          <cell r="J272">
            <v>18.329999999999998</v>
          </cell>
          <cell r="L272">
            <v>-0.1565160445317616</v>
          </cell>
          <cell r="M272">
            <v>8.4905660377358583E-2</v>
          </cell>
          <cell r="N272">
            <v>0.23897830650804752</v>
          </cell>
          <cell r="O272">
            <v>0.21270080658020607</v>
          </cell>
          <cell r="P272">
            <v>0.30412426671576709</v>
          </cell>
          <cell r="Q272">
            <v>0.30531520395550071</v>
          </cell>
          <cell r="R272">
            <v>0</v>
          </cell>
          <cell r="T272">
            <v>0.16730493058879858</v>
          </cell>
          <cell r="U272">
            <v>0.20381013197105147</v>
          </cell>
          <cell r="V272">
            <v>0.27688504326328794</v>
          </cell>
        </row>
        <row r="273">
          <cell r="C273">
            <v>40302</v>
          </cell>
          <cell r="D273">
            <v>37.6</v>
          </cell>
          <cell r="E273">
            <v>25.74</v>
          </cell>
          <cell r="F273">
            <v>33.65</v>
          </cell>
          <cell r="G273">
            <v>8.7740089999999995</v>
          </cell>
          <cell r="H273">
            <v>5.8220450000000001</v>
          </cell>
          <cell r="I273">
            <v>20.05</v>
          </cell>
          <cell r="J273">
            <v>18.329999999999998</v>
          </cell>
          <cell r="L273">
            <v>-0.17921851124208688</v>
          </cell>
          <cell r="M273">
            <v>5.5783429040196841E-2</v>
          </cell>
          <cell r="N273">
            <v>0.17739678096571021</v>
          </cell>
          <cell r="O273">
            <v>0.13837598519567806</v>
          </cell>
          <cell r="P273">
            <v>0.30412426671576709</v>
          </cell>
          <cell r="Q273">
            <v>0.23918417799752789</v>
          </cell>
          <cell r="R273">
            <v>0</v>
          </cell>
          <cell r="T273">
            <v>0.19937769267592145</v>
          </cell>
          <cell r="U273">
            <v>0.22900322325609679</v>
          </cell>
          <cell r="V273">
            <v>0.2805933250927069</v>
          </cell>
        </row>
        <row r="274">
          <cell r="C274">
            <v>40303</v>
          </cell>
          <cell r="D274">
            <v>37.634999999999998</v>
          </cell>
          <cell r="E274">
            <v>25.87</v>
          </cell>
          <cell r="F274">
            <v>33.840000000000003</v>
          </cell>
          <cell r="G274">
            <v>8.5412780000000001</v>
          </cell>
          <cell r="H274">
            <v>5.8220450000000001</v>
          </cell>
          <cell r="I274">
            <v>19.59</v>
          </cell>
          <cell r="J274">
            <v>18.329999999999998</v>
          </cell>
          <cell r="L274">
            <v>-0.17845448592010482</v>
          </cell>
          <cell r="M274">
            <v>6.1115668580804083E-2</v>
          </cell>
          <cell r="N274">
            <v>0.18404478656403089</v>
          </cell>
          <cell r="O274">
            <v>0.10818050882785402</v>
          </cell>
          <cell r="P274">
            <v>0.30412426671576709</v>
          </cell>
          <cell r="Q274">
            <v>0.21075401730531529</v>
          </cell>
          <cell r="R274">
            <v>0</v>
          </cell>
          <cell r="T274">
            <v>0.17089516515078984</v>
          </cell>
          <cell r="U274">
            <v>0.21346469622331696</v>
          </cell>
          <cell r="V274">
            <v>0.26452410383189134</v>
          </cell>
        </row>
        <row r="275">
          <cell r="C275">
            <v>40304</v>
          </cell>
          <cell r="D275">
            <v>36.67</v>
          </cell>
          <cell r="E275">
            <v>25.07</v>
          </cell>
          <cell r="F275">
            <v>32.5</v>
          </cell>
          <cell r="G275">
            <v>8.3707329999999995</v>
          </cell>
          <cell r="H275">
            <v>5.661492</v>
          </cell>
          <cell r="I275">
            <v>19.2</v>
          </cell>
          <cell r="J275">
            <v>18.329999999999998</v>
          </cell>
          <cell r="L275">
            <v>-0.19951975551189693</v>
          </cell>
          <cell r="M275">
            <v>2.8301886792452935E-2</v>
          </cell>
          <cell r="N275">
            <v>0.13715885234429681</v>
          </cell>
          <cell r="O275">
            <v>8.6053299658682025E-2</v>
          </cell>
          <cell r="P275">
            <v>0.26816077564106444</v>
          </cell>
          <cell r="Q275">
            <v>0.1866501854140914</v>
          </cell>
          <cell r="R275">
            <v>0</v>
          </cell>
          <cell r="T275">
            <v>0.13547151747247482</v>
          </cell>
          <cell r="U275">
            <v>0.18938656773905804</v>
          </cell>
          <cell r="V275">
            <v>0.25030902348578493</v>
          </cell>
        </row>
        <row r="276">
          <cell r="C276">
            <v>40305</v>
          </cell>
          <cell r="D276">
            <v>36.5</v>
          </cell>
          <cell r="E276">
            <v>24.74</v>
          </cell>
          <cell r="F276">
            <v>31.99</v>
          </cell>
          <cell r="G276">
            <v>8.0452320000000004</v>
          </cell>
          <cell r="H276">
            <v>5.701155</v>
          </cell>
          <cell r="I276">
            <v>19.29</v>
          </cell>
          <cell r="J276">
            <v>18.329999999999998</v>
          </cell>
          <cell r="L276">
            <v>-0.20323073564723859</v>
          </cell>
          <cell r="M276">
            <v>1.4766201804758072E-2</v>
          </cell>
          <cell r="N276">
            <v>0.11931420573827856</v>
          </cell>
          <cell r="O276">
            <v>4.382146224465866E-2</v>
          </cell>
          <cell r="P276">
            <v>0.27704519353731016</v>
          </cell>
          <cell r="Q276">
            <v>0.19221260815822006</v>
          </cell>
          <cell r="R276">
            <v>0</v>
          </cell>
          <cell r="T276">
            <v>0.15007180469123982</v>
          </cell>
          <cell r="U276">
            <v>0.19312676113442392</v>
          </cell>
          <cell r="V276">
            <v>0.26823238566131025</v>
          </cell>
        </row>
        <row r="277">
          <cell r="C277">
            <v>40308</v>
          </cell>
          <cell r="D277">
            <v>37.369999999999997</v>
          </cell>
          <cell r="E277">
            <v>25.82</v>
          </cell>
          <cell r="F277">
            <v>33.880000000000003</v>
          </cell>
          <cell r="G277">
            <v>8.6328899999999997</v>
          </cell>
          <cell r="H277">
            <v>5.5451480000000002</v>
          </cell>
          <cell r="I277">
            <v>20.74</v>
          </cell>
          <cell r="J277">
            <v>18.329999999999998</v>
          </cell>
          <cell r="L277">
            <v>-0.18423924907225508</v>
          </cell>
          <cell r="M277">
            <v>5.9064807219032067E-2</v>
          </cell>
          <cell r="N277">
            <v>0.1854443666899932</v>
          </cell>
          <cell r="O277">
            <v>0.12006662619515396</v>
          </cell>
          <cell r="P277">
            <v>0.24209999567684592</v>
          </cell>
          <cell r="Q277">
            <v>0.28182941903584657</v>
          </cell>
          <cell r="R277">
            <v>0</v>
          </cell>
          <cell r="T277">
            <v>0.1184777405457156</v>
          </cell>
          <cell r="U277">
            <v>0.17439031806847907</v>
          </cell>
          <cell r="V277">
            <v>0.2410383189122372</v>
          </cell>
        </row>
        <row r="278">
          <cell r="C278">
            <v>40309</v>
          </cell>
          <cell r="D278">
            <v>37.479999999999997</v>
          </cell>
          <cell r="E278">
            <v>25.65</v>
          </cell>
          <cell r="F278">
            <v>33.409999999999997</v>
          </cell>
          <cell r="G278">
            <v>8.5803209999999996</v>
          </cell>
          <cell r="H278">
            <v>5.3308920000000004</v>
          </cell>
          <cell r="I278">
            <v>20.66</v>
          </cell>
          <cell r="J278">
            <v>18.329999999999998</v>
          </cell>
          <cell r="L278">
            <v>-0.18183802663173987</v>
          </cell>
          <cell r="M278">
            <v>5.2091878589007434E-2</v>
          </cell>
          <cell r="N278">
            <v>0.16899930020993703</v>
          </cell>
          <cell r="O278">
            <v>0.11324610809838065</v>
          </cell>
          <cell r="P278">
            <v>0.19410716001696127</v>
          </cell>
          <cell r="Q278">
            <v>0.27688504326328811</v>
          </cell>
          <cell r="R278">
            <v>0</v>
          </cell>
          <cell r="T278">
            <v>0.12517951172809944</v>
          </cell>
          <cell r="U278">
            <v>0.16481684201990704</v>
          </cell>
          <cell r="V278">
            <v>0.23733003708281827</v>
          </cell>
        </row>
        <row r="279">
          <cell r="C279">
            <v>40310</v>
          </cell>
          <cell r="D279">
            <v>38.159999999999997</v>
          </cell>
          <cell r="E279">
            <v>26.1</v>
          </cell>
          <cell r="F279">
            <v>34.06</v>
          </cell>
          <cell r="G279">
            <v>8.5936219999999999</v>
          </cell>
          <cell r="H279">
            <v>5.374549</v>
          </cell>
          <cell r="I279">
            <v>20.72</v>
          </cell>
          <cell r="J279">
            <v>18.329999999999998</v>
          </cell>
          <cell r="L279">
            <v>-0.16699410609037335</v>
          </cell>
          <cell r="M279">
            <v>7.0549630844954914E-2</v>
          </cell>
          <cell r="N279">
            <v>0.19174247725682303</v>
          </cell>
          <cell r="O279">
            <v>0.11497183449997062</v>
          </cell>
          <cell r="P279">
            <v>0.20388622443711091</v>
          </cell>
          <cell r="Q279">
            <v>0.28059332509270707</v>
          </cell>
          <cell r="R279">
            <v>0</v>
          </cell>
          <cell r="T279">
            <v>9.1670655816179905E-2</v>
          </cell>
          <cell r="U279">
            <v>0.11699507389162576</v>
          </cell>
          <cell r="V279">
            <v>0.24227441285537707</v>
          </cell>
        </row>
        <row r="280">
          <cell r="C280">
            <v>40311</v>
          </cell>
          <cell r="D280">
            <v>37.96</v>
          </cell>
          <cell r="E280">
            <v>25.49</v>
          </cell>
          <cell r="F280">
            <v>33.03</v>
          </cell>
          <cell r="G280">
            <v>8.6885969999999997</v>
          </cell>
          <cell r="H280">
            <v>5.4618909999999996</v>
          </cell>
          <cell r="I280">
            <v>20.46</v>
          </cell>
          <cell r="J280">
            <v>18.329999999999998</v>
          </cell>
          <cell r="L280">
            <v>-0.17135996507312812</v>
          </cell>
          <cell r="M280">
            <v>4.5529122231337205E-2</v>
          </cell>
          <cell r="N280">
            <v>0.15570328901329611</v>
          </cell>
          <cell r="O280">
            <v>0.12729428130780507</v>
          </cell>
          <cell r="P280">
            <v>0.2234506252109778</v>
          </cell>
          <cell r="Q280">
            <v>0.26452410383189129</v>
          </cell>
          <cell r="R280">
            <v>0</v>
          </cell>
          <cell r="T280">
            <v>0.10818573480134021</v>
          </cell>
          <cell r="U280">
            <v>0.12968030975693806</v>
          </cell>
          <cell r="V280">
            <v>0.22435105067985162</v>
          </cell>
        </row>
        <row r="281">
          <cell r="C281">
            <v>40312</v>
          </cell>
          <cell r="D281">
            <v>37.299999999999997</v>
          </cell>
          <cell r="E281">
            <v>24.88</v>
          </cell>
          <cell r="F281">
            <v>32.29</v>
          </cell>
          <cell r="G281">
            <v>8.1022850000000002</v>
          </cell>
          <cell r="H281">
            <v>5.4960000000000004</v>
          </cell>
          <cell r="I281">
            <v>20.23</v>
          </cell>
          <cell r="J281">
            <v>18.329999999999998</v>
          </cell>
          <cell r="L281">
            <v>-0.1857672997162193</v>
          </cell>
          <cell r="M281">
            <v>2.0508613617719496E-2</v>
          </cell>
          <cell r="N281">
            <v>0.12981105668299509</v>
          </cell>
          <cell r="O281">
            <v>5.1223752928811095E-2</v>
          </cell>
          <cell r="P281">
            <v>0.23109096028454879</v>
          </cell>
          <cell r="Q281">
            <v>0.25030902348578499</v>
          </cell>
          <cell r="R281">
            <v>0</v>
          </cell>
          <cell r="T281">
            <v>9.1670655816179905E-2</v>
          </cell>
          <cell r="U281">
            <v>0.12182995803685472</v>
          </cell>
          <cell r="V281">
            <v>0.19839307787391847</v>
          </cell>
        </row>
        <row r="282">
          <cell r="C282">
            <v>40315</v>
          </cell>
          <cell r="D282">
            <v>37.365000000000002</v>
          </cell>
          <cell r="E282">
            <v>25.42</v>
          </cell>
          <cell r="F282">
            <v>32.64</v>
          </cell>
          <cell r="G282">
            <v>8.1074090000000005</v>
          </cell>
          <cell r="H282">
            <v>5.3388309999999999</v>
          </cell>
          <cell r="I282">
            <v>20.52</v>
          </cell>
          <cell r="J282">
            <v>18.329999999999998</v>
          </cell>
          <cell r="L282">
            <v>-0.18434839554682381</v>
          </cell>
          <cell r="M282">
            <v>4.2657916324856604E-2</v>
          </cell>
          <cell r="N282">
            <v>0.14205738278516455</v>
          </cell>
          <cell r="O282">
            <v>5.1888561746324724E-2</v>
          </cell>
          <cell r="P282">
            <v>0.19588547718102567</v>
          </cell>
          <cell r="Q282">
            <v>0.26823238566131025</v>
          </cell>
          <cell r="R282">
            <v>0</v>
          </cell>
          <cell r="T282">
            <v>9.511728099569168E-2</v>
          </cell>
          <cell r="U282">
            <v>0.12051227472683394</v>
          </cell>
          <cell r="V282">
            <v>0.18850432632880099</v>
          </cell>
        </row>
        <row r="283">
          <cell r="C283">
            <v>40316</v>
          </cell>
          <cell r="D283">
            <v>36.71</v>
          </cell>
          <cell r="E283">
            <v>24.54</v>
          </cell>
          <cell r="F283">
            <v>32.04</v>
          </cell>
          <cell r="G283">
            <v>8.2175340000000006</v>
          </cell>
          <cell r="H283">
            <v>5.2583270000000004</v>
          </cell>
          <cell r="I283">
            <v>20.079999999999998</v>
          </cell>
          <cell r="J283">
            <v>18.329999999999998</v>
          </cell>
          <cell r="L283">
            <v>-0.19864658371534605</v>
          </cell>
          <cell r="M283">
            <v>6.5627563576702297E-3</v>
          </cell>
          <cell r="N283">
            <v>0.12106368089573127</v>
          </cell>
          <cell r="O283">
            <v>6.61766318143715E-2</v>
          </cell>
          <cell r="P283">
            <v>0.17785277218343709</v>
          </cell>
          <cell r="Q283">
            <v>0.24103831891223715</v>
          </cell>
          <cell r="R283">
            <v>0</v>
          </cell>
          <cell r="T283">
            <v>9.6936333173767361E-2</v>
          </cell>
          <cell r="U283">
            <v>0.1128747795414462</v>
          </cell>
          <cell r="V283">
            <v>0.23733003708281827</v>
          </cell>
        </row>
        <row r="284">
          <cell r="C284">
            <v>40317</v>
          </cell>
          <cell r="D284">
            <v>36.450000000000003</v>
          </cell>
          <cell r="E284">
            <v>24.65</v>
          </cell>
          <cell r="F284">
            <v>32.58</v>
          </cell>
          <cell r="G284">
            <v>7.9310130000000001</v>
          </cell>
          <cell r="H284">
            <v>5.4119330000000003</v>
          </cell>
          <cell r="I284">
            <v>20.02</v>
          </cell>
          <cell r="J284">
            <v>18.329999999999998</v>
          </cell>
          <cell r="L284">
            <v>-0.20432220039292726</v>
          </cell>
          <cell r="M284">
            <v>1.1074651353568443E-2</v>
          </cell>
          <cell r="N284">
            <v>0.1399580125962212</v>
          </cell>
          <cell r="O284">
            <v>2.9002219791970818E-2</v>
          </cell>
          <cell r="P284">
            <v>0.21226015174047297</v>
          </cell>
          <cell r="Q284">
            <v>0.23733003708281819</v>
          </cell>
          <cell r="R284">
            <v>0</v>
          </cell>
          <cell r="T284">
            <v>0.14624222115844901</v>
          </cell>
          <cell r="U284">
            <v>0.15433112367978252</v>
          </cell>
          <cell r="V284">
            <v>0.31891223733003699</v>
          </cell>
        </row>
        <row r="285">
          <cell r="C285">
            <v>40318</v>
          </cell>
          <cell r="D285">
            <v>35.590000000000003</v>
          </cell>
          <cell r="E285">
            <v>24.26</v>
          </cell>
          <cell r="F285">
            <v>31.78</v>
          </cell>
          <cell r="G285">
            <v>7.7522739999999999</v>
          </cell>
          <cell r="H285">
            <v>5.209085</v>
          </cell>
          <cell r="I285">
            <v>20.100000000000001</v>
          </cell>
          <cell r="J285">
            <v>18.329999999999998</v>
          </cell>
          <cell r="L285">
            <v>-0.22309539401877321</v>
          </cell>
          <cell r="M285">
            <v>-4.9220672682526168E-3</v>
          </cell>
          <cell r="N285">
            <v>0.11196641007697705</v>
          </cell>
          <cell r="O285">
            <v>5.8118873888595157E-3</v>
          </cell>
          <cell r="P285">
            <v>0.16682268101416264</v>
          </cell>
          <cell r="Q285">
            <v>0.2422744128553771</v>
          </cell>
          <cell r="R285">
            <v>0</v>
          </cell>
          <cell r="T285">
            <v>0.12781235040689323</v>
          </cell>
          <cell r="U285">
            <v>0.14387074540331241</v>
          </cell>
          <cell r="V285">
            <v>0.27626699629171808</v>
          </cell>
        </row>
        <row r="286">
          <cell r="C286">
            <v>40319</v>
          </cell>
          <cell r="D286">
            <v>35.89</v>
          </cell>
          <cell r="E286">
            <v>24.57</v>
          </cell>
          <cell r="F286">
            <v>32.67</v>
          </cell>
          <cell r="G286">
            <v>7.9761230000000003</v>
          </cell>
          <cell r="H286">
            <v>5.1868720000000001</v>
          </cell>
          <cell r="I286">
            <v>19.809999999999999</v>
          </cell>
          <cell r="J286">
            <v>18.329999999999998</v>
          </cell>
          <cell r="L286">
            <v>-0.21654660554464089</v>
          </cell>
          <cell r="M286">
            <v>7.7932731747334394E-3</v>
          </cell>
          <cell r="N286">
            <v>0.14310706787963623</v>
          </cell>
          <cell r="O286">
            <v>3.4854976575349639E-2</v>
          </cell>
          <cell r="P286">
            <v>0.16184702171634613</v>
          </cell>
          <cell r="Q286">
            <v>0.22435105067985162</v>
          </cell>
          <cell r="R286">
            <v>0</v>
          </cell>
          <cell r="T286">
            <v>0.10387745332695061</v>
          </cell>
          <cell r="U286">
            <v>0.12627967321453909</v>
          </cell>
          <cell r="V286">
            <v>0.26019777503090241</v>
          </cell>
        </row>
        <row r="287">
          <cell r="C287">
            <v>40322</v>
          </cell>
          <cell r="D287">
            <v>35.67</v>
          </cell>
          <cell r="E287">
            <v>24.24</v>
          </cell>
          <cell r="F287">
            <v>32.17</v>
          </cell>
          <cell r="G287">
            <v>7.8988779999999998</v>
          </cell>
          <cell r="H287">
            <v>5.1318919999999997</v>
          </cell>
          <cell r="I287">
            <v>19.39</v>
          </cell>
          <cell r="J287">
            <v>18.329999999999998</v>
          </cell>
          <cell r="L287">
            <v>-0.22134905042567121</v>
          </cell>
          <cell r="M287">
            <v>-5.7424118129614232E-3</v>
          </cell>
          <cell r="N287">
            <v>0.12561231630510861</v>
          </cell>
          <cell r="O287">
            <v>2.4832892830457309E-2</v>
          </cell>
          <cell r="P287">
            <v>0.14953163216095211</v>
          </cell>
          <cell r="Q287">
            <v>0.19839307787391847</v>
          </cell>
          <cell r="R287">
            <v>0</v>
          </cell>
          <cell r="T287">
            <v>0.13954044997606502</v>
          </cell>
          <cell r="U287">
            <v>0.15604917999554019</v>
          </cell>
          <cell r="V287">
            <v>0.30469715698393091</v>
          </cell>
        </row>
        <row r="288">
          <cell r="C288">
            <v>40323</v>
          </cell>
          <cell r="D288">
            <v>35.61</v>
          </cell>
          <cell r="E288">
            <v>24.4</v>
          </cell>
          <cell r="F288">
            <v>32.33</v>
          </cell>
          <cell r="G288">
            <v>7.4033220000000002</v>
          </cell>
          <cell r="H288">
            <v>4.9351079999999996</v>
          </cell>
          <cell r="I288">
            <v>19.23</v>
          </cell>
          <cell r="J288">
            <v>18.329999999999998</v>
          </cell>
          <cell r="L288">
            <v>-0.22265880812049776</v>
          </cell>
          <cell r="M288">
            <v>8.2034454470880647E-4</v>
          </cell>
          <cell r="N288">
            <v>0.13121063680895739</v>
          </cell>
          <cell r="O288">
            <v>-3.9462579139041498E-2</v>
          </cell>
          <cell r="P288">
            <v>0.10545248304729959</v>
          </cell>
          <cell r="Q288">
            <v>0.1885043263288011</v>
          </cell>
          <cell r="R288">
            <v>0</v>
          </cell>
          <cell r="T288">
            <v>0.15318334131163241</v>
          </cell>
          <cell r="U288">
            <v>0.16717853595248244</v>
          </cell>
          <cell r="V288">
            <v>0.33868974042027189</v>
          </cell>
        </row>
        <row r="289">
          <cell r="C289">
            <v>40324</v>
          </cell>
          <cell r="D289">
            <v>34.880000000000003</v>
          </cell>
          <cell r="E289">
            <v>24.14</v>
          </cell>
          <cell r="F289">
            <v>32.32</v>
          </cell>
          <cell r="G289">
            <v>7.5898250000000003</v>
          </cell>
          <cell r="H289">
            <v>4.9531830000000001</v>
          </cell>
          <cell r="I289">
            <v>20.02</v>
          </cell>
          <cell r="J289">
            <v>18.329999999999998</v>
          </cell>
          <cell r="L289">
            <v>-0.23859419340755295</v>
          </cell>
          <cell r="M289">
            <v>-9.8441345365052335E-3</v>
          </cell>
          <cell r="N289">
            <v>0.13086074177746676</v>
          </cell>
          <cell r="O289">
            <v>-1.5264913469112296E-2</v>
          </cell>
          <cell r="P289">
            <v>0.10950124016286433</v>
          </cell>
          <cell r="Q289">
            <v>0.23733003708281819</v>
          </cell>
          <cell r="R289">
            <v>0</v>
          </cell>
          <cell r="T289">
            <v>0.10172331258975589</v>
          </cell>
          <cell r="U289">
            <v>0.12467818119159119</v>
          </cell>
          <cell r="V289">
            <v>0.28615574783683539</v>
          </cell>
        </row>
        <row r="290">
          <cell r="C290">
            <v>40325</v>
          </cell>
          <cell r="D290">
            <v>35.56</v>
          </cell>
          <cell r="E290">
            <v>24.85</v>
          </cell>
          <cell r="F290">
            <v>34.340000000000003</v>
          </cell>
          <cell r="G290">
            <v>7.9672390000000002</v>
          </cell>
          <cell r="H290">
            <v>5.0878249999999996</v>
          </cell>
          <cell r="I290">
            <v>21.34</v>
          </cell>
          <cell r="J290">
            <v>18.329999999999998</v>
          </cell>
          <cell r="L290">
            <v>-0.22375027286618643</v>
          </cell>
          <cell r="M290">
            <v>1.9278096800656286E-2</v>
          </cell>
          <cell r="N290">
            <v>0.20153953813855852</v>
          </cell>
          <cell r="O290">
            <v>3.3702329905796802E-2</v>
          </cell>
          <cell r="P290">
            <v>0.13966072871356139</v>
          </cell>
          <cell r="Q290">
            <v>0.31891223733003704</v>
          </cell>
          <cell r="R290">
            <v>0</v>
          </cell>
          <cell r="T290">
            <v>6.1273336524652965E-2</v>
          </cell>
          <cell r="U290">
            <v>0.10173528755904243</v>
          </cell>
          <cell r="V290">
            <v>0.28368355995055622</v>
          </cell>
        </row>
        <row r="291">
          <cell r="C291">
            <v>40326</v>
          </cell>
          <cell r="D291">
            <v>35.56</v>
          </cell>
          <cell r="E291">
            <v>24.42</v>
          </cell>
          <cell r="F291">
            <v>34.5</v>
          </cell>
          <cell r="G291">
            <v>7.9087259999999997</v>
          </cell>
          <cell r="H291">
            <v>5.1903689999999996</v>
          </cell>
          <cell r="I291">
            <v>20.65</v>
          </cell>
          <cell r="J291">
            <v>18.329999999999998</v>
          </cell>
          <cell r="L291">
            <v>-0.22375027286618643</v>
          </cell>
          <cell r="M291">
            <v>1.6406890894176129E-3</v>
          </cell>
          <cell r="N291">
            <v>0.2071378586424073</v>
          </cell>
          <cell r="O291">
            <v>2.611061282165017E-2</v>
          </cell>
          <cell r="P291">
            <v>0.16263034141942367</v>
          </cell>
          <cell r="Q291">
            <v>0.27626699629171814</v>
          </cell>
          <cell r="R291">
            <v>0</v>
          </cell>
          <cell r="T291">
            <v>6.1033987553853419E-2</v>
          </cell>
          <cell r="U291">
            <v>0.10004763931967005</v>
          </cell>
          <cell r="V291">
            <v>0.30346106304079112</v>
          </cell>
        </row>
        <row r="292">
          <cell r="C292">
            <v>40329</v>
          </cell>
          <cell r="D292">
            <v>35.56</v>
          </cell>
          <cell r="E292">
            <v>24.42</v>
          </cell>
          <cell r="F292">
            <v>34.5</v>
          </cell>
          <cell r="G292">
            <v>7.896579</v>
          </cell>
          <cell r="H292">
            <v>5.123704</v>
          </cell>
          <cell r="I292">
            <v>20.65</v>
          </cell>
          <cell r="J292">
            <v>18.329999999999998</v>
          </cell>
          <cell r="L292">
            <v>-0.22375027286618643</v>
          </cell>
          <cell r="M292">
            <v>1.6406890894176129E-3</v>
          </cell>
          <cell r="N292">
            <v>0.2071378586424073</v>
          </cell>
          <cell r="O292">
            <v>2.453461112252131E-2</v>
          </cell>
          <cell r="P292">
            <v>0.14769753958766074</v>
          </cell>
          <cell r="Q292">
            <v>0.27626699629171814</v>
          </cell>
          <cell r="R292">
            <v>0</v>
          </cell>
          <cell r="T292">
            <v>4.8827190043082849E-2</v>
          </cell>
          <cell r="U292">
            <v>9.4107928399116081E-2</v>
          </cell>
          <cell r="V292">
            <v>0.3022249690976514</v>
          </cell>
        </row>
        <row r="293">
          <cell r="C293">
            <v>40330</v>
          </cell>
          <cell r="D293">
            <v>35.07</v>
          </cell>
          <cell r="E293">
            <v>24.35</v>
          </cell>
          <cell r="F293">
            <v>34.11</v>
          </cell>
          <cell r="G293">
            <v>7.7973809999999997</v>
          </cell>
          <cell r="H293">
            <v>5.0545470000000003</v>
          </cell>
          <cell r="I293">
            <v>20.39</v>
          </cell>
          <cell r="J293">
            <v>18.329999999999998</v>
          </cell>
          <cell r="L293">
            <v>-0.23444662737393585</v>
          </cell>
          <cell r="M293">
            <v>-1.2305168170630987E-3</v>
          </cell>
          <cell r="N293">
            <v>0.19349195241427575</v>
          </cell>
          <cell r="O293">
            <v>1.1664254939909524E-2</v>
          </cell>
          <cell r="P293">
            <v>0.13220653566837437</v>
          </cell>
          <cell r="Q293">
            <v>0.26019777503090236</v>
          </cell>
          <cell r="R293">
            <v>0</v>
          </cell>
          <cell r="T293">
            <v>8.5926280516993636E-2</v>
          </cell>
          <cell r="U293">
            <v>0.12444505260597211</v>
          </cell>
          <cell r="V293">
            <v>0.34734239802224975</v>
          </cell>
        </row>
        <row r="294">
          <cell r="C294">
            <v>40331</v>
          </cell>
          <cell r="D294">
            <v>36.020000000000003</v>
          </cell>
          <cell r="E294">
            <v>24.76</v>
          </cell>
          <cell r="F294">
            <v>35.36</v>
          </cell>
          <cell r="G294">
            <v>7.9226400000000003</v>
          </cell>
          <cell r="H294">
            <v>4.9385389999999996</v>
          </cell>
          <cell r="I294">
            <v>21.11</v>
          </cell>
          <cell r="J294">
            <v>18.329999999999998</v>
          </cell>
          <cell r="L294">
            <v>-0.21370879720585023</v>
          </cell>
          <cell r="M294">
            <v>1.5586546349466879E-2</v>
          </cell>
          <cell r="N294">
            <v>0.2372288313505948</v>
          </cell>
          <cell r="O294">
            <v>2.7915872362415772E-2</v>
          </cell>
          <cell r="P294">
            <v>0.10622101890696767</v>
          </cell>
          <cell r="Q294">
            <v>0.30469715698393074</v>
          </cell>
          <cell r="R294">
            <v>0</v>
          </cell>
          <cell r="T294">
            <v>0.10148396361895649</v>
          </cell>
          <cell r="U294">
            <v>0.13705933629305264</v>
          </cell>
          <cell r="V294">
            <v>0.35537700865265748</v>
          </cell>
        </row>
        <row r="295">
          <cell r="C295">
            <v>40332</v>
          </cell>
          <cell r="D295">
            <v>36.47</v>
          </cell>
          <cell r="E295">
            <v>25.04</v>
          </cell>
          <cell r="F295">
            <v>35.42</v>
          </cell>
          <cell r="G295">
            <v>8.0329169999999994</v>
          </cell>
          <cell r="H295">
            <v>5.0907119999999999</v>
          </cell>
          <cell r="I295">
            <v>21.66</v>
          </cell>
          <cell r="J295">
            <v>18.329999999999998</v>
          </cell>
          <cell r="L295">
            <v>-0.20388561449465192</v>
          </cell>
          <cell r="M295">
            <v>2.7071369975389725E-2</v>
          </cell>
          <cell r="N295">
            <v>0.23932820153953838</v>
          </cell>
          <cell r="O295">
            <v>4.2223663535119416E-2</v>
          </cell>
          <cell r="P295">
            <v>0.14030740986391477</v>
          </cell>
          <cell r="Q295">
            <v>0.338689740420272</v>
          </cell>
          <cell r="R295">
            <v>0</v>
          </cell>
          <cell r="T295">
            <v>0.10411680229775015</v>
          </cell>
          <cell r="U295">
            <v>0.13724178475136328</v>
          </cell>
          <cell r="V295">
            <v>0.32941903584672444</v>
          </cell>
        </row>
        <row r="296">
          <cell r="C296">
            <v>40333</v>
          </cell>
          <cell r="D296">
            <v>35.302500000000002</v>
          </cell>
          <cell r="E296">
            <v>24.177499999999998</v>
          </cell>
          <cell r="F296">
            <v>33.590000000000003</v>
          </cell>
          <cell r="G296">
            <v>7.939711</v>
          </cell>
          <cell r="H296">
            <v>5.1103240000000003</v>
          </cell>
          <cell r="I296">
            <v>20.81</v>
          </cell>
          <cell r="J296">
            <v>18.329999999999998</v>
          </cell>
          <cell r="L296">
            <v>-0.22937131630648333</v>
          </cell>
          <cell r="M296">
            <v>-8.3059885151763879E-3</v>
          </cell>
          <cell r="N296">
            <v>0.17529741077676708</v>
          </cell>
          <cell r="O296">
            <v>3.0130734057141062E-2</v>
          </cell>
          <cell r="P296">
            <v>0.14470045133281961</v>
          </cell>
          <cell r="Q296">
            <v>0.28615574783683551</v>
          </cell>
          <cell r="R296">
            <v>0</v>
          </cell>
          <cell r="T296">
            <v>0.15916706558161792</v>
          </cell>
          <cell r="U296">
            <v>0.16862291958077408</v>
          </cell>
          <cell r="V296">
            <v>0.37515451174289238</v>
          </cell>
        </row>
        <row r="297">
          <cell r="C297">
            <v>40336</v>
          </cell>
          <cell r="D297">
            <v>35.01</v>
          </cell>
          <cell r="E297">
            <v>23.67</v>
          </cell>
          <cell r="F297">
            <v>32.58</v>
          </cell>
          <cell r="G297">
            <v>7.8103540000000002</v>
          </cell>
          <cell r="H297">
            <v>4.8554789999999999</v>
          </cell>
          <cell r="I297">
            <v>20.77</v>
          </cell>
          <cell r="J297">
            <v>18.329999999999998</v>
          </cell>
          <cell r="L297">
            <v>-0.2357563850687624</v>
          </cell>
          <cell r="M297">
            <v>-2.9122231337161519E-2</v>
          </cell>
          <cell r="N297">
            <v>0.1399580125962212</v>
          </cell>
          <cell r="O297">
            <v>1.3347425273555702E-2</v>
          </cell>
          <cell r="P297">
            <v>8.7615775973700849E-2</v>
          </cell>
          <cell r="Q297">
            <v>0.28368355995055627</v>
          </cell>
          <cell r="R297">
            <v>0</v>
          </cell>
          <cell r="T297">
            <v>0.16347534705600764</v>
          </cell>
          <cell r="U297">
            <v>0.16864825964442814</v>
          </cell>
          <cell r="V297">
            <v>0.41409147095179238</v>
          </cell>
        </row>
        <row r="298">
          <cell r="C298">
            <v>40337</v>
          </cell>
          <cell r="D298">
            <v>35.270000000000003</v>
          </cell>
          <cell r="E298">
            <v>23.88</v>
          </cell>
          <cell r="F298">
            <v>32.202500000000001</v>
          </cell>
          <cell r="G298">
            <v>7.7697330000000004</v>
          </cell>
          <cell r="H298">
            <v>4.9042729999999999</v>
          </cell>
          <cell r="I298">
            <v>21.09</v>
          </cell>
          <cell r="J298">
            <v>18.329999999999998</v>
          </cell>
          <cell r="L298">
            <v>-0.23008076839118097</v>
          </cell>
          <cell r="M298">
            <v>-2.0508613617719496E-2</v>
          </cell>
          <cell r="N298">
            <v>0.12674947515745294</v>
          </cell>
          <cell r="O298">
            <v>8.0770897981039536E-3</v>
          </cell>
          <cell r="P298">
            <v>9.8545516205892358E-2</v>
          </cell>
          <cell r="Q298">
            <v>0.30346106304079101</v>
          </cell>
          <cell r="R298">
            <v>0</v>
          </cell>
          <cell r="T298">
            <v>0.16491144088080417</v>
          </cell>
          <cell r="U298">
            <v>0.16927162521032244</v>
          </cell>
          <cell r="V298">
            <v>0.44313967861557502</v>
          </cell>
        </row>
        <row r="299">
          <cell r="C299">
            <v>40338</v>
          </cell>
          <cell r="D299">
            <v>34.72</v>
          </cell>
          <cell r="E299">
            <v>23.74</v>
          </cell>
          <cell r="F299">
            <v>32.06</v>
          </cell>
          <cell r="G299">
            <v>8.1325050000000001</v>
          </cell>
          <cell r="H299">
            <v>4.8032310000000003</v>
          </cell>
          <cell r="I299">
            <v>21.07</v>
          </cell>
          <cell r="J299">
            <v>18.329999999999998</v>
          </cell>
          <cell r="L299">
            <v>-0.24208688059375694</v>
          </cell>
          <cell r="M299">
            <v>-2.6251025430680919E-2</v>
          </cell>
          <cell r="N299">
            <v>0.12176347095871254</v>
          </cell>
          <cell r="O299">
            <v>5.5144619920469484E-2</v>
          </cell>
          <cell r="P299">
            <v>7.5912347936410773E-2</v>
          </cell>
          <cell r="Q299">
            <v>0.30222496909765151</v>
          </cell>
          <cell r="R299">
            <v>0</v>
          </cell>
          <cell r="T299">
            <v>0.16227860220201051</v>
          </cell>
          <cell r="U299">
            <v>0.17060958057126641</v>
          </cell>
          <cell r="V299">
            <v>0.4239802224969097</v>
          </cell>
        </row>
        <row r="300">
          <cell r="C300">
            <v>40339</v>
          </cell>
          <cell r="D300">
            <v>35.03</v>
          </cell>
          <cell r="E300">
            <v>24.53</v>
          </cell>
          <cell r="F300">
            <v>33.36</v>
          </cell>
          <cell r="G300">
            <v>8.3560400000000001</v>
          </cell>
          <cell r="H300">
            <v>4.9355640000000003</v>
          </cell>
          <cell r="I300">
            <v>21.8</v>
          </cell>
          <cell r="J300">
            <v>18.329999999999998</v>
          </cell>
          <cell r="L300">
            <v>-0.23531979917048684</v>
          </cell>
          <cell r="M300">
            <v>6.1525840853158265E-3</v>
          </cell>
          <cell r="N300">
            <v>0.16724982505248431</v>
          </cell>
          <cell r="O300">
            <v>8.414696945654998E-2</v>
          </cell>
          <cell r="P300">
            <v>0.10555462596540188</v>
          </cell>
          <cell r="Q300">
            <v>0.34734239802224987</v>
          </cell>
          <cell r="R300">
            <v>0</v>
          </cell>
          <cell r="T300">
            <v>0.14839636189564373</v>
          </cell>
          <cell r="U300">
            <v>0.16011372620568026</v>
          </cell>
          <cell r="V300">
            <v>0.42088998763906033</v>
          </cell>
        </row>
        <row r="301">
          <cell r="C301">
            <v>40340</v>
          </cell>
          <cell r="D301">
            <v>35.36</v>
          </cell>
          <cell r="E301">
            <v>24.45</v>
          </cell>
          <cell r="F301">
            <v>33.880000000000003</v>
          </cell>
          <cell r="G301">
            <v>8.3219779999999997</v>
          </cell>
          <cell r="H301">
            <v>5.0204639999999996</v>
          </cell>
          <cell r="I301">
            <v>21.93</v>
          </cell>
          <cell r="J301">
            <v>18.329999999999998</v>
          </cell>
          <cell r="L301">
            <v>-0.22811613184894131</v>
          </cell>
          <cell r="M301">
            <v>2.8712059064808226E-3</v>
          </cell>
          <cell r="N301">
            <v>0.1854443666899932</v>
          </cell>
          <cell r="O301">
            <v>7.9727625595865881E-2</v>
          </cell>
          <cell r="P301">
            <v>0.12457202453311611</v>
          </cell>
          <cell r="Q301">
            <v>0.35537700865265753</v>
          </cell>
          <cell r="R301">
            <v>0</v>
          </cell>
          <cell r="T301">
            <v>0.12589755864049779</v>
          </cell>
          <cell r="U301">
            <v>0.14628311946319614</v>
          </cell>
          <cell r="V301">
            <v>0.37577255871446225</v>
          </cell>
        </row>
        <row r="302">
          <cell r="C302">
            <v>40343</v>
          </cell>
          <cell r="D302">
            <v>34.79</v>
          </cell>
          <cell r="E302">
            <v>24.57</v>
          </cell>
          <cell r="F302">
            <v>33.909999999999997</v>
          </cell>
          <cell r="G302">
            <v>8.5919729999999994</v>
          </cell>
          <cell r="H302">
            <v>5.1223369999999999</v>
          </cell>
          <cell r="I302">
            <v>21.51</v>
          </cell>
          <cell r="J302">
            <v>18.329999999999998</v>
          </cell>
          <cell r="L302">
            <v>-0.24055882994979272</v>
          </cell>
          <cell r="M302">
            <v>7.7932731747334394E-3</v>
          </cell>
          <cell r="N302">
            <v>0.18649405178446465</v>
          </cell>
          <cell r="O302">
            <v>0.11475788646326501</v>
          </cell>
          <cell r="P302">
            <v>0.14739133483098144</v>
          </cell>
          <cell r="Q302">
            <v>0.32941903584672438</v>
          </cell>
          <cell r="R302">
            <v>0</v>
          </cell>
          <cell r="T302">
            <v>0.13044518908568692</v>
          </cell>
          <cell r="U302">
            <v>0.14244663382594411</v>
          </cell>
          <cell r="V302">
            <v>0.3930778739184177</v>
          </cell>
        </row>
        <row r="303">
          <cell r="C303">
            <v>40344</v>
          </cell>
          <cell r="D303">
            <v>35.58</v>
          </cell>
          <cell r="E303">
            <v>25.7</v>
          </cell>
          <cell r="F303">
            <v>35.840000000000003</v>
          </cell>
          <cell r="G303">
            <v>8.8925859999999997</v>
          </cell>
          <cell r="H303">
            <v>5.1445179999999997</v>
          </cell>
          <cell r="I303">
            <v>22.25</v>
          </cell>
          <cell r="J303">
            <v>18.329999999999998</v>
          </cell>
          <cell r="L303">
            <v>-0.22331368696791098</v>
          </cell>
          <cell r="M303">
            <v>5.414273995077945E-2</v>
          </cell>
          <cell r="N303">
            <v>0.25402379286214161</v>
          </cell>
          <cell r="O303">
            <v>0.15376065247793735</v>
          </cell>
          <cell r="P303">
            <v>0.15235982620472077</v>
          </cell>
          <cell r="Q303">
            <v>0.37515451174289249</v>
          </cell>
          <cell r="R303">
            <v>0</v>
          </cell>
          <cell r="T303">
            <v>0.10052656773575862</v>
          </cell>
          <cell r="U303">
            <v>0.12379127896369284</v>
          </cell>
          <cell r="V303">
            <v>0.31273176761433857</v>
          </cell>
        </row>
        <row r="304">
          <cell r="C304">
            <v>40345</v>
          </cell>
          <cell r="D304">
            <v>35.08</v>
          </cell>
          <cell r="E304">
            <v>25.42</v>
          </cell>
          <cell r="F304">
            <v>36.19</v>
          </cell>
          <cell r="G304">
            <v>8.5693149999999996</v>
          </cell>
          <cell r="H304">
            <v>5.2830190000000004</v>
          </cell>
          <cell r="I304">
            <v>22.88</v>
          </cell>
          <cell r="J304">
            <v>18.329999999999998</v>
          </cell>
          <cell r="L304">
            <v>-0.23422833442479818</v>
          </cell>
          <cell r="M304">
            <v>4.2657916324856604E-2</v>
          </cell>
          <cell r="N304">
            <v>0.26627011896431063</v>
          </cell>
          <cell r="O304">
            <v>0.11181814442828841</v>
          </cell>
          <cell r="P304">
            <v>0.18338372159962102</v>
          </cell>
          <cell r="Q304">
            <v>0.41409147095179222</v>
          </cell>
          <cell r="R304">
            <v>0</v>
          </cell>
          <cell r="T304">
            <v>0.10363810435615121</v>
          </cell>
          <cell r="U304">
            <v>0.1268624946785866</v>
          </cell>
          <cell r="V304">
            <v>0.32694684796044499</v>
          </cell>
        </row>
        <row r="305">
          <cell r="C305">
            <v>40346</v>
          </cell>
          <cell r="D305">
            <v>35.71</v>
          </cell>
          <cell r="E305">
            <v>25.53</v>
          </cell>
          <cell r="F305">
            <v>35.5</v>
          </cell>
          <cell r="G305">
            <v>8.6231840000000002</v>
          </cell>
          <cell r="H305">
            <v>5.3625499999999997</v>
          </cell>
          <cell r="I305">
            <v>23.35</v>
          </cell>
          <cell r="J305">
            <v>18.329999999999998</v>
          </cell>
          <cell r="L305">
            <v>-0.22047587862912033</v>
          </cell>
          <cell r="M305">
            <v>4.7169811320754818E-2</v>
          </cell>
          <cell r="N305">
            <v>0.24212736179146255</v>
          </cell>
          <cell r="O305">
            <v>0.11880732986752207</v>
          </cell>
          <cell r="P305">
            <v>0.20119847690573267</v>
          </cell>
          <cell r="Q305">
            <v>0.44313967861557479</v>
          </cell>
          <cell r="R305">
            <v>0</v>
          </cell>
          <cell r="T305">
            <v>0.1112972714217328</v>
          </cell>
          <cell r="U305">
            <v>0.12542824707575662</v>
          </cell>
          <cell r="V305">
            <v>0.34425216316440044</v>
          </cell>
        </row>
        <row r="306">
          <cell r="C306">
            <v>40347</v>
          </cell>
          <cell r="D306">
            <v>35.69</v>
          </cell>
          <cell r="E306">
            <v>25.45</v>
          </cell>
          <cell r="F306">
            <v>35.409999999999997</v>
          </cell>
          <cell r="G306">
            <v>8.6692630000000008</v>
          </cell>
          <cell r="H306">
            <v>5.3214350000000001</v>
          </cell>
          <cell r="I306">
            <v>23.04</v>
          </cell>
          <cell r="J306">
            <v>18.329999999999998</v>
          </cell>
          <cell r="L306">
            <v>-0.22091246452739588</v>
          </cell>
          <cell r="M306">
            <v>4.3888433141919592E-2</v>
          </cell>
          <cell r="N306">
            <v>0.23897830650804752</v>
          </cell>
          <cell r="O306">
            <v>0.12478580869308886</v>
          </cell>
          <cell r="P306">
            <v>0.19198881445447746</v>
          </cell>
          <cell r="Q306">
            <v>0.42398022249690981</v>
          </cell>
          <cell r="R306">
            <v>0</v>
          </cell>
          <cell r="T306">
            <v>6.4145524174246016E-2</v>
          </cell>
          <cell r="U306">
            <v>8.2111942265198939E-2</v>
          </cell>
          <cell r="V306">
            <v>0.29604449938195304</v>
          </cell>
        </row>
        <row r="307">
          <cell r="C307">
            <v>40350</v>
          </cell>
          <cell r="D307">
            <v>35.64</v>
          </cell>
          <cell r="E307">
            <v>25.25</v>
          </cell>
          <cell r="F307">
            <v>35.520000000000003</v>
          </cell>
          <cell r="G307">
            <v>8.7156929999999999</v>
          </cell>
          <cell r="H307">
            <v>5.4510560000000003</v>
          </cell>
          <cell r="I307">
            <v>22.99</v>
          </cell>
          <cell r="J307">
            <v>18.329999999999998</v>
          </cell>
          <cell r="L307">
            <v>-0.22200392927308454</v>
          </cell>
          <cell r="M307">
            <v>3.5684987694831971E-2</v>
          </cell>
          <cell r="N307">
            <v>0.24282715185444381</v>
          </cell>
          <cell r="O307">
            <v>0.13080982770111982</v>
          </cell>
          <cell r="P307">
            <v>0.22102361091791334</v>
          </cell>
          <cell r="Q307">
            <v>0.4208899876390606</v>
          </cell>
          <cell r="R307">
            <v>0</v>
          </cell>
          <cell r="T307">
            <v>4.6194351364289191E-2</v>
          </cell>
          <cell r="U307">
            <v>6.8965517241379212E-2</v>
          </cell>
          <cell r="V307">
            <v>0.30160692212608153</v>
          </cell>
        </row>
        <row r="308">
          <cell r="C308">
            <v>40351</v>
          </cell>
          <cell r="D308">
            <v>35.57</v>
          </cell>
          <cell r="E308">
            <v>24.75</v>
          </cell>
          <cell r="F308">
            <v>35.659999999999997</v>
          </cell>
          <cell r="G308">
            <v>8.5789829999999991</v>
          </cell>
          <cell r="H308">
            <v>5.3970529999999997</v>
          </cell>
          <cell r="I308">
            <v>22.26</v>
          </cell>
          <cell r="J308">
            <v>18.329999999999998</v>
          </cell>
          <cell r="L308">
            <v>-0.22353197991704876</v>
          </cell>
          <cell r="M308">
            <v>1.5176374077112476E-2</v>
          </cell>
          <cell r="N308">
            <v>0.24772568229531133</v>
          </cell>
          <cell r="O308">
            <v>0.11307251047975586</v>
          </cell>
          <cell r="P308">
            <v>0.20892706704450581</v>
          </cell>
          <cell r="Q308">
            <v>0.37577255871446247</v>
          </cell>
          <cell r="R308">
            <v>0</v>
          </cell>
          <cell r="T308">
            <v>4.4279559597893724E-2</v>
          </cell>
          <cell r="U308">
            <v>6.4971923209471219E-2</v>
          </cell>
          <cell r="V308">
            <v>0.32323856613102608</v>
          </cell>
        </row>
        <row r="309">
          <cell r="C309">
            <v>40352</v>
          </cell>
          <cell r="D309">
            <v>35.42</v>
          </cell>
          <cell r="E309">
            <v>24.78</v>
          </cell>
          <cell r="F309">
            <v>35.909999999999997</v>
          </cell>
          <cell r="G309">
            <v>8.4450420000000008</v>
          </cell>
          <cell r="H309">
            <v>5.3715109999999999</v>
          </cell>
          <cell r="I309">
            <v>22.54</v>
          </cell>
          <cell r="J309">
            <v>18.329999999999998</v>
          </cell>
          <cell r="L309">
            <v>-0.22680637415411486</v>
          </cell>
          <cell r="M309">
            <v>1.6406890894175685E-2</v>
          </cell>
          <cell r="N309">
            <v>0.25647305808257514</v>
          </cell>
          <cell r="O309">
            <v>9.5694454697833109E-2</v>
          </cell>
          <cell r="P309">
            <v>0.20320571964501744</v>
          </cell>
          <cell r="Q309">
            <v>0.39307787391841775</v>
          </cell>
          <cell r="R309">
            <v>0</v>
          </cell>
          <cell r="T309">
            <v>3.8774533269506861E-2</v>
          </cell>
          <cell r="U309">
            <v>6.012183502604955E-2</v>
          </cell>
          <cell r="V309">
            <v>0.3331273176761434</v>
          </cell>
        </row>
        <row r="310">
          <cell r="C310">
            <v>40353</v>
          </cell>
          <cell r="D310">
            <v>34.79</v>
          </cell>
          <cell r="E310">
            <v>24.28</v>
          </cell>
          <cell r="F310">
            <v>34.5</v>
          </cell>
          <cell r="G310">
            <v>8.379861</v>
          </cell>
          <cell r="H310">
            <v>5.4408060000000003</v>
          </cell>
          <cell r="I310">
            <v>21.24</v>
          </cell>
          <cell r="J310">
            <v>18.329999999999998</v>
          </cell>
          <cell r="L310">
            <v>-0.24055882994979272</v>
          </cell>
          <cell r="M310">
            <v>-4.1017227235438103E-3</v>
          </cell>
          <cell r="N310">
            <v>0.2071378586424073</v>
          </cell>
          <cell r="O310">
            <v>8.7237603890973903E-2</v>
          </cell>
          <cell r="P310">
            <v>0.21872763523688765</v>
          </cell>
          <cell r="Q310">
            <v>0.31273176761433863</v>
          </cell>
          <cell r="R310">
            <v>0</v>
          </cell>
          <cell r="T310">
            <v>3.5902345619913803E-2</v>
          </cell>
          <cell r="U310">
            <v>6.1181049686796884E-2</v>
          </cell>
          <cell r="V310">
            <v>0.28986402966625463</v>
          </cell>
        </row>
        <row r="311">
          <cell r="C311">
            <v>40354</v>
          </cell>
          <cell r="D311">
            <v>34.57</v>
          </cell>
          <cell r="E311">
            <v>24.04</v>
          </cell>
          <cell r="F311">
            <v>34.42</v>
          </cell>
          <cell r="G311">
            <v>8.3034890000000008</v>
          </cell>
          <cell r="H311">
            <v>5.2351919999999996</v>
          </cell>
          <cell r="I311">
            <v>21.47</v>
          </cell>
          <cell r="J311">
            <v>18.329999999999998</v>
          </cell>
          <cell r="L311">
            <v>-0.24536127483082304</v>
          </cell>
          <cell r="M311">
            <v>-1.3945857260049266E-2</v>
          </cell>
          <cell r="N311">
            <v>0.20433869839048291</v>
          </cell>
          <cell r="O311">
            <v>7.7328786753749323E-2</v>
          </cell>
          <cell r="P311">
            <v>0.17267058707314176</v>
          </cell>
          <cell r="Q311">
            <v>0.32694684796044493</v>
          </cell>
          <cell r="R311">
            <v>0</v>
          </cell>
          <cell r="T311">
            <v>9.1072283389181483E-2</v>
          </cell>
          <cell r="U311">
            <v>9.4422145188428605E-2</v>
          </cell>
          <cell r="V311">
            <v>0.33930778739184175</v>
          </cell>
        </row>
        <row r="312">
          <cell r="C312">
            <v>40357</v>
          </cell>
          <cell r="D312">
            <v>34.04</v>
          </cell>
          <cell r="E312">
            <v>24.36</v>
          </cell>
          <cell r="F312">
            <v>34.700000000000003</v>
          </cell>
          <cell r="G312">
            <v>8.416703</v>
          </cell>
          <cell r="H312">
            <v>5.1514639999999998</v>
          </cell>
          <cell r="I312">
            <v>21.75</v>
          </cell>
          <cell r="J312">
            <v>18.329999999999998</v>
          </cell>
          <cell r="L312">
            <v>-0.25693080113512334</v>
          </cell>
          <cell r="M312">
            <v>-8.2034454470880647E-4</v>
          </cell>
          <cell r="N312">
            <v>0.2141357592722184</v>
          </cell>
          <cell r="O312">
            <v>9.2017636376304113E-2</v>
          </cell>
          <cell r="P312">
            <v>0.15391571372476021</v>
          </cell>
          <cell r="Q312">
            <v>0.34425216316440044</v>
          </cell>
          <cell r="R312">
            <v>0</v>
          </cell>
          <cell r="T312">
            <v>8.9755864049784584E-2</v>
          </cell>
          <cell r="U312">
            <v>0.10249548946866952</v>
          </cell>
          <cell r="V312">
            <v>0.34672435105067989</v>
          </cell>
        </row>
        <row r="313">
          <cell r="C313">
            <v>40358</v>
          </cell>
          <cell r="D313">
            <v>33.14</v>
          </cell>
          <cell r="E313">
            <v>23.89</v>
          </cell>
          <cell r="F313">
            <v>33.43</v>
          </cell>
          <cell r="G313">
            <v>7.9476089999999999</v>
          </cell>
          <cell r="H313">
            <v>5.1122550000000002</v>
          </cell>
          <cell r="I313">
            <v>20.97</v>
          </cell>
          <cell r="J313">
            <v>18.329999999999998</v>
          </cell>
          <cell r="L313">
            <v>-0.27657716655752018</v>
          </cell>
          <cell r="M313">
            <v>-2.0098441345364981E-2</v>
          </cell>
          <cell r="N313">
            <v>0.16969909027291807</v>
          </cell>
          <cell r="O313">
            <v>3.1155453034643399E-2</v>
          </cell>
          <cell r="P313">
            <v>0.1451329907513621</v>
          </cell>
          <cell r="Q313">
            <v>0.29604449938195287</v>
          </cell>
          <cell r="R313">
            <v>0</v>
          </cell>
          <cell r="T313">
            <v>0.10531354715174729</v>
          </cell>
          <cell r="U313">
            <v>0.11316365626710451</v>
          </cell>
          <cell r="V313">
            <v>0.36032138442521644</v>
          </cell>
        </row>
        <row r="314">
          <cell r="C314">
            <v>40359</v>
          </cell>
          <cell r="D314">
            <v>32.840000000000003</v>
          </cell>
          <cell r="E314">
            <v>23.28</v>
          </cell>
          <cell r="F314">
            <v>32.97</v>
          </cell>
          <cell r="G314">
            <v>8.0849759999999993</v>
          </cell>
          <cell r="H314">
            <v>5.0262609999999999</v>
          </cell>
          <cell r="I314">
            <v>21.06</v>
          </cell>
          <cell r="J314">
            <v>18.329999999999998</v>
          </cell>
          <cell r="L314">
            <v>-0.28312595503165239</v>
          </cell>
          <cell r="M314">
            <v>-4.511894995898269E-2</v>
          </cell>
          <cell r="N314">
            <v>0.15360391882435276</v>
          </cell>
          <cell r="O314">
            <v>4.897801213600439E-2</v>
          </cell>
          <cell r="P314">
            <v>0.12587053877925336</v>
          </cell>
          <cell r="Q314">
            <v>0.30160692212608153</v>
          </cell>
          <cell r="R314">
            <v>0</v>
          </cell>
          <cell r="T314">
            <v>0.11201531833413114</v>
          </cell>
          <cell r="U314">
            <v>0.11413164669869659</v>
          </cell>
          <cell r="V314">
            <v>0.36588380716934493</v>
          </cell>
        </row>
        <row r="315">
          <cell r="C315">
            <v>40360</v>
          </cell>
          <cell r="D315">
            <v>31.96</v>
          </cell>
          <cell r="E315">
            <v>23.17</v>
          </cell>
          <cell r="F315">
            <v>33.229999999999997</v>
          </cell>
          <cell r="G315">
            <v>7.964823</v>
          </cell>
          <cell r="H315">
            <v>5.0318069999999997</v>
          </cell>
          <cell r="I315">
            <v>21.41</v>
          </cell>
          <cell r="J315">
            <v>18.329999999999998</v>
          </cell>
          <cell r="L315">
            <v>-0.30233573455577389</v>
          </cell>
          <cell r="M315">
            <v>-4.9630844954880904E-2</v>
          </cell>
          <cell r="N315">
            <v>0.16270118964310698</v>
          </cell>
          <cell r="O315">
            <v>3.338886813703934E-2</v>
          </cell>
          <cell r="P315">
            <v>0.12711282962090853</v>
          </cell>
          <cell r="Q315">
            <v>0.32323856613102597</v>
          </cell>
          <cell r="R315">
            <v>0</v>
          </cell>
          <cell r="T315">
            <v>0.13690761129727136</v>
          </cell>
          <cell r="U315">
            <v>0.13626365829430967</v>
          </cell>
          <cell r="V315">
            <v>0.38936959208899879</v>
          </cell>
        </row>
        <row r="316">
          <cell r="C316">
            <v>40361</v>
          </cell>
          <cell r="D316">
            <v>32.369999999999997</v>
          </cell>
          <cell r="E316">
            <v>23.11</v>
          </cell>
          <cell r="F316">
            <v>33.5</v>
          </cell>
          <cell r="G316">
            <v>7.9826269999999999</v>
          </cell>
          <cell r="H316">
            <v>5.0834900000000003</v>
          </cell>
          <cell r="I316">
            <v>21.57</v>
          </cell>
          <cell r="J316">
            <v>18.329999999999998</v>
          </cell>
          <cell r="L316">
            <v>-0.29338572364112647</v>
          </cell>
          <cell r="M316">
            <v>-5.2091878589007323E-2</v>
          </cell>
          <cell r="N316">
            <v>0.17214835549335206</v>
          </cell>
          <cell r="O316">
            <v>3.5698832264090541E-2</v>
          </cell>
          <cell r="P316">
            <v>0.13868969899870831</v>
          </cell>
          <cell r="Q316">
            <v>0.33312731767614334</v>
          </cell>
          <cell r="R316">
            <v>0</v>
          </cell>
          <cell r="T316">
            <v>0.13499281953087602</v>
          </cell>
          <cell r="U316">
            <v>0.14022177623710191</v>
          </cell>
          <cell r="V316">
            <v>0.37762669962917189</v>
          </cell>
        </row>
        <row r="317">
          <cell r="C317">
            <v>40364</v>
          </cell>
          <cell r="D317">
            <v>32.369999999999997</v>
          </cell>
          <cell r="E317">
            <v>23.11</v>
          </cell>
          <cell r="F317">
            <v>33.5</v>
          </cell>
          <cell r="G317">
            <v>7.9924840000000001</v>
          </cell>
          <cell r="H317">
            <v>5.1159350000000003</v>
          </cell>
          <cell r="I317">
            <v>21.57</v>
          </cell>
          <cell r="J317">
            <v>18.329999999999998</v>
          </cell>
          <cell r="L317">
            <v>-0.29338572364112647</v>
          </cell>
          <cell r="M317">
            <v>-5.2091878589007323E-2</v>
          </cell>
          <cell r="N317">
            <v>0.17214835549335206</v>
          </cell>
          <cell r="O317">
            <v>3.6977719952269839E-2</v>
          </cell>
          <cell r="P317">
            <v>0.14595730202025714</v>
          </cell>
          <cell r="Q317">
            <v>0.33312731767614334</v>
          </cell>
          <cell r="R317">
            <v>0</v>
          </cell>
          <cell r="T317">
            <v>0.1333173767352801</v>
          </cell>
          <cell r="U317">
            <v>0.13983660726955749</v>
          </cell>
          <cell r="V317">
            <v>0.41594561186650197</v>
          </cell>
        </row>
        <row r="318">
          <cell r="C318">
            <v>40365</v>
          </cell>
          <cell r="D318">
            <v>32.65</v>
          </cell>
          <cell r="E318">
            <v>23.12</v>
          </cell>
          <cell r="F318">
            <v>33.5</v>
          </cell>
          <cell r="G318">
            <v>8.1369640000000008</v>
          </cell>
          <cell r="H318">
            <v>5.1616590000000002</v>
          </cell>
          <cell r="I318">
            <v>20.87</v>
          </cell>
          <cell r="J318">
            <v>18.329999999999998</v>
          </cell>
          <cell r="L318">
            <v>-0.28727352106526971</v>
          </cell>
          <cell r="M318">
            <v>-5.168170631665292E-2</v>
          </cell>
          <cell r="N318">
            <v>0.17214835549335206</v>
          </cell>
          <cell r="O318">
            <v>5.5723148905109099E-2</v>
          </cell>
          <cell r="P318">
            <v>0.156199369536278</v>
          </cell>
          <cell r="Q318">
            <v>0.28986402966625469</v>
          </cell>
          <cell r="R318">
            <v>0</v>
          </cell>
          <cell r="T318">
            <v>9.9808520823360572E-2</v>
          </cell>
          <cell r="U318">
            <v>0.1043453141154292</v>
          </cell>
          <cell r="V318">
            <v>0.35908529048207671</v>
          </cell>
        </row>
        <row r="319">
          <cell r="C319">
            <v>40366</v>
          </cell>
          <cell r="D319">
            <v>33.380000000000003</v>
          </cell>
          <cell r="E319">
            <v>24.25</v>
          </cell>
          <cell r="F319">
            <v>35.619999999999997</v>
          </cell>
          <cell r="G319">
            <v>8.1905959999999993</v>
          </cell>
          <cell r="H319">
            <v>5.110284</v>
          </cell>
          <cell r="I319">
            <v>21.67</v>
          </cell>
          <cell r="J319">
            <v>18.329999999999998</v>
          </cell>
          <cell r="L319">
            <v>-0.27133813577821431</v>
          </cell>
          <cell r="M319">
            <v>-5.33223954060702E-3</v>
          </cell>
          <cell r="N319">
            <v>0.24632610216934925</v>
          </cell>
          <cell r="O319">
            <v>6.268158499037102E-2</v>
          </cell>
          <cell r="P319">
            <v>0.14469149142772286</v>
          </cell>
          <cell r="Q319">
            <v>0.33930778739184198</v>
          </cell>
          <cell r="R319">
            <v>0</v>
          </cell>
          <cell r="T319">
            <v>0.12948779320248918</v>
          </cell>
          <cell r="U319">
            <v>0.11406576253319542</v>
          </cell>
          <cell r="V319">
            <v>0.37639060568603211</v>
          </cell>
        </row>
        <row r="320">
          <cell r="C320">
            <v>40367</v>
          </cell>
          <cell r="D320">
            <v>33.93</v>
          </cell>
          <cell r="E320">
            <v>24.22</v>
          </cell>
          <cell r="F320">
            <v>36.200000000000003</v>
          </cell>
          <cell r="G320">
            <v>8.3596070000000005</v>
          </cell>
          <cell r="H320">
            <v>5.1641329999999996</v>
          </cell>
          <cell r="I320">
            <v>21.79</v>
          </cell>
          <cell r="J320">
            <v>18.329999999999998</v>
          </cell>
          <cell r="L320">
            <v>-0.25933202357563856</v>
          </cell>
          <cell r="M320">
            <v>-6.5627563576702297E-3</v>
          </cell>
          <cell r="N320">
            <v>0.26662001399580149</v>
          </cell>
          <cell r="O320">
            <v>8.4609766695439514E-2</v>
          </cell>
          <cell r="P320">
            <v>0.15675353966650785</v>
          </cell>
          <cell r="Q320">
            <v>0.34672435105067989</v>
          </cell>
          <cell r="R320">
            <v>0</v>
          </cell>
          <cell r="T320">
            <v>0.12805169937769278</v>
          </cell>
          <cell r="U320">
            <v>0.12636076141823252</v>
          </cell>
          <cell r="V320">
            <v>0.35970333745364658</v>
          </cell>
        </row>
        <row r="321">
          <cell r="C321">
            <v>40368</v>
          </cell>
          <cell r="D321">
            <v>33.909999999999997</v>
          </cell>
          <cell r="E321">
            <v>24.48</v>
          </cell>
          <cell r="F321">
            <v>36.299999999999997</v>
          </cell>
          <cell r="G321">
            <v>8.2510589999999997</v>
          </cell>
          <cell r="H321">
            <v>5.1777740000000003</v>
          </cell>
          <cell r="I321">
            <v>22.01</v>
          </cell>
          <cell r="J321">
            <v>18.329999999999998</v>
          </cell>
          <cell r="L321">
            <v>-0.25976860947391411</v>
          </cell>
          <cell r="M321">
            <v>4.1017227235440323E-3</v>
          </cell>
          <cell r="N321">
            <v>0.2701189643107067</v>
          </cell>
          <cell r="O321">
            <v>7.0526303088208175E-2</v>
          </cell>
          <cell r="P321">
            <v>0.15980909130210508</v>
          </cell>
          <cell r="Q321">
            <v>0.36032138442521644</v>
          </cell>
          <cell r="R321">
            <v>0</v>
          </cell>
          <cell r="T321">
            <v>0.10531354715174729</v>
          </cell>
          <cell r="U321">
            <v>0.10854162865657116</v>
          </cell>
          <cell r="V321">
            <v>0.34548825710754016</v>
          </cell>
        </row>
        <row r="322">
          <cell r="C322">
            <v>40371</v>
          </cell>
          <cell r="D322">
            <v>35.1</v>
          </cell>
          <cell r="E322">
            <v>24.75</v>
          </cell>
          <cell r="F322">
            <v>36.94</v>
          </cell>
          <cell r="G322">
            <v>8.3325999999999993</v>
          </cell>
          <cell r="H322">
            <v>5.1200900000000003</v>
          </cell>
          <cell r="I322">
            <v>22.1</v>
          </cell>
          <cell r="J322">
            <v>18.329999999999998</v>
          </cell>
          <cell r="L322">
            <v>-0.23379174852652262</v>
          </cell>
          <cell r="M322">
            <v>1.5176374077112476E-2</v>
          </cell>
          <cell r="N322">
            <v>0.29251224632610207</v>
          </cell>
          <cell r="O322">
            <v>8.1105767527877681E-2</v>
          </cell>
          <cell r="P322">
            <v>0.14688801216217517</v>
          </cell>
          <cell r="Q322">
            <v>0.36588380716934488</v>
          </cell>
          <cell r="R322">
            <v>0</v>
          </cell>
          <cell r="T322">
            <v>0.14241263762565809</v>
          </cell>
          <cell r="U322">
            <v>0.13821991120841687</v>
          </cell>
          <cell r="V322">
            <v>0.41223733003708302</v>
          </cell>
        </row>
        <row r="323">
          <cell r="C323">
            <v>40372</v>
          </cell>
          <cell r="D323">
            <v>35.950000000000003</v>
          </cell>
          <cell r="E323">
            <v>25.39</v>
          </cell>
          <cell r="F323">
            <v>37.130000000000003</v>
          </cell>
          <cell r="G323">
            <v>8.5864799999999999</v>
          </cell>
          <cell r="H323">
            <v>5.1159889999999999</v>
          </cell>
          <cell r="I323">
            <v>22.48</v>
          </cell>
          <cell r="J323">
            <v>18.329999999999998</v>
          </cell>
          <cell r="L323">
            <v>-0.21523684784981445</v>
          </cell>
          <cell r="M323">
            <v>4.1427399507793394E-2</v>
          </cell>
          <cell r="N323">
            <v>0.29916025192442275</v>
          </cell>
          <cell r="O323">
            <v>0.11404520206931479</v>
          </cell>
          <cell r="P323">
            <v>0.14596939789213748</v>
          </cell>
          <cell r="Q323">
            <v>0.38936959208899879</v>
          </cell>
          <cell r="R323">
            <v>0</v>
          </cell>
          <cell r="T323">
            <v>0.15126854954523694</v>
          </cell>
          <cell r="U323">
            <v>0.15017028522775633</v>
          </cell>
          <cell r="V323">
            <v>0.41409147095179238</v>
          </cell>
        </row>
        <row r="324">
          <cell r="C324">
            <v>40373</v>
          </cell>
          <cell r="D324">
            <v>36.9</v>
          </cell>
          <cell r="E324">
            <v>25.09</v>
          </cell>
          <cell r="F324">
            <v>37.17</v>
          </cell>
          <cell r="G324">
            <v>8.82822</v>
          </cell>
          <cell r="H324">
            <v>5.2860449999999997</v>
          </cell>
          <cell r="I324">
            <v>22.29</v>
          </cell>
          <cell r="J324">
            <v>18.329999999999998</v>
          </cell>
          <cell r="L324">
            <v>-0.19449901768172895</v>
          </cell>
          <cell r="M324">
            <v>2.9122231337161741E-2</v>
          </cell>
          <cell r="N324">
            <v>0.30055983205038506</v>
          </cell>
          <cell r="O324">
            <v>0.14540954312038989</v>
          </cell>
          <cell r="P324">
            <v>0.18406153842018491</v>
          </cell>
          <cell r="Q324">
            <v>0.37762669962917172</v>
          </cell>
          <cell r="R324">
            <v>0</v>
          </cell>
          <cell r="T324">
            <v>0.16969842029679272</v>
          </cell>
          <cell r="U324">
            <v>0.16383364755012253</v>
          </cell>
          <cell r="V324">
            <v>0.4091470951792337</v>
          </cell>
        </row>
        <row r="325">
          <cell r="C325">
            <v>40374</v>
          </cell>
          <cell r="D325">
            <v>36.880000000000003</v>
          </cell>
          <cell r="E325">
            <v>25.4</v>
          </cell>
          <cell r="F325">
            <v>37.090000000000003</v>
          </cell>
          <cell r="G325">
            <v>8.7494350000000001</v>
          </cell>
          <cell r="H325">
            <v>5.2562420000000003</v>
          </cell>
          <cell r="I325">
            <v>22.91</v>
          </cell>
          <cell r="J325">
            <v>18.329999999999998</v>
          </cell>
          <cell r="L325">
            <v>-0.19493560358000439</v>
          </cell>
          <cell r="M325">
            <v>4.1837571780147575E-2</v>
          </cell>
          <cell r="N325">
            <v>0.29776067179846066</v>
          </cell>
          <cell r="O325">
            <v>0.13518765344673667</v>
          </cell>
          <cell r="P325">
            <v>0.1773857371302725</v>
          </cell>
          <cell r="Q325">
            <v>0.41594561186650192</v>
          </cell>
          <cell r="R325">
            <v>0</v>
          </cell>
          <cell r="T325">
            <v>0.15964576352321685</v>
          </cell>
          <cell r="U325">
            <v>0.15968801313628903</v>
          </cell>
          <cell r="V325">
            <v>0.38566131025957984</v>
          </cell>
        </row>
        <row r="326">
          <cell r="C326">
            <v>40375</v>
          </cell>
          <cell r="D326">
            <v>35.96</v>
          </cell>
          <cell r="E326">
            <v>24.77</v>
          </cell>
          <cell r="F326">
            <v>35.99</v>
          </cell>
          <cell r="G326">
            <v>8.6645540000000008</v>
          </cell>
          <cell r="H326">
            <v>5.1916520000000004</v>
          </cell>
          <cell r="I326">
            <v>21.99</v>
          </cell>
          <cell r="J326">
            <v>18.329999999999998</v>
          </cell>
          <cell r="L326">
            <v>-0.21501855490067678</v>
          </cell>
          <cell r="M326">
            <v>1.5996718621821282E-2</v>
          </cell>
          <cell r="N326">
            <v>0.25927221833449976</v>
          </cell>
          <cell r="O326">
            <v>0.12417484368105325</v>
          </cell>
          <cell r="P326">
            <v>0.16291773037539992</v>
          </cell>
          <cell r="Q326">
            <v>0.35908529048207649</v>
          </cell>
          <cell r="R326">
            <v>0</v>
          </cell>
          <cell r="T326">
            <v>0.14049784585926275</v>
          </cell>
          <cell r="U326">
            <v>0.14768189097691006</v>
          </cell>
          <cell r="V326">
            <v>0.34734239802224975</v>
          </cell>
        </row>
        <row r="327">
          <cell r="C327">
            <v>40378</v>
          </cell>
          <cell r="D327">
            <v>36.770000000000003</v>
          </cell>
          <cell r="E327">
            <v>25.55</v>
          </cell>
          <cell r="F327">
            <v>37.159999999999997</v>
          </cell>
          <cell r="G327">
            <v>8.5742069999999995</v>
          </cell>
          <cell r="H327">
            <v>5.1916520000000004</v>
          </cell>
          <cell r="I327">
            <v>22.27</v>
          </cell>
          <cell r="J327">
            <v>18.329999999999998</v>
          </cell>
          <cell r="L327">
            <v>-0.1973368260205195</v>
          </cell>
          <cell r="M327">
            <v>4.7990155865463624E-2</v>
          </cell>
          <cell r="N327">
            <v>0.3002099370188942</v>
          </cell>
          <cell r="O327">
            <v>0.11245285261237803</v>
          </cell>
          <cell r="P327">
            <v>0.16291773037539992</v>
          </cell>
          <cell r="Q327">
            <v>0.37639060568603222</v>
          </cell>
          <cell r="R327">
            <v>0</v>
          </cell>
          <cell r="T327">
            <v>0.11249401627572993</v>
          </cell>
          <cell r="U327">
            <v>0.14115935859230874</v>
          </cell>
          <cell r="V327">
            <v>0.34548825710754016</v>
          </cell>
        </row>
        <row r="328">
          <cell r="C328">
            <v>40379</v>
          </cell>
          <cell r="D328">
            <v>36.75</v>
          </cell>
          <cell r="E328">
            <v>24.77</v>
          </cell>
          <cell r="F328">
            <v>36.92</v>
          </cell>
          <cell r="G328">
            <v>8.3603489999999994</v>
          </cell>
          <cell r="H328">
            <v>5.1235030000000004</v>
          </cell>
          <cell r="I328">
            <v>22</v>
          </cell>
          <cell r="J328">
            <v>18.329999999999998</v>
          </cell>
          <cell r="L328">
            <v>-0.19777341191879505</v>
          </cell>
          <cell r="M328">
            <v>1.5996718621821282E-2</v>
          </cell>
          <cell r="N328">
            <v>0.29181245626312124</v>
          </cell>
          <cell r="O328">
            <v>8.470603682475164E-2</v>
          </cell>
          <cell r="P328">
            <v>0.14765251606454988</v>
          </cell>
          <cell r="Q328">
            <v>0.35970333745364647</v>
          </cell>
          <cell r="R328">
            <v>0</v>
          </cell>
          <cell r="T328">
            <v>0.10052656773575862</v>
          </cell>
          <cell r="U328">
            <v>0.14268483042429395</v>
          </cell>
          <cell r="V328">
            <v>0.3448702101359703</v>
          </cell>
        </row>
        <row r="329">
          <cell r="C329">
            <v>40380</v>
          </cell>
          <cell r="D329">
            <v>36.159999999999997</v>
          </cell>
          <cell r="E329">
            <v>24.5</v>
          </cell>
          <cell r="F329">
            <v>36.28</v>
          </cell>
          <cell r="G329">
            <v>8.4431639999999994</v>
          </cell>
          <cell r="H329">
            <v>5.0914510000000002</v>
          </cell>
          <cell r="I329">
            <v>21.77</v>
          </cell>
          <cell r="J329">
            <v>18.329999999999998</v>
          </cell>
          <cell r="L329">
            <v>-0.21065269591792202</v>
          </cell>
          <cell r="M329">
            <v>4.9220672682526168E-3</v>
          </cell>
          <cell r="N329">
            <v>0.26941917424772588</v>
          </cell>
          <cell r="O329">
            <v>9.5450795260032306E-2</v>
          </cell>
          <cell r="P329">
            <v>0.14047294411057609</v>
          </cell>
          <cell r="Q329">
            <v>0.34548825710754016</v>
          </cell>
          <cell r="R329">
            <v>0</v>
          </cell>
          <cell r="T329">
            <v>0.11752034466251786</v>
          </cell>
          <cell r="U329">
            <v>0.16329137018792195</v>
          </cell>
          <cell r="V329">
            <v>0.34919653893695907</v>
          </cell>
        </row>
        <row r="330">
          <cell r="C330">
            <v>40381</v>
          </cell>
          <cell r="D330">
            <v>39.11</v>
          </cell>
          <cell r="E330">
            <v>25.29</v>
          </cell>
          <cell r="F330">
            <v>37.549999999999997</v>
          </cell>
          <cell r="G330">
            <v>8.7058219999999995</v>
          </cell>
          <cell r="H330">
            <v>5.0525349999999998</v>
          </cell>
          <cell r="I330">
            <v>22.85</v>
          </cell>
          <cell r="J330">
            <v>18.329999999999998</v>
          </cell>
          <cell r="L330">
            <v>-0.14625627592228774</v>
          </cell>
          <cell r="M330">
            <v>3.7325676784249362E-2</v>
          </cell>
          <cell r="N330">
            <v>0.31385584324702598</v>
          </cell>
          <cell r="O330">
            <v>0.12952912359540636</v>
          </cell>
          <cell r="P330">
            <v>0.13175585244201082</v>
          </cell>
          <cell r="Q330">
            <v>0.41223733003708296</v>
          </cell>
          <cell r="R330">
            <v>0</v>
          </cell>
          <cell r="T330">
            <v>0.10746768788894215</v>
          </cell>
          <cell r="U330">
            <v>0.15729084311459787</v>
          </cell>
          <cell r="V330">
            <v>0.33498145859085299</v>
          </cell>
        </row>
        <row r="331">
          <cell r="C331">
            <v>40382</v>
          </cell>
          <cell r="D331">
            <v>39.08</v>
          </cell>
          <cell r="E331">
            <v>25.38</v>
          </cell>
          <cell r="F331">
            <v>37.76</v>
          </cell>
          <cell r="G331">
            <v>8.3437160000000006</v>
          </cell>
          <cell r="H331">
            <v>5.1428900000000004</v>
          </cell>
          <cell r="I331">
            <v>22.88</v>
          </cell>
          <cell r="J331">
            <v>18.329999999999998</v>
          </cell>
          <cell r="L331">
            <v>-0.14691115476970107</v>
          </cell>
          <cell r="M331">
            <v>4.1017227235438991E-2</v>
          </cell>
          <cell r="N331">
            <v>0.32120363890832748</v>
          </cell>
          <cell r="O331">
            <v>8.2548003050024521E-2</v>
          </cell>
          <cell r="P331">
            <v>0.15199515806728581</v>
          </cell>
          <cell r="Q331">
            <v>0.41409147095179222</v>
          </cell>
          <cell r="R331">
            <v>0</v>
          </cell>
          <cell r="T331">
            <v>0.1177596936333174</v>
          </cell>
          <cell r="U331">
            <v>0.16745220863994817</v>
          </cell>
          <cell r="V331">
            <v>0.38071693448702093</v>
          </cell>
        </row>
        <row r="332">
          <cell r="C332">
            <v>40385</v>
          </cell>
          <cell r="D332">
            <v>39.24</v>
          </cell>
          <cell r="E332">
            <v>25.66</v>
          </cell>
          <cell r="F332">
            <v>38.21</v>
          </cell>
          <cell r="G332">
            <v>8.2266739999999992</v>
          </cell>
          <cell r="H332">
            <v>5.154344</v>
          </cell>
          <cell r="I332">
            <v>22.8</v>
          </cell>
          <cell r="J332">
            <v>18.329999999999998</v>
          </cell>
          <cell r="L332">
            <v>-0.14341846758349708</v>
          </cell>
          <cell r="M332">
            <v>5.2502050861361838E-2</v>
          </cell>
          <cell r="N332">
            <v>0.33694891532540239</v>
          </cell>
          <cell r="O332">
            <v>6.7362492975978183E-2</v>
          </cell>
          <cell r="P332">
            <v>0.15456082689172157</v>
          </cell>
          <cell r="Q332">
            <v>0.40914709517923376</v>
          </cell>
          <cell r="R332">
            <v>0</v>
          </cell>
          <cell r="T332">
            <v>0.1148875059837242</v>
          </cell>
          <cell r="U332">
            <v>0.16212572725982682</v>
          </cell>
          <cell r="V332">
            <v>0.40543881334981452</v>
          </cell>
        </row>
        <row r="333">
          <cell r="C333">
            <v>40386</v>
          </cell>
          <cell r="D333">
            <v>39.22</v>
          </cell>
          <cell r="E333">
            <v>25.58</v>
          </cell>
          <cell r="F333">
            <v>37.53</v>
          </cell>
          <cell r="G333">
            <v>8.153098</v>
          </cell>
          <cell r="H333">
            <v>5.1544629999999998</v>
          </cell>
          <cell r="I333">
            <v>22.42</v>
          </cell>
          <cell r="J333">
            <v>18.329999999999998</v>
          </cell>
          <cell r="L333">
            <v>-0.14385505348177263</v>
          </cell>
          <cell r="M333">
            <v>4.9220672682526612E-2</v>
          </cell>
          <cell r="N333">
            <v>0.31315605318404494</v>
          </cell>
          <cell r="O333">
            <v>5.781644036915301E-2</v>
          </cell>
          <cell r="P333">
            <v>0.15458748260938426</v>
          </cell>
          <cell r="Q333">
            <v>0.38566131025957984</v>
          </cell>
          <cell r="R333">
            <v>0</v>
          </cell>
          <cell r="T333">
            <v>0.11512685495452374</v>
          </cell>
          <cell r="U333">
            <v>0.15979950941636759</v>
          </cell>
          <cell r="V333">
            <v>0.39616810877626707</v>
          </cell>
        </row>
        <row r="334">
          <cell r="C334">
            <v>40387</v>
          </cell>
          <cell r="D334">
            <v>38.76</v>
          </cell>
          <cell r="E334">
            <v>25.22</v>
          </cell>
          <cell r="F334">
            <v>37.47</v>
          </cell>
          <cell r="G334">
            <v>8.2404220000000006</v>
          </cell>
          <cell r="H334">
            <v>5.2893129999999999</v>
          </cell>
          <cell r="I334">
            <v>21.8</v>
          </cell>
          <cell r="J334">
            <v>18.329999999999998</v>
          </cell>
          <cell r="L334">
            <v>-0.15389652914210883</v>
          </cell>
          <cell r="M334">
            <v>3.4454470877768761E-2</v>
          </cell>
          <cell r="N334">
            <v>0.31105668299510159</v>
          </cell>
          <cell r="O334">
            <v>6.9146214994552757E-2</v>
          </cell>
          <cell r="P334">
            <v>0.1847935626665842</v>
          </cell>
          <cell r="Q334">
            <v>0.34734239802224987</v>
          </cell>
          <cell r="R334">
            <v>0</v>
          </cell>
          <cell r="T334">
            <v>0.12230732407850653</v>
          </cell>
          <cell r="U334">
            <v>0.16852662733888793</v>
          </cell>
          <cell r="V334">
            <v>0.41532756489493183</v>
          </cell>
        </row>
        <row r="335">
          <cell r="C335">
            <v>40388</v>
          </cell>
          <cell r="D335">
            <v>38.78</v>
          </cell>
          <cell r="E335">
            <v>24.88</v>
          </cell>
          <cell r="F335">
            <v>36.69</v>
          </cell>
          <cell r="G335">
            <v>8.2273770000000006</v>
          </cell>
          <cell r="H335">
            <v>5.31921</v>
          </cell>
          <cell r="I335">
            <v>21.77</v>
          </cell>
          <cell r="J335">
            <v>18.329999999999998</v>
          </cell>
          <cell r="L335">
            <v>-0.15345994324383327</v>
          </cell>
          <cell r="M335">
            <v>2.0508613617719496E-2</v>
          </cell>
          <cell r="N335">
            <v>0.28376487053883825</v>
          </cell>
          <cell r="O335">
            <v>6.7453703085016636E-2</v>
          </cell>
          <cell r="P335">
            <v>0.19149041973347414</v>
          </cell>
          <cell r="Q335">
            <v>0.34548825710754016</v>
          </cell>
          <cell r="R335">
            <v>0</v>
          </cell>
          <cell r="T335">
            <v>9.5260890378171301E-2</v>
          </cell>
          <cell r="U335">
            <v>0.15407265503050951</v>
          </cell>
          <cell r="V335">
            <v>0.37824474660074175</v>
          </cell>
        </row>
        <row r="336">
          <cell r="C336">
            <v>40389</v>
          </cell>
          <cell r="D336">
            <v>38.08</v>
          </cell>
          <cell r="E336">
            <v>24.69</v>
          </cell>
          <cell r="F336">
            <v>36.03</v>
          </cell>
          <cell r="G336">
            <v>8.2543199999999999</v>
          </cell>
          <cell r="H336">
            <v>5.2203039999999996</v>
          </cell>
          <cell r="I336">
            <v>21.76</v>
          </cell>
          <cell r="J336">
            <v>18.329999999999998</v>
          </cell>
          <cell r="L336">
            <v>-0.16874044968347535</v>
          </cell>
          <cell r="M336">
            <v>1.2715340442986056E-2</v>
          </cell>
          <cell r="N336">
            <v>0.26067179846046207</v>
          </cell>
          <cell r="O336">
            <v>7.0949398629564842E-2</v>
          </cell>
          <cell r="P336">
            <v>0.16933571039615547</v>
          </cell>
          <cell r="Q336">
            <v>0.34487021013597041</v>
          </cell>
          <cell r="R336">
            <v>0</v>
          </cell>
          <cell r="T336">
            <v>5.2178075634274845E-2</v>
          </cell>
          <cell r="U336">
            <v>0.11933649577327742</v>
          </cell>
          <cell r="V336">
            <v>0.25030902348578493</v>
          </cell>
        </row>
        <row r="337">
          <cell r="C337">
            <v>40392</v>
          </cell>
          <cell r="D337">
            <v>38.76</v>
          </cell>
          <cell r="E337">
            <v>25.11</v>
          </cell>
          <cell r="F337">
            <v>36.56</v>
          </cell>
          <cell r="G337">
            <v>8.4097360000000005</v>
          </cell>
          <cell r="H337">
            <v>5.1519539999999999</v>
          </cell>
          <cell r="I337">
            <v>21.83</v>
          </cell>
          <cell r="J337">
            <v>18.329999999999998</v>
          </cell>
          <cell r="L337">
            <v>-0.15389652914210883</v>
          </cell>
          <cell r="M337">
            <v>2.9942575881870326E-2</v>
          </cell>
          <cell r="N337">
            <v>0.27921623512946137</v>
          </cell>
          <cell r="O337">
            <v>9.1113709164825529E-2</v>
          </cell>
          <cell r="P337">
            <v>0.15402547256219457</v>
          </cell>
          <cell r="Q337">
            <v>0.34919653893695912</v>
          </cell>
          <cell r="R337">
            <v>0</v>
          </cell>
          <cell r="T337">
            <v>3.5902345619913803E-2</v>
          </cell>
          <cell r="U337">
            <v>0.11003162439944049</v>
          </cell>
          <cell r="V337">
            <v>0.26143386897404197</v>
          </cell>
        </row>
        <row r="338">
          <cell r="C338">
            <v>40393</v>
          </cell>
          <cell r="D338">
            <v>38.46</v>
          </cell>
          <cell r="E338">
            <v>24.81</v>
          </cell>
          <cell r="F338">
            <v>36.28</v>
          </cell>
          <cell r="G338">
            <v>8.4097069999999992</v>
          </cell>
          <cell r="H338">
            <v>5.1942000000000004</v>
          </cell>
          <cell r="I338">
            <v>21.6</v>
          </cell>
          <cell r="J338">
            <v>18.329999999999998</v>
          </cell>
          <cell r="L338">
            <v>-0.16044531761624103</v>
          </cell>
          <cell r="M338">
            <v>1.7637407711238673E-2</v>
          </cell>
          <cell r="N338">
            <v>0.26941917424772588</v>
          </cell>
          <cell r="O338">
            <v>9.1109946585647306E-2</v>
          </cell>
          <cell r="P338">
            <v>0.16348847633005881</v>
          </cell>
          <cell r="Q338">
            <v>0.33498145859085304</v>
          </cell>
          <cell r="R338">
            <v>0</v>
          </cell>
          <cell r="T338">
            <v>2.8961225466730554E-2</v>
          </cell>
          <cell r="U338">
            <v>0.10152243102434667</v>
          </cell>
          <cell r="V338">
            <v>0.23547589616810868</v>
          </cell>
        </row>
        <row r="339">
          <cell r="C339">
            <v>40394</v>
          </cell>
          <cell r="D339">
            <v>38.43</v>
          </cell>
          <cell r="E339">
            <v>25.18</v>
          </cell>
          <cell r="F339">
            <v>36.799999999999997</v>
          </cell>
          <cell r="G339">
            <v>8.3213889999999999</v>
          </cell>
          <cell r="H339">
            <v>5.121372</v>
          </cell>
          <cell r="I339">
            <v>22.34</v>
          </cell>
          <cell r="J339">
            <v>18.329999999999998</v>
          </cell>
          <cell r="L339">
            <v>-0.16110019646365425</v>
          </cell>
          <cell r="M339">
            <v>3.2813781788351148E-2</v>
          </cell>
          <cell r="N339">
            <v>0.28761371588523432</v>
          </cell>
          <cell r="O339">
            <v>7.9651206315320522E-2</v>
          </cell>
          <cell r="P339">
            <v>0.14717517712052408</v>
          </cell>
          <cell r="Q339">
            <v>0.38071693448702093</v>
          </cell>
          <cell r="R339">
            <v>0</v>
          </cell>
          <cell r="T339">
            <v>3.1833413116323615E-2</v>
          </cell>
          <cell r="U339">
            <v>0.10577449370552813</v>
          </cell>
          <cell r="V339">
            <v>0.25278121137206427</v>
          </cell>
        </row>
        <row r="340">
          <cell r="C340">
            <v>40395</v>
          </cell>
          <cell r="D340">
            <v>38.5</v>
          </cell>
          <cell r="E340">
            <v>25.4</v>
          </cell>
          <cell r="F340">
            <v>36.85</v>
          </cell>
          <cell r="G340">
            <v>8.318759</v>
          </cell>
          <cell r="H340">
            <v>5.1365670000000003</v>
          </cell>
          <cell r="I340">
            <v>22.74</v>
          </cell>
          <cell r="J340">
            <v>18.329999999999998</v>
          </cell>
          <cell r="L340">
            <v>-0.15957214581969004</v>
          </cell>
          <cell r="M340">
            <v>4.1837571780147575E-2</v>
          </cell>
          <cell r="N340">
            <v>0.28936319104268726</v>
          </cell>
          <cell r="O340">
            <v>7.9309979307111922E-2</v>
          </cell>
          <cell r="P340">
            <v>0.15057882106912723</v>
          </cell>
          <cell r="Q340">
            <v>0.40543881334981458</v>
          </cell>
          <cell r="R340">
            <v>0</v>
          </cell>
          <cell r="T340">
            <v>4.6194351364289191E-2</v>
          </cell>
          <cell r="U340">
            <v>0.11974700480447609</v>
          </cell>
          <cell r="V340">
            <v>0.2589616810877628</v>
          </cell>
        </row>
        <row r="341">
          <cell r="C341">
            <v>40396</v>
          </cell>
          <cell r="D341">
            <v>38.65</v>
          </cell>
          <cell r="E341">
            <v>25.46</v>
          </cell>
          <cell r="F341">
            <v>36.46</v>
          </cell>
          <cell r="G341">
            <v>8.3626939999999994</v>
          </cell>
          <cell r="H341">
            <v>5.2097389999999999</v>
          </cell>
          <cell r="I341">
            <v>22.59</v>
          </cell>
          <cell r="J341">
            <v>18.329999999999998</v>
          </cell>
          <cell r="L341">
            <v>-0.15629775158262393</v>
          </cell>
          <cell r="M341">
            <v>4.4298605414273995E-2</v>
          </cell>
          <cell r="N341">
            <v>0.27571728481455571</v>
          </cell>
          <cell r="O341">
            <v>8.5010286761728393E-2</v>
          </cell>
          <cell r="P341">
            <v>0.16696917546249357</v>
          </cell>
          <cell r="Q341">
            <v>0.39616810877626696</v>
          </cell>
          <cell r="R341">
            <v>0</v>
          </cell>
          <cell r="T341">
            <v>5.864049784585916E-2</v>
          </cell>
          <cell r="U341">
            <v>0.12291958077398675</v>
          </cell>
          <cell r="V341">
            <v>0.28244746600741649</v>
          </cell>
        </row>
        <row r="342">
          <cell r="C342">
            <v>40399</v>
          </cell>
          <cell r="D342">
            <v>39.75</v>
          </cell>
          <cell r="E342">
            <v>25.7</v>
          </cell>
          <cell r="F342">
            <v>36.840000000000003</v>
          </cell>
          <cell r="G342">
            <v>8.4053749999999994</v>
          </cell>
          <cell r="H342">
            <v>5.0935370000000004</v>
          </cell>
          <cell r="I342">
            <v>22.9</v>
          </cell>
          <cell r="J342">
            <v>18.329999999999998</v>
          </cell>
          <cell r="L342">
            <v>-0.13228552717747222</v>
          </cell>
          <cell r="M342">
            <v>5.414273995077945E-2</v>
          </cell>
          <cell r="N342">
            <v>0.28901329601119685</v>
          </cell>
          <cell r="O342">
            <v>9.0547895102925269E-2</v>
          </cell>
          <cell r="P342">
            <v>0.14094020316136824</v>
          </cell>
          <cell r="Q342">
            <v>0.41532756489493194</v>
          </cell>
          <cell r="R342">
            <v>0</v>
          </cell>
          <cell r="T342">
            <v>4.3322163714696132E-2</v>
          </cell>
          <cell r="U342">
            <v>0.10429463398812047</v>
          </cell>
          <cell r="V342">
            <v>0.26761433868974049</v>
          </cell>
        </row>
        <row r="343">
          <cell r="C343">
            <v>40400</v>
          </cell>
          <cell r="D343">
            <v>39.78</v>
          </cell>
          <cell r="E343">
            <v>25.35</v>
          </cell>
          <cell r="F343">
            <v>36</v>
          </cell>
          <cell r="G343">
            <v>8.2356789999999993</v>
          </cell>
          <cell r="H343">
            <v>5.0625540000000004</v>
          </cell>
          <cell r="I343">
            <v>22.3</v>
          </cell>
          <cell r="J343">
            <v>18.329999999999998</v>
          </cell>
          <cell r="L343">
            <v>-0.131630648330059</v>
          </cell>
          <cell r="M343">
            <v>3.9786710418375781E-2</v>
          </cell>
          <cell r="N343">
            <v>0.25962211336599017</v>
          </cell>
          <cell r="O343">
            <v>6.8530838682790973E-2</v>
          </cell>
          <cell r="P343">
            <v>0.13400008467110336</v>
          </cell>
          <cell r="Q343">
            <v>0.3782447466007417</v>
          </cell>
          <cell r="R343">
            <v>0</v>
          </cell>
          <cell r="T343">
            <v>4.3561512685495532E-2</v>
          </cell>
          <cell r="U343">
            <v>0.10470514301931942</v>
          </cell>
          <cell r="V343">
            <v>0.2626699629171817</v>
          </cell>
        </row>
        <row r="344">
          <cell r="C344">
            <v>40401</v>
          </cell>
          <cell r="D344">
            <v>39.36</v>
          </cell>
          <cell r="E344">
            <v>24.97</v>
          </cell>
          <cell r="F344">
            <v>33.79</v>
          </cell>
          <cell r="G344">
            <v>7.69895</v>
          </cell>
          <cell r="H344">
            <v>4.9645799999999998</v>
          </cell>
          <cell r="I344">
            <v>20.23</v>
          </cell>
          <cell r="J344">
            <v>18.329999999999998</v>
          </cell>
          <cell r="L344">
            <v>-0.1407989521938442</v>
          </cell>
          <cell r="M344">
            <v>2.4200164068908903E-2</v>
          </cell>
          <cell r="N344">
            <v>0.18229531140657818</v>
          </cell>
          <cell r="O344">
            <v>-1.1065875106504031E-3</v>
          </cell>
          <cell r="P344">
            <v>0.11205414112253731</v>
          </cell>
          <cell r="Q344">
            <v>0.25030902348578499</v>
          </cell>
          <cell r="R344">
            <v>0</v>
          </cell>
          <cell r="T344">
            <v>3.2312111057922553E-2</v>
          </cell>
          <cell r="U344">
            <v>9.4503233392122327E-2</v>
          </cell>
          <cell r="V344">
            <v>0.26081582200247211</v>
          </cell>
        </row>
        <row r="345">
          <cell r="C345">
            <v>40402</v>
          </cell>
          <cell r="D345">
            <v>38.24</v>
          </cell>
          <cell r="E345">
            <v>24.41</v>
          </cell>
          <cell r="F345">
            <v>32.840000000000003</v>
          </cell>
          <cell r="G345">
            <v>7.6101070000000002</v>
          </cell>
          <cell r="H345">
            <v>4.9007620000000003</v>
          </cell>
          <cell r="I345">
            <v>20.41</v>
          </cell>
          <cell r="J345">
            <v>18.329999999999998</v>
          </cell>
          <cell r="L345">
            <v>-0.16524776249727136</v>
          </cell>
          <cell r="M345">
            <v>1.2305168170632097E-3</v>
          </cell>
          <cell r="N345">
            <v>0.14905528341497565</v>
          </cell>
          <cell r="O345">
            <v>-1.2633443438509584E-2</v>
          </cell>
          <cell r="P345">
            <v>9.7759060536030784E-2</v>
          </cell>
          <cell r="Q345">
            <v>0.26143386897404208</v>
          </cell>
          <cell r="R345">
            <v>0</v>
          </cell>
          <cell r="T345">
            <v>1.65150789851603E-2</v>
          </cell>
          <cell r="U345">
            <v>7.6324271726570747E-2</v>
          </cell>
          <cell r="V345">
            <v>0.25092707045735468</v>
          </cell>
        </row>
        <row r="346">
          <cell r="C346">
            <v>40403</v>
          </cell>
          <cell r="D346">
            <v>37.950000000000003</v>
          </cell>
          <cell r="E346">
            <v>24.28</v>
          </cell>
          <cell r="F346">
            <v>31.93</v>
          </cell>
          <cell r="G346">
            <v>7.5722579999999997</v>
          </cell>
          <cell r="H346">
            <v>4.8715419999999998</v>
          </cell>
          <cell r="I346">
            <v>19.989999999999998</v>
          </cell>
          <cell r="J346">
            <v>18.329999999999998</v>
          </cell>
          <cell r="L346">
            <v>-0.17157825802226589</v>
          </cell>
          <cell r="M346">
            <v>-4.1017227235438103E-3</v>
          </cell>
          <cell r="N346">
            <v>0.11721483554933521</v>
          </cell>
          <cell r="O346">
            <v>-1.754412824219187E-2</v>
          </cell>
          <cell r="P346">
            <v>9.1213849862902263E-2</v>
          </cell>
          <cell r="Q346">
            <v>0.23547589616810871</v>
          </cell>
          <cell r="R346">
            <v>0</v>
          </cell>
          <cell r="T346">
            <v>2.489229296314022E-2</v>
          </cell>
          <cell r="U346">
            <v>8.5335198362018194E-2</v>
          </cell>
          <cell r="V346">
            <v>0.25401730531520383</v>
          </cell>
        </row>
        <row r="347">
          <cell r="C347">
            <v>40406</v>
          </cell>
          <cell r="D347">
            <v>38.64</v>
          </cell>
          <cell r="E347">
            <v>24.53</v>
          </cell>
          <cell r="F347">
            <v>31.46</v>
          </cell>
          <cell r="G347">
            <v>7.5476789999999996</v>
          </cell>
          <cell r="H347">
            <v>4.8777629999999998</v>
          </cell>
          <cell r="I347">
            <v>20.27</v>
          </cell>
          <cell r="J347">
            <v>18.329999999999998</v>
          </cell>
          <cell r="L347">
            <v>-0.1565160445317616</v>
          </cell>
          <cell r="M347">
            <v>6.1525840853158265E-3</v>
          </cell>
          <cell r="N347">
            <v>0.10076976906927926</v>
          </cell>
          <cell r="O347">
            <v>-2.0733108711681325E-2</v>
          </cell>
          <cell r="P347">
            <v>9.2607339103064179E-2</v>
          </cell>
          <cell r="Q347">
            <v>0.25278121137206422</v>
          </cell>
          <cell r="R347">
            <v>0</v>
          </cell>
          <cell r="T347">
            <v>9.3346098611776541E-3</v>
          </cell>
          <cell r="U347">
            <v>7.3754789272030621E-2</v>
          </cell>
          <cell r="V347">
            <v>0.27317676143386904</v>
          </cell>
        </row>
        <row r="348">
          <cell r="C348">
            <v>40407</v>
          </cell>
          <cell r="D348">
            <v>39.14</v>
          </cell>
          <cell r="E348">
            <v>24.7</v>
          </cell>
          <cell r="F348">
            <v>32.424999999999997</v>
          </cell>
          <cell r="G348">
            <v>7.7469239999999999</v>
          </cell>
          <cell r="H348">
            <v>4.8740579999999998</v>
          </cell>
          <cell r="I348">
            <v>20.37</v>
          </cell>
          <cell r="J348">
            <v>18.329999999999998</v>
          </cell>
          <cell r="L348">
            <v>-0.14560139707487452</v>
          </cell>
          <cell r="M348">
            <v>1.3125512715340459E-2</v>
          </cell>
          <cell r="N348">
            <v>0.13453463960811751</v>
          </cell>
          <cell r="O348">
            <v>5.1177564025799427E-3</v>
          </cell>
          <cell r="P348">
            <v>9.1777427893483754E-2</v>
          </cell>
          <cell r="Q348">
            <v>0.25896168108776285</v>
          </cell>
          <cell r="R348">
            <v>0</v>
          </cell>
          <cell r="T348">
            <v>3.1594064145524216E-2</v>
          </cell>
          <cell r="U348">
            <v>9.146242575361356E-2</v>
          </cell>
          <cell r="V348">
            <v>0.25525339925834362</v>
          </cell>
        </row>
        <row r="349">
          <cell r="C349">
            <v>40408</v>
          </cell>
          <cell r="D349">
            <v>39.04</v>
          </cell>
          <cell r="E349">
            <v>24.91</v>
          </cell>
          <cell r="F349">
            <v>32.979999999999997</v>
          </cell>
          <cell r="G349">
            <v>7.7159579999999997</v>
          </cell>
          <cell r="H349">
            <v>4.9094850000000001</v>
          </cell>
          <cell r="I349">
            <v>20.75</v>
          </cell>
          <cell r="J349">
            <v>18.329999999999998</v>
          </cell>
          <cell r="L349">
            <v>-0.14778432656625196</v>
          </cell>
          <cell r="M349">
            <v>2.1739130434782705E-2</v>
          </cell>
          <cell r="N349">
            <v>0.15395381385584317</v>
          </cell>
          <cell r="O349">
            <v>1.1001003051711589E-3</v>
          </cell>
          <cell r="P349">
            <v>9.9712991839990384E-2</v>
          </cell>
          <cell r="Q349">
            <v>0.28244746600741655</v>
          </cell>
          <cell r="R349">
            <v>0</v>
          </cell>
          <cell r="T349">
            <v>4.0689325035903326E-3</v>
          </cell>
          <cell r="U349">
            <v>7.4403494901579131E-2</v>
          </cell>
          <cell r="V349">
            <v>0.23609394313967869</v>
          </cell>
        </row>
        <row r="350">
          <cell r="C350">
            <v>40409</v>
          </cell>
          <cell r="D350">
            <v>38.11</v>
          </cell>
          <cell r="E350">
            <v>24.53</v>
          </cell>
          <cell r="F350">
            <v>32.29</v>
          </cell>
          <cell r="G350">
            <v>7.592867</v>
          </cell>
          <cell r="H350">
            <v>5.0337339999999999</v>
          </cell>
          <cell r="I350">
            <v>20.51</v>
          </cell>
          <cell r="J350">
            <v>18.329999999999998</v>
          </cell>
          <cell r="L350">
            <v>-0.16808557083606201</v>
          </cell>
          <cell r="M350">
            <v>6.1525840853158265E-3</v>
          </cell>
          <cell r="N350">
            <v>0.12981105668299509</v>
          </cell>
          <cell r="O350">
            <v>-1.4870231887754715E-2</v>
          </cell>
          <cell r="P350">
            <v>0.12754447304894145</v>
          </cell>
          <cell r="Q350">
            <v>0.26761433868974049</v>
          </cell>
          <cell r="R350">
            <v>0</v>
          </cell>
          <cell r="T350">
            <v>-1.4600287218764975E-2</v>
          </cell>
          <cell r="U350">
            <v>7.1393095339455648E-2</v>
          </cell>
          <cell r="V350">
            <v>0.24536464771322614</v>
          </cell>
        </row>
        <row r="351">
          <cell r="C351">
            <v>40410</v>
          </cell>
          <cell r="D351">
            <v>38.909999999999997</v>
          </cell>
          <cell r="E351">
            <v>24.7</v>
          </cell>
          <cell r="F351">
            <v>32.97</v>
          </cell>
          <cell r="G351">
            <v>7.3242469999999997</v>
          </cell>
          <cell r="H351">
            <v>4.9187019999999997</v>
          </cell>
          <cell r="I351">
            <v>20.43</v>
          </cell>
          <cell r="J351">
            <v>18.329999999999998</v>
          </cell>
          <cell r="L351">
            <v>-0.15062213490504273</v>
          </cell>
          <cell r="M351">
            <v>1.3125512715340459E-2</v>
          </cell>
          <cell r="N351">
            <v>0.15360391882435276</v>
          </cell>
          <cell r="O351">
            <v>-4.972209460447452E-2</v>
          </cell>
          <cell r="P351">
            <v>0.10177757797189413</v>
          </cell>
          <cell r="Q351">
            <v>0.26266996291718181</v>
          </cell>
          <cell r="R351">
            <v>0</v>
          </cell>
          <cell r="T351">
            <v>1.3642891335567241E-2</v>
          </cell>
          <cell r="U351">
            <v>0.10322528330191176</v>
          </cell>
          <cell r="V351">
            <v>0.29789864029666263</v>
          </cell>
        </row>
        <row r="352">
          <cell r="C352">
            <v>40413</v>
          </cell>
          <cell r="D352">
            <v>38.54</v>
          </cell>
          <cell r="E352">
            <v>24.37</v>
          </cell>
          <cell r="F352">
            <v>32.54</v>
          </cell>
          <cell r="G352">
            <v>7.2545419999999998</v>
          </cell>
          <cell r="H352">
            <v>4.8711779999999996</v>
          </cell>
          <cell r="I352">
            <v>20.399999999999999</v>
          </cell>
          <cell r="J352">
            <v>18.329999999999998</v>
          </cell>
          <cell r="L352">
            <v>-0.15869897402313915</v>
          </cell>
          <cell r="M352">
            <v>-4.1017227235429221E-4</v>
          </cell>
          <cell r="N352">
            <v>0.1385584324702589</v>
          </cell>
          <cell r="O352">
            <v>-5.8765907763096092E-2</v>
          </cell>
          <cell r="P352">
            <v>9.113231472652239E-2</v>
          </cell>
          <cell r="Q352">
            <v>0.26081582200247211</v>
          </cell>
          <cell r="R352">
            <v>0</v>
          </cell>
          <cell r="T352">
            <v>3.4226902824317874E-2</v>
          </cell>
          <cell r="U352">
            <v>0.1149678687992865</v>
          </cell>
          <cell r="V352">
            <v>0.30098887515451167</v>
          </cell>
        </row>
        <row r="353">
          <cell r="C353">
            <v>40414</v>
          </cell>
          <cell r="D353">
            <v>38.04</v>
          </cell>
          <cell r="E353">
            <v>24.27</v>
          </cell>
          <cell r="F353">
            <v>31.8125</v>
          </cell>
          <cell r="G353">
            <v>7.0722579999999997</v>
          </cell>
          <cell r="H353">
            <v>4.8670200000000001</v>
          </cell>
          <cell r="I353">
            <v>20.239999999999998</v>
          </cell>
          <cell r="J353">
            <v>18.329999999999998</v>
          </cell>
          <cell r="L353">
            <v>-0.16961362148002623</v>
          </cell>
          <cell r="M353">
            <v>-4.5118949958982135E-3</v>
          </cell>
          <cell r="N353">
            <v>0.11310356892932116</v>
          </cell>
          <cell r="O353">
            <v>-8.241618303468623E-2</v>
          </cell>
          <cell r="P353">
            <v>9.0200932591722127E-2</v>
          </cell>
          <cell r="Q353">
            <v>0.25092707045735474</v>
          </cell>
          <cell r="R353">
            <v>0</v>
          </cell>
          <cell r="T353">
            <v>5.4092867400670173E-2</v>
          </cell>
          <cell r="U353">
            <v>0.13206734375316756</v>
          </cell>
          <cell r="V353">
            <v>0.2966625463535229</v>
          </cell>
        </row>
        <row r="354">
          <cell r="C354">
            <v>40415</v>
          </cell>
          <cell r="D354">
            <v>38.46</v>
          </cell>
          <cell r="E354">
            <v>24.31</v>
          </cell>
          <cell r="F354">
            <v>32.35</v>
          </cell>
          <cell r="G354">
            <v>6.9709810000000001</v>
          </cell>
          <cell r="H354">
            <v>4.7999049999999999</v>
          </cell>
          <cell r="I354">
            <v>20.29</v>
          </cell>
          <cell r="J354">
            <v>18.329999999999998</v>
          </cell>
          <cell r="L354">
            <v>-0.16044531761624103</v>
          </cell>
          <cell r="M354">
            <v>-2.8712059064807116E-3</v>
          </cell>
          <cell r="N354">
            <v>0.13191042687193844</v>
          </cell>
          <cell r="O354">
            <v>-9.5556277221125141E-2</v>
          </cell>
          <cell r="P354">
            <v>7.5167331827621364E-2</v>
          </cell>
          <cell r="Q354">
            <v>0.25401730531520395</v>
          </cell>
          <cell r="R354">
            <v>0</v>
          </cell>
          <cell r="T354">
            <v>2.9439923408329349E-2</v>
          </cell>
          <cell r="U354">
            <v>0.11946826410427931</v>
          </cell>
          <cell r="V354">
            <v>0.27194066749072915</v>
          </cell>
        </row>
        <row r="355">
          <cell r="C355">
            <v>40416</v>
          </cell>
          <cell r="D355">
            <v>38.28</v>
          </cell>
          <cell r="E355">
            <v>23.83</v>
          </cell>
          <cell r="F355">
            <v>31.85</v>
          </cell>
          <cell r="G355">
            <v>7.0864839999999996</v>
          </cell>
          <cell r="H355">
            <v>4.7740030000000004</v>
          </cell>
          <cell r="I355">
            <v>20.6</v>
          </cell>
          <cell r="J355">
            <v>18.329999999999998</v>
          </cell>
          <cell r="L355">
            <v>-0.16437459070072036</v>
          </cell>
          <cell r="M355">
            <v>-2.2559474979491401E-2</v>
          </cell>
          <cell r="N355">
            <v>0.11441567529741081</v>
          </cell>
          <cell r="O355">
            <v>-8.0570443331730246E-2</v>
          </cell>
          <cell r="P355">
            <v>6.9365345282262902E-2</v>
          </cell>
          <cell r="Q355">
            <v>0.27317676143386915</v>
          </cell>
          <cell r="R355">
            <v>0</v>
          </cell>
          <cell r="T355">
            <v>2.489229296314022E-2</v>
          </cell>
          <cell r="U355">
            <v>0.1295941535405136</v>
          </cell>
          <cell r="V355">
            <v>0.2410383189122372</v>
          </cell>
        </row>
        <row r="356">
          <cell r="C356">
            <v>40417</v>
          </cell>
          <cell r="D356">
            <v>38.64</v>
          </cell>
          <cell r="E356">
            <v>24.15</v>
          </cell>
          <cell r="F356">
            <v>33.01</v>
          </cell>
          <cell r="G356">
            <v>6.8428110000000002</v>
          </cell>
          <cell r="H356">
            <v>4.8143140000000004</v>
          </cell>
          <cell r="I356">
            <v>20.309999999999999</v>
          </cell>
          <cell r="J356">
            <v>18.329999999999998</v>
          </cell>
          <cell r="L356">
            <v>-0.1565160445317616</v>
          </cell>
          <cell r="M356">
            <v>-9.4339622641509413E-3</v>
          </cell>
          <cell r="N356">
            <v>0.15500349895031484</v>
          </cell>
          <cell r="O356">
            <v>-0.11218557974663312</v>
          </cell>
          <cell r="P356">
            <v>7.839491364107487E-2</v>
          </cell>
          <cell r="Q356">
            <v>0.25525339925834367</v>
          </cell>
          <cell r="R356">
            <v>0</v>
          </cell>
          <cell r="T356">
            <v>2.6807084729535687E-2</v>
          </cell>
          <cell r="U356">
            <v>0.13330900687222511</v>
          </cell>
          <cell r="V356">
            <v>0.21569839307787406</v>
          </cell>
        </row>
        <row r="357">
          <cell r="C357">
            <v>40420</v>
          </cell>
          <cell r="D357">
            <v>38.29</v>
          </cell>
          <cell r="E357">
            <v>23.25</v>
          </cell>
          <cell r="F357">
            <v>32.020000000000003</v>
          </cell>
          <cell r="G357">
            <v>6.7436689999999997</v>
          </cell>
          <cell r="H357">
            <v>4.8740189999999997</v>
          </cell>
          <cell r="I357">
            <v>20</v>
          </cell>
          <cell r="J357">
            <v>18.329999999999998</v>
          </cell>
          <cell r="L357">
            <v>-0.16415629775158269</v>
          </cell>
          <cell r="M357">
            <v>-4.63494667760459E-2</v>
          </cell>
          <cell r="N357">
            <v>0.12036389083275045</v>
          </cell>
          <cell r="O357">
            <v>-0.12504867025910815</v>
          </cell>
          <cell r="P357">
            <v>9.1768691986014339E-2</v>
          </cell>
          <cell r="Q357">
            <v>0.23609394313967869</v>
          </cell>
          <cell r="R357">
            <v>0</v>
          </cell>
          <cell r="T357">
            <v>1.4121589277166037E-2</v>
          </cell>
          <cell r="U357">
            <v>0.13649171886719785</v>
          </cell>
          <cell r="V357">
            <v>0.15265760197775025</v>
          </cell>
        </row>
        <row r="358">
          <cell r="C358">
            <v>40421</v>
          </cell>
          <cell r="D358">
            <v>38.299999999999997</v>
          </cell>
          <cell r="E358">
            <v>23.02</v>
          </cell>
          <cell r="F358">
            <v>29.96</v>
          </cell>
          <cell r="G358">
            <v>6.6865819999999996</v>
          </cell>
          <cell r="H358">
            <v>4.6959520000000001</v>
          </cell>
          <cell r="I358">
            <v>20.149999999999999</v>
          </cell>
          <cell r="J358">
            <v>18.329999999999998</v>
          </cell>
          <cell r="L358">
            <v>-0.16393800480244503</v>
          </cell>
          <cell r="M358">
            <v>-5.5783429040196841E-2</v>
          </cell>
          <cell r="N358">
            <v>4.828551434569639E-2</v>
          </cell>
          <cell r="O358">
            <v>-0.13245537224298642</v>
          </cell>
          <cell r="P358">
            <v>5.188210646472835E-2</v>
          </cell>
          <cell r="Q358">
            <v>0.24536464771322608</v>
          </cell>
          <cell r="R358">
            <v>0</v>
          </cell>
          <cell r="T358">
            <v>4.643370033508859E-2</v>
          </cell>
          <cell r="U358">
            <v>0.15840073790265363</v>
          </cell>
          <cell r="V358">
            <v>0.17119901112484542</v>
          </cell>
        </row>
        <row r="359">
          <cell r="C359">
            <v>40422</v>
          </cell>
          <cell r="D359">
            <v>39.597499999999997</v>
          </cell>
          <cell r="E359">
            <v>23.75</v>
          </cell>
          <cell r="F359">
            <v>31.08</v>
          </cell>
          <cell r="G359">
            <v>7.0674089999999996</v>
          </cell>
          <cell r="H359">
            <v>4.5806950000000004</v>
          </cell>
          <cell r="I359">
            <v>21</v>
          </cell>
          <cell r="J359">
            <v>18.329999999999998</v>
          </cell>
          <cell r="L359">
            <v>-0.13561449465182285</v>
          </cell>
          <cell r="M359">
            <v>-2.5840853158326405E-2</v>
          </cell>
          <cell r="N359">
            <v>8.7473757872638114E-2</v>
          </cell>
          <cell r="O359">
            <v>-8.3045312222063905E-2</v>
          </cell>
          <cell r="P359">
            <v>2.6064811921512332E-2</v>
          </cell>
          <cell r="Q359">
            <v>0.29789864029666258</v>
          </cell>
          <cell r="R359">
            <v>0</v>
          </cell>
          <cell r="T359">
            <v>6.582096696984209E-2</v>
          </cell>
          <cell r="U359">
            <v>0.1604583510713779</v>
          </cell>
          <cell r="V359">
            <v>0.22991347342398016</v>
          </cell>
        </row>
        <row r="360">
          <cell r="C360">
            <v>40423</v>
          </cell>
          <cell r="D360">
            <v>40.020000000000003</v>
          </cell>
          <cell r="E360">
            <v>24.04</v>
          </cell>
          <cell r="F360">
            <v>32.71</v>
          </cell>
          <cell r="G360">
            <v>7.0834130000000002</v>
          </cell>
          <cell r="H360">
            <v>4.5619249999999996</v>
          </cell>
          <cell r="I360">
            <v>21.05</v>
          </cell>
          <cell r="J360">
            <v>18.329999999999998</v>
          </cell>
          <cell r="L360">
            <v>-0.12639161755075312</v>
          </cell>
          <cell r="M360">
            <v>-1.3945857260049266E-2</v>
          </cell>
          <cell r="N360">
            <v>0.14450664800559831</v>
          </cell>
          <cell r="O360">
            <v>-8.0968887492265607E-2</v>
          </cell>
          <cell r="P360">
            <v>2.1860376454892583E-2</v>
          </cell>
          <cell r="Q360">
            <v>0.30098887515451178</v>
          </cell>
          <cell r="R360">
            <v>0</v>
          </cell>
          <cell r="T360">
            <v>6.4145524174246016E-2</v>
          </cell>
          <cell r="U360">
            <v>0.16631190577550739</v>
          </cell>
          <cell r="V360">
            <v>0.18108776266996288</v>
          </cell>
        </row>
        <row r="361">
          <cell r="C361">
            <v>40424</v>
          </cell>
          <cell r="D361">
            <v>40.380000000000003</v>
          </cell>
          <cell r="E361">
            <v>24.33</v>
          </cell>
          <cell r="F361">
            <v>33.229999999999997</v>
          </cell>
          <cell r="G361">
            <v>7.1565539999999999</v>
          </cell>
          <cell r="H361">
            <v>4.5930749999999998</v>
          </cell>
          <cell r="I361">
            <v>20.98</v>
          </cell>
          <cell r="J361">
            <v>18.329999999999998</v>
          </cell>
          <cell r="L361">
            <v>-0.11853307138179436</v>
          </cell>
          <cell r="M361">
            <v>-2.0508613617720162E-3</v>
          </cell>
          <cell r="N361">
            <v>0.16270118964310698</v>
          </cell>
          <cell r="O361">
            <v>-7.1479273573110014E-2</v>
          </cell>
          <cell r="P361">
            <v>2.8837902548936256E-2</v>
          </cell>
          <cell r="Q361">
            <v>0.29666254635352285</v>
          </cell>
          <cell r="R361">
            <v>0</v>
          </cell>
          <cell r="T361">
            <v>7.2762087123025343E-2</v>
          </cell>
          <cell r="U361">
            <v>0.167290032232561</v>
          </cell>
          <cell r="V361">
            <v>0.18974042027194074</v>
          </cell>
        </row>
        <row r="362">
          <cell r="C362">
            <v>40427</v>
          </cell>
          <cell r="D362">
            <v>40.380000000000003</v>
          </cell>
          <cell r="E362">
            <v>24.33</v>
          </cell>
          <cell r="F362">
            <v>33.229999999999997</v>
          </cell>
          <cell r="G362">
            <v>7.2786970000000002</v>
          </cell>
          <cell r="H362">
            <v>4.736186</v>
          </cell>
          <cell r="I362">
            <v>20.98</v>
          </cell>
          <cell r="J362">
            <v>18.329999999999998</v>
          </cell>
          <cell r="L362">
            <v>-0.11853307138179436</v>
          </cell>
          <cell r="M362">
            <v>-2.0508613617720162E-3</v>
          </cell>
          <cell r="N362">
            <v>0.16270118964310698</v>
          </cell>
          <cell r="O362">
            <v>-5.5631938796070646E-2</v>
          </cell>
          <cell r="P362">
            <v>6.0894427006229268E-2</v>
          </cell>
          <cell r="Q362">
            <v>0.29666254635352285</v>
          </cell>
          <cell r="R362">
            <v>0</v>
          </cell>
          <cell r="T362">
            <v>7.348013403542368E-2</v>
          </cell>
          <cell r="U362">
            <v>0.17355409596788918</v>
          </cell>
          <cell r="V362">
            <v>0.23856613102595786</v>
          </cell>
        </row>
        <row r="363">
          <cell r="C363">
            <v>40428</v>
          </cell>
          <cell r="D363">
            <v>40.57</v>
          </cell>
          <cell r="E363">
            <v>23.62</v>
          </cell>
          <cell r="F363">
            <v>33.25</v>
          </cell>
          <cell r="G363">
            <v>7.0712330000000003</v>
          </cell>
          <cell r="H363">
            <v>4.6900170000000001</v>
          </cell>
          <cell r="I363">
            <v>20.58</v>
          </cell>
          <cell r="J363">
            <v>18.329999999999998</v>
          </cell>
          <cell r="L363">
            <v>-0.11438550534817726</v>
          </cell>
          <cell r="M363">
            <v>-3.1173092698933424E-2</v>
          </cell>
          <cell r="N363">
            <v>0.16340097970608825</v>
          </cell>
          <cell r="O363">
            <v>-8.2549170747010736E-2</v>
          </cell>
          <cell r="P363">
            <v>5.05526805460077E-2</v>
          </cell>
          <cell r="Q363">
            <v>0.2719406674907292</v>
          </cell>
          <cell r="R363">
            <v>0</v>
          </cell>
          <cell r="T363">
            <v>8.2575394925801793E-2</v>
          </cell>
          <cell r="U363">
            <v>0.19393764317135961</v>
          </cell>
          <cell r="V363">
            <v>0.27503090234857835</v>
          </cell>
        </row>
        <row r="364">
          <cell r="C364">
            <v>40429</v>
          </cell>
          <cell r="D364">
            <v>40.92</v>
          </cell>
          <cell r="E364">
            <v>23.68</v>
          </cell>
          <cell r="F364">
            <v>33.549999999999997</v>
          </cell>
          <cell r="G364">
            <v>6.9972589999999997</v>
          </cell>
          <cell r="H364">
            <v>4.600441</v>
          </cell>
          <cell r="I364">
            <v>20.079999999999998</v>
          </cell>
          <cell r="J364">
            <v>18.329999999999998</v>
          </cell>
          <cell r="L364">
            <v>-0.10674525212835628</v>
          </cell>
          <cell r="M364">
            <v>-2.8712059064807227E-2</v>
          </cell>
          <cell r="N364">
            <v>0.17389783065080477</v>
          </cell>
          <cell r="O364">
            <v>-9.2146861509450839E-2</v>
          </cell>
          <cell r="P364">
            <v>3.0487869072490792E-2</v>
          </cell>
          <cell r="Q364">
            <v>0.24103831891223715</v>
          </cell>
          <cell r="R364">
            <v>0</v>
          </cell>
          <cell r="T364">
            <v>8.4968884633796052E-2</v>
          </cell>
          <cell r="U364">
            <v>0.1906535709217701</v>
          </cell>
          <cell r="V364">
            <v>0.28368355995055622</v>
          </cell>
        </row>
        <row r="365">
          <cell r="C365">
            <v>40430</v>
          </cell>
          <cell r="D365">
            <v>40.9</v>
          </cell>
          <cell r="E365">
            <v>23.84</v>
          </cell>
          <cell r="F365">
            <v>33.950000000000003</v>
          </cell>
          <cell r="G365">
            <v>7.1165960000000004</v>
          </cell>
          <cell r="H365">
            <v>4.6314529999999996</v>
          </cell>
          <cell r="I365">
            <v>19.670000000000002</v>
          </cell>
          <cell r="J365">
            <v>18.329999999999998</v>
          </cell>
          <cell r="L365">
            <v>-0.10718183802663184</v>
          </cell>
          <cell r="M365">
            <v>-2.2149302707136997E-2</v>
          </cell>
          <cell r="N365">
            <v>0.18789363191042696</v>
          </cell>
          <cell r="O365">
            <v>-7.6663588703906882E-2</v>
          </cell>
          <cell r="P365">
            <v>3.7434483493950843E-2</v>
          </cell>
          <cell r="Q365">
            <v>0.21569839307787397</v>
          </cell>
          <cell r="R365">
            <v>0</v>
          </cell>
          <cell r="T365">
            <v>6.7975107707036811E-2</v>
          </cell>
          <cell r="U365">
            <v>0.18315291208011517</v>
          </cell>
          <cell r="V365">
            <v>0.28306551297898663</v>
          </cell>
        </row>
        <row r="366">
          <cell r="C366">
            <v>40431</v>
          </cell>
          <cell r="D366">
            <v>40.42</v>
          </cell>
          <cell r="E366">
            <v>23.7</v>
          </cell>
          <cell r="F366">
            <v>33.86</v>
          </cell>
          <cell r="G366">
            <v>7.0394189999999996</v>
          </cell>
          <cell r="H366">
            <v>4.6638580000000003</v>
          </cell>
          <cell r="I366">
            <v>18.649999999999999</v>
          </cell>
          <cell r="J366">
            <v>18.329999999999998</v>
          </cell>
          <cell r="L366">
            <v>-0.11765989958524337</v>
          </cell>
          <cell r="M366">
            <v>-2.7891714520098421E-2</v>
          </cell>
          <cell r="N366">
            <v>0.18474457662701194</v>
          </cell>
          <cell r="O366">
            <v>-8.6676849849347648E-2</v>
          </cell>
          <cell r="P366">
            <v>4.4693126610402922E-2</v>
          </cell>
          <cell r="Q366">
            <v>0.15265760197775013</v>
          </cell>
          <cell r="R366">
            <v>0</v>
          </cell>
          <cell r="T366">
            <v>7.4437529918621403E-2</v>
          </cell>
          <cell r="U366">
            <v>0.17936710657017157</v>
          </cell>
          <cell r="V366">
            <v>0.31829419035846712</v>
          </cell>
        </row>
        <row r="367">
          <cell r="C367">
            <v>40434</v>
          </cell>
          <cell r="D367">
            <v>41</v>
          </cell>
          <cell r="E367">
            <v>24.46</v>
          </cell>
          <cell r="F367">
            <v>35.369999999999997</v>
          </cell>
          <cell r="G367">
            <v>7.1872389999999999</v>
          </cell>
          <cell r="H367">
            <v>4.7729850000000003</v>
          </cell>
          <cell r="I367">
            <v>18.95</v>
          </cell>
          <cell r="J367">
            <v>18.329999999999998</v>
          </cell>
          <cell r="L367">
            <v>-0.1049989085352544</v>
          </cell>
          <cell r="M367">
            <v>3.2813781788352259E-3</v>
          </cell>
          <cell r="N367">
            <v>0.23757872638208544</v>
          </cell>
          <cell r="O367">
            <v>-6.7498075570494587E-2</v>
          </cell>
          <cell r="P367">
            <v>6.9137315697552326E-2</v>
          </cell>
          <cell r="Q367">
            <v>0.17119901112484537</v>
          </cell>
          <cell r="R367">
            <v>0</v>
          </cell>
          <cell r="T367">
            <v>0.12230732407850653</v>
          </cell>
          <cell r="U367">
            <v>0.20680532749498254</v>
          </cell>
          <cell r="V367">
            <v>0.33374536464771326</v>
          </cell>
        </row>
        <row r="368">
          <cell r="C368">
            <v>40435</v>
          </cell>
          <cell r="D368">
            <v>41.11</v>
          </cell>
          <cell r="E368">
            <v>24.69</v>
          </cell>
          <cell r="F368">
            <v>35.49</v>
          </cell>
          <cell r="G368">
            <v>7.2978759999999996</v>
          </cell>
          <cell r="H368">
            <v>4.7633369999999999</v>
          </cell>
          <cell r="I368">
            <v>19.899999999999999</v>
          </cell>
          <cell r="J368">
            <v>18.329999999999998</v>
          </cell>
          <cell r="L368">
            <v>-0.10259768609473918</v>
          </cell>
          <cell r="M368">
            <v>1.2715340442986056E-2</v>
          </cell>
          <cell r="N368">
            <v>0.24177746675997214</v>
          </cell>
          <cell r="O368">
            <v>-5.314357651834023E-2</v>
          </cell>
          <cell r="P368">
            <v>6.6976186588231679E-2</v>
          </cell>
          <cell r="Q368">
            <v>0.22991347342398005</v>
          </cell>
          <cell r="R368">
            <v>0</v>
          </cell>
          <cell r="T368">
            <v>0.11656294877932026</v>
          </cell>
          <cell r="U368">
            <v>0.20100245291816166</v>
          </cell>
          <cell r="V368">
            <v>0.3566131025957972</v>
          </cell>
        </row>
        <row r="369">
          <cell r="C369">
            <v>40436</v>
          </cell>
          <cell r="D369">
            <v>41.977499999999999</v>
          </cell>
          <cell r="E369">
            <v>24.67</v>
          </cell>
          <cell r="F369">
            <v>35.39</v>
          </cell>
          <cell r="G369">
            <v>7.2494310000000004</v>
          </cell>
          <cell r="H369">
            <v>4.7432679999999996</v>
          </cell>
          <cell r="I369">
            <v>19.11</v>
          </cell>
          <cell r="J369">
            <v>18.329999999999998</v>
          </cell>
          <cell r="L369">
            <v>-8.3660772757039981E-2</v>
          </cell>
          <cell r="M369">
            <v>1.1894995898277472E-2</v>
          </cell>
          <cell r="N369">
            <v>0.23827851644506648</v>
          </cell>
          <cell r="O369">
            <v>-5.9429029907184905E-2</v>
          </cell>
          <cell r="P369">
            <v>6.2480778203597209E-2</v>
          </cell>
          <cell r="Q369">
            <v>0.18108776266996296</v>
          </cell>
          <cell r="R369">
            <v>0</v>
          </cell>
          <cell r="T369">
            <v>0.13618956438487317</v>
          </cell>
          <cell r="U369">
            <v>0.20597924141985444</v>
          </cell>
          <cell r="V369">
            <v>0.37824474660074175</v>
          </cell>
        </row>
        <row r="370">
          <cell r="C370">
            <v>40437</v>
          </cell>
          <cell r="D370">
            <v>41.97</v>
          </cell>
          <cell r="E370">
            <v>24.98</v>
          </cell>
          <cell r="F370">
            <v>35.35</v>
          </cell>
          <cell r="G370">
            <v>7.1984820000000003</v>
          </cell>
          <cell r="H370">
            <v>4.7588499999999998</v>
          </cell>
          <cell r="I370">
            <v>19.25</v>
          </cell>
          <cell r="J370">
            <v>18.329999999999998</v>
          </cell>
          <cell r="L370">
            <v>-8.3824492468893341E-2</v>
          </cell>
          <cell r="M370">
            <v>2.4610336341263306E-2</v>
          </cell>
          <cell r="N370">
            <v>0.23687893631910439</v>
          </cell>
          <cell r="O370">
            <v>-6.6039362546430502E-2</v>
          </cell>
          <cell r="P370">
            <v>6.597110923401095E-2</v>
          </cell>
          <cell r="Q370">
            <v>0.1897404202719406</v>
          </cell>
          <cell r="R370">
            <v>0</v>
          </cell>
          <cell r="T370">
            <v>0.13906175203446636</v>
          </cell>
          <cell r="U370">
            <v>0.20444363356240744</v>
          </cell>
          <cell r="V370">
            <v>0.38009888751545107</v>
          </cell>
        </row>
        <row r="371">
          <cell r="C371">
            <v>40438</v>
          </cell>
          <cell r="D371">
            <v>42.53</v>
          </cell>
          <cell r="E371">
            <v>25.72</v>
          </cell>
          <cell r="F371">
            <v>34.159999999999997</v>
          </cell>
          <cell r="G371">
            <v>7.3397249999999996</v>
          </cell>
          <cell r="H371">
            <v>4.7455259999999999</v>
          </cell>
          <cell r="I371">
            <v>20.04</v>
          </cell>
          <cell r="J371">
            <v>18.329999999999998</v>
          </cell>
          <cell r="L371">
            <v>-7.1600087317179706E-2</v>
          </cell>
          <cell r="M371">
            <v>5.4963084495488035E-2</v>
          </cell>
          <cell r="N371">
            <v>0.19524142757172847</v>
          </cell>
          <cell r="O371">
            <v>-4.7713915276318075E-2</v>
          </cell>
          <cell r="P371">
            <v>6.2986564846305049E-2</v>
          </cell>
          <cell r="Q371">
            <v>0.23856613102595792</v>
          </cell>
          <cell r="R371">
            <v>0</v>
          </cell>
          <cell r="T371">
            <v>0.13235998085208237</v>
          </cell>
          <cell r="U371">
            <v>0.20041963145411415</v>
          </cell>
          <cell r="V371">
            <v>0.39122373300370838</v>
          </cell>
        </row>
        <row r="372">
          <cell r="C372">
            <v>40441</v>
          </cell>
          <cell r="D372">
            <v>43.01</v>
          </cell>
          <cell r="E372">
            <v>25.86</v>
          </cell>
          <cell r="F372">
            <v>33.702399999999997</v>
          </cell>
          <cell r="G372">
            <v>7.5894550000000001</v>
          </cell>
          <cell r="H372">
            <v>4.7455259999999999</v>
          </cell>
          <cell r="I372">
            <v>20.63</v>
          </cell>
          <cell r="J372">
            <v>18.329999999999998</v>
          </cell>
          <cell r="L372">
            <v>-6.1122025758568066E-2</v>
          </cell>
          <cell r="M372">
            <v>6.0705496308449458E-2</v>
          </cell>
          <cell r="N372">
            <v>0.17923023093072077</v>
          </cell>
          <cell r="O372">
            <v>-1.5312918789658791E-2</v>
          </cell>
          <cell r="P372">
            <v>6.2986564846305049E-2</v>
          </cell>
          <cell r="Q372">
            <v>0.27503090234857841</v>
          </cell>
          <cell r="R372">
            <v>0</v>
          </cell>
          <cell r="T372">
            <v>0.1311632359980851</v>
          </cell>
          <cell r="U372">
            <v>0.20149911816578481</v>
          </cell>
          <cell r="V372">
            <v>0.39864029666254625</v>
          </cell>
        </row>
        <row r="373">
          <cell r="C373">
            <v>40442</v>
          </cell>
          <cell r="D373">
            <v>43.512500000000003</v>
          </cell>
          <cell r="E373">
            <v>25.8</v>
          </cell>
          <cell r="F373">
            <v>33.365000000000002</v>
          </cell>
          <cell r="G373">
            <v>7.6251720000000001</v>
          </cell>
          <cell r="H373">
            <v>4.7789169999999999</v>
          </cell>
          <cell r="I373">
            <v>20.77</v>
          </cell>
          <cell r="J373">
            <v>18.329999999999998</v>
          </cell>
          <cell r="L373">
            <v>-5.0152805064396455E-2</v>
          </cell>
          <cell r="M373">
            <v>5.8244462674323261E-2</v>
          </cell>
          <cell r="N373">
            <v>0.16742477256822963</v>
          </cell>
          <cell r="O373">
            <v>-1.0678848427611687E-2</v>
          </cell>
          <cell r="P373">
            <v>7.0466069623390526E-2</v>
          </cell>
          <cell r="Q373">
            <v>0.28368355995055627</v>
          </cell>
          <cell r="R373">
            <v>0</v>
          </cell>
          <cell r="T373">
            <v>0.11560555289612254</v>
          </cell>
          <cell r="U373">
            <v>0.18820572077277048</v>
          </cell>
          <cell r="V373">
            <v>0.37886279357231134</v>
          </cell>
        </row>
        <row r="374">
          <cell r="C374">
            <v>40443</v>
          </cell>
          <cell r="D374">
            <v>43.3</v>
          </cell>
          <cell r="E374">
            <v>25.44</v>
          </cell>
          <cell r="F374">
            <v>32.409999999999997</v>
          </cell>
          <cell r="G374">
            <v>7.5827929999999997</v>
          </cell>
          <cell r="H374">
            <v>4.739617</v>
          </cell>
          <cell r="I374">
            <v>20.76</v>
          </cell>
          <cell r="J374">
            <v>18.329999999999998</v>
          </cell>
          <cell r="L374">
            <v>-5.4791530233573527E-2</v>
          </cell>
          <cell r="M374">
            <v>4.347826086956541E-2</v>
          </cell>
          <cell r="N374">
            <v>0.13400979706088179</v>
          </cell>
          <cell r="O374">
            <v>-1.6177274047713963E-2</v>
          </cell>
          <cell r="P374">
            <v>6.1662962865897342E-2</v>
          </cell>
          <cell r="Q374">
            <v>0.28306551297898652</v>
          </cell>
          <cell r="R374">
            <v>0</v>
          </cell>
          <cell r="T374">
            <v>0.14411201531833412</v>
          </cell>
          <cell r="U374">
            <v>0.21623689918709077</v>
          </cell>
          <cell r="V374">
            <v>0.3875154511742892</v>
          </cell>
        </row>
        <row r="375">
          <cell r="C375">
            <v>40444</v>
          </cell>
          <cell r="D375">
            <v>43.65</v>
          </cell>
          <cell r="E375">
            <v>25.77</v>
          </cell>
          <cell r="F375">
            <v>32.35</v>
          </cell>
          <cell r="G375">
            <v>7.4918310000000004</v>
          </cell>
          <cell r="H375">
            <v>4.739617</v>
          </cell>
          <cell r="I375">
            <v>21.33</v>
          </cell>
          <cell r="J375">
            <v>18.329999999999998</v>
          </cell>
          <cell r="L375">
            <v>-4.7151277013752546E-2</v>
          </cell>
          <cell r="M375">
            <v>5.7013945857260051E-2</v>
          </cell>
          <cell r="N375">
            <v>0.13191042687193844</v>
          </cell>
          <cell r="O375">
            <v>-2.797905774378362E-2</v>
          </cell>
          <cell r="P375">
            <v>6.1662962865897342E-2</v>
          </cell>
          <cell r="Q375">
            <v>0.31829419035846707</v>
          </cell>
          <cell r="R375">
            <v>0</v>
          </cell>
          <cell r="T375">
            <v>0.12661560555289611</v>
          </cell>
          <cell r="U375">
            <v>0.20652151878205516</v>
          </cell>
          <cell r="V375">
            <v>0.37700865265760197</v>
          </cell>
        </row>
        <row r="376">
          <cell r="C376">
            <v>40445</v>
          </cell>
          <cell r="D376">
            <v>44.55</v>
          </cell>
          <cell r="E376">
            <v>26.93</v>
          </cell>
          <cell r="F376">
            <v>33.869999999999997</v>
          </cell>
          <cell r="G376">
            <v>7.6758139999999999</v>
          </cell>
          <cell r="H376">
            <v>4.6989020000000004</v>
          </cell>
          <cell r="I376">
            <v>21.58</v>
          </cell>
          <cell r="J376">
            <v>18.329999999999998</v>
          </cell>
          <cell r="L376">
            <v>-2.7504911591355707E-2</v>
          </cell>
          <cell r="M376">
            <v>0.10459392945036927</v>
          </cell>
          <cell r="N376">
            <v>0.18509447165850235</v>
          </cell>
          <cell r="O376">
            <v>-4.1083472300087465E-3</v>
          </cell>
          <cell r="P376">
            <v>5.2542899465608972E-2</v>
          </cell>
          <cell r="Q376">
            <v>0.33374536464771309</v>
          </cell>
          <cell r="R376">
            <v>0</v>
          </cell>
          <cell r="T376">
            <v>0.13092388702728569</v>
          </cell>
          <cell r="U376">
            <v>0.2080469906140405</v>
          </cell>
          <cell r="V376">
            <v>0.41409147095179238</v>
          </cell>
        </row>
        <row r="377">
          <cell r="C377">
            <v>40448</v>
          </cell>
          <cell r="D377">
            <v>44.59</v>
          </cell>
          <cell r="E377">
            <v>26.68</v>
          </cell>
          <cell r="F377">
            <v>33.85</v>
          </cell>
          <cell r="G377">
            <v>7.6649370000000001</v>
          </cell>
          <cell r="H377">
            <v>4.8102619999999998</v>
          </cell>
          <cell r="I377">
            <v>21.95</v>
          </cell>
          <cell r="J377">
            <v>18.329999999999998</v>
          </cell>
          <cell r="L377">
            <v>-2.6631739794804599E-2</v>
          </cell>
          <cell r="M377">
            <v>9.4339622641509413E-2</v>
          </cell>
          <cell r="N377">
            <v>0.18439468159552153</v>
          </cell>
          <cell r="O377">
            <v>-5.5195739099646035E-3</v>
          </cell>
          <cell r="P377">
            <v>7.7487275254780386E-2</v>
          </cell>
          <cell r="Q377">
            <v>0.35661310259579726</v>
          </cell>
          <cell r="R377">
            <v>0</v>
          </cell>
          <cell r="T377">
            <v>0.14169459071326002</v>
          </cell>
          <cell r="U377">
            <v>0.21729104583510706</v>
          </cell>
          <cell r="V377">
            <v>0.37206427688504334</v>
          </cell>
        </row>
        <row r="378">
          <cell r="C378">
            <v>40449</v>
          </cell>
          <cell r="D378">
            <v>44.067500000000003</v>
          </cell>
          <cell r="E378">
            <v>27.06</v>
          </cell>
          <cell r="F378">
            <v>34.64</v>
          </cell>
          <cell r="G378">
            <v>7.6304889999999999</v>
          </cell>
          <cell r="H378">
            <v>4.8314940000000002</v>
          </cell>
          <cell r="I378">
            <v>22.3</v>
          </cell>
          <cell r="J378">
            <v>18.329999999999998</v>
          </cell>
          <cell r="L378">
            <v>-3.8037546387251653E-2</v>
          </cell>
          <cell r="M378">
            <v>0.10992616899097629</v>
          </cell>
          <cell r="N378">
            <v>0.21203638908327505</v>
          </cell>
          <cell r="O378">
            <v>-9.9889989969483839E-3</v>
          </cell>
          <cell r="P378">
            <v>8.2243192880101068E-2</v>
          </cell>
          <cell r="Q378">
            <v>0.3782447466007417</v>
          </cell>
          <cell r="R378">
            <v>0</v>
          </cell>
          <cell r="T378">
            <v>0.15055050263283876</v>
          </cell>
          <cell r="U378">
            <v>0.21750390236980266</v>
          </cell>
          <cell r="V378">
            <v>0.38071693448702093</v>
          </cell>
        </row>
        <row r="379">
          <cell r="C379">
            <v>40450</v>
          </cell>
          <cell r="D379">
            <v>44.31</v>
          </cell>
          <cell r="E379">
            <v>26.84</v>
          </cell>
          <cell r="F379">
            <v>35.090000000000003</v>
          </cell>
          <cell r="G379">
            <v>7.6261840000000003</v>
          </cell>
          <cell r="H379">
            <v>4.8885430000000003</v>
          </cell>
          <cell r="I379">
            <v>22.33</v>
          </cell>
          <cell r="J379">
            <v>18.329999999999998</v>
          </cell>
          <cell r="L379">
            <v>-3.2743942370661472E-2</v>
          </cell>
          <cell r="M379">
            <v>0.10090237899917964</v>
          </cell>
          <cell r="N379">
            <v>0.22778166550035017</v>
          </cell>
          <cell r="O379">
            <v>-1.0547547388711664E-2</v>
          </cell>
          <cell r="P379">
            <v>9.5022033526620975E-2</v>
          </cell>
          <cell r="Q379">
            <v>0.38009888751545118</v>
          </cell>
          <cell r="R379">
            <v>0</v>
          </cell>
          <cell r="T379">
            <v>0.15868836764001912</v>
          </cell>
          <cell r="U379">
            <v>0.22540493421719476</v>
          </cell>
          <cell r="V379">
            <v>0.36093943139678603</v>
          </cell>
        </row>
        <row r="380">
          <cell r="C380">
            <v>40451</v>
          </cell>
          <cell r="D380">
            <v>45.1325</v>
          </cell>
          <cell r="E380">
            <v>27.14</v>
          </cell>
          <cell r="F380">
            <v>35.39</v>
          </cell>
          <cell r="G380">
            <v>7.6299159999999997</v>
          </cell>
          <cell r="H380">
            <v>4.8351389999999999</v>
          </cell>
          <cell r="I380">
            <v>22.51</v>
          </cell>
          <cell r="J380">
            <v>18.329999999999998</v>
          </cell>
          <cell r="L380">
            <v>-1.4789347304082101E-2</v>
          </cell>
          <cell r="M380">
            <v>0.1132075471698113</v>
          </cell>
          <cell r="N380">
            <v>0.23827851644506648</v>
          </cell>
          <cell r="O380">
            <v>-1.0063342371740558E-2</v>
          </cell>
          <cell r="P380">
            <v>8.3059664232036479E-2</v>
          </cell>
          <cell r="Q380">
            <v>0.3912237330037085</v>
          </cell>
          <cell r="R380">
            <v>0</v>
          </cell>
          <cell r="T380">
            <v>0.15653422690282426</v>
          </cell>
          <cell r="U380">
            <v>0.2372184718928014</v>
          </cell>
          <cell r="V380">
            <v>0.35970333745364658</v>
          </cell>
        </row>
        <row r="381">
          <cell r="C381">
            <v>40452</v>
          </cell>
          <cell r="D381">
            <v>44.26</v>
          </cell>
          <cell r="E381">
            <v>27.25</v>
          </cell>
          <cell r="F381">
            <v>34.72</v>
          </cell>
          <cell r="G381">
            <v>7.5765289999999998</v>
          </cell>
          <cell r="H381">
            <v>4.9360480000000004</v>
          </cell>
          <cell r="I381">
            <v>22.63</v>
          </cell>
          <cell r="J381">
            <v>18.329999999999998</v>
          </cell>
          <cell r="L381">
            <v>-3.3835407116350247E-2</v>
          </cell>
          <cell r="M381">
            <v>0.11771944216570973</v>
          </cell>
          <cell r="N381">
            <v>0.21483554933519944</v>
          </cell>
          <cell r="O381">
            <v>-1.6989991150154315E-2</v>
          </cell>
          <cell r="P381">
            <v>0.10566304081707178</v>
          </cell>
          <cell r="Q381">
            <v>0.39864029666254641</v>
          </cell>
          <cell r="R381">
            <v>0</v>
          </cell>
          <cell r="T381">
            <v>0.15366203925323119</v>
          </cell>
          <cell r="U381">
            <v>0.23425368444525532</v>
          </cell>
          <cell r="V381">
            <v>0.38566131025957984</v>
          </cell>
        </row>
        <row r="382">
          <cell r="C382">
            <v>40455</v>
          </cell>
          <cell r="D382">
            <v>43.89</v>
          </cell>
          <cell r="E382">
            <v>27.21</v>
          </cell>
          <cell r="F382">
            <v>35.04</v>
          </cell>
          <cell r="G382">
            <v>7.29887</v>
          </cell>
          <cell r="H382">
            <v>4.8713179999999996</v>
          </cell>
          <cell r="I382">
            <v>22.31</v>
          </cell>
          <cell r="J382">
            <v>18.329999999999998</v>
          </cell>
          <cell r="L382">
            <v>-4.1912246234446671E-2</v>
          </cell>
          <cell r="M382">
            <v>0.11607875307629212</v>
          </cell>
          <cell r="N382">
            <v>0.22603219034289723</v>
          </cell>
          <cell r="O382">
            <v>-5.3014610873412749E-2</v>
          </cell>
          <cell r="P382">
            <v>9.1163674394360683E-2</v>
          </cell>
          <cell r="Q382">
            <v>0.37886279357231145</v>
          </cell>
          <cell r="R382">
            <v>0</v>
          </cell>
          <cell r="T382">
            <v>0.15844901866921973</v>
          </cell>
          <cell r="U382">
            <v>0.25117577895355664</v>
          </cell>
          <cell r="V382">
            <v>0.40234857849196543</v>
          </cell>
        </row>
        <row r="383">
          <cell r="C383">
            <v>40456</v>
          </cell>
          <cell r="D383">
            <v>44.26</v>
          </cell>
          <cell r="E383">
            <v>28.327500000000001</v>
          </cell>
          <cell r="F383">
            <v>35.96</v>
          </cell>
          <cell r="G383">
            <v>7.6257000000000001</v>
          </cell>
          <cell r="H383">
            <v>4.9792529999999999</v>
          </cell>
          <cell r="I383">
            <v>22.45</v>
          </cell>
          <cell r="J383">
            <v>18.329999999999998</v>
          </cell>
          <cell r="L383">
            <v>-3.3835407116350247E-2</v>
          </cell>
          <cell r="M383">
            <v>0.16191550451189496</v>
          </cell>
          <cell r="N383">
            <v>0.25822253324002808</v>
          </cell>
          <cell r="O383">
            <v>-1.061034353775081E-2</v>
          </cell>
          <cell r="P383">
            <v>0.1153408583096287</v>
          </cell>
          <cell r="Q383">
            <v>0.38751545117428932</v>
          </cell>
          <cell r="R383">
            <v>0</v>
          </cell>
          <cell r="T383">
            <v>0.15055050263283876</v>
          </cell>
          <cell r="U383">
            <v>0.25720164609053486</v>
          </cell>
          <cell r="V383">
            <v>0.40543881334981452</v>
          </cell>
        </row>
        <row r="384">
          <cell r="C384">
            <v>40457</v>
          </cell>
          <cell r="D384">
            <v>44.65</v>
          </cell>
          <cell r="E384">
            <v>28.31</v>
          </cell>
          <cell r="F384">
            <v>35.159999999999997</v>
          </cell>
          <cell r="G384">
            <v>7.5638439999999996</v>
          </cell>
          <cell r="H384">
            <v>5.1090039999999997</v>
          </cell>
          <cell r="I384">
            <v>22.28</v>
          </cell>
          <cell r="J384">
            <v>18.329999999999998</v>
          </cell>
          <cell r="L384">
            <v>-2.5321982099978269E-2</v>
          </cell>
          <cell r="M384">
            <v>0.16119770303527492</v>
          </cell>
          <cell r="N384">
            <v>0.23023093072078371</v>
          </cell>
          <cell r="O384">
            <v>-1.8635795180239945E-2</v>
          </cell>
          <cell r="P384">
            <v>0.14440477446462885</v>
          </cell>
          <cell r="Q384">
            <v>0.37700865265760197</v>
          </cell>
          <cell r="R384">
            <v>0</v>
          </cell>
          <cell r="T384">
            <v>0.13451412158927709</v>
          </cell>
          <cell r="U384">
            <v>0.23504936244399829</v>
          </cell>
          <cell r="V384">
            <v>0.38380716934487025</v>
          </cell>
        </row>
        <row r="385">
          <cell r="C385">
            <v>40458</v>
          </cell>
          <cell r="D385">
            <v>44.55</v>
          </cell>
          <cell r="E385">
            <v>28.14</v>
          </cell>
          <cell r="F385">
            <v>35.42</v>
          </cell>
          <cell r="G385">
            <v>7.5203680000000004</v>
          </cell>
          <cell r="H385">
            <v>5.1630929999999999</v>
          </cell>
          <cell r="I385">
            <v>22.88</v>
          </cell>
          <cell r="J385">
            <v>18.329999999999998</v>
          </cell>
          <cell r="L385">
            <v>-2.7504911591355707E-2</v>
          </cell>
          <cell r="M385">
            <v>0.15422477440525029</v>
          </cell>
          <cell r="N385">
            <v>0.23932820153953838</v>
          </cell>
          <cell r="O385">
            <v>-2.4276550088556781E-2</v>
          </cell>
          <cell r="P385">
            <v>0.15652058213399411</v>
          </cell>
          <cell r="Q385">
            <v>0.41409147095179222</v>
          </cell>
          <cell r="R385">
            <v>0</v>
          </cell>
          <cell r="T385">
            <v>0.14217328865485868</v>
          </cell>
          <cell r="U385">
            <v>0.24540838046585164</v>
          </cell>
          <cell r="V385">
            <v>0.36588380716934493</v>
          </cell>
        </row>
        <row r="386">
          <cell r="C386">
            <v>40459</v>
          </cell>
          <cell r="D386">
            <v>44.76</v>
          </cell>
          <cell r="E386">
            <v>28.73</v>
          </cell>
          <cell r="F386">
            <v>35.74</v>
          </cell>
          <cell r="G386">
            <v>7.464995</v>
          </cell>
          <cell r="H386">
            <v>5.0840209999999999</v>
          </cell>
          <cell r="I386">
            <v>22.2</v>
          </cell>
          <cell r="J386">
            <v>18.329999999999998</v>
          </cell>
          <cell r="L386">
            <v>-2.2920759659463052E-2</v>
          </cell>
          <cell r="M386">
            <v>0.17842493847415919</v>
          </cell>
          <cell r="N386">
            <v>0.25052484254723595</v>
          </cell>
          <cell r="O386">
            <v>-3.1460870668606478E-2</v>
          </cell>
          <cell r="P386">
            <v>0.13880864173886676</v>
          </cell>
          <cell r="Q386">
            <v>0.37206427688504329</v>
          </cell>
          <cell r="R386">
            <v>0</v>
          </cell>
          <cell r="T386">
            <v>0.13547151747247482</v>
          </cell>
          <cell r="U386">
            <v>0.24656388736848511</v>
          </cell>
          <cell r="V386">
            <v>0.3566131025957972</v>
          </cell>
        </row>
        <row r="387">
          <cell r="C387">
            <v>40462</v>
          </cell>
          <cell r="D387">
            <v>44.18</v>
          </cell>
          <cell r="E387">
            <v>28.77</v>
          </cell>
          <cell r="F387">
            <v>36.380000000000003</v>
          </cell>
          <cell r="G387">
            <v>7.5585519999999997</v>
          </cell>
          <cell r="H387">
            <v>5.0840209999999999</v>
          </cell>
          <cell r="I387">
            <v>22.34</v>
          </cell>
          <cell r="J387">
            <v>18.329999999999998</v>
          </cell>
          <cell r="L387">
            <v>-3.5581750709452131E-2</v>
          </cell>
          <cell r="M387">
            <v>0.1800656275635768</v>
          </cell>
          <cell r="N387">
            <v>0.27291812456263131</v>
          </cell>
          <cell r="O387">
            <v>-1.9322401008163737E-2</v>
          </cell>
          <cell r="P387">
            <v>0.13880864173886676</v>
          </cell>
          <cell r="Q387">
            <v>0.38071693448702093</v>
          </cell>
          <cell r="R387">
            <v>0</v>
          </cell>
          <cell r="T387">
            <v>0.157491622786022</v>
          </cell>
          <cell r="U387">
            <v>0.25655800847371724</v>
          </cell>
          <cell r="V387">
            <v>0.38921508034610641</v>
          </cell>
        </row>
        <row r="388">
          <cell r="C388">
            <v>40463</v>
          </cell>
          <cell r="D388">
            <v>44.79</v>
          </cell>
          <cell r="E388">
            <v>28.68</v>
          </cell>
          <cell r="F388">
            <v>36.729999999999997</v>
          </cell>
          <cell r="G388">
            <v>7.6523909999999997</v>
          </cell>
          <cell r="H388">
            <v>4.9905210000000002</v>
          </cell>
          <cell r="I388">
            <v>22.02</v>
          </cell>
          <cell r="J388">
            <v>18.329999999999998</v>
          </cell>
          <cell r="L388">
            <v>-2.2265880812049832E-2</v>
          </cell>
          <cell r="M388">
            <v>0.17637407711238717</v>
          </cell>
          <cell r="N388">
            <v>0.28516445066480056</v>
          </cell>
          <cell r="O388">
            <v>-7.1473435088179604E-3</v>
          </cell>
          <cell r="P388">
            <v>0.11786486357536519</v>
          </cell>
          <cell r="Q388">
            <v>0.36093943139678619</v>
          </cell>
          <cell r="R388">
            <v>0</v>
          </cell>
          <cell r="T388">
            <v>0.17089516515078984</v>
          </cell>
          <cell r="U388">
            <v>0.26236595106326904</v>
          </cell>
          <cell r="V388">
            <v>0.4128553770086526</v>
          </cell>
        </row>
        <row r="389">
          <cell r="C389">
            <v>40464</v>
          </cell>
          <cell r="D389">
            <v>45.32</v>
          </cell>
          <cell r="E389">
            <v>28.12</v>
          </cell>
          <cell r="F389">
            <v>37.35</v>
          </cell>
          <cell r="G389">
            <v>7.9158809999999997</v>
          </cell>
          <cell r="H389">
            <v>4.9281560000000004</v>
          </cell>
          <cell r="I389">
            <v>22</v>
          </cell>
          <cell r="J389">
            <v>18.329999999999998</v>
          </cell>
          <cell r="L389">
            <v>-1.0696354507749417E-2</v>
          </cell>
          <cell r="M389">
            <v>0.15340442986054148</v>
          </cell>
          <cell r="N389">
            <v>0.30685794261721488</v>
          </cell>
          <cell r="O389">
            <v>2.7038931925730703E-2</v>
          </cell>
          <cell r="P389">
            <v>0.1038952515414957</v>
          </cell>
          <cell r="Q389">
            <v>0.35970333745364647</v>
          </cell>
          <cell r="R389">
            <v>0</v>
          </cell>
          <cell r="T389">
            <v>0.16586883676400191</v>
          </cell>
          <cell r="U389">
            <v>0.26562975126193505</v>
          </cell>
          <cell r="V389">
            <v>0.44746600741656378</v>
          </cell>
        </row>
        <row r="390">
          <cell r="C390">
            <v>40465</v>
          </cell>
          <cell r="D390">
            <v>45.04</v>
          </cell>
          <cell r="E390">
            <v>28.31</v>
          </cell>
          <cell r="F390">
            <v>37.25</v>
          </cell>
          <cell r="G390">
            <v>7.9004009999999996</v>
          </cell>
          <cell r="H390">
            <v>5.0334539999999999</v>
          </cell>
          <cell r="I390">
            <v>22.42</v>
          </cell>
          <cell r="J390">
            <v>18.329999999999998</v>
          </cell>
          <cell r="L390">
            <v>-1.680855708360629E-2</v>
          </cell>
          <cell r="M390">
            <v>0.16119770303527492</v>
          </cell>
          <cell r="N390">
            <v>0.30335899230230945</v>
          </cell>
          <cell r="O390">
            <v>2.5030493109355234E-2</v>
          </cell>
          <cell r="P390">
            <v>0.12748175371326465</v>
          </cell>
          <cell r="Q390">
            <v>0.38566131025957984</v>
          </cell>
          <cell r="R390">
            <v>0</v>
          </cell>
          <cell r="T390">
            <v>0.20272857826711344</v>
          </cell>
          <cell r="U390">
            <v>0.26865535486225156</v>
          </cell>
          <cell r="V390">
            <v>0.46477132262051923</v>
          </cell>
        </row>
        <row r="391">
          <cell r="C391">
            <v>40466</v>
          </cell>
          <cell r="D391">
            <v>44.787500000000001</v>
          </cell>
          <cell r="E391">
            <v>28.72</v>
          </cell>
          <cell r="F391">
            <v>37.729999999999997</v>
          </cell>
          <cell r="G391">
            <v>7.923654</v>
          </cell>
          <cell r="H391">
            <v>5.0692089999999999</v>
          </cell>
          <cell r="I391">
            <v>22.69</v>
          </cell>
          <cell r="J391">
            <v>18.329999999999998</v>
          </cell>
          <cell r="L391">
            <v>-2.2320454049334248E-2</v>
          </cell>
          <cell r="M391">
            <v>0.17801476620180479</v>
          </cell>
          <cell r="N391">
            <v>0.32015395381385581</v>
          </cell>
          <cell r="O391">
            <v>2.8047432889534818E-2</v>
          </cell>
          <cell r="P391">
            <v>0.13549078888156418</v>
          </cell>
          <cell r="Q391">
            <v>0.40234857849196559</v>
          </cell>
          <cell r="R391">
            <v>0</v>
          </cell>
          <cell r="T391">
            <v>0.20315940641455243</v>
          </cell>
          <cell r="U391">
            <v>0.2707383080946299</v>
          </cell>
          <cell r="V391">
            <v>0.44808405438813337</v>
          </cell>
        </row>
        <row r="392">
          <cell r="C392">
            <v>40469</v>
          </cell>
          <cell r="D392">
            <v>44.49</v>
          </cell>
          <cell r="E392">
            <v>28.36</v>
          </cell>
          <cell r="F392">
            <v>37.42</v>
          </cell>
          <cell r="G392">
            <v>7.9382809999999999</v>
          </cell>
          <cell r="H392">
            <v>5.0144770000000003</v>
          </cell>
          <cell r="I392">
            <v>22.74</v>
          </cell>
          <cell r="J392">
            <v>18.329999999999998</v>
          </cell>
          <cell r="L392">
            <v>-2.8814669286182037E-2</v>
          </cell>
          <cell r="M392">
            <v>0.16324856439704671</v>
          </cell>
          <cell r="N392">
            <v>0.30930720783764887</v>
          </cell>
          <cell r="O392">
            <v>2.9945199980434545E-2</v>
          </cell>
          <cell r="P392">
            <v>0.1232309507377698</v>
          </cell>
          <cell r="Q392">
            <v>0.40543881334981458</v>
          </cell>
          <cell r="R392">
            <v>0</v>
          </cell>
          <cell r="T392">
            <v>0.21062709430349444</v>
          </cell>
          <cell r="U392">
            <v>0.27075858014555321</v>
          </cell>
          <cell r="V392">
            <v>0.5253399258343634</v>
          </cell>
        </row>
        <row r="393">
          <cell r="C393">
            <v>40470</v>
          </cell>
          <cell r="D393">
            <v>44.22</v>
          </cell>
          <cell r="E393">
            <v>28.03</v>
          </cell>
          <cell r="F393">
            <v>36.82</v>
          </cell>
          <cell r="G393">
            <v>7.7315680000000002</v>
          </cell>
          <cell r="H393">
            <v>5.0021399999999998</v>
          </cell>
          <cell r="I393">
            <v>22.39</v>
          </cell>
          <cell r="J393">
            <v>18.329999999999998</v>
          </cell>
          <cell r="L393">
            <v>-3.4708578912901134E-2</v>
          </cell>
          <cell r="M393">
            <v>0.14971287940935207</v>
          </cell>
          <cell r="N393">
            <v>0.28831350594821559</v>
          </cell>
          <cell r="O393">
            <v>3.1254058557927955E-3</v>
          </cell>
          <cell r="P393">
            <v>0.12046749200832463</v>
          </cell>
          <cell r="Q393">
            <v>0.38380716934487036</v>
          </cell>
          <cell r="R393">
            <v>0</v>
          </cell>
          <cell r="T393">
            <v>0.20679751077070377</v>
          </cell>
          <cell r="U393">
            <v>0.26945610087372546</v>
          </cell>
          <cell r="V393">
            <v>0.47280593325092696</v>
          </cell>
        </row>
        <row r="394">
          <cell r="C394">
            <v>40471</v>
          </cell>
          <cell r="D394">
            <v>44.38</v>
          </cell>
          <cell r="E394">
            <v>28.09</v>
          </cell>
          <cell r="F394">
            <v>37.21</v>
          </cell>
          <cell r="G394">
            <v>7.8932289999999998</v>
          </cell>
          <cell r="H394">
            <v>5.1440200000000003</v>
          </cell>
          <cell r="I394">
            <v>22.1</v>
          </cell>
          <cell r="J394">
            <v>18.329999999999998</v>
          </cell>
          <cell r="L394">
            <v>-3.1215891726697254E-2</v>
          </cell>
          <cell r="M394">
            <v>0.15217391304347827</v>
          </cell>
          <cell r="N394">
            <v>0.30195941217634714</v>
          </cell>
          <cell r="O394">
            <v>2.4099968355411727E-2</v>
          </cell>
          <cell r="P394">
            <v>0.15224827538626728</v>
          </cell>
          <cell r="Q394">
            <v>0.36588380716934488</v>
          </cell>
          <cell r="R394">
            <v>0</v>
          </cell>
          <cell r="T394">
            <v>0.21493537577788416</v>
          </cell>
          <cell r="U394">
            <v>0.28399116138579727</v>
          </cell>
          <cell r="V394">
            <v>0.4882571075401731</v>
          </cell>
        </row>
        <row r="395">
          <cell r="C395">
            <v>40472</v>
          </cell>
          <cell r="D395">
            <v>43.98</v>
          </cell>
          <cell r="E395">
            <v>28.22</v>
          </cell>
          <cell r="F395">
            <v>36.770000000000003</v>
          </cell>
          <cell r="G395">
            <v>7.9566590000000001</v>
          </cell>
          <cell r="H395">
            <v>5.0280360000000002</v>
          </cell>
          <cell r="I395">
            <v>21.95</v>
          </cell>
          <cell r="J395">
            <v>18.329999999999998</v>
          </cell>
          <cell r="L395">
            <v>-3.9947609692207009E-2</v>
          </cell>
          <cell r="M395">
            <v>0.15750615258408529</v>
          </cell>
          <cell r="N395">
            <v>0.28656403079076287</v>
          </cell>
          <cell r="O395">
            <v>3.2329637226387486E-2</v>
          </cell>
          <cell r="P395">
            <v>0.12626813456791863</v>
          </cell>
          <cell r="Q395">
            <v>0.35661310259579726</v>
          </cell>
          <cell r="R395">
            <v>0</v>
          </cell>
          <cell r="T395">
            <v>0.22738152225945427</v>
          </cell>
          <cell r="U395">
            <v>0.28741206997911972</v>
          </cell>
          <cell r="V395">
            <v>0.5253399258343634</v>
          </cell>
        </row>
        <row r="396">
          <cell r="C396">
            <v>40473</v>
          </cell>
          <cell r="D396">
            <v>44.18</v>
          </cell>
          <cell r="E396">
            <v>28.66</v>
          </cell>
          <cell r="F396">
            <v>37.549999999999997</v>
          </cell>
          <cell r="G396">
            <v>8.0734709999999996</v>
          </cell>
          <cell r="H396">
            <v>5.0217939999999999</v>
          </cell>
          <cell r="I396">
            <v>22.477499999999999</v>
          </cell>
          <cell r="J396">
            <v>18.329999999999998</v>
          </cell>
          <cell r="L396">
            <v>-3.5581750709452131E-2</v>
          </cell>
          <cell r="M396">
            <v>0.17555373256767859</v>
          </cell>
          <cell r="N396">
            <v>0.31385584324702598</v>
          </cell>
          <cell r="O396">
            <v>4.7485306155229168E-2</v>
          </cell>
          <cell r="P396">
            <v>0.1248699413775809</v>
          </cell>
          <cell r="Q396">
            <v>0.3892150803461063</v>
          </cell>
          <cell r="R396">
            <v>0</v>
          </cell>
          <cell r="T396">
            <v>0.26567735758736249</v>
          </cell>
          <cell r="U396">
            <v>0.30619919317237332</v>
          </cell>
          <cell r="V396">
            <v>0.56304079110012362</v>
          </cell>
        </row>
        <row r="397">
          <cell r="C397">
            <v>40476</v>
          </cell>
          <cell r="D397">
            <v>44.33</v>
          </cell>
          <cell r="E397">
            <v>28.98</v>
          </cell>
          <cell r="F397">
            <v>37.51</v>
          </cell>
          <cell r="G397">
            <v>8.2697819999999993</v>
          </cell>
          <cell r="H397">
            <v>5.0493139999999999</v>
          </cell>
          <cell r="I397">
            <v>22.86</v>
          </cell>
          <cell r="J397">
            <v>18.329999999999998</v>
          </cell>
          <cell r="L397">
            <v>-3.2307356472386028E-2</v>
          </cell>
          <cell r="M397">
            <v>0.18867924528301883</v>
          </cell>
          <cell r="N397">
            <v>0.31245626312106367</v>
          </cell>
          <cell r="O397">
            <v>7.295550205196788E-2</v>
          </cell>
          <cell r="P397">
            <v>0.1310343560841003</v>
          </cell>
          <cell r="Q397">
            <v>0.41285537700865271</v>
          </cell>
          <cell r="R397">
            <v>0</v>
          </cell>
          <cell r="T397">
            <v>0.27381522259454288</v>
          </cell>
          <cell r="U397">
            <v>0.30703034726023221</v>
          </cell>
          <cell r="V397">
            <v>0.5679851668726823</v>
          </cell>
        </row>
        <row r="398">
          <cell r="C398">
            <v>40477</v>
          </cell>
          <cell r="D398">
            <v>43.935000000000002</v>
          </cell>
          <cell r="E398">
            <v>28.88</v>
          </cell>
          <cell r="F398">
            <v>37.22</v>
          </cell>
          <cell r="G398">
            <v>8.1901989999999998</v>
          </cell>
          <cell r="H398">
            <v>4.9830819999999996</v>
          </cell>
          <cell r="I398">
            <v>23.42</v>
          </cell>
          <cell r="J398">
            <v>18.329999999999998</v>
          </cell>
          <cell r="L398">
            <v>-4.0929927963326729E-2</v>
          </cell>
          <cell r="M398">
            <v>0.18457752255947502</v>
          </cell>
          <cell r="N398">
            <v>0.30230930720783777</v>
          </cell>
          <cell r="O398">
            <v>6.2630076578865657E-2</v>
          </cell>
          <cell r="P398">
            <v>0.11619854522500894</v>
          </cell>
          <cell r="Q398">
            <v>0.44746600741656373</v>
          </cell>
          <cell r="R398">
            <v>0</v>
          </cell>
          <cell r="T398">
            <v>0.27357587362374347</v>
          </cell>
          <cell r="U398">
            <v>0.30757262462243318</v>
          </cell>
          <cell r="V398">
            <v>0.56056860321384416</v>
          </cell>
        </row>
        <row r="399">
          <cell r="C399">
            <v>40478</v>
          </cell>
          <cell r="D399">
            <v>44.48</v>
          </cell>
          <cell r="E399">
            <v>29.44</v>
          </cell>
          <cell r="F399">
            <v>41.56</v>
          </cell>
          <cell r="G399">
            <v>8.4613790000000009</v>
          </cell>
          <cell r="H399">
            <v>5.0266659999999996</v>
          </cell>
          <cell r="I399">
            <v>23.7</v>
          </cell>
          <cell r="J399">
            <v>18.329999999999998</v>
          </cell>
          <cell r="L399">
            <v>-2.9032962235319926E-2</v>
          </cell>
          <cell r="M399">
            <v>0.20754716981132093</v>
          </cell>
          <cell r="N399">
            <v>0.45416375087473781</v>
          </cell>
          <cell r="O399">
            <v>9.7814084216123254E-2</v>
          </cell>
          <cell r="P399">
            <v>0.1259612578183571</v>
          </cell>
          <cell r="Q399">
            <v>0.46477132262051923</v>
          </cell>
          <cell r="R399">
            <v>0</v>
          </cell>
          <cell r="T399">
            <v>0.25993298228817624</v>
          </cell>
          <cell r="U399">
            <v>0.29892152689087564</v>
          </cell>
          <cell r="V399">
            <v>0.5346106304079109</v>
          </cell>
        </row>
        <row r="400">
          <cell r="C400">
            <v>40479</v>
          </cell>
          <cell r="D400">
            <v>44.42</v>
          </cell>
          <cell r="E400">
            <v>29.24</v>
          </cell>
          <cell r="F400">
            <v>41.63</v>
          </cell>
          <cell r="G400">
            <v>8.8178339999999995</v>
          </cell>
          <cell r="H400">
            <v>5.0318350000000001</v>
          </cell>
          <cell r="I400">
            <v>23.43</v>
          </cell>
          <cell r="J400">
            <v>18.329999999999998</v>
          </cell>
          <cell r="L400">
            <v>-3.0342719930146256E-2</v>
          </cell>
          <cell r="M400">
            <v>0.19934372436423287</v>
          </cell>
          <cell r="N400">
            <v>0.45661301609517158</v>
          </cell>
          <cell r="O400">
            <v>0.14406202079824015</v>
          </cell>
          <cell r="P400">
            <v>0.12711910155447637</v>
          </cell>
          <cell r="Q400">
            <v>0.44808405438813348</v>
          </cell>
          <cell r="R400">
            <v>0</v>
          </cell>
          <cell r="T400">
            <v>0.25873623743417906</v>
          </cell>
          <cell r="U400">
            <v>0.30692898700561555</v>
          </cell>
          <cell r="V400">
            <v>0.52101359703337435</v>
          </cell>
        </row>
        <row r="401">
          <cell r="C401">
            <v>40480</v>
          </cell>
          <cell r="D401">
            <v>45.16</v>
          </cell>
          <cell r="E401">
            <v>29.57</v>
          </cell>
          <cell r="F401">
            <v>40.83</v>
          </cell>
          <cell r="G401">
            <v>8.7417400000000001</v>
          </cell>
          <cell r="H401">
            <v>5.0077660000000002</v>
          </cell>
          <cell r="I401">
            <v>24.68</v>
          </cell>
          <cell r="J401">
            <v>18.329999999999998</v>
          </cell>
          <cell r="L401">
            <v>-1.4189041693953408E-2</v>
          </cell>
          <cell r="M401">
            <v>0.21287940935192795</v>
          </cell>
          <cell r="N401">
            <v>0.4286214135759272</v>
          </cell>
          <cell r="O401">
            <v>0.13418927252348012</v>
          </cell>
          <cell r="P401">
            <v>0.12172770266017352</v>
          </cell>
          <cell r="Q401">
            <v>0.5253399258343634</v>
          </cell>
          <cell r="R401">
            <v>0</v>
          </cell>
          <cell r="T401">
            <v>0.24485399712781231</v>
          </cell>
          <cell r="U401">
            <v>0.29514078939366301</v>
          </cell>
          <cell r="V401">
            <v>0.53584672435105096</v>
          </cell>
        </row>
        <row r="402">
          <cell r="C402">
            <v>40483</v>
          </cell>
          <cell r="D402">
            <v>45.33</v>
          </cell>
          <cell r="E402">
            <v>29.44</v>
          </cell>
          <cell r="F402">
            <v>40.799999999999997</v>
          </cell>
          <cell r="G402">
            <v>8.7591140000000003</v>
          </cell>
          <cell r="H402">
            <v>5.01952</v>
          </cell>
          <cell r="I402">
            <v>23.83</v>
          </cell>
          <cell r="J402">
            <v>18.329999999999998</v>
          </cell>
          <cell r="L402">
            <v>-1.0478061558611751E-2</v>
          </cell>
          <cell r="M402">
            <v>0.20754716981132093</v>
          </cell>
          <cell r="N402">
            <v>0.42757172848145553</v>
          </cell>
          <cell r="O402">
            <v>0.13644344668340969</v>
          </cell>
          <cell r="P402">
            <v>0.12436057077283436</v>
          </cell>
          <cell r="Q402">
            <v>0.4728059332509269</v>
          </cell>
          <cell r="R402">
            <v>0</v>
          </cell>
          <cell r="T402">
            <v>0.24437529918621351</v>
          </cell>
          <cell r="U402">
            <v>0.27623203389486917</v>
          </cell>
          <cell r="V402">
            <v>0.58961681087762652</v>
          </cell>
        </row>
        <row r="403">
          <cell r="C403">
            <v>40484</v>
          </cell>
          <cell r="D403">
            <v>45.38</v>
          </cell>
          <cell r="E403">
            <v>29.6</v>
          </cell>
          <cell r="F403">
            <v>40.909999999999997</v>
          </cell>
          <cell r="G403">
            <v>8.8545979999999993</v>
          </cell>
          <cell r="H403">
            <v>4.9743240000000002</v>
          </cell>
          <cell r="I403">
            <v>24.08</v>
          </cell>
          <cell r="J403">
            <v>18.329999999999998</v>
          </cell>
          <cell r="L403">
            <v>-9.386596812922976E-3</v>
          </cell>
          <cell r="M403">
            <v>0.21410992616899116</v>
          </cell>
          <cell r="N403">
            <v>0.43142057382785159</v>
          </cell>
          <cell r="O403">
            <v>0.14883193324302257</v>
          </cell>
          <cell r="P403">
            <v>0.11423677400408971</v>
          </cell>
          <cell r="Q403">
            <v>0.48825710754017293</v>
          </cell>
          <cell r="R403">
            <v>0</v>
          </cell>
          <cell r="T403">
            <v>0.23504068932503586</v>
          </cell>
          <cell r="U403">
            <v>0.274007176306027</v>
          </cell>
          <cell r="V403">
            <v>0.55562422744128559</v>
          </cell>
        </row>
        <row r="404">
          <cell r="C404">
            <v>40485</v>
          </cell>
          <cell r="D404">
            <v>45.69</v>
          </cell>
          <cell r="E404">
            <v>30</v>
          </cell>
          <cell r="F404">
            <v>41.49</v>
          </cell>
          <cell r="G404">
            <v>8.9396590000000007</v>
          </cell>
          <cell r="H404">
            <v>4.9743240000000002</v>
          </cell>
          <cell r="I404">
            <v>24.68</v>
          </cell>
          <cell r="J404">
            <v>18.329999999999998</v>
          </cell>
          <cell r="L404">
            <v>-2.6195153896529932E-3</v>
          </cell>
          <cell r="M404">
            <v>0.23051681706316662</v>
          </cell>
          <cell r="N404">
            <v>0.45171448565430383</v>
          </cell>
          <cell r="O404">
            <v>0.15986809694843163</v>
          </cell>
          <cell r="P404">
            <v>0.11423677400408971</v>
          </cell>
          <cell r="Q404">
            <v>0.5253399258343634</v>
          </cell>
          <cell r="R404">
            <v>0</v>
          </cell>
          <cell r="T404">
            <v>0.21732886548587843</v>
          </cell>
          <cell r="U404">
            <v>0.2517180563157575</v>
          </cell>
          <cell r="V404">
            <v>0.53893695920889972</v>
          </cell>
        </row>
        <row r="405">
          <cell r="C405">
            <v>40486</v>
          </cell>
          <cell r="D405">
            <v>48.34</v>
          </cell>
          <cell r="E405">
            <v>30.75</v>
          </cell>
          <cell r="F405">
            <v>42.46</v>
          </cell>
          <cell r="G405">
            <v>9.1435069999999996</v>
          </cell>
          <cell r="H405">
            <v>5.0796010000000003</v>
          </cell>
          <cell r="I405">
            <v>25.29</v>
          </cell>
          <cell r="J405">
            <v>18.329999999999998</v>
          </cell>
          <cell r="L405">
            <v>5.5228116131848859E-2</v>
          </cell>
          <cell r="M405">
            <v>0.26127973748974576</v>
          </cell>
          <cell r="N405">
            <v>0.4856543037088874</v>
          </cell>
          <cell r="O405">
            <v>0.18631617419911217</v>
          </cell>
          <cell r="P405">
            <v>0.13781857222568306</v>
          </cell>
          <cell r="Q405">
            <v>0.56304079110012362</v>
          </cell>
          <cell r="R405">
            <v>0</v>
          </cell>
          <cell r="T405">
            <v>0.21637146960268069</v>
          </cell>
          <cell r="U405">
            <v>0.25484502017069077</v>
          </cell>
          <cell r="V405">
            <v>0.52039555006180482</v>
          </cell>
        </row>
        <row r="406">
          <cell r="C406">
            <v>40487</v>
          </cell>
          <cell r="D406">
            <v>48.33</v>
          </cell>
          <cell r="E406">
            <v>31.47</v>
          </cell>
          <cell r="F406">
            <v>42.34</v>
          </cell>
          <cell r="G406">
            <v>9.0489230000000003</v>
          </cell>
          <cell r="H406">
            <v>5.1619250000000001</v>
          </cell>
          <cell r="I406">
            <v>25.37</v>
          </cell>
          <cell r="J406">
            <v>18.329999999999998</v>
          </cell>
          <cell r="L406">
            <v>5.5009823182711193E-2</v>
          </cell>
          <cell r="M406">
            <v>0.29081214109926168</v>
          </cell>
          <cell r="N406">
            <v>0.48145556333100092</v>
          </cell>
          <cell r="O406">
            <v>0.17404445733812568</v>
          </cell>
          <cell r="P406">
            <v>0.15625895290517078</v>
          </cell>
          <cell r="Q406">
            <v>0.56798516687268252</v>
          </cell>
          <cell r="R406">
            <v>0</v>
          </cell>
          <cell r="T406">
            <v>0.23839157491622787</v>
          </cell>
          <cell r="U406">
            <v>0.27430112104441606</v>
          </cell>
          <cell r="V406">
            <v>0.54944375772558718</v>
          </cell>
        </row>
        <row r="407">
          <cell r="C407">
            <v>40490</v>
          </cell>
          <cell r="D407">
            <v>47.8</v>
          </cell>
          <cell r="E407">
            <v>31.38</v>
          </cell>
          <cell r="F407">
            <v>42.48</v>
          </cell>
          <cell r="G407">
            <v>9.0259330000000002</v>
          </cell>
          <cell r="H407">
            <v>5.198645</v>
          </cell>
          <cell r="I407">
            <v>25.25</v>
          </cell>
          <cell r="J407">
            <v>18.329999999999998</v>
          </cell>
          <cell r="L407">
            <v>4.3440296878410667E-2</v>
          </cell>
          <cell r="M407">
            <v>0.28712059064807227</v>
          </cell>
          <cell r="N407">
            <v>0.48635409377186845</v>
          </cell>
          <cell r="O407">
            <v>0.1710616402587668</v>
          </cell>
          <cell r="P407">
            <v>0.16448414578392789</v>
          </cell>
          <cell r="Q407">
            <v>0.56056860321384439</v>
          </cell>
          <cell r="R407">
            <v>0</v>
          </cell>
          <cell r="T407">
            <v>0.25753949258018183</v>
          </cell>
          <cell r="U407">
            <v>0.27618642178029146</v>
          </cell>
          <cell r="V407">
            <v>0.56180469715698389</v>
          </cell>
        </row>
        <row r="408">
          <cell r="C408">
            <v>40491</v>
          </cell>
          <cell r="D408">
            <v>47.92</v>
          </cell>
          <cell r="E408">
            <v>31.34</v>
          </cell>
          <cell r="F408">
            <v>42.06</v>
          </cell>
          <cell r="G408">
            <v>9.2518890000000003</v>
          </cell>
          <cell r="H408">
            <v>5.2881939999999998</v>
          </cell>
          <cell r="I408">
            <v>24.83</v>
          </cell>
          <cell r="J408">
            <v>18.329999999999998</v>
          </cell>
          <cell r="L408">
            <v>4.6059812268063771E-2</v>
          </cell>
          <cell r="M408">
            <v>0.28547990155865466</v>
          </cell>
          <cell r="N408">
            <v>0.47165850244926544</v>
          </cell>
          <cell r="O408">
            <v>0.20037810028415248</v>
          </cell>
          <cell r="P408">
            <v>0.18454290932150452</v>
          </cell>
          <cell r="Q408">
            <v>0.53461063040791101</v>
          </cell>
          <cell r="R408">
            <v>0</v>
          </cell>
          <cell r="T408">
            <v>0.27357587362374347</v>
          </cell>
          <cell r="U408">
            <v>0.28323095947617022</v>
          </cell>
          <cell r="V408">
            <v>0.60754017305315211</v>
          </cell>
        </row>
        <row r="409">
          <cell r="C409">
            <v>40492</v>
          </cell>
          <cell r="D409">
            <v>47.68</v>
          </cell>
          <cell r="E409">
            <v>31.34</v>
          </cell>
          <cell r="F409">
            <v>42.38</v>
          </cell>
          <cell r="G409">
            <v>8.9804589999999997</v>
          </cell>
          <cell r="H409">
            <v>5.1117439999999998</v>
          </cell>
          <cell r="I409">
            <v>24.61</v>
          </cell>
          <cell r="J409">
            <v>18.329999999999998</v>
          </cell>
          <cell r="L409">
            <v>4.0820781488757785E-2</v>
          </cell>
          <cell r="M409">
            <v>0.28547990155865466</v>
          </cell>
          <cell r="N409">
            <v>0.48285514345696301</v>
          </cell>
          <cell r="O409">
            <v>0.16516165661949911</v>
          </cell>
          <cell r="P409">
            <v>0.1450185279637517</v>
          </cell>
          <cell r="Q409">
            <v>0.52101359703337446</v>
          </cell>
          <cell r="R409">
            <v>0</v>
          </cell>
          <cell r="T409">
            <v>0.26424126376256579</v>
          </cell>
          <cell r="U409">
            <v>0.26444383628291662</v>
          </cell>
          <cell r="V409">
            <v>0.60568603213844252</v>
          </cell>
        </row>
        <row r="410">
          <cell r="C410">
            <v>40493</v>
          </cell>
          <cell r="D410">
            <v>47.92</v>
          </cell>
          <cell r="E410">
            <v>30.8</v>
          </cell>
          <cell r="F410">
            <v>41.35</v>
          </cell>
          <cell r="G410">
            <v>8.6320530000000009</v>
          </cell>
          <cell r="H410">
            <v>5.1977950000000002</v>
          </cell>
          <cell r="I410">
            <v>24.85</v>
          </cell>
          <cell r="J410">
            <v>18.329999999999998</v>
          </cell>
          <cell r="L410">
            <v>4.6059812268063771E-2</v>
          </cell>
          <cell r="M410">
            <v>0.26333059885151777</v>
          </cell>
          <cell r="N410">
            <v>0.44681595521343609</v>
          </cell>
          <cell r="O410">
            <v>0.11995803037543151</v>
          </cell>
          <cell r="P410">
            <v>0.16429374780062345</v>
          </cell>
          <cell r="Q410">
            <v>0.53584672435105074</v>
          </cell>
          <cell r="R410">
            <v>0</v>
          </cell>
          <cell r="T410">
            <v>0.29607467687888944</v>
          </cell>
          <cell r="U410">
            <v>0.28885645360741136</v>
          </cell>
          <cell r="V410">
            <v>0.62546353522867748</v>
          </cell>
        </row>
        <row r="411">
          <cell r="C411">
            <v>40494</v>
          </cell>
          <cell r="D411">
            <v>47.47</v>
          </cell>
          <cell r="E411">
            <v>30.95</v>
          </cell>
          <cell r="F411">
            <v>41.34</v>
          </cell>
          <cell r="G411">
            <v>8.8286560000000005</v>
          </cell>
          <cell r="H411">
            <v>5.1394200000000003</v>
          </cell>
          <cell r="I411">
            <v>25.72</v>
          </cell>
          <cell r="J411">
            <v>18.329999999999998</v>
          </cell>
          <cell r="L411">
            <v>3.6236629556865241E-2</v>
          </cell>
          <cell r="M411">
            <v>0.2694831829368336</v>
          </cell>
          <cell r="N411">
            <v>0.44646606018194568</v>
          </cell>
          <cell r="O411">
            <v>0.14546611155216893</v>
          </cell>
          <cell r="P411">
            <v>0.15121788630014832</v>
          </cell>
          <cell r="Q411">
            <v>0.58961681087762674</v>
          </cell>
          <cell r="R411">
            <v>0</v>
          </cell>
          <cell r="T411">
            <v>0.28793681187170905</v>
          </cell>
          <cell r="U411">
            <v>0.28451823470980542</v>
          </cell>
          <cell r="V411">
            <v>0.66934487021013611</v>
          </cell>
        </row>
        <row r="412">
          <cell r="C412">
            <v>40497</v>
          </cell>
          <cell r="D412">
            <v>46.865000000000002</v>
          </cell>
          <cell r="E412">
            <v>30.85</v>
          </cell>
          <cell r="F412">
            <v>41.12</v>
          </cell>
          <cell r="G412">
            <v>8.7723589999999998</v>
          </cell>
          <cell r="H412">
            <v>5.1161390000000004</v>
          </cell>
          <cell r="I412">
            <v>25.17</v>
          </cell>
          <cell r="J412">
            <v>18.329999999999998</v>
          </cell>
          <cell r="L412">
            <v>2.3029906134031775E-2</v>
          </cell>
          <cell r="M412">
            <v>0.26538146021328979</v>
          </cell>
          <cell r="N412">
            <v>0.43876836948915332</v>
          </cell>
          <cell r="O412">
            <v>0.13816190741486278</v>
          </cell>
          <cell r="P412">
            <v>0.14600299753625023</v>
          </cell>
          <cell r="Q412">
            <v>0.5556242274412857</v>
          </cell>
          <cell r="R412">
            <v>0</v>
          </cell>
          <cell r="T412">
            <v>0.28602202010531358</v>
          </cell>
          <cell r="U412">
            <v>0.27978471081919354</v>
          </cell>
          <cell r="V412">
            <v>0.66378244746600756</v>
          </cell>
        </row>
        <row r="413">
          <cell r="C413">
            <v>40498</v>
          </cell>
          <cell r="D413">
            <v>46.38</v>
          </cell>
          <cell r="E413">
            <v>30.57</v>
          </cell>
          <cell r="F413">
            <v>40.49</v>
          </cell>
          <cell r="G413">
            <v>8.6457979999999992</v>
          </cell>
          <cell r="H413">
            <v>5.0434260000000002</v>
          </cell>
          <cell r="I413">
            <v>24.9</v>
          </cell>
          <cell r="J413">
            <v>18.329999999999998</v>
          </cell>
          <cell r="L413">
            <v>1.2442698100851413E-2</v>
          </cell>
          <cell r="M413">
            <v>0.25389663658736672</v>
          </cell>
          <cell r="N413">
            <v>0.41672498250524859</v>
          </cell>
          <cell r="O413">
            <v>0.12174136316167705</v>
          </cell>
          <cell r="P413">
            <v>0.12971545805386842</v>
          </cell>
          <cell r="Q413">
            <v>0.53893695920889972</v>
          </cell>
          <cell r="R413">
            <v>0</v>
          </cell>
          <cell r="T413">
            <v>0.26974629009095252</v>
          </cell>
          <cell r="U413">
            <v>0.2661061444586349</v>
          </cell>
          <cell r="V413">
            <v>0.6137206427688503</v>
          </cell>
        </row>
        <row r="414">
          <cell r="C414">
            <v>40499</v>
          </cell>
          <cell r="D414">
            <v>47.98</v>
          </cell>
          <cell r="E414">
            <v>30.91</v>
          </cell>
          <cell r="F414">
            <v>40.08</v>
          </cell>
          <cell r="G414">
            <v>8.6895340000000001</v>
          </cell>
          <cell r="H414">
            <v>5.0261529999999999</v>
          </cell>
          <cell r="I414">
            <v>24.6</v>
          </cell>
          <cell r="J414">
            <v>18.329999999999998</v>
          </cell>
          <cell r="L414">
            <v>4.736956996288999E-2</v>
          </cell>
          <cell r="M414">
            <v>0.26784249384741599</v>
          </cell>
          <cell r="N414">
            <v>0.40237928621413577</v>
          </cell>
          <cell r="O414">
            <v>0.12741585153848622</v>
          </cell>
          <cell r="P414">
            <v>0.12584634703549225</v>
          </cell>
          <cell r="Q414">
            <v>0.52039555006180471</v>
          </cell>
          <cell r="R414">
            <v>0</v>
          </cell>
          <cell r="T414">
            <v>0.30804212541886072</v>
          </cell>
          <cell r="U414">
            <v>0.29205436964057641</v>
          </cell>
          <cell r="V414">
            <v>0.66007416563658838</v>
          </cell>
        </row>
        <row r="415">
          <cell r="C415">
            <v>40500</v>
          </cell>
          <cell r="D415">
            <v>47.72</v>
          </cell>
          <cell r="E415">
            <v>31.48</v>
          </cell>
          <cell r="F415">
            <v>42</v>
          </cell>
          <cell r="G415">
            <v>9.0645620000000005</v>
          </cell>
          <cell r="H415">
            <v>5.0690419999999996</v>
          </cell>
          <cell r="I415">
            <v>25.07</v>
          </cell>
          <cell r="J415">
            <v>18.329999999999998</v>
          </cell>
          <cell r="L415">
            <v>4.1693953285308893E-2</v>
          </cell>
          <cell r="M415">
            <v>0.29122231337161608</v>
          </cell>
          <cell r="N415">
            <v>0.46955913226032209</v>
          </cell>
          <cell r="O415">
            <v>0.17607352546792532</v>
          </cell>
          <cell r="P415">
            <v>0.13545338127778539</v>
          </cell>
          <cell r="Q415">
            <v>0.54944375772558729</v>
          </cell>
          <cell r="R415">
            <v>0</v>
          </cell>
          <cell r="T415">
            <v>0.33389181426519854</v>
          </cell>
          <cell r="U415">
            <v>0.30721786373127374</v>
          </cell>
          <cell r="V415">
            <v>0.75587144622991365</v>
          </cell>
        </row>
        <row r="416">
          <cell r="C416">
            <v>40501</v>
          </cell>
          <cell r="D416">
            <v>47.96</v>
          </cell>
          <cell r="E416">
            <v>31.94</v>
          </cell>
          <cell r="F416">
            <v>43.22</v>
          </cell>
          <cell r="G416">
            <v>9.2160740000000008</v>
          </cell>
          <cell r="H416">
            <v>5.0793650000000001</v>
          </cell>
          <cell r="I416">
            <v>25.27</v>
          </cell>
          <cell r="J416">
            <v>18.329999999999998</v>
          </cell>
          <cell r="L416">
            <v>4.6932984064614658E-2</v>
          </cell>
          <cell r="M416">
            <v>0.31009023789991796</v>
          </cell>
          <cell r="N416">
            <v>0.51224632610216947</v>
          </cell>
          <cell r="O416">
            <v>0.19573131499936625</v>
          </cell>
          <cell r="P416">
            <v>0.13776570878561256</v>
          </cell>
          <cell r="Q416">
            <v>0.56180469715698389</v>
          </cell>
          <cell r="R416">
            <v>0</v>
          </cell>
          <cell r="T416">
            <v>0.34059358544758256</v>
          </cell>
          <cell r="U416">
            <v>0.31335522714833047</v>
          </cell>
          <cell r="V416">
            <v>0.64091470951792329</v>
          </cell>
        </row>
        <row r="417">
          <cell r="C417">
            <v>40504</v>
          </cell>
          <cell r="D417">
            <v>47.62</v>
          </cell>
          <cell r="E417">
            <v>32.24</v>
          </cell>
          <cell r="F417">
            <v>44.1</v>
          </cell>
          <cell r="G417">
            <v>9.0957340000000002</v>
          </cell>
          <cell r="H417">
            <v>5.1392629999999997</v>
          </cell>
          <cell r="I417">
            <v>26.01</v>
          </cell>
          <cell r="J417">
            <v>18.329999999999998</v>
          </cell>
          <cell r="L417">
            <v>3.9511023793931344E-2</v>
          </cell>
          <cell r="M417">
            <v>0.32239540607054984</v>
          </cell>
          <cell r="N417">
            <v>0.54303708887333824</v>
          </cell>
          <cell r="O417">
            <v>0.1801179088519087</v>
          </cell>
          <cell r="P417">
            <v>0.15118271867264377</v>
          </cell>
          <cell r="Q417">
            <v>0.60754017305315222</v>
          </cell>
          <cell r="R417">
            <v>0</v>
          </cell>
          <cell r="T417">
            <v>0.33987553853518421</v>
          </cell>
          <cell r="U417">
            <v>0.31510875955320417</v>
          </cell>
          <cell r="V417">
            <v>0.65945611866501852</v>
          </cell>
        </row>
        <row r="418">
          <cell r="C418">
            <v>40505</v>
          </cell>
          <cell r="D418">
            <v>47.1</v>
          </cell>
          <cell r="E418">
            <v>31.98</v>
          </cell>
          <cell r="F418">
            <v>43.92</v>
          </cell>
          <cell r="G418">
            <v>8.8102719999999994</v>
          </cell>
          <cell r="H418">
            <v>5.1392629999999997</v>
          </cell>
          <cell r="I418">
            <v>25.98</v>
          </cell>
          <cell r="J418">
            <v>18.329999999999998</v>
          </cell>
          <cell r="L418">
            <v>2.8159790438768706E-2</v>
          </cell>
          <cell r="M418">
            <v>0.31173092698933558</v>
          </cell>
          <cell r="N418">
            <v>0.53673897830650819</v>
          </cell>
          <cell r="O418">
            <v>0.14308089584155836</v>
          </cell>
          <cell r="P418">
            <v>0.15118271867264377</v>
          </cell>
          <cell r="Q418">
            <v>0.60568603213844252</v>
          </cell>
          <cell r="R418">
            <v>0</v>
          </cell>
          <cell r="T418">
            <v>0.33843944471038784</v>
          </cell>
          <cell r="U418">
            <v>0.31691804009811647</v>
          </cell>
          <cell r="V418">
            <v>0.53646477132262049</v>
          </cell>
        </row>
        <row r="419">
          <cell r="C419">
            <v>40506</v>
          </cell>
          <cell r="D419">
            <v>48.072499999999998</v>
          </cell>
          <cell r="E419">
            <v>32.549999999999997</v>
          </cell>
          <cell r="F419">
            <v>45.24</v>
          </cell>
          <cell r="G419">
            <v>9.0004679999999997</v>
          </cell>
          <cell r="H419">
            <v>5.0566180000000003</v>
          </cell>
          <cell r="I419">
            <v>26.3</v>
          </cell>
          <cell r="J419">
            <v>18.329999999999998</v>
          </cell>
          <cell r="L419">
            <v>4.9388779742414179E-2</v>
          </cell>
          <cell r="M419">
            <v>0.33511074651353567</v>
          </cell>
          <cell r="N419">
            <v>0.58292512246326122</v>
          </cell>
          <cell r="O419">
            <v>0.167757706508185</v>
          </cell>
          <cell r="P419">
            <v>0.13267043475475515</v>
          </cell>
          <cell r="Q419">
            <v>0.62546353522867748</v>
          </cell>
          <cell r="R419">
            <v>0</v>
          </cell>
          <cell r="T419">
            <v>0.34992819530876007</v>
          </cell>
          <cell r="U419">
            <v>0.32232560968193158</v>
          </cell>
          <cell r="V419">
            <v>0.56983930778739167</v>
          </cell>
        </row>
        <row r="420">
          <cell r="C420">
            <v>40507</v>
          </cell>
          <cell r="D420">
            <v>48.072499999999998</v>
          </cell>
          <cell r="E420">
            <v>32.549999999999997</v>
          </cell>
          <cell r="F420">
            <v>45.24</v>
          </cell>
          <cell r="G420">
            <v>9.1198289999999993</v>
          </cell>
          <cell r="H420">
            <v>5.057086</v>
          </cell>
          <cell r="I420">
            <v>26.3</v>
          </cell>
          <cell r="J420">
            <v>18.329999999999998</v>
          </cell>
          <cell r="L420">
            <v>4.9388779742414179E-2</v>
          </cell>
          <cell r="M420">
            <v>0.33511074651353567</v>
          </cell>
          <cell r="N420">
            <v>0.58292512246326122</v>
          </cell>
          <cell r="O420">
            <v>0.1832440931723589</v>
          </cell>
          <cell r="P420">
            <v>0.13277526564438635</v>
          </cell>
          <cell r="Q420">
            <v>0.62546353522867748</v>
          </cell>
          <cell r="R420">
            <v>0</v>
          </cell>
          <cell r="T420">
            <v>0.35399712781235054</v>
          </cell>
          <cell r="U420">
            <v>0.32613168724279828</v>
          </cell>
          <cell r="V420">
            <v>0.63226205191594576</v>
          </cell>
        </row>
        <row r="421">
          <cell r="C421">
            <v>40508</v>
          </cell>
          <cell r="D421">
            <v>47.7</v>
          </cell>
          <cell r="E421">
            <v>32.200000000000003</v>
          </cell>
          <cell r="F421">
            <v>44.95</v>
          </cell>
          <cell r="G421">
            <v>9.2768770000000007</v>
          </cell>
          <cell r="H421">
            <v>5.0395200000000004</v>
          </cell>
          <cell r="I421">
            <v>27.01</v>
          </cell>
          <cell r="J421">
            <v>18.329999999999998</v>
          </cell>
          <cell r="L421">
            <v>4.1257367387033339E-2</v>
          </cell>
          <cell r="M421">
            <v>0.32075471698113223</v>
          </cell>
          <cell r="N421">
            <v>0.57277816655003511</v>
          </cell>
          <cell r="O421">
            <v>0.20362014609446244</v>
          </cell>
          <cell r="P421">
            <v>0.12884052332117713</v>
          </cell>
          <cell r="Q421">
            <v>0.66934487021013611</v>
          </cell>
          <cell r="R421">
            <v>0</v>
          </cell>
          <cell r="T421">
            <v>0.35423647678314979</v>
          </cell>
          <cell r="U421">
            <v>0.33670862981207816</v>
          </cell>
          <cell r="V421">
            <v>0.63164400494437556</v>
          </cell>
        </row>
        <row r="422">
          <cell r="C422">
            <v>40511</v>
          </cell>
          <cell r="D422">
            <v>47.28</v>
          </cell>
          <cell r="E422">
            <v>32.200000000000003</v>
          </cell>
          <cell r="F422">
            <v>45.07</v>
          </cell>
          <cell r="G422">
            <v>9.0402880000000003</v>
          </cell>
          <cell r="H422">
            <v>5.1686329999999998</v>
          </cell>
          <cell r="I422">
            <v>26.92</v>
          </cell>
          <cell r="J422">
            <v>18.329999999999998</v>
          </cell>
          <cell r="L422">
            <v>3.2089063523248251E-2</v>
          </cell>
          <cell r="M422">
            <v>0.32075471698113223</v>
          </cell>
          <cell r="N422">
            <v>0.57697690692792181</v>
          </cell>
          <cell r="O422">
            <v>0.17292411695185939</v>
          </cell>
          <cell r="P422">
            <v>0.15776152898988482</v>
          </cell>
          <cell r="Q422">
            <v>0.66378244746600745</v>
          </cell>
          <cell r="R422">
            <v>0</v>
          </cell>
          <cell r="T422">
            <v>0.3451412158927718</v>
          </cell>
          <cell r="U422">
            <v>0.33030772973301709</v>
          </cell>
          <cell r="V422">
            <v>0.64276885043263288</v>
          </cell>
        </row>
        <row r="423">
          <cell r="C423">
            <v>40512</v>
          </cell>
          <cell r="D423">
            <v>46.82</v>
          </cell>
          <cell r="E423">
            <v>31.8</v>
          </cell>
          <cell r="F423">
            <v>44.49</v>
          </cell>
          <cell r="G423">
            <v>9.0034539999999996</v>
          </cell>
          <cell r="H423">
            <v>5.2193690000000004</v>
          </cell>
          <cell r="I423">
            <v>26.11</v>
          </cell>
          <cell r="J423">
            <v>18.329999999999998</v>
          </cell>
          <cell r="L423">
            <v>2.2047587862912055E-2</v>
          </cell>
          <cell r="M423">
            <v>0.30434782608695654</v>
          </cell>
          <cell r="N423">
            <v>0.55668299510146979</v>
          </cell>
          <cell r="O423">
            <v>0.16814512241940571</v>
          </cell>
          <cell r="P423">
            <v>0.16912627261452062</v>
          </cell>
          <cell r="Q423">
            <v>0.61372064276885041</v>
          </cell>
          <cell r="R423">
            <v>0</v>
          </cell>
          <cell r="T423">
            <v>0.33628530397319278</v>
          </cell>
          <cell r="U423">
            <v>0.33173184131038541</v>
          </cell>
          <cell r="V423">
            <v>0.62484548825710762</v>
          </cell>
        </row>
        <row r="424">
          <cell r="C424">
            <v>40513</v>
          </cell>
          <cell r="D424">
            <v>47.89</v>
          </cell>
          <cell r="E424">
            <v>32.58</v>
          </cell>
          <cell r="F424">
            <v>46.03</v>
          </cell>
          <cell r="G424">
            <v>9.0911469999999994</v>
          </cell>
          <cell r="H424">
            <v>5.2147059999999996</v>
          </cell>
          <cell r="I424">
            <v>26.86</v>
          </cell>
          <cell r="J424">
            <v>18.329999999999998</v>
          </cell>
          <cell r="L424">
            <v>4.5404933420650551E-2</v>
          </cell>
          <cell r="M424">
            <v>0.33634126333059888</v>
          </cell>
          <cell r="N424">
            <v>0.61056682995101474</v>
          </cell>
          <cell r="O424">
            <v>0.17952277262124228</v>
          </cell>
          <cell r="P424">
            <v>0.16808177167787441</v>
          </cell>
          <cell r="Q424">
            <v>0.66007416563658827</v>
          </cell>
          <cell r="R424">
            <v>0</v>
          </cell>
          <cell r="T424">
            <v>0.32192436572522726</v>
          </cell>
          <cell r="U424">
            <v>0.32641042794299496</v>
          </cell>
          <cell r="V424">
            <v>0.63164400494437556</v>
          </cell>
        </row>
        <row r="425">
          <cell r="C425">
            <v>40514</v>
          </cell>
          <cell r="D425">
            <v>48.49</v>
          </cell>
          <cell r="E425">
            <v>32.85</v>
          </cell>
          <cell r="F425">
            <v>46.55</v>
          </cell>
          <cell r="G425">
            <v>9.2239500000000003</v>
          </cell>
          <cell r="H425">
            <v>5.3478490000000001</v>
          </cell>
          <cell r="I425">
            <v>28.41</v>
          </cell>
          <cell r="J425">
            <v>18.329999999999998</v>
          </cell>
          <cell r="L425">
            <v>5.8502510368915184E-2</v>
          </cell>
          <cell r="M425">
            <v>0.34741591468416755</v>
          </cell>
          <cell r="N425">
            <v>0.62876137158852341</v>
          </cell>
          <cell r="O425">
            <v>0.19675317960645766</v>
          </cell>
          <cell r="P425">
            <v>0.19790548778507344</v>
          </cell>
          <cell r="Q425">
            <v>0.75587144622991342</v>
          </cell>
          <cell r="R425">
            <v>0</v>
          </cell>
          <cell r="T425">
            <v>0.32910483484921005</v>
          </cell>
          <cell r="U425">
            <v>0.33659206551926846</v>
          </cell>
          <cell r="V425">
            <v>0.70828182941903572</v>
          </cell>
        </row>
        <row r="426">
          <cell r="C426">
            <v>40515</v>
          </cell>
          <cell r="D426">
            <v>48.82</v>
          </cell>
          <cell r="E426">
            <v>32.82</v>
          </cell>
          <cell r="F426">
            <v>45.76</v>
          </cell>
          <cell r="G426">
            <v>9.9846160000000008</v>
          </cell>
          <cell r="H426">
            <v>5.3570349999999998</v>
          </cell>
          <cell r="I426">
            <v>26.55</v>
          </cell>
          <cell r="J426">
            <v>18.329999999999998</v>
          </cell>
          <cell r="L426">
            <v>6.570617769046061E-2</v>
          </cell>
          <cell r="M426">
            <v>0.34618539786710434</v>
          </cell>
          <cell r="N426">
            <v>0.60111966410076989</v>
          </cell>
          <cell r="O426">
            <v>0.29544511246803284</v>
          </cell>
          <cell r="P426">
            <v>0.19996312999052712</v>
          </cell>
          <cell r="Q426">
            <v>0.64091470951792351</v>
          </cell>
          <cell r="R426">
            <v>0</v>
          </cell>
          <cell r="T426">
            <v>0.33772139779798949</v>
          </cell>
          <cell r="U426">
            <v>0.33946056072492836</v>
          </cell>
          <cell r="V426">
            <v>0.74103831891223737</v>
          </cell>
        </row>
        <row r="427">
          <cell r="C427">
            <v>40518</v>
          </cell>
          <cell r="D427">
            <v>48.322499999999998</v>
          </cell>
          <cell r="E427">
            <v>32.950000000000003</v>
          </cell>
          <cell r="F427">
            <v>45.57</v>
          </cell>
          <cell r="G427">
            <v>10.109525</v>
          </cell>
          <cell r="H427">
            <v>5.336722</v>
          </cell>
          <cell r="I427">
            <v>26.85</v>
          </cell>
          <cell r="J427">
            <v>18.329999999999998</v>
          </cell>
          <cell r="L427">
            <v>5.4846103470857832E-2</v>
          </cell>
          <cell r="M427">
            <v>0.35151763740771136</v>
          </cell>
          <cell r="N427">
            <v>0.59447165850244943</v>
          </cell>
          <cell r="O427">
            <v>0.31165131945218394</v>
          </cell>
          <cell r="P427">
            <v>0.19541306618480303</v>
          </cell>
          <cell r="Q427">
            <v>0.65945611866501874</v>
          </cell>
          <cell r="R427">
            <v>0</v>
          </cell>
          <cell r="T427">
            <v>0.3264719961704165</v>
          </cell>
          <cell r="U427">
            <v>0.34280038111455724</v>
          </cell>
          <cell r="V427">
            <v>0.71878862793572296</v>
          </cell>
        </row>
        <row r="428">
          <cell r="C428">
            <v>40519</v>
          </cell>
          <cell r="D428">
            <v>48.47</v>
          </cell>
          <cell r="E428">
            <v>33.409999999999997</v>
          </cell>
          <cell r="F428">
            <v>45.31</v>
          </cell>
          <cell r="G428">
            <v>10.131220000000001</v>
          </cell>
          <cell r="H428">
            <v>5.2463749999999996</v>
          </cell>
          <cell r="I428">
            <v>24.86</v>
          </cell>
          <cell r="J428">
            <v>18.329999999999998</v>
          </cell>
          <cell r="L428">
            <v>5.8065924470639629E-2</v>
          </cell>
          <cell r="M428">
            <v>0.37038556193601302</v>
          </cell>
          <cell r="N428">
            <v>0.58537438768369499</v>
          </cell>
          <cell r="O428">
            <v>0.31446611790963042</v>
          </cell>
          <cell r="P428">
            <v>0.1751755525405474</v>
          </cell>
          <cell r="Q428">
            <v>0.53646477132262049</v>
          </cell>
          <cell r="R428">
            <v>0</v>
          </cell>
          <cell r="T428">
            <v>0.33484921014839641</v>
          </cell>
          <cell r="U428">
            <v>0.35194814409373804</v>
          </cell>
          <cell r="V428">
            <v>0.723114956736712</v>
          </cell>
        </row>
        <row r="429">
          <cell r="C429">
            <v>40520</v>
          </cell>
          <cell r="D429">
            <v>48.88</v>
          </cell>
          <cell r="E429">
            <v>33.75</v>
          </cell>
          <cell r="F429">
            <v>46.24</v>
          </cell>
          <cell r="G429">
            <v>10.058897</v>
          </cell>
          <cell r="H429">
            <v>5.1915649999999998</v>
          </cell>
          <cell r="I429">
            <v>25.4</v>
          </cell>
          <cell r="J429">
            <v>18.329999999999998</v>
          </cell>
          <cell r="L429">
            <v>6.7015935385287051E-2</v>
          </cell>
          <cell r="M429">
            <v>0.38433141919606251</v>
          </cell>
          <cell r="N429">
            <v>0.61791462561231647</v>
          </cell>
          <cell r="O429">
            <v>0.30508263467211516</v>
          </cell>
          <cell r="P429">
            <v>0.16289824258181462</v>
          </cell>
          <cell r="Q429">
            <v>0.56983930778739178</v>
          </cell>
          <cell r="R429">
            <v>0</v>
          </cell>
          <cell r="T429">
            <v>0.33628530397319278</v>
          </cell>
          <cell r="U429">
            <v>0.35390946502057602</v>
          </cell>
          <cell r="V429">
            <v>0.73918417799752778</v>
          </cell>
        </row>
        <row r="430">
          <cell r="C430">
            <v>40521</v>
          </cell>
          <cell r="D430">
            <v>49.08</v>
          </cell>
          <cell r="E430">
            <v>33.74</v>
          </cell>
          <cell r="F430">
            <v>45.91</v>
          </cell>
          <cell r="G430">
            <v>10.081075999999999</v>
          </cell>
          <cell r="H430">
            <v>5.1193530000000003</v>
          </cell>
          <cell r="I430">
            <v>26.41</v>
          </cell>
          <cell r="J430">
            <v>18.329999999999998</v>
          </cell>
          <cell r="L430">
            <v>7.1381794368041929E-2</v>
          </cell>
          <cell r="M430">
            <v>0.3839212469237081</v>
          </cell>
          <cell r="N430">
            <v>0.60636808957312804</v>
          </cell>
          <cell r="O430">
            <v>0.30796022927860056</v>
          </cell>
          <cell r="P430">
            <v>0.14672292591076874</v>
          </cell>
          <cell r="Q430">
            <v>0.63226205191594564</v>
          </cell>
          <cell r="R430">
            <v>0</v>
          </cell>
          <cell r="T430">
            <v>0.33245572044040217</v>
          </cell>
          <cell r="U430">
            <v>0.35092947353483739</v>
          </cell>
          <cell r="V430">
            <v>0.73856613102595792</v>
          </cell>
        </row>
        <row r="431">
          <cell r="C431">
            <v>40522</v>
          </cell>
          <cell r="D431">
            <v>49.477499999999999</v>
          </cell>
          <cell r="E431">
            <v>32.799999999999997</v>
          </cell>
          <cell r="F431">
            <v>46.05</v>
          </cell>
          <cell r="G431">
            <v>10.220224</v>
          </cell>
          <cell r="H431">
            <v>5.1505219999999996</v>
          </cell>
          <cell r="I431">
            <v>26.4</v>
          </cell>
          <cell r="J431">
            <v>18.329999999999998</v>
          </cell>
          <cell r="L431">
            <v>8.0058939096267157E-2</v>
          </cell>
          <cell r="M431">
            <v>0.34536505332239531</v>
          </cell>
          <cell r="N431">
            <v>0.61126662001399579</v>
          </cell>
          <cell r="O431">
            <v>0.32601386263913268</v>
          </cell>
          <cell r="P431">
            <v>0.15370470795973312</v>
          </cell>
          <cell r="Q431">
            <v>0.63164400494437567</v>
          </cell>
          <cell r="R431">
            <v>0</v>
          </cell>
          <cell r="T431">
            <v>0.33413116323599806</v>
          </cell>
          <cell r="U431">
            <v>0.3517758316608891</v>
          </cell>
          <cell r="V431">
            <v>0.77750309023485786</v>
          </cell>
        </row>
        <row r="432">
          <cell r="C432">
            <v>40525</v>
          </cell>
          <cell r="D432">
            <v>49.1175</v>
          </cell>
          <cell r="E432">
            <v>32.6</v>
          </cell>
          <cell r="F432">
            <v>45.7</v>
          </cell>
          <cell r="G432">
            <v>10.293822</v>
          </cell>
          <cell r="H432">
            <v>5.2659929999999999</v>
          </cell>
          <cell r="I432">
            <v>26.58</v>
          </cell>
          <cell r="J432">
            <v>18.329999999999998</v>
          </cell>
          <cell r="L432">
            <v>7.2200392927308288E-2</v>
          </cell>
          <cell r="M432">
            <v>0.33716160787530769</v>
          </cell>
          <cell r="N432">
            <v>0.59902029391182654</v>
          </cell>
          <cell r="O432">
            <v>0.33556276961636877</v>
          </cell>
          <cell r="P432">
            <v>0.1795699379952167</v>
          </cell>
          <cell r="Q432">
            <v>0.64276885043263277</v>
          </cell>
          <cell r="R432">
            <v>0</v>
          </cell>
          <cell r="T432">
            <v>0.32862613690761122</v>
          </cell>
          <cell r="U432">
            <v>0.34955097407204705</v>
          </cell>
          <cell r="V432">
            <v>0.74907292954264537</v>
          </cell>
        </row>
        <row r="433">
          <cell r="C433">
            <v>40526</v>
          </cell>
          <cell r="D433">
            <v>49.18</v>
          </cell>
          <cell r="E433">
            <v>32.799999999999997</v>
          </cell>
          <cell r="F433">
            <v>44.98</v>
          </cell>
          <cell r="G433">
            <v>10.242858</v>
          </cell>
          <cell r="H433">
            <v>5.2193690000000004</v>
          </cell>
          <cell r="I433">
            <v>26.29</v>
          </cell>
          <cell r="J433">
            <v>18.329999999999998</v>
          </cell>
          <cell r="L433">
            <v>7.3564723859419257E-2</v>
          </cell>
          <cell r="M433">
            <v>0.34536505332239531</v>
          </cell>
          <cell r="N433">
            <v>0.57382785164450656</v>
          </cell>
          <cell r="O433">
            <v>0.32895049081547922</v>
          </cell>
          <cell r="P433">
            <v>0.16912627261452062</v>
          </cell>
          <cell r="Q433">
            <v>0.62484548825710751</v>
          </cell>
          <cell r="R433">
            <v>0</v>
          </cell>
          <cell r="T433">
            <v>0.32886548587841075</v>
          </cell>
          <cell r="U433">
            <v>0.35160351922804012</v>
          </cell>
          <cell r="V433">
            <v>0.76946847960444986</v>
          </cell>
        </row>
        <row r="434">
          <cell r="C434">
            <v>40527</v>
          </cell>
          <cell r="D434">
            <v>49.09</v>
          </cell>
          <cell r="E434">
            <v>32.64</v>
          </cell>
          <cell r="F434">
            <v>44.29</v>
          </cell>
          <cell r="G434">
            <v>10.156552</v>
          </cell>
          <cell r="H434">
            <v>5.1926399999999999</v>
          </cell>
          <cell r="I434">
            <v>26.4</v>
          </cell>
          <cell r="J434">
            <v>18.329999999999998</v>
          </cell>
          <cell r="L434">
            <v>7.1600087317179595E-2</v>
          </cell>
          <cell r="M434">
            <v>0.3388022969647253</v>
          </cell>
          <cell r="N434">
            <v>0.54968509447165848</v>
          </cell>
          <cell r="O434">
            <v>0.31775279569363724</v>
          </cell>
          <cell r="P434">
            <v>0.16313904003128799</v>
          </cell>
          <cell r="Q434">
            <v>0.63164400494437567</v>
          </cell>
          <cell r="R434">
            <v>0</v>
          </cell>
          <cell r="T434">
            <v>0.33293441838200094</v>
          </cell>
          <cell r="U434">
            <v>0.34960165419935518</v>
          </cell>
          <cell r="V434">
            <v>0.784919653893696</v>
          </cell>
        </row>
        <row r="435">
          <cell r="C435">
            <v>40528</v>
          </cell>
          <cell r="D435">
            <v>49.65</v>
          </cell>
          <cell r="E435">
            <v>32.619999999999997</v>
          </cell>
          <cell r="F435">
            <v>44.42</v>
          </cell>
          <cell r="G435">
            <v>10.017818</v>
          </cell>
          <cell r="H435">
            <v>5.2023460000000004</v>
          </cell>
          <cell r="I435">
            <v>27.64</v>
          </cell>
          <cell r="J435">
            <v>18.329999999999998</v>
          </cell>
          <cell r="L435">
            <v>8.3824492468893119E-2</v>
          </cell>
          <cell r="M435">
            <v>0.33798195242001627</v>
          </cell>
          <cell r="N435">
            <v>0.55423372988103581</v>
          </cell>
          <cell r="O435">
            <v>0.29975287639447346</v>
          </cell>
          <cell r="P435">
            <v>0.16531316100299875</v>
          </cell>
          <cell r="Q435">
            <v>0.70828182941903584</v>
          </cell>
          <cell r="R435">
            <v>0</v>
          </cell>
          <cell r="T435">
            <v>0.33317376735280052</v>
          </cell>
          <cell r="U435">
            <v>0.34447789332846812</v>
          </cell>
          <cell r="V435">
            <v>0.75602595797280603</v>
          </cell>
        </row>
        <row r="436">
          <cell r="C436">
            <v>40529</v>
          </cell>
          <cell r="D436">
            <v>49.46</v>
          </cell>
          <cell r="E436">
            <v>32.53</v>
          </cell>
          <cell r="F436">
            <v>43.82</v>
          </cell>
          <cell r="G436">
            <v>9.9888250000000003</v>
          </cell>
          <cell r="H436">
            <v>5.214086</v>
          </cell>
          <cell r="I436">
            <v>28.17</v>
          </cell>
          <cell r="J436">
            <v>18.329999999999998</v>
          </cell>
          <cell r="L436">
            <v>7.967692643527613E-2</v>
          </cell>
          <cell r="M436">
            <v>0.33429040196882709</v>
          </cell>
          <cell r="N436">
            <v>0.53324002799160253</v>
          </cell>
          <cell r="O436">
            <v>0.29599120542527579</v>
          </cell>
          <cell r="P436">
            <v>0.16794289314887578</v>
          </cell>
          <cell r="Q436">
            <v>0.74103831891223737</v>
          </cell>
          <cell r="R436">
            <v>0</v>
          </cell>
          <cell r="T436">
            <v>0.34035423647678298</v>
          </cell>
          <cell r="U436">
            <v>0.36406576253319545</v>
          </cell>
          <cell r="V436">
            <v>0.71817058096415343</v>
          </cell>
        </row>
        <row r="437">
          <cell r="C437">
            <v>40532</v>
          </cell>
          <cell r="D437">
            <v>49.44</v>
          </cell>
          <cell r="E437">
            <v>32.33</v>
          </cell>
          <cell r="F437">
            <v>43.81</v>
          </cell>
          <cell r="G437">
            <v>10.288114</v>
          </cell>
          <cell r="H437">
            <v>5.1980639999999996</v>
          </cell>
          <cell r="I437">
            <v>27.81</v>
          </cell>
          <cell r="J437">
            <v>18.329999999999998</v>
          </cell>
          <cell r="L437">
            <v>7.9240340537000575E-2</v>
          </cell>
          <cell r="M437">
            <v>0.32608695652173902</v>
          </cell>
          <cell r="N437">
            <v>0.53289013296011212</v>
          </cell>
          <cell r="O437">
            <v>0.33482219023885751</v>
          </cell>
          <cell r="P437">
            <v>0.16435400316239845</v>
          </cell>
          <cell r="Q437">
            <v>0.71878862793572296</v>
          </cell>
          <cell r="R437">
            <v>0</v>
          </cell>
          <cell r="T437">
            <v>0.34370512206797516</v>
          </cell>
          <cell r="U437">
            <v>0.35886091345861471</v>
          </cell>
          <cell r="V437">
            <v>0.73053152039555014</v>
          </cell>
        </row>
        <row r="438">
          <cell r="C438">
            <v>40533</v>
          </cell>
          <cell r="D438">
            <v>49.99</v>
          </cell>
          <cell r="E438">
            <v>32.44</v>
          </cell>
          <cell r="F438">
            <v>44.1</v>
          </cell>
          <cell r="G438">
            <v>10.355337</v>
          </cell>
          <cell r="H438">
            <v>5.2087690000000002</v>
          </cell>
          <cell r="I438">
            <v>27.88</v>
          </cell>
          <cell r="J438">
            <v>18.329999999999998</v>
          </cell>
          <cell r="L438">
            <v>9.1246452739576434E-2</v>
          </cell>
          <cell r="M438">
            <v>0.33059885151763746</v>
          </cell>
          <cell r="N438">
            <v>0.54303708887333824</v>
          </cell>
          <cell r="O438">
            <v>0.34354397851748941</v>
          </cell>
          <cell r="P438">
            <v>0.16675189776389887</v>
          </cell>
          <cell r="Q438">
            <v>0.72311495673671189</v>
          </cell>
          <cell r="R438">
            <v>0</v>
          </cell>
          <cell r="T438">
            <v>0.34801340354236487</v>
          </cell>
          <cell r="U438">
            <v>0.36947840012974098</v>
          </cell>
          <cell r="V438">
            <v>0.72991347342398005</v>
          </cell>
        </row>
        <row r="439">
          <cell r="C439">
            <v>40534</v>
          </cell>
          <cell r="D439">
            <v>49.99</v>
          </cell>
          <cell r="E439">
            <v>32.47</v>
          </cell>
          <cell r="F439">
            <v>43.92</v>
          </cell>
          <cell r="G439">
            <v>10.300412</v>
          </cell>
          <cell r="H439">
            <v>5.2414290000000001</v>
          </cell>
          <cell r="I439">
            <v>28.14</v>
          </cell>
          <cell r="J439">
            <v>18.329999999999998</v>
          </cell>
          <cell r="L439">
            <v>9.1246452739576434E-2</v>
          </cell>
          <cell r="M439">
            <v>0.33182936833470067</v>
          </cell>
          <cell r="N439">
            <v>0.53673897830650819</v>
          </cell>
          <cell r="O439">
            <v>0.33641778329853378</v>
          </cell>
          <cell r="P439">
            <v>0.17406766027534237</v>
          </cell>
          <cell r="Q439">
            <v>0.73918417799752789</v>
          </cell>
          <cell r="R439">
            <v>0</v>
          </cell>
          <cell r="T439">
            <v>0.37218764959310674</v>
          </cell>
          <cell r="U439">
            <v>0.3733757019197631</v>
          </cell>
          <cell r="V439">
            <v>0.76266996291718159</v>
          </cell>
        </row>
        <row r="440">
          <cell r="C440">
            <v>40535</v>
          </cell>
          <cell r="D440">
            <v>49.44</v>
          </cell>
          <cell r="E440">
            <v>32.36</v>
          </cell>
          <cell r="F440">
            <v>43.64</v>
          </cell>
          <cell r="G440">
            <v>10.289237</v>
          </cell>
          <cell r="H440">
            <v>5.2414290000000001</v>
          </cell>
          <cell r="I440">
            <v>28.13</v>
          </cell>
          <cell r="J440">
            <v>18.329999999999998</v>
          </cell>
          <cell r="L440">
            <v>7.9240340537000575E-2</v>
          </cell>
          <cell r="M440">
            <v>0.32731747333880223</v>
          </cell>
          <cell r="N440">
            <v>0.5269419174247727</v>
          </cell>
          <cell r="O440">
            <v>0.33496789287392148</v>
          </cell>
          <cell r="P440">
            <v>0.17406766027534237</v>
          </cell>
          <cell r="Q440">
            <v>0.73856613102595792</v>
          </cell>
          <cell r="R440">
            <v>0</v>
          </cell>
          <cell r="T440">
            <v>0.37601723312589769</v>
          </cell>
          <cell r="U440">
            <v>0.36996999736463354</v>
          </cell>
          <cell r="V440">
            <v>0.74752781211372055</v>
          </cell>
        </row>
        <row r="441">
          <cell r="C441">
            <v>40536</v>
          </cell>
          <cell r="D441">
            <v>49.44</v>
          </cell>
          <cell r="E441">
            <v>32.36</v>
          </cell>
          <cell r="F441">
            <v>43.64</v>
          </cell>
          <cell r="G441">
            <v>10.308873</v>
          </cell>
          <cell r="H441">
            <v>5.3186999999999998</v>
          </cell>
          <cell r="I441">
            <v>28.13</v>
          </cell>
          <cell r="J441">
            <v>18.329999999999998</v>
          </cell>
          <cell r="L441">
            <v>7.9240340537000575E-2</v>
          </cell>
          <cell r="M441">
            <v>0.32731747333880223</v>
          </cell>
          <cell r="N441">
            <v>0.5269419174247727</v>
          </cell>
          <cell r="O441">
            <v>0.33751554820973229</v>
          </cell>
          <cell r="P441">
            <v>0.19137618094349151</v>
          </cell>
          <cell r="Q441">
            <v>0.73856613102595792</v>
          </cell>
          <cell r="R441">
            <v>0</v>
          </cell>
          <cell r="T441">
            <v>0.39085686931546176</v>
          </cell>
          <cell r="U441">
            <v>0.37231648725901606</v>
          </cell>
          <cell r="V441">
            <v>0.78615574783683539</v>
          </cell>
        </row>
        <row r="442">
          <cell r="C442">
            <v>40539</v>
          </cell>
          <cell r="D442">
            <v>49.61</v>
          </cell>
          <cell r="E442">
            <v>32.380000000000003</v>
          </cell>
          <cell r="F442">
            <v>43.68</v>
          </cell>
          <cell r="G442">
            <v>10.182200999999999</v>
          </cell>
          <cell r="H442">
            <v>5.3548819999999999</v>
          </cell>
          <cell r="I442">
            <v>28.76</v>
          </cell>
          <cell r="J442">
            <v>18.329999999999998</v>
          </cell>
          <cell r="L442">
            <v>8.2951320672342232E-2</v>
          </cell>
          <cell r="M442">
            <v>0.32813781788351126</v>
          </cell>
          <cell r="N442">
            <v>0.52834149755073478</v>
          </cell>
          <cell r="O442">
            <v>0.32108060236038249</v>
          </cell>
          <cell r="P442">
            <v>0.19948086309869817</v>
          </cell>
          <cell r="Q442">
            <v>0.77750309023485809</v>
          </cell>
          <cell r="R442">
            <v>0</v>
          </cell>
          <cell r="T442">
            <v>0.39444710387745319</v>
          </cell>
          <cell r="U442">
            <v>0.37689290275497173</v>
          </cell>
          <cell r="V442">
            <v>0.80716934487021008</v>
          </cell>
        </row>
        <row r="443">
          <cell r="C443">
            <v>40540</v>
          </cell>
          <cell r="D443">
            <v>49.86</v>
          </cell>
          <cell r="E443">
            <v>32.24</v>
          </cell>
          <cell r="F443">
            <v>43.24</v>
          </cell>
          <cell r="G443">
            <v>10.160645000000001</v>
          </cell>
          <cell r="H443">
            <v>5.3781100000000004</v>
          </cell>
          <cell r="I443">
            <v>28.3</v>
          </cell>
          <cell r="J443">
            <v>18.329999999999998</v>
          </cell>
          <cell r="L443">
            <v>8.8408644400785885E-2</v>
          </cell>
          <cell r="M443">
            <v>0.32239540607054984</v>
          </cell>
          <cell r="N443">
            <v>0.51294611616515051</v>
          </cell>
          <cell r="O443">
            <v>0.31828383833416862</v>
          </cell>
          <cell r="P443">
            <v>0.20468387998834325</v>
          </cell>
          <cell r="Q443">
            <v>0.74907292954264526</v>
          </cell>
          <cell r="R443">
            <v>0</v>
          </cell>
          <cell r="T443">
            <v>0.42173288654858765</v>
          </cell>
          <cell r="U443">
            <v>0.38728232885321007</v>
          </cell>
          <cell r="V443">
            <v>0.74103831891223737</v>
          </cell>
        </row>
        <row r="444">
          <cell r="C444">
            <v>40541</v>
          </cell>
          <cell r="D444">
            <v>49.99</v>
          </cell>
          <cell r="E444">
            <v>32.51</v>
          </cell>
          <cell r="F444">
            <v>43.48</v>
          </cell>
          <cell r="G444">
            <v>10.293789</v>
          </cell>
          <cell r="H444">
            <v>5.4040869999999996</v>
          </cell>
          <cell r="I444">
            <v>28.63</v>
          </cell>
          <cell r="J444">
            <v>18.329999999999998</v>
          </cell>
          <cell r="L444">
            <v>9.1246452739576434E-2</v>
          </cell>
          <cell r="M444">
            <v>0.33347005742411806</v>
          </cell>
          <cell r="N444">
            <v>0.52134359692092369</v>
          </cell>
          <cell r="O444">
            <v>0.3355584880607525</v>
          </cell>
          <cell r="P444">
            <v>0.21050266635575787</v>
          </cell>
          <cell r="Q444">
            <v>0.76946847960444997</v>
          </cell>
          <cell r="R444">
            <v>0</v>
          </cell>
          <cell r="T444">
            <v>0.42269028243178552</v>
          </cell>
          <cell r="U444">
            <v>0.38624845425611709</v>
          </cell>
          <cell r="V444">
            <v>0.75216316440049436</v>
          </cell>
        </row>
        <row r="445">
          <cell r="C445">
            <v>40542</v>
          </cell>
          <cell r="D445">
            <v>49.73</v>
          </cell>
          <cell r="E445">
            <v>32.5</v>
          </cell>
          <cell r="F445">
            <v>43.79</v>
          </cell>
          <cell r="G445">
            <v>10.462355000000001</v>
          </cell>
          <cell r="H445">
            <v>5.4097059999999999</v>
          </cell>
          <cell r="I445">
            <v>28.88</v>
          </cell>
          <cell r="J445">
            <v>18.329999999999998</v>
          </cell>
          <cell r="L445">
            <v>8.5570836061995115E-2</v>
          </cell>
          <cell r="M445">
            <v>0.33305988515176388</v>
          </cell>
          <cell r="N445">
            <v>0.53219034289713085</v>
          </cell>
          <cell r="O445">
            <v>0.35742893363705575</v>
          </cell>
          <cell r="P445">
            <v>0.21176130902421475</v>
          </cell>
          <cell r="Q445">
            <v>0.784919653893696</v>
          </cell>
          <cell r="R445">
            <v>0</v>
          </cell>
          <cell r="T445">
            <v>0.46050741981809495</v>
          </cell>
          <cell r="U445">
            <v>0.39638954773054391</v>
          </cell>
          <cell r="V445">
            <v>0.792954264524104</v>
          </cell>
        </row>
        <row r="446">
          <cell r="C446">
            <v>40543</v>
          </cell>
          <cell r="D446">
            <v>49.49</v>
          </cell>
          <cell r="E446">
            <v>32.5</v>
          </cell>
          <cell r="F446">
            <v>43.55</v>
          </cell>
          <cell r="G446">
            <v>10.377471999999999</v>
          </cell>
          <cell r="H446">
            <v>5.4097059999999999</v>
          </cell>
          <cell r="I446">
            <v>28.412500000000001</v>
          </cell>
          <cell r="J446">
            <v>18.329999999999998</v>
          </cell>
          <cell r="L446">
            <v>8.033180528268935E-2</v>
          </cell>
          <cell r="M446">
            <v>0.33305988515176388</v>
          </cell>
          <cell r="N446">
            <v>0.52379286214135767</v>
          </cell>
          <cell r="O446">
            <v>0.34641586438315297</v>
          </cell>
          <cell r="P446">
            <v>0.21176130902421475</v>
          </cell>
          <cell r="Q446">
            <v>0.75602595797280614</v>
          </cell>
          <cell r="R446">
            <v>0</v>
          </cell>
          <cell r="T446">
            <v>0.45643848731450448</v>
          </cell>
          <cell r="U446">
            <v>0.40173630116158848</v>
          </cell>
          <cell r="V446">
            <v>0.715080346106304</v>
          </cell>
        </row>
        <row r="447">
          <cell r="C447">
            <v>40546</v>
          </cell>
          <cell r="D447">
            <v>50.18</v>
          </cell>
          <cell r="E447">
            <v>32.729999999999997</v>
          </cell>
          <cell r="F447">
            <v>44.23</v>
          </cell>
          <cell r="G447">
            <v>10.814318999999999</v>
          </cell>
          <cell r="H447">
            <v>5.4097059999999999</v>
          </cell>
          <cell r="I447">
            <v>27.8</v>
          </cell>
          <cell r="J447">
            <v>18.329999999999998</v>
          </cell>
          <cell r="L447">
            <v>9.5394018773193645E-2</v>
          </cell>
          <cell r="M447">
            <v>0.34249384741591471</v>
          </cell>
          <cell r="N447">
            <v>0.54758572428271512</v>
          </cell>
          <cell r="O447">
            <v>0.40309418942302644</v>
          </cell>
          <cell r="P447">
            <v>0.21176130902421475</v>
          </cell>
          <cell r="Q447">
            <v>0.71817058096415343</v>
          </cell>
          <cell r="R447">
            <v>0</v>
          </cell>
          <cell r="T447">
            <v>0.42125418860698916</v>
          </cell>
          <cell r="U447">
            <v>0.38121591761438511</v>
          </cell>
          <cell r="V447">
            <v>0.71569839307787386</v>
          </cell>
        </row>
        <row r="448">
          <cell r="C448">
            <v>40547</v>
          </cell>
          <cell r="D448">
            <v>50.97</v>
          </cell>
          <cell r="E448">
            <v>32.67</v>
          </cell>
          <cell r="F448">
            <v>43.185000000000002</v>
          </cell>
          <cell r="G448">
            <v>10.775271</v>
          </cell>
          <cell r="H448">
            <v>5.4766110000000001</v>
          </cell>
          <cell r="I448">
            <v>28</v>
          </cell>
          <cell r="J448">
            <v>18.329999999999998</v>
          </cell>
          <cell r="L448">
            <v>0.11263916175507527</v>
          </cell>
          <cell r="M448">
            <v>0.34003281378178851</v>
          </cell>
          <cell r="N448">
            <v>0.51102169349195248</v>
          </cell>
          <cell r="O448">
            <v>0.39802794143195208</v>
          </cell>
          <cell r="P448">
            <v>0.22674787028655796</v>
          </cell>
          <cell r="Q448">
            <v>0.73053152039555003</v>
          </cell>
          <cell r="R448">
            <v>0</v>
          </cell>
          <cell r="T448">
            <v>0.40665390138822405</v>
          </cell>
          <cell r="U448">
            <v>0.3705376147904883</v>
          </cell>
          <cell r="V448">
            <v>0.71199011124845502</v>
          </cell>
        </row>
        <row r="449">
          <cell r="C449">
            <v>40548</v>
          </cell>
          <cell r="D449">
            <v>52.03</v>
          </cell>
          <cell r="E449">
            <v>32.799999999999997</v>
          </cell>
          <cell r="F449">
            <v>43.98</v>
          </cell>
          <cell r="G449">
            <v>10.907534999999999</v>
          </cell>
          <cell r="H449">
            <v>5.5251939999999999</v>
          </cell>
          <cell r="I449">
            <v>27.99</v>
          </cell>
          <cell r="J449">
            <v>18.329999999999998</v>
          </cell>
          <cell r="L449">
            <v>0.1357782143636761</v>
          </cell>
          <cell r="M449">
            <v>0.34536505332239531</v>
          </cell>
          <cell r="N449">
            <v>0.53883834849545131</v>
          </cell>
          <cell r="O449">
            <v>0.41518841634210091</v>
          </cell>
          <cell r="P449">
            <v>0.23763034701936436</v>
          </cell>
          <cell r="Q449">
            <v>0.72991347342398005</v>
          </cell>
          <cell r="R449">
            <v>0</v>
          </cell>
          <cell r="T449">
            <v>0.39660124461464819</v>
          </cell>
          <cell r="U449">
            <v>0.36306229601248757</v>
          </cell>
          <cell r="V449">
            <v>0.71631644004944373</v>
          </cell>
        </row>
        <row r="450">
          <cell r="C450">
            <v>40549</v>
          </cell>
          <cell r="D450">
            <v>52.67</v>
          </cell>
          <cell r="E450">
            <v>33.25</v>
          </cell>
          <cell r="F450">
            <v>44.86</v>
          </cell>
          <cell r="G450">
            <v>10.943175</v>
          </cell>
          <cell r="H450">
            <v>5.7022560000000002</v>
          </cell>
          <cell r="I450">
            <v>28.52</v>
          </cell>
          <cell r="J450">
            <v>18.329999999999998</v>
          </cell>
          <cell r="L450">
            <v>0.14974896310849162</v>
          </cell>
          <cell r="M450">
            <v>0.36382280557834301</v>
          </cell>
          <cell r="N450">
            <v>0.56962911126662008</v>
          </cell>
          <cell r="O450">
            <v>0.4198124964077099</v>
          </cell>
          <cell r="P450">
            <v>0.27729181492509647</v>
          </cell>
          <cell r="Q450">
            <v>0.76266996291718181</v>
          </cell>
          <cell r="R450">
            <v>0</v>
          </cell>
          <cell r="T450">
            <v>0.42891335567257072</v>
          </cell>
          <cell r="U450">
            <v>0.37725779967159295</v>
          </cell>
          <cell r="V450">
            <v>0.73609394313967869</v>
          </cell>
        </row>
        <row r="451">
          <cell r="C451">
            <v>40550</v>
          </cell>
          <cell r="D451">
            <v>51.73</v>
          </cell>
          <cell r="E451">
            <v>33.22</v>
          </cell>
          <cell r="F451">
            <v>44.887500000000003</v>
          </cell>
          <cell r="G451">
            <v>10.851739</v>
          </cell>
          <cell r="H451">
            <v>5.7063750000000004</v>
          </cell>
          <cell r="I451">
            <v>28.274999999999999</v>
          </cell>
          <cell r="J451">
            <v>18.329999999999998</v>
          </cell>
          <cell r="L451">
            <v>0.12922942588954367</v>
          </cell>
          <cell r="M451">
            <v>0.3625922887612798</v>
          </cell>
          <cell r="N451">
            <v>0.57059132260321932</v>
          </cell>
          <cell r="O451">
            <v>0.40794921400369688</v>
          </cell>
          <cell r="P451">
            <v>0.27821446115242754</v>
          </cell>
          <cell r="Q451">
            <v>0.74752781211372055</v>
          </cell>
          <cell r="R451">
            <v>0</v>
          </cell>
          <cell r="T451">
            <v>0.41886069889899491</v>
          </cell>
          <cell r="U451">
            <v>0.37811936183583694</v>
          </cell>
          <cell r="V451">
            <v>0.73145859085290477</v>
          </cell>
        </row>
        <row r="452">
          <cell r="C452">
            <v>40553</v>
          </cell>
          <cell r="D452">
            <v>51.69</v>
          </cell>
          <cell r="E452">
            <v>33.380000000000003</v>
          </cell>
          <cell r="F452">
            <v>45.707500000000003</v>
          </cell>
          <cell r="G452">
            <v>10.701947000000001</v>
          </cell>
          <cell r="H452">
            <v>5.7063750000000004</v>
          </cell>
          <cell r="I452">
            <v>28.9</v>
          </cell>
          <cell r="J452">
            <v>18.329999999999998</v>
          </cell>
          <cell r="L452">
            <v>0.12835625409299278</v>
          </cell>
          <cell r="M452">
            <v>0.36915504511895003</v>
          </cell>
          <cell r="N452">
            <v>0.59928271518544451</v>
          </cell>
          <cell r="O452">
            <v>0.38851458434074226</v>
          </cell>
          <cell r="P452">
            <v>0.27821446115242754</v>
          </cell>
          <cell r="Q452">
            <v>0.78615574783683551</v>
          </cell>
          <cell r="R452">
            <v>0</v>
          </cell>
          <cell r="T452">
            <v>0.43034944949736714</v>
          </cell>
          <cell r="U452">
            <v>0.38838208761580406</v>
          </cell>
          <cell r="V452">
            <v>0.74598269468479605</v>
          </cell>
        </row>
        <row r="453">
          <cell r="C453">
            <v>40554</v>
          </cell>
          <cell r="D453">
            <v>52.07</v>
          </cell>
          <cell r="E453">
            <v>33.5</v>
          </cell>
          <cell r="F453">
            <v>45.58</v>
          </cell>
          <cell r="G453">
            <v>11.266783</v>
          </cell>
          <cell r="H453">
            <v>5.7578120000000004</v>
          </cell>
          <cell r="I453">
            <v>29.24</v>
          </cell>
          <cell r="J453">
            <v>18.329999999999998</v>
          </cell>
          <cell r="L453">
            <v>0.13665138616022698</v>
          </cell>
          <cell r="M453">
            <v>0.37407711238720265</v>
          </cell>
          <cell r="N453">
            <v>0.59482155353393984</v>
          </cell>
          <cell r="O453">
            <v>0.46179872822228907</v>
          </cell>
          <cell r="P453">
            <v>0.28973622711388258</v>
          </cell>
          <cell r="Q453">
            <v>0.80716934487020997</v>
          </cell>
          <cell r="R453">
            <v>0</v>
          </cell>
          <cell r="T453">
            <v>0.45835327908089996</v>
          </cell>
          <cell r="U453">
            <v>0.3963794117050824</v>
          </cell>
          <cell r="V453">
            <v>0.80593325092707035</v>
          </cell>
        </row>
        <row r="454">
          <cell r="C454">
            <v>40555</v>
          </cell>
          <cell r="D454">
            <v>52.34</v>
          </cell>
          <cell r="E454">
            <v>33.659999999999997</v>
          </cell>
          <cell r="F454">
            <v>46.052500000000002</v>
          </cell>
          <cell r="G454">
            <v>11.638477</v>
          </cell>
          <cell r="H454">
            <v>5.7866619999999998</v>
          </cell>
          <cell r="I454">
            <v>28.17</v>
          </cell>
          <cell r="J454">
            <v>18.329999999999998</v>
          </cell>
          <cell r="L454">
            <v>0.14254529578694619</v>
          </cell>
          <cell r="M454">
            <v>0.38063986874487266</v>
          </cell>
          <cell r="N454">
            <v>0.61135409377186867</v>
          </cell>
          <cell r="O454">
            <v>0.51002383529037187</v>
          </cell>
          <cell r="P454">
            <v>0.29619855866486655</v>
          </cell>
          <cell r="Q454">
            <v>0.74103831891223737</v>
          </cell>
          <cell r="R454">
            <v>0</v>
          </cell>
          <cell r="T454">
            <v>0.41838200095739581</v>
          </cell>
          <cell r="U454">
            <v>0.36171927263881287</v>
          </cell>
          <cell r="V454">
            <v>0.73362175525339923</v>
          </cell>
        </row>
        <row r="455">
          <cell r="C455">
            <v>40556</v>
          </cell>
          <cell r="D455">
            <v>51.87</v>
          </cell>
          <cell r="E455">
            <v>33.479999999999997</v>
          </cell>
          <cell r="F455">
            <v>45.86</v>
          </cell>
          <cell r="G455">
            <v>11.819091</v>
          </cell>
          <cell r="H455">
            <v>5.8713379999999997</v>
          </cell>
          <cell r="I455">
            <v>28.35</v>
          </cell>
          <cell r="J455">
            <v>18.329999999999998</v>
          </cell>
          <cell r="L455">
            <v>0.13228552717747211</v>
          </cell>
          <cell r="M455">
            <v>0.37325676784249384</v>
          </cell>
          <cell r="N455">
            <v>0.60461861441567533</v>
          </cell>
          <cell r="O455">
            <v>0.53345743789895494</v>
          </cell>
          <cell r="P455">
            <v>0.31516578176403942</v>
          </cell>
          <cell r="Q455">
            <v>0.75216316440049447</v>
          </cell>
          <cell r="R455">
            <v>0</v>
          </cell>
          <cell r="T455">
            <v>0.42388702728578265</v>
          </cell>
          <cell r="U455">
            <v>0.36840398143080139</v>
          </cell>
          <cell r="V455">
            <v>0.77441285537700877</v>
          </cell>
        </row>
        <row r="456">
          <cell r="C456">
            <v>40557</v>
          </cell>
          <cell r="D456">
            <v>52.04</v>
          </cell>
          <cell r="E456">
            <v>34.04</v>
          </cell>
          <cell r="F456">
            <v>47.34</v>
          </cell>
          <cell r="G456">
            <v>11.642967000000001</v>
          </cell>
          <cell r="H456">
            <v>5.8883859999999997</v>
          </cell>
          <cell r="I456">
            <v>29.01</v>
          </cell>
          <cell r="J456">
            <v>18.329999999999998</v>
          </cell>
          <cell r="L456">
            <v>0.13599650731281376</v>
          </cell>
          <cell r="M456">
            <v>0.39622641509433953</v>
          </cell>
          <cell r="N456">
            <v>0.65640307907627737</v>
          </cell>
          <cell r="O456">
            <v>0.5106063863424084</v>
          </cell>
          <cell r="P456">
            <v>0.31898449331624668</v>
          </cell>
          <cell r="Q456">
            <v>0.79295426452410389</v>
          </cell>
          <cell r="R456">
            <v>0</v>
          </cell>
          <cell r="T456">
            <v>0.45931067496409755</v>
          </cell>
          <cell r="U456">
            <v>0.39430659449816546</v>
          </cell>
          <cell r="V456">
            <v>0.79666254635352285</v>
          </cell>
        </row>
        <row r="457">
          <cell r="C457">
            <v>40560</v>
          </cell>
          <cell r="D457">
            <v>52.04</v>
          </cell>
          <cell r="E457">
            <v>34.04</v>
          </cell>
          <cell r="F457">
            <v>47.34</v>
          </cell>
          <cell r="G457">
            <v>11.59455</v>
          </cell>
          <cell r="H457">
            <v>5.9993949999999998</v>
          </cell>
          <cell r="I457">
            <v>29.01</v>
          </cell>
          <cell r="J457">
            <v>18.329999999999998</v>
          </cell>
          <cell r="L457">
            <v>0.13599650731281376</v>
          </cell>
          <cell r="M457">
            <v>0.39622641509433953</v>
          </cell>
          <cell r="N457">
            <v>0.65640307907627737</v>
          </cell>
          <cell r="O457">
            <v>0.50432456578863194</v>
          </cell>
          <cell r="P457">
            <v>0.34385024593819491</v>
          </cell>
          <cell r="Q457">
            <v>0.79295426452410389</v>
          </cell>
          <cell r="R457">
            <v>0</v>
          </cell>
          <cell r="T457">
            <v>0.46696984202967912</v>
          </cell>
          <cell r="U457">
            <v>0.39348050842303706</v>
          </cell>
          <cell r="V457">
            <v>0.77997527812113732</v>
          </cell>
        </row>
        <row r="458">
          <cell r="C458">
            <v>40561</v>
          </cell>
          <cell r="D458">
            <v>53.03</v>
          </cell>
          <cell r="E458">
            <v>34.852499999999999</v>
          </cell>
          <cell r="F458">
            <v>47.15</v>
          </cell>
          <cell r="G458">
            <v>12.283053000000001</v>
          </cell>
          <cell r="H458">
            <v>5.9865760000000003</v>
          </cell>
          <cell r="I458">
            <v>27.75</v>
          </cell>
          <cell r="J458">
            <v>18.329999999999998</v>
          </cell>
          <cell r="L458">
            <v>0.15760750927745026</v>
          </cell>
          <cell r="M458">
            <v>0.42955291222313363</v>
          </cell>
          <cell r="N458">
            <v>0.64975507347795669</v>
          </cell>
          <cell r="O458">
            <v>0.59365377447022571</v>
          </cell>
          <cell r="P458">
            <v>0.34097882035233495</v>
          </cell>
          <cell r="Q458">
            <v>0.715080346106304</v>
          </cell>
          <cell r="R458">
            <v>0</v>
          </cell>
          <cell r="T458">
            <v>0.46816658688367652</v>
          </cell>
          <cell r="U458">
            <v>0.39566988992276353</v>
          </cell>
          <cell r="V458">
            <v>0.81767614338689754</v>
          </cell>
        </row>
        <row r="459">
          <cell r="C459">
            <v>40562</v>
          </cell>
          <cell r="D459">
            <v>52.14</v>
          </cell>
          <cell r="E459">
            <v>34.159999999999997</v>
          </cell>
          <cell r="F459">
            <v>46.44</v>
          </cell>
          <cell r="G459">
            <v>11.878837000000001</v>
          </cell>
          <cell r="H459">
            <v>6.0683610000000003</v>
          </cell>
          <cell r="I459">
            <v>27.76</v>
          </cell>
          <cell r="J459">
            <v>18.329999999999998</v>
          </cell>
          <cell r="L459">
            <v>0.13817943680419109</v>
          </cell>
          <cell r="M459">
            <v>0.40114848236259215</v>
          </cell>
          <cell r="N459">
            <v>0.62491252624212734</v>
          </cell>
          <cell r="O459">
            <v>0.54120912947021993</v>
          </cell>
          <cell r="P459">
            <v>0.35929846631064488</v>
          </cell>
          <cell r="Q459">
            <v>0.71569839307787397</v>
          </cell>
          <cell r="R459">
            <v>0</v>
          </cell>
          <cell r="T459">
            <v>0.4990426041168024</v>
          </cell>
          <cell r="U459">
            <v>0.40348476555373108</v>
          </cell>
          <cell r="V459">
            <v>0.92830655129789852</v>
          </cell>
        </row>
        <row r="460">
          <cell r="C460">
            <v>40563</v>
          </cell>
          <cell r="D460">
            <v>51.33</v>
          </cell>
          <cell r="E460">
            <v>33.909999999999997</v>
          </cell>
          <cell r="F460">
            <v>45</v>
          </cell>
          <cell r="G460">
            <v>11.423584999999999</v>
          </cell>
          <cell r="H460">
            <v>5.8784559999999999</v>
          </cell>
          <cell r="I460">
            <v>27.7</v>
          </cell>
          <cell r="J460">
            <v>18.329999999999998</v>
          </cell>
          <cell r="L460">
            <v>0.12049770792403391</v>
          </cell>
          <cell r="M460">
            <v>0.39089417555373251</v>
          </cell>
          <cell r="N460">
            <v>0.57452764170748782</v>
          </cell>
          <cell r="O460">
            <v>0.48214286409343421</v>
          </cell>
          <cell r="P460">
            <v>0.31676019687599477</v>
          </cell>
          <cell r="Q460">
            <v>0.71199011124845479</v>
          </cell>
          <cell r="R460">
            <v>0</v>
          </cell>
          <cell r="T460">
            <v>0.49305887984681673</v>
          </cell>
          <cell r="U460">
            <v>0.41092967625534671</v>
          </cell>
          <cell r="V460">
            <v>0.90296662546353534</v>
          </cell>
        </row>
        <row r="461">
          <cell r="C461">
            <v>40564</v>
          </cell>
          <cell r="D461">
            <v>51.234999999999999</v>
          </cell>
          <cell r="E461">
            <v>33.909999999999997</v>
          </cell>
          <cell r="F461">
            <v>44.51</v>
          </cell>
          <cell r="G461">
            <v>11.704800000000001</v>
          </cell>
          <cell r="H461">
            <v>5.8072710000000001</v>
          </cell>
          <cell r="I461">
            <v>27.77</v>
          </cell>
          <cell r="J461">
            <v>18.329999999999998</v>
          </cell>
          <cell r="L461">
            <v>0.11842392490722542</v>
          </cell>
          <cell r="M461">
            <v>0.39089417555373251</v>
          </cell>
          <cell r="N461">
            <v>0.55738278516445061</v>
          </cell>
          <cell r="O461">
            <v>0.51862885387037716</v>
          </cell>
          <cell r="P461">
            <v>0.30081492576830637</v>
          </cell>
          <cell r="Q461">
            <v>0.71631644004944373</v>
          </cell>
          <cell r="R461">
            <v>0</v>
          </cell>
          <cell r="T461">
            <v>0.49305887984681673</v>
          </cell>
          <cell r="U461">
            <v>0.41754850088183415</v>
          </cell>
          <cell r="V461">
            <v>0.97218788627935737</v>
          </cell>
        </row>
        <row r="462">
          <cell r="C462">
            <v>40567</v>
          </cell>
          <cell r="D462">
            <v>51.49</v>
          </cell>
          <cell r="E462">
            <v>34.65</v>
          </cell>
          <cell r="F462">
            <v>45.7</v>
          </cell>
          <cell r="G462">
            <v>11.706884000000001</v>
          </cell>
          <cell r="H462">
            <v>5.913424</v>
          </cell>
          <cell r="I462">
            <v>28.09</v>
          </cell>
          <cell r="J462">
            <v>18.329999999999998</v>
          </cell>
          <cell r="L462">
            <v>0.12399039511023791</v>
          </cell>
          <cell r="M462">
            <v>0.42124692370795724</v>
          </cell>
          <cell r="N462">
            <v>0.59902029391182654</v>
          </cell>
          <cell r="O462">
            <v>0.51889924059475212</v>
          </cell>
          <cell r="P462">
            <v>0.32459294591151688</v>
          </cell>
          <cell r="Q462">
            <v>0.73609394313967869</v>
          </cell>
          <cell r="R462">
            <v>0</v>
          </cell>
          <cell r="T462">
            <v>0.48252752513164182</v>
          </cell>
          <cell r="U462">
            <v>0.41350422672261772</v>
          </cell>
          <cell r="V462">
            <v>1.0253399258343636</v>
          </cell>
        </row>
        <row r="463">
          <cell r="C463">
            <v>40568</v>
          </cell>
          <cell r="D463">
            <v>51.52</v>
          </cell>
          <cell r="E463">
            <v>33.979999999999997</v>
          </cell>
          <cell r="F463">
            <v>45.19</v>
          </cell>
          <cell r="G463">
            <v>11.131985999999999</v>
          </cell>
          <cell r="H463">
            <v>5.9775689999999999</v>
          </cell>
          <cell r="I463">
            <v>28.015000000000001</v>
          </cell>
          <cell r="J463">
            <v>18.329999999999998</v>
          </cell>
          <cell r="L463">
            <v>0.12464527395765113</v>
          </cell>
          <cell r="M463">
            <v>0.39376538146021312</v>
          </cell>
          <cell r="N463">
            <v>0.58117564730580829</v>
          </cell>
          <cell r="O463">
            <v>0.4443096114825611</v>
          </cell>
          <cell r="P463">
            <v>0.33896127372218876</v>
          </cell>
          <cell r="Q463">
            <v>0.73145859085290499</v>
          </cell>
          <cell r="R463">
            <v>0</v>
          </cell>
          <cell r="T463">
            <v>0.4844423168980373</v>
          </cell>
          <cell r="U463">
            <v>0.41420361247947457</v>
          </cell>
          <cell r="V463">
            <v>1.0074165636588379</v>
          </cell>
        </row>
        <row r="464">
          <cell r="C464">
            <v>40569</v>
          </cell>
          <cell r="D464">
            <v>51.86</v>
          </cell>
          <cell r="E464">
            <v>34.32</v>
          </cell>
          <cell r="F464">
            <v>45.36</v>
          </cell>
          <cell r="G464">
            <v>11.651733999999999</v>
          </cell>
          <cell r="H464">
            <v>5.9899149999999999</v>
          </cell>
          <cell r="I464">
            <v>28.25</v>
          </cell>
          <cell r="J464">
            <v>18.329999999999998</v>
          </cell>
          <cell r="L464">
            <v>0.13206723422833444</v>
          </cell>
          <cell r="M464">
            <v>0.4077112387202626</v>
          </cell>
          <cell r="N464">
            <v>0.5871238628411477</v>
          </cell>
          <cell r="O464">
            <v>0.51174385295114</v>
          </cell>
          <cell r="P464">
            <v>0.34172674843028061</v>
          </cell>
          <cell r="Q464">
            <v>0.74598269468479605</v>
          </cell>
          <cell r="R464">
            <v>0</v>
          </cell>
          <cell r="T464">
            <v>0.49640976543800863</v>
          </cell>
          <cell r="U464">
            <v>0.42382776865535476</v>
          </cell>
          <cell r="V464">
            <v>1.0574783683559952</v>
          </cell>
        </row>
        <row r="465">
          <cell r="C465">
            <v>40570</v>
          </cell>
          <cell r="D465">
            <v>54.9</v>
          </cell>
          <cell r="E465">
            <v>34.630000000000003</v>
          </cell>
          <cell r="F465">
            <v>46.2</v>
          </cell>
          <cell r="G465">
            <v>12.228540000000001</v>
          </cell>
          <cell r="H465">
            <v>6.0343270000000002</v>
          </cell>
          <cell r="I465">
            <v>29.22</v>
          </cell>
          <cell r="J465">
            <v>18.329999999999998</v>
          </cell>
          <cell r="L465">
            <v>0.19842829076620827</v>
          </cell>
          <cell r="M465">
            <v>0.42042657916324866</v>
          </cell>
          <cell r="N465">
            <v>0.61651504548635438</v>
          </cell>
          <cell r="O465">
            <v>0.58658103382441906</v>
          </cell>
          <cell r="P465">
            <v>0.35167493105913028</v>
          </cell>
          <cell r="Q465">
            <v>0.80593325092707047</v>
          </cell>
          <cell r="R465">
            <v>0</v>
          </cell>
          <cell r="T465">
            <v>0.50861656294877944</v>
          </cell>
          <cell r="U465">
            <v>0.42775041050903101</v>
          </cell>
          <cell r="V465">
            <v>1.103831891223733</v>
          </cell>
        </row>
        <row r="466">
          <cell r="C466">
            <v>40571</v>
          </cell>
          <cell r="D466">
            <v>53.74</v>
          </cell>
          <cell r="E466">
            <v>34.270000000000003</v>
          </cell>
          <cell r="F466">
            <v>44.32</v>
          </cell>
          <cell r="G466">
            <v>12.053711</v>
          </cell>
          <cell r="H466">
            <v>6.0960029999999996</v>
          </cell>
          <cell r="I466">
            <v>28.05</v>
          </cell>
          <cell r="J466">
            <v>18.329999999999998</v>
          </cell>
          <cell r="L466">
            <v>0.17310630866623011</v>
          </cell>
          <cell r="M466">
            <v>0.40566037735849081</v>
          </cell>
          <cell r="N466">
            <v>0.55073477956613037</v>
          </cell>
          <cell r="O466">
            <v>0.56389800088978514</v>
          </cell>
          <cell r="P466">
            <v>0.36549020872770921</v>
          </cell>
          <cell r="Q466">
            <v>0.73362175525339923</v>
          </cell>
          <cell r="R466">
            <v>0</v>
          </cell>
          <cell r="T466">
            <v>0.49329822881761598</v>
          </cell>
          <cell r="U466">
            <v>0.42124815017535328</v>
          </cell>
          <cell r="V466">
            <v>1.0834363411619286</v>
          </cell>
        </row>
        <row r="467">
          <cell r="C467">
            <v>40574</v>
          </cell>
          <cell r="D467">
            <v>54.13</v>
          </cell>
          <cell r="E467">
            <v>33.909999999999997</v>
          </cell>
          <cell r="F467">
            <v>45.09</v>
          </cell>
          <cell r="G467">
            <v>12.109049000000001</v>
          </cell>
          <cell r="H467">
            <v>5.9149950000000002</v>
          </cell>
          <cell r="I467">
            <v>28.71</v>
          </cell>
          <cell r="J467">
            <v>18.329999999999998</v>
          </cell>
          <cell r="L467">
            <v>0.18161973368260198</v>
          </cell>
          <cell r="M467">
            <v>0.39089417555373251</v>
          </cell>
          <cell r="N467">
            <v>0.57767669699090285</v>
          </cell>
          <cell r="O467">
            <v>0.57107778042599922</v>
          </cell>
          <cell r="P467">
            <v>0.32494484618418928</v>
          </cell>
          <cell r="Q467">
            <v>0.77441285537700866</v>
          </cell>
          <cell r="R467">
            <v>0</v>
          </cell>
          <cell r="T467">
            <v>0.50885591191957869</v>
          </cell>
          <cell r="U467">
            <v>0.43199740517748181</v>
          </cell>
          <cell r="V467">
            <v>1.1248454882571075</v>
          </cell>
        </row>
        <row r="468">
          <cell r="C468">
            <v>40575</v>
          </cell>
          <cell r="D468">
            <v>55.08</v>
          </cell>
          <cell r="E468">
            <v>35</v>
          </cell>
          <cell r="F468">
            <v>46.39</v>
          </cell>
          <cell r="G468">
            <v>12.364739</v>
          </cell>
          <cell r="H468">
            <v>6.0025779999999997</v>
          </cell>
          <cell r="I468">
            <v>29.07</v>
          </cell>
          <cell r="J468">
            <v>18.329999999999998</v>
          </cell>
          <cell r="L468">
            <v>0.20235756385068759</v>
          </cell>
          <cell r="M468">
            <v>0.43560295324036091</v>
          </cell>
          <cell r="N468">
            <v>0.62316305108467462</v>
          </cell>
          <cell r="O468">
            <v>0.60425205180578501</v>
          </cell>
          <cell r="P468">
            <v>0.3445632303862638</v>
          </cell>
          <cell r="Q468">
            <v>0.79666254635352285</v>
          </cell>
          <cell r="R468">
            <v>0</v>
          </cell>
          <cell r="T468">
            <v>0.53159406414552424</v>
          </cell>
          <cell r="U468">
            <v>0.43504834884145227</v>
          </cell>
          <cell r="V468">
            <v>1.0784919653893699</v>
          </cell>
        </row>
        <row r="469">
          <cell r="C469">
            <v>40576</v>
          </cell>
          <cell r="D469">
            <v>53.984999999999999</v>
          </cell>
          <cell r="E469">
            <v>35.119999999999997</v>
          </cell>
          <cell r="F469">
            <v>43.795000000000002</v>
          </cell>
          <cell r="G469">
            <v>12.431873</v>
          </cell>
          <cell r="H469">
            <v>6.292465</v>
          </cell>
          <cell r="I469">
            <v>28.8</v>
          </cell>
          <cell r="J469">
            <v>18.329999999999998</v>
          </cell>
          <cell r="L469">
            <v>0.17845448592010471</v>
          </cell>
          <cell r="M469">
            <v>0.44052502050861353</v>
          </cell>
          <cell r="N469">
            <v>0.53236529041287639</v>
          </cell>
          <cell r="O469">
            <v>0.61296229285866355</v>
          </cell>
          <cell r="P469">
            <v>0.4094972306053335</v>
          </cell>
          <cell r="Q469">
            <v>0.77997527812113732</v>
          </cell>
          <cell r="R469">
            <v>0</v>
          </cell>
          <cell r="T469">
            <v>0.52800382958353287</v>
          </cell>
          <cell r="U469">
            <v>0.43624946785866314</v>
          </cell>
          <cell r="V469">
            <v>1.092088998763906</v>
          </cell>
        </row>
        <row r="470">
          <cell r="C470">
            <v>40577</v>
          </cell>
          <cell r="D470">
            <v>54.977499999999999</v>
          </cell>
          <cell r="E470">
            <v>34.99</v>
          </cell>
          <cell r="F470">
            <v>43.9</v>
          </cell>
          <cell r="G470">
            <v>12.075291999999999</v>
          </cell>
          <cell r="H470">
            <v>6.3001779999999998</v>
          </cell>
          <cell r="I470">
            <v>29.41</v>
          </cell>
          <cell r="J470">
            <v>18.329999999999998</v>
          </cell>
          <cell r="L470">
            <v>0.20012006112202574</v>
          </cell>
          <cell r="M470">
            <v>0.43519278096800673</v>
          </cell>
          <cell r="N470">
            <v>0.53603918824352692</v>
          </cell>
          <cell r="O470">
            <v>0.56669800851873853</v>
          </cell>
          <cell r="P470">
            <v>0.41122492430560165</v>
          </cell>
          <cell r="Q470">
            <v>0.81767614338689754</v>
          </cell>
          <cell r="R470">
            <v>0</v>
          </cell>
          <cell r="T470">
            <v>0.46816658688367652</v>
          </cell>
          <cell r="U470">
            <v>0.39695716515639901</v>
          </cell>
          <cell r="V470">
            <v>1.0148331273176763</v>
          </cell>
        </row>
        <row r="471">
          <cell r="C471">
            <v>40578</v>
          </cell>
          <cell r="D471">
            <v>55.23</v>
          </cell>
          <cell r="E471">
            <v>35.44</v>
          </cell>
          <cell r="F471">
            <v>45.82</v>
          </cell>
          <cell r="G471">
            <v>12.187011999999999</v>
          </cell>
          <cell r="H471">
            <v>6.3060320000000001</v>
          </cell>
          <cell r="I471">
            <v>31.2</v>
          </cell>
          <cell r="J471">
            <v>18.329999999999998</v>
          </cell>
          <cell r="L471">
            <v>0.2056319580877537</v>
          </cell>
          <cell r="M471">
            <v>0.45365053322395399</v>
          </cell>
          <cell r="N471">
            <v>0.60321903428971324</v>
          </cell>
          <cell r="O471">
            <v>0.58119302044157362</v>
          </cell>
          <cell r="P471">
            <v>0.41253620641650168</v>
          </cell>
          <cell r="Q471">
            <v>0.92830655129789874</v>
          </cell>
          <cell r="R471">
            <v>0</v>
          </cell>
          <cell r="T471">
            <v>0.43992340832934418</v>
          </cell>
          <cell r="U471">
            <v>0.38001479859717391</v>
          </cell>
          <cell r="V471">
            <v>0.93695920889987638</v>
          </cell>
        </row>
        <row r="472">
          <cell r="C472">
            <v>40581</v>
          </cell>
          <cell r="D472">
            <v>55.07</v>
          </cell>
          <cell r="E472">
            <v>35.26</v>
          </cell>
          <cell r="F472">
            <v>45.41</v>
          </cell>
          <cell r="G472">
            <v>12.526608</v>
          </cell>
          <cell r="H472">
            <v>6.3490130000000002</v>
          </cell>
          <cell r="I472">
            <v>30.79</v>
          </cell>
          <cell r="J472">
            <v>18.329999999999998</v>
          </cell>
          <cell r="L472">
            <v>0.20213927090154993</v>
          </cell>
          <cell r="M472">
            <v>0.44626743232157495</v>
          </cell>
          <cell r="N472">
            <v>0.58887333799860042</v>
          </cell>
          <cell r="O472">
            <v>0.62525360108019745</v>
          </cell>
          <cell r="P472">
            <v>0.42216384844051746</v>
          </cell>
          <cell r="Q472">
            <v>0.90296662546353512</v>
          </cell>
          <cell r="R472">
            <v>0</v>
          </cell>
          <cell r="T472">
            <v>0.46242221158449015</v>
          </cell>
          <cell r="U472">
            <v>0.38757120557886848</v>
          </cell>
          <cell r="V472">
            <v>1.1001236093943136</v>
          </cell>
        </row>
        <row r="473">
          <cell r="C473">
            <v>40582</v>
          </cell>
          <cell r="D473">
            <v>56.1</v>
          </cell>
          <cell r="E473">
            <v>35.28</v>
          </cell>
          <cell r="F473">
            <v>44.51</v>
          </cell>
          <cell r="G473">
            <v>12.474176999999999</v>
          </cell>
          <cell r="H473">
            <v>6.363359</v>
          </cell>
          <cell r="I473">
            <v>31.91</v>
          </cell>
          <cell r="J473">
            <v>18.329999999999998</v>
          </cell>
          <cell r="L473">
            <v>0.22462344466273731</v>
          </cell>
          <cell r="M473">
            <v>0.44708777686628398</v>
          </cell>
          <cell r="N473">
            <v>0.55738278516445061</v>
          </cell>
          <cell r="O473">
            <v>0.61845098767054685</v>
          </cell>
          <cell r="P473">
            <v>0.42537731840344351</v>
          </cell>
          <cell r="Q473">
            <v>0.97218788627935737</v>
          </cell>
          <cell r="R473">
            <v>0</v>
          </cell>
          <cell r="T473">
            <v>0.50023934897079958</v>
          </cell>
          <cell r="U473">
            <v>0.40943968051247764</v>
          </cell>
          <cell r="V473">
            <v>1.1236093943139678</v>
          </cell>
        </row>
        <row r="474">
          <cell r="C474">
            <v>40583</v>
          </cell>
          <cell r="D474">
            <v>56.21</v>
          </cell>
          <cell r="E474">
            <v>35.1</v>
          </cell>
          <cell r="F474">
            <v>43.81</v>
          </cell>
          <cell r="G474">
            <v>12.300226</v>
          </cell>
          <cell r="H474">
            <v>6.2125339999999998</v>
          </cell>
          <cell r="I474">
            <v>32.770000000000003</v>
          </cell>
          <cell r="J474">
            <v>18.329999999999998</v>
          </cell>
          <cell r="L474">
            <v>0.22702466710325253</v>
          </cell>
          <cell r="M474">
            <v>0.43970467596390495</v>
          </cell>
          <cell r="N474">
            <v>0.53289013296011212</v>
          </cell>
          <cell r="O474">
            <v>0.59588187006412863</v>
          </cell>
          <cell r="P474">
            <v>0.39159287624825478</v>
          </cell>
          <cell r="Q474">
            <v>1.0253399258343636</v>
          </cell>
          <cell r="R474">
            <v>0</v>
          </cell>
          <cell r="T474">
            <v>0.48587841072283394</v>
          </cell>
          <cell r="U474">
            <v>0.41005797806564087</v>
          </cell>
          <cell r="V474">
            <v>1.1007416563658838</v>
          </cell>
        </row>
        <row r="475">
          <cell r="C475">
            <v>40584</v>
          </cell>
          <cell r="D475">
            <v>57</v>
          </cell>
          <cell r="E475">
            <v>35.19</v>
          </cell>
          <cell r="F475">
            <v>43.72</v>
          </cell>
          <cell r="G475">
            <v>12.073029</v>
          </cell>
          <cell r="H475">
            <v>6.1233079999999998</v>
          </cell>
          <cell r="I475">
            <v>32.479999999999997</v>
          </cell>
          <cell r="J475">
            <v>18.329999999999998</v>
          </cell>
          <cell r="L475">
            <v>0.24426981008513415</v>
          </cell>
          <cell r="M475">
            <v>0.44339622641509435</v>
          </cell>
          <cell r="N475">
            <v>0.52974107767669709</v>
          </cell>
          <cell r="O475">
            <v>0.56640439759874783</v>
          </cell>
          <cell r="P475">
            <v>0.37160646394433394</v>
          </cell>
          <cell r="Q475">
            <v>1.0074165636588379</v>
          </cell>
          <cell r="R475">
            <v>0</v>
          </cell>
          <cell r="T475">
            <v>0.45691718525610325</v>
          </cell>
          <cell r="U475">
            <v>0.38732287295505669</v>
          </cell>
          <cell r="V475">
            <v>0.98207663782447474</v>
          </cell>
        </row>
        <row r="476">
          <cell r="C476">
            <v>40585</v>
          </cell>
          <cell r="D476">
            <v>57.6</v>
          </cell>
          <cell r="E476">
            <v>35.619999999999997</v>
          </cell>
          <cell r="F476">
            <v>43.63</v>
          </cell>
          <cell r="G476">
            <v>11.788062</v>
          </cell>
          <cell r="H476">
            <v>6.1233079999999998</v>
          </cell>
          <cell r="I476">
            <v>33.29</v>
          </cell>
          <cell r="J476">
            <v>18.329999999999998</v>
          </cell>
          <cell r="L476">
            <v>0.25736738703339879</v>
          </cell>
          <cell r="M476">
            <v>0.46103363412633303</v>
          </cell>
          <cell r="N476">
            <v>0.52659202239328229</v>
          </cell>
          <cell r="O476">
            <v>0.52943160792264243</v>
          </cell>
          <cell r="P476">
            <v>0.37160646394433394</v>
          </cell>
          <cell r="Q476">
            <v>1.0574783683559952</v>
          </cell>
          <cell r="R476">
            <v>0</v>
          </cell>
          <cell r="T476">
            <v>0.47534705600765903</v>
          </cell>
          <cell r="U476">
            <v>0.39272537452614076</v>
          </cell>
          <cell r="V476">
            <v>1.0061804697156984</v>
          </cell>
        </row>
        <row r="477">
          <cell r="C477">
            <v>40588</v>
          </cell>
          <cell r="D477">
            <v>58.17</v>
          </cell>
          <cell r="E477">
            <v>35.83</v>
          </cell>
          <cell r="F477">
            <v>42.93</v>
          </cell>
          <cell r="G477">
            <v>11.877905999999999</v>
          </cell>
          <cell r="H477">
            <v>6.3455890000000004</v>
          </cell>
          <cell r="I477">
            <v>34.04</v>
          </cell>
          <cell r="J477">
            <v>18.329999999999998</v>
          </cell>
          <cell r="L477">
            <v>0.2698100851342502</v>
          </cell>
          <cell r="M477">
            <v>0.46964725184577527</v>
          </cell>
          <cell r="N477">
            <v>0.50209937018894335</v>
          </cell>
          <cell r="O477">
            <v>0.54108833770419595</v>
          </cell>
          <cell r="P477">
            <v>0.42139688056424118</v>
          </cell>
          <cell r="Q477">
            <v>1.103831891223733</v>
          </cell>
          <cell r="R477">
            <v>0</v>
          </cell>
          <cell r="T477">
            <v>0.50382958353279061</v>
          </cell>
          <cell r="U477">
            <v>0.41840499503334738</v>
          </cell>
          <cell r="V477">
            <v>1.0395550061804699</v>
          </cell>
        </row>
        <row r="478">
          <cell r="C478">
            <v>40589</v>
          </cell>
          <cell r="D478">
            <v>58.64</v>
          </cell>
          <cell r="E478">
            <v>35.97</v>
          </cell>
          <cell r="F478">
            <v>42.79</v>
          </cell>
          <cell r="G478">
            <v>12.241949999999999</v>
          </cell>
          <cell r="H478">
            <v>6.3495850000000003</v>
          </cell>
          <cell r="I478">
            <v>33.71</v>
          </cell>
          <cell r="J478">
            <v>18.329999999999998</v>
          </cell>
          <cell r="L478">
            <v>0.28006985374372406</v>
          </cell>
          <cell r="M478">
            <v>0.47538966365873669</v>
          </cell>
          <cell r="N478">
            <v>0.49720083974807561</v>
          </cell>
          <cell r="O478">
            <v>0.58832090233395373</v>
          </cell>
          <cell r="P478">
            <v>0.4222919750834</v>
          </cell>
          <cell r="Q478">
            <v>1.0834363411619283</v>
          </cell>
          <cell r="R478">
            <v>0</v>
          </cell>
          <cell r="T478">
            <v>0.49138343705122084</v>
          </cell>
          <cell r="U478">
            <v>0.41127430112104435</v>
          </cell>
          <cell r="V478">
            <v>1.0265760197775031</v>
          </cell>
        </row>
        <row r="479">
          <cell r="C479">
            <v>40590</v>
          </cell>
          <cell r="D479">
            <v>58.54</v>
          </cell>
          <cell r="E479">
            <v>36.049999999999997</v>
          </cell>
          <cell r="F479">
            <v>42.45</v>
          </cell>
          <cell r="G479">
            <v>12.540467</v>
          </cell>
          <cell r="H479">
            <v>6.5579650000000003</v>
          </cell>
          <cell r="I479">
            <v>34.380000000000003</v>
          </cell>
          <cell r="J479">
            <v>18.329999999999998</v>
          </cell>
          <cell r="L479">
            <v>0.27788692425234651</v>
          </cell>
          <cell r="M479">
            <v>0.4786710418375717</v>
          </cell>
          <cell r="N479">
            <v>0.48530440867739699</v>
          </cell>
          <cell r="O479">
            <v>0.62705172469493586</v>
          </cell>
          <cell r="P479">
            <v>0.46896860068458168</v>
          </cell>
          <cell r="Q479">
            <v>1.1248454882571077</v>
          </cell>
          <cell r="R479">
            <v>0</v>
          </cell>
          <cell r="T479">
            <v>0.45045476304451881</v>
          </cell>
          <cell r="U479">
            <v>0.39148877941981397</v>
          </cell>
          <cell r="V479">
            <v>0.97651421508034619</v>
          </cell>
        </row>
        <row r="480">
          <cell r="C480">
            <v>40591</v>
          </cell>
          <cell r="D480">
            <v>59</v>
          </cell>
          <cell r="E480">
            <v>36.479999999999997</v>
          </cell>
          <cell r="F480">
            <v>42.22</v>
          </cell>
          <cell r="G480">
            <v>12.912443</v>
          </cell>
          <cell r="H480">
            <v>6.4171120000000004</v>
          </cell>
          <cell r="I480">
            <v>33.630000000000003</v>
          </cell>
          <cell r="J480">
            <v>18.329999999999998</v>
          </cell>
          <cell r="L480">
            <v>0.28792839991268271</v>
          </cell>
          <cell r="M480">
            <v>0.49630844954881037</v>
          </cell>
          <cell r="N480">
            <v>0.47725682295311422</v>
          </cell>
          <cell r="O480">
            <v>0.67531341960192171</v>
          </cell>
          <cell r="P480">
            <v>0.43741786286999651</v>
          </cell>
          <cell r="Q480">
            <v>1.0784919653893699</v>
          </cell>
          <cell r="R480">
            <v>0</v>
          </cell>
          <cell r="T480">
            <v>0.45189085686931546</v>
          </cell>
          <cell r="U480">
            <v>0.40169575705974181</v>
          </cell>
          <cell r="V480">
            <v>1.0018541409147097</v>
          </cell>
        </row>
        <row r="481">
          <cell r="C481">
            <v>40592</v>
          </cell>
          <cell r="D481">
            <v>59.19</v>
          </cell>
          <cell r="E481">
            <v>36.229999999999997</v>
          </cell>
          <cell r="F481">
            <v>42.09</v>
          </cell>
          <cell r="G481">
            <v>12.895294</v>
          </cell>
          <cell r="H481">
            <v>6.4605220000000001</v>
          </cell>
          <cell r="I481">
            <v>33.85</v>
          </cell>
          <cell r="J481">
            <v>18.329999999999998</v>
          </cell>
          <cell r="L481">
            <v>0.29207596594629992</v>
          </cell>
          <cell r="M481">
            <v>0.48605414273995073</v>
          </cell>
          <cell r="N481">
            <v>0.47270818754373711</v>
          </cell>
          <cell r="O481">
            <v>0.67308843786664863</v>
          </cell>
          <cell r="P481">
            <v>0.44714159987617408</v>
          </cell>
          <cell r="Q481">
            <v>1.0920889987639062</v>
          </cell>
          <cell r="R481">
            <v>0</v>
          </cell>
          <cell r="T481">
            <v>0.40689325035902357</v>
          </cell>
          <cell r="U481">
            <v>0.39457519917290029</v>
          </cell>
          <cell r="V481">
            <v>0.91594561186650192</v>
          </cell>
        </row>
        <row r="482">
          <cell r="C482">
            <v>40595</v>
          </cell>
          <cell r="D482">
            <v>59.19</v>
          </cell>
          <cell r="E482">
            <v>36.229999999999997</v>
          </cell>
          <cell r="F482">
            <v>42.09</v>
          </cell>
          <cell r="G482">
            <v>12.777284</v>
          </cell>
          <cell r="H482">
            <v>6.4089460000000003</v>
          </cell>
          <cell r="I482">
            <v>33.85</v>
          </cell>
          <cell r="J482">
            <v>18.329999999999998</v>
          </cell>
          <cell r="L482">
            <v>0.29207596594629992</v>
          </cell>
          <cell r="M482">
            <v>0.48605414273995073</v>
          </cell>
          <cell r="N482">
            <v>0.47270818754373711</v>
          </cell>
          <cell r="O482">
            <v>0.65777733549452422</v>
          </cell>
          <cell r="P482">
            <v>0.4355886982445083</v>
          </cell>
          <cell r="Q482">
            <v>1.0920889987639062</v>
          </cell>
          <cell r="R482">
            <v>0</v>
          </cell>
          <cell r="T482">
            <v>0.37123025370990886</v>
          </cell>
          <cell r="U482">
            <v>0.36888037462750106</v>
          </cell>
          <cell r="V482">
            <v>0.91640914709517918</v>
          </cell>
        </row>
        <row r="483">
          <cell r="C483">
            <v>40596</v>
          </cell>
          <cell r="D483">
            <v>58.244999999999997</v>
          </cell>
          <cell r="E483">
            <v>35.75</v>
          </cell>
          <cell r="F483">
            <v>40.58</v>
          </cell>
          <cell r="G483">
            <v>12.577404</v>
          </cell>
          <cell r="H483">
            <v>6.1991199999999997</v>
          </cell>
          <cell r="I483">
            <v>32.6</v>
          </cell>
          <cell r="J483">
            <v>18.329999999999998</v>
          </cell>
          <cell r="L483">
            <v>0.27144728225278314</v>
          </cell>
          <cell r="M483">
            <v>0.46636587366694027</v>
          </cell>
          <cell r="N483">
            <v>0.41987403778866339</v>
          </cell>
          <cell r="O483">
            <v>0.63184408287067662</v>
          </cell>
          <cell r="P483">
            <v>0.38858817207408136</v>
          </cell>
          <cell r="Q483">
            <v>1.0148331273176763</v>
          </cell>
          <cell r="R483">
            <v>0</v>
          </cell>
          <cell r="T483">
            <v>0.38678793681187157</v>
          </cell>
          <cell r="U483">
            <v>0.37627460520180817</v>
          </cell>
          <cell r="V483">
            <v>0.93016069221260811</v>
          </cell>
        </row>
        <row r="484">
          <cell r="C484">
            <v>40597</v>
          </cell>
          <cell r="D484">
            <v>57.01</v>
          </cell>
          <cell r="E484">
            <v>35.4</v>
          </cell>
          <cell r="F484">
            <v>40.119999999999997</v>
          </cell>
          <cell r="G484">
            <v>12.442333</v>
          </cell>
          <cell r="H484">
            <v>6.2518929999999999</v>
          </cell>
          <cell r="I484">
            <v>31.34</v>
          </cell>
          <cell r="J484">
            <v>18.329999999999998</v>
          </cell>
          <cell r="L484">
            <v>0.24448810303427182</v>
          </cell>
          <cell r="M484">
            <v>0.4520098441345366</v>
          </cell>
          <cell r="N484">
            <v>0.40377886634009807</v>
          </cell>
          <cell r="O484">
            <v>0.61431941624492259</v>
          </cell>
          <cell r="P484">
            <v>0.40040919886576565</v>
          </cell>
          <cell r="Q484">
            <v>0.93695920889987638</v>
          </cell>
          <cell r="R484">
            <v>0</v>
          </cell>
          <cell r="T484">
            <v>0.38367640019147925</v>
          </cell>
          <cell r="U484">
            <v>0.36885503456384666</v>
          </cell>
          <cell r="V484">
            <v>0.91594561186650192</v>
          </cell>
        </row>
        <row r="485">
          <cell r="C485">
            <v>40598</v>
          </cell>
          <cell r="D485">
            <v>57.8</v>
          </cell>
          <cell r="E485">
            <v>35.43</v>
          </cell>
          <cell r="F485">
            <v>40.96</v>
          </cell>
          <cell r="G485">
            <v>12.466046</v>
          </cell>
          <cell r="H485">
            <v>6.2740780000000003</v>
          </cell>
          <cell r="I485">
            <v>33.979999999999997</v>
          </cell>
          <cell r="J485">
            <v>18.329999999999998</v>
          </cell>
          <cell r="L485">
            <v>0.26173324601615366</v>
          </cell>
          <cell r="M485">
            <v>0.45324036095159981</v>
          </cell>
          <cell r="N485">
            <v>0.43317004898530453</v>
          </cell>
          <cell r="O485">
            <v>0.61739603831551149</v>
          </cell>
          <cell r="P485">
            <v>0.40537858623001477</v>
          </cell>
          <cell r="Q485">
            <v>1.1001236093943136</v>
          </cell>
          <cell r="R485">
            <v>0</v>
          </cell>
          <cell r="T485">
            <v>0.36548587841072278</v>
          </cell>
          <cell r="U485">
            <v>0.35180623973727421</v>
          </cell>
          <cell r="V485">
            <v>0.92027194066749074</v>
          </cell>
        </row>
        <row r="486">
          <cell r="C486">
            <v>40599</v>
          </cell>
          <cell r="D486">
            <v>59.02</v>
          </cell>
          <cell r="E486">
            <v>35.619999999999997</v>
          </cell>
          <cell r="F486">
            <v>42.11</v>
          </cell>
          <cell r="G486">
            <v>12.652134999999999</v>
          </cell>
          <cell r="H486">
            <v>6.4729279999999996</v>
          </cell>
          <cell r="I486">
            <v>34.36</v>
          </cell>
          <cell r="J486">
            <v>18.329999999999998</v>
          </cell>
          <cell r="L486">
            <v>0.28836498581095826</v>
          </cell>
          <cell r="M486">
            <v>0.46103363412633303</v>
          </cell>
          <cell r="N486">
            <v>0.47340797760671816</v>
          </cell>
          <cell r="O486">
            <v>0.64153998992407235</v>
          </cell>
          <cell r="P486">
            <v>0.44992051444191095</v>
          </cell>
          <cell r="Q486">
            <v>1.1236093943139678</v>
          </cell>
          <cell r="R486">
            <v>0</v>
          </cell>
          <cell r="T486">
            <v>0.33676400191479189</v>
          </cell>
          <cell r="U486">
            <v>0.32620770743376115</v>
          </cell>
          <cell r="V486">
            <v>0.82694684796044493</v>
          </cell>
        </row>
        <row r="487">
          <cell r="C487">
            <v>40602</v>
          </cell>
          <cell r="D487">
            <v>59.58</v>
          </cell>
          <cell r="E487">
            <v>35.61</v>
          </cell>
          <cell r="F487">
            <v>41.22</v>
          </cell>
          <cell r="G487">
            <v>12.845606999999999</v>
          </cell>
          <cell r="H487">
            <v>6.5319580000000004</v>
          </cell>
          <cell r="I487">
            <v>33.99</v>
          </cell>
          <cell r="J487">
            <v>18.329999999999998</v>
          </cell>
          <cell r="L487">
            <v>0.30058939096267179</v>
          </cell>
          <cell r="M487">
            <v>0.46062346185397862</v>
          </cell>
          <cell r="N487">
            <v>0.44226731980405876</v>
          </cell>
          <cell r="O487">
            <v>0.66664184229369927</v>
          </cell>
          <cell r="P487">
            <v>0.46314309438834433</v>
          </cell>
          <cell r="Q487">
            <v>1.1007416563658841</v>
          </cell>
          <cell r="R487">
            <v>0</v>
          </cell>
          <cell r="T487">
            <v>0.35280038295835342</v>
          </cell>
          <cell r="U487">
            <v>0.33595349591518187</v>
          </cell>
          <cell r="V487">
            <v>0.81211372064276899</v>
          </cell>
        </row>
        <row r="488">
          <cell r="C488">
            <v>40603</v>
          </cell>
          <cell r="D488">
            <v>58.04</v>
          </cell>
          <cell r="E488">
            <v>35</v>
          </cell>
          <cell r="F488">
            <v>40.46</v>
          </cell>
          <cell r="G488">
            <v>12.797072</v>
          </cell>
          <cell r="H488">
            <v>6.5385790000000004</v>
          </cell>
          <cell r="I488">
            <v>32.07</v>
          </cell>
          <cell r="J488">
            <v>18.329999999999998</v>
          </cell>
          <cell r="L488">
            <v>0.26697227679545943</v>
          </cell>
          <cell r="M488">
            <v>0.43560295324036091</v>
          </cell>
          <cell r="N488">
            <v>0.41567529741077691</v>
          </cell>
          <cell r="O488">
            <v>0.66034471193499189</v>
          </cell>
          <cell r="P488">
            <v>0.46462618267947309</v>
          </cell>
          <cell r="Q488">
            <v>0.98207663782447474</v>
          </cell>
          <cell r="R488">
            <v>0</v>
          </cell>
          <cell r="T488">
            <v>0.35854475825753951</v>
          </cell>
          <cell r="U488">
            <v>0.33981532161608785</v>
          </cell>
          <cell r="V488">
            <v>0.87391841779975299</v>
          </cell>
        </row>
        <row r="489">
          <cell r="C489">
            <v>40604</v>
          </cell>
          <cell r="D489">
            <v>57.1</v>
          </cell>
          <cell r="E489">
            <v>36.14</v>
          </cell>
          <cell r="F489">
            <v>41.66</v>
          </cell>
          <cell r="G489">
            <v>13.05415</v>
          </cell>
          <cell r="H489">
            <v>6.4117470000000001</v>
          </cell>
          <cell r="I489">
            <v>32.46</v>
          </cell>
          <cell r="J489">
            <v>18.329999999999998</v>
          </cell>
          <cell r="L489">
            <v>0.2464527395765117</v>
          </cell>
          <cell r="M489">
            <v>0.48236259228876133</v>
          </cell>
          <cell r="N489">
            <v>0.45766270118964303</v>
          </cell>
          <cell r="O489">
            <v>0.69369906813888171</v>
          </cell>
          <cell r="P489">
            <v>0.43621611559890372</v>
          </cell>
          <cell r="Q489">
            <v>1.0061804697156984</v>
          </cell>
          <cell r="R489">
            <v>0</v>
          </cell>
          <cell r="T489">
            <v>0.38295835327908095</v>
          </cell>
          <cell r="U489">
            <v>0.36435463925885386</v>
          </cell>
          <cell r="V489">
            <v>0.91532756489493183</v>
          </cell>
        </row>
        <row r="490">
          <cell r="C490">
            <v>40605</v>
          </cell>
          <cell r="D490">
            <v>58.84</v>
          </cell>
          <cell r="E490">
            <v>36.56</v>
          </cell>
          <cell r="F490">
            <v>42.21</v>
          </cell>
          <cell r="G490">
            <v>12.962163</v>
          </cell>
          <cell r="H490">
            <v>6.3208979999999997</v>
          </cell>
          <cell r="I490">
            <v>33</v>
          </cell>
          <cell r="J490">
            <v>18.329999999999998</v>
          </cell>
          <cell r="L490">
            <v>0.28443571272647894</v>
          </cell>
          <cell r="M490">
            <v>0.49958982772764582</v>
          </cell>
          <cell r="N490">
            <v>0.47690692792162359</v>
          </cell>
          <cell r="O490">
            <v>0.68176429673048733</v>
          </cell>
          <cell r="P490">
            <v>0.41586615514568459</v>
          </cell>
          <cell r="Q490">
            <v>1.0395550061804699</v>
          </cell>
          <cell r="R490">
            <v>0</v>
          </cell>
          <cell r="T490">
            <v>0.36979415988511249</v>
          </cell>
          <cell r="U490">
            <v>0.36018873279409663</v>
          </cell>
          <cell r="V490">
            <v>0.89802224969097666</v>
          </cell>
        </row>
        <row r="491">
          <cell r="C491">
            <v>40606</v>
          </cell>
          <cell r="D491">
            <v>58.15</v>
          </cell>
          <cell r="E491">
            <v>36.270000000000003</v>
          </cell>
          <cell r="F491">
            <v>42.04</v>
          </cell>
          <cell r="G491">
            <v>13.024101</v>
          </cell>
          <cell r="H491">
            <v>6.3467019999999996</v>
          </cell>
          <cell r="I491">
            <v>32.79</v>
          </cell>
          <cell r="J491">
            <v>18.329999999999998</v>
          </cell>
          <cell r="L491">
            <v>0.26937349923597464</v>
          </cell>
          <cell r="M491">
            <v>0.48769483182936857</v>
          </cell>
          <cell r="N491">
            <v>0.47095871238628417</v>
          </cell>
          <cell r="O491">
            <v>0.6898003873899623</v>
          </cell>
          <cell r="P491">
            <v>0.42164618992355618</v>
          </cell>
          <cell r="Q491">
            <v>1.0265760197775031</v>
          </cell>
          <cell r="R491">
            <v>0</v>
          </cell>
          <cell r="T491">
            <v>0.38295835327908095</v>
          </cell>
          <cell r="U491">
            <v>0.36750187516471045</v>
          </cell>
          <cell r="V491">
            <v>0.91656365883807178</v>
          </cell>
        </row>
        <row r="492">
          <cell r="C492">
            <v>40609</v>
          </cell>
          <cell r="D492">
            <v>57.58</v>
          </cell>
          <cell r="E492">
            <v>35.479999999999997</v>
          </cell>
          <cell r="F492">
            <v>40.74</v>
          </cell>
          <cell r="G492">
            <v>13.216309000000001</v>
          </cell>
          <cell r="H492">
            <v>6.3074579999999996</v>
          </cell>
          <cell r="I492">
            <v>31.98</v>
          </cell>
          <cell r="J492">
            <v>18.329999999999998</v>
          </cell>
          <cell r="L492">
            <v>0.25693080113512323</v>
          </cell>
          <cell r="M492">
            <v>0.4552912223133716</v>
          </cell>
          <cell r="N492">
            <v>0.4254723582925124</v>
          </cell>
          <cell r="O492">
            <v>0.71473824320507395</v>
          </cell>
          <cell r="P492">
            <v>0.41285562703319845</v>
          </cell>
          <cell r="Q492">
            <v>0.97651421508034608</v>
          </cell>
          <cell r="R492">
            <v>0</v>
          </cell>
          <cell r="T492">
            <v>0.41670655816179986</v>
          </cell>
          <cell r="U492">
            <v>0.38682113969470294</v>
          </cell>
          <cell r="V492">
            <v>0.92027194066749074</v>
          </cell>
        </row>
        <row r="493">
          <cell r="C493">
            <v>40610</v>
          </cell>
          <cell r="D493">
            <v>57.15</v>
          </cell>
          <cell r="E493">
            <v>35.86</v>
          </cell>
          <cell r="F493">
            <v>41.09</v>
          </cell>
          <cell r="G493">
            <v>13.473757000000001</v>
          </cell>
          <cell r="H493">
            <v>6.2126060000000001</v>
          </cell>
          <cell r="I493">
            <v>32.39</v>
          </cell>
          <cell r="J493">
            <v>18.329999999999998</v>
          </cell>
          <cell r="L493">
            <v>0.24754420432220026</v>
          </cell>
          <cell r="M493">
            <v>0.47087776866283848</v>
          </cell>
          <cell r="N493">
            <v>0.43771868439468187</v>
          </cell>
          <cell r="O493">
            <v>0.74814060472951027</v>
          </cell>
          <cell r="P493">
            <v>0.39160900407742893</v>
          </cell>
          <cell r="Q493">
            <v>1.0018541409147095</v>
          </cell>
          <cell r="R493">
            <v>0</v>
          </cell>
          <cell r="T493">
            <v>0.41168022977501179</v>
          </cell>
          <cell r="U493">
            <v>0.39018630014798589</v>
          </cell>
          <cell r="V493">
            <v>0.90667490729295419</v>
          </cell>
        </row>
        <row r="494">
          <cell r="C494">
            <v>40611</v>
          </cell>
          <cell r="D494">
            <v>55</v>
          </cell>
          <cell r="E494">
            <v>34.74</v>
          </cell>
          <cell r="F494">
            <v>40.74</v>
          </cell>
          <cell r="G494">
            <v>13.178057000000001</v>
          </cell>
          <cell r="H494">
            <v>6.1846949999999996</v>
          </cell>
          <cell r="I494">
            <v>31</v>
          </cell>
          <cell r="J494">
            <v>18.329999999999998</v>
          </cell>
          <cell r="L494">
            <v>0.2006112202575856</v>
          </cell>
          <cell r="M494">
            <v>0.42493847415914687</v>
          </cell>
          <cell r="N494">
            <v>0.4254723582925124</v>
          </cell>
          <cell r="O494">
            <v>0.70977527152522901</v>
          </cell>
          <cell r="P494">
            <v>0.38535700629858916</v>
          </cell>
          <cell r="Q494">
            <v>0.91594561186650192</v>
          </cell>
          <cell r="R494">
            <v>0</v>
          </cell>
          <cell r="T494">
            <v>0.41191957874581137</v>
          </cell>
          <cell r="U494">
            <v>0.38391210038719609</v>
          </cell>
          <cell r="V494">
            <v>0.91532756489493183</v>
          </cell>
        </row>
        <row r="495">
          <cell r="C495">
            <v>40612</v>
          </cell>
          <cell r="D495">
            <v>54.04</v>
          </cell>
          <cell r="E495">
            <v>34.25</v>
          </cell>
          <cell r="F495">
            <v>39.380000000000003</v>
          </cell>
          <cell r="G495">
            <v>12.584719</v>
          </cell>
          <cell r="H495">
            <v>6.0259119999999999</v>
          </cell>
          <cell r="I495">
            <v>31.0075</v>
          </cell>
          <cell r="J495">
            <v>18.329999999999998</v>
          </cell>
          <cell r="L495">
            <v>0.17965509714036232</v>
          </cell>
          <cell r="M495">
            <v>0.40484003281378178</v>
          </cell>
          <cell r="N495">
            <v>0.37788663400979727</v>
          </cell>
          <cell r="O495">
            <v>0.63279316103229077</v>
          </cell>
          <cell r="P495">
            <v>0.3497899910244151</v>
          </cell>
          <cell r="Q495">
            <v>0.91640914709517918</v>
          </cell>
          <cell r="R495">
            <v>0</v>
          </cell>
          <cell r="T495">
            <v>0.42604116802297737</v>
          </cell>
          <cell r="U495">
            <v>0.39719536175474873</v>
          </cell>
          <cell r="V495">
            <v>0.91409147095179233</v>
          </cell>
        </row>
        <row r="496">
          <cell r="C496">
            <v>40613</v>
          </cell>
          <cell r="D496">
            <v>53.61</v>
          </cell>
          <cell r="E496">
            <v>34.39</v>
          </cell>
          <cell r="F496">
            <v>40.15</v>
          </cell>
          <cell r="G496">
            <v>12.523351999999999</v>
          </cell>
          <cell r="H496">
            <v>6.0013449999999997</v>
          </cell>
          <cell r="I496">
            <v>31.23</v>
          </cell>
          <cell r="J496">
            <v>18.329999999999998</v>
          </cell>
          <cell r="L496">
            <v>0.17026850032743934</v>
          </cell>
          <cell r="M496">
            <v>0.4105824446267432</v>
          </cell>
          <cell r="N496">
            <v>0.40482855143456975</v>
          </cell>
          <cell r="O496">
            <v>0.62483115425938873</v>
          </cell>
          <cell r="P496">
            <v>0.34428704131165833</v>
          </cell>
          <cell r="Q496">
            <v>0.93016069221260822</v>
          </cell>
          <cell r="R496">
            <v>0</v>
          </cell>
          <cell r="T496">
            <v>0.42771661081857332</v>
          </cell>
          <cell r="U496">
            <v>0.40728070708913605</v>
          </cell>
          <cell r="V496">
            <v>0.94622991347342378</v>
          </cell>
        </row>
        <row r="497">
          <cell r="C497">
            <v>40616</v>
          </cell>
          <cell r="D497">
            <v>53.48</v>
          </cell>
          <cell r="E497">
            <v>34.56</v>
          </cell>
          <cell r="F497">
            <v>40.56</v>
          </cell>
          <cell r="G497">
            <v>12.720408000000001</v>
          </cell>
          <cell r="H497">
            <v>5.0352220000000001</v>
          </cell>
          <cell r="I497">
            <v>31</v>
          </cell>
          <cell r="J497">
            <v>18.329999999999998</v>
          </cell>
          <cell r="L497">
            <v>0.16743069198864857</v>
          </cell>
          <cell r="M497">
            <v>0.41755537325676806</v>
          </cell>
          <cell r="N497">
            <v>0.41917424772568257</v>
          </cell>
          <cell r="O497">
            <v>0.65039800951776838</v>
          </cell>
          <cell r="P497">
            <v>0.12787778151853813</v>
          </cell>
          <cell r="Q497">
            <v>0.91594561186650192</v>
          </cell>
          <cell r="R497">
            <v>0</v>
          </cell>
          <cell r="T497">
            <v>0.41431306845380561</v>
          </cell>
          <cell r="U497">
            <v>0.40944981653793916</v>
          </cell>
          <cell r="V497">
            <v>0.92212608158220033</v>
          </cell>
        </row>
        <row r="498">
          <cell r="C498">
            <v>40617</v>
          </cell>
          <cell r="D498">
            <v>53</v>
          </cell>
          <cell r="E498">
            <v>33.9</v>
          </cell>
          <cell r="F498">
            <v>39.92</v>
          </cell>
          <cell r="G498">
            <v>12.123540999999999</v>
          </cell>
          <cell r="H498">
            <v>4.0962810000000003</v>
          </cell>
          <cell r="I498">
            <v>31.07</v>
          </cell>
          <cell r="J498">
            <v>18.329999999999998</v>
          </cell>
          <cell r="L498">
            <v>0.15695263043003704</v>
          </cell>
          <cell r="M498">
            <v>0.39048400328137811</v>
          </cell>
          <cell r="N498">
            <v>0.39678096571028698</v>
          </cell>
          <cell r="O498">
            <v>0.57295803206210483</v>
          </cell>
          <cell r="P498">
            <v>-8.2442774766129601E-2</v>
          </cell>
          <cell r="Q498">
            <v>0.92027194066749085</v>
          </cell>
          <cell r="R498">
            <v>0</v>
          </cell>
          <cell r="T498">
            <v>0.39875538535184291</v>
          </cell>
          <cell r="U498">
            <v>0.41377283139735255</v>
          </cell>
          <cell r="V498">
            <v>0.94808405438813337</v>
          </cell>
        </row>
        <row r="499">
          <cell r="C499">
            <v>40618</v>
          </cell>
          <cell r="D499">
            <v>50.5</v>
          </cell>
          <cell r="E499">
            <v>32.79</v>
          </cell>
          <cell r="F499">
            <v>38.89</v>
          </cell>
          <cell r="G499">
            <v>11.576749</v>
          </cell>
          <cell r="H499">
            <v>4.2147259999999998</v>
          </cell>
          <cell r="I499">
            <v>29.56</v>
          </cell>
          <cell r="J499">
            <v>18.329999999999998</v>
          </cell>
          <cell r="L499">
            <v>0.10237939314560141</v>
          </cell>
          <cell r="M499">
            <v>0.34495488105004113</v>
          </cell>
          <cell r="N499">
            <v>0.36074177746676006</v>
          </cell>
          <cell r="O499">
            <v>0.50201499089390955</v>
          </cell>
          <cell r="P499">
            <v>-5.5911375786707684E-2</v>
          </cell>
          <cell r="Q499">
            <v>0.82694684796044493</v>
          </cell>
          <cell r="R499">
            <v>0</v>
          </cell>
          <cell r="T499">
            <v>0.3863092388702728</v>
          </cell>
          <cell r="U499">
            <v>0.4135650428753877</v>
          </cell>
          <cell r="V499">
            <v>0.89122373300370838</v>
          </cell>
        </row>
        <row r="500">
          <cell r="C500">
            <v>40619</v>
          </cell>
          <cell r="D500">
            <v>52.32</v>
          </cell>
          <cell r="E500">
            <v>33.07</v>
          </cell>
          <cell r="F500">
            <v>39.39</v>
          </cell>
          <cell r="G500">
            <v>11.969685999999999</v>
          </cell>
          <cell r="H500">
            <v>4.2483040000000001</v>
          </cell>
          <cell r="I500">
            <v>29.32</v>
          </cell>
          <cell r="J500">
            <v>18.329999999999998</v>
          </cell>
          <cell r="L500">
            <v>0.14210870988867064</v>
          </cell>
          <cell r="M500">
            <v>0.35643970467596398</v>
          </cell>
          <cell r="N500">
            <v>0.37823652904128768</v>
          </cell>
          <cell r="O500">
            <v>0.55299625208190628</v>
          </cell>
          <cell r="P500">
            <v>-4.838998345329526E-2</v>
          </cell>
          <cell r="Q500">
            <v>0.81211372064276888</v>
          </cell>
          <cell r="R500">
            <v>0</v>
          </cell>
          <cell r="T500">
            <v>0.41742460507419821</v>
          </cell>
          <cell r="U500">
            <v>0.41457864542155731</v>
          </cell>
          <cell r="V500">
            <v>0.9573547589616811</v>
          </cell>
        </row>
        <row r="501">
          <cell r="C501">
            <v>40620</v>
          </cell>
          <cell r="D501">
            <v>51.71</v>
          </cell>
          <cell r="E501">
            <v>33.36</v>
          </cell>
          <cell r="F501">
            <v>39.67</v>
          </cell>
          <cell r="G501">
            <v>11.772788</v>
          </cell>
          <cell r="H501">
            <v>4.4386910000000004</v>
          </cell>
          <cell r="I501">
            <v>30.32</v>
          </cell>
          <cell r="J501">
            <v>18.329999999999998</v>
          </cell>
          <cell r="L501">
            <v>0.12879283999126834</v>
          </cell>
          <cell r="M501">
            <v>0.36833470057424123</v>
          </cell>
          <cell r="N501">
            <v>0.38803358992302317</v>
          </cell>
          <cell r="O501">
            <v>0.52744989639284134</v>
          </cell>
          <cell r="P501">
            <v>-5.7437471622299174E-3</v>
          </cell>
          <cell r="Q501">
            <v>0.87391841779975277</v>
          </cell>
          <cell r="R501">
            <v>0</v>
          </cell>
          <cell r="T501">
            <v>0.43920536141694583</v>
          </cell>
          <cell r="U501">
            <v>0.41895234040827917</v>
          </cell>
          <cell r="V501">
            <v>1.0253399258343636</v>
          </cell>
        </row>
        <row r="502">
          <cell r="C502">
            <v>40623</v>
          </cell>
          <cell r="D502">
            <v>53.63</v>
          </cell>
          <cell r="E502">
            <v>33.68</v>
          </cell>
          <cell r="F502">
            <v>40.51</v>
          </cell>
          <cell r="G502">
            <v>12.191031000000001</v>
          </cell>
          <cell r="H502">
            <v>4.4386910000000004</v>
          </cell>
          <cell r="I502">
            <v>30.99</v>
          </cell>
          <cell r="J502">
            <v>18.329999999999998</v>
          </cell>
          <cell r="L502">
            <v>0.1707050862257149</v>
          </cell>
          <cell r="M502">
            <v>0.38146021328958168</v>
          </cell>
          <cell r="N502">
            <v>0.41742477256822963</v>
          </cell>
          <cell r="O502">
            <v>0.5817144620179957</v>
          </cell>
          <cell r="P502">
            <v>-5.7437471622299174E-3</v>
          </cell>
          <cell r="Q502">
            <v>0.91532756489493194</v>
          </cell>
          <cell r="R502">
            <v>0</v>
          </cell>
          <cell r="T502">
            <v>0.43441838200095728</v>
          </cell>
          <cell r="U502">
            <v>0.41708731172332703</v>
          </cell>
          <cell r="V502">
            <v>1.0067985166872682</v>
          </cell>
        </row>
        <row r="503">
          <cell r="C503">
            <v>40624</v>
          </cell>
          <cell r="D503">
            <v>52.487499999999997</v>
          </cell>
          <cell r="E503">
            <v>33.64</v>
          </cell>
          <cell r="F503">
            <v>40.01</v>
          </cell>
          <cell r="G503">
            <v>12.146559999999999</v>
          </cell>
          <cell r="H503">
            <v>5.0145119999999999</v>
          </cell>
          <cell r="I503">
            <v>30.71</v>
          </cell>
          <cell r="J503">
            <v>18.329999999999998</v>
          </cell>
          <cell r="L503">
            <v>0.14576511678672777</v>
          </cell>
          <cell r="M503">
            <v>0.37981952420016407</v>
          </cell>
          <cell r="N503">
            <v>0.39993002099370201</v>
          </cell>
          <cell r="O503">
            <v>0.57594461172064149</v>
          </cell>
          <cell r="P503">
            <v>0.12323879065472942</v>
          </cell>
          <cell r="Q503">
            <v>0.89802224969097666</v>
          </cell>
          <cell r="R503">
            <v>0</v>
          </cell>
          <cell r="T503">
            <v>0.422450933460986</v>
          </cell>
          <cell r="U503">
            <v>0.40911532769770304</v>
          </cell>
          <cell r="V503">
            <v>1.0129789864029666</v>
          </cell>
        </row>
        <row r="504">
          <cell r="C504">
            <v>40625</v>
          </cell>
          <cell r="D504">
            <v>52.45</v>
          </cell>
          <cell r="E504">
            <v>34.21</v>
          </cell>
          <cell r="F504">
            <v>40.51</v>
          </cell>
          <cell r="G504">
            <v>12.066653000000001</v>
          </cell>
          <cell r="H504">
            <v>4.9687910000000004</v>
          </cell>
          <cell r="I504">
            <v>31.01</v>
          </cell>
          <cell r="J504">
            <v>18.329999999999998</v>
          </cell>
          <cell r="L504">
            <v>0.14494651822746119</v>
          </cell>
          <cell r="M504">
            <v>0.40319934372436439</v>
          </cell>
          <cell r="N504">
            <v>0.41742477256822963</v>
          </cell>
          <cell r="O504">
            <v>0.56557714915603396</v>
          </cell>
          <cell r="P504">
            <v>0.11299739513159079</v>
          </cell>
          <cell r="Q504">
            <v>0.91656365883807189</v>
          </cell>
          <cell r="R504">
            <v>0</v>
          </cell>
          <cell r="T504">
            <v>0.41048348492101466</v>
          </cell>
          <cell r="U504">
            <v>0.40460479636724872</v>
          </cell>
          <cell r="V504">
            <v>0.991965389369592</v>
          </cell>
        </row>
        <row r="505">
          <cell r="C505">
            <v>40626</v>
          </cell>
          <cell r="D505">
            <v>53.72</v>
          </cell>
          <cell r="E505">
            <v>34.86</v>
          </cell>
          <cell r="F505">
            <v>41.102499999999999</v>
          </cell>
          <cell r="G505">
            <v>12.483155</v>
          </cell>
          <cell r="H505">
            <v>5.005871</v>
          </cell>
          <cell r="I505">
            <v>31.07</v>
          </cell>
          <cell r="J505">
            <v>18.329999999999998</v>
          </cell>
          <cell r="L505">
            <v>0.17266972276795456</v>
          </cell>
          <cell r="M505">
            <v>0.42986054142739949</v>
          </cell>
          <cell r="N505">
            <v>0.43815605318404494</v>
          </cell>
          <cell r="O505">
            <v>0.61961583028640099</v>
          </cell>
          <cell r="P505">
            <v>0.121303227156218</v>
          </cell>
          <cell r="Q505">
            <v>0.92027194066749085</v>
          </cell>
          <cell r="R505">
            <v>0</v>
          </cell>
          <cell r="T505">
            <v>0.38056486357108665</v>
          </cell>
          <cell r="U505">
            <v>0.39106306635042271</v>
          </cell>
          <cell r="V505">
            <v>0.93881334981458597</v>
          </cell>
        </row>
        <row r="506">
          <cell r="C506">
            <v>40627</v>
          </cell>
          <cell r="D506">
            <v>52.75</v>
          </cell>
          <cell r="E506">
            <v>34.64</v>
          </cell>
          <cell r="F506">
            <v>40.950000000000003</v>
          </cell>
          <cell r="G506">
            <v>12.328613000000001</v>
          </cell>
          <cell r="H506">
            <v>4.9014189999999997</v>
          </cell>
          <cell r="I506">
            <v>30.85</v>
          </cell>
          <cell r="J506">
            <v>18.329999999999998</v>
          </cell>
          <cell r="L506">
            <v>0.15149530670159339</v>
          </cell>
          <cell r="M506">
            <v>0.42083675143560306</v>
          </cell>
          <cell r="N506">
            <v>0.43282015395381412</v>
          </cell>
          <cell r="O506">
            <v>0.59956491610291773</v>
          </cell>
          <cell r="P506">
            <v>9.7906226977243938E-2</v>
          </cell>
          <cell r="Q506">
            <v>0.9066749072929543</v>
          </cell>
          <cell r="R506">
            <v>0</v>
          </cell>
          <cell r="T506">
            <v>0.38391574916227855</v>
          </cell>
          <cell r="U506">
            <v>0.39954185164913125</v>
          </cell>
          <cell r="V506">
            <v>0.9653893695920891</v>
          </cell>
        </row>
        <row r="507">
          <cell r="C507">
            <v>40630</v>
          </cell>
          <cell r="D507">
            <v>52.18</v>
          </cell>
          <cell r="E507">
            <v>34.49</v>
          </cell>
          <cell r="F507">
            <v>40.57</v>
          </cell>
          <cell r="G507">
            <v>12.356301999999999</v>
          </cell>
          <cell r="H507">
            <v>4.8595379999999997</v>
          </cell>
          <cell r="I507">
            <v>30.99</v>
          </cell>
          <cell r="J507">
            <v>18.329999999999998</v>
          </cell>
          <cell r="L507">
            <v>0.1390526086007422</v>
          </cell>
          <cell r="M507">
            <v>0.41468416735028724</v>
          </cell>
          <cell r="N507">
            <v>0.41952414275717298</v>
          </cell>
          <cell r="O507">
            <v>0.60315740075321633</v>
          </cell>
          <cell r="P507">
            <v>8.8524982343386904E-2</v>
          </cell>
          <cell r="Q507">
            <v>0.91532756489493194</v>
          </cell>
          <cell r="R507">
            <v>0</v>
          </cell>
          <cell r="T507">
            <v>0.38606988989947327</v>
          </cell>
          <cell r="U507">
            <v>0.39888300999412107</v>
          </cell>
          <cell r="V507">
            <v>0.92027194066749074</v>
          </cell>
        </row>
        <row r="508">
          <cell r="C508">
            <v>40631</v>
          </cell>
          <cell r="D508">
            <v>53.91</v>
          </cell>
          <cell r="E508">
            <v>34.96</v>
          </cell>
          <cell r="F508">
            <v>40.520000000000003</v>
          </cell>
          <cell r="G508">
            <v>12.351243</v>
          </cell>
          <cell r="H508">
            <v>4.7465859999999997</v>
          </cell>
          <cell r="I508">
            <v>30.97</v>
          </cell>
          <cell r="J508">
            <v>18.329999999999998</v>
          </cell>
          <cell r="L508">
            <v>0.17681728880157155</v>
          </cell>
          <cell r="M508">
            <v>0.43396226415094352</v>
          </cell>
          <cell r="N508">
            <v>0.41777466759972026</v>
          </cell>
          <cell r="O508">
            <v>0.60250102530282601</v>
          </cell>
          <cell r="P508">
            <v>6.3224002331367268E-2</v>
          </cell>
          <cell r="Q508">
            <v>0.91409147095179222</v>
          </cell>
          <cell r="R508">
            <v>0</v>
          </cell>
          <cell r="T508">
            <v>0.39325035902345634</v>
          </cell>
          <cell r="U508">
            <v>0.40112813963388677</v>
          </cell>
          <cell r="V508">
            <v>0.96168108776266992</v>
          </cell>
        </row>
        <row r="509">
          <cell r="C509">
            <v>40632</v>
          </cell>
          <cell r="D509">
            <v>54.51</v>
          </cell>
          <cell r="E509">
            <v>34.74</v>
          </cell>
          <cell r="F509">
            <v>40.369999999999997</v>
          </cell>
          <cell r="G509">
            <v>12.627722</v>
          </cell>
          <cell r="H509">
            <v>4.8803999999999998</v>
          </cell>
          <cell r="I509">
            <v>31.49</v>
          </cell>
          <cell r="J509">
            <v>18.329999999999998</v>
          </cell>
          <cell r="L509">
            <v>0.18991486574983618</v>
          </cell>
          <cell r="M509">
            <v>0.42493847415914687</v>
          </cell>
          <cell r="N509">
            <v>0.41252624212736189</v>
          </cell>
          <cell r="O509">
            <v>0.63837254697677404</v>
          </cell>
          <cell r="P509">
            <v>9.3198020846563256E-2</v>
          </cell>
          <cell r="Q509">
            <v>0.946229913473424</v>
          </cell>
          <cell r="R509">
            <v>0</v>
          </cell>
          <cell r="T509">
            <v>0.36835806606031612</v>
          </cell>
          <cell r="U509">
            <v>0.3862940663706948</v>
          </cell>
          <cell r="V509">
            <v>0.95302843016069227</v>
          </cell>
        </row>
        <row r="510">
          <cell r="C510">
            <v>40633</v>
          </cell>
          <cell r="D510">
            <v>54.83</v>
          </cell>
          <cell r="E510">
            <v>34.56</v>
          </cell>
          <cell r="F510">
            <v>39.380000000000003</v>
          </cell>
          <cell r="G510">
            <v>12.394526000000001</v>
          </cell>
          <cell r="H510">
            <v>4.9116030000000004</v>
          </cell>
          <cell r="I510">
            <v>31.1</v>
          </cell>
          <cell r="J510">
            <v>18.329999999999998</v>
          </cell>
          <cell r="L510">
            <v>0.19690024012224394</v>
          </cell>
          <cell r="M510">
            <v>0.41755537325676806</v>
          </cell>
          <cell r="N510">
            <v>0.37788663400979727</v>
          </cell>
          <cell r="O510">
            <v>0.60811673959799317</v>
          </cell>
          <cell r="P510">
            <v>0.10018741881485993</v>
          </cell>
          <cell r="Q510">
            <v>0.92212608158220033</v>
          </cell>
          <cell r="R510">
            <v>0</v>
          </cell>
          <cell r="T510">
            <v>0.37410244135950194</v>
          </cell>
          <cell r="U510">
            <v>0.39115429057957785</v>
          </cell>
          <cell r="V510">
            <v>0.96353522867737951</v>
          </cell>
        </row>
        <row r="511">
          <cell r="C511">
            <v>40634</v>
          </cell>
          <cell r="D511">
            <v>54.47</v>
          </cell>
          <cell r="E511">
            <v>34.229999999999997</v>
          </cell>
          <cell r="F511">
            <v>38.36</v>
          </cell>
          <cell r="G511">
            <v>12.517547</v>
          </cell>
          <cell r="H511">
            <v>4.7808289999999998</v>
          </cell>
          <cell r="I511">
            <v>31.52</v>
          </cell>
          <cell r="J511">
            <v>18.329999999999998</v>
          </cell>
          <cell r="L511">
            <v>0.18904169395328529</v>
          </cell>
          <cell r="M511">
            <v>0.40401968826907297</v>
          </cell>
          <cell r="N511">
            <v>0.34219734079776076</v>
          </cell>
          <cell r="O511">
            <v>0.62407798970324802</v>
          </cell>
          <cell r="P511">
            <v>7.0894353087012085E-2</v>
          </cell>
          <cell r="Q511">
            <v>0.94808405438813348</v>
          </cell>
          <cell r="R511">
            <v>0</v>
          </cell>
          <cell r="T511">
            <v>0.43226424126376256</v>
          </cell>
          <cell r="U511">
            <v>0.42031563583287723</v>
          </cell>
          <cell r="V511">
            <v>1.012360939431397</v>
          </cell>
        </row>
        <row r="512">
          <cell r="C512">
            <v>40637</v>
          </cell>
          <cell r="D512">
            <v>53.11</v>
          </cell>
          <cell r="E512">
            <v>34.11</v>
          </cell>
          <cell r="F512">
            <v>38.08</v>
          </cell>
          <cell r="G512">
            <v>12.478510999999999</v>
          </cell>
          <cell r="H512">
            <v>4.8121020000000003</v>
          </cell>
          <cell r="I512">
            <v>30.6</v>
          </cell>
          <cell r="J512">
            <v>18.329999999999998</v>
          </cell>
          <cell r="L512">
            <v>0.15935385287055226</v>
          </cell>
          <cell r="M512">
            <v>0.39909762100082036</v>
          </cell>
          <cell r="N512">
            <v>0.33240027991602528</v>
          </cell>
          <cell r="O512">
            <v>0.61901329864148824</v>
          </cell>
          <cell r="P512">
            <v>7.7899430889228016E-2</v>
          </cell>
          <cell r="Q512">
            <v>0.8912237330037085</v>
          </cell>
          <cell r="R512">
            <v>0</v>
          </cell>
          <cell r="T512">
            <v>0.43370033508855899</v>
          </cell>
          <cell r="U512">
            <v>0.42926067830282394</v>
          </cell>
          <cell r="V512">
            <v>1.0148331273176763</v>
          </cell>
        </row>
        <row r="513">
          <cell r="C513">
            <v>40638</v>
          </cell>
          <cell r="D513">
            <v>52.58</v>
          </cell>
          <cell r="E513">
            <v>34.69</v>
          </cell>
          <cell r="F513">
            <v>38.450000000000003</v>
          </cell>
          <cell r="G513">
            <v>12.792268</v>
          </cell>
          <cell r="H513">
            <v>4.6530849999999999</v>
          </cell>
          <cell r="I513">
            <v>31.67</v>
          </cell>
          <cell r="J513">
            <v>18.329999999999998</v>
          </cell>
          <cell r="L513">
            <v>0.14778432656625173</v>
          </cell>
          <cell r="M513">
            <v>0.42288761279737486</v>
          </cell>
          <cell r="N513">
            <v>0.34534639608117579</v>
          </cell>
          <cell r="O513">
            <v>0.65972142123254573</v>
          </cell>
          <cell r="P513">
            <v>4.2280000170238141E-2</v>
          </cell>
          <cell r="Q513">
            <v>0.95735475896168132</v>
          </cell>
          <cell r="R513">
            <v>0</v>
          </cell>
          <cell r="T513">
            <v>0.43465773097175686</v>
          </cell>
          <cell r="U513">
            <v>0.432159581584869</v>
          </cell>
          <cell r="V513">
            <v>0.9925834363411622</v>
          </cell>
        </row>
        <row r="514">
          <cell r="C514">
            <v>40639</v>
          </cell>
          <cell r="D514">
            <v>53.54</v>
          </cell>
          <cell r="E514">
            <v>34.86</v>
          </cell>
          <cell r="F514">
            <v>39.950000000000003</v>
          </cell>
          <cell r="G514">
            <v>12.723883000000001</v>
          </cell>
          <cell r="H514">
            <v>4.5707589999999998</v>
          </cell>
          <cell r="I514">
            <v>32.770000000000003</v>
          </cell>
          <cell r="J514">
            <v>18.329999999999998</v>
          </cell>
          <cell r="L514">
            <v>0.16874044968347524</v>
          </cell>
          <cell r="M514">
            <v>0.42986054142739949</v>
          </cell>
          <cell r="N514">
            <v>0.39783065080475866</v>
          </cell>
          <cell r="O514">
            <v>0.65084887029857619</v>
          </cell>
          <cell r="P514">
            <v>2.3839171495495526E-2</v>
          </cell>
          <cell r="Q514">
            <v>1.0253399258343636</v>
          </cell>
          <cell r="R514">
            <v>0</v>
          </cell>
          <cell r="T514">
            <v>0.45811393011010071</v>
          </cell>
          <cell r="U514">
            <v>0.44313689715988575</v>
          </cell>
          <cell r="V514">
            <v>0.99938195302843014</v>
          </cell>
        </row>
        <row r="515">
          <cell r="C515">
            <v>40640</v>
          </cell>
          <cell r="D515">
            <v>53.23</v>
          </cell>
          <cell r="E515">
            <v>35.24</v>
          </cell>
          <cell r="F515">
            <v>40.04</v>
          </cell>
          <cell r="G515">
            <v>12.501965</v>
          </cell>
          <cell r="H515">
            <v>4.4884250000000003</v>
          </cell>
          <cell r="I515">
            <v>32.47</v>
          </cell>
          <cell r="J515">
            <v>18.329999999999998</v>
          </cell>
          <cell r="L515">
            <v>0.16197336826020514</v>
          </cell>
          <cell r="M515">
            <v>0.44544708777686637</v>
          </cell>
          <cell r="N515">
            <v>0.40097970608817368</v>
          </cell>
          <cell r="O515">
            <v>0.6220563169876947</v>
          </cell>
          <cell r="P515">
            <v>5.3965508397335604E-3</v>
          </cell>
          <cell r="Q515">
            <v>1.0067985166872684</v>
          </cell>
          <cell r="R515">
            <v>0</v>
          </cell>
          <cell r="T515">
            <v>0.45715653422690283</v>
          </cell>
          <cell r="U515">
            <v>0.45445883760060013</v>
          </cell>
          <cell r="V515">
            <v>1.0636588380716936</v>
          </cell>
        </row>
        <row r="516">
          <cell r="C516">
            <v>40641</v>
          </cell>
          <cell r="D516">
            <v>53.63</v>
          </cell>
          <cell r="E516">
            <v>35.17</v>
          </cell>
          <cell r="F516">
            <v>39.9</v>
          </cell>
          <cell r="G516">
            <v>12.503788999999999</v>
          </cell>
          <cell r="H516">
            <v>4.540375</v>
          </cell>
          <cell r="I516">
            <v>32.57</v>
          </cell>
          <cell r="J516">
            <v>18.329999999999998</v>
          </cell>
          <cell r="L516">
            <v>0.1707050862257149</v>
          </cell>
          <cell r="M516">
            <v>0.44257588187038577</v>
          </cell>
          <cell r="N516">
            <v>0.39608117564730594</v>
          </cell>
          <cell r="O516">
            <v>0.62229297024357755</v>
          </cell>
          <cell r="P516">
            <v>1.7033227584053456E-2</v>
          </cell>
          <cell r="Q516">
            <v>1.0129789864029668</v>
          </cell>
          <cell r="R516">
            <v>0</v>
          </cell>
          <cell r="T516">
            <v>0.44973671613212074</v>
          </cell>
          <cell r="U516">
            <v>0.45580186097427489</v>
          </cell>
          <cell r="V516">
            <v>1.0327564894932015</v>
          </cell>
        </row>
        <row r="517">
          <cell r="C517">
            <v>40644</v>
          </cell>
          <cell r="D517">
            <v>53.4</v>
          </cell>
          <cell r="E517">
            <v>34.93</v>
          </cell>
          <cell r="F517">
            <v>39.31</v>
          </cell>
          <cell r="G517">
            <v>12.361060999999999</v>
          </cell>
          <cell r="H517">
            <v>4.7475639999999997</v>
          </cell>
          <cell r="I517">
            <v>32.229999999999997</v>
          </cell>
          <cell r="J517">
            <v>18.329999999999998</v>
          </cell>
          <cell r="L517">
            <v>0.1656843483955468</v>
          </cell>
          <cell r="M517">
            <v>0.43273174733388031</v>
          </cell>
          <cell r="N517">
            <v>0.37543736878936329</v>
          </cell>
          <cell r="O517">
            <v>0.60377485297073119</v>
          </cell>
          <cell r="P517">
            <v>6.3443072010981316E-2</v>
          </cell>
          <cell r="Q517">
            <v>0.99196538936959189</v>
          </cell>
          <cell r="R517">
            <v>0</v>
          </cell>
          <cell r="T517">
            <v>0.45476304451890853</v>
          </cell>
          <cell r="U517">
            <v>0.45631373026009042</v>
          </cell>
          <cell r="V517">
            <v>1.0679851668726823</v>
          </cell>
        </row>
        <row r="518">
          <cell r="C518">
            <v>40645</v>
          </cell>
          <cell r="D518">
            <v>52.25</v>
          </cell>
          <cell r="E518">
            <v>34.14</v>
          </cell>
          <cell r="F518">
            <v>38.1</v>
          </cell>
          <cell r="G518">
            <v>11.921438</v>
          </cell>
          <cell r="H518">
            <v>4.6569940000000001</v>
          </cell>
          <cell r="I518">
            <v>31.37</v>
          </cell>
          <cell r="J518">
            <v>18.329999999999998</v>
          </cell>
          <cell r="L518">
            <v>0.14058065924470631</v>
          </cell>
          <cell r="M518">
            <v>0.40032813781788357</v>
          </cell>
          <cell r="N518">
            <v>0.33310006997900632</v>
          </cell>
          <cell r="O518">
            <v>0.54673635828264988</v>
          </cell>
          <cell r="P518">
            <v>4.3155606895811882E-2</v>
          </cell>
          <cell r="Q518">
            <v>0.93881334981458608</v>
          </cell>
          <cell r="R518">
            <v>0</v>
          </cell>
          <cell r="T518">
            <v>0.44159885112494007</v>
          </cell>
          <cell r="U518">
            <v>0.45151939021670812</v>
          </cell>
          <cell r="V518">
            <v>1.0488257107540173</v>
          </cell>
        </row>
        <row r="519">
          <cell r="C519">
            <v>40646</v>
          </cell>
          <cell r="D519">
            <v>52.68</v>
          </cell>
          <cell r="E519">
            <v>34.340000000000003</v>
          </cell>
          <cell r="F519">
            <v>38.119999999999997</v>
          </cell>
          <cell r="G519">
            <v>12.049815000000001</v>
          </cell>
          <cell r="H519">
            <v>4.7263830000000002</v>
          </cell>
          <cell r="I519">
            <v>31.8</v>
          </cell>
          <cell r="J519">
            <v>18.329999999999998</v>
          </cell>
          <cell r="L519">
            <v>0.14996725605762928</v>
          </cell>
          <cell r="M519">
            <v>0.40853158326497141</v>
          </cell>
          <cell r="N519">
            <v>0.33379986004198736</v>
          </cell>
          <cell r="O519">
            <v>0.56339251783884192</v>
          </cell>
          <cell r="P519">
            <v>5.8698578264659185E-2</v>
          </cell>
          <cell r="Q519">
            <v>0.96538936959208899</v>
          </cell>
          <cell r="R519">
            <v>0</v>
          </cell>
          <cell r="T519">
            <v>0.42388702728578265</v>
          </cell>
          <cell r="U519">
            <v>0.44013663362322347</v>
          </cell>
          <cell r="V519">
            <v>0.98763906056860296</v>
          </cell>
        </row>
        <row r="520">
          <cell r="C520">
            <v>40647</v>
          </cell>
          <cell r="D520">
            <v>52.6</v>
          </cell>
          <cell r="E520">
            <v>34.71</v>
          </cell>
          <cell r="F520">
            <v>38.15</v>
          </cell>
          <cell r="G520">
            <v>11.879742999999999</v>
          </cell>
          <cell r="H520">
            <v>4.8531440000000003</v>
          </cell>
          <cell r="I520">
            <v>31.07</v>
          </cell>
          <cell r="J520">
            <v>18.329999999999998</v>
          </cell>
          <cell r="L520">
            <v>0.14822091246452729</v>
          </cell>
          <cell r="M520">
            <v>0.42370795734208366</v>
          </cell>
          <cell r="N520">
            <v>0.33484954513645904</v>
          </cell>
          <cell r="O520">
            <v>0.54132667763350373</v>
          </cell>
          <cell r="P520">
            <v>8.7092741513681959E-2</v>
          </cell>
          <cell r="Q520">
            <v>0.92027194066749085</v>
          </cell>
          <cell r="R520">
            <v>0</v>
          </cell>
          <cell r="T520">
            <v>0.42340832934418388</v>
          </cell>
          <cell r="U520">
            <v>0.43335056457661808</v>
          </cell>
          <cell r="V520">
            <v>1.0111248454882571</v>
          </cell>
        </row>
        <row r="521">
          <cell r="C521">
            <v>40648</v>
          </cell>
          <cell r="D521">
            <v>53.14</v>
          </cell>
          <cell r="E521">
            <v>34.99</v>
          </cell>
          <cell r="F521">
            <v>38.229999999999997</v>
          </cell>
          <cell r="G521">
            <v>11.872608</v>
          </cell>
          <cell r="H521">
            <v>4.847537</v>
          </cell>
          <cell r="I521">
            <v>31.74</v>
          </cell>
          <cell r="J521">
            <v>18.329999999999998</v>
          </cell>
          <cell r="L521">
            <v>0.16000873171796548</v>
          </cell>
          <cell r="M521">
            <v>0.43519278096800673</v>
          </cell>
          <cell r="N521">
            <v>0.33764870538838343</v>
          </cell>
          <cell r="O521">
            <v>0.54040095341161476</v>
          </cell>
          <cell r="P521">
            <v>8.5836786816753996E-2</v>
          </cell>
          <cell r="Q521">
            <v>0.96168108776266981</v>
          </cell>
          <cell r="R521">
            <v>0</v>
          </cell>
          <cell r="T521">
            <v>0.42723791287697482</v>
          </cell>
          <cell r="U521">
            <v>0.42650367937724243</v>
          </cell>
          <cell r="V521">
            <v>1.0543881334981462</v>
          </cell>
        </row>
        <row r="522">
          <cell r="C522">
            <v>40651</v>
          </cell>
          <cell r="D522">
            <v>53.29</v>
          </cell>
          <cell r="E522">
            <v>34.79</v>
          </cell>
          <cell r="F522">
            <v>37.56</v>
          </cell>
          <cell r="G522">
            <v>11.391667999999999</v>
          </cell>
          <cell r="H522">
            <v>4.8673909999999996</v>
          </cell>
          <cell r="I522">
            <v>31.6</v>
          </cell>
          <cell r="J522">
            <v>18.329999999999998</v>
          </cell>
          <cell r="L522">
            <v>0.16328312595503158</v>
          </cell>
          <cell r="M522">
            <v>0.42698933552091889</v>
          </cell>
          <cell r="N522">
            <v>0.31420573827851661</v>
          </cell>
          <cell r="O522">
            <v>0.47800182134781033</v>
          </cell>
          <cell r="P522">
            <v>9.0284035711493571E-2</v>
          </cell>
          <cell r="Q522">
            <v>0.95302843016069239</v>
          </cell>
          <cell r="R522">
            <v>0</v>
          </cell>
          <cell r="T522">
            <v>0.43848731450454781</v>
          </cell>
          <cell r="U522">
            <v>0.43301100772365148</v>
          </cell>
          <cell r="V522">
            <v>1.1576019777503088</v>
          </cell>
        </row>
        <row r="523">
          <cell r="C523">
            <v>40652</v>
          </cell>
          <cell r="D523">
            <v>53.42</v>
          </cell>
          <cell r="E523">
            <v>34.54</v>
          </cell>
          <cell r="F523">
            <v>38.19</v>
          </cell>
          <cell r="G523">
            <v>11.314678000000001</v>
          </cell>
          <cell r="H523">
            <v>4.8656189999999997</v>
          </cell>
          <cell r="I523">
            <v>31.77</v>
          </cell>
          <cell r="J523">
            <v>18.329999999999998</v>
          </cell>
          <cell r="L523">
            <v>0.16612093429382235</v>
          </cell>
          <cell r="M523">
            <v>0.41673502871205903</v>
          </cell>
          <cell r="N523">
            <v>0.33624912526242134</v>
          </cell>
          <cell r="O523">
            <v>0.46801282235086217</v>
          </cell>
          <cell r="P523">
            <v>8.9887111915710527E-2</v>
          </cell>
          <cell r="Q523">
            <v>0.96353522867737951</v>
          </cell>
          <cell r="R523">
            <v>0</v>
          </cell>
          <cell r="T523">
            <v>0.43250359023456214</v>
          </cell>
          <cell r="U523">
            <v>0.44096271969835188</v>
          </cell>
          <cell r="V523">
            <v>1.1915945611866503</v>
          </cell>
        </row>
        <row r="524">
          <cell r="C524">
            <v>40653</v>
          </cell>
          <cell r="D524">
            <v>55.27</v>
          </cell>
          <cell r="E524">
            <v>35.130000000000003</v>
          </cell>
          <cell r="F524">
            <v>39.54</v>
          </cell>
          <cell r="G524">
            <v>12.037131</v>
          </cell>
          <cell r="H524">
            <v>5.0415080000000003</v>
          </cell>
          <cell r="I524">
            <v>32.56</v>
          </cell>
          <cell r="J524">
            <v>18.329999999999998</v>
          </cell>
          <cell r="L524">
            <v>0.20650512988430481</v>
          </cell>
          <cell r="M524">
            <v>0.44093519278096815</v>
          </cell>
          <cell r="N524">
            <v>0.38348495451364606</v>
          </cell>
          <cell r="O524">
            <v>0.56174684355286608</v>
          </cell>
          <cell r="P524">
            <v>0.1292858306044824</v>
          </cell>
          <cell r="Q524">
            <v>1.0123609394313968</v>
          </cell>
          <cell r="R524">
            <v>0</v>
          </cell>
          <cell r="T524">
            <v>0.43944471038774535</v>
          </cell>
          <cell r="U524">
            <v>0.45547750815950055</v>
          </cell>
          <cell r="V524">
            <v>1.2132262051915947</v>
          </cell>
        </row>
        <row r="525">
          <cell r="C525">
            <v>40654</v>
          </cell>
          <cell r="D525">
            <v>56.94</v>
          </cell>
          <cell r="E525">
            <v>35.520000000000003</v>
          </cell>
          <cell r="F525">
            <v>40.4</v>
          </cell>
          <cell r="G525">
            <v>12.028869</v>
          </cell>
          <cell r="H525">
            <v>5.1830569999999998</v>
          </cell>
          <cell r="I525">
            <v>32.6</v>
          </cell>
          <cell r="J525">
            <v>18.329999999999998</v>
          </cell>
          <cell r="L525">
            <v>0.24296005239030771</v>
          </cell>
          <cell r="M525">
            <v>0.45693191140278944</v>
          </cell>
          <cell r="N525">
            <v>0.41357592722183356</v>
          </cell>
          <cell r="O525">
            <v>0.56067489771947487</v>
          </cell>
          <cell r="P525">
            <v>0.1609924707677497</v>
          </cell>
          <cell r="Q525">
            <v>1.0148331273176763</v>
          </cell>
          <cell r="R525">
            <v>0</v>
          </cell>
          <cell r="T525">
            <v>0.42891335567257072</v>
          </cell>
          <cell r="U525">
            <v>0.44188003000263537</v>
          </cell>
          <cell r="V525">
            <v>1.2169344870210133</v>
          </cell>
        </row>
        <row r="526">
          <cell r="C526">
            <v>40655</v>
          </cell>
          <cell r="D526">
            <v>56.94</v>
          </cell>
          <cell r="E526">
            <v>35.520000000000003</v>
          </cell>
          <cell r="F526">
            <v>40.4</v>
          </cell>
          <cell r="G526">
            <v>12.028869</v>
          </cell>
          <cell r="H526">
            <v>5.2255659999999997</v>
          </cell>
          <cell r="I526">
            <v>32.6</v>
          </cell>
          <cell r="J526">
            <v>18.329999999999998</v>
          </cell>
          <cell r="L526">
            <v>0.24296005239030771</v>
          </cell>
          <cell r="M526">
            <v>0.45693191140278944</v>
          </cell>
          <cell r="N526">
            <v>0.41357592722183356</v>
          </cell>
          <cell r="O526">
            <v>0.56067489771947487</v>
          </cell>
          <cell r="P526">
            <v>0.17051438591162449</v>
          </cell>
          <cell r="Q526">
            <v>1.0148331273176763</v>
          </cell>
          <cell r="R526">
            <v>0</v>
          </cell>
          <cell r="T526">
            <v>0.44758257539492574</v>
          </cell>
          <cell r="U526">
            <v>0.45099231689269997</v>
          </cell>
          <cell r="V526">
            <v>1.1668726823238567</v>
          </cell>
        </row>
        <row r="527">
          <cell r="C527">
            <v>40658</v>
          </cell>
          <cell r="D527">
            <v>56.82</v>
          </cell>
          <cell r="E527">
            <v>35.42</v>
          </cell>
          <cell r="F527">
            <v>40.159999999999997</v>
          </cell>
          <cell r="G527">
            <v>12.028869</v>
          </cell>
          <cell r="H527">
            <v>5.2204670000000002</v>
          </cell>
          <cell r="I527">
            <v>32.24</v>
          </cell>
          <cell r="J527">
            <v>18.329999999999998</v>
          </cell>
          <cell r="L527">
            <v>0.24034053700065483</v>
          </cell>
          <cell r="M527">
            <v>0.4528301886792454</v>
          </cell>
          <cell r="N527">
            <v>0.40517844646606016</v>
          </cell>
          <cell r="O527">
            <v>0.56067489771947487</v>
          </cell>
          <cell r="P527">
            <v>0.16937222200942448</v>
          </cell>
          <cell r="Q527">
            <v>0.99258343634116208</v>
          </cell>
          <cell r="R527">
            <v>0</v>
          </cell>
          <cell r="T527">
            <v>0.42987075155576832</v>
          </cell>
          <cell r="U527">
            <v>0.4334721968821586</v>
          </cell>
          <cell r="V527">
            <v>1.1563658838071695</v>
          </cell>
        </row>
        <row r="528">
          <cell r="C528">
            <v>40659</v>
          </cell>
          <cell r="D528">
            <v>57.22</v>
          </cell>
          <cell r="E528">
            <v>35.74</v>
          </cell>
          <cell r="F528">
            <v>40.409999999999997</v>
          </cell>
          <cell r="G528">
            <v>12.318491</v>
          </cell>
          <cell r="H528">
            <v>5.087129</v>
          </cell>
          <cell r="I528">
            <v>32.35</v>
          </cell>
          <cell r="J528">
            <v>18.329999999999998</v>
          </cell>
          <cell r="L528">
            <v>0.24907225496616459</v>
          </cell>
          <cell r="M528">
            <v>0.46595570139458586</v>
          </cell>
          <cell r="N528">
            <v>0.41392582225332397</v>
          </cell>
          <cell r="O528">
            <v>0.59825164622569837</v>
          </cell>
          <cell r="P528">
            <v>0.13950482636487926</v>
          </cell>
          <cell r="Q528">
            <v>0.99938195302843025</v>
          </cell>
          <cell r="R528">
            <v>0</v>
          </cell>
          <cell r="T528">
            <v>0.40976543800861664</v>
          </cell>
          <cell r="U528">
            <v>0.41007825011656424</v>
          </cell>
          <cell r="V528">
            <v>1.1174289245982694</v>
          </cell>
        </row>
        <row r="529">
          <cell r="C529">
            <v>40660</v>
          </cell>
          <cell r="D529">
            <v>58.18</v>
          </cell>
          <cell r="E529">
            <v>35.9</v>
          </cell>
          <cell r="F529">
            <v>35.450000000000003</v>
          </cell>
          <cell r="G529">
            <v>11.886585</v>
          </cell>
          <cell r="H529">
            <v>5.0208700000000004</v>
          </cell>
          <cell r="I529">
            <v>33.39</v>
          </cell>
          <cell r="J529">
            <v>18.329999999999998</v>
          </cell>
          <cell r="L529">
            <v>0.27002837808338787</v>
          </cell>
          <cell r="M529">
            <v>0.47251845775225587</v>
          </cell>
          <cell r="N529">
            <v>0.24037788663401005</v>
          </cell>
          <cell r="O529">
            <v>0.54221438683128431</v>
          </cell>
          <cell r="P529">
            <v>0.12466296756984763</v>
          </cell>
          <cell r="Q529">
            <v>1.0636588380716936</v>
          </cell>
          <cell r="R529">
            <v>0</v>
          </cell>
          <cell r="T529">
            <v>0.39229296314025847</v>
          </cell>
          <cell r="U529">
            <v>0.4105343712623406</v>
          </cell>
          <cell r="V529">
            <v>1.1180469715698396</v>
          </cell>
        </row>
        <row r="530">
          <cell r="C530">
            <v>40661</v>
          </cell>
          <cell r="D530">
            <v>57.58</v>
          </cell>
          <cell r="E530">
            <v>35.549999999999997</v>
          </cell>
          <cell r="F530">
            <v>34.49</v>
          </cell>
          <cell r="G530">
            <v>11.921737</v>
          </cell>
          <cell r="H530">
            <v>5.2428020000000002</v>
          </cell>
          <cell r="I530">
            <v>32.89</v>
          </cell>
          <cell r="J530">
            <v>18.329999999999998</v>
          </cell>
          <cell r="L530">
            <v>0.25693080113512323</v>
          </cell>
          <cell r="M530">
            <v>0.4581624282198522</v>
          </cell>
          <cell r="N530">
            <v>0.20678796361091689</v>
          </cell>
          <cell r="O530">
            <v>0.54677515177141589</v>
          </cell>
          <cell r="P530">
            <v>0.17437520901778614</v>
          </cell>
          <cell r="Q530">
            <v>1.0327564894932015</v>
          </cell>
          <cell r="R530">
            <v>0</v>
          </cell>
          <cell r="T530">
            <v>0.41766395404499745</v>
          </cell>
          <cell r="U530">
            <v>0.42664558373370626</v>
          </cell>
          <cell r="V530">
            <v>1.1402966625463538</v>
          </cell>
        </row>
        <row r="531">
          <cell r="C531">
            <v>40662</v>
          </cell>
          <cell r="D531">
            <v>57.09</v>
          </cell>
          <cell r="E531">
            <v>35.53</v>
          </cell>
          <cell r="F531">
            <v>35.19</v>
          </cell>
          <cell r="G531">
            <v>11.826745000000001</v>
          </cell>
          <cell r="H531">
            <v>5.2428020000000002</v>
          </cell>
          <cell r="I531">
            <v>33.46</v>
          </cell>
          <cell r="J531">
            <v>18.329999999999998</v>
          </cell>
          <cell r="L531">
            <v>0.24623444662737404</v>
          </cell>
          <cell r="M531">
            <v>0.45734208367514362</v>
          </cell>
          <cell r="N531">
            <v>0.23128061581525539</v>
          </cell>
          <cell r="O531">
            <v>0.53445049931371869</v>
          </cell>
          <cell r="P531">
            <v>0.17437520901778614</v>
          </cell>
          <cell r="Q531">
            <v>1.0679851668726825</v>
          </cell>
          <cell r="R531">
            <v>0</v>
          </cell>
          <cell r="T531">
            <v>0.40569650550502617</v>
          </cell>
          <cell r="U531">
            <v>0.43085710231304092</v>
          </cell>
          <cell r="V531">
            <v>1.1514215080346109</v>
          </cell>
        </row>
        <row r="532">
          <cell r="C532">
            <v>40665</v>
          </cell>
          <cell r="D532">
            <v>57.24</v>
          </cell>
          <cell r="E532">
            <v>35.01</v>
          </cell>
          <cell r="F532">
            <v>35.22</v>
          </cell>
          <cell r="G532">
            <v>11.691115999999999</v>
          </cell>
          <cell r="H532">
            <v>5.4237289999999998</v>
          </cell>
          <cell r="I532">
            <v>33.15</v>
          </cell>
          <cell r="J532">
            <v>18.329999999999998</v>
          </cell>
          <cell r="L532">
            <v>0.24950884086444014</v>
          </cell>
          <cell r="M532">
            <v>0.43601312551271532</v>
          </cell>
          <cell r="N532">
            <v>0.23233030090972706</v>
          </cell>
          <cell r="O532">
            <v>0.51685343547481599</v>
          </cell>
          <cell r="P532">
            <v>0.21490242775348523</v>
          </cell>
          <cell r="Q532">
            <v>1.0488257107540173</v>
          </cell>
          <cell r="R532">
            <v>0</v>
          </cell>
          <cell r="T532">
            <v>0.4028243178554331</v>
          </cell>
          <cell r="U532">
            <v>0.42072614486407589</v>
          </cell>
          <cell r="V532">
            <v>1.1254635352286775</v>
          </cell>
        </row>
        <row r="533">
          <cell r="C533">
            <v>40666</v>
          </cell>
          <cell r="D533">
            <v>56.49</v>
          </cell>
          <cell r="E533">
            <v>34.799999999999997</v>
          </cell>
          <cell r="F533">
            <v>34.9</v>
          </cell>
          <cell r="G533">
            <v>11.879878</v>
          </cell>
          <cell r="H533">
            <v>5.4237289999999998</v>
          </cell>
          <cell r="I533">
            <v>32.159999999999997</v>
          </cell>
          <cell r="J533">
            <v>18.329999999999998</v>
          </cell>
          <cell r="L533">
            <v>0.2331368696791094</v>
          </cell>
          <cell r="M533">
            <v>0.42739950779327307</v>
          </cell>
          <cell r="N533">
            <v>0.22113365990202949</v>
          </cell>
          <cell r="O533">
            <v>0.54134419308829762</v>
          </cell>
          <cell r="P533">
            <v>0.21490242775348523</v>
          </cell>
          <cell r="Q533">
            <v>0.98763906056860296</v>
          </cell>
          <cell r="R533">
            <v>0</v>
          </cell>
          <cell r="T533">
            <v>0.37410244135950194</v>
          </cell>
          <cell r="U533">
            <v>0.3982140323136491</v>
          </cell>
          <cell r="V533">
            <v>0.97960444993819551</v>
          </cell>
        </row>
        <row r="534">
          <cell r="C534">
            <v>40667</v>
          </cell>
          <cell r="D534">
            <v>56.08</v>
          </cell>
          <cell r="E534">
            <v>34.82</v>
          </cell>
          <cell r="F534">
            <v>34.86</v>
          </cell>
          <cell r="G534">
            <v>11.757711</v>
          </cell>
          <cell r="H534">
            <v>5.4237289999999998</v>
          </cell>
          <cell r="I534">
            <v>32.54</v>
          </cell>
          <cell r="J534">
            <v>18.329999999999998</v>
          </cell>
          <cell r="L534">
            <v>0.22418685876446176</v>
          </cell>
          <cell r="M534">
            <v>0.4282198523379821</v>
          </cell>
          <cell r="N534">
            <v>0.21973407977606718</v>
          </cell>
          <cell r="O534">
            <v>0.52549374445262842</v>
          </cell>
          <cell r="P534">
            <v>0.21490242775348523</v>
          </cell>
          <cell r="Q534">
            <v>1.0111248454882569</v>
          </cell>
          <cell r="R534">
            <v>0</v>
          </cell>
          <cell r="T534">
            <v>0.36213499281953093</v>
          </cell>
          <cell r="U534">
            <v>0.3917573840945488</v>
          </cell>
          <cell r="V534">
            <v>0.95982694684796055</v>
          </cell>
        </row>
        <row r="535">
          <cell r="C535">
            <v>40668</v>
          </cell>
          <cell r="D535">
            <v>56.13</v>
          </cell>
          <cell r="E535">
            <v>35.020000000000003</v>
          </cell>
          <cell r="F535">
            <v>33.85</v>
          </cell>
          <cell r="G535">
            <v>11.698416</v>
          </cell>
          <cell r="H535">
            <v>5.4237289999999998</v>
          </cell>
          <cell r="I535">
            <v>33.24</v>
          </cell>
          <cell r="J535">
            <v>18.329999999999998</v>
          </cell>
          <cell r="L535">
            <v>0.22527832351015054</v>
          </cell>
          <cell r="M535">
            <v>0.43642329778506994</v>
          </cell>
          <cell r="N535">
            <v>0.18439468159552153</v>
          </cell>
          <cell r="O535">
            <v>0.51780056747478653</v>
          </cell>
          <cell r="P535">
            <v>0.21490242775348523</v>
          </cell>
          <cell r="Q535">
            <v>1.0543881334981462</v>
          </cell>
          <cell r="R535">
            <v>0</v>
          </cell>
          <cell r="T535">
            <v>0.37434179033030146</v>
          </cell>
          <cell r="U535">
            <v>0.39947089947089948</v>
          </cell>
          <cell r="V535">
            <v>1.1322620519159456</v>
          </cell>
        </row>
        <row r="536">
          <cell r="C536">
            <v>40669</v>
          </cell>
          <cell r="D536">
            <v>56.57</v>
          </cell>
          <cell r="E536">
            <v>35.229999999999997</v>
          </cell>
          <cell r="F536">
            <v>34.14</v>
          </cell>
          <cell r="G536">
            <v>11.627637</v>
          </cell>
          <cell r="H536">
            <v>5.4731610000000002</v>
          </cell>
          <cell r="I536">
            <v>34.909999999999997</v>
          </cell>
          <cell r="J536">
            <v>18.329999999999998</v>
          </cell>
          <cell r="L536">
            <v>0.23488321327221118</v>
          </cell>
          <cell r="M536">
            <v>0.44503691550451174</v>
          </cell>
          <cell r="N536">
            <v>0.19454163750874742</v>
          </cell>
          <cell r="O536">
            <v>0.50861740914247044</v>
          </cell>
          <cell r="P536">
            <v>0.22597507847196896</v>
          </cell>
          <cell r="Q536">
            <v>1.1576019777503088</v>
          </cell>
          <cell r="R536">
            <v>0</v>
          </cell>
          <cell r="T536">
            <v>0.38726663475347067</v>
          </cell>
          <cell r="U536">
            <v>0.41038739889314596</v>
          </cell>
          <cell r="V536">
            <v>1.1452410383189124</v>
          </cell>
        </row>
        <row r="537">
          <cell r="C537">
            <v>40672</v>
          </cell>
          <cell r="D537">
            <v>56.66</v>
          </cell>
          <cell r="E537">
            <v>35.340000000000003</v>
          </cell>
          <cell r="F537">
            <v>33.86</v>
          </cell>
          <cell r="G537">
            <v>11.599914</v>
          </cell>
          <cell r="H537">
            <v>5.3866630000000004</v>
          </cell>
          <cell r="I537">
            <v>35.46</v>
          </cell>
          <cell r="J537">
            <v>18.329999999999998</v>
          </cell>
          <cell r="L537">
            <v>0.23684784981445084</v>
          </cell>
          <cell r="M537">
            <v>0.4495488105004104</v>
          </cell>
          <cell r="N537">
            <v>0.18474457662701194</v>
          </cell>
          <cell r="O537">
            <v>0.5050205131924459</v>
          </cell>
          <cell r="P537">
            <v>0.20659973169564205</v>
          </cell>
          <cell r="Q537">
            <v>1.1915945611866503</v>
          </cell>
          <cell r="R537">
            <v>0</v>
          </cell>
          <cell r="T537">
            <v>0.40378171373863098</v>
          </cell>
          <cell r="U537">
            <v>0.41745220863994803</v>
          </cell>
          <cell r="V537">
            <v>1.1637824474660072</v>
          </cell>
        </row>
        <row r="538">
          <cell r="C538">
            <v>40673</v>
          </cell>
          <cell r="D538">
            <v>56.91</v>
          </cell>
          <cell r="E538">
            <v>35.46</v>
          </cell>
          <cell r="F538">
            <v>33.89</v>
          </cell>
          <cell r="G538">
            <v>11.7821</v>
          </cell>
          <cell r="H538">
            <v>5.5841019999999997</v>
          </cell>
          <cell r="I538">
            <v>35.81</v>
          </cell>
          <cell r="J538">
            <v>18.329999999999998</v>
          </cell>
          <cell r="L538">
            <v>0.24230517354289449</v>
          </cell>
          <cell r="M538">
            <v>0.45447087776866302</v>
          </cell>
          <cell r="N538">
            <v>0.18579426172148361</v>
          </cell>
          <cell r="O538">
            <v>0.52865807354129668</v>
          </cell>
          <cell r="P538">
            <v>0.25082559925525261</v>
          </cell>
          <cell r="Q538">
            <v>1.2132262051915945</v>
          </cell>
          <cell r="R538">
            <v>0</v>
          </cell>
          <cell r="T538">
            <v>0.42508377213977977</v>
          </cell>
          <cell r="U538">
            <v>0.43693364957732767</v>
          </cell>
          <cell r="V538">
            <v>1.088380716934487</v>
          </cell>
        </row>
        <row r="539">
          <cell r="C539">
            <v>40674</v>
          </cell>
          <cell r="D539">
            <v>56.59</v>
          </cell>
          <cell r="E539">
            <v>34.9</v>
          </cell>
          <cell r="F539">
            <v>33.9</v>
          </cell>
          <cell r="G539">
            <v>11.697061</v>
          </cell>
          <cell r="H539">
            <v>5.5531509999999997</v>
          </cell>
          <cell r="I539">
            <v>35.869999999999997</v>
          </cell>
          <cell r="J539">
            <v>18.329999999999998</v>
          </cell>
          <cell r="L539">
            <v>0.23531979917048673</v>
          </cell>
          <cell r="M539">
            <v>0.4315012305168171</v>
          </cell>
          <cell r="N539">
            <v>0.18614415675297402</v>
          </cell>
          <cell r="O539">
            <v>0.51762476420629877</v>
          </cell>
          <cell r="P539">
            <v>0.24389264868906513</v>
          </cell>
          <cell r="Q539">
            <v>1.2169344870210135</v>
          </cell>
          <cell r="R539">
            <v>0</v>
          </cell>
          <cell r="T539">
            <v>0.38367640019147925</v>
          </cell>
          <cell r="U539">
            <v>0.40342901741369191</v>
          </cell>
          <cell r="V539">
            <v>1.0871446229913477</v>
          </cell>
        </row>
        <row r="540">
          <cell r="C540">
            <v>40675</v>
          </cell>
          <cell r="D540">
            <v>57.34</v>
          </cell>
          <cell r="E540">
            <v>35.33</v>
          </cell>
          <cell r="F540">
            <v>34.17</v>
          </cell>
          <cell r="G540">
            <v>11.579022</v>
          </cell>
          <cell r="H540">
            <v>5.5497059999999996</v>
          </cell>
          <cell r="I540">
            <v>35.06</v>
          </cell>
          <cell r="J540">
            <v>18.329999999999998</v>
          </cell>
          <cell r="L540">
            <v>0.25169177035581747</v>
          </cell>
          <cell r="M540">
            <v>0.44913863822805578</v>
          </cell>
          <cell r="N540">
            <v>0.1955913226032191</v>
          </cell>
          <cell r="O540">
            <v>0.50230989925499636</v>
          </cell>
          <cell r="P540">
            <v>0.24312097686261303</v>
          </cell>
          <cell r="Q540">
            <v>1.1668726823238567</v>
          </cell>
          <cell r="R540">
            <v>0</v>
          </cell>
          <cell r="T540">
            <v>0.38200095739588336</v>
          </cell>
          <cell r="U540">
            <v>0.40551703865880112</v>
          </cell>
          <cell r="V540">
            <v>1.0716934487021015</v>
          </cell>
        </row>
        <row r="541">
          <cell r="C541">
            <v>40676</v>
          </cell>
          <cell r="D541">
            <v>57.12</v>
          </cell>
          <cell r="E541">
            <v>35.18</v>
          </cell>
          <cell r="F541">
            <v>34.450000000000003</v>
          </cell>
          <cell r="G541">
            <v>11.329414</v>
          </cell>
          <cell r="H541">
            <v>5.440912</v>
          </cell>
          <cell r="I541">
            <v>34.89</v>
          </cell>
          <cell r="J541">
            <v>18.329999999999998</v>
          </cell>
          <cell r="L541">
            <v>0.24688932547478704</v>
          </cell>
          <cell r="M541">
            <v>0.44298605414273995</v>
          </cell>
          <cell r="N541">
            <v>0.20538838348495458</v>
          </cell>
          <cell r="O541">
            <v>0.46992473154970638</v>
          </cell>
          <cell r="P541">
            <v>0.21875137898539387</v>
          </cell>
          <cell r="Q541">
            <v>1.1563658838071693</v>
          </cell>
          <cell r="R541">
            <v>0</v>
          </cell>
          <cell r="T541">
            <v>0.35782671134514116</v>
          </cell>
          <cell r="U541">
            <v>0.38497638306067444</v>
          </cell>
          <cell r="V541">
            <v>1.0945611866501854</v>
          </cell>
        </row>
        <row r="542">
          <cell r="C542">
            <v>40679</v>
          </cell>
          <cell r="D542">
            <v>56.7</v>
          </cell>
          <cell r="E542">
            <v>34.909999999999997</v>
          </cell>
          <cell r="F542">
            <v>33.36</v>
          </cell>
          <cell r="G542">
            <v>11.726051</v>
          </cell>
          <cell r="H542">
            <v>5.3579160000000003</v>
          </cell>
          <cell r="I542">
            <v>34.26</v>
          </cell>
          <cell r="J542">
            <v>18.329999999999998</v>
          </cell>
          <cell r="L542">
            <v>0.23772102161100195</v>
          </cell>
          <cell r="M542">
            <v>0.43191140278917128</v>
          </cell>
          <cell r="N542">
            <v>0.16724982505248431</v>
          </cell>
          <cell r="O542">
            <v>0.52138604594316762</v>
          </cell>
          <cell r="P542">
            <v>0.20016047190028163</v>
          </cell>
          <cell r="Q542">
            <v>1.1174289245982694</v>
          </cell>
          <cell r="R542">
            <v>0</v>
          </cell>
          <cell r="T542">
            <v>0.34801340354236487</v>
          </cell>
          <cell r="U542">
            <v>0.36966084858805176</v>
          </cell>
          <cell r="V542">
            <v>1.0599505562422744</v>
          </cell>
        </row>
        <row r="543">
          <cell r="C543">
            <v>40680</v>
          </cell>
          <cell r="D543">
            <v>56.35</v>
          </cell>
          <cell r="E543">
            <v>34.44</v>
          </cell>
          <cell r="F543">
            <v>33.08</v>
          </cell>
          <cell r="G543">
            <v>11.281760999999999</v>
          </cell>
          <cell r="H543">
            <v>5.3688799999999999</v>
          </cell>
          <cell r="I543">
            <v>34.270000000000003</v>
          </cell>
          <cell r="J543">
            <v>18.329999999999998</v>
          </cell>
          <cell r="L543">
            <v>0.23008076839118097</v>
          </cell>
          <cell r="M543">
            <v>0.41263330598851522</v>
          </cell>
          <cell r="N543">
            <v>0.15745276417074883</v>
          </cell>
          <cell r="O543">
            <v>0.46374203549565296</v>
          </cell>
          <cell r="P543">
            <v>0.20261638188728304</v>
          </cell>
          <cell r="Q543">
            <v>1.1180469715698393</v>
          </cell>
          <cell r="R543">
            <v>0</v>
          </cell>
          <cell r="T543">
            <v>0.35351842987075144</v>
          </cell>
          <cell r="U543">
            <v>0.36915404731496693</v>
          </cell>
          <cell r="V543">
            <v>1.1044499381953026</v>
          </cell>
        </row>
        <row r="544">
          <cell r="C544">
            <v>40681</v>
          </cell>
          <cell r="D544">
            <v>56.45</v>
          </cell>
          <cell r="E544">
            <v>35.18</v>
          </cell>
          <cell r="F544">
            <v>34.24</v>
          </cell>
          <cell r="G544">
            <v>11.482298999999999</v>
          </cell>
          <cell r="H544">
            <v>5.4794520000000002</v>
          </cell>
          <cell r="I544">
            <v>34.630000000000003</v>
          </cell>
          <cell r="J544">
            <v>18.329999999999998</v>
          </cell>
          <cell r="L544">
            <v>0.2322636978825583</v>
          </cell>
          <cell r="M544">
            <v>0.44298605414273995</v>
          </cell>
          <cell r="N544">
            <v>0.19804058782365308</v>
          </cell>
          <cell r="O544">
            <v>0.48976065974360727</v>
          </cell>
          <cell r="P544">
            <v>0.22738424754605013</v>
          </cell>
          <cell r="Q544">
            <v>1.1402966625463535</v>
          </cell>
          <cell r="R544">
            <v>0</v>
          </cell>
          <cell r="T544">
            <v>0.32719004308281485</v>
          </cell>
          <cell r="U544">
            <v>0.35588598998560683</v>
          </cell>
          <cell r="V544">
            <v>1.0648949320148331</v>
          </cell>
        </row>
        <row r="545">
          <cell r="C545">
            <v>40682</v>
          </cell>
          <cell r="D545">
            <v>57.3</v>
          </cell>
          <cell r="E545">
            <v>34.97</v>
          </cell>
          <cell r="F545">
            <v>33.58</v>
          </cell>
          <cell r="G545">
            <v>11.632318</v>
          </cell>
          <cell r="H545">
            <v>5.2731389999999996</v>
          </cell>
          <cell r="I545">
            <v>34.81</v>
          </cell>
          <cell r="J545">
            <v>18.329999999999998</v>
          </cell>
          <cell r="L545">
            <v>0.25081859855926636</v>
          </cell>
          <cell r="M545">
            <v>0.4343724364232977</v>
          </cell>
          <cell r="N545">
            <v>0.17494751574527645</v>
          </cell>
          <cell r="O545">
            <v>0.50922474131943773</v>
          </cell>
          <cell r="P545">
            <v>0.18117062504073944</v>
          </cell>
          <cell r="Q545">
            <v>1.1514215080346109</v>
          </cell>
          <cell r="R545">
            <v>0</v>
          </cell>
          <cell r="T545">
            <v>0.32814743896601245</v>
          </cell>
          <cell r="U545">
            <v>0.36069553406718141</v>
          </cell>
          <cell r="V545">
            <v>1.1155747836835599</v>
          </cell>
        </row>
        <row r="546">
          <cell r="C546">
            <v>40683</v>
          </cell>
          <cell r="D546">
            <v>57.38</v>
          </cell>
          <cell r="E546">
            <v>35</v>
          </cell>
          <cell r="F546">
            <v>33.51</v>
          </cell>
          <cell r="G546">
            <v>11.475154</v>
          </cell>
          <cell r="H546">
            <v>5.32925</v>
          </cell>
          <cell r="I546">
            <v>34.39</v>
          </cell>
          <cell r="J546">
            <v>18.329999999999998</v>
          </cell>
          <cell r="L546">
            <v>0.25256494215236858</v>
          </cell>
          <cell r="M546">
            <v>0.43560295324036091</v>
          </cell>
          <cell r="N546">
            <v>0.17249825052484247</v>
          </cell>
          <cell r="O546">
            <v>0.48883363808062263</v>
          </cell>
          <cell r="P546">
            <v>0.19373935591274227</v>
          </cell>
          <cell r="Q546">
            <v>1.1254635352286773</v>
          </cell>
          <cell r="R546">
            <v>0</v>
          </cell>
          <cell r="T546">
            <v>0.3068453805648636</v>
          </cell>
          <cell r="U546">
            <v>0.33984572969247295</v>
          </cell>
          <cell r="V546">
            <v>1.0871446229913477</v>
          </cell>
        </row>
        <row r="547">
          <cell r="C547">
            <v>40686</v>
          </cell>
          <cell r="D547">
            <v>56.38</v>
          </cell>
          <cell r="E547">
            <v>34.25</v>
          </cell>
          <cell r="F547">
            <v>32.96</v>
          </cell>
          <cell r="G547">
            <v>11.064396</v>
          </cell>
          <cell r="H547">
            <v>5.1695690000000001</v>
          </cell>
          <cell r="I547">
            <v>32.03</v>
          </cell>
          <cell r="J547">
            <v>18.329999999999998</v>
          </cell>
          <cell r="L547">
            <v>0.23073564723859419</v>
          </cell>
          <cell r="M547">
            <v>0.40484003281378178</v>
          </cell>
          <cell r="N547">
            <v>0.15325402379286235</v>
          </cell>
          <cell r="O547">
            <v>0.43554020711571195</v>
          </cell>
          <cell r="P547">
            <v>0.15797119076914745</v>
          </cell>
          <cell r="Q547">
            <v>0.97960444993819551</v>
          </cell>
          <cell r="R547">
            <v>0</v>
          </cell>
          <cell r="T547">
            <v>0.29535662996649109</v>
          </cell>
          <cell r="U547">
            <v>0.33779825254921036</v>
          </cell>
          <cell r="V547">
            <v>1.0686032138442523</v>
          </cell>
        </row>
        <row r="548">
          <cell r="C548">
            <v>40687</v>
          </cell>
          <cell r="D548">
            <v>56.31</v>
          </cell>
          <cell r="E548">
            <v>34.08</v>
          </cell>
          <cell r="F548">
            <v>32.979999999999997</v>
          </cell>
          <cell r="G548">
            <v>11.018420000000001</v>
          </cell>
          <cell r="H548">
            <v>5.2602739999999999</v>
          </cell>
          <cell r="I548">
            <v>31.71</v>
          </cell>
          <cell r="J548">
            <v>18.329999999999998</v>
          </cell>
          <cell r="L548">
            <v>0.22920759659463008</v>
          </cell>
          <cell r="M548">
            <v>0.39786710418375715</v>
          </cell>
          <cell r="N548">
            <v>0.15395381385584317</v>
          </cell>
          <cell r="O548">
            <v>0.42957509193343246</v>
          </cell>
          <cell r="P548">
            <v>0.17828889556401828</v>
          </cell>
          <cell r="Q548">
            <v>0.95982694684796055</v>
          </cell>
          <cell r="R548">
            <v>0</v>
          </cell>
          <cell r="T548">
            <v>0.31809478219243659</v>
          </cell>
          <cell r="U548">
            <v>0.35757870623770999</v>
          </cell>
          <cell r="V548">
            <v>1.1149567367119899</v>
          </cell>
        </row>
        <row r="549">
          <cell r="C549">
            <v>40688</v>
          </cell>
          <cell r="D549">
            <v>56.99</v>
          </cell>
          <cell r="E549">
            <v>34.28</v>
          </cell>
          <cell r="F549">
            <v>33.229999999999997</v>
          </cell>
          <cell r="G549">
            <v>11.018250999999999</v>
          </cell>
          <cell r="H549">
            <v>5.0484720000000003</v>
          </cell>
          <cell r="I549">
            <v>34.5</v>
          </cell>
          <cell r="J549">
            <v>18.329999999999998</v>
          </cell>
          <cell r="L549">
            <v>0.24405151713599649</v>
          </cell>
          <cell r="M549">
            <v>0.40607054963084499</v>
          </cell>
          <cell r="N549">
            <v>0.16270118964310698</v>
          </cell>
          <cell r="O549">
            <v>0.4295531651789124</v>
          </cell>
          <cell r="P549">
            <v>0.1308457500818152</v>
          </cell>
          <cell r="Q549">
            <v>1.1322620519159456</v>
          </cell>
          <cell r="R549">
            <v>0</v>
          </cell>
          <cell r="T549">
            <v>0.29392053614169472</v>
          </cell>
          <cell r="U549">
            <v>0.33362727807172265</v>
          </cell>
          <cell r="V549">
            <v>1.0741656365883809</v>
          </cell>
        </row>
        <row r="550">
          <cell r="C550">
            <v>40689</v>
          </cell>
          <cell r="D550">
            <v>57.17</v>
          </cell>
          <cell r="E550">
            <v>34.32</v>
          </cell>
          <cell r="F550">
            <v>34.65</v>
          </cell>
          <cell r="G550">
            <v>10.990482999999999</v>
          </cell>
          <cell r="H550">
            <v>5.1748510000000003</v>
          </cell>
          <cell r="I550">
            <v>34.71</v>
          </cell>
          <cell r="J550">
            <v>18.329999999999998</v>
          </cell>
          <cell r="L550">
            <v>0.24798079022047581</v>
          </cell>
          <cell r="M550">
            <v>0.4077112387202626</v>
          </cell>
          <cell r="N550">
            <v>0.21238628411476568</v>
          </cell>
          <cell r="O550">
            <v>0.42595043074395655</v>
          </cell>
          <cell r="P550">
            <v>0.15915434623716473</v>
          </cell>
          <cell r="Q550">
            <v>1.1452410383189124</v>
          </cell>
          <cell r="R550">
            <v>0</v>
          </cell>
          <cell r="T550">
            <v>0.2790808999521302</v>
          </cell>
          <cell r="U550">
            <v>0.32969450019258434</v>
          </cell>
          <cell r="V550">
            <v>1.0624227441285534</v>
          </cell>
        </row>
        <row r="551">
          <cell r="C551">
            <v>40690</v>
          </cell>
          <cell r="D551">
            <v>57.35</v>
          </cell>
          <cell r="E551">
            <v>34.72</v>
          </cell>
          <cell r="F551">
            <v>36.520000000000003</v>
          </cell>
          <cell r="G551">
            <v>11.199087</v>
          </cell>
          <cell r="H551">
            <v>5.1912739999999999</v>
          </cell>
          <cell r="I551">
            <v>35.01</v>
          </cell>
          <cell r="J551">
            <v>18.649999999999999</v>
          </cell>
          <cell r="L551">
            <v>0.25191006330495513</v>
          </cell>
          <cell r="M551">
            <v>0.42411812961443807</v>
          </cell>
          <cell r="N551">
            <v>0.27781665500349906</v>
          </cell>
          <cell r="O551">
            <v>0.45301557097982359</v>
          </cell>
          <cell r="P551">
            <v>0.16283305927223624</v>
          </cell>
          <cell r="Q551">
            <v>1.1637824474660072</v>
          </cell>
          <cell r="R551">
            <v>1.7457719585379117E-2</v>
          </cell>
          <cell r="T551">
            <v>0.26017233125897549</v>
          </cell>
          <cell r="U551">
            <v>0.32603539500091216</v>
          </cell>
          <cell r="V551">
            <v>1.0086526576019779</v>
          </cell>
        </row>
        <row r="552">
          <cell r="C552">
            <v>40693</v>
          </cell>
          <cell r="D552">
            <v>57.35</v>
          </cell>
          <cell r="E552">
            <v>34.72</v>
          </cell>
          <cell r="F552">
            <v>36.520000000000003</v>
          </cell>
          <cell r="G552">
            <v>11.272753</v>
          </cell>
          <cell r="H552">
            <v>5.2036340000000001</v>
          </cell>
          <cell r="I552">
            <v>35.01</v>
          </cell>
          <cell r="J552">
            <v>18.649999999999999</v>
          </cell>
          <cell r="L552">
            <v>0.25191006330495513</v>
          </cell>
          <cell r="M552">
            <v>0.42411812961443807</v>
          </cell>
          <cell r="N552">
            <v>0.27781665500349906</v>
          </cell>
          <cell r="O552">
            <v>0.46257330055651136</v>
          </cell>
          <cell r="P552">
            <v>0.1656016699471119</v>
          </cell>
          <cell r="Q552">
            <v>1.1637824474660072</v>
          </cell>
          <cell r="R552">
            <v>1.7457719585379117E-2</v>
          </cell>
          <cell r="T552">
            <v>0.26184777405457155</v>
          </cell>
          <cell r="U552">
            <v>0.33271503578016992</v>
          </cell>
          <cell r="V552">
            <v>1.0241038318912237</v>
          </cell>
        </row>
        <row r="553">
          <cell r="C553">
            <v>40694</v>
          </cell>
          <cell r="D553">
            <v>58.59</v>
          </cell>
          <cell r="E553">
            <v>35.299999999999997</v>
          </cell>
          <cell r="F553">
            <v>35.979999999999997</v>
          </cell>
          <cell r="G553">
            <v>11.160952</v>
          </cell>
          <cell r="H553">
            <v>5.293285</v>
          </cell>
          <cell r="I553">
            <v>33.79</v>
          </cell>
          <cell r="J553">
            <v>18.5</v>
          </cell>
          <cell r="L553">
            <v>0.27897838899803529</v>
          </cell>
          <cell r="M553">
            <v>0.44790812141099257</v>
          </cell>
          <cell r="N553">
            <v>0.25892232330300913</v>
          </cell>
          <cell r="O553">
            <v>0.44806777936080011</v>
          </cell>
          <cell r="P553">
            <v>0.18568328124268518</v>
          </cell>
          <cell r="Q553">
            <v>1.0883807169344868</v>
          </cell>
          <cell r="R553">
            <v>9.2744135297326835E-3</v>
          </cell>
          <cell r="T553">
            <v>0.29152704643370042</v>
          </cell>
          <cell r="U553">
            <v>0.36190678910985441</v>
          </cell>
          <cell r="V553">
            <v>1.1056860321384425</v>
          </cell>
        </row>
        <row r="554">
          <cell r="C554">
            <v>40695</v>
          </cell>
          <cell r="D554">
            <v>57.155000000000001</v>
          </cell>
          <cell r="E554">
            <v>33.950000000000003</v>
          </cell>
          <cell r="F554">
            <v>35.11</v>
          </cell>
          <cell r="G554">
            <v>11.126852</v>
          </cell>
          <cell r="H554">
            <v>5.2367689999999998</v>
          </cell>
          <cell r="I554">
            <v>33.770000000000003</v>
          </cell>
          <cell r="J554">
            <v>18.2</v>
          </cell>
          <cell r="L554">
            <v>0.24765335079676931</v>
          </cell>
          <cell r="M554">
            <v>0.39253486464315035</v>
          </cell>
          <cell r="N554">
            <v>0.22848145556333099</v>
          </cell>
          <cell r="O554">
            <v>0.4436435052239518</v>
          </cell>
          <cell r="P554">
            <v>0.17302383133157861</v>
          </cell>
          <cell r="Q554">
            <v>1.0871446229913477</v>
          </cell>
          <cell r="R554">
            <v>-7.0921985815601829E-3</v>
          </cell>
          <cell r="T554">
            <v>0.28650071804691235</v>
          </cell>
          <cell r="U554">
            <v>0.35274889010521204</v>
          </cell>
          <cell r="V554">
            <v>1.2249690976514216</v>
          </cell>
        </row>
        <row r="555">
          <cell r="C555">
            <v>40696</v>
          </cell>
          <cell r="D555">
            <v>57.8</v>
          </cell>
          <cell r="E555">
            <v>34.24</v>
          </cell>
          <cell r="F555">
            <v>34.99</v>
          </cell>
          <cell r="G555">
            <v>10.735644000000001</v>
          </cell>
          <cell r="H555">
            <v>5.0905050000000003</v>
          </cell>
          <cell r="I555">
            <v>33.520000000000003</v>
          </cell>
          <cell r="J555">
            <v>18.59</v>
          </cell>
          <cell r="L555">
            <v>0.26173324601615366</v>
          </cell>
          <cell r="M555">
            <v>0.4044298605414276</v>
          </cell>
          <cell r="N555">
            <v>0.22428271518544451</v>
          </cell>
          <cell r="O555">
            <v>0.39288657160142759</v>
          </cell>
          <cell r="P555">
            <v>0.14026104235503944</v>
          </cell>
          <cell r="Q555">
            <v>1.0716934487021015</v>
          </cell>
          <cell r="R555">
            <v>1.4184397163120588E-2</v>
          </cell>
          <cell r="T555">
            <v>0.30253709909047388</v>
          </cell>
          <cell r="U555">
            <v>0.3616483204605811</v>
          </cell>
          <cell r="V555">
            <v>1.2138442521631643</v>
          </cell>
        </row>
        <row r="556">
          <cell r="C556">
            <v>40697</v>
          </cell>
          <cell r="D556">
            <v>57.04</v>
          </cell>
          <cell r="E556">
            <v>33.5</v>
          </cell>
          <cell r="F556">
            <v>34.450000000000003</v>
          </cell>
          <cell r="G556">
            <v>10.972536</v>
          </cell>
          <cell r="H556">
            <v>5.045045</v>
          </cell>
          <cell r="I556">
            <v>33.89</v>
          </cell>
          <cell r="J556">
            <v>18.2</v>
          </cell>
          <cell r="L556">
            <v>0.24514298188168504</v>
          </cell>
          <cell r="M556">
            <v>0.37407711238720265</v>
          </cell>
          <cell r="N556">
            <v>0.20538838348495458</v>
          </cell>
          <cell r="O556">
            <v>0.4236219132092347</v>
          </cell>
          <cell r="P556">
            <v>0.13007811021265669</v>
          </cell>
          <cell r="Q556">
            <v>1.0945611866501856</v>
          </cell>
          <cell r="R556">
            <v>-7.0921985815601829E-3</v>
          </cell>
          <cell r="T556">
            <v>0.27261847774054571</v>
          </cell>
          <cell r="U556">
            <v>0.34448802935392964</v>
          </cell>
          <cell r="V556">
            <v>1.1953028430160695</v>
          </cell>
        </row>
        <row r="557">
          <cell r="C557">
            <v>40700</v>
          </cell>
          <cell r="D557">
            <v>56.48</v>
          </cell>
          <cell r="E557">
            <v>33.32</v>
          </cell>
          <cell r="F557">
            <v>34.020000000000003</v>
          </cell>
          <cell r="G557">
            <v>10.785532</v>
          </cell>
          <cell r="H557">
            <v>4.9491990000000001</v>
          </cell>
          <cell r="I557">
            <v>33.33</v>
          </cell>
          <cell r="J557">
            <v>18.239999999999998</v>
          </cell>
          <cell r="L557">
            <v>0.23291857672997152</v>
          </cell>
          <cell r="M557">
            <v>0.36669401148482361</v>
          </cell>
          <cell r="N557">
            <v>0.19034289713086094</v>
          </cell>
          <cell r="O557">
            <v>0.3993592457404036</v>
          </cell>
          <cell r="P557">
            <v>0.10860883361523443</v>
          </cell>
          <cell r="Q557">
            <v>1.0599505562422742</v>
          </cell>
          <cell r="R557">
            <v>-4.9099836333879043E-3</v>
          </cell>
          <cell r="T557">
            <v>0.2790808999521302</v>
          </cell>
          <cell r="U557">
            <v>0.36242372640840076</v>
          </cell>
          <cell r="V557">
            <v>1.1909765142150806</v>
          </cell>
        </row>
        <row r="558">
          <cell r="C558">
            <v>40701</v>
          </cell>
          <cell r="D558">
            <v>56.51</v>
          </cell>
          <cell r="E558">
            <v>33.270000000000003</v>
          </cell>
          <cell r="F558">
            <v>34.270000000000003</v>
          </cell>
          <cell r="G558">
            <v>10.737074</v>
          </cell>
          <cell r="H558">
            <v>5.0994330000000003</v>
          </cell>
          <cell r="I558">
            <v>34.049999999999997</v>
          </cell>
          <cell r="J558">
            <v>18.12</v>
          </cell>
          <cell r="L558">
            <v>0.23357345557738474</v>
          </cell>
          <cell r="M558">
            <v>0.36464315012305182</v>
          </cell>
          <cell r="N558">
            <v>0.19909027291812476</v>
          </cell>
          <cell r="O558">
            <v>0.39307210567813411</v>
          </cell>
          <cell r="P558">
            <v>0.1422608931726197</v>
          </cell>
          <cell r="Q558">
            <v>1.1044499381953026</v>
          </cell>
          <cell r="R558">
            <v>-1.1456628477904962E-2</v>
          </cell>
          <cell r="T558">
            <v>0.29631402584968869</v>
          </cell>
          <cell r="U558">
            <v>0.38321778264306999</v>
          </cell>
          <cell r="V558">
            <v>1.2836835599505565</v>
          </cell>
        </row>
        <row r="559">
          <cell r="C559">
            <v>40702</v>
          </cell>
          <cell r="D559">
            <v>56.3</v>
          </cell>
          <cell r="E559">
            <v>32.67</v>
          </cell>
          <cell r="F559">
            <v>33.9</v>
          </cell>
          <cell r="G559">
            <v>10.491803000000001</v>
          </cell>
          <cell r="H559">
            <v>5.1712259999999999</v>
          </cell>
          <cell r="I559">
            <v>33.409999999999997</v>
          </cell>
          <cell r="J559">
            <v>18</v>
          </cell>
          <cell r="L559">
            <v>0.22898930364549219</v>
          </cell>
          <cell r="M559">
            <v>0.34003281378178851</v>
          </cell>
          <cell r="N559">
            <v>0.18614415675297402</v>
          </cell>
          <cell r="O559">
            <v>0.36124963817611455</v>
          </cell>
          <cell r="P559">
            <v>0.15834235483777759</v>
          </cell>
          <cell r="Q559">
            <v>1.0648949320148331</v>
          </cell>
          <cell r="R559">
            <v>-1.8003273322422131E-2</v>
          </cell>
          <cell r="T559">
            <v>0.29798946864528458</v>
          </cell>
          <cell r="U559">
            <v>0.3888838208761578</v>
          </cell>
          <cell r="V559">
            <v>1.3306551297898641</v>
          </cell>
        </row>
        <row r="560">
          <cell r="C560">
            <v>40703</v>
          </cell>
          <cell r="D560">
            <v>55.87</v>
          </cell>
          <cell r="E560">
            <v>32.909999999999997</v>
          </cell>
          <cell r="F560">
            <v>33.92</v>
          </cell>
          <cell r="G560">
            <v>10.520206</v>
          </cell>
          <cell r="H560">
            <v>5.1275649999999997</v>
          </cell>
          <cell r="I560">
            <v>34.229999999999997</v>
          </cell>
          <cell r="J560">
            <v>17.53</v>
          </cell>
          <cell r="L560">
            <v>0.21960270683256922</v>
          </cell>
          <cell r="M560">
            <v>0.34987694831829352</v>
          </cell>
          <cell r="N560">
            <v>0.18684394681595529</v>
          </cell>
          <cell r="O560">
            <v>0.36493476012065673</v>
          </cell>
          <cell r="P560">
            <v>0.14856239442711816</v>
          </cell>
          <cell r="Q560">
            <v>1.1155747836835599</v>
          </cell>
          <cell r="R560">
            <v>-4.3644298963447792E-2</v>
          </cell>
          <cell r="T560">
            <v>0.32838678793681197</v>
          </cell>
          <cell r="U560">
            <v>0.40562346692614881</v>
          </cell>
          <cell r="V560">
            <v>1.3485784919653896</v>
          </cell>
        </row>
        <row r="561">
          <cell r="C561">
            <v>40704</v>
          </cell>
          <cell r="D561">
            <v>54.6</v>
          </cell>
          <cell r="E561">
            <v>32.15</v>
          </cell>
          <cell r="F561">
            <v>33.1</v>
          </cell>
          <cell r="G561">
            <v>10.088343</v>
          </cell>
          <cell r="H561">
            <v>5.1112630000000001</v>
          </cell>
          <cell r="I561">
            <v>33.770000000000003</v>
          </cell>
          <cell r="J561">
            <v>16.3</v>
          </cell>
          <cell r="L561">
            <v>0.19187950229207584</v>
          </cell>
          <cell r="M561">
            <v>0.31870385561936021</v>
          </cell>
          <cell r="N561">
            <v>0.15815255423373009</v>
          </cell>
          <cell r="O561">
            <v>0.30890307972295483</v>
          </cell>
          <cell r="P561">
            <v>0.14491078510496425</v>
          </cell>
          <cell r="Q561">
            <v>1.0871446229913477</v>
          </cell>
          <cell r="R561">
            <v>-0.11074740861974897</v>
          </cell>
          <cell r="T561">
            <v>0.35686931546194356</v>
          </cell>
          <cell r="U561">
            <v>0.42716758904498364</v>
          </cell>
          <cell r="V561">
            <v>1.3893695920889986</v>
          </cell>
        </row>
        <row r="562">
          <cell r="C562">
            <v>40707</v>
          </cell>
          <cell r="D562">
            <v>54.4</v>
          </cell>
          <cell r="E562">
            <v>31.74</v>
          </cell>
          <cell r="F562">
            <v>32.299999999999997</v>
          </cell>
          <cell r="G562">
            <v>10.108532</v>
          </cell>
          <cell r="H562">
            <v>5.0358369999999999</v>
          </cell>
          <cell r="I562">
            <v>33.47</v>
          </cell>
          <cell r="J562">
            <v>16.309999999999999</v>
          </cell>
          <cell r="L562">
            <v>0.18751364330932097</v>
          </cell>
          <cell r="M562">
            <v>0.30188679245283012</v>
          </cell>
          <cell r="N562">
            <v>0.13016095171448572</v>
          </cell>
          <cell r="O562">
            <v>0.31152248355136614</v>
          </cell>
          <cell r="P562">
            <v>0.12801554005939964</v>
          </cell>
          <cell r="Q562">
            <v>1.0686032138442521</v>
          </cell>
          <cell r="R562">
            <v>-0.11020185488270595</v>
          </cell>
          <cell r="T562">
            <v>0.3460986117759694</v>
          </cell>
          <cell r="U562">
            <v>0.4321038334448295</v>
          </cell>
          <cell r="V562">
            <v>1.407911001236094</v>
          </cell>
        </row>
        <row r="563">
          <cell r="C563">
            <v>40708</v>
          </cell>
          <cell r="D563">
            <v>55.58</v>
          </cell>
          <cell r="E563">
            <v>32.33</v>
          </cell>
          <cell r="F563">
            <v>33.159999999999997</v>
          </cell>
          <cell r="G563">
            <v>10.379856999999999</v>
          </cell>
          <cell r="H563">
            <v>5.069267</v>
          </cell>
          <cell r="I563">
            <v>34.22</v>
          </cell>
          <cell r="J563">
            <v>16.18</v>
          </cell>
          <cell r="L563">
            <v>0.21327221130757468</v>
          </cell>
          <cell r="M563">
            <v>0.32608695652173902</v>
          </cell>
          <cell r="N563">
            <v>0.16025192442267322</v>
          </cell>
          <cell r="O563">
            <v>0.34672530408451308</v>
          </cell>
          <cell r="P563">
            <v>0.13550378074395431</v>
          </cell>
          <cell r="Q563">
            <v>1.1149567367119899</v>
          </cell>
          <cell r="R563">
            <v>-0.11729405346426613</v>
          </cell>
          <cell r="T563">
            <v>0.33532790808999524</v>
          </cell>
          <cell r="U563">
            <v>0.43628494394777934</v>
          </cell>
          <cell r="V563">
            <v>1.4153275648949317</v>
          </cell>
        </row>
        <row r="564">
          <cell r="C564">
            <v>40709</v>
          </cell>
          <cell r="D564">
            <v>54.1</v>
          </cell>
          <cell r="E564">
            <v>31.59</v>
          </cell>
          <cell r="F564">
            <v>32.14</v>
          </cell>
          <cell r="G564">
            <v>9.9807240000000004</v>
          </cell>
          <cell r="H564">
            <v>5.0455589999999999</v>
          </cell>
          <cell r="I564">
            <v>33.56</v>
          </cell>
          <cell r="J564">
            <v>15.85</v>
          </cell>
          <cell r="L564">
            <v>0.18096485483518876</v>
          </cell>
          <cell r="M564">
            <v>0.2957342083675143</v>
          </cell>
          <cell r="N564">
            <v>0.12456263121063693</v>
          </cell>
          <cell r="O564">
            <v>0.29494014839352789</v>
          </cell>
          <cell r="P564">
            <v>0.1301932449931491</v>
          </cell>
          <cell r="Q564">
            <v>1.0741656365883809</v>
          </cell>
          <cell r="R564">
            <v>-0.13529732678668838</v>
          </cell>
          <cell r="T564">
            <v>0.36069889899473423</v>
          </cell>
          <cell r="U564">
            <v>0.45586774513977557</v>
          </cell>
          <cell r="V564">
            <v>1.3893695920889986</v>
          </cell>
        </row>
        <row r="565">
          <cell r="C565">
            <v>40710</v>
          </cell>
          <cell r="D565">
            <v>52.99</v>
          </cell>
          <cell r="E565">
            <v>31.32</v>
          </cell>
          <cell r="F565">
            <v>31.77</v>
          </cell>
          <cell r="G565">
            <v>9.6765980000000003</v>
          </cell>
          <cell r="H565">
            <v>4.9693290000000001</v>
          </cell>
          <cell r="I565">
            <v>33.369999999999997</v>
          </cell>
          <cell r="J565">
            <v>15.34</v>
          </cell>
          <cell r="L565">
            <v>0.15673433748089938</v>
          </cell>
          <cell r="M565">
            <v>0.28465955701394585</v>
          </cell>
          <cell r="N565">
            <v>0.11161651504548642</v>
          </cell>
          <cell r="O565">
            <v>0.25548159132188353</v>
          </cell>
          <cell r="P565">
            <v>0.11311790585514125</v>
          </cell>
          <cell r="Q565">
            <v>1.0624227441285536</v>
          </cell>
          <cell r="R565">
            <v>-0.16312056737588643</v>
          </cell>
          <cell r="T565">
            <v>0.34202967927237921</v>
          </cell>
          <cell r="U565">
            <v>0.44935534878063604</v>
          </cell>
          <cell r="V565">
            <v>1.3461063040791101</v>
          </cell>
        </row>
        <row r="566">
          <cell r="C566">
            <v>40711</v>
          </cell>
          <cell r="D566">
            <v>52.69</v>
          </cell>
          <cell r="E566">
            <v>31.24</v>
          </cell>
          <cell r="F566">
            <v>31.61</v>
          </cell>
          <cell r="G566">
            <v>9.7270970000000005</v>
          </cell>
          <cell r="H566">
            <v>4.9197730000000002</v>
          </cell>
          <cell r="I566">
            <v>32.5</v>
          </cell>
          <cell r="J566">
            <v>14.99</v>
          </cell>
          <cell r="L566">
            <v>0.15018554900676695</v>
          </cell>
          <cell r="M566">
            <v>0.28137817883511063</v>
          </cell>
          <cell r="N566">
            <v>0.10601819454163763</v>
          </cell>
          <cell r="O566">
            <v>0.26203353911181604</v>
          </cell>
          <cell r="P566">
            <v>0.10201747943085793</v>
          </cell>
          <cell r="Q566">
            <v>1.0086526576019779</v>
          </cell>
          <cell r="R566">
            <v>-0.18221494817239492</v>
          </cell>
          <cell r="T566">
            <v>0.31881282910483494</v>
          </cell>
          <cell r="U566">
            <v>0.4203713839729164</v>
          </cell>
          <cell r="V566">
            <v>1.3108776266996294</v>
          </cell>
        </row>
        <row r="567">
          <cell r="C567">
            <v>40714</v>
          </cell>
          <cell r="D567">
            <v>53.48</v>
          </cell>
          <cell r="E567">
            <v>31.28</v>
          </cell>
          <cell r="F567">
            <v>31.25</v>
          </cell>
          <cell r="G567">
            <v>9.7142859999999995</v>
          </cell>
          <cell r="H567">
            <v>4.8601159999999997</v>
          </cell>
          <cell r="I567">
            <v>32.75</v>
          </cell>
          <cell r="J567">
            <v>14.89</v>
          </cell>
          <cell r="L567">
            <v>0.16743069198864857</v>
          </cell>
          <cell r="M567">
            <v>0.28301886792452846</v>
          </cell>
          <cell r="N567">
            <v>9.3421973407977754E-2</v>
          </cell>
          <cell r="O567">
            <v>0.26037138732392262</v>
          </cell>
          <cell r="P567">
            <v>8.8654452972034115E-2</v>
          </cell>
          <cell r="Q567">
            <v>1.0241038318912237</v>
          </cell>
          <cell r="R567">
            <v>-0.18767048554282584</v>
          </cell>
          <cell r="T567">
            <v>0.28099569171852579</v>
          </cell>
          <cell r="U567">
            <v>0.40987552960733042</v>
          </cell>
          <cell r="V567">
            <v>1.1885043263288009</v>
          </cell>
        </row>
        <row r="568">
          <cell r="C568">
            <v>40715</v>
          </cell>
          <cell r="D568">
            <v>54.43</v>
          </cell>
          <cell r="E568">
            <v>32.03</v>
          </cell>
          <cell r="F568">
            <v>32.21</v>
          </cell>
          <cell r="G568">
            <v>9.9805799999999998</v>
          </cell>
          <cell r="H568">
            <v>4.853097</v>
          </cell>
          <cell r="I568">
            <v>34.07</v>
          </cell>
          <cell r="J568">
            <v>16.05</v>
          </cell>
          <cell r="L568">
            <v>0.18816852215673419</v>
          </cell>
          <cell r="M568">
            <v>0.31378178835110759</v>
          </cell>
          <cell r="N568">
            <v>0.12701189643107069</v>
          </cell>
          <cell r="O568">
            <v>0.29492146524174756</v>
          </cell>
          <cell r="P568">
            <v>8.7082213625193416E-2</v>
          </cell>
          <cell r="Q568">
            <v>1.1056860321384425</v>
          </cell>
          <cell r="R568">
            <v>-0.12438625204582643</v>
          </cell>
          <cell r="T568">
            <v>0.27692675921493548</v>
          </cell>
          <cell r="U568">
            <v>0.41748261671633313</v>
          </cell>
          <cell r="V568">
            <v>1.1866501854140916</v>
          </cell>
        </row>
        <row r="569">
          <cell r="C569">
            <v>40716</v>
          </cell>
          <cell r="D569">
            <v>53.994999999999997</v>
          </cell>
          <cell r="E569">
            <v>31.74</v>
          </cell>
          <cell r="F569">
            <v>32.15</v>
          </cell>
          <cell r="G569">
            <v>9.8463309999999993</v>
          </cell>
          <cell r="H569">
            <v>4.9959410000000002</v>
          </cell>
          <cell r="I569">
            <v>36</v>
          </cell>
          <cell r="J569">
            <v>16.940000000000001</v>
          </cell>
          <cell r="L569">
            <v>0.17867277886924238</v>
          </cell>
          <cell r="M569">
            <v>0.30188679245283012</v>
          </cell>
          <cell r="N569">
            <v>0.12491252624212734</v>
          </cell>
          <cell r="O569">
            <v>0.27750344827407236</v>
          </cell>
          <cell r="P569">
            <v>0.11907893071596587</v>
          </cell>
          <cell r="Q569">
            <v>1.2249690976514214</v>
          </cell>
          <cell r="R569">
            <v>-7.5831969448990622E-2</v>
          </cell>
          <cell r="T569">
            <v>0.25801819052178077</v>
          </cell>
          <cell r="U569">
            <v>0.4001246731131789</v>
          </cell>
          <cell r="V569">
            <v>1.1742892459826948</v>
          </cell>
        </row>
        <row r="570">
          <cell r="C570">
            <v>40717</v>
          </cell>
          <cell r="D570">
            <v>54.96</v>
          </cell>
          <cell r="E570">
            <v>32.119999999999997</v>
          </cell>
          <cell r="F570">
            <v>32.79</v>
          </cell>
          <cell r="G570">
            <v>9.1276969999999995</v>
          </cell>
          <cell r="H570">
            <v>4.8426150000000003</v>
          </cell>
          <cell r="I570">
            <v>35.82</v>
          </cell>
          <cell r="J570">
            <v>17.04</v>
          </cell>
          <cell r="L570">
            <v>0.19973804846103471</v>
          </cell>
          <cell r="M570">
            <v>0.317473338802297</v>
          </cell>
          <cell r="N570">
            <v>0.14730580825752271</v>
          </cell>
          <cell r="O570">
            <v>0.18426491982657356</v>
          </cell>
          <cell r="P570">
            <v>8.4734270494607022E-2</v>
          </cell>
          <cell r="Q570">
            <v>1.2138442521631645</v>
          </cell>
          <cell r="R570">
            <v>-7.0376432078559703E-2</v>
          </cell>
          <cell r="T570">
            <v>0.26304451890856884</v>
          </cell>
          <cell r="U570">
            <v>0.41387419165196948</v>
          </cell>
          <cell r="V570">
            <v>1.1946847960444993</v>
          </cell>
        </row>
        <row r="571">
          <cell r="C571">
            <v>40718</v>
          </cell>
          <cell r="D571">
            <v>54.19</v>
          </cell>
          <cell r="E571">
            <v>31.53</v>
          </cell>
          <cell r="F571">
            <v>32.22</v>
          </cell>
          <cell r="G571">
            <v>9.2064389999999996</v>
          </cell>
          <cell r="H571">
            <v>5.0905469999999999</v>
          </cell>
          <cell r="I571">
            <v>35.520000000000003</v>
          </cell>
          <cell r="J571">
            <v>16.86</v>
          </cell>
          <cell r="L571">
            <v>0.18292949137742842</v>
          </cell>
          <cell r="M571">
            <v>0.2932731747333881</v>
          </cell>
          <cell r="N571">
            <v>0.12736179146256132</v>
          </cell>
          <cell r="O571">
            <v>0.19448123050351485</v>
          </cell>
          <cell r="P571">
            <v>0.14027045025539087</v>
          </cell>
          <cell r="Q571">
            <v>1.1953028430160693</v>
          </cell>
          <cell r="R571">
            <v>-8.0196399345335512E-2</v>
          </cell>
          <cell r="T571">
            <v>0.24772618477740552</v>
          </cell>
          <cell r="U571">
            <v>0.40136126821950568</v>
          </cell>
          <cell r="V571">
            <v>1.1631644004944377</v>
          </cell>
        </row>
        <row r="572">
          <cell r="C572">
            <v>40721</v>
          </cell>
          <cell r="D572">
            <v>54.75</v>
          </cell>
          <cell r="E572">
            <v>31.74</v>
          </cell>
          <cell r="F572">
            <v>31.53</v>
          </cell>
          <cell r="G572">
            <v>9.3242949999999993</v>
          </cell>
          <cell r="H572">
            <v>5.0689250000000001</v>
          </cell>
          <cell r="I572">
            <v>35.450000000000003</v>
          </cell>
          <cell r="J572">
            <v>17.05</v>
          </cell>
          <cell r="L572">
            <v>0.19515389652914195</v>
          </cell>
          <cell r="M572">
            <v>0.30188679245283012</v>
          </cell>
          <cell r="N572">
            <v>0.10321903428971324</v>
          </cell>
          <cell r="O572">
            <v>0.20977235228276325</v>
          </cell>
          <cell r="P572">
            <v>0.13542717355537781</v>
          </cell>
          <cell r="Q572">
            <v>1.1909765142150808</v>
          </cell>
          <cell r="R572">
            <v>-6.9830878341516467E-2</v>
          </cell>
          <cell r="T572">
            <v>0.2867400670177116</v>
          </cell>
          <cell r="U572">
            <v>0.43248393439964333</v>
          </cell>
          <cell r="V572">
            <v>1.2373300370828184</v>
          </cell>
        </row>
        <row r="573">
          <cell r="C573">
            <v>40722</v>
          </cell>
          <cell r="D573">
            <v>55.45</v>
          </cell>
          <cell r="E573">
            <v>31.98</v>
          </cell>
          <cell r="F573">
            <v>32.01</v>
          </cell>
          <cell r="G573">
            <v>9.4133700000000005</v>
          </cell>
          <cell r="H573">
            <v>5.0466939999999996</v>
          </cell>
          <cell r="I573">
            <v>36.950000000000003</v>
          </cell>
          <cell r="J573">
            <v>17.54</v>
          </cell>
          <cell r="L573">
            <v>0.21043440296878413</v>
          </cell>
          <cell r="M573">
            <v>0.31173092698933558</v>
          </cell>
          <cell r="N573">
            <v>0.1200139958012596</v>
          </cell>
          <cell r="O573">
            <v>0.22132930884404622</v>
          </cell>
          <cell r="P573">
            <v>0.13044748230026748</v>
          </cell>
          <cell r="Q573">
            <v>1.2836835599505565</v>
          </cell>
          <cell r="R573">
            <v>-4.3098745226404778E-2</v>
          </cell>
          <cell r="T573">
            <v>0.28171373863092386</v>
          </cell>
          <cell r="U573">
            <v>0.42625534675343091</v>
          </cell>
          <cell r="V573">
            <v>1.2292954264524105</v>
          </cell>
        </row>
        <row r="574">
          <cell r="C574">
            <v>40723</v>
          </cell>
          <cell r="D574">
            <v>55.43</v>
          </cell>
          <cell r="E574">
            <v>31.88</v>
          </cell>
          <cell r="F574">
            <v>32.33</v>
          </cell>
          <cell r="G574">
            <v>9.7423680000000008</v>
          </cell>
          <cell r="H574">
            <v>5.1599329999999997</v>
          </cell>
          <cell r="I574">
            <v>37.71</v>
          </cell>
          <cell r="J574">
            <v>17.72</v>
          </cell>
          <cell r="L574">
            <v>0.20999781707050857</v>
          </cell>
          <cell r="M574">
            <v>0.30762920426579154</v>
          </cell>
          <cell r="N574">
            <v>0.13121063680895739</v>
          </cell>
          <cell r="O574">
            <v>0.26401486140928832</v>
          </cell>
          <cell r="P574">
            <v>0.15581274963135594</v>
          </cell>
          <cell r="Q574">
            <v>1.3306551297898643</v>
          </cell>
          <cell r="R574">
            <v>-3.3278777959628969E-2</v>
          </cell>
          <cell r="T574">
            <v>0.2912876974629009</v>
          </cell>
          <cell r="U574">
            <v>0.4364927324697439</v>
          </cell>
          <cell r="V574">
            <v>1.2719406674907292</v>
          </cell>
        </row>
        <row r="575">
          <cell r="C575">
            <v>40724</v>
          </cell>
          <cell r="D575">
            <v>56.79</v>
          </cell>
          <cell r="E575">
            <v>32.83</v>
          </cell>
          <cell r="F575">
            <v>33.64</v>
          </cell>
          <cell r="G575">
            <v>9.9760439999999999</v>
          </cell>
          <cell r="H575">
            <v>5.2328109999999999</v>
          </cell>
          <cell r="I575">
            <v>38</v>
          </cell>
          <cell r="J575">
            <v>18.39</v>
          </cell>
          <cell r="L575">
            <v>0.23968565815324161</v>
          </cell>
          <cell r="M575">
            <v>0.34659557013945852</v>
          </cell>
          <cell r="N575">
            <v>0.1770468859342198</v>
          </cell>
          <cell r="O575">
            <v>0.29433294596067006</v>
          </cell>
          <cell r="P575">
            <v>0.17213724872226144</v>
          </cell>
          <cell r="Q575">
            <v>1.3485784919653896</v>
          </cell>
          <cell r="R575">
            <v>3.2733224222587509E-3</v>
          </cell>
          <cell r="T575">
            <v>0.32264241263762555</v>
          </cell>
          <cell r="U575">
            <v>0.44885868353301306</v>
          </cell>
          <cell r="V575">
            <v>1.2911001236093944</v>
          </cell>
        </row>
        <row r="576">
          <cell r="C576">
            <v>40725</v>
          </cell>
          <cell r="D576">
            <v>57.88</v>
          </cell>
          <cell r="E576">
            <v>33.520000000000003</v>
          </cell>
          <cell r="F576">
            <v>34.409999999999997</v>
          </cell>
          <cell r="G576">
            <v>10.145873999999999</v>
          </cell>
          <cell r="H576">
            <v>5.2706470000000003</v>
          </cell>
          <cell r="I576">
            <v>38.659999999999997</v>
          </cell>
          <cell r="J576">
            <v>19.75</v>
          </cell>
          <cell r="L576">
            <v>0.26347958960925566</v>
          </cell>
          <cell r="M576">
            <v>0.37489745693191168</v>
          </cell>
          <cell r="N576">
            <v>0.20398880335899228</v>
          </cell>
          <cell r="O576">
            <v>0.31636738809148857</v>
          </cell>
          <cell r="P576">
            <v>0.18061242295321622</v>
          </cell>
          <cell r="Q576">
            <v>1.3893695920889986</v>
          </cell>
          <cell r="R576">
            <v>7.7468630660120219E-2</v>
          </cell>
          <cell r="T576">
            <v>0.30708472953566285</v>
          </cell>
          <cell r="U576">
            <v>0.44073465912546367</v>
          </cell>
          <cell r="V576">
            <v>1.2305315203955502</v>
          </cell>
        </row>
        <row r="577">
          <cell r="C577">
            <v>40728</v>
          </cell>
          <cell r="D577">
            <v>57.88</v>
          </cell>
          <cell r="E577">
            <v>33.520000000000003</v>
          </cell>
          <cell r="F577">
            <v>34.409999999999997</v>
          </cell>
          <cell r="G577">
            <v>10.341676</v>
          </cell>
          <cell r="H577">
            <v>5.3057939999999997</v>
          </cell>
          <cell r="I577">
            <v>38.659999999999997</v>
          </cell>
          <cell r="J577">
            <v>19.75</v>
          </cell>
          <cell r="L577">
            <v>0.26347958960925566</v>
          </cell>
          <cell r="M577">
            <v>0.37489745693191168</v>
          </cell>
          <cell r="N577">
            <v>0.20398880335899228</v>
          </cell>
          <cell r="O577">
            <v>0.34177154423644862</v>
          </cell>
          <cell r="P577">
            <v>0.18848526756404582</v>
          </cell>
          <cell r="Q577">
            <v>1.3893695920889986</v>
          </cell>
          <cell r="R577">
            <v>7.7468630660120219E-2</v>
          </cell>
          <cell r="T577">
            <v>0.31594064145524159</v>
          </cell>
          <cell r="U577">
            <v>0.43929534350990279</v>
          </cell>
          <cell r="V577">
            <v>1.2657601977750306</v>
          </cell>
        </row>
        <row r="578">
          <cell r="C578">
            <v>40729</v>
          </cell>
          <cell r="D578">
            <v>58.14</v>
          </cell>
          <cell r="E578">
            <v>32.92</v>
          </cell>
          <cell r="F578">
            <v>34.270000000000003</v>
          </cell>
          <cell r="G578">
            <v>10.295669999999999</v>
          </cell>
          <cell r="H578">
            <v>5.250508</v>
          </cell>
          <cell r="I578">
            <v>38.96</v>
          </cell>
          <cell r="J578">
            <v>19.600000000000001</v>
          </cell>
          <cell r="L578">
            <v>0.26915520628683698</v>
          </cell>
          <cell r="M578">
            <v>0.35028712059064815</v>
          </cell>
          <cell r="N578">
            <v>0.19909027291812476</v>
          </cell>
          <cell r="O578">
            <v>0.33580253673088167</v>
          </cell>
          <cell r="P578">
            <v>0.1761013347346625</v>
          </cell>
          <cell r="Q578">
            <v>1.4079110012360943</v>
          </cell>
          <cell r="R578">
            <v>6.9285324604473786E-2</v>
          </cell>
          <cell r="T578">
            <v>0.26902824317855434</v>
          </cell>
          <cell r="U578">
            <v>0.40119909181211855</v>
          </cell>
          <cell r="V578">
            <v>1.0784919653893699</v>
          </cell>
        </row>
        <row r="579">
          <cell r="C579">
            <v>40730</v>
          </cell>
          <cell r="D579">
            <v>58.7</v>
          </cell>
          <cell r="E579">
            <v>32.85</v>
          </cell>
          <cell r="F579">
            <v>34.049999999999997</v>
          </cell>
          <cell r="G579">
            <v>10.109622</v>
          </cell>
          <cell r="H579">
            <v>5.3422369999999999</v>
          </cell>
          <cell r="I579">
            <v>39.08</v>
          </cell>
          <cell r="J579">
            <v>18.899999999999999</v>
          </cell>
          <cell r="L579">
            <v>0.2813796114385505</v>
          </cell>
          <cell r="M579">
            <v>0.34741591468416755</v>
          </cell>
          <cell r="N579">
            <v>0.1913925822253324</v>
          </cell>
          <cell r="O579">
            <v>0.31166390463081384</v>
          </cell>
          <cell r="P579">
            <v>0.19664841310000836</v>
          </cell>
          <cell r="Q579">
            <v>1.4153275648949322</v>
          </cell>
          <cell r="R579">
            <v>3.1096563011456579E-2</v>
          </cell>
          <cell r="T579">
            <v>0.26639540449976051</v>
          </cell>
          <cell r="U579">
            <v>0.40193902167082229</v>
          </cell>
          <cell r="V579">
            <v>1.1409147095179233</v>
          </cell>
        </row>
        <row r="580">
          <cell r="C580">
            <v>40731</v>
          </cell>
          <cell r="D580">
            <v>59.26</v>
          </cell>
          <cell r="E580">
            <v>33.46</v>
          </cell>
          <cell r="F580">
            <v>35.03</v>
          </cell>
          <cell r="G580">
            <v>10.260458</v>
          </cell>
          <cell r="H580">
            <v>5.2401749999999998</v>
          </cell>
          <cell r="I580">
            <v>38.659999999999997</v>
          </cell>
          <cell r="J580">
            <v>20.02</v>
          </cell>
          <cell r="L580">
            <v>0.29360401659026403</v>
          </cell>
          <cell r="M580">
            <v>0.37243642329778526</v>
          </cell>
          <cell r="N580">
            <v>0.2256822953114066</v>
          </cell>
          <cell r="O580">
            <v>0.33123398714417518</v>
          </cell>
          <cell r="P580">
            <v>0.1737867672505613</v>
          </cell>
          <cell r="Q580">
            <v>1.3893695920889986</v>
          </cell>
          <cell r="R580">
            <v>9.219858156028371E-2</v>
          </cell>
          <cell r="T580">
            <v>0.25586404978458588</v>
          </cell>
          <cell r="U580">
            <v>0.39693689310547542</v>
          </cell>
          <cell r="V580">
            <v>1.0784919653893699</v>
          </cell>
        </row>
        <row r="581">
          <cell r="C581">
            <v>40732</v>
          </cell>
          <cell r="D581">
            <v>59.36</v>
          </cell>
          <cell r="E581">
            <v>32.880000000000003</v>
          </cell>
          <cell r="F581">
            <v>34.619999999999997</v>
          </cell>
          <cell r="G581">
            <v>9.7986769999999996</v>
          </cell>
          <cell r="H581">
            <v>5.2556560000000001</v>
          </cell>
          <cell r="I581">
            <v>37.96</v>
          </cell>
          <cell r="J581">
            <v>19.3</v>
          </cell>
          <cell r="L581">
            <v>0.29578694608164158</v>
          </cell>
          <cell r="M581">
            <v>0.34864643150123076</v>
          </cell>
          <cell r="N581">
            <v>0.211336599020294</v>
          </cell>
          <cell r="O581">
            <v>0.27132062247590927</v>
          </cell>
          <cell r="P581">
            <v>0.17725447452060594</v>
          </cell>
          <cell r="Q581">
            <v>1.3461063040791101</v>
          </cell>
          <cell r="R581">
            <v>5.2918712493180697E-2</v>
          </cell>
          <cell r="T581">
            <v>0.25442795595978923</v>
          </cell>
          <cell r="U581">
            <v>0.39097184212126734</v>
          </cell>
          <cell r="V581">
            <v>1.0519159456118665</v>
          </cell>
        </row>
        <row r="582">
          <cell r="C582">
            <v>40735</v>
          </cell>
          <cell r="D582">
            <v>58.24</v>
          </cell>
          <cell r="E582">
            <v>32.44</v>
          </cell>
          <cell r="F582">
            <v>33.94</v>
          </cell>
          <cell r="G582">
            <v>9.6429819999999999</v>
          </cell>
          <cell r="H582">
            <v>5.2366440000000001</v>
          </cell>
          <cell r="I582">
            <v>37.39</v>
          </cell>
          <cell r="J582">
            <v>18.43</v>
          </cell>
          <cell r="L582">
            <v>0.27133813577821431</v>
          </cell>
          <cell r="M582">
            <v>0.33059885151763746</v>
          </cell>
          <cell r="N582">
            <v>0.18754373687893633</v>
          </cell>
          <cell r="O582">
            <v>0.25112011333407458</v>
          </cell>
          <cell r="P582">
            <v>0.17299583162815146</v>
          </cell>
          <cell r="Q582">
            <v>1.3108776266996292</v>
          </cell>
          <cell r="R582">
            <v>5.4555373704310295E-3</v>
          </cell>
          <cell r="T582">
            <v>0.21804691239827662</v>
          </cell>
          <cell r="U582">
            <v>0.35277423016886617</v>
          </cell>
          <cell r="V582">
            <v>0.9808405438813349</v>
          </cell>
        </row>
        <row r="583">
          <cell r="C583">
            <v>40736</v>
          </cell>
          <cell r="D583">
            <v>56.52</v>
          </cell>
          <cell r="E583">
            <v>31.25</v>
          </cell>
          <cell r="F583">
            <v>33.340000000000003</v>
          </cell>
          <cell r="G583">
            <v>9.2506819999999994</v>
          </cell>
          <cell r="H583">
            <v>5.1827160000000001</v>
          </cell>
          <cell r="I583">
            <v>35.409999999999997</v>
          </cell>
          <cell r="J583">
            <v>17.07</v>
          </cell>
          <cell r="L583">
            <v>0.23379174852652262</v>
          </cell>
          <cell r="M583">
            <v>0.28178835110746525</v>
          </cell>
          <cell r="N583">
            <v>0.16655003498950327</v>
          </cell>
          <cell r="O583">
            <v>0.20022149914388332</v>
          </cell>
          <cell r="P583">
            <v>0.16091608757680054</v>
          </cell>
          <cell r="Q583">
            <v>1.1885043263288009</v>
          </cell>
          <cell r="R583">
            <v>-6.8739770867430328E-2</v>
          </cell>
          <cell r="T583">
            <v>0.2324078506462422</v>
          </cell>
          <cell r="U583">
            <v>0.3648513045064769</v>
          </cell>
          <cell r="V583">
            <v>1.0259579728059334</v>
          </cell>
        </row>
        <row r="584">
          <cell r="C584">
            <v>40737</v>
          </cell>
          <cell r="D584">
            <v>56.09</v>
          </cell>
          <cell r="E584">
            <v>31</v>
          </cell>
          <cell r="F584">
            <v>33.299999999999997</v>
          </cell>
          <cell r="G584">
            <v>9.3950779999999998</v>
          </cell>
          <cell r="H584">
            <v>5.3194860000000004</v>
          </cell>
          <cell r="I584">
            <v>35.380000000000003</v>
          </cell>
          <cell r="J584">
            <v>17.57</v>
          </cell>
          <cell r="L584">
            <v>0.22440515171359965</v>
          </cell>
          <cell r="M584">
            <v>0.27153404429860539</v>
          </cell>
          <cell r="N584">
            <v>0.16515045486354096</v>
          </cell>
          <cell r="O584">
            <v>0.21895602959151739</v>
          </cell>
          <cell r="P584">
            <v>0.19155224307864138</v>
          </cell>
          <cell r="Q584">
            <v>1.1866501854140918</v>
          </cell>
          <cell r="R584">
            <v>-4.1462084015275402E-2</v>
          </cell>
          <cell r="T584">
            <v>0.16132120631881292</v>
          </cell>
          <cell r="U584">
            <v>0.29558170650124649</v>
          </cell>
          <cell r="V584">
            <v>0.90976514215080329</v>
          </cell>
        </row>
        <row r="585">
          <cell r="C585">
            <v>40738</v>
          </cell>
          <cell r="D585">
            <v>54.92</v>
          </cell>
          <cell r="E585">
            <v>30.72</v>
          </cell>
          <cell r="F585">
            <v>32.880000000000003</v>
          </cell>
          <cell r="G585">
            <v>9.2073389999999993</v>
          </cell>
          <cell r="H585">
            <v>5.2249639999999999</v>
          </cell>
          <cell r="I585">
            <v>35.18</v>
          </cell>
          <cell r="J585">
            <v>17.850000000000001</v>
          </cell>
          <cell r="L585">
            <v>0.19886487666448383</v>
          </cell>
          <cell r="M585">
            <v>0.26004922067268255</v>
          </cell>
          <cell r="N585">
            <v>0.15045486354093796</v>
          </cell>
          <cell r="O585">
            <v>0.19459800020214124</v>
          </cell>
          <cell r="P585">
            <v>0.17037953933991923</v>
          </cell>
          <cell r="Q585">
            <v>1.1742892459826946</v>
          </cell>
          <cell r="R585">
            <v>-2.6186579378068564E-2</v>
          </cell>
          <cell r="T585">
            <v>0.1378650071804691</v>
          </cell>
          <cell r="U585">
            <v>0.28342861197267327</v>
          </cell>
          <cell r="V585">
            <v>0.81334981458590849</v>
          </cell>
        </row>
        <row r="586">
          <cell r="C586">
            <v>40739</v>
          </cell>
          <cell r="D586">
            <v>54.96</v>
          </cell>
          <cell r="E586">
            <v>30.82</v>
          </cell>
          <cell r="F586">
            <v>33.270000000000003</v>
          </cell>
          <cell r="G586">
            <v>8.8901459999999997</v>
          </cell>
          <cell r="H586">
            <v>5.1849509999999999</v>
          </cell>
          <cell r="I586">
            <v>35.51</v>
          </cell>
          <cell r="J586">
            <v>17.32</v>
          </cell>
          <cell r="L586">
            <v>0.19973804846103471</v>
          </cell>
          <cell r="M586">
            <v>0.26415094339622658</v>
          </cell>
          <cell r="N586">
            <v>0.16410076976906951</v>
          </cell>
          <cell r="O586">
            <v>0.15344407685054984</v>
          </cell>
          <cell r="P586">
            <v>0.16141672227407766</v>
          </cell>
          <cell r="Q586">
            <v>1.1946847960444993</v>
          </cell>
          <cell r="R586">
            <v>-5.5100927441352865E-2</v>
          </cell>
          <cell r="T586">
            <v>7.7070368597415062E-2</v>
          </cell>
          <cell r="U586">
            <v>0.19488029353929734</v>
          </cell>
          <cell r="V586">
            <v>0.6804697156983931</v>
          </cell>
        </row>
        <row r="587">
          <cell r="C587">
            <v>40742</v>
          </cell>
          <cell r="D587">
            <v>55.28</v>
          </cell>
          <cell r="E587">
            <v>30.48</v>
          </cell>
          <cell r="F587">
            <v>32.65</v>
          </cell>
          <cell r="G587">
            <v>8.6229899999999997</v>
          </cell>
          <cell r="H587">
            <v>5.1849509999999999</v>
          </cell>
          <cell r="I587">
            <v>35</v>
          </cell>
          <cell r="J587">
            <v>16.91</v>
          </cell>
          <cell r="L587">
            <v>0.20672342283344247</v>
          </cell>
          <cell r="M587">
            <v>0.25020508613617731</v>
          </cell>
          <cell r="N587">
            <v>0.14240727781665496</v>
          </cell>
          <cell r="O587">
            <v>0.11878215951026272</v>
          </cell>
          <cell r="P587">
            <v>0.16141672227407766</v>
          </cell>
          <cell r="Q587">
            <v>1.1631644004944377</v>
          </cell>
          <cell r="R587">
            <v>-7.7468630660119886E-2</v>
          </cell>
          <cell r="T587">
            <v>0.12517951172809944</v>
          </cell>
          <cell r="U587">
            <v>0.2581442964584727</v>
          </cell>
          <cell r="V587">
            <v>0.83127317676143375</v>
          </cell>
        </row>
        <row r="588">
          <cell r="C588">
            <v>40743</v>
          </cell>
          <cell r="D588">
            <v>56.98</v>
          </cell>
          <cell r="E588">
            <v>31.42</v>
          </cell>
          <cell r="F588">
            <v>34.68</v>
          </cell>
          <cell r="G588">
            <v>9.0026229999999998</v>
          </cell>
          <cell r="H588">
            <v>5.0960260000000002</v>
          </cell>
          <cell r="I588">
            <v>36.200000000000003</v>
          </cell>
          <cell r="J588">
            <v>17.14</v>
          </cell>
          <cell r="L588">
            <v>0.2438332241868586</v>
          </cell>
          <cell r="M588">
            <v>0.28876127973748988</v>
          </cell>
          <cell r="N588">
            <v>0.21343596920923735</v>
          </cell>
          <cell r="O588">
            <v>0.16803730506434067</v>
          </cell>
          <cell r="P588">
            <v>0.14149773325600945</v>
          </cell>
          <cell r="Q588">
            <v>1.2373300370828186</v>
          </cell>
          <cell r="R588">
            <v>-6.4920894708128674E-2</v>
          </cell>
          <cell r="T588">
            <v>0.10363810435615121</v>
          </cell>
          <cell r="U588">
            <v>0.20671917127855835</v>
          </cell>
          <cell r="V588">
            <v>0.80778739184177994</v>
          </cell>
        </row>
        <row r="589">
          <cell r="C589">
            <v>40744</v>
          </cell>
          <cell r="D589">
            <v>57.3</v>
          </cell>
          <cell r="E589">
            <v>31.22</v>
          </cell>
          <cell r="F589">
            <v>35.06</v>
          </cell>
          <cell r="G589">
            <v>8.9897050000000007</v>
          </cell>
          <cell r="H589">
            <v>5.244777</v>
          </cell>
          <cell r="I589">
            <v>36.07</v>
          </cell>
          <cell r="J589">
            <v>17.190000000000001</v>
          </cell>
          <cell r="L589">
            <v>0.25081859855926636</v>
          </cell>
          <cell r="M589">
            <v>0.28055783429040204</v>
          </cell>
          <cell r="N589">
            <v>0.2267319804058785</v>
          </cell>
          <cell r="O589">
            <v>0.1663612706567219</v>
          </cell>
          <cell r="P589">
            <v>0.17481760433193494</v>
          </cell>
          <cell r="Q589">
            <v>1.2292954264524103</v>
          </cell>
          <cell r="R589">
            <v>-6.2193126022913048E-2</v>
          </cell>
          <cell r="T589">
            <v>0.15820966969842032</v>
          </cell>
          <cell r="U589">
            <v>0.26329339739301416</v>
          </cell>
          <cell r="V589">
            <v>0.89802224969097666</v>
          </cell>
        </row>
        <row r="590">
          <cell r="C590">
            <v>40745</v>
          </cell>
          <cell r="D590">
            <v>56.935000000000002</v>
          </cell>
          <cell r="E590">
            <v>31.61</v>
          </cell>
          <cell r="F590">
            <v>34.825000000000003</v>
          </cell>
          <cell r="G590">
            <v>9.2014659999999999</v>
          </cell>
          <cell r="H590">
            <v>5.2393400000000003</v>
          </cell>
          <cell r="I590">
            <v>36.76</v>
          </cell>
          <cell r="J590">
            <v>16.84</v>
          </cell>
          <cell r="L590">
            <v>0.24285090591573888</v>
          </cell>
          <cell r="M590">
            <v>0.2965545529122231</v>
          </cell>
          <cell r="N590">
            <v>0.21850944716585041</v>
          </cell>
          <cell r="O590">
            <v>0.19383601304654863</v>
          </cell>
          <cell r="P590">
            <v>0.173599729231668</v>
          </cell>
          <cell r="Q590">
            <v>1.2719406674907292</v>
          </cell>
          <cell r="R590">
            <v>-8.1287506819421651E-2</v>
          </cell>
          <cell r="T590">
            <v>0.15342269028243166</v>
          </cell>
          <cell r="U590">
            <v>0.27104745687121168</v>
          </cell>
          <cell r="V590">
            <v>0.91841779975278115</v>
          </cell>
        </row>
        <row r="591">
          <cell r="C591">
            <v>40746</v>
          </cell>
          <cell r="D591">
            <v>57.46</v>
          </cell>
          <cell r="E591">
            <v>31.78</v>
          </cell>
          <cell r="F591">
            <v>35.47</v>
          </cell>
          <cell r="G591">
            <v>9.2783800000000003</v>
          </cell>
          <cell r="H591">
            <v>5.3440469999999998</v>
          </cell>
          <cell r="I591">
            <v>37.07</v>
          </cell>
          <cell r="J591">
            <v>16.899999999999999</v>
          </cell>
          <cell r="L591">
            <v>0.25431128574547035</v>
          </cell>
          <cell r="M591">
            <v>0.30352748154224773</v>
          </cell>
          <cell r="N591">
            <v>0.24107767669699087</v>
          </cell>
          <cell r="O591">
            <v>0.20381515149116858</v>
          </cell>
          <cell r="P591">
            <v>0.19705384880563348</v>
          </cell>
          <cell r="Q591">
            <v>1.2911001236093944</v>
          </cell>
          <cell r="R591">
            <v>-7.8014184397163122E-2</v>
          </cell>
          <cell r="T591">
            <v>0.17568214456677822</v>
          </cell>
          <cell r="U591">
            <v>0.29497861298627581</v>
          </cell>
          <cell r="V591">
            <v>0.95364647713226192</v>
          </cell>
        </row>
        <row r="592">
          <cell r="C592">
            <v>40749</v>
          </cell>
          <cell r="D592">
            <v>56.81</v>
          </cell>
          <cell r="E592">
            <v>31.47</v>
          </cell>
          <cell r="F592">
            <v>34.909999999999997</v>
          </cell>
          <cell r="G592">
            <v>9.1904319999999995</v>
          </cell>
          <cell r="H592">
            <v>5.3084920000000002</v>
          </cell>
          <cell r="I592">
            <v>36.090000000000003</v>
          </cell>
          <cell r="J592">
            <v>17.12</v>
          </cell>
          <cell r="L592">
            <v>0.24012224405151716</v>
          </cell>
          <cell r="M592">
            <v>0.29081214109926168</v>
          </cell>
          <cell r="N592">
            <v>0.2214835549335199</v>
          </cell>
          <cell r="O592">
            <v>0.19240441654138785</v>
          </cell>
          <cell r="P592">
            <v>0.18908961316281747</v>
          </cell>
          <cell r="Q592">
            <v>1.2305315203955502</v>
          </cell>
          <cell r="R592">
            <v>-6.6012002182214813E-2</v>
          </cell>
          <cell r="T592">
            <v>0.15461943513642892</v>
          </cell>
          <cell r="U592">
            <v>0.27888767256583336</v>
          </cell>
          <cell r="V592">
            <v>0.91409147095179233</v>
          </cell>
        </row>
        <row r="593">
          <cell r="C593">
            <v>40750</v>
          </cell>
          <cell r="D593">
            <v>56.54</v>
          </cell>
          <cell r="E593">
            <v>31.57</v>
          </cell>
          <cell r="F593">
            <v>38.200000000000003</v>
          </cell>
          <cell r="G593">
            <v>8.2282980000000006</v>
          </cell>
          <cell r="H593">
            <v>5.3686980000000002</v>
          </cell>
          <cell r="I593">
            <v>36.659999999999997</v>
          </cell>
          <cell r="J593">
            <v>17.420000000000002</v>
          </cell>
          <cell r="L593">
            <v>0.23422833442479796</v>
          </cell>
          <cell r="M593">
            <v>0.29491386382280571</v>
          </cell>
          <cell r="N593">
            <v>0.33659902029391198</v>
          </cell>
          <cell r="O593">
            <v>6.7573197409944274E-2</v>
          </cell>
          <cell r="P593">
            <v>0.2025756143190931</v>
          </cell>
          <cell r="Q593">
            <v>1.2657601977750308</v>
          </cell>
          <cell r="R593">
            <v>-4.9645390070921835E-2</v>
          </cell>
          <cell r="T593">
            <v>0.14696026807084736</v>
          </cell>
          <cell r="U593">
            <v>0.2728212613270084</v>
          </cell>
          <cell r="V593">
            <v>0.89740420271940646</v>
          </cell>
        </row>
        <row r="594">
          <cell r="C594">
            <v>40751</v>
          </cell>
          <cell r="D594">
            <v>54.59</v>
          </cell>
          <cell r="E594">
            <v>30.39</v>
          </cell>
          <cell r="F594">
            <v>37.04</v>
          </cell>
          <cell r="G594">
            <v>8.051183</v>
          </cell>
          <cell r="H594">
            <v>5.2709200000000003</v>
          </cell>
          <cell r="I594">
            <v>33.630000000000003</v>
          </cell>
          <cell r="J594">
            <v>16.5</v>
          </cell>
          <cell r="L594">
            <v>0.19166120934293818</v>
          </cell>
          <cell r="M594">
            <v>0.24651353568498768</v>
          </cell>
          <cell r="N594">
            <v>0.29601119664100772</v>
          </cell>
          <cell r="O594">
            <v>4.4593569440799063E-2</v>
          </cell>
          <cell r="P594">
            <v>0.18067357430550102</v>
          </cell>
          <cell r="Q594">
            <v>1.0784919653893699</v>
          </cell>
          <cell r="R594">
            <v>-9.9836333878887018E-2</v>
          </cell>
          <cell r="T594">
            <v>8.0660603159406319E-2</v>
          </cell>
          <cell r="U594">
            <v>0.20640495448924553</v>
          </cell>
          <cell r="V594">
            <v>0.76823238566131014</v>
          </cell>
        </row>
        <row r="595">
          <cell r="C595">
            <v>40752</v>
          </cell>
          <cell r="D595">
            <v>54.99</v>
          </cell>
          <cell r="E595">
            <v>30.12</v>
          </cell>
          <cell r="F595">
            <v>36.840000000000003</v>
          </cell>
          <cell r="G595">
            <v>7.96136</v>
          </cell>
          <cell r="H595">
            <v>5.2526809999999999</v>
          </cell>
          <cell r="I595">
            <v>34.64</v>
          </cell>
          <cell r="J595">
            <v>16.22</v>
          </cell>
          <cell r="L595">
            <v>0.20039292730844793</v>
          </cell>
          <cell r="M595">
            <v>0.23543888433141924</v>
          </cell>
          <cell r="N595">
            <v>0.28901329601119685</v>
          </cell>
          <cell r="O595">
            <v>3.2939564285546563E-2</v>
          </cell>
          <cell r="P595">
            <v>0.17658808157903993</v>
          </cell>
          <cell r="Q595">
            <v>1.1409147095179235</v>
          </cell>
          <cell r="R595">
            <v>-0.11511183851609386</v>
          </cell>
          <cell r="T595">
            <v>6.0794638583054027E-2</v>
          </cell>
          <cell r="U595">
            <v>0.18684749336090334</v>
          </cell>
          <cell r="V595">
            <v>0.74845488257107551</v>
          </cell>
        </row>
        <row r="596">
          <cell r="C596">
            <v>40753</v>
          </cell>
          <cell r="D596">
            <v>54.78</v>
          </cell>
          <cell r="E596">
            <v>29.75</v>
          </cell>
          <cell r="F596">
            <v>37.07</v>
          </cell>
          <cell r="G596">
            <v>7.9228719999999999</v>
          </cell>
          <cell r="H596">
            <v>5.1830259999999999</v>
          </cell>
          <cell r="I596">
            <v>33.630000000000003</v>
          </cell>
          <cell r="J596">
            <v>16.329999999999998</v>
          </cell>
          <cell r="L596">
            <v>0.19580877537655539</v>
          </cell>
          <cell r="M596">
            <v>0.22026251025430676</v>
          </cell>
          <cell r="N596">
            <v>0.2970608817354794</v>
          </cell>
          <cell r="O596">
            <v>2.7945972995839563E-2</v>
          </cell>
          <cell r="P596">
            <v>0.16098552684129963</v>
          </cell>
          <cell r="Q596">
            <v>1.0784919653893699</v>
          </cell>
          <cell r="R596">
            <v>-0.10911074740861981</v>
          </cell>
          <cell r="T596">
            <v>6.7257060794638612E-2</v>
          </cell>
          <cell r="U596">
            <v>0.18864156986762354</v>
          </cell>
          <cell r="V596">
            <v>0.70828182941903572</v>
          </cell>
        </row>
        <row r="597">
          <cell r="C597">
            <v>40756</v>
          </cell>
          <cell r="D597">
            <v>54.12</v>
          </cell>
          <cell r="E597">
            <v>29.89</v>
          </cell>
          <cell r="F597">
            <v>37.11</v>
          </cell>
          <cell r="G597">
            <v>7.5681060000000002</v>
          </cell>
          <cell r="H597">
            <v>5.1559140000000001</v>
          </cell>
          <cell r="I597">
            <v>33.200000000000003</v>
          </cell>
          <cell r="J597">
            <v>15.71</v>
          </cell>
          <cell r="L597">
            <v>0.18140144073346409</v>
          </cell>
          <cell r="M597">
            <v>0.22600492206726841</v>
          </cell>
          <cell r="N597">
            <v>0.29846046186144171</v>
          </cell>
          <cell r="O597">
            <v>-1.8082825785188605E-2</v>
          </cell>
          <cell r="P597">
            <v>0.15491250316676641</v>
          </cell>
          <cell r="Q597">
            <v>1.0519159456118667</v>
          </cell>
          <cell r="R597">
            <v>-0.1429350791052918</v>
          </cell>
          <cell r="T597">
            <v>0.12206797510770713</v>
          </cell>
          <cell r="U597">
            <v>0.23966632204180086</v>
          </cell>
          <cell r="V597">
            <v>0.80840543881334981</v>
          </cell>
        </row>
        <row r="598">
          <cell r="C598">
            <v>40757</v>
          </cell>
          <cell r="D598">
            <v>53.01</v>
          </cell>
          <cell r="E598">
            <v>29.1</v>
          </cell>
          <cell r="F598">
            <v>35.340000000000003</v>
          </cell>
          <cell r="G598">
            <v>7.3466490000000002</v>
          </cell>
          <cell r="H598">
            <v>5.1066039999999999</v>
          </cell>
          <cell r="I598">
            <v>32.049999999999997</v>
          </cell>
          <cell r="J598">
            <v>14.82</v>
          </cell>
          <cell r="L598">
            <v>0.15717092337917471</v>
          </cell>
          <cell r="M598">
            <v>0.19360131255127166</v>
          </cell>
          <cell r="N598">
            <v>0.23652904128761398</v>
          </cell>
          <cell r="O598">
            <v>-4.6815567061551544E-2</v>
          </cell>
          <cell r="P598">
            <v>0.14386718015882782</v>
          </cell>
          <cell r="Q598">
            <v>0.98084054388133479</v>
          </cell>
          <cell r="R598">
            <v>-0.1914893617021276</v>
          </cell>
          <cell r="T598">
            <v>0.12302537099090471</v>
          </cell>
          <cell r="U598">
            <v>0.25062843357862519</v>
          </cell>
          <cell r="V598">
            <v>0.99443757725587179</v>
          </cell>
        </row>
        <row r="599">
          <cell r="C599">
            <v>40758</v>
          </cell>
          <cell r="D599">
            <v>53.73</v>
          </cell>
          <cell r="E599">
            <v>29.3</v>
          </cell>
          <cell r="F599">
            <v>36.1</v>
          </cell>
          <cell r="G599">
            <v>7.053693</v>
          </cell>
          <cell r="H599">
            <v>5.0087809999999999</v>
          </cell>
          <cell r="I599">
            <v>32.78</v>
          </cell>
          <cell r="J599">
            <v>14.75</v>
          </cell>
          <cell r="L599">
            <v>0.17288801571709222</v>
          </cell>
          <cell r="M599">
            <v>0.20180475799835929</v>
          </cell>
          <cell r="N599">
            <v>0.26312106368089583</v>
          </cell>
          <cell r="O599">
            <v>-8.4824882429131554E-2</v>
          </cell>
          <cell r="P599">
            <v>0.12195506025200187</v>
          </cell>
          <cell r="Q599">
            <v>1.0259579728059331</v>
          </cell>
          <cell r="R599">
            <v>-0.19530823786142926</v>
          </cell>
          <cell r="T599">
            <v>9.3585447582575365E-2</v>
          </cell>
          <cell r="U599">
            <v>0.22627156439416979</v>
          </cell>
          <cell r="V599">
            <v>0.90852904820766378</v>
          </cell>
        </row>
        <row r="600">
          <cell r="C600">
            <v>40759</v>
          </cell>
          <cell r="D600">
            <v>51.25</v>
          </cell>
          <cell r="E600">
            <v>27.92</v>
          </cell>
          <cell r="F600">
            <v>34.380000000000003</v>
          </cell>
          <cell r="G600">
            <v>6.6860179999999998</v>
          </cell>
          <cell r="H600">
            <v>4.8267559999999996</v>
          </cell>
          <cell r="I600">
            <v>30.9</v>
          </cell>
          <cell r="J600">
            <v>12.59</v>
          </cell>
          <cell r="L600">
            <v>0.11875136433093214</v>
          </cell>
          <cell r="M600">
            <v>0.14520098441345386</v>
          </cell>
          <cell r="N600">
            <v>0.20293911826452082</v>
          </cell>
          <cell r="O600">
            <v>-0.13252854792079227</v>
          </cell>
          <cell r="P600">
            <v>8.118189212139848E-2</v>
          </cell>
          <cell r="Q600">
            <v>0.90976514215080351</v>
          </cell>
          <cell r="R600">
            <v>-0.31314784506273863</v>
          </cell>
          <cell r="T600">
            <v>0.12398276687410245</v>
          </cell>
          <cell r="U600">
            <v>0.25679113705933615</v>
          </cell>
          <cell r="V600">
            <v>0.94808405438813337</v>
          </cell>
        </row>
        <row r="601">
          <cell r="C601">
            <v>40760</v>
          </cell>
          <cell r="D601">
            <v>51.02</v>
          </cell>
          <cell r="E601">
            <v>27.19</v>
          </cell>
          <cell r="F601">
            <v>33.869999999999997</v>
          </cell>
          <cell r="G601">
            <v>6.7749949999999997</v>
          </cell>
          <cell r="H601">
            <v>4.636647</v>
          </cell>
          <cell r="I601">
            <v>29.34</v>
          </cell>
          <cell r="J601">
            <v>11.86</v>
          </cell>
          <cell r="L601">
            <v>0.11373062650076404</v>
          </cell>
          <cell r="M601">
            <v>0.11525840853158331</v>
          </cell>
          <cell r="N601">
            <v>0.18509447165850235</v>
          </cell>
          <cell r="O601">
            <v>-0.12098430628224877</v>
          </cell>
          <cell r="P601">
            <v>3.8597927170755497E-2</v>
          </cell>
          <cell r="Q601">
            <v>0.8133498145859086</v>
          </cell>
          <cell r="R601">
            <v>-0.35297326786688488</v>
          </cell>
          <cell r="T601">
            <v>0.16323599808520825</v>
          </cell>
          <cell r="U601">
            <v>0.29848060978329188</v>
          </cell>
          <cell r="V601">
            <v>1.0302843016069221</v>
          </cell>
        </row>
        <row r="602">
          <cell r="C602">
            <v>40763</v>
          </cell>
          <cell r="D602">
            <v>47.29</v>
          </cell>
          <cell r="E602">
            <v>26.19</v>
          </cell>
          <cell r="F602">
            <v>31.99</v>
          </cell>
          <cell r="G602">
            <v>6.5175080000000003</v>
          </cell>
          <cell r="H602">
            <v>4.4807829999999997</v>
          </cell>
          <cell r="I602">
            <v>27.19</v>
          </cell>
          <cell r="J602">
            <v>10.5</v>
          </cell>
          <cell r="L602">
            <v>3.2307356472385917E-2</v>
          </cell>
          <cell r="M602">
            <v>7.4241181296144543E-2</v>
          </cell>
          <cell r="N602">
            <v>0.11931420573827856</v>
          </cell>
          <cell r="O602">
            <v>-0.15439172782695876</v>
          </cell>
          <cell r="P602">
            <v>3.6847609710117801E-3</v>
          </cell>
          <cell r="Q602">
            <v>0.68046971569839321</v>
          </cell>
          <cell r="R602">
            <v>-0.42716857610474623</v>
          </cell>
          <cell r="T602">
            <v>0.16299664911440886</v>
          </cell>
          <cell r="U602">
            <v>0.30557582760647906</v>
          </cell>
          <cell r="V602">
            <v>1.0475896168108778</v>
          </cell>
        </row>
        <row r="603">
          <cell r="C603">
            <v>40764</v>
          </cell>
          <cell r="D603">
            <v>49.89</v>
          </cell>
          <cell r="E603">
            <v>27.09</v>
          </cell>
          <cell r="F603">
            <v>32.83</v>
          </cell>
          <cell r="G603">
            <v>6.6074349999999997</v>
          </cell>
          <cell r="H603">
            <v>4.3981630000000003</v>
          </cell>
          <cell r="I603">
            <v>29.63</v>
          </cell>
          <cell r="J603">
            <v>12.29</v>
          </cell>
          <cell r="L603">
            <v>8.9063523248199106E-2</v>
          </cell>
          <cell r="M603">
            <v>0.1111566858080395</v>
          </cell>
          <cell r="N603">
            <v>0.14870538838348502</v>
          </cell>
          <cell r="O603">
            <v>-0.1427242292843095</v>
          </cell>
          <cell r="P603">
            <v>-1.4821923006191451E-2</v>
          </cell>
          <cell r="Q603">
            <v>0.83127317676143386</v>
          </cell>
          <cell r="R603">
            <v>-0.32951445717403161</v>
          </cell>
          <cell r="T603">
            <v>0.1570129248444232</v>
          </cell>
          <cell r="U603">
            <v>0.30727361187131291</v>
          </cell>
          <cell r="V603">
            <v>1.0463535228677379</v>
          </cell>
        </row>
        <row r="604">
          <cell r="C604">
            <v>40765</v>
          </cell>
          <cell r="D604">
            <v>47.26</v>
          </cell>
          <cell r="E604">
            <v>26.5</v>
          </cell>
          <cell r="F604">
            <v>32.07</v>
          </cell>
          <cell r="G604">
            <v>6.1596310000000001</v>
          </cell>
          <cell r="H604">
            <v>4.497026</v>
          </cell>
          <cell r="I604">
            <v>29.25</v>
          </cell>
          <cell r="J604">
            <v>12.2</v>
          </cell>
          <cell r="L604">
            <v>3.1652477624972697E-2</v>
          </cell>
          <cell r="M604">
            <v>8.6956521739130377E-2</v>
          </cell>
          <cell r="N604">
            <v>0.12211336599020295</v>
          </cell>
          <cell r="O604">
            <v>-0.20082416053290575</v>
          </cell>
          <cell r="P604">
            <v>7.3231544331482379E-3</v>
          </cell>
          <cell r="Q604">
            <v>0.80778739184177994</v>
          </cell>
          <cell r="R604">
            <v>-0.33442444080741951</v>
          </cell>
          <cell r="T604">
            <v>0.13810435615126848</v>
          </cell>
          <cell r="U604">
            <v>0.29033631332481918</v>
          </cell>
          <cell r="V604">
            <v>0.95055624227441282</v>
          </cell>
        </row>
        <row r="605">
          <cell r="C605">
            <v>40766</v>
          </cell>
          <cell r="D605">
            <v>49.55</v>
          </cell>
          <cell r="E605">
            <v>27.3</v>
          </cell>
          <cell r="F605">
            <v>33.85</v>
          </cell>
          <cell r="G605">
            <v>6.8304489999999998</v>
          </cell>
          <cell r="H605">
            <v>4.4658550000000004</v>
          </cell>
          <cell r="I605">
            <v>30.71</v>
          </cell>
          <cell r="J605">
            <v>12.96</v>
          </cell>
          <cell r="L605">
            <v>8.1641562977515791E-2</v>
          </cell>
          <cell r="M605">
            <v>0.11977030352748153</v>
          </cell>
          <cell r="N605">
            <v>0.18439468159552153</v>
          </cell>
          <cell r="O605">
            <v>-0.1137894764293228</v>
          </cell>
          <cell r="P605">
            <v>3.4092438892896482E-4</v>
          </cell>
          <cell r="Q605">
            <v>0.89802224969097666</v>
          </cell>
          <cell r="R605">
            <v>-0.29296235679214389</v>
          </cell>
          <cell r="T605">
            <v>0.11105792245093354</v>
          </cell>
          <cell r="U605">
            <v>0.25703440167041691</v>
          </cell>
          <cell r="V605">
            <v>0.9239802224969097</v>
          </cell>
        </row>
        <row r="606">
          <cell r="C606">
            <v>40767</v>
          </cell>
          <cell r="D606">
            <v>50.5</v>
          </cell>
          <cell r="E606">
            <v>27.18</v>
          </cell>
          <cell r="F606">
            <v>33.840000000000003</v>
          </cell>
          <cell r="G606">
            <v>7.0449210000000004</v>
          </cell>
          <cell r="H606">
            <v>4.3781350000000003</v>
          </cell>
          <cell r="I606">
            <v>31.04</v>
          </cell>
          <cell r="J606">
            <v>12.98</v>
          </cell>
          <cell r="L606">
            <v>0.10237939314560141</v>
          </cell>
          <cell r="M606">
            <v>0.11484823625922891</v>
          </cell>
          <cell r="N606">
            <v>0.18404478656403089</v>
          </cell>
          <cell r="O606">
            <v>-8.5962997758410986E-2</v>
          </cell>
          <cell r="P606">
            <v>-1.9308147488101723E-2</v>
          </cell>
          <cell r="Q606">
            <v>0.91841779975278115</v>
          </cell>
          <cell r="R606">
            <v>-0.29187124931805775</v>
          </cell>
          <cell r="T606">
            <v>0.10363810435615121</v>
          </cell>
          <cell r="U606">
            <v>0.25374019339536574</v>
          </cell>
          <cell r="V606">
            <v>0.94437577255871441</v>
          </cell>
        </row>
        <row r="607">
          <cell r="C607">
            <v>40770</v>
          </cell>
          <cell r="D607">
            <v>51.26</v>
          </cell>
          <cell r="E607">
            <v>27.49</v>
          </cell>
          <cell r="F607">
            <v>34.83</v>
          </cell>
          <cell r="G607">
            <v>7.0010839999999996</v>
          </cell>
          <cell r="H607">
            <v>4.4438649999999997</v>
          </cell>
          <cell r="I607">
            <v>31.61</v>
          </cell>
          <cell r="J607">
            <v>13.52</v>
          </cell>
          <cell r="L607">
            <v>0.11896965728006981</v>
          </cell>
          <cell r="M607">
            <v>0.12756357670221496</v>
          </cell>
          <cell r="N607">
            <v>0.21868439468159551</v>
          </cell>
          <cell r="O607">
            <v>-9.1650590290288214E-2</v>
          </cell>
          <cell r="P607">
            <v>-4.5847834379738606E-3</v>
          </cell>
          <cell r="Q607">
            <v>0.95364647713226214</v>
          </cell>
          <cell r="R607">
            <v>-0.26241134751773043</v>
          </cell>
          <cell r="T607">
            <v>0.15055050263283876</v>
          </cell>
          <cell r="U607">
            <v>0.29180603701676489</v>
          </cell>
          <cell r="V607">
            <v>1.0210135970333747</v>
          </cell>
        </row>
        <row r="608">
          <cell r="C608">
            <v>40771</v>
          </cell>
          <cell r="D608">
            <v>51.07</v>
          </cell>
          <cell r="E608">
            <v>26.93</v>
          </cell>
          <cell r="F608">
            <v>34.39</v>
          </cell>
          <cell r="G608">
            <v>6.8726149999999997</v>
          </cell>
          <cell r="H608">
            <v>4.4438649999999997</v>
          </cell>
          <cell r="I608">
            <v>30.97</v>
          </cell>
          <cell r="J608">
            <v>13.2</v>
          </cell>
          <cell r="L608">
            <v>0.1148220912464526</v>
          </cell>
          <cell r="M608">
            <v>0.10459392945036927</v>
          </cell>
          <cell r="N608">
            <v>0.20328901329601123</v>
          </cell>
          <cell r="O608">
            <v>-0.10831868630456221</v>
          </cell>
          <cell r="P608">
            <v>-4.5847834379738606E-3</v>
          </cell>
          <cell r="Q608">
            <v>0.91409147095179222</v>
          </cell>
          <cell r="R608">
            <v>-0.27986906710310966</v>
          </cell>
          <cell r="T608">
            <v>0.14552417424605069</v>
          </cell>
          <cell r="U608">
            <v>0.28177137180968598</v>
          </cell>
          <cell r="V608">
            <v>1.0451174289245984</v>
          </cell>
        </row>
        <row r="609">
          <cell r="C609">
            <v>40772</v>
          </cell>
          <cell r="D609">
            <v>51.01</v>
          </cell>
          <cell r="E609">
            <v>26.93</v>
          </cell>
          <cell r="F609">
            <v>34.44</v>
          </cell>
          <cell r="G609">
            <v>6.8057460000000001</v>
          </cell>
          <cell r="H609">
            <v>4.4014889999999998</v>
          </cell>
          <cell r="I609">
            <v>30.7</v>
          </cell>
          <cell r="J609">
            <v>12.72</v>
          </cell>
          <cell r="L609">
            <v>0.11351233355162615</v>
          </cell>
          <cell r="M609">
            <v>0.10459392945036927</v>
          </cell>
          <cell r="N609">
            <v>0.20503848845346395</v>
          </cell>
          <cell r="O609">
            <v>-0.11699454516840069</v>
          </cell>
          <cell r="P609">
            <v>-1.4076906897402153E-2</v>
          </cell>
          <cell r="Q609">
            <v>0.89740420271940669</v>
          </cell>
          <cell r="R609">
            <v>-0.30605564648117833</v>
          </cell>
          <cell r="T609">
            <v>0.1333173767352801</v>
          </cell>
          <cell r="U609">
            <v>0.25078047396055042</v>
          </cell>
          <cell r="V609">
            <v>0.99629171817058082</v>
          </cell>
        </row>
        <row r="610">
          <cell r="C610">
            <v>40773</v>
          </cell>
          <cell r="D610">
            <v>47.95</v>
          </cell>
          <cell r="E610">
            <v>25.39</v>
          </cell>
          <cell r="F610">
            <v>32.25</v>
          </cell>
          <cell r="G610">
            <v>6.1347849999999999</v>
          </cell>
          <cell r="H610">
            <v>4.2083250000000003</v>
          </cell>
          <cell r="I610">
            <v>28.61</v>
          </cell>
          <cell r="J610">
            <v>12.14</v>
          </cell>
          <cell r="L610">
            <v>4.6714691115476992E-2</v>
          </cell>
          <cell r="M610">
            <v>4.1427399507793394E-2</v>
          </cell>
          <cell r="N610">
            <v>0.128411476557033</v>
          </cell>
          <cell r="O610">
            <v>-0.2040477826796544</v>
          </cell>
          <cell r="P610">
            <v>-5.7345184599804644E-2</v>
          </cell>
          <cell r="Q610">
            <v>0.76823238566131025</v>
          </cell>
          <cell r="R610">
            <v>-0.33769776322967804</v>
          </cell>
          <cell r="T610">
            <v>0.16610818573480132</v>
          </cell>
          <cell r="U610">
            <v>0.26451478846114868</v>
          </cell>
          <cell r="V610">
            <v>1.0723114956736715</v>
          </cell>
        </row>
        <row r="611">
          <cell r="C611">
            <v>40774</v>
          </cell>
          <cell r="D611">
            <v>46.52</v>
          </cell>
          <cell r="E611">
            <v>24.82</v>
          </cell>
          <cell r="F611">
            <v>31.29</v>
          </cell>
          <cell r="G611">
            <v>6.1198649999999999</v>
          </cell>
          <cell r="H611">
            <v>4.0768170000000001</v>
          </cell>
          <cell r="I611">
            <v>28.29</v>
          </cell>
          <cell r="J611">
            <v>11.84</v>
          </cell>
          <cell r="L611">
            <v>1.5498799388779849E-2</v>
          </cell>
          <cell r="M611">
            <v>1.8047579983593076E-2</v>
          </cell>
          <cell r="N611">
            <v>9.482155353393984E-2</v>
          </cell>
          <cell r="O611">
            <v>-0.20598356479466251</v>
          </cell>
          <cell r="P611">
            <v>-8.6802664586176692E-2</v>
          </cell>
          <cell r="Q611">
            <v>0.74845488257107529</v>
          </cell>
          <cell r="R611">
            <v>-0.35406437534097102</v>
          </cell>
          <cell r="T611">
            <v>0.1890856869315462</v>
          </cell>
          <cell r="U611">
            <v>0.28329684364167124</v>
          </cell>
          <cell r="V611">
            <v>1.1211372064276883</v>
          </cell>
        </row>
        <row r="612">
          <cell r="C612">
            <v>40777</v>
          </cell>
          <cell r="D612">
            <v>46.4</v>
          </cell>
          <cell r="E612">
            <v>25.16</v>
          </cell>
          <cell r="F612">
            <v>31.65</v>
          </cell>
          <cell r="G612">
            <v>6.060562</v>
          </cell>
          <cell r="H612">
            <v>4.0247479999999998</v>
          </cell>
          <cell r="I612">
            <v>27.64</v>
          </cell>
          <cell r="J612">
            <v>11.43</v>
          </cell>
          <cell r="L612">
            <v>1.2879283999126745E-2</v>
          </cell>
          <cell r="M612">
            <v>3.1993437243642342E-2</v>
          </cell>
          <cell r="N612">
            <v>0.10741777466759972</v>
          </cell>
          <cell r="O612">
            <v>-0.21367777972538105</v>
          </cell>
          <cell r="P612">
            <v>-9.8465997048159282E-2</v>
          </cell>
          <cell r="Q612">
            <v>0.70828182941903584</v>
          </cell>
          <cell r="R612">
            <v>-0.37643207855973804</v>
          </cell>
          <cell r="T612">
            <v>0.21972235519387268</v>
          </cell>
          <cell r="U612">
            <v>0.30377161507429717</v>
          </cell>
          <cell r="V612">
            <v>1.2595797280593326</v>
          </cell>
        </row>
        <row r="613">
          <cell r="C613">
            <v>40778</v>
          </cell>
          <cell r="D613">
            <v>48.06</v>
          </cell>
          <cell r="E613">
            <v>26.24</v>
          </cell>
          <cell r="F613">
            <v>33.270000000000003</v>
          </cell>
          <cell r="G613">
            <v>6.069293</v>
          </cell>
          <cell r="H613">
            <v>4.1680279999999996</v>
          </cell>
          <cell r="I613">
            <v>29.26</v>
          </cell>
          <cell r="J613">
            <v>11.6</v>
          </cell>
          <cell r="L613">
            <v>4.9115913555992208E-2</v>
          </cell>
          <cell r="M613">
            <v>7.6292042657916337E-2</v>
          </cell>
          <cell r="N613">
            <v>0.16410076976906951</v>
          </cell>
          <cell r="O613">
            <v>-0.21254498390459453</v>
          </cell>
          <cell r="P613">
            <v>-6.6371616991832916E-2</v>
          </cell>
          <cell r="Q613">
            <v>0.80840543881334992</v>
          </cell>
          <cell r="R613">
            <v>-0.36715766503000546</v>
          </cell>
          <cell r="T613">
            <v>0.23934897079942558</v>
          </cell>
          <cell r="U613">
            <v>0.3212663950211842</v>
          </cell>
          <cell r="V613">
            <v>1.2707045735475899</v>
          </cell>
        </row>
        <row r="614">
          <cell r="C614">
            <v>40779</v>
          </cell>
          <cell r="D614">
            <v>47.93</v>
          </cell>
          <cell r="E614">
            <v>26.11</v>
          </cell>
          <cell r="F614">
            <v>33.35</v>
          </cell>
          <cell r="G614">
            <v>6.2529700000000004</v>
          </cell>
          <cell r="H614">
            <v>3.9835970000000001</v>
          </cell>
          <cell r="I614">
            <v>32.270000000000003</v>
          </cell>
          <cell r="J614">
            <v>10.95</v>
          </cell>
          <cell r="L614">
            <v>4.6278105217201437E-2</v>
          </cell>
          <cell r="M614">
            <v>7.0959803117309317E-2</v>
          </cell>
          <cell r="N614">
            <v>0.1668999300209939</v>
          </cell>
          <cell r="O614">
            <v>-0.18871397508835241</v>
          </cell>
          <cell r="P614">
            <v>-0.10768372341400156</v>
          </cell>
          <cell r="Q614">
            <v>0.99443757725587179</v>
          </cell>
          <cell r="R614">
            <v>-0.40261865793780682</v>
          </cell>
          <cell r="T614">
            <v>0.24102441359502152</v>
          </cell>
          <cell r="U614">
            <v>0.32899004642299645</v>
          </cell>
          <cell r="V614">
            <v>1.2552533992583437</v>
          </cell>
        </row>
        <row r="615">
          <cell r="C615">
            <v>40780</v>
          </cell>
          <cell r="D615">
            <v>46.95</v>
          </cell>
          <cell r="E615">
            <v>25.31</v>
          </cell>
          <cell r="F615">
            <v>32.69</v>
          </cell>
          <cell r="G615">
            <v>6.1605920000000003</v>
          </cell>
          <cell r="H615">
            <v>4.1087920000000002</v>
          </cell>
          <cell r="I615">
            <v>30.88</v>
          </cell>
          <cell r="J615">
            <v>10.75</v>
          </cell>
          <cell r="L615">
            <v>2.4885396201702603E-2</v>
          </cell>
          <cell r="M615">
            <v>3.8146021328958168E-2</v>
          </cell>
          <cell r="N615">
            <v>0.14380685794261727</v>
          </cell>
          <cell r="O615">
            <v>-0.20069947644359454</v>
          </cell>
          <cell r="P615">
            <v>-7.9640340449513847E-2</v>
          </cell>
          <cell r="Q615">
            <v>0.90852904820766378</v>
          </cell>
          <cell r="R615">
            <v>-0.41352973267866877</v>
          </cell>
          <cell r="T615">
            <v>0.22786022020105307</v>
          </cell>
          <cell r="U615">
            <v>0.32418557035415263</v>
          </cell>
          <cell r="V615">
            <v>1.3084054388133497</v>
          </cell>
        </row>
        <row r="616">
          <cell r="C616">
            <v>40781</v>
          </cell>
          <cell r="D616">
            <v>48.94</v>
          </cell>
          <cell r="E616">
            <v>25.52</v>
          </cell>
          <cell r="F616">
            <v>33.909999999999997</v>
          </cell>
          <cell r="G616">
            <v>6.226483</v>
          </cell>
          <cell r="H616">
            <v>4.2142350000000004</v>
          </cell>
          <cell r="I616">
            <v>31.52</v>
          </cell>
          <cell r="J616">
            <v>10.85</v>
          </cell>
          <cell r="L616">
            <v>6.8325693080113492E-2</v>
          </cell>
          <cell r="M616">
            <v>4.6759639048400414E-2</v>
          </cell>
          <cell r="N616">
            <v>0.18649405178446465</v>
          </cell>
          <cell r="O616">
            <v>-0.19215050731893013</v>
          </cell>
          <cell r="P616">
            <v>-5.6021358621769379E-2</v>
          </cell>
          <cell r="Q616">
            <v>0.94808405438813348</v>
          </cell>
          <cell r="R616">
            <v>-0.40807419530823785</v>
          </cell>
          <cell r="T616">
            <v>0.21206318812829111</v>
          </cell>
          <cell r="U616">
            <v>0.31273692959516697</v>
          </cell>
          <cell r="V616">
            <v>1.2447466007416563</v>
          </cell>
        </row>
        <row r="617">
          <cell r="C617">
            <v>40784</v>
          </cell>
          <cell r="D617">
            <v>50.92</v>
          </cell>
          <cell r="E617">
            <v>26.16</v>
          </cell>
          <cell r="F617">
            <v>34.854999999999997</v>
          </cell>
          <cell r="G617">
            <v>6.5108509999999997</v>
          </cell>
          <cell r="H617">
            <v>4.3136489999999998</v>
          </cell>
          <cell r="I617">
            <v>32.85</v>
          </cell>
          <cell r="J617">
            <v>11.08</v>
          </cell>
          <cell r="L617">
            <v>0.11154769700938649</v>
          </cell>
          <cell r="M617">
            <v>7.3010664479081333E-2</v>
          </cell>
          <cell r="N617">
            <v>0.21955913226032187</v>
          </cell>
          <cell r="O617">
            <v>-0.15525543436446609</v>
          </cell>
          <cell r="P617">
            <v>-3.375285848972287E-2</v>
          </cell>
          <cell r="Q617">
            <v>1.0302843016069221</v>
          </cell>
          <cell r="R617">
            <v>-0.39552645935624653</v>
          </cell>
          <cell r="T617">
            <v>0.18764959310674953</v>
          </cell>
          <cell r="U617">
            <v>0.28635792333110344</v>
          </cell>
          <cell r="V617">
            <v>1.2237330037082816</v>
          </cell>
        </row>
        <row r="618">
          <cell r="C618">
            <v>40785</v>
          </cell>
          <cell r="D618">
            <v>51.24</v>
          </cell>
          <cell r="E618">
            <v>26.2</v>
          </cell>
          <cell r="F618">
            <v>35.25</v>
          </cell>
          <cell r="G618">
            <v>6.4861740000000001</v>
          </cell>
          <cell r="H618">
            <v>4.4189530000000001</v>
          </cell>
          <cell r="I618">
            <v>33.130000000000003</v>
          </cell>
          <cell r="J618">
            <v>11.72</v>
          </cell>
          <cell r="L618">
            <v>0.11853307138179425</v>
          </cell>
          <cell r="M618">
            <v>7.4651353568498724E-2</v>
          </cell>
          <cell r="N618">
            <v>0.23337998600419874</v>
          </cell>
          <cell r="O618">
            <v>-0.15845712975669479</v>
          </cell>
          <cell r="P618">
            <v>-1.016501233218936E-2</v>
          </cell>
          <cell r="Q618">
            <v>1.0475896168108778</v>
          </cell>
          <cell r="R618">
            <v>-0.36061102018548818</v>
          </cell>
          <cell r="T618">
            <v>0.14767831498324568</v>
          </cell>
          <cell r="U618">
            <v>0.24453668227614586</v>
          </cell>
          <cell r="V618">
            <v>1.1001236093943136</v>
          </cell>
        </row>
        <row r="619">
          <cell r="C619">
            <v>40786</v>
          </cell>
          <cell r="D619">
            <v>51.46</v>
          </cell>
          <cell r="E619">
            <v>26.21</v>
          </cell>
          <cell r="F619">
            <v>35.65</v>
          </cell>
          <cell r="G619">
            <v>6.6767609999999999</v>
          </cell>
          <cell r="H619">
            <v>4.3270799999999996</v>
          </cell>
          <cell r="I619">
            <v>33.11</v>
          </cell>
          <cell r="J619">
            <v>11.5</v>
          </cell>
          <cell r="L619">
            <v>0.12333551626282468</v>
          </cell>
          <cell r="M619">
            <v>7.5061525840853127E-2</v>
          </cell>
          <cell r="N619">
            <v>0.24737578726382092</v>
          </cell>
          <cell r="O619">
            <v>-0.13372958914322053</v>
          </cell>
          <cell r="P619">
            <v>-3.0744346355883412E-2</v>
          </cell>
          <cell r="Q619">
            <v>1.0463535228677379</v>
          </cell>
          <cell r="R619">
            <v>-0.37261320240043638</v>
          </cell>
          <cell r="T619">
            <v>0.16850167544279557</v>
          </cell>
          <cell r="U619">
            <v>0.25850412536236289</v>
          </cell>
          <cell r="V619">
            <v>1.1508034610630407</v>
          </cell>
        </row>
        <row r="620">
          <cell r="C620">
            <v>40787</v>
          </cell>
          <cell r="D620">
            <v>51.06</v>
          </cell>
          <cell r="E620">
            <v>25.57</v>
          </cell>
          <cell r="F620">
            <v>35.22</v>
          </cell>
          <cell r="G620">
            <v>6.5729980000000001</v>
          </cell>
          <cell r="H620">
            <v>4.3424560000000003</v>
          </cell>
          <cell r="I620">
            <v>31.56</v>
          </cell>
          <cell r="J620">
            <v>11.43</v>
          </cell>
          <cell r="L620">
            <v>0.11460379829731493</v>
          </cell>
          <cell r="M620">
            <v>4.881050041017243E-2</v>
          </cell>
          <cell r="N620">
            <v>0.23233030090972706</v>
          </cell>
          <cell r="O620">
            <v>-0.14719222718608771</v>
          </cell>
          <cell r="P620">
            <v>-2.7300158836717547E-2</v>
          </cell>
          <cell r="Q620">
            <v>0.95055624227441271</v>
          </cell>
          <cell r="R620">
            <v>-0.37643207855973804</v>
          </cell>
          <cell r="T620">
            <v>0.16467209191000465</v>
          </cell>
          <cell r="U620">
            <v>0.27546169595978026</v>
          </cell>
          <cell r="V620">
            <v>1.1075401730531522</v>
          </cell>
        </row>
        <row r="621">
          <cell r="C621">
            <v>40788</v>
          </cell>
          <cell r="D621">
            <v>49.68</v>
          </cell>
          <cell r="E621">
            <v>25.08</v>
          </cell>
          <cell r="F621">
            <v>34.57</v>
          </cell>
          <cell r="G621">
            <v>6.3082279999999997</v>
          </cell>
          <cell r="H621">
            <v>4.1821380000000001</v>
          </cell>
          <cell r="I621">
            <v>31.13</v>
          </cell>
          <cell r="J621">
            <v>11.17</v>
          </cell>
          <cell r="L621">
            <v>8.447937131630634E-2</v>
          </cell>
          <cell r="M621">
            <v>2.8712059064807116E-2</v>
          </cell>
          <cell r="N621">
            <v>0.20958712386284128</v>
          </cell>
          <cell r="O621">
            <v>-0.18154457508090527</v>
          </cell>
          <cell r="P621">
            <v>-6.3211010468977036E-2</v>
          </cell>
          <cell r="Q621">
            <v>0.92398022249690981</v>
          </cell>
          <cell r="R621">
            <v>-0.39061647572285862</v>
          </cell>
          <cell r="T621">
            <v>0.18597415031115361</v>
          </cell>
          <cell r="U621">
            <v>0.29073668633055605</v>
          </cell>
          <cell r="V621">
            <v>1.1316440049443759</v>
          </cell>
        </row>
        <row r="622">
          <cell r="C622">
            <v>40791</v>
          </cell>
          <cell r="D622">
            <v>49.68</v>
          </cell>
          <cell r="E622">
            <v>25.08</v>
          </cell>
          <cell r="F622">
            <v>34.57</v>
          </cell>
          <cell r="G622">
            <v>5.9020089999999996</v>
          </cell>
          <cell r="H622">
            <v>4.0699569999999996</v>
          </cell>
          <cell r="I622">
            <v>31.13</v>
          </cell>
          <cell r="J622">
            <v>11.17</v>
          </cell>
          <cell r="L622">
            <v>8.447937131630634E-2</v>
          </cell>
          <cell r="M622">
            <v>2.8712059064807116E-2</v>
          </cell>
          <cell r="N622">
            <v>0.20958712386284128</v>
          </cell>
          <cell r="O622">
            <v>-0.23424909753240986</v>
          </cell>
          <cell r="P622">
            <v>-8.8339288310258279E-2</v>
          </cell>
          <cell r="Q622">
            <v>0.92398022249690981</v>
          </cell>
          <cell r="R622">
            <v>-0.39061647572285862</v>
          </cell>
          <cell r="T622">
            <v>0.152943992340833</v>
          </cell>
          <cell r="U622">
            <v>0.26273591599262092</v>
          </cell>
          <cell r="V622">
            <v>1.0401730531520395</v>
          </cell>
        </row>
        <row r="623">
          <cell r="C623">
            <v>40792</v>
          </cell>
          <cell r="D623">
            <v>49.45</v>
          </cell>
          <cell r="E623">
            <v>24.91</v>
          </cell>
          <cell r="F623">
            <v>33.119999999999997</v>
          </cell>
          <cell r="G623">
            <v>5.6410619999999998</v>
          </cell>
          <cell r="H623">
            <v>3.8374570000000001</v>
          </cell>
          <cell r="I623">
            <v>31.46</v>
          </cell>
          <cell r="J623">
            <v>10.97</v>
          </cell>
          <cell r="L623">
            <v>7.9458633486138464E-2</v>
          </cell>
          <cell r="M623">
            <v>2.1739130434782705E-2</v>
          </cell>
          <cell r="N623">
            <v>0.15885234429671091</v>
          </cell>
          <cell r="O623">
            <v>-0.26810543369628392</v>
          </cell>
          <cell r="P623">
            <v>-0.14041873668474103</v>
          </cell>
          <cell r="Q623">
            <v>0.94437577255871452</v>
          </cell>
          <cell r="R623">
            <v>-0.40152755046372057</v>
          </cell>
          <cell r="T623">
            <v>0.13810435615126848</v>
          </cell>
          <cell r="U623">
            <v>0.25725232621784355</v>
          </cell>
          <cell r="V623">
            <v>1.050061804697157</v>
          </cell>
        </row>
        <row r="624">
          <cell r="C624">
            <v>40793</v>
          </cell>
          <cell r="D624">
            <v>51.69</v>
          </cell>
          <cell r="E624">
            <v>25.89</v>
          </cell>
          <cell r="F624">
            <v>34.64</v>
          </cell>
          <cell r="G624">
            <v>6.0212479999999999</v>
          </cell>
          <cell r="H624">
            <v>3.8931640000000001</v>
          </cell>
          <cell r="I624">
            <v>32.700000000000003</v>
          </cell>
          <cell r="J624">
            <v>11.52</v>
          </cell>
          <cell r="L624">
            <v>0.12835625409299278</v>
          </cell>
          <cell r="M624">
            <v>6.193601312551289E-2</v>
          </cell>
          <cell r="N624">
            <v>0.21203638908327505</v>
          </cell>
          <cell r="O624">
            <v>-0.21877853964960525</v>
          </cell>
          <cell r="P624">
            <v>-0.12794050085421493</v>
          </cell>
          <cell r="Q624">
            <v>1.0210135970333747</v>
          </cell>
          <cell r="R624">
            <v>-0.37152209492635024</v>
          </cell>
          <cell r="T624">
            <v>9.9090473910962235E-2</v>
          </cell>
          <cell r="U624">
            <v>0.22412779500902105</v>
          </cell>
          <cell r="V624">
            <v>1.0253399258343636</v>
          </cell>
        </row>
        <row r="625">
          <cell r="C625">
            <v>40794</v>
          </cell>
          <cell r="D625">
            <v>51.55</v>
          </cell>
          <cell r="E625">
            <v>25.8</v>
          </cell>
          <cell r="F625">
            <v>34.32</v>
          </cell>
          <cell r="G625">
            <v>6.1335199999999999</v>
          </cell>
          <cell r="H625">
            <v>3.863299</v>
          </cell>
          <cell r="I625">
            <v>33.090000000000003</v>
          </cell>
          <cell r="J625">
            <v>11.59</v>
          </cell>
          <cell r="L625">
            <v>0.12530015280506435</v>
          </cell>
          <cell r="M625">
            <v>5.8244462674323261E-2</v>
          </cell>
          <cell r="N625">
            <v>0.20083974807557747</v>
          </cell>
          <cell r="O625">
            <v>-0.20421190897827945</v>
          </cell>
          <cell r="P625">
            <v>-0.13463018999702747</v>
          </cell>
          <cell r="Q625">
            <v>1.0451174289245984</v>
          </cell>
          <cell r="R625">
            <v>-0.36770321876704848</v>
          </cell>
          <cell r="T625">
            <v>5.8401148875059761E-2</v>
          </cell>
          <cell r="U625">
            <v>0.18380161770966366</v>
          </cell>
          <cell r="V625">
            <v>0.97095179233621765</v>
          </cell>
        </row>
        <row r="626">
          <cell r="C626">
            <v>40795</v>
          </cell>
          <cell r="D626">
            <v>50.405000000000001</v>
          </cell>
          <cell r="E626">
            <v>26.08</v>
          </cell>
          <cell r="F626">
            <v>33.44</v>
          </cell>
          <cell r="G626">
            <v>5.7330329999999998</v>
          </cell>
          <cell r="H626">
            <v>3.8434249999999999</v>
          </cell>
          <cell r="I626">
            <v>32.299999999999997</v>
          </cell>
          <cell r="J626">
            <v>11.16</v>
          </cell>
          <cell r="L626">
            <v>0.10030561012879291</v>
          </cell>
          <cell r="M626">
            <v>6.9729286300246107E-2</v>
          </cell>
          <cell r="N626">
            <v>0.17004898530440871</v>
          </cell>
          <cell r="O626">
            <v>-0.25617273819364283</v>
          </cell>
          <cell r="P626">
            <v>-0.13908191884431564</v>
          </cell>
          <cell r="Q626">
            <v>0.99629171817058082</v>
          </cell>
          <cell r="R626">
            <v>-0.39116202945990175</v>
          </cell>
          <cell r="T626">
            <v>0.10052656773575862</v>
          </cell>
          <cell r="U626">
            <v>0.21876583753978396</v>
          </cell>
          <cell r="V626">
            <v>0.9987639060568605</v>
          </cell>
        </row>
        <row r="627">
          <cell r="C627">
            <v>40798</v>
          </cell>
          <cell r="D627">
            <v>51.39</v>
          </cell>
          <cell r="E627">
            <v>26.28</v>
          </cell>
          <cell r="F627">
            <v>33.06</v>
          </cell>
          <cell r="G627">
            <v>5.750324</v>
          </cell>
          <cell r="H627">
            <v>3.7975500000000002</v>
          </cell>
          <cell r="I627">
            <v>33.53</v>
          </cell>
          <cell r="J627">
            <v>11.57</v>
          </cell>
          <cell r="L627">
            <v>0.12180746561886058</v>
          </cell>
          <cell r="M627">
            <v>7.793273174733395E-2</v>
          </cell>
          <cell r="N627">
            <v>0.15675297410776778</v>
          </cell>
          <cell r="O627">
            <v>-0.25392933279480878</v>
          </cell>
          <cell r="P627">
            <v>-0.14935781000207637</v>
          </cell>
          <cell r="Q627">
            <v>1.0723114956736715</v>
          </cell>
          <cell r="R627">
            <v>-0.36879432624113473</v>
          </cell>
          <cell r="T627">
            <v>0.13547151747247482</v>
          </cell>
          <cell r="U627">
            <v>0.24698960043787635</v>
          </cell>
          <cell r="V627">
            <v>1.0154511742892458</v>
          </cell>
        </row>
        <row r="628">
          <cell r="C628">
            <v>40799</v>
          </cell>
          <cell r="D628">
            <v>52.32</v>
          </cell>
          <cell r="E628">
            <v>26.65</v>
          </cell>
          <cell r="F628">
            <v>34.22</v>
          </cell>
          <cell r="G628">
            <v>5.8626579999999997</v>
          </cell>
          <cell r="H628">
            <v>3.951387</v>
          </cell>
          <cell r="I628">
            <v>34.32</v>
          </cell>
          <cell r="J628">
            <v>12.23</v>
          </cell>
          <cell r="L628">
            <v>0.14210870988867064</v>
          </cell>
          <cell r="M628">
            <v>9.3109105824446203E-2</v>
          </cell>
          <cell r="N628">
            <v>0.19734079776067182</v>
          </cell>
          <cell r="O628">
            <v>-0.23935465798868871</v>
          </cell>
          <cell r="P628">
            <v>-0.11489868699310735</v>
          </cell>
          <cell r="Q628">
            <v>1.1211372064276888</v>
          </cell>
          <cell r="R628">
            <v>-0.33278777959629013</v>
          </cell>
          <cell r="T628">
            <v>0.14935375777884161</v>
          </cell>
          <cell r="U628">
            <v>0.27045956739443339</v>
          </cell>
          <cell r="V628">
            <v>1.0364647713226207</v>
          </cell>
        </row>
        <row r="629">
          <cell r="C629">
            <v>40800</v>
          </cell>
          <cell r="D629">
            <v>53.07</v>
          </cell>
          <cell r="E629">
            <v>27.27</v>
          </cell>
          <cell r="F629">
            <v>34.770000000000003</v>
          </cell>
          <cell r="G629">
            <v>6.5793980000000003</v>
          </cell>
          <cell r="H629">
            <v>3.8860269999999999</v>
          </cell>
          <cell r="I629">
            <v>36.56</v>
          </cell>
          <cell r="J629">
            <v>13.23</v>
          </cell>
          <cell r="L629">
            <v>0.15848068107400115</v>
          </cell>
          <cell r="M629">
            <v>0.11853978671041832</v>
          </cell>
          <cell r="N629">
            <v>0.21658502449265238</v>
          </cell>
          <cell r="O629">
            <v>-0.14636186488474379</v>
          </cell>
          <cell r="P629">
            <v>-0.12953917192109099</v>
          </cell>
          <cell r="Q629">
            <v>1.2595797280593328</v>
          </cell>
          <cell r="R629">
            <v>-0.27823240589198028</v>
          </cell>
          <cell r="T629">
            <v>0.15461943513642892</v>
          </cell>
          <cell r="U629">
            <v>0.25653773642279387</v>
          </cell>
          <cell r="V629">
            <v>1.0321384425216318</v>
          </cell>
        </row>
        <row r="630">
          <cell r="C630">
            <v>40801</v>
          </cell>
          <cell r="D630">
            <v>53.63</v>
          </cell>
          <cell r="E630">
            <v>27.71</v>
          </cell>
          <cell r="F630">
            <v>35.32</v>
          </cell>
          <cell r="G630">
            <v>6.894018</v>
          </cell>
          <cell r="H630">
            <v>4.0571390000000003</v>
          </cell>
          <cell r="I630">
            <v>36.74</v>
          </cell>
          <cell r="J630">
            <v>13.5</v>
          </cell>
          <cell r="L630">
            <v>0.1707050862257149</v>
          </cell>
          <cell r="M630">
            <v>0.13658736669401161</v>
          </cell>
          <cell r="N630">
            <v>0.23582925122463272</v>
          </cell>
          <cell r="O630">
            <v>-0.10554177312711466</v>
          </cell>
          <cell r="P630">
            <v>-9.1210489898490898E-2</v>
          </cell>
          <cell r="Q630">
            <v>1.2707045735475897</v>
          </cell>
          <cell r="R630">
            <v>-0.26350245499181657</v>
          </cell>
          <cell r="T630">
            <v>0.18717089516515087</v>
          </cell>
          <cell r="U630">
            <v>0.30047740679924601</v>
          </cell>
          <cell r="V630">
            <v>1.0803461063040789</v>
          </cell>
        </row>
        <row r="631">
          <cell r="C631">
            <v>40802</v>
          </cell>
          <cell r="D631">
            <v>53.87</v>
          </cell>
          <cell r="E631">
            <v>27.82</v>
          </cell>
          <cell r="F631">
            <v>35.67</v>
          </cell>
          <cell r="G631">
            <v>6.8568670000000003</v>
          </cell>
          <cell r="H631">
            <v>4.2276420000000003</v>
          </cell>
          <cell r="I631">
            <v>36.49</v>
          </cell>
          <cell r="J631">
            <v>13.2</v>
          </cell>
          <cell r="L631">
            <v>0.17594411700502066</v>
          </cell>
          <cell r="M631">
            <v>0.14109926168990983</v>
          </cell>
          <cell r="N631">
            <v>0.24807557732680219</v>
          </cell>
          <cell r="O631">
            <v>-0.11036189654230655</v>
          </cell>
          <cell r="P631">
            <v>-5.301822243098786E-2</v>
          </cell>
          <cell r="Q631">
            <v>1.2552533992583439</v>
          </cell>
          <cell r="R631">
            <v>-0.27986906710310966</v>
          </cell>
          <cell r="T631">
            <v>0.18597415031115361</v>
          </cell>
          <cell r="U631">
            <v>0.30908289241622583</v>
          </cell>
          <cell r="V631">
            <v>1.0599505562422744</v>
          </cell>
        </row>
        <row r="632">
          <cell r="C632">
            <v>40805</v>
          </cell>
          <cell r="D632">
            <v>53.67</v>
          </cell>
          <cell r="E632">
            <v>27.7</v>
          </cell>
          <cell r="F632">
            <v>35.71</v>
          </cell>
          <cell r="G632">
            <v>6.5002389999999997</v>
          </cell>
          <cell r="H632">
            <v>4.2276420000000003</v>
          </cell>
          <cell r="I632">
            <v>37.35</v>
          </cell>
          <cell r="J632">
            <v>13.08</v>
          </cell>
          <cell r="L632">
            <v>0.17157825802226578</v>
          </cell>
          <cell r="M632">
            <v>0.13617719442165721</v>
          </cell>
          <cell r="N632">
            <v>0.24947515745276427</v>
          </cell>
          <cell r="O632">
            <v>-0.156632278855382</v>
          </cell>
          <cell r="P632">
            <v>-5.301822243098786E-2</v>
          </cell>
          <cell r="Q632">
            <v>1.3084054388133501</v>
          </cell>
          <cell r="R632">
            <v>-0.28641571194762672</v>
          </cell>
          <cell r="T632">
            <v>0.19483006223073246</v>
          </cell>
          <cell r="U632">
            <v>0.32008048004216588</v>
          </cell>
          <cell r="V632">
            <v>1.0797280593325091</v>
          </cell>
        </row>
        <row r="633">
          <cell r="C633">
            <v>40806</v>
          </cell>
          <cell r="D633">
            <v>53.11</v>
          </cell>
          <cell r="E633">
            <v>27.54</v>
          </cell>
          <cell r="F633">
            <v>35.81</v>
          </cell>
          <cell r="G633">
            <v>6.6483930000000004</v>
          </cell>
          <cell r="H633">
            <v>4.1969010000000004</v>
          </cell>
          <cell r="I633">
            <v>36.32</v>
          </cell>
          <cell r="J633">
            <v>12.63</v>
          </cell>
          <cell r="L633">
            <v>0.15935385287055226</v>
          </cell>
          <cell r="M633">
            <v>0.12961443806398698</v>
          </cell>
          <cell r="N633">
            <v>0.25297410776766993</v>
          </cell>
          <cell r="O633">
            <v>-0.13741017004392742</v>
          </cell>
          <cell r="P633">
            <v>-5.9904133495417899E-2</v>
          </cell>
          <cell r="Q633">
            <v>1.2447466007416566</v>
          </cell>
          <cell r="R633">
            <v>-0.31096563011456613</v>
          </cell>
          <cell r="T633">
            <v>0.21900430828147435</v>
          </cell>
          <cell r="U633">
            <v>0.32794096778771092</v>
          </cell>
          <cell r="V633">
            <v>1.105067985166873</v>
          </cell>
        </row>
        <row r="634">
          <cell r="C634">
            <v>40807</v>
          </cell>
          <cell r="D634">
            <v>51.66</v>
          </cell>
          <cell r="E634">
            <v>26.88</v>
          </cell>
          <cell r="F634">
            <v>35.25</v>
          </cell>
          <cell r="G634">
            <v>6.542389</v>
          </cell>
          <cell r="H634">
            <v>4.2684129999999998</v>
          </cell>
          <cell r="I634">
            <v>35.979999999999997</v>
          </cell>
          <cell r="J634">
            <v>12.51</v>
          </cell>
          <cell r="L634">
            <v>0.12770137524557934</v>
          </cell>
          <cell r="M634">
            <v>0.10254306808859726</v>
          </cell>
          <cell r="N634">
            <v>0.23337998600419874</v>
          </cell>
          <cell r="O634">
            <v>-0.15116356463637459</v>
          </cell>
          <cell r="P634">
            <v>-4.3885615163564262E-2</v>
          </cell>
          <cell r="Q634">
            <v>1.2237330037082819</v>
          </cell>
          <cell r="R634">
            <v>-0.31751227495908341</v>
          </cell>
          <cell r="T634">
            <v>0.232886548587841</v>
          </cell>
          <cell r="U634">
            <v>0.35206977639927828</v>
          </cell>
          <cell r="V634">
            <v>1.2064276885043264</v>
          </cell>
        </row>
        <row r="635">
          <cell r="C635">
            <v>40808</v>
          </cell>
          <cell r="D635">
            <v>50.03</v>
          </cell>
          <cell r="E635">
            <v>26.23</v>
          </cell>
          <cell r="F635">
            <v>34.14</v>
          </cell>
          <cell r="G635">
            <v>6.2564789999999997</v>
          </cell>
          <cell r="H635">
            <v>4.1418179999999998</v>
          </cell>
          <cell r="I635">
            <v>33.979999999999997</v>
          </cell>
          <cell r="J635">
            <v>11.99</v>
          </cell>
          <cell r="L635">
            <v>9.2119624536127542E-2</v>
          </cell>
          <cell r="M635">
            <v>7.5881870385561934E-2</v>
          </cell>
          <cell r="N635">
            <v>0.19454163750874742</v>
          </cell>
          <cell r="O635">
            <v>-0.18825870300781888</v>
          </cell>
          <cell r="P635">
            <v>-7.22425948064358E-2</v>
          </cell>
          <cell r="Q635">
            <v>1.1001236093943136</v>
          </cell>
          <cell r="R635">
            <v>-0.34588106928532458</v>
          </cell>
          <cell r="T635">
            <v>0.20081378650071813</v>
          </cell>
          <cell r="U635">
            <v>0.32524478501489995</v>
          </cell>
          <cell r="V635">
            <v>1.1668726823238567</v>
          </cell>
        </row>
        <row r="636">
          <cell r="C636">
            <v>40809</v>
          </cell>
          <cell r="D636">
            <v>50.29</v>
          </cell>
          <cell r="E636">
            <v>27.22</v>
          </cell>
          <cell r="F636">
            <v>34.53</v>
          </cell>
          <cell r="G636">
            <v>6.415375</v>
          </cell>
          <cell r="H636">
            <v>4.1418179999999998</v>
          </cell>
          <cell r="I636">
            <v>34.799999999999997</v>
          </cell>
          <cell r="J636">
            <v>12.24</v>
          </cell>
          <cell r="L636">
            <v>9.7795241213708639E-2</v>
          </cell>
          <cell r="M636">
            <v>0.11648892534864652</v>
          </cell>
          <cell r="N636">
            <v>0.20818754373687898</v>
          </cell>
          <cell r="O636">
            <v>-0.16764288297120244</v>
          </cell>
          <cell r="P636">
            <v>-7.22425948064358E-2</v>
          </cell>
          <cell r="Q636">
            <v>1.1508034610630404</v>
          </cell>
          <cell r="R636">
            <v>-0.33224222585924701</v>
          </cell>
          <cell r="T636">
            <v>0.22498803255146002</v>
          </cell>
          <cell r="U636">
            <v>0.3467889071337345</v>
          </cell>
          <cell r="V636">
            <v>1.2150803461063042</v>
          </cell>
        </row>
        <row r="637">
          <cell r="C637">
            <v>40812</v>
          </cell>
          <cell r="D637">
            <v>50.58</v>
          </cell>
          <cell r="E637">
            <v>27.4</v>
          </cell>
          <cell r="F637">
            <v>34.28</v>
          </cell>
          <cell r="G637">
            <v>6.5756199999999998</v>
          </cell>
          <cell r="H637">
            <v>3.9693459999999998</v>
          </cell>
          <cell r="I637">
            <v>34.1</v>
          </cell>
          <cell r="J637">
            <v>12.12</v>
          </cell>
          <cell r="L637">
            <v>0.10412573673870318</v>
          </cell>
          <cell r="M637">
            <v>0.12387202625102534</v>
          </cell>
          <cell r="N637">
            <v>0.19944016794961517</v>
          </cell>
          <cell r="O637">
            <v>-0.14685203813075587</v>
          </cell>
          <cell r="P637">
            <v>-0.11087591360232318</v>
          </cell>
          <cell r="Q637">
            <v>1.107540173053152</v>
          </cell>
          <cell r="R637">
            <v>-0.33878887070376429</v>
          </cell>
          <cell r="T637">
            <v>0.20033508855911919</v>
          </cell>
          <cell r="U637">
            <v>0.31973078716373721</v>
          </cell>
          <cell r="V637">
            <v>1.1402966625463538</v>
          </cell>
        </row>
        <row r="638">
          <cell r="C638">
            <v>40813</v>
          </cell>
          <cell r="D638">
            <v>51.78</v>
          </cell>
          <cell r="E638">
            <v>28.03</v>
          </cell>
          <cell r="F638">
            <v>35.04</v>
          </cell>
          <cell r="G638">
            <v>7.0480989999999997</v>
          </cell>
          <cell r="H638">
            <v>4.1266730000000003</v>
          </cell>
          <cell r="I638">
            <v>34.49</v>
          </cell>
          <cell r="J638">
            <v>12.64</v>
          </cell>
          <cell r="L638">
            <v>0.13032089063523244</v>
          </cell>
          <cell r="M638">
            <v>0.14971287940935207</v>
          </cell>
          <cell r="N638">
            <v>0.22603219034289723</v>
          </cell>
          <cell r="O638">
            <v>-8.5550670978149945E-2</v>
          </cell>
          <cell r="P638">
            <v>-7.5635038873668181E-2</v>
          </cell>
          <cell r="Q638">
            <v>1.1316440049443761</v>
          </cell>
          <cell r="R638">
            <v>-0.31042007637752311</v>
          </cell>
          <cell r="T638">
            <v>0.17951172809956917</v>
          </cell>
          <cell r="U638">
            <v>0.31698392426361777</v>
          </cell>
          <cell r="V638">
            <v>1.1001236093943136</v>
          </cell>
        </row>
        <row r="639">
          <cell r="C639">
            <v>40814</v>
          </cell>
          <cell r="D639">
            <v>51.06</v>
          </cell>
          <cell r="E639">
            <v>27.33</v>
          </cell>
          <cell r="F639">
            <v>34.03</v>
          </cell>
          <cell r="G639">
            <v>6.8650010000000004</v>
          </cell>
          <cell r="H639">
            <v>4.1440619999999999</v>
          </cell>
          <cell r="I639">
            <v>33.01</v>
          </cell>
          <cell r="J639">
            <v>12.2</v>
          </cell>
          <cell r="L639">
            <v>0.11460379829731493</v>
          </cell>
          <cell r="M639">
            <v>0.12100082034454474</v>
          </cell>
          <cell r="N639">
            <v>0.19069279216235135</v>
          </cell>
          <cell r="O639">
            <v>-0.10930655795494215</v>
          </cell>
          <cell r="P639">
            <v>-7.1739944130511768E-2</v>
          </cell>
          <cell r="Q639">
            <v>1.0401730531520395</v>
          </cell>
          <cell r="R639">
            <v>-0.33442444080741951</v>
          </cell>
          <cell r="T639">
            <v>0.20464337003350877</v>
          </cell>
          <cell r="U639">
            <v>0.33666808571023127</v>
          </cell>
          <cell r="V639">
            <v>1.0914709517923364</v>
          </cell>
        </row>
        <row r="640">
          <cell r="C640">
            <v>40815</v>
          </cell>
          <cell r="D640">
            <v>50.13</v>
          </cell>
          <cell r="E640">
            <v>27.19</v>
          </cell>
          <cell r="F640">
            <v>34.22</v>
          </cell>
          <cell r="G640">
            <v>6.7990449999999996</v>
          </cell>
          <cell r="H640">
            <v>4.1802320000000002</v>
          </cell>
          <cell r="I640">
            <v>33.17</v>
          </cell>
          <cell r="J640">
            <v>11.78</v>
          </cell>
          <cell r="L640">
            <v>9.430255402750487E-2</v>
          </cell>
          <cell r="M640">
            <v>0.11525840853158331</v>
          </cell>
          <cell r="N640">
            <v>0.19734079776067182</v>
          </cell>
          <cell r="O640">
            <v>-0.11786396044672975</v>
          </cell>
          <cell r="P640">
            <v>-6.3637949946834138E-2</v>
          </cell>
          <cell r="Q640">
            <v>1.0500618046971573</v>
          </cell>
          <cell r="R640">
            <v>-0.35733769776322966</v>
          </cell>
          <cell r="T640">
            <v>0.24485399712781231</v>
          </cell>
          <cell r="U640">
            <v>0.36807962861602705</v>
          </cell>
          <cell r="V640">
            <v>1.1847960444993819</v>
          </cell>
        </row>
        <row r="641">
          <cell r="C641">
            <v>40816</v>
          </cell>
          <cell r="D641">
            <v>48.63</v>
          </cell>
          <cell r="E641">
            <v>26.65</v>
          </cell>
          <cell r="F641">
            <v>33.29</v>
          </cell>
          <cell r="G641">
            <v>6.6375310000000001</v>
          </cell>
          <cell r="H641">
            <v>4.1504539999999999</v>
          </cell>
          <cell r="I641">
            <v>32.770000000000003</v>
          </cell>
          <cell r="J641">
            <v>11.03</v>
          </cell>
          <cell r="L641">
            <v>6.1558611656843398E-2</v>
          </cell>
          <cell r="M641">
            <v>9.3109105824446203E-2</v>
          </cell>
          <cell r="N641">
            <v>0.16480055983205033</v>
          </cell>
          <cell r="O641">
            <v>-0.13881945056223965</v>
          </cell>
          <cell r="P641">
            <v>-7.0308151296061494E-2</v>
          </cell>
          <cell r="Q641">
            <v>1.0253399258343636</v>
          </cell>
          <cell r="R641">
            <v>-0.39825422804146204</v>
          </cell>
          <cell r="T641">
            <v>0.22426998563906167</v>
          </cell>
          <cell r="U641">
            <v>0.33715461493239274</v>
          </cell>
          <cell r="V641">
            <v>1.1285537700865265</v>
          </cell>
        </row>
        <row r="642">
          <cell r="C642">
            <v>40819</v>
          </cell>
          <cell r="D642">
            <v>47.65</v>
          </cell>
          <cell r="E642">
            <v>26.46</v>
          </cell>
          <cell r="F642">
            <v>32.119999999999997</v>
          </cell>
          <cell r="G642">
            <v>6.3908230000000001</v>
          </cell>
          <cell r="H642">
            <v>3.9760140000000002</v>
          </cell>
          <cell r="I642">
            <v>31.89</v>
          </cell>
          <cell r="J642">
            <v>10.51</v>
          </cell>
          <cell r="L642">
            <v>4.0165902641344564E-2</v>
          </cell>
          <cell r="M642">
            <v>8.5315832649712986E-2</v>
          </cell>
          <cell r="N642">
            <v>0.12386284114765567</v>
          </cell>
          <cell r="O642">
            <v>-0.17082836034973303</v>
          </cell>
          <cell r="P642">
            <v>-0.10938229742270567</v>
          </cell>
          <cell r="Q642">
            <v>0.97095179233621765</v>
          </cell>
          <cell r="R642">
            <v>-0.42662302236770322</v>
          </cell>
          <cell r="T642">
            <v>0.228338918142652</v>
          </cell>
          <cell r="U642">
            <v>0.34336293052768158</v>
          </cell>
          <cell r="V642">
            <v>1.0871446229913477</v>
          </cell>
        </row>
        <row r="643">
          <cell r="C643">
            <v>40820</v>
          </cell>
          <cell r="D643">
            <v>49.43</v>
          </cell>
          <cell r="E643">
            <v>27.25</v>
          </cell>
          <cell r="F643">
            <v>33.31</v>
          </cell>
          <cell r="G643">
            <v>6.1768020000000003</v>
          </cell>
          <cell r="H643">
            <v>3.9815239999999998</v>
          </cell>
          <cell r="I643">
            <v>32.340000000000003</v>
          </cell>
          <cell r="J643">
            <v>10.59</v>
          </cell>
          <cell r="L643">
            <v>7.9022047587862909E-2</v>
          </cell>
          <cell r="M643">
            <v>0.11771944216570973</v>
          </cell>
          <cell r="N643">
            <v>0.1655003498950316</v>
          </cell>
          <cell r="O643">
            <v>-0.19859632442722186</v>
          </cell>
          <cell r="P643">
            <v>-0.10814807049563735</v>
          </cell>
          <cell r="Q643">
            <v>0.9987639060568605</v>
          </cell>
          <cell r="R643">
            <v>-0.42225859247135833</v>
          </cell>
          <cell r="T643">
            <v>0.28027764480612744</v>
          </cell>
          <cell r="U643">
            <v>0.38794117050822025</v>
          </cell>
          <cell r="V643">
            <v>1.0865265760197775</v>
          </cell>
        </row>
        <row r="644">
          <cell r="C644">
            <v>40821</v>
          </cell>
          <cell r="D644">
            <v>50.77</v>
          </cell>
          <cell r="E644">
            <v>28.2</v>
          </cell>
          <cell r="F644">
            <v>34.82</v>
          </cell>
          <cell r="G644">
            <v>6.5084109999999997</v>
          </cell>
          <cell r="H644">
            <v>3.886145</v>
          </cell>
          <cell r="I644">
            <v>32.61</v>
          </cell>
          <cell r="J644">
            <v>10.61</v>
          </cell>
          <cell r="L644">
            <v>0.10827330277232039</v>
          </cell>
          <cell r="M644">
            <v>0.15668580803937648</v>
          </cell>
          <cell r="N644">
            <v>0.2183344996501051</v>
          </cell>
          <cell r="O644">
            <v>-0.15557200999185339</v>
          </cell>
          <cell r="P644">
            <v>-0.12951274020105574</v>
          </cell>
          <cell r="Q644">
            <v>1.0154511742892458</v>
          </cell>
          <cell r="R644">
            <v>-0.42116748499727219</v>
          </cell>
          <cell r="T644">
            <v>0.28530397319291523</v>
          </cell>
          <cell r="U644">
            <v>0.38719110462405498</v>
          </cell>
          <cell r="V644">
            <v>1.0760197775030904</v>
          </cell>
        </row>
        <row r="645">
          <cell r="C645">
            <v>40822</v>
          </cell>
          <cell r="D645">
            <v>50.87</v>
          </cell>
          <cell r="E645">
            <v>28.32</v>
          </cell>
          <cell r="F645">
            <v>35.35</v>
          </cell>
          <cell r="G645">
            <v>6.9132160000000002</v>
          </cell>
          <cell r="H645">
            <v>3.952518</v>
          </cell>
          <cell r="I645">
            <v>32.950000000000003</v>
          </cell>
          <cell r="J645">
            <v>10.84</v>
          </cell>
          <cell r="L645">
            <v>0.11045623226369772</v>
          </cell>
          <cell r="M645">
            <v>0.16160787530762932</v>
          </cell>
          <cell r="N645">
            <v>0.23687893631910439</v>
          </cell>
          <cell r="O645">
            <v>-0.10305094571130191</v>
          </cell>
          <cell r="P645">
            <v>-0.11464534567649853</v>
          </cell>
          <cell r="Q645">
            <v>1.0364647713226209</v>
          </cell>
          <cell r="R645">
            <v>-0.40861974904528087</v>
          </cell>
          <cell r="T645">
            <v>0.25418860698898998</v>
          </cell>
          <cell r="U645">
            <v>0.3604624054815625</v>
          </cell>
          <cell r="V645">
            <v>1.0871446229913477</v>
          </cell>
        </row>
        <row r="646">
          <cell r="C646">
            <v>40823</v>
          </cell>
          <cell r="D646">
            <v>50.23</v>
          </cell>
          <cell r="E646">
            <v>28.95</v>
          </cell>
          <cell r="F646">
            <v>35.270000000000003</v>
          </cell>
          <cell r="G646">
            <v>6.9436</v>
          </cell>
          <cell r="H646">
            <v>4.1710120000000002</v>
          </cell>
          <cell r="I646">
            <v>32.880000000000003</v>
          </cell>
          <cell r="J646">
            <v>10.72</v>
          </cell>
          <cell r="L646">
            <v>9.6485483518882198E-2</v>
          </cell>
          <cell r="M646">
            <v>0.18744872846595562</v>
          </cell>
          <cell r="N646">
            <v>0.23407977606718</v>
          </cell>
          <cell r="O646">
            <v>-9.9108800685671739E-2</v>
          </cell>
          <cell r="P646">
            <v>-6.5703208071620001E-2</v>
          </cell>
          <cell r="Q646">
            <v>1.032138442521632</v>
          </cell>
          <cell r="R646">
            <v>-0.41516639388979804</v>
          </cell>
          <cell r="T646">
            <v>0.21421732886548583</v>
          </cell>
          <cell r="U646">
            <v>0.32121064688114503</v>
          </cell>
          <cell r="V646">
            <v>1.0395550061804699</v>
          </cell>
        </row>
        <row r="647">
          <cell r="C647">
            <v>40826</v>
          </cell>
          <cell r="D647">
            <v>52.09</v>
          </cell>
          <cell r="E647">
            <v>29.81</v>
          </cell>
          <cell r="F647">
            <v>36.18</v>
          </cell>
          <cell r="G647">
            <v>7.4392829999999996</v>
          </cell>
          <cell r="H647">
            <v>4.1710120000000002</v>
          </cell>
          <cell r="I647">
            <v>33.659999999999997</v>
          </cell>
          <cell r="J647">
            <v>11.15</v>
          </cell>
          <cell r="L647">
            <v>0.13708797205850254</v>
          </cell>
          <cell r="M647">
            <v>0.22272354388843318</v>
          </cell>
          <cell r="N647">
            <v>0.26592022393282022</v>
          </cell>
          <cell r="O647">
            <v>-3.4796851214255686E-2</v>
          </cell>
          <cell r="P647">
            <v>-6.5703208071620001E-2</v>
          </cell>
          <cell r="Q647">
            <v>1.0803461063040789</v>
          </cell>
          <cell r="R647">
            <v>-0.39170758319694488</v>
          </cell>
          <cell r="T647">
            <v>0.21876495931067497</v>
          </cell>
          <cell r="U647">
            <v>0.33794522491840495</v>
          </cell>
          <cell r="V647">
            <v>1.0148331273176763</v>
          </cell>
        </row>
        <row r="648">
          <cell r="C648">
            <v>40827</v>
          </cell>
          <cell r="D648">
            <v>51.65</v>
          </cell>
          <cell r="E648">
            <v>29.62</v>
          </cell>
          <cell r="F648">
            <v>36.520000000000003</v>
          </cell>
          <cell r="G648">
            <v>7.0742180000000001</v>
          </cell>
          <cell r="H648">
            <v>4.3166409999999997</v>
          </cell>
          <cell r="I648">
            <v>33.33</v>
          </cell>
          <cell r="J648">
            <v>11.14</v>
          </cell>
          <cell r="L648">
            <v>0.12748308229644167</v>
          </cell>
          <cell r="M648">
            <v>0.21493027071369974</v>
          </cell>
          <cell r="N648">
            <v>0.27781665500349906</v>
          </cell>
          <cell r="O648">
            <v>-8.2161884579899591E-2</v>
          </cell>
          <cell r="P648">
            <v>-3.3082657588490827E-2</v>
          </cell>
          <cell r="Q648">
            <v>1.0599505562422742</v>
          </cell>
          <cell r="R648">
            <v>-0.39225313693398789</v>
          </cell>
          <cell r="T648">
            <v>0.25514600287218753</v>
          </cell>
          <cell r="U648">
            <v>0.36733463074459222</v>
          </cell>
          <cell r="V648">
            <v>1.1217552533992583</v>
          </cell>
        </row>
        <row r="649">
          <cell r="C649">
            <v>40828</v>
          </cell>
          <cell r="D649">
            <v>52.04</v>
          </cell>
          <cell r="E649">
            <v>29.7</v>
          </cell>
          <cell r="F649">
            <v>36.19</v>
          </cell>
          <cell r="G649">
            <v>7.2537789999999998</v>
          </cell>
          <cell r="H649">
            <v>4.2957879999999999</v>
          </cell>
          <cell r="I649">
            <v>33.65</v>
          </cell>
          <cell r="J649">
            <v>11.61</v>
          </cell>
          <cell r="L649">
            <v>0.13599650731281376</v>
          </cell>
          <cell r="M649">
            <v>0.21821164889253497</v>
          </cell>
          <cell r="N649">
            <v>0.26627011896431063</v>
          </cell>
          <cell r="O649">
            <v>-5.8864902518709461E-2</v>
          </cell>
          <cell r="P649">
            <v>-3.7753680113020271E-2</v>
          </cell>
          <cell r="Q649">
            <v>1.0797280593325094</v>
          </cell>
          <cell r="R649">
            <v>-0.36661211129296234</v>
          </cell>
          <cell r="T649">
            <v>0.26950694112015311</v>
          </cell>
          <cell r="U649">
            <v>0.36134423969673007</v>
          </cell>
          <cell r="V649">
            <v>1.1248454882571075</v>
          </cell>
        </row>
        <row r="650">
          <cell r="C650">
            <v>40829</v>
          </cell>
          <cell r="D650">
            <v>53.31</v>
          </cell>
          <cell r="E650">
            <v>30.4</v>
          </cell>
          <cell r="F650">
            <v>37.020000000000003</v>
          </cell>
          <cell r="G650">
            <v>7.1302079999999997</v>
          </cell>
          <cell r="H650">
            <v>4.4233390000000004</v>
          </cell>
          <cell r="I650">
            <v>34.06</v>
          </cell>
          <cell r="J650">
            <v>12.51</v>
          </cell>
          <cell r="L650">
            <v>0.16371971185330714</v>
          </cell>
          <cell r="M650">
            <v>0.24692370795734209</v>
          </cell>
          <cell r="N650">
            <v>0.29531140657802668</v>
          </cell>
          <cell r="O650">
            <v>-7.4897511884236101E-2</v>
          </cell>
          <cell r="P650">
            <v>-9.1825587383377316E-3</v>
          </cell>
          <cell r="Q650">
            <v>1.105067985166873</v>
          </cell>
          <cell r="R650">
            <v>-0.31751227495908341</v>
          </cell>
          <cell r="T650">
            <v>0.26878889420775481</v>
          </cell>
          <cell r="U650">
            <v>0.36595613128180188</v>
          </cell>
          <cell r="V650">
            <v>1.1372064276885041</v>
          </cell>
        </row>
        <row r="651">
          <cell r="C651">
            <v>40830</v>
          </cell>
          <cell r="D651">
            <v>54.98</v>
          </cell>
          <cell r="E651">
            <v>30.93</v>
          </cell>
          <cell r="F651">
            <v>37.93</v>
          </cell>
          <cell r="G651">
            <v>7.4530719999999997</v>
          </cell>
          <cell r="H651">
            <v>4.4085330000000003</v>
          </cell>
          <cell r="I651">
            <v>35.700000000000003</v>
          </cell>
          <cell r="J651">
            <v>12.78</v>
          </cell>
          <cell r="L651">
            <v>0.20017463435931004</v>
          </cell>
          <cell r="M651">
            <v>0.26866283839212479</v>
          </cell>
          <cell r="N651">
            <v>0.3271518544436669</v>
          </cell>
          <cell r="O651">
            <v>-3.3007809687188305E-2</v>
          </cell>
          <cell r="P651">
            <v>-1.2499067609875847E-2</v>
          </cell>
          <cell r="Q651">
            <v>1.2064276885043266</v>
          </cell>
          <cell r="R651">
            <v>-0.30278232405891981</v>
          </cell>
          <cell r="T651">
            <v>0.27453326950694107</v>
          </cell>
          <cell r="U651">
            <v>0.38229540432605547</v>
          </cell>
          <cell r="V651">
            <v>1.1464771322620519</v>
          </cell>
        </row>
        <row r="652">
          <cell r="C652">
            <v>40833</v>
          </cell>
          <cell r="D652">
            <v>53.64</v>
          </cell>
          <cell r="E652">
            <v>30.21</v>
          </cell>
          <cell r="F652">
            <v>37.33</v>
          </cell>
          <cell r="G652">
            <v>7.2275390000000002</v>
          </cell>
          <cell r="H652">
            <v>4.5590729999999997</v>
          </cell>
          <cell r="I652">
            <v>35.06</v>
          </cell>
          <cell r="J652">
            <v>12.5</v>
          </cell>
          <cell r="L652">
            <v>0.17092337917485256</v>
          </cell>
          <cell r="M652">
            <v>0.23913043478260887</v>
          </cell>
          <cell r="N652">
            <v>0.30615815255423384</v>
          </cell>
          <cell r="O652">
            <v>-6.2269387954219546E-2</v>
          </cell>
          <cell r="P652">
            <v>2.1221535221498833E-2</v>
          </cell>
          <cell r="Q652">
            <v>1.1668726823238567</v>
          </cell>
          <cell r="R652">
            <v>-0.31805782869612653</v>
          </cell>
          <cell r="T652">
            <v>0.21828626136907603</v>
          </cell>
          <cell r="U652">
            <v>0.3286555575827606</v>
          </cell>
          <cell r="V652">
            <v>1.053770086526576</v>
          </cell>
        </row>
        <row r="653">
          <cell r="C653">
            <v>40834</v>
          </cell>
          <cell r="D653">
            <v>54.56</v>
          </cell>
          <cell r="E653">
            <v>30.89</v>
          </cell>
          <cell r="F653">
            <v>38.159999999999997</v>
          </cell>
          <cell r="G653">
            <v>7.2633960000000002</v>
          </cell>
          <cell r="H653">
            <v>4.4293899999999997</v>
          </cell>
          <cell r="I653">
            <v>35.840000000000003</v>
          </cell>
          <cell r="J653">
            <v>12.7</v>
          </cell>
          <cell r="L653">
            <v>0.19100633049552496</v>
          </cell>
          <cell r="M653">
            <v>0.26702214930270718</v>
          </cell>
          <cell r="N653">
            <v>0.33519944016794967</v>
          </cell>
          <cell r="O653">
            <v>-5.7617153416830602E-2</v>
          </cell>
          <cell r="P653">
            <v>-7.8271490948368383E-3</v>
          </cell>
          <cell r="Q653">
            <v>1.2150803461063044</v>
          </cell>
          <cell r="R653">
            <v>-0.30714675395526458</v>
          </cell>
          <cell r="T653">
            <v>0.22642412637625667</v>
          </cell>
          <cell r="U653">
            <v>0.33042936203855761</v>
          </cell>
          <cell r="V653">
            <v>1.0463535228677379</v>
          </cell>
        </row>
        <row r="654">
          <cell r="C654">
            <v>40835</v>
          </cell>
          <cell r="D654">
            <v>52.6</v>
          </cell>
          <cell r="E654">
            <v>30.25</v>
          </cell>
          <cell r="F654">
            <v>37.42</v>
          </cell>
          <cell r="G654">
            <v>7.1342850000000002</v>
          </cell>
          <cell r="H654">
            <v>4.3229170000000003</v>
          </cell>
          <cell r="I654">
            <v>34.630000000000003</v>
          </cell>
          <cell r="J654">
            <v>11.86</v>
          </cell>
          <cell r="L654">
            <v>0.14822091246452729</v>
          </cell>
          <cell r="M654">
            <v>0.24077112387202626</v>
          </cell>
          <cell r="N654">
            <v>0.30930720783764887</v>
          </cell>
          <cell r="O654">
            <v>-7.4368545149458121E-2</v>
          </cell>
          <cell r="P654">
            <v>-3.1676848478820796E-2</v>
          </cell>
          <cell r="Q654">
            <v>1.1402966625463535</v>
          </cell>
          <cell r="R654">
            <v>-0.35297326786688488</v>
          </cell>
          <cell r="T654">
            <v>0.26950694112015311</v>
          </cell>
          <cell r="U654">
            <v>0.35759391027590254</v>
          </cell>
          <cell r="V654">
            <v>1.1192830655129791</v>
          </cell>
        </row>
        <row r="655">
          <cell r="C655">
            <v>40836</v>
          </cell>
          <cell r="D655">
            <v>52.01</v>
          </cell>
          <cell r="E655">
            <v>29.95</v>
          </cell>
          <cell r="F655">
            <v>36.369999999999997</v>
          </cell>
          <cell r="G655">
            <v>6.9783039999999996</v>
          </cell>
          <cell r="H655">
            <v>4.2907289999999998</v>
          </cell>
          <cell r="I655">
            <v>33.979999999999997</v>
          </cell>
          <cell r="J655">
            <v>12.15</v>
          </cell>
          <cell r="L655">
            <v>0.13534162846540054</v>
          </cell>
          <cell r="M655">
            <v>0.22846595570139461</v>
          </cell>
          <cell r="N655">
            <v>0.27256822953114068</v>
          </cell>
          <cell r="O655">
            <v>-9.4606161106634334E-2</v>
          </cell>
          <cell r="P655">
            <v>-3.8886884110123532E-2</v>
          </cell>
          <cell r="Q655">
            <v>1.1001236093943136</v>
          </cell>
          <cell r="R655">
            <v>-0.33715220949263491</v>
          </cell>
          <cell r="T655">
            <v>0.25562470081378647</v>
          </cell>
          <cell r="U655">
            <v>0.34668247886638681</v>
          </cell>
          <cell r="V655">
            <v>1.0451174289245984</v>
          </cell>
        </row>
        <row r="656">
          <cell r="C656">
            <v>40837</v>
          </cell>
          <cell r="D656">
            <v>52.02</v>
          </cell>
          <cell r="E656">
            <v>30.46</v>
          </cell>
          <cell r="F656">
            <v>37.22</v>
          </cell>
          <cell r="G656">
            <v>7.3793819999999997</v>
          </cell>
          <cell r="H656">
            <v>4.4660450000000003</v>
          </cell>
          <cell r="I656">
            <v>33.840000000000003</v>
          </cell>
          <cell r="J656">
            <v>11.79</v>
          </cell>
          <cell r="L656">
            <v>0.13555992141453843</v>
          </cell>
          <cell r="M656">
            <v>0.24938474159146851</v>
          </cell>
          <cell r="N656">
            <v>0.30230930720783777</v>
          </cell>
          <cell r="O656">
            <v>-4.2568653122506128E-2</v>
          </cell>
          <cell r="P656">
            <v>3.8348393813825155E-4</v>
          </cell>
          <cell r="Q656">
            <v>1.0914709517923367</v>
          </cell>
          <cell r="R656">
            <v>-0.35679214402618653</v>
          </cell>
          <cell r="T656">
            <v>0.27142173288654847</v>
          </cell>
          <cell r="U656">
            <v>0.3613695797603842</v>
          </cell>
          <cell r="V656">
            <v>1.0389369592088999</v>
          </cell>
        </row>
        <row r="657">
          <cell r="C657">
            <v>40840</v>
          </cell>
          <cell r="D657">
            <v>53.61</v>
          </cell>
          <cell r="E657">
            <v>31.69</v>
          </cell>
          <cell r="F657">
            <v>37.39</v>
          </cell>
          <cell r="G657">
            <v>7.6084990000000001</v>
          </cell>
          <cell r="H657">
            <v>4.5451560000000004</v>
          </cell>
          <cell r="I657">
            <v>35.35</v>
          </cell>
          <cell r="J657">
            <v>12.58</v>
          </cell>
          <cell r="L657">
            <v>0.17026850032743934</v>
          </cell>
          <cell r="M657">
            <v>0.29983593109105833</v>
          </cell>
          <cell r="N657">
            <v>0.30825752274317719</v>
          </cell>
          <cell r="O657">
            <v>-1.2842071966722157E-2</v>
          </cell>
          <cell r="P657">
            <v>1.8104160240734801E-2</v>
          </cell>
          <cell r="Q657">
            <v>1.1847960444993819</v>
          </cell>
          <cell r="R657">
            <v>-0.31369339879978175</v>
          </cell>
          <cell r="T657">
            <v>0.26711345141215886</v>
          </cell>
          <cell r="U657">
            <v>0.33775770844736369</v>
          </cell>
          <cell r="V657">
            <v>0.98393077873918433</v>
          </cell>
        </row>
        <row r="658">
          <cell r="C658">
            <v>40841</v>
          </cell>
          <cell r="D658">
            <v>52.32</v>
          </cell>
          <cell r="E658">
            <v>30.97</v>
          </cell>
          <cell r="F658">
            <v>35.799999999999997</v>
          </cell>
          <cell r="G658">
            <v>6.9889559999999999</v>
          </cell>
          <cell r="H658">
            <v>4.5721059999999998</v>
          </cell>
          <cell r="I658">
            <v>34.44</v>
          </cell>
          <cell r="J658">
            <v>12</v>
          </cell>
          <cell r="L658">
            <v>0.14210870988867064</v>
          </cell>
          <cell r="M658">
            <v>0.27030352748154218</v>
          </cell>
          <cell r="N658">
            <v>0.25262421273617908</v>
          </cell>
          <cell r="O658">
            <v>-9.3224126851334965E-2</v>
          </cell>
          <cell r="P658">
            <v>2.4140896299626347E-2</v>
          </cell>
          <cell r="Q658">
            <v>1.1285537700865267</v>
          </cell>
          <cell r="R658">
            <v>-0.34533551554828146</v>
          </cell>
          <cell r="T658">
            <v>0.21804691239827662</v>
          </cell>
          <cell r="U658">
            <v>0.3115966267307263</v>
          </cell>
          <cell r="V658">
            <v>0.92830655129789852</v>
          </cell>
        </row>
        <row r="659">
          <cell r="C659">
            <v>40842</v>
          </cell>
          <cell r="D659">
            <v>51.6</v>
          </cell>
          <cell r="E659">
            <v>31</v>
          </cell>
          <cell r="F659">
            <v>35.75</v>
          </cell>
          <cell r="G659">
            <v>6.9425030000000003</v>
          </cell>
          <cell r="H659">
            <v>4.6007230000000003</v>
          </cell>
          <cell r="I659">
            <v>33.770000000000003</v>
          </cell>
          <cell r="J659">
            <v>12.2</v>
          </cell>
          <cell r="L659">
            <v>0.12639161755075312</v>
          </cell>
          <cell r="M659">
            <v>0.27153404429860539</v>
          </cell>
          <cell r="N659">
            <v>0.25087473757872636</v>
          </cell>
          <cell r="O659">
            <v>-9.9251129973886409E-2</v>
          </cell>
          <cell r="P659">
            <v>3.0551036403422493E-2</v>
          </cell>
          <cell r="Q659">
            <v>1.0871446229913477</v>
          </cell>
          <cell r="R659">
            <v>-0.33442444080741951</v>
          </cell>
          <cell r="T659">
            <v>0.20655816179990411</v>
          </cell>
          <cell r="U659">
            <v>0.30374627501064283</v>
          </cell>
          <cell r="V659">
            <v>0.84548825710754016</v>
          </cell>
        </row>
        <row r="660">
          <cell r="C660">
            <v>40843</v>
          </cell>
          <cell r="D660">
            <v>53.52</v>
          </cell>
          <cell r="E660">
            <v>31.82</v>
          </cell>
          <cell r="F660">
            <v>37.01</v>
          </cell>
          <cell r="G660">
            <v>7.4300689999999996</v>
          </cell>
          <cell r="H660">
            <v>4.7462099999999996</v>
          </cell>
          <cell r="I660">
            <v>33.76</v>
          </cell>
          <cell r="J660">
            <v>13.84</v>
          </cell>
          <cell r="L660">
            <v>0.16830386378519968</v>
          </cell>
          <cell r="M660">
            <v>0.30516817063166535</v>
          </cell>
          <cell r="N660">
            <v>0.29496151154653605</v>
          </cell>
          <cell r="O660">
            <v>-3.5992313439971779E-2</v>
          </cell>
          <cell r="P660">
            <v>6.3139779223458481E-2</v>
          </cell>
          <cell r="Q660">
            <v>1.0865265760197773</v>
          </cell>
          <cell r="R660">
            <v>-0.24495362793235131</v>
          </cell>
          <cell r="T660">
            <v>0.18405935854475827</v>
          </cell>
          <cell r="U660">
            <v>0.27873056417117709</v>
          </cell>
          <cell r="V660">
            <v>0.82014833127317677</v>
          </cell>
        </row>
        <row r="661">
          <cell r="C661">
            <v>40844</v>
          </cell>
          <cell r="D661">
            <v>53.23</v>
          </cell>
          <cell r="E661">
            <v>31.5</v>
          </cell>
          <cell r="F661">
            <v>36.64</v>
          </cell>
          <cell r="G661">
            <v>7.2972020000000004</v>
          </cell>
          <cell r="H661">
            <v>4.7914469999999998</v>
          </cell>
          <cell r="I661">
            <v>33.590000000000003</v>
          </cell>
          <cell r="J661">
            <v>13.7</v>
          </cell>
          <cell r="L661">
            <v>0.16197336826020514</v>
          </cell>
          <cell r="M661">
            <v>0.29204265791632489</v>
          </cell>
          <cell r="N661">
            <v>0.28201539538138576</v>
          </cell>
          <cell r="O661">
            <v>-5.3231024048200459E-2</v>
          </cell>
          <cell r="P661">
            <v>7.3272759894927209E-2</v>
          </cell>
          <cell r="Q661">
            <v>1.0760197775030904</v>
          </cell>
          <cell r="R661">
            <v>-0.25259138025095473</v>
          </cell>
          <cell r="T661">
            <v>0.16898037338439451</v>
          </cell>
          <cell r="U661">
            <v>0.27778791380323953</v>
          </cell>
          <cell r="V661">
            <v>0.81767614338689754</v>
          </cell>
        </row>
        <row r="662">
          <cell r="C662">
            <v>40847</v>
          </cell>
          <cell r="D662">
            <v>51.6</v>
          </cell>
          <cell r="E662">
            <v>30.73</v>
          </cell>
          <cell r="F662">
            <v>36.090000000000003</v>
          </cell>
          <cell r="G662">
            <v>6.9555540000000002</v>
          </cell>
          <cell r="H662">
            <v>4.4743589999999998</v>
          </cell>
          <cell r="I662">
            <v>33.770000000000003</v>
          </cell>
          <cell r="J662">
            <v>13.19</v>
          </cell>
          <cell r="L662">
            <v>0.12639161755075312</v>
          </cell>
          <cell r="M662">
            <v>0.26045939294503695</v>
          </cell>
          <cell r="N662">
            <v>0.26277116864940542</v>
          </cell>
          <cell r="O662">
            <v>-9.7557839599692664E-2</v>
          </cell>
          <cell r="P662">
            <v>2.2458002124841059E-3</v>
          </cell>
          <cell r="Q662">
            <v>1.0871446229913477</v>
          </cell>
          <cell r="R662">
            <v>-0.28041462084015267</v>
          </cell>
          <cell r="T662">
            <v>0.13212063188128284</v>
          </cell>
          <cell r="U662">
            <v>0.24677167589044985</v>
          </cell>
          <cell r="V662">
            <v>0.79048207663782444</v>
          </cell>
        </row>
        <row r="663">
          <cell r="C663">
            <v>40848</v>
          </cell>
          <cell r="D663">
            <v>50.14</v>
          </cell>
          <cell r="E663">
            <v>29.86</v>
          </cell>
          <cell r="F663">
            <v>34.5</v>
          </cell>
          <cell r="G663">
            <v>6.4112210000000003</v>
          </cell>
          <cell r="H663">
            <v>4.5207839999999999</v>
          </cell>
          <cell r="I663">
            <v>33</v>
          </cell>
          <cell r="J663">
            <v>12.15</v>
          </cell>
          <cell r="L663">
            <v>9.4520846976642536E-2</v>
          </cell>
          <cell r="M663">
            <v>0.2247744052502052</v>
          </cell>
          <cell r="N663">
            <v>0.2071378586424073</v>
          </cell>
          <cell r="O663">
            <v>-0.16818184000241843</v>
          </cell>
          <cell r="P663">
            <v>1.2644890065324432E-2</v>
          </cell>
          <cell r="Q663">
            <v>1.0395550061804699</v>
          </cell>
          <cell r="R663">
            <v>-0.33715220949263491</v>
          </cell>
          <cell r="T663">
            <v>0.1182383915749162</v>
          </cell>
          <cell r="U663">
            <v>0.23736037624926523</v>
          </cell>
          <cell r="V663">
            <v>0.75772558714462324</v>
          </cell>
        </row>
        <row r="664">
          <cell r="C664">
            <v>40849</v>
          </cell>
          <cell r="D664">
            <v>52.18</v>
          </cell>
          <cell r="E664">
            <v>30.06</v>
          </cell>
          <cell r="F664">
            <v>34.22</v>
          </cell>
          <cell r="G664">
            <v>6.7341740000000003</v>
          </cell>
          <cell r="H664">
            <v>4.4723519999999999</v>
          </cell>
          <cell r="I664">
            <v>32.6</v>
          </cell>
          <cell r="J664">
            <v>12.01</v>
          </cell>
          <cell r="L664">
            <v>0.1390526086007422</v>
          </cell>
          <cell r="M664">
            <v>0.23297785069729282</v>
          </cell>
          <cell r="N664">
            <v>0.19734079776067182</v>
          </cell>
          <cell r="O664">
            <v>-0.12628059057961749</v>
          </cell>
          <cell r="P664">
            <v>1.7962369742579032E-3</v>
          </cell>
          <cell r="Q664">
            <v>1.0148331273176763</v>
          </cell>
          <cell r="R664">
            <v>-0.34478996181123833</v>
          </cell>
          <cell r="T664">
            <v>0.15222594542843468</v>
          </cell>
          <cell r="U664">
            <v>0.2808591295181333</v>
          </cell>
          <cell r="V664">
            <v>0.76637824474660055</v>
          </cell>
        </row>
        <row r="665">
          <cell r="C665">
            <v>40850</v>
          </cell>
          <cell r="D665">
            <v>56.11</v>
          </cell>
          <cell r="E665">
            <v>31.12</v>
          </cell>
          <cell r="F665">
            <v>35.39</v>
          </cell>
          <cell r="G665">
            <v>7.2355650000000002</v>
          </cell>
          <cell r="H665">
            <v>4.4723519999999999</v>
          </cell>
          <cell r="I665">
            <v>34.33</v>
          </cell>
          <cell r="J665">
            <v>12.04</v>
          </cell>
          <cell r="L665">
            <v>0.22484173761187498</v>
          </cell>
          <cell r="M665">
            <v>0.27645611156685823</v>
          </cell>
          <cell r="N665">
            <v>0.23827851644506648</v>
          </cell>
          <cell r="O665">
            <v>-6.1228061730690397E-2</v>
          </cell>
          <cell r="P665">
            <v>1.7962369742579032E-3</v>
          </cell>
          <cell r="Q665">
            <v>1.1217552533992583</v>
          </cell>
          <cell r="R665">
            <v>-0.34315330060010907</v>
          </cell>
          <cell r="T665">
            <v>0.14504547630445203</v>
          </cell>
          <cell r="U665">
            <v>0.27486367045754023</v>
          </cell>
          <cell r="V665">
            <v>0.78430160692212614</v>
          </cell>
        </row>
        <row r="666">
          <cell r="C666">
            <v>40851</v>
          </cell>
          <cell r="D666">
            <v>56.5</v>
          </cell>
          <cell r="E666">
            <v>31.79</v>
          </cell>
          <cell r="F666">
            <v>36.01</v>
          </cell>
          <cell r="G666">
            <v>7.195214</v>
          </cell>
          <cell r="H666">
            <v>4.601521</v>
          </cell>
          <cell r="I666">
            <v>34.380000000000003</v>
          </cell>
          <cell r="J666">
            <v>12.75</v>
          </cell>
          <cell r="L666">
            <v>0.23335516262824707</v>
          </cell>
          <cell r="M666">
            <v>0.30393765381460214</v>
          </cell>
          <cell r="N666">
            <v>0.2599720083974808</v>
          </cell>
          <cell r="O666">
            <v>-6.646336629655436E-2</v>
          </cell>
          <cell r="P666">
            <v>3.0729786510101276E-2</v>
          </cell>
          <cell r="Q666">
            <v>1.1248454882571077</v>
          </cell>
          <cell r="R666">
            <v>-0.30441898527004907</v>
          </cell>
          <cell r="T666">
            <v>0.20943034944949745</v>
          </cell>
          <cell r="U666">
            <v>0.32799164791501967</v>
          </cell>
          <cell r="V666">
            <v>0.84919653893695934</v>
          </cell>
        </row>
        <row r="667">
          <cell r="C667">
            <v>40854</v>
          </cell>
          <cell r="D667">
            <v>56.92</v>
          </cell>
          <cell r="E667">
            <v>31.53</v>
          </cell>
          <cell r="F667">
            <v>35.83</v>
          </cell>
          <cell r="G667">
            <v>7.2954590000000001</v>
          </cell>
          <cell r="H667">
            <v>4.5343920000000004</v>
          </cell>
          <cell r="I667">
            <v>34.58</v>
          </cell>
          <cell r="J667">
            <v>12.44</v>
          </cell>
          <cell r="L667">
            <v>0.24252346649203238</v>
          </cell>
          <cell r="M667">
            <v>0.2932731747333881</v>
          </cell>
          <cell r="N667">
            <v>0.25367389783065075</v>
          </cell>
          <cell r="O667">
            <v>-5.3457168031207147E-2</v>
          </cell>
          <cell r="P667">
            <v>1.5693049779216928E-2</v>
          </cell>
          <cell r="Q667">
            <v>1.1372064276885041</v>
          </cell>
          <cell r="R667">
            <v>-0.32133115111838517</v>
          </cell>
          <cell r="T667">
            <v>0.21756821445667782</v>
          </cell>
          <cell r="U667">
            <v>0.33096150337529651</v>
          </cell>
          <cell r="V667">
            <v>0.84857849196538948</v>
          </cell>
        </row>
        <row r="668">
          <cell r="C668">
            <v>40855</v>
          </cell>
          <cell r="D668">
            <v>57.03</v>
          </cell>
          <cell r="E668">
            <v>31.55</v>
          </cell>
          <cell r="F668">
            <v>35.840000000000003</v>
          </cell>
          <cell r="G668">
            <v>7.3764729999999998</v>
          </cell>
          <cell r="H668">
            <v>4.4744450000000002</v>
          </cell>
          <cell r="I668">
            <v>34.729999999999997</v>
          </cell>
          <cell r="J668">
            <v>12.71</v>
          </cell>
          <cell r="L668">
            <v>0.24492468893254737</v>
          </cell>
          <cell r="M668">
            <v>0.2940935192780969</v>
          </cell>
          <cell r="N668">
            <v>0.25402379286214161</v>
          </cell>
          <cell r="O668">
            <v>-4.294607873728884E-2</v>
          </cell>
          <cell r="P668">
            <v>2.2650640084420637E-3</v>
          </cell>
          <cell r="Q668">
            <v>1.1464771322620519</v>
          </cell>
          <cell r="R668">
            <v>-0.30660120021822135</v>
          </cell>
          <cell r="T668">
            <v>0.21780756342747737</v>
          </cell>
          <cell r="U668">
            <v>0.33133146830464821</v>
          </cell>
          <cell r="V668">
            <v>0.92583436341161929</v>
          </cell>
        </row>
        <row r="669">
          <cell r="C669">
            <v>40856</v>
          </cell>
          <cell r="D669">
            <v>55.41</v>
          </cell>
          <cell r="E669">
            <v>30.31</v>
          </cell>
          <cell r="F669">
            <v>34.049999999999997</v>
          </cell>
          <cell r="G669">
            <v>7.1103259999999997</v>
          </cell>
          <cell r="H669">
            <v>4.4507329999999996</v>
          </cell>
          <cell r="I669">
            <v>33.229999999999997</v>
          </cell>
          <cell r="J669">
            <v>11.99</v>
          </cell>
          <cell r="L669">
            <v>0.20956123117223302</v>
          </cell>
          <cell r="M669">
            <v>0.24323215750615268</v>
          </cell>
          <cell r="N669">
            <v>0.1913925822253324</v>
          </cell>
          <cell r="O669">
            <v>-7.7477084271004859E-2</v>
          </cell>
          <cell r="P669">
            <v>-3.0463677328730343E-3</v>
          </cell>
          <cell r="Q669">
            <v>1.0537700865265758</v>
          </cell>
          <cell r="R669">
            <v>-0.34588106928532458</v>
          </cell>
          <cell r="T669">
            <v>0.22786022020105307</v>
          </cell>
          <cell r="U669">
            <v>0.34594254900768334</v>
          </cell>
          <cell r="V669">
            <v>0.91841779975278115</v>
          </cell>
        </row>
        <row r="670">
          <cell r="C670">
            <v>40857</v>
          </cell>
          <cell r="D670">
            <v>55.21</v>
          </cell>
          <cell r="E670">
            <v>30.62</v>
          </cell>
          <cell r="F670">
            <v>34.130000000000003</v>
          </cell>
          <cell r="G670">
            <v>7.0768599999999999</v>
          </cell>
          <cell r="H670">
            <v>4.1599589999999997</v>
          </cell>
          <cell r="I670">
            <v>33.11</v>
          </cell>
          <cell r="J670">
            <v>12.36</v>
          </cell>
          <cell r="L670">
            <v>0.20519537218947814</v>
          </cell>
          <cell r="M670">
            <v>0.25594749794913874</v>
          </cell>
          <cell r="N670">
            <v>0.19419174247725701</v>
          </cell>
          <cell r="O670">
            <v>-8.1819100642376075E-2</v>
          </cell>
          <cell r="P670">
            <v>-6.8179053847461701E-2</v>
          </cell>
          <cell r="Q670">
            <v>1.0463535228677379</v>
          </cell>
          <cell r="R670">
            <v>-0.32569558101472995</v>
          </cell>
          <cell r="T670">
            <v>0.22474868358066061</v>
          </cell>
          <cell r="U670">
            <v>0.34280038111455724</v>
          </cell>
          <cell r="V670">
            <v>0.90420271940667474</v>
          </cell>
        </row>
        <row r="671">
          <cell r="C671">
            <v>40858</v>
          </cell>
          <cell r="D671">
            <v>56.62</v>
          </cell>
          <cell r="E671">
            <v>31.5</v>
          </cell>
          <cell r="F671">
            <v>35.33</v>
          </cell>
          <cell r="G671">
            <v>7.3941480000000004</v>
          </cell>
          <cell r="H671">
            <v>4.1372159999999996</v>
          </cell>
          <cell r="I671">
            <v>34.29</v>
          </cell>
          <cell r="J671">
            <v>13.2</v>
          </cell>
          <cell r="L671">
            <v>0.23597467801789995</v>
          </cell>
          <cell r="M671">
            <v>0.29204265791632489</v>
          </cell>
          <cell r="N671">
            <v>0.23617914625612313</v>
          </cell>
          <cell r="O671">
            <v>-4.0652851600374129E-2</v>
          </cell>
          <cell r="P671">
            <v>-7.3273431887809548E-2</v>
          </cell>
          <cell r="Q671">
            <v>1.1192830655129788</v>
          </cell>
          <cell r="R671">
            <v>-0.27986906710310966</v>
          </cell>
          <cell r="T671">
            <v>0.24102441359502152</v>
          </cell>
          <cell r="U671">
            <v>0.34262300066897777</v>
          </cell>
          <cell r="V671">
            <v>0.92954264524103825</v>
          </cell>
        </row>
        <row r="672">
          <cell r="C672">
            <v>40861</v>
          </cell>
          <cell r="D672">
            <v>57.1</v>
          </cell>
          <cell r="E672">
            <v>31.16</v>
          </cell>
          <cell r="F672">
            <v>34.520000000000003</v>
          </cell>
          <cell r="G672">
            <v>7.2933000000000003</v>
          </cell>
          <cell r="H672">
            <v>4.1691019999999996</v>
          </cell>
          <cell r="I672">
            <v>33.090000000000003</v>
          </cell>
          <cell r="J672">
            <v>13.21</v>
          </cell>
          <cell r="L672">
            <v>0.2464527395765117</v>
          </cell>
          <cell r="M672">
            <v>0.27809680065627562</v>
          </cell>
          <cell r="N672">
            <v>0.20783764870538857</v>
          </cell>
          <cell r="O672">
            <v>-5.3737285563801085E-2</v>
          </cell>
          <cell r="P672">
            <v>-6.6131043539986889E-2</v>
          </cell>
          <cell r="Q672">
            <v>1.0451174289245984</v>
          </cell>
          <cell r="R672">
            <v>-0.27932351336606642</v>
          </cell>
          <cell r="T672">
            <v>0.20440402106270938</v>
          </cell>
          <cell r="U672">
            <v>0.31584868941190791</v>
          </cell>
          <cell r="V672">
            <v>0.89616810877626707</v>
          </cell>
        </row>
        <row r="673">
          <cell r="C673">
            <v>40862</v>
          </cell>
          <cell r="D673">
            <v>57.4</v>
          </cell>
          <cell r="E673">
            <v>31.15</v>
          </cell>
          <cell r="F673">
            <v>35.950000000000003</v>
          </cell>
          <cell r="G673">
            <v>7.0848810000000002</v>
          </cell>
          <cell r="H673">
            <v>4.1020310000000002</v>
          </cell>
          <cell r="I673">
            <v>32.99</v>
          </cell>
          <cell r="J673">
            <v>13.36</v>
          </cell>
          <cell r="L673">
            <v>0.25300152805064391</v>
          </cell>
          <cell r="M673">
            <v>0.27768662838392122</v>
          </cell>
          <cell r="N673">
            <v>0.25787263820853767</v>
          </cell>
          <cell r="O673">
            <v>-8.0778423139394873E-2</v>
          </cell>
          <cell r="P673">
            <v>-8.1154788408481116E-2</v>
          </cell>
          <cell r="Q673">
            <v>1.0389369592088999</v>
          </cell>
          <cell r="R673">
            <v>-0.27114020731041999</v>
          </cell>
          <cell r="T673">
            <v>0.22044040210627103</v>
          </cell>
          <cell r="U673">
            <v>0.34142694966449738</v>
          </cell>
          <cell r="V673">
            <v>0.89184177997527803</v>
          </cell>
        </row>
        <row r="674">
          <cell r="C674">
            <v>40863</v>
          </cell>
          <cell r="D674">
            <v>56.88</v>
          </cell>
          <cell r="E674">
            <v>31.46</v>
          </cell>
          <cell r="F674">
            <v>34.99</v>
          </cell>
          <cell r="G674">
            <v>7.06637</v>
          </cell>
          <cell r="H674">
            <v>4.0641429999999996</v>
          </cell>
          <cell r="I674">
            <v>32.1</v>
          </cell>
          <cell r="J674">
            <v>13.5</v>
          </cell>
          <cell r="L674">
            <v>0.24165029469548127</v>
          </cell>
          <cell r="M674">
            <v>0.2904019688269075</v>
          </cell>
          <cell r="N674">
            <v>0.22428271518544451</v>
          </cell>
          <cell r="O674">
            <v>-8.3180116351922573E-2</v>
          </cell>
          <cell r="P674">
            <v>-8.9641610516061454E-2</v>
          </cell>
          <cell r="Q674">
            <v>0.98393077873918422</v>
          </cell>
          <cell r="R674">
            <v>-0.26350245499181657</v>
          </cell>
          <cell r="T674">
            <v>0.18788894207754908</v>
          </cell>
          <cell r="U674">
            <v>0.32389669362849444</v>
          </cell>
          <cell r="V674">
            <v>0.82076637824474663</v>
          </cell>
        </row>
        <row r="675">
          <cell r="C675">
            <v>40864</v>
          </cell>
          <cell r="D675">
            <v>56.38</v>
          </cell>
          <cell r="E675">
            <v>30.39</v>
          </cell>
          <cell r="F675">
            <v>32.93</v>
          </cell>
          <cell r="G675">
            <v>6.8706519999999998</v>
          </cell>
          <cell r="H675">
            <v>4.1420500000000002</v>
          </cell>
          <cell r="I675">
            <v>31.2</v>
          </cell>
          <cell r="J675">
            <v>13.26</v>
          </cell>
          <cell r="L675">
            <v>0.23073564723859419</v>
          </cell>
          <cell r="M675">
            <v>0.24651353568498768</v>
          </cell>
          <cell r="N675">
            <v>0.15220433869839045</v>
          </cell>
          <cell r="O675">
            <v>-0.10857337399167744</v>
          </cell>
          <cell r="P675">
            <v>-7.2190627356874981E-2</v>
          </cell>
          <cell r="Q675">
            <v>0.92830655129789874</v>
          </cell>
          <cell r="R675">
            <v>-0.27659574468085102</v>
          </cell>
          <cell r="T675">
            <v>0.15964576352321685</v>
          </cell>
          <cell r="U675">
            <v>0.30717731962942679</v>
          </cell>
          <cell r="V675">
            <v>0.80716934487021008</v>
          </cell>
        </row>
        <row r="676">
          <cell r="C676">
            <v>40865</v>
          </cell>
          <cell r="D676">
            <v>55.67</v>
          </cell>
          <cell r="E676">
            <v>30.05</v>
          </cell>
          <cell r="F676">
            <v>32.770000000000003</v>
          </cell>
          <cell r="G676">
            <v>6.7927840000000002</v>
          </cell>
          <cell r="H676">
            <v>4.148244</v>
          </cell>
          <cell r="I676">
            <v>29.86</v>
          </cell>
          <cell r="J676">
            <v>12.75</v>
          </cell>
          <cell r="L676">
            <v>0.21523684784981434</v>
          </cell>
          <cell r="M676">
            <v>0.23256767842493864</v>
          </cell>
          <cell r="N676">
            <v>0.14660601819454189</v>
          </cell>
          <cell r="O676">
            <v>-0.11867628831684129</v>
          </cell>
          <cell r="P676">
            <v>-7.0803186052653344E-2</v>
          </cell>
          <cell r="Q676">
            <v>0.84548825710754016</v>
          </cell>
          <cell r="R676">
            <v>-0.30441898527004907</v>
          </cell>
          <cell r="T676">
            <v>0.14145524174246049</v>
          </cell>
          <cell r="U676">
            <v>0.28692554075695825</v>
          </cell>
          <cell r="V676">
            <v>0.77441285537700877</v>
          </cell>
        </row>
        <row r="677">
          <cell r="C677">
            <v>40868</v>
          </cell>
          <cell r="D677">
            <v>54.27</v>
          </cell>
          <cell r="E677">
            <v>29.22</v>
          </cell>
          <cell r="F677">
            <v>32.159999999999997</v>
          </cell>
          <cell r="G677">
            <v>6.3509219999999997</v>
          </cell>
          <cell r="H677">
            <v>4.0665190000000004</v>
          </cell>
          <cell r="I677">
            <v>29.45</v>
          </cell>
          <cell r="J677">
            <v>12.15</v>
          </cell>
          <cell r="L677">
            <v>0.18467583497053042</v>
          </cell>
          <cell r="M677">
            <v>0.19852337981952428</v>
          </cell>
          <cell r="N677">
            <v>0.12526242127361775</v>
          </cell>
          <cell r="O677">
            <v>-0.17600528006628369</v>
          </cell>
          <cell r="P677">
            <v>-8.9109392153318145E-2</v>
          </cell>
          <cell r="Q677">
            <v>0.82014833127317677</v>
          </cell>
          <cell r="R677">
            <v>-0.33715220949263491</v>
          </cell>
          <cell r="T677">
            <v>0.13858305409286742</v>
          </cell>
          <cell r="U677">
            <v>0.28778710292120252</v>
          </cell>
          <cell r="V677">
            <v>0.77008652657601973</v>
          </cell>
        </row>
        <row r="678">
          <cell r="C678">
            <v>40869</v>
          </cell>
          <cell r="D678">
            <v>54.48</v>
          </cell>
          <cell r="E678">
            <v>28.69</v>
          </cell>
          <cell r="F678">
            <v>31.62</v>
          </cell>
          <cell r="G678">
            <v>5.9998649999999998</v>
          </cell>
          <cell r="H678">
            <v>4.2434469999999997</v>
          </cell>
          <cell r="I678">
            <v>29.41</v>
          </cell>
          <cell r="J678">
            <v>12.13</v>
          </cell>
          <cell r="L678">
            <v>0.18925998690242296</v>
          </cell>
          <cell r="M678">
            <v>0.1767842493847418</v>
          </cell>
          <cell r="N678">
            <v>0.10636808957312827</v>
          </cell>
          <cell r="O678">
            <v>-0.22155285794486113</v>
          </cell>
          <cell r="P678">
            <v>-4.947793992966032E-2</v>
          </cell>
          <cell r="Q678">
            <v>0.81767614338689754</v>
          </cell>
          <cell r="R678">
            <v>-0.33824331696672116</v>
          </cell>
          <cell r="T678">
            <v>0.14959310674964102</v>
          </cell>
          <cell r="U678">
            <v>0.29504449715177683</v>
          </cell>
          <cell r="V678">
            <v>0.77997527812113732</v>
          </cell>
        </row>
        <row r="679">
          <cell r="C679">
            <v>40870</v>
          </cell>
          <cell r="D679">
            <v>52.03</v>
          </cell>
          <cell r="E679">
            <v>27.94</v>
          </cell>
          <cell r="F679">
            <v>30.43</v>
          </cell>
          <cell r="G679">
            <v>5.7150480000000003</v>
          </cell>
          <cell r="H679">
            <v>4.2434469999999997</v>
          </cell>
          <cell r="I679">
            <v>28.97</v>
          </cell>
          <cell r="J679">
            <v>11.39</v>
          </cell>
          <cell r="L679">
            <v>0.1357782143636761</v>
          </cell>
          <cell r="M679">
            <v>0.14602132895816244</v>
          </cell>
          <cell r="N679">
            <v>6.4730580825752337E-2</v>
          </cell>
          <cell r="O679">
            <v>-0.25850618600452879</v>
          </cell>
          <cell r="P679">
            <v>-4.947793992966032E-2</v>
          </cell>
          <cell r="Q679">
            <v>0.79048207663782444</v>
          </cell>
          <cell r="R679">
            <v>-0.37861429350791043</v>
          </cell>
          <cell r="T679">
            <v>0.11632359980852086</v>
          </cell>
          <cell r="U679">
            <v>0.27873056417117709</v>
          </cell>
          <cell r="V679">
            <v>0.70271940667490729</v>
          </cell>
        </row>
        <row r="680">
          <cell r="C680">
            <v>40871</v>
          </cell>
          <cell r="D680">
            <v>52.03</v>
          </cell>
          <cell r="E680">
            <v>27.94</v>
          </cell>
          <cell r="F680">
            <v>30.43</v>
          </cell>
          <cell r="G680">
            <v>5.6754420000000003</v>
          </cell>
          <cell r="H680">
            <v>4.2539400000000001</v>
          </cell>
          <cell r="I680">
            <v>28.97</v>
          </cell>
          <cell r="J680">
            <v>11.39</v>
          </cell>
          <cell r="L680">
            <v>0.1357782143636761</v>
          </cell>
          <cell r="M680">
            <v>0.14602132895816244</v>
          </cell>
          <cell r="N680">
            <v>6.4730580825752337E-2</v>
          </cell>
          <cell r="O680">
            <v>-0.26364483120875193</v>
          </cell>
          <cell r="P680">
            <v>-4.7127532825172236E-2</v>
          </cell>
          <cell r="Q680">
            <v>0.79048207663782444</v>
          </cell>
          <cell r="R680">
            <v>-0.37861429350791043</v>
          </cell>
          <cell r="T680">
            <v>0.16586883676400191</v>
          </cell>
          <cell r="U680">
            <v>0.3195736787690811</v>
          </cell>
          <cell r="V680">
            <v>0.78182941903584657</v>
          </cell>
        </row>
        <row r="681">
          <cell r="C681">
            <v>40872</v>
          </cell>
          <cell r="D681">
            <v>51.86</v>
          </cell>
          <cell r="E681">
            <v>27.79</v>
          </cell>
          <cell r="F681">
            <v>29.58</v>
          </cell>
          <cell r="G681">
            <v>5.7614099999999997</v>
          </cell>
          <cell r="H681">
            <v>4.2205500000000002</v>
          </cell>
          <cell r="I681">
            <v>28.44</v>
          </cell>
          <cell r="J681">
            <v>11.51</v>
          </cell>
          <cell r="L681">
            <v>0.13206723422833444</v>
          </cell>
          <cell r="M681">
            <v>0.13986874487284662</v>
          </cell>
          <cell r="N681">
            <v>3.4989503149055246E-2</v>
          </cell>
          <cell r="O681">
            <v>-0.25249098959594962</v>
          </cell>
          <cell r="P681">
            <v>-5.4606813604630267E-2</v>
          </cell>
          <cell r="Q681">
            <v>0.75772558714462313</v>
          </cell>
          <cell r="R681">
            <v>-0.37206764866339326</v>
          </cell>
          <cell r="T681">
            <v>0.15414073719482999</v>
          </cell>
          <cell r="U681">
            <v>0.30651847797441661</v>
          </cell>
          <cell r="V681">
            <v>0.72496909765142159</v>
          </cell>
        </row>
        <row r="682">
          <cell r="C682">
            <v>40875</v>
          </cell>
          <cell r="D682">
            <v>53.94</v>
          </cell>
          <cell r="E682">
            <v>28.7</v>
          </cell>
          <cell r="F682">
            <v>30.17</v>
          </cell>
          <cell r="G682">
            <v>6.0929890000000002</v>
          </cell>
          <cell r="H682">
            <v>4.3926489999999996</v>
          </cell>
          <cell r="I682">
            <v>28.58</v>
          </cell>
          <cell r="J682">
            <v>12.01</v>
          </cell>
          <cell r="L682">
            <v>0.17747216764898477</v>
          </cell>
          <cell r="M682">
            <v>0.17719442165709598</v>
          </cell>
          <cell r="N682">
            <v>5.5633310006998116E-2</v>
          </cell>
          <cell r="O682">
            <v>-0.20947056748386861</v>
          </cell>
          <cell r="P682">
            <v>-1.6057045923769664E-2</v>
          </cell>
          <cell r="Q682">
            <v>0.76637824474660077</v>
          </cell>
          <cell r="R682">
            <v>-0.34478996181123833</v>
          </cell>
          <cell r="T682">
            <v>0.19028243178554319</v>
          </cell>
          <cell r="U682">
            <v>0.317404569320278</v>
          </cell>
          <cell r="V682">
            <v>0.79357231149567353</v>
          </cell>
        </row>
        <row r="683">
          <cell r="C683">
            <v>40876</v>
          </cell>
          <cell r="D683">
            <v>53.11</v>
          </cell>
          <cell r="E683">
            <v>28.64</v>
          </cell>
          <cell r="F683">
            <v>29.33</v>
          </cell>
          <cell r="G683">
            <v>6.0198710000000002</v>
          </cell>
          <cell r="H683">
            <v>4.5089600000000001</v>
          </cell>
          <cell r="I683">
            <v>28.87</v>
          </cell>
          <cell r="J683">
            <v>11.94</v>
          </cell>
          <cell r="L683">
            <v>0.15935385287055226</v>
          </cell>
          <cell r="M683">
            <v>0.17473338802296978</v>
          </cell>
          <cell r="N683">
            <v>2.6242127361791434E-2</v>
          </cell>
          <cell r="O683">
            <v>-0.21895719728850382</v>
          </cell>
          <cell r="P683">
            <v>9.9963421187443391E-3</v>
          </cell>
          <cell r="Q683">
            <v>0.78430160692212625</v>
          </cell>
          <cell r="R683">
            <v>-0.3486088379705401</v>
          </cell>
          <cell r="T683">
            <v>0.19554810914313081</v>
          </cell>
          <cell r="U683">
            <v>0.3271300857507754</v>
          </cell>
          <cell r="V683">
            <v>0.81644004944375781</v>
          </cell>
        </row>
        <row r="684">
          <cell r="C684">
            <v>40877</v>
          </cell>
          <cell r="D684">
            <v>54.8</v>
          </cell>
          <cell r="E684">
            <v>30.1</v>
          </cell>
          <cell r="F684">
            <v>30.344999999999999</v>
          </cell>
          <cell r="G684">
            <v>6.3230839999999997</v>
          </cell>
          <cell r="H684">
            <v>4.4690580000000004</v>
          </cell>
          <cell r="I684">
            <v>29.92</v>
          </cell>
          <cell r="J684">
            <v>12.67</v>
          </cell>
          <cell r="L684">
            <v>0.19624536127483072</v>
          </cell>
          <cell r="M684">
            <v>0.23461853978671043</v>
          </cell>
          <cell r="N684">
            <v>6.1756473058082628E-2</v>
          </cell>
          <cell r="O684">
            <v>-0.17961709658891067</v>
          </cell>
          <cell r="P684">
            <v>1.0583887895461164E-3</v>
          </cell>
          <cell r="Q684">
            <v>0.84919653893695934</v>
          </cell>
          <cell r="R684">
            <v>-0.30878341516639385</v>
          </cell>
          <cell r="T684">
            <v>0.19411201531833414</v>
          </cell>
          <cell r="U684">
            <v>0.33045470210221167</v>
          </cell>
          <cell r="V684">
            <v>0.81334981458590849</v>
          </cell>
        </row>
        <row r="685">
          <cell r="C685">
            <v>40878</v>
          </cell>
          <cell r="D685">
            <v>54.73</v>
          </cell>
          <cell r="E685">
            <v>30.21</v>
          </cell>
          <cell r="F685">
            <v>30.64</v>
          </cell>
          <cell r="G685">
            <v>6.2721340000000003</v>
          </cell>
          <cell r="H685">
            <v>4.5548120000000001</v>
          </cell>
          <cell r="I685">
            <v>29.91</v>
          </cell>
          <cell r="J685">
            <v>12.89</v>
          </cell>
          <cell r="L685">
            <v>0.19471731063086639</v>
          </cell>
          <cell r="M685">
            <v>0.23913043478260887</v>
          </cell>
          <cell r="N685">
            <v>7.2078376487054063E-2</v>
          </cell>
          <cell r="O685">
            <v>-0.18622755897226573</v>
          </cell>
          <cell r="P685">
            <v>2.0267081331074577E-2</v>
          </cell>
          <cell r="Q685">
            <v>0.84857849196538937</v>
          </cell>
          <cell r="R685">
            <v>-0.29678123295144565</v>
          </cell>
          <cell r="T685">
            <v>0.17640019147917654</v>
          </cell>
          <cell r="U685">
            <v>0.31260516126416521</v>
          </cell>
          <cell r="V685">
            <v>0.77626699629171814</v>
          </cell>
        </row>
        <row r="686">
          <cell r="C686">
            <v>40879</v>
          </cell>
          <cell r="D686">
            <v>54.34</v>
          </cell>
          <cell r="E686">
            <v>29.97</v>
          </cell>
          <cell r="F686">
            <v>29.99</v>
          </cell>
          <cell r="G686">
            <v>6.3695380000000004</v>
          </cell>
          <cell r="H686">
            <v>4.4818290000000003</v>
          </cell>
          <cell r="I686">
            <v>31.16</v>
          </cell>
          <cell r="J686">
            <v>13.13</v>
          </cell>
          <cell r="L686">
            <v>0.18620388561449475</v>
          </cell>
          <cell r="M686">
            <v>0.22928630024610341</v>
          </cell>
          <cell r="N686">
            <v>4.9335199440168065E-2</v>
          </cell>
          <cell r="O686">
            <v>-0.17358996372224944</v>
          </cell>
          <cell r="P686">
            <v>3.9190624892901926E-3</v>
          </cell>
          <cell r="Q686">
            <v>0.92583436341161929</v>
          </cell>
          <cell r="R686">
            <v>-0.2836879432624112</v>
          </cell>
          <cell r="T686">
            <v>0.18669219722355193</v>
          </cell>
          <cell r="U686">
            <v>0.32464675951265975</v>
          </cell>
          <cell r="V686">
            <v>0.79975278121137228</v>
          </cell>
        </row>
        <row r="687">
          <cell r="C687">
            <v>40882</v>
          </cell>
          <cell r="D687">
            <v>54.49</v>
          </cell>
          <cell r="E687">
            <v>30.23</v>
          </cell>
          <cell r="F687">
            <v>30.42</v>
          </cell>
          <cell r="G687">
            <v>6.2958230000000004</v>
          </cell>
          <cell r="H687">
            <v>4.5109880000000002</v>
          </cell>
          <cell r="I687">
            <v>31.04</v>
          </cell>
          <cell r="J687">
            <v>13.61</v>
          </cell>
          <cell r="L687">
            <v>0.18947827985156085</v>
          </cell>
          <cell r="M687">
            <v>0.23995077932731745</v>
          </cell>
          <cell r="N687">
            <v>6.4380685794261927E-2</v>
          </cell>
          <cell r="O687">
            <v>-0.18315405076030689</v>
          </cell>
          <cell r="P687">
            <v>1.0450609307146363E-2</v>
          </cell>
          <cell r="Q687">
            <v>0.91841779975278115</v>
          </cell>
          <cell r="R687">
            <v>-0.25750136388434253</v>
          </cell>
          <cell r="T687">
            <v>0.18238391574916221</v>
          </cell>
          <cell r="U687">
            <v>0.32029333657686154</v>
          </cell>
          <cell r="V687">
            <v>0.78368355995055627</v>
          </cell>
        </row>
        <row r="688">
          <cell r="C688">
            <v>40883</v>
          </cell>
          <cell r="D688">
            <v>54.83</v>
          </cell>
          <cell r="E688">
            <v>30.42</v>
          </cell>
          <cell r="F688">
            <v>30.1</v>
          </cell>
          <cell r="G688">
            <v>6.1768049999999999</v>
          </cell>
          <cell r="H688">
            <v>4.373272</v>
          </cell>
          <cell r="I688">
            <v>30.81</v>
          </cell>
          <cell r="J688">
            <v>13.26</v>
          </cell>
          <cell r="L688">
            <v>0.19690024012224394</v>
          </cell>
          <cell r="M688">
            <v>0.24774405250205089</v>
          </cell>
          <cell r="N688">
            <v>5.3184044786564133E-2</v>
          </cell>
          <cell r="O688">
            <v>-0.19859593519489316</v>
          </cell>
          <cell r="P688">
            <v>-2.039744795023124E-2</v>
          </cell>
          <cell r="Q688">
            <v>0.90420271940667485</v>
          </cell>
          <cell r="R688">
            <v>-0.27659574468085102</v>
          </cell>
          <cell r="T688">
            <v>0.19722355193872673</v>
          </cell>
          <cell r="U688">
            <v>0.34237466804516603</v>
          </cell>
          <cell r="V688">
            <v>0.78893695920889995</v>
          </cell>
        </row>
        <row r="689">
          <cell r="C689">
            <v>40884</v>
          </cell>
          <cell r="D689">
            <v>54.45</v>
          </cell>
          <cell r="E689">
            <v>30.67</v>
          </cell>
          <cell r="F689">
            <v>30.82</v>
          </cell>
          <cell r="G689">
            <v>6.1078000000000001</v>
          </cell>
          <cell r="H689">
            <v>4.4129940000000003</v>
          </cell>
          <cell r="I689">
            <v>31.22</v>
          </cell>
          <cell r="J689">
            <v>13.92</v>
          </cell>
          <cell r="L689">
            <v>0.18860510805500974</v>
          </cell>
          <cell r="M689">
            <v>0.25799835931091075</v>
          </cell>
          <cell r="N689">
            <v>7.8376487053883892E-2</v>
          </cell>
          <cell r="O689">
            <v>-0.20754892747680531</v>
          </cell>
          <cell r="P689">
            <v>-1.149981419396795E-2</v>
          </cell>
          <cell r="Q689">
            <v>0.92954264524103825</v>
          </cell>
          <cell r="R689">
            <v>-0.24058919803600654</v>
          </cell>
          <cell r="T689">
            <v>0.19722355193872673</v>
          </cell>
          <cell r="U689">
            <v>0.34219221958685553</v>
          </cell>
          <cell r="V689">
            <v>0.75834363411619277</v>
          </cell>
        </row>
        <row r="690">
          <cell r="C690">
            <v>40885</v>
          </cell>
          <cell r="D690">
            <v>54.07</v>
          </cell>
          <cell r="E690">
            <v>29.92</v>
          </cell>
          <cell r="F690">
            <v>29.77</v>
          </cell>
          <cell r="G690">
            <v>5.9062190000000001</v>
          </cell>
          <cell r="H690">
            <v>4.3369150000000003</v>
          </cell>
          <cell r="I690">
            <v>30.68</v>
          </cell>
          <cell r="J690">
            <v>13.7</v>
          </cell>
          <cell r="L690">
            <v>0.18030997598777554</v>
          </cell>
          <cell r="M690">
            <v>0.22723543888433162</v>
          </cell>
          <cell r="N690">
            <v>4.1637508747375929E-2</v>
          </cell>
          <cell r="O690">
            <v>-0.23370287483105701</v>
          </cell>
          <cell r="P690">
            <v>-2.8541329690235817E-2</v>
          </cell>
          <cell r="Q690">
            <v>0.89616810877626696</v>
          </cell>
          <cell r="R690">
            <v>-0.25259138025095473</v>
          </cell>
          <cell r="T690">
            <v>0.21349928195308762</v>
          </cell>
          <cell r="U690">
            <v>0.3530884469581787</v>
          </cell>
          <cell r="V690">
            <v>0.760815822002472</v>
          </cell>
        </row>
        <row r="691">
          <cell r="C691">
            <v>40886</v>
          </cell>
          <cell r="D691">
            <v>55.18</v>
          </cell>
          <cell r="E691">
            <v>29.94</v>
          </cell>
          <cell r="F691">
            <v>30.29</v>
          </cell>
          <cell r="G691">
            <v>5.9386080000000003</v>
          </cell>
          <cell r="H691">
            <v>4.3453030000000004</v>
          </cell>
          <cell r="I691">
            <v>30.61</v>
          </cell>
          <cell r="J691">
            <v>13.69</v>
          </cell>
          <cell r="L691">
            <v>0.20454049334206492</v>
          </cell>
          <cell r="M691">
            <v>0.2280557834290402</v>
          </cell>
          <cell r="N691">
            <v>5.9832050384884594E-2</v>
          </cell>
          <cell r="O691">
            <v>-0.22950059286570867</v>
          </cell>
          <cell r="P691">
            <v>-2.6662437591460919E-2</v>
          </cell>
          <cell r="Q691">
            <v>0.89184177997527803</v>
          </cell>
          <cell r="R691">
            <v>-0.25313693398799775</v>
          </cell>
          <cell r="T691">
            <v>0.21661081857348008</v>
          </cell>
          <cell r="U691">
            <v>0.35529810050882843</v>
          </cell>
          <cell r="V691">
            <v>0.7496909765142149</v>
          </cell>
        </row>
        <row r="692">
          <cell r="C692">
            <v>40889</v>
          </cell>
          <cell r="D692">
            <v>54.78</v>
          </cell>
          <cell r="E692">
            <v>29.13</v>
          </cell>
          <cell r="F692">
            <v>29.27</v>
          </cell>
          <cell r="G692">
            <v>5.6735150000000001</v>
          </cell>
          <cell r="H692">
            <v>4.4709960000000004</v>
          </cell>
          <cell r="I692">
            <v>29.46</v>
          </cell>
          <cell r="J692">
            <v>13.26</v>
          </cell>
          <cell r="L692">
            <v>0.19580877537655539</v>
          </cell>
          <cell r="M692">
            <v>0.19483182936833465</v>
          </cell>
          <cell r="N692">
            <v>2.4142757172848084E-2</v>
          </cell>
          <cell r="O692">
            <v>-0.26389484810792219</v>
          </cell>
          <cell r="P692">
            <v>1.4924961914803969E-3</v>
          </cell>
          <cell r="Q692">
            <v>0.82076637824474674</v>
          </cell>
          <cell r="R692">
            <v>-0.27659574468085102</v>
          </cell>
          <cell r="T692">
            <v>0.24126376256582091</v>
          </cell>
          <cell r="U692">
            <v>0.35648401548784675</v>
          </cell>
          <cell r="V692">
            <v>0.86773794808405424</v>
          </cell>
        </row>
        <row r="693">
          <cell r="C693">
            <v>40890</v>
          </cell>
          <cell r="D693">
            <v>54.19</v>
          </cell>
          <cell r="E693">
            <v>28.41</v>
          </cell>
          <cell r="F693">
            <v>28.19</v>
          </cell>
          <cell r="G693">
            <v>5.6318299999999999</v>
          </cell>
          <cell r="H693">
            <v>4.4273340000000001</v>
          </cell>
          <cell r="I693">
            <v>29.24</v>
          </cell>
          <cell r="J693">
            <v>12.59</v>
          </cell>
          <cell r="L693">
            <v>0.18292949137742842</v>
          </cell>
          <cell r="M693">
            <v>0.16529942575881873</v>
          </cell>
          <cell r="N693">
            <v>-1.3645906228131444E-2</v>
          </cell>
          <cell r="O693">
            <v>-0.26930323131597245</v>
          </cell>
          <cell r="P693">
            <v>-8.2876882168063659E-3</v>
          </cell>
          <cell r="Q693">
            <v>0.80716934487020997</v>
          </cell>
          <cell r="R693">
            <v>-0.31314784506273863</v>
          </cell>
          <cell r="T693">
            <v>0.25370990904739116</v>
          </cell>
          <cell r="U693">
            <v>0.3696304405116666</v>
          </cell>
          <cell r="V693">
            <v>0.89431396786155748</v>
          </cell>
        </row>
        <row r="694">
          <cell r="C694">
            <v>40891</v>
          </cell>
          <cell r="D694">
            <v>53.1</v>
          </cell>
          <cell r="E694">
            <v>28.04</v>
          </cell>
          <cell r="F694">
            <v>28.45</v>
          </cell>
          <cell r="G694">
            <v>5.4553700000000003</v>
          </cell>
          <cell r="H694">
            <v>4.3667559999999996</v>
          </cell>
          <cell r="I694">
            <v>28.71</v>
          </cell>
          <cell r="J694">
            <v>12.14</v>
          </cell>
          <cell r="L694">
            <v>0.15913555992141459</v>
          </cell>
          <cell r="M694">
            <v>0.15012305168170625</v>
          </cell>
          <cell r="N694">
            <v>-4.5486354093771109E-3</v>
          </cell>
          <cell r="O694">
            <v>-0.29219787689333954</v>
          </cell>
          <cell r="P694">
            <v>-2.185701649048144E-2</v>
          </cell>
          <cell r="Q694">
            <v>0.77441285537700866</v>
          </cell>
          <cell r="R694">
            <v>-0.33769776322967804</v>
          </cell>
          <cell r="T694">
            <v>0.25801819052178077</v>
          </cell>
          <cell r="U694">
            <v>0.3738166190273472</v>
          </cell>
          <cell r="V694">
            <v>0.92830655129789852</v>
          </cell>
        </row>
        <row r="695">
          <cell r="C695">
            <v>40892</v>
          </cell>
          <cell r="D695">
            <v>52.55</v>
          </cell>
          <cell r="E695">
            <v>28.51</v>
          </cell>
          <cell r="F695">
            <v>28.16</v>
          </cell>
          <cell r="G695">
            <v>5.5841200000000004</v>
          </cell>
          <cell r="H695">
            <v>4.2099859999999998</v>
          </cell>
          <cell r="I695">
            <v>28.64</v>
          </cell>
          <cell r="J695">
            <v>12.17</v>
          </cell>
          <cell r="L695">
            <v>0.14712944771883851</v>
          </cell>
          <cell r="M695">
            <v>0.16940114848236276</v>
          </cell>
          <cell r="N695">
            <v>-1.4695591322603119E-2</v>
          </cell>
          <cell r="O695">
            <v>-0.27549332278427219</v>
          </cell>
          <cell r="P695">
            <v>-5.6973124540664943E-2</v>
          </cell>
          <cell r="Q695">
            <v>0.77008652657601995</v>
          </cell>
          <cell r="R695">
            <v>-0.33606110201854877</v>
          </cell>
          <cell r="T695">
            <v>0.27142173288654847</v>
          </cell>
          <cell r="U695">
            <v>0.38088142877414893</v>
          </cell>
          <cell r="V695">
            <v>0.95797280593325096</v>
          </cell>
        </row>
        <row r="696">
          <cell r="C696">
            <v>40893</v>
          </cell>
          <cell r="D696">
            <v>52.61</v>
          </cell>
          <cell r="E696">
            <v>28.69</v>
          </cell>
          <cell r="F696">
            <v>28.72</v>
          </cell>
          <cell r="G696">
            <v>5.4907079999999997</v>
          </cell>
          <cell r="H696">
            <v>4.1604950000000001</v>
          </cell>
          <cell r="I696">
            <v>28.8</v>
          </cell>
          <cell r="J696">
            <v>12.4</v>
          </cell>
          <cell r="L696">
            <v>0.14843920541366518</v>
          </cell>
          <cell r="M696">
            <v>0.1767842493847418</v>
          </cell>
          <cell r="N696">
            <v>4.8985304408677433E-3</v>
          </cell>
          <cell r="O696">
            <v>-0.28761297954882525</v>
          </cell>
          <cell r="P696">
            <v>-6.8058991119166024E-2</v>
          </cell>
          <cell r="Q696">
            <v>0.77997527812113732</v>
          </cell>
          <cell r="R696">
            <v>-0.32351336606655745</v>
          </cell>
          <cell r="T696">
            <v>0.24557204404021063</v>
          </cell>
          <cell r="U696">
            <v>0.37377100691276949</v>
          </cell>
          <cell r="V696">
            <v>0.95117428924598268</v>
          </cell>
        </row>
        <row r="697">
          <cell r="C697">
            <v>40896</v>
          </cell>
          <cell r="D697">
            <v>51.92</v>
          </cell>
          <cell r="E697">
            <v>27.95</v>
          </cell>
          <cell r="F697">
            <v>27.74</v>
          </cell>
          <cell r="G697">
            <v>5.4333530000000003</v>
          </cell>
          <cell r="H697">
            <v>4.0289979999999996</v>
          </cell>
          <cell r="I697">
            <v>27.55</v>
          </cell>
          <cell r="J697">
            <v>11.75</v>
          </cell>
          <cell r="L697">
            <v>0.13337699192316088</v>
          </cell>
          <cell r="M697">
            <v>0.14643150123051685</v>
          </cell>
          <cell r="N697">
            <v>-2.939118264520646E-2</v>
          </cell>
          <cell r="O697">
            <v>-0.29505445295407229</v>
          </cell>
          <cell r="P697">
            <v>-9.7514007131636493E-2</v>
          </cell>
          <cell r="Q697">
            <v>0.7027194066749074</v>
          </cell>
          <cell r="R697">
            <v>-0.35897435897435892</v>
          </cell>
          <cell r="T697">
            <v>0.24916227860220189</v>
          </cell>
          <cell r="U697">
            <v>0.38259441707717573</v>
          </cell>
          <cell r="V697">
            <v>0.95611866501854137</v>
          </cell>
        </row>
        <row r="698">
          <cell r="C698">
            <v>40897</v>
          </cell>
          <cell r="D698">
            <v>54.104999999999997</v>
          </cell>
          <cell r="E698">
            <v>29.39</v>
          </cell>
          <cell r="F698">
            <v>29.05</v>
          </cell>
          <cell r="G698">
            <v>5.7442209999999996</v>
          </cell>
          <cell r="H698">
            <v>4.0138939999999996</v>
          </cell>
          <cell r="I698">
            <v>28.83</v>
          </cell>
          <cell r="J698">
            <v>12.54</v>
          </cell>
          <cell r="L698">
            <v>0.18107400130975759</v>
          </cell>
          <cell r="M698">
            <v>0.20549630844954891</v>
          </cell>
          <cell r="N698">
            <v>1.644506648005617E-2</v>
          </cell>
          <cell r="O698">
            <v>-0.25472116109560605</v>
          </cell>
          <cell r="P698">
            <v>-0.1008972672961449</v>
          </cell>
          <cell r="Q698">
            <v>0.78182941903584657</v>
          </cell>
          <cell r="R698">
            <v>-0.31587561374795414</v>
          </cell>
          <cell r="T698">
            <v>0.31258975586404975</v>
          </cell>
          <cell r="U698">
            <v>0.40369255407569599</v>
          </cell>
          <cell r="V698">
            <v>1.0976514215080346</v>
          </cell>
        </row>
        <row r="699">
          <cell r="C699">
            <v>40898</v>
          </cell>
          <cell r="D699">
            <v>53.49</v>
          </cell>
          <cell r="E699">
            <v>28.56</v>
          </cell>
          <cell r="F699">
            <v>28.89</v>
          </cell>
          <cell r="G699">
            <v>5.6658629999999999</v>
          </cell>
          <cell r="H699">
            <v>4.0012819999999998</v>
          </cell>
          <cell r="I699">
            <v>27.91</v>
          </cell>
          <cell r="J699">
            <v>12.05</v>
          </cell>
          <cell r="L699">
            <v>0.16764898493778646</v>
          </cell>
          <cell r="M699">
            <v>0.17145200984413456</v>
          </cell>
          <cell r="N699">
            <v>1.0846745976207162E-2</v>
          </cell>
          <cell r="O699">
            <v>-0.26488765003446657</v>
          </cell>
          <cell r="P699">
            <v>-0.10372232537312964</v>
          </cell>
          <cell r="Q699">
            <v>0.72496909765142159</v>
          </cell>
          <cell r="R699">
            <v>-0.34260774686306594</v>
          </cell>
          <cell r="T699">
            <v>0.33867879368118708</v>
          </cell>
          <cell r="U699">
            <v>0.41312919378053464</v>
          </cell>
          <cell r="V699">
            <v>1.0778739184177997</v>
          </cell>
        </row>
        <row r="700">
          <cell r="C700">
            <v>40899</v>
          </cell>
          <cell r="D700">
            <v>54.38</v>
          </cell>
          <cell r="E700">
            <v>29.5</v>
          </cell>
          <cell r="F700">
            <v>29.77</v>
          </cell>
          <cell r="G700">
            <v>5.8780570000000001</v>
          </cell>
          <cell r="H700">
            <v>3.9549470000000002</v>
          </cell>
          <cell r="I700">
            <v>29.02</v>
          </cell>
          <cell r="J700">
            <v>12.94</v>
          </cell>
          <cell r="L700">
            <v>0.18707705741104563</v>
          </cell>
          <cell r="M700">
            <v>0.21000820344544713</v>
          </cell>
          <cell r="N700">
            <v>4.1637508747375929E-2</v>
          </cell>
          <cell r="O700">
            <v>-0.2373567284451894</v>
          </cell>
          <cell r="P700">
            <v>-0.11410125543950234</v>
          </cell>
          <cell r="Q700">
            <v>0.79357231149567364</v>
          </cell>
          <cell r="R700">
            <v>-0.29405346426623014</v>
          </cell>
          <cell r="T700">
            <v>0.3451412158927718</v>
          </cell>
          <cell r="U700">
            <v>0.41230310770540657</v>
          </cell>
          <cell r="V700">
            <v>1.0896168108776267</v>
          </cell>
        </row>
        <row r="701">
          <cell r="C701">
            <v>40900</v>
          </cell>
          <cell r="D701">
            <v>54.63</v>
          </cell>
          <cell r="E701">
            <v>29.73</v>
          </cell>
          <cell r="F701">
            <v>29.765000000000001</v>
          </cell>
          <cell r="G701">
            <v>5.9302700000000002</v>
          </cell>
          <cell r="H701">
            <v>3.9549470000000002</v>
          </cell>
          <cell r="I701">
            <v>29.39</v>
          </cell>
          <cell r="J701">
            <v>13</v>
          </cell>
          <cell r="L701">
            <v>0.19253438113948929</v>
          </cell>
          <cell r="M701">
            <v>0.21944216570959818</v>
          </cell>
          <cell r="N701">
            <v>4.1462561231630612E-2</v>
          </cell>
          <cell r="O701">
            <v>-0.23058239925142843</v>
          </cell>
          <cell r="P701">
            <v>-0.11410125543950234</v>
          </cell>
          <cell r="Q701">
            <v>0.81644004944375781</v>
          </cell>
          <cell r="R701">
            <v>-0.29078014184397161</v>
          </cell>
          <cell r="T701">
            <v>0.34083293441838208</v>
          </cell>
          <cell r="U701">
            <v>0.41102090048450207</v>
          </cell>
          <cell r="V701">
            <v>1.0803461063040789</v>
          </cell>
        </row>
        <row r="702">
          <cell r="C702">
            <v>40903</v>
          </cell>
          <cell r="D702">
            <v>54.63</v>
          </cell>
          <cell r="E702">
            <v>29.73</v>
          </cell>
          <cell r="F702">
            <v>29.765000000000001</v>
          </cell>
          <cell r="G702">
            <v>5.9302700000000002</v>
          </cell>
          <cell r="H702">
            <v>4.0297739999999997</v>
          </cell>
          <cell r="I702">
            <v>29.39</v>
          </cell>
          <cell r="J702">
            <v>13</v>
          </cell>
          <cell r="L702">
            <v>0.19253438113948929</v>
          </cell>
          <cell r="M702">
            <v>0.21944216570959818</v>
          </cell>
          <cell r="N702">
            <v>4.1462561231630612E-2</v>
          </cell>
          <cell r="O702">
            <v>-0.23058239925142843</v>
          </cell>
          <cell r="P702">
            <v>-9.7340184972760757E-2</v>
          </cell>
          <cell r="Q702">
            <v>0.81644004944375781</v>
          </cell>
          <cell r="R702">
            <v>-0.29078014184397161</v>
          </cell>
          <cell r="T702">
            <v>0.34561991383437063</v>
          </cell>
          <cell r="U702">
            <v>0.41227269962902141</v>
          </cell>
          <cell r="V702">
            <v>1.0933250927070455</v>
          </cell>
        </row>
        <row r="703">
          <cell r="C703">
            <v>40904</v>
          </cell>
          <cell r="D703">
            <v>54.87</v>
          </cell>
          <cell r="E703">
            <v>29.63</v>
          </cell>
          <cell r="F703">
            <v>29.66</v>
          </cell>
          <cell r="G703">
            <v>5.8474409999999999</v>
          </cell>
          <cell r="H703">
            <v>4.0465030000000004</v>
          </cell>
          <cell r="I703">
            <v>29.34</v>
          </cell>
          <cell r="J703">
            <v>13.02</v>
          </cell>
          <cell r="L703">
            <v>0.19777341191879483</v>
          </cell>
          <cell r="M703">
            <v>0.21534044298605415</v>
          </cell>
          <cell r="N703">
            <v>3.7788663400979861E-2</v>
          </cell>
          <cell r="O703">
            <v>-0.24132897410424348</v>
          </cell>
          <cell r="P703">
            <v>-9.3592928663699504E-2</v>
          </cell>
          <cell r="Q703">
            <v>0.8133498145859086</v>
          </cell>
          <cell r="R703">
            <v>-0.28968903436988536</v>
          </cell>
          <cell r="T703">
            <v>0.35136428913355672</v>
          </cell>
          <cell r="U703">
            <v>0.42832309594761708</v>
          </cell>
          <cell r="V703">
            <v>1.0982694684796046</v>
          </cell>
        </row>
        <row r="704">
          <cell r="C704">
            <v>40905</v>
          </cell>
          <cell r="D704">
            <v>54.34</v>
          </cell>
          <cell r="E704">
            <v>29.07</v>
          </cell>
          <cell r="F704">
            <v>29.41</v>
          </cell>
          <cell r="G704">
            <v>5.8145100000000003</v>
          </cell>
          <cell r="H704">
            <v>4.0295160000000001</v>
          </cell>
          <cell r="I704">
            <v>28.74</v>
          </cell>
          <cell r="J704">
            <v>12.79</v>
          </cell>
          <cell r="L704">
            <v>0.18620388561449475</v>
          </cell>
          <cell r="M704">
            <v>0.19237079573420846</v>
          </cell>
          <cell r="N704">
            <v>2.9041287613716049E-2</v>
          </cell>
          <cell r="O704">
            <v>-0.24560157737698662</v>
          </cell>
          <cell r="P704">
            <v>-9.7397976360634297E-2</v>
          </cell>
          <cell r="Q704">
            <v>0.77626699629171814</v>
          </cell>
          <cell r="R704">
            <v>-0.30223677032187668</v>
          </cell>
          <cell r="T704">
            <v>0.33724269985639038</v>
          </cell>
          <cell r="U704">
            <v>0.42171947535932219</v>
          </cell>
          <cell r="V704">
            <v>1.1063040791100121</v>
          </cell>
        </row>
        <row r="705">
          <cell r="C705">
            <v>40906</v>
          </cell>
          <cell r="D705">
            <v>54.85</v>
          </cell>
          <cell r="E705">
            <v>29.34</v>
          </cell>
          <cell r="F705">
            <v>29.44</v>
          </cell>
          <cell r="G705">
            <v>5.9030149999999999</v>
          </cell>
          <cell r="H705">
            <v>4.0138939999999996</v>
          </cell>
          <cell r="I705">
            <v>29.12</v>
          </cell>
          <cell r="J705">
            <v>12.99</v>
          </cell>
          <cell r="L705">
            <v>0.1973368260205195</v>
          </cell>
          <cell r="M705">
            <v>0.2034454470877769</v>
          </cell>
          <cell r="N705">
            <v>3.0090972708187724E-2</v>
          </cell>
          <cell r="O705">
            <v>-0.23411857495816724</v>
          </cell>
          <cell r="P705">
            <v>-0.1008972672961449</v>
          </cell>
          <cell r="Q705">
            <v>0.79975278121137205</v>
          </cell>
          <cell r="R705">
            <v>-0.29132569558101462</v>
          </cell>
          <cell r="T705">
            <v>0.34155098133078016</v>
          </cell>
          <cell r="U705">
            <v>0.42743112570698799</v>
          </cell>
          <cell r="V705">
            <v>1.1001236093943136</v>
          </cell>
        </row>
        <row r="706">
          <cell r="C706">
            <v>40907</v>
          </cell>
          <cell r="D706">
            <v>54.7</v>
          </cell>
          <cell r="E706">
            <v>29.11</v>
          </cell>
          <cell r="F706">
            <v>29.36</v>
          </cell>
          <cell r="G706">
            <v>5.9642739999999996</v>
          </cell>
          <cell r="H706">
            <v>4.0940989999999999</v>
          </cell>
          <cell r="I706">
            <v>28.86</v>
          </cell>
          <cell r="J706">
            <v>12.65</v>
          </cell>
          <cell r="L706">
            <v>0.19406243178345339</v>
          </cell>
          <cell r="M706">
            <v>0.19401148482362585</v>
          </cell>
          <cell r="N706">
            <v>2.7291812456263109E-2</v>
          </cell>
          <cell r="O706">
            <v>-0.22617058054910044</v>
          </cell>
          <cell r="P706">
            <v>-8.2931537589153836E-2</v>
          </cell>
          <cell r="Q706">
            <v>0.78368355995055627</v>
          </cell>
          <cell r="R706">
            <v>-0.30987452264047999</v>
          </cell>
          <cell r="T706">
            <v>0.32766874102441362</v>
          </cell>
          <cell r="U706">
            <v>0.42509477183806693</v>
          </cell>
          <cell r="V706">
            <v>1.0846724351050678</v>
          </cell>
        </row>
        <row r="707">
          <cell r="C707">
            <v>40910</v>
          </cell>
          <cell r="D707">
            <v>54.7</v>
          </cell>
          <cell r="E707">
            <v>29.11</v>
          </cell>
          <cell r="F707">
            <v>29.36</v>
          </cell>
          <cell r="G707">
            <v>6.0789759999999999</v>
          </cell>
          <cell r="H707">
            <v>4.0940989999999999</v>
          </cell>
          <cell r="I707">
            <v>28.86</v>
          </cell>
          <cell r="J707">
            <v>12.65</v>
          </cell>
          <cell r="L707">
            <v>0.19406243178345339</v>
          </cell>
          <cell r="M707">
            <v>0.19401148482362585</v>
          </cell>
          <cell r="N707">
            <v>2.7291812456263109E-2</v>
          </cell>
          <cell r="O707">
            <v>-0.21128867169148302</v>
          </cell>
          <cell r="P707">
            <v>-8.2931537589153836E-2</v>
          </cell>
          <cell r="Q707">
            <v>0.78368355995055627</v>
          </cell>
          <cell r="R707">
            <v>-0.30987452264047999</v>
          </cell>
          <cell r="T707">
            <v>0.32862613690761122</v>
          </cell>
          <cell r="U707">
            <v>0.42605769425692813</v>
          </cell>
          <cell r="V707">
            <v>1.0976514215080346</v>
          </cell>
        </row>
        <row r="708">
          <cell r="C708">
            <v>40911</v>
          </cell>
          <cell r="D708">
            <v>55.27</v>
          </cell>
          <cell r="E708">
            <v>29.754999999999999</v>
          </cell>
          <cell r="F708">
            <v>29.454999999999998</v>
          </cell>
          <cell r="G708">
            <v>6.4624030000000001</v>
          </cell>
          <cell r="H708">
            <v>4.0940989999999999</v>
          </cell>
          <cell r="I708">
            <v>28.945</v>
          </cell>
          <cell r="J708">
            <v>12.99</v>
          </cell>
          <cell r="L708">
            <v>0.20650512988430481</v>
          </cell>
          <cell r="M708">
            <v>0.22046759639048408</v>
          </cell>
          <cell r="N708">
            <v>3.0615815255423451E-2</v>
          </cell>
          <cell r="O708">
            <v>-0.16154127698563958</v>
          </cell>
          <cell r="P708">
            <v>-8.2931537589153836E-2</v>
          </cell>
          <cell r="Q708">
            <v>0.78893695920889995</v>
          </cell>
          <cell r="R708">
            <v>-0.29132569558101462</v>
          </cell>
          <cell r="T708">
            <v>0.35830540928673998</v>
          </cell>
          <cell r="U708">
            <v>0.44350686208923745</v>
          </cell>
          <cell r="V708">
            <v>1.1396786155747836</v>
          </cell>
        </row>
        <row r="709">
          <cell r="C709">
            <v>40912</v>
          </cell>
          <cell r="D709">
            <v>55.83</v>
          </cell>
          <cell r="E709">
            <v>29.57</v>
          </cell>
          <cell r="F709">
            <v>29.13</v>
          </cell>
          <cell r="G709">
            <v>6.1943239999999999</v>
          </cell>
          <cell r="H709">
            <v>4.0659409999999996</v>
          </cell>
          <cell r="I709">
            <v>28.45</v>
          </cell>
          <cell r="J709">
            <v>12.92</v>
          </cell>
          <cell r="L709">
            <v>0.21872953503601833</v>
          </cell>
          <cell r="M709">
            <v>0.21287940935192795</v>
          </cell>
          <cell r="N709">
            <v>1.9244226731980341E-2</v>
          </cell>
          <cell r="O709">
            <v>-0.19632294813907381</v>
          </cell>
          <cell r="P709">
            <v>-8.9238862781965467E-2</v>
          </cell>
          <cell r="Q709">
            <v>0.75834363411619288</v>
          </cell>
          <cell r="R709">
            <v>-0.29514457174031639</v>
          </cell>
          <cell r="T709">
            <v>0.3657252273815223</v>
          </cell>
          <cell r="U709">
            <v>0.44928946461513503</v>
          </cell>
          <cell r="V709">
            <v>1.1631644004944377</v>
          </cell>
        </row>
        <row r="710">
          <cell r="C710">
            <v>40913</v>
          </cell>
          <cell r="D710">
            <v>56.06</v>
          </cell>
          <cell r="E710">
            <v>29.78</v>
          </cell>
          <cell r="F710">
            <v>29.45</v>
          </cell>
          <cell r="G710">
            <v>6.0492800000000004</v>
          </cell>
          <cell r="H710">
            <v>4.0469549999999996</v>
          </cell>
          <cell r="I710">
            <v>28.49</v>
          </cell>
          <cell r="J710">
            <v>12.98</v>
          </cell>
          <cell r="L710">
            <v>0.22375027286618643</v>
          </cell>
          <cell r="M710">
            <v>0.22149302707136997</v>
          </cell>
          <cell r="N710">
            <v>3.0440867739678135E-2</v>
          </cell>
          <cell r="O710">
            <v>-0.2151415527697188</v>
          </cell>
          <cell r="P710">
            <v>-9.3491681736107113E-2</v>
          </cell>
          <cell r="Q710">
            <v>0.76081582200247211</v>
          </cell>
          <cell r="R710">
            <v>-0.29187124931805775</v>
          </cell>
          <cell r="T710">
            <v>0.38702728578267115</v>
          </cell>
          <cell r="U710">
            <v>0.47259218715157403</v>
          </cell>
          <cell r="V710">
            <v>1.1708899876390606</v>
          </cell>
        </row>
        <row r="711">
          <cell r="C711">
            <v>40914</v>
          </cell>
          <cell r="D711">
            <v>56.16</v>
          </cell>
          <cell r="E711">
            <v>29.78</v>
          </cell>
          <cell r="F711">
            <v>30.135000000000002</v>
          </cell>
          <cell r="G711">
            <v>6.1677369999999998</v>
          </cell>
          <cell r="H711">
            <v>4.021274</v>
          </cell>
          <cell r="I711">
            <v>28.31</v>
          </cell>
          <cell r="J711">
            <v>12.79</v>
          </cell>
          <cell r="L711">
            <v>0.22593320235756376</v>
          </cell>
          <cell r="M711">
            <v>0.22149302707136997</v>
          </cell>
          <cell r="N711">
            <v>5.4408677396781124E-2</v>
          </cell>
          <cell r="O711">
            <v>-0.1997724547806099</v>
          </cell>
          <cell r="P711">
            <v>-9.9244164805806334E-2</v>
          </cell>
          <cell r="Q711">
            <v>0.74969097651421501</v>
          </cell>
          <cell r="R711">
            <v>-0.30223677032187668</v>
          </cell>
          <cell r="T711">
            <v>0.37123025370990886</v>
          </cell>
          <cell r="U711">
            <v>0.4707322264793527</v>
          </cell>
          <cell r="V711">
            <v>1.1199011124845486</v>
          </cell>
        </row>
        <row r="712">
          <cell r="C712">
            <v>40917</v>
          </cell>
          <cell r="D712">
            <v>55.91</v>
          </cell>
          <cell r="E712">
            <v>30.16</v>
          </cell>
          <cell r="F712">
            <v>30.88</v>
          </cell>
          <cell r="G712">
            <v>6.1351329999999997</v>
          </cell>
          <cell r="H712">
            <v>4.021274</v>
          </cell>
          <cell r="I712">
            <v>30.22</v>
          </cell>
          <cell r="J712">
            <v>13.15</v>
          </cell>
          <cell r="L712">
            <v>0.2204758786291201</v>
          </cell>
          <cell r="M712">
            <v>0.23707957342083685</v>
          </cell>
          <cell r="N712">
            <v>8.0475857242827242E-2</v>
          </cell>
          <cell r="O712">
            <v>-0.20400263172951882</v>
          </cell>
          <cell r="P712">
            <v>-9.9244164805806334E-2</v>
          </cell>
          <cell r="Q712">
            <v>0.86773794808405436</v>
          </cell>
          <cell r="R712">
            <v>-0.28259683578832506</v>
          </cell>
          <cell r="T712">
            <v>0.37194830062230722</v>
          </cell>
          <cell r="U712">
            <v>0.47179144114010002</v>
          </cell>
          <cell r="V712">
            <v>1.1372064276885041</v>
          </cell>
        </row>
        <row r="713">
          <cell r="C713">
            <v>40918</v>
          </cell>
          <cell r="D713">
            <v>55.75</v>
          </cell>
          <cell r="E713">
            <v>30.67</v>
          </cell>
          <cell r="F713">
            <v>31.23</v>
          </cell>
          <cell r="G713">
            <v>6.4685199999999998</v>
          </cell>
          <cell r="H713">
            <v>4.0492160000000004</v>
          </cell>
          <cell r="I713">
            <v>30.65</v>
          </cell>
          <cell r="J713">
            <v>13</v>
          </cell>
          <cell r="L713">
            <v>0.21698319144291633</v>
          </cell>
          <cell r="M713">
            <v>0.25799835931091075</v>
          </cell>
          <cell r="N713">
            <v>9.2722183344996489E-2</v>
          </cell>
          <cell r="O713">
            <v>-0.16074763226730815</v>
          </cell>
          <cell r="P713">
            <v>-9.2985223100516823E-2</v>
          </cell>
          <cell r="Q713">
            <v>0.89431396786155748</v>
          </cell>
          <cell r="R713">
            <v>-0.29078014184397161</v>
          </cell>
          <cell r="T713">
            <v>0.38846337960746752</v>
          </cell>
          <cell r="U713">
            <v>0.47776156013703913</v>
          </cell>
          <cell r="V713">
            <v>1.1560568603213843</v>
          </cell>
        </row>
        <row r="714">
          <cell r="C714">
            <v>40919</v>
          </cell>
          <cell r="D714">
            <v>55.62</v>
          </cell>
          <cell r="E714">
            <v>30.73</v>
          </cell>
          <cell r="F714">
            <v>31.06</v>
          </cell>
          <cell r="G714">
            <v>6.2347200000000003</v>
          </cell>
          <cell r="H714">
            <v>4.0811019999999996</v>
          </cell>
          <cell r="I714">
            <v>31.2</v>
          </cell>
          <cell r="J714">
            <v>12.83</v>
          </cell>
          <cell r="L714">
            <v>0.21414538310412556</v>
          </cell>
          <cell r="M714">
            <v>0.26045939294503695</v>
          </cell>
          <cell r="N714">
            <v>8.6773967809657071E-2</v>
          </cell>
          <cell r="O714">
            <v>-0.19108180508827854</v>
          </cell>
          <cell r="P714">
            <v>-8.5842834752694386E-2</v>
          </cell>
          <cell r="Q714">
            <v>0.92830655129789874</v>
          </cell>
          <cell r="R714">
            <v>-0.30005455537370429</v>
          </cell>
          <cell r="T714">
            <v>0.39301101005265676</v>
          </cell>
          <cell r="U714">
            <v>0.48352389061201306</v>
          </cell>
          <cell r="V714">
            <v>1.1711990111248456</v>
          </cell>
        </row>
        <row r="715">
          <cell r="C715">
            <v>40920</v>
          </cell>
          <cell r="D715">
            <v>56.33</v>
          </cell>
          <cell r="E715">
            <v>31.364999999999998</v>
          </cell>
          <cell r="F715">
            <v>32.659999999999997</v>
          </cell>
          <cell r="G715">
            <v>6.4213829999999996</v>
          </cell>
          <cell r="H715">
            <v>4.0662060000000002</v>
          </cell>
          <cell r="I715">
            <v>31.68</v>
          </cell>
          <cell r="J715">
            <v>13</v>
          </cell>
          <cell r="L715">
            <v>0.22964418249290541</v>
          </cell>
          <cell r="M715">
            <v>0.28650533223954056</v>
          </cell>
          <cell r="N715">
            <v>0.1427571728481456</v>
          </cell>
          <cell r="O715">
            <v>-0.16686338036081583</v>
          </cell>
          <cell r="P715">
            <v>-8.9179503410699801E-2</v>
          </cell>
          <cell r="Q715">
            <v>0.95797280593325085</v>
          </cell>
          <cell r="R715">
            <v>-0.29078014184397161</v>
          </cell>
          <cell r="T715">
            <v>0.36596457635232155</v>
          </cell>
          <cell r="U715">
            <v>0.47169008088548309</v>
          </cell>
          <cell r="V715">
            <v>1.1316440049443759</v>
          </cell>
        </row>
        <row r="716">
          <cell r="C716">
            <v>40921</v>
          </cell>
          <cell r="D716">
            <v>56.54</v>
          </cell>
          <cell r="E716">
            <v>30.95</v>
          </cell>
          <cell r="F716">
            <v>31.83</v>
          </cell>
          <cell r="G716">
            <v>6.2953809999999999</v>
          </cell>
          <cell r="H716">
            <v>4.0675759999999999</v>
          </cell>
          <cell r="I716">
            <v>31.57</v>
          </cell>
          <cell r="J716">
            <v>12.85</v>
          </cell>
          <cell r="L716">
            <v>0.23422833442479796</v>
          </cell>
          <cell r="M716">
            <v>0.2694831829368336</v>
          </cell>
          <cell r="N716">
            <v>0.11371588523442977</v>
          </cell>
          <cell r="O716">
            <v>-0.18321139765674355</v>
          </cell>
          <cell r="P716">
            <v>-8.8872626661138376E-2</v>
          </cell>
          <cell r="Q716">
            <v>0.95117428924598268</v>
          </cell>
          <cell r="R716">
            <v>-0.29896344789961804</v>
          </cell>
          <cell r="T716">
            <v>0.37003350885591202</v>
          </cell>
          <cell r="U716">
            <v>0.48563218390804591</v>
          </cell>
          <cell r="V716">
            <v>1.1514215080346109</v>
          </cell>
        </row>
        <row r="717">
          <cell r="C717">
            <v>40924</v>
          </cell>
          <cell r="D717">
            <v>56.54</v>
          </cell>
          <cell r="E717">
            <v>30.95</v>
          </cell>
          <cell r="F717">
            <v>31.83</v>
          </cell>
          <cell r="G717">
            <v>6.7469419999999998</v>
          </cell>
          <cell r="H717">
            <v>3.975495</v>
          </cell>
          <cell r="I717">
            <v>31.57</v>
          </cell>
          <cell r="J717">
            <v>12.85</v>
          </cell>
          <cell r="L717">
            <v>0.23422833442479796</v>
          </cell>
          <cell r="M717">
            <v>0.2694831829368336</v>
          </cell>
          <cell r="N717">
            <v>0.11371588523442977</v>
          </cell>
          <cell r="O717">
            <v>-0.12462401778843646</v>
          </cell>
          <cell r="P717">
            <v>-0.1094985521913352</v>
          </cell>
          <cell r="Q717">
            <v>0.95117428924598268</v>
          </cell>
          <cell r="R717">
            <v>-0.29896344789961804</v>
          </cell>
          <cell r="T717">
            <v>0.37505983724269981</v>
          </cell>
          <cell r="U717">
            <v>0.48585517646820336</v>
          </cell>
          <cell r="V717">
            <v>1.1328800988875154</v>
          </cell>
        </row>
        <row r="718">
          <cell r="C718">
            <v>40925</v>
          </cell>
          <cell r="D718">
            <v>57.14</v>
          </cell>
          <cell r="E718">
            <v>31.065000000000001</v>
          </cell>
          <cell r="F718">
            <v>32.22</v>
          </cell>
          <cell r="G718">
            <v>6.7537430000000001</v>
          </cell>
          <cell r="H718">
            <v>3.9591069999999999</v>
          </cell>
          <cell r="I718">
            <v>31.65</v>
          </cell>
          <cell r="J718">
            <v>13</v>
          </cell>
          <cell r="L718">
            <v>0.24732591137306259</v>
          </cell>
          <cell r="M718">
            <v>0.27420016406890912</v>
          </cell>
          <cell r="N718">
            <v>0.12736179146256132</v>
          </cell>
          <cell r="O718">
            <v>-0.1237416280991489</v>
          </cell>
          <cell r="P718">
            <v>-0.11316942530944707</v>
          </cell>
          <cell r="Q718">
            <v>0.95611866501854137</v>
          </cell>
          <cell r="R718">
            <v>-0.29078014184397161</v>
          </cell>
          <cell r="T718">
            <v>0.3822403063666826</v>
          </cell>
          <cell r="U718">
            <v>0.47774635609884653</v>
          </cell>
          <cell r="V718">
            <v>1.1619283065512978</v>
          </cell>
        </row>
        <row r="719">
          <cell r="C719">
            <v>40926</v>
          </cell>
          <cell r="D719">
            <v>57.59</v>
          </cell>
          <cell r="E719">
            <v>33.72</v>
          </cell>
          <cell r="F719">
            <v>33.35</v>
          </cell>
          <cell r="G719">
            <v>7.162725</v>
          </cell>
          <cell r="H719">
            <v>3.996095</v>
          </cell>
          <cell r="I719">
            <v>33.94</v>
          </cell>
          <cell r="J719">
            <v>14.19</v>
          </cell>
          <cell r="L719">
            <v>0.25714909408426112</v>
          </cell>
          <cell r="M719">
            <v>0.3831009023789993</v>
          </cell>
          <cell r="N719">
            <v>0.1668999300209939</v>
          </cell>
          <cell r="O719">
            <v>-7.0678622672861069E-2</v>
          </cell>
          <cell r="P719">
            <v>-0.10488420106654228</v>
          </cell>
          <cell r="Q719">
            <v>1.0976514215080346</v>
          </cell>
          <cell r="R719">
            <v>-0.22585924713584282</v>
          </cell>
          <cell r="T719">
            <v>0.41694590713259944</v>
          </cell>
          <cell r="U719">
            <v>0.50005574814003917</v>
          </cell>
          <cell r="V719">
            <v>1.2163164400494437</v>
          </cell>
        </row>
        <row r="720">
          <cell r="C720">
            <v>40927</v>
          </cell>
          <cell r="D720">
            <v>58</v>
          </cell>
          <cell r="E720">
            <v>33.82</v>
          </cell>
          <cell r="F720">
            <v>34.99</v>
          </cell>
          <cell r="G720">
            <v>7.2588869999999996</v>
          </cell>
          <cell r="H720">
            <v>4.1223749999999999</v>
          </cell>
          <cell r="I720">
            <v>33.619999999999997</v>
          </cell>
          <cell r="J720">
            <v>15.08</v>
          </cell>
          <cell r="L720">
            <v>0.26609910499890854</v>
          </cell>
          <cell r="M720">
            <v>0.38720262510254311</v>
          </cell>
          <cell r="N720">
            <v>0.22428271518544451</v>
          </cell>
          <cell r="O720">
            <v>-5.820216960694935E-2</v>
          </cell>
          <cell r="P720">
            <v>-7.659778067630707E-2</v>
          </cell>
          <cell r="Q720">
            <v>1.0778739184177994</v>
          </cell>
          <cell r="R720">
            <v>-0.17730496453900702</v>
          </cell>
          <cell r="T720">
            <v>0.40378171373863098</v>
          </cell>
          <cell r="U720">
            <v>0.49596586186624508</v>
          </cell>
          <cell r="V720">
            <v>1.177997527812114</v>
          </cell>
        </row>
        <row r="721">
          <cell r="C721">
            <v>40928</v>
          </cell>
          <cell r="D721">
            <v>57.73</v>
          </cell>
          <cell r="E721">
            <v>33.64</v>
          </cell>
          <cell r="F721">
            <v>35</v>
          </cell>
          <cell r="G721">
            <v>7.2310980000000002</v>
          </cell>
          <cell r="H721">
            <v>4.2448240000000004</v>
          </cell>
          <cell r="I721">
            <v>33.81</v>
          </cell>
          <cell r="J721">
            <v>14.99</v>
          </cell>
          <cell r="L721">
            <v>0.26020519537218934</v>
          </cell>
          <cell r="M721">
            <v>0.37981952420016407</v>
          </cell>
          <cell r="N721">
            <v>0.22463261021693492</v>
          </cell>
          <cell r="O721">
            <v>-6.1807628668206549E-2</v>
          </cell>
          <cell r="P721">
            <v>-4.9169495196706769E-2</v>
          </cell>
          <cell r="Q721">
            <v>1.0896168108776267</v>
          </cell>
          <cell r="R721">
            <v>-0.18221494817239492</v>
          </cell>
          <cell r="T721">
            <v>0.38463379607467685</v>
          </cell>
          <cell r="U721">
            <v>0.49433902977964295</v>
          </cell>
          <cell r="V721">
            <v>1.1922126081582201</v>
          </cell>
        </row>
        <row r="722">
          <cell r="C722">
            <v>40931</v>
          </cell>
          <cell r="D722">
            <v>58.15</v>
          </cell>
          <cell r="E722">
            <v>33.19</v>
          </cell>
          <cell r="F722">
            <v>34.465000000000003</v>
          </cell>
          <cell r="G722">
            <v>7.3391149999999996</v>
          </cell>
          <cell r="H722">
            <v>4.4328890000000003</v>
          </cell>
          <cell r="I722">
            <v>33.659999999999997</v>
          </cell>
          <cell r="J722">
            <v>15.04</v>
          </cell>
          <cell r="L722">
            <v>0.26937349923597464</v>
          </cell>
          <cell r="M722">
            <v>0.36136177194421659</v>
          </cell>
          <cell r="N722">
            <v>0.20591322603219053</v>
          </cell>
          <cell r="O722">
            <v>-4.7793059183164899E-2</v>
          </cell>
          <cell r="P722">
            <v>-7.043381396504178E-3</v>
          </cell>
          <cell r="Q722">
            <v>1.0803461063040789</v>
          </cell>
          <cell r="R722">
            <v>-0.1794871794871794</v>
          </cell>
          <cell r="T722">
            <v>0.37960746768788878</v>
          </cell>
          <cell r="U722">
            <v>0.48653429017413685</v>
          </cell>
          <cell r="V722">
            <v>1.218788627935723</v>
          </cell>
        </row>
        <row r="723">
          <cell r="C723">
            <v>40932</v>
          </cell>
          <cell r="D723">
            <v>58.68</v>
          </cell>
          <cell r="E723">
            <v>32.520000000000003</v>
          </cell>
          <cell r="F723">
            <v>35.22</v>
          </cell>
          <cell r="G723">
            <v>6.8898279999999996</v>
          </cell>
          <cell r="H723">
            <v>4.3492249999999997</v>
          </cell>
          <cell r="I723">
            <v>33.869999999999997</v>
          </cell>
          <cell r="J723">
            <v>15.71</v>
          </cell>
          <cell r="L723">
            <v>0.28094302554027495</v>
          </cell>
          <cell r="M723">
            <v>0.33388022969647269</v>
          </cell>
          <cell r="N723">
            <v>0.23233030090972706</v>
          </cell>
          <cell r="O723">
            <v>-0.10608540094627572</v>
          </cell>
          <cell r="P723">
            <v>-2.578391889673104E-2</v>
          </cell>
          <cell r="Q723">
            <v>1.0933250927070457</v>
          </cell>
          <cell r="R723">
            <v>-0.1429350791052918</v>
          </cell>
          <cell r="T723">
            <v>0.38200095739588336</v>
          </cell>
          <cell r="U723">
            <v>0.49860122848628607</v>
          </cell>
          <cell r="V723">
            <v>1.2985166872682321</v>
          </cell>
        </row>
        <row r="724">
          <cell r="C724">
            <v>40933</v>
          </cell>
          <cell r="D724">
            <v>58.99</v>
          </cell>
          <cell r="E724">
            <v>32.799999999999997</v>
          </cell>
          <cell r="F724">
            <v>35.79</v>
          </cell>
          <cell r="G724">
            <v>6.7081949999999999</v>
          </cell>
          <cell r="H724">
            <v>4.3986960000000002</v>
          </cell>
          <cell r="I724">
            <v>33.950000000000003</v>
          </cell>
          <cell r="J724">
            <v>15.6</v>
          </cell>
          <cell r="L724">
            <v>0.28771010696354504</v>
          </cell>
          <cell r="M724">
            <v>0.34536505332239531</v>
          </cell>
          <cell r="N724">
            <v>0.25227431770468867</v>
          </cell>
          <cell r="O724">
            <v>-0.12965121280252601</v>
          </cell>
          <cell r="P724">
            <v>-1.4702532270778113E-2</v>
          </cell>
          <cell r="Q724">
            <v>1.0982694684796046</v>
          </cell>
          <cell r="R724">
            <v>-0.14893617021276595</v>
          </cell>
          <cell r="T724">
            <v>0.37769267592149364</v>
          </cell>
          <cell r="U724">
            <v>0.50203227310507004</v>
          </cell>
          <cell r="V724">
            <v>1.2447466007416563</v>
          </cell>
        </row>
        <row r="725">
          <cell r="C725">
            <v>40934</v>
          </cell>
          <cell r="D725">
            <v>57.81</v>
          </cell>
          <cell r="E725">
            <v>32.36</v>
          </cell>
          <cell r="F725">
            <v>35.29</v>
          </cell>
          <cell r="G725">
            <v>6.9641330000000004</v>
          </cell>
          <cell r="H725">
            <v>4.3916300000000001</v>
          </cell>
          <cell r="I725">
            <v>34.08</v>
          </cell>
          <cell r="J725">
            <v>15.69</v>
          </cell>
          <cell r="L725">
            <v>0.26195153896529133</v>
          </cell>
          <cell r="M725">
            <v>0.32731747333880223</v>
          </cell>
          <cell r="N725">
            <v>0.23477956613016104</v>
          </cell>
          <cell r="O725">
            <v>-9.6444764883563017E-2</v>
          </cell>
          <cell r="P725">
            <v>-1.6285299506107576E-2</v>
          </cell>
          <cell r="Q725">
            <v>1.1063040791100125</v>
          </cell>
          <cell r="R725">
            <v>-0.14402618657937805</v>
          </cell>
          <cell r="T725">
            <v>0.37912876974629001</v>
          </cell>
          <cell r="U725">
            <v>0.50325366417320427</v>
          </cell>
          <cell r="V725">
            <v>1.2855377008652655</v>
          </cell>
        </row>
        <row r="726">
          <cell r="C726">
            <v>40935</v>
          </cell>
          <cell r="D726">
            <v>57.79</v>
          </cell>
          <cell r="E726">
            <v>32.61</v>
          </cell>
          <cell r="F726">
            <v>35.06</v>
          </cell>
          <cell r="G726">
            <v>7.086106</v>
          </cell>
          <cell r="H726">
            <v>4.3013560000000002</v>
          </cell>
          <cell r="I726">
            <v>33.979999999999997</v>
          </cell>
          <cell r="J726">
            <v>16.41</v>
          </cell>
          <cell r="L726">
            <v>0.26151495306701578</v>
          </cell>
          <cell r="M726">
            <v>0.33757178014766209</v>
          </cell>
          <cell r="N726">
            <v>0.2267319804058785</v>
          </cell>
          <cell r="O726">
            <v>-8.0619486605153279E-2</v>
          </cell>
          <cell r="P726">
            <v>-3.6506461323561612E-2</v>
          </cell>
          <cell r="Q726">
            <v>1.1001236093943136</v>
          </cell>
          <cell r="R726">
            <v>-0.10474631751227492</v>
          </cell>
          <cell r="T726">
            <v>0.40138822403063673</v>
          </cell>
          <cell r="U726">
            <v>0.5136937703987513</v>
          </cell>
          <cell r="V726">
            <v>1.2873918417799752</v>
          </cell>
        </row>
        <row r="727">
          <cell r="C727">
            <v>40938</v>
          </cell>
          <cell r="D727">
            <v>58.63</v>
          </cell>
          <cell r="E727">
            <v>32.18</v>
          </cell>
          <cell r="F727">
            <v>34.450000000000003</v>
          </cell>
          <cell r="G727">
            <v>6.8068379999999999</v>
          </cell>
          <cell r="H727">
            <v>4.3062829999999996</v>
          </cell>
          <cell r="I727">
            <v>33.729999999999997</v>
          </cell>
          <cell r="J727">
            <v>15.94</v>
          </cell>
          <cell r="L727">
            <v>0.2798515607945864</v>
          </cell>
          <cell r="M727">
            <v>0.31993437243642342</v>
          </cell>
          <cell r="N727">
            <v>0.20538838348495458</v>
          </cell>
          <cell r="O727">
            <v>-0.11685286460073396</v>
          </cell>
          <cell r="P727">
            <v>-3.5402825013277517E-2</v>
          </cell>
          <cell r="Q727">
            <v>1.0846724351050678</v>
          </cell>
          <cell r="R727">
            <v>-0.13038734315330058</v>
          </cell>
          <cell r="T727">
            <v>0.38056486357108665</v>
          </cell>
          <cell r="U727">
            <v>0.50362362910255631</v>
          </cell>
          <cell r="V727">
            <v>1.3244746600741655</v>
          </cell>
        </row>
        <row r="728">
          <cell r="C728">
            <v>40939</v>
          </cell>
          <cell r="D728">
            <v>58.82</v>
          </cell>
          <cell r="E728">
            <v>32.380000000000003</v>
          </cell>
          <cell r="F728">
            <v>34.35</v>
          </cell>
          <cell r="G728">
            <v>6.6453009999999999</v>
          </cell>
          <cell r="H728">
            <v>4.2346769999999996</v>
          </cell>
          <cell r="I728">
            <v>33.94</v>
          </cell>
          <cell r="J728">
            <v>15.97</v>
          </cell>
          <cell r="L728">
            <v>0.28399912682820339</v>
          </cell>
          <cell r="M728">
            <v>0.32813781788351126</v>
          </cell>
          <cell r="N728">
            <v>0.20188943317004915</v>
          </cell>
          <cell r="O728">
            <v>-0.13781133883076424</v>
          </cell>
          <cell r="P728">
            <v>-5.1442399122108573E-2</v>
          </cell>
          <cell r="Q728">
            <v>1.0976514215080346</v>
          </cell>
          <cell r="R728">
            <v>-0.12875068194217121</v>
          </cell>
          <cell r="T728">
            <v>0.38152225945428425</v>
          </cell>
          <cell r="U728">
            <v>0.51481380121226861</v>
          </cell>
          <cell r="V728">
            <v>1.3065512978986402</v>
          </cell>
        </row>
        <row r="729">
          <cell r="C729">
            <v>40940</v>
          </cell>
          <cell r="D729">
            <v>59.56</v>
          </cell>
          <cell r="E729">
            <v>32.86</v>
          </cell>
          <cell r="F729">
            <v>37.130000000000003</v>
          </cell>
          <cell r="G729">
            <v>7.0624710000000004</v>
          </cell>
          <cell r="H729">
            <v>4.1899259999999998</v>
          </cell>
          <cell r="I729">
            <v>34.619999999999997</v>
          </cell>
          <cell r="J729">
            <v>16.25</v>
          </cell>
          <cell r="L729">
            <v>0.30015280506439646</v>
          </cell>
          <cell r="M729">
            <v>0.34782608695652173</v>
          </cell>
          <cell r="N729">
            <v>0.29916025192442275</v>
          </cell>
          <cell r="O729">
            <v>-8.3685988635194386E-2</v>
          </cell>
          <cell r="P729">
            <v>-6.1466516946652505E-2</v>
          </cell>
          <cell r="Q729">
            <v>1.1396786155747836</v>
          </cell>
          <cell r="R729">
            <v>-0.11347517730496448</v>
          </cell>
          <cell r="T729">
            <v>0.36596457635232155</v>
          </cell>
          <cell r="U729">
            <v>0.50833688094224494</v>
          </cell>
          <cell r="V729">
            <v>1.2620519159456121</v>
          </cell>
        </row>
        <row r="730">
          <cell r="C730">
            <v>40941</v>
          </cell>
          <cell r="D730">
            <v>60.73</v>
          </cell>
          <cell r="E730">
            <v>33.06</v>
          </cell>
          <cell r="F730">
            <v>37.01</v>
          </cell>
          <cell r="G730">
            <v>6.9660849999999996</v>
          </cell>
          <cell r="H730">
            <v>4.1890999999999998</v>
          </cell>
          <cell r="I730">
            <v>35</v>
          </cell>
          <cell r="J730">
            <v>16.61</v>
          </cell>
          <cell r="L730">
            <v>0.32569308011351228</v>
          </cell>
          <cell r="M730">
            <v>0.35602953240360957</v>
          </cell>
          <cell r="N730">
            <v>0.29496151154653605</v>
          </cell>
          <cell r="O730">
            <v>-9.6191504381653248E-2</v>
          </cell>
          <cell r="P730">
            <v>-6.1651538986899013E-2</v>
          </cell>
          <cell r="Q730">
            <v>1.1631644004944377</v>
          </cell>
          <cell r="R730">
            <v>-9.3835242771412974E-2</v>
          </cell>
          <cell r="T730">
            <v>0.33341311632359977</v>
          </cell>
          <cell r="U730">
            <v>0.49530702021123491</v>
          </cell>
          <cell r="V730">
            <v>1.1909765142150806</v>
          </cell>
        </row>
        <row r="731">
          <cell r="C731">
            <v>40942</v>
          </cell>
          <cell r="D731">
            <v>61.06</v>
          </cell>
          <cell r="E731">
            <v>33.93</v>
          </cell>
          <cell r="F731">
            <v>37.674999999999997</v>
          </cell>
          <cell r="G731">
            <v>6.9731750000000003</v>
          </cell>
          <cell r="H731">
            <v>4.1427079999999998</v>
          </cell>
          <cell r="I731">
            <v>35.125</v>
          </cell>
          <cell r="J731">
            <v>17.68</v>
          </cell>
          <cell r="L731">
            <v>0.33289674743505793</v>
          </cell>
          <cell r="M731">
            <v>0.39171452009844132</v>
          </cell>
          <cell r="N731">
            <v>0.31822953114065777</v>
          </cell>
          <cell r="O731">
            <v>-9.5271618644695577E-2</v>
          </cell>
          <cell r="P731">
            <v>-7.2043236918034603E-2</v>
          </cell>
          <cell r="Q731">
            <v>1.1708899876390606</v>
          </cell>
          <cell r="R731">
            <v>-3.5460992907801359E-2</v>
          </cell>
          <cell r="T731">
            <v>0.32096696984202966</v>
          </cell>
          <cell r="U731">
            <v>0.47495388108414943</v>
          </cell>
          <cell r="V731">
            <v>1.1823238566131027</v>
          </cell>
        </row>
        <row r="732">
          <cell r="C732">
            <v>40945</v>
          </cell>
          <cell r="D732">
            <v>61.07</v>
          </cell>
          <cell r="E732">
            <v>33.61</v>
          </cell>
          <cell r="F732">
            <v>37.14</v>
          </cell>
          <cell r="G732">
            <v>6.8702889999999996</v>
          </cell>
          <cell r="H732">
            <v>4.138922</v>
          </cell>
          <cell r="I732">
            <v>34.299999999999997</v>
          </cell>
          <cell r="J732">
            <v>17.3</v>
          </cell>
          <cell r="L732">
            <v>0.33311504038419559</v>
          </cell>
          <cell r="M732">
            <v>0.37858900738310086</v>
          </cell>
          <cell r="N732">
            <v>0.29951014695591338</v>
          </cell>
          <cell r="O732">
            <v>-0.10862047110345685</v>
          </cell>
          <cell r="P732">
            <v>-7.2891291935435754E-2</v>
          </cell>
          <cell r="Q732">
            <v>1.1199011124845488</v>
          </cell>
          <cell r="R732">
            <v>-5.6192034915439004E-2</v>
          </cell>
          <cell r="T732">
            <v>0.34035423647678298</v>
          </cell>
          <cell r="U732">
            <v>0.48781142938231059</v>
          </cell>
          <cell r="V732">
            <v>1.2095179233621756</v>
          </cell>
        </row>
        <row r="733">
          <cell r="C733">
            <v>40946</v>
          </cell>
          <cell r="D733">
            <v>61.55</v>
          </cell>
          <cell r="E733">
            <v>33.43</v>
          </cell>
          <cell r="F733">
            <v>37.17</v>
          </cell>
          <cell r="G733">
            <v>6.8421399999999997</v>
          </cell>
          <cell r="H733">
            <v>4.1504029999999998</v>
          </cell>
          <cell r="I733">
            <v>34.58</v>
          </cell>
          <cell r="J733">
            <v>16.77</v>
          </cell>
          <cell r="L733">
            <v>0.34359310194280712</v>
          </cell>
          <cell r="M733">
            <v>0.37120590648072205</v>
          </cell>
          <cell r="N733">
            <v>0.30055983205038506</v>
          </cell>
          <cell r="O733">
            <v>-0.11227263804416465</v>
          </cell>
          <cell r="P733">
            <v>-7.0319575175059712E-2</v>
          </cell>
          <cell r="Q733">
            <v>1.1372064276885041</v>
          </cell>
          <cell r="R733">
            <v>-8.5106382978723305E-2</v>
          </cell>
          <cell r="T733">
            <v>0.36022020105313546</v>
          </cell>
          <cell r="U733">
            <v>0.50541263759654553</v>
          </cell>
          <cell r="V733">
            <v>1.250927070457355</v>
          </cell>
        </row>
        <row r="734">
          <cell r="C734">
            <v>40947</v>
          </cell>
          <cell r="D734">
            <v>61.47</v>
          </cell>
          <cell r="E734">
            <v>33.85</v>
          </cell>
          <cell r="F734">
            <v>37.659999999999997</v>
          </cell>
          <cell r="G734">
            <v>6.7911289999999997</v>
          </cell>
          <cell r="H734">
            <v>4.2143600000000001</v>
          </cell>
          <cell r="I734">
            <v>34.884999999999998</v>
          </cell>
          <cell r="J734">
            <v>16.7</v>
          </cell>
          <cell r="L734">
            <v>0.34184675834970513</v>
          </cell>
          <cell r="M734">
            <v>0.38843314191960632</v>
          </cell>
          <cell r="N734">
            <v>0.31770468859342182</v>
          </cell>
          <cell r="O734">
            <v>-0.11889101481820452</v>
          </cell>
          <cell r="P734">
            <v>-5.599335891834234E-2</v>
          </cell>
          <cell r="Q734">
            <v>1.1560568603213843</v>
          </cell>
          <cell r="R734">
            <v>-8.892525913802507E-2</v>
          </cell>
          <cell r="T734">
            <v>0.37505983724269981</v>
          </cell>
          <cell r="U734">
            <v>0.51449451641022537</v>
          </cell>
          <cell r="V734">
            <v>1.2725587144622994</v>
          </cell>
        </row>
        <row r="735">
          <cell r="C735">
            <v>40948</v>
          </cell>
          <cell r="D735">
            <v>61.94</v>
          </cell>
          <cell r="E735">
            <v>33.799999999999997</v>
          </cell>
          <cell r="F735">
            <v>37.81</v>
          </cell>
          <cell r="G735">
            <v>6.8395510000000002</v>
          </cell>
          <cell r="H735">
            <v>4.2762099999999998</v>
          </cell>
          <cell r="I735">
            <v>35.130000000000003</v>
          </cell>
          <cell r="J735">
            <v>16.940000000000001</v>
          </cell>
          <cell r="L735">
            <v>0.35210652695917921</v>
          </cell>
          <cell r="M735">
            <v>0.3863822805578343</v>
          </cell>
          <cell r="N735">
            <v>0.32295311406578042</v>
          </cell>
          <cell r="O735">
            <v>-0.11260854554388022</v>
          </cell>
          <cell r="P735">
            <v>-4.2139105662592824E-2</v>
          </cell>
          <cell r="Q735">
            <v>1.1711990111248456</v>
          </cell>
          <cell r="R735">
            <v>-7.5831969448990622E-2</v>
          </cell>
          <cell r="T735">
            <v>0.36189564384873135</v>
          </cell>
          <cell r="U735">
            <v>0.51212268645218817</v>
          </cell>
          <cell r="V735">
            <v>1.2620519159456121</v>
          </cell>
        </row>
        <row r="736">
          <cell r="C736">
            <v>40949</v>
          </cell>
          <cell r="D736">
            <v>61.73</v>
          </cell>
          <cell r="E736">
            <v>33.36</v>
          </cell>
          <cell r="F736">
            <v>37</v>
          </cell>
          <cell r="G736">
            <v>6.7426690000000002</v>
          </cell>
          <cell r="H736">
            <v>4.3287810000000002</v>
          </cell>
          <cell r="I736">
            <v>34.49</v>
          </cell>
          <cell r="J736">
            <v>16.61</v>
          </cell>
          <cell r="L736">
            <v>0.34752237502728645</v>
          </cell>
          <cell r="M736">
            <v>0.36833470057424123</v>
          </cell>
          <cell r="N736">
            <v>0.29461161651504564</v>
          </cell>
          <cell r="O736">
            <v>-0.12517841436869304</v>
          </cell>
          <cell r="P736">
            <v>-3.0363326391646739E-2</v>
          </cell>
          <cell r="Q736">
            <v>1.1316440049443761</v>
          </cell>
          <cell r="R736">
            <v>-9.3835242771412974E-2</v>
          </cell>
          <cell r="T736">
            <v>0.39157491622786011</v>
          </cell>
          <cell r="U736">
            <v>0.54061505402501586</v>
          </cell>
          <cell r="V736">
            <v>1.3257107540173054</v>
          </cell>
        </row>
        <row r="737">
          <cell r="C737">
            <v>40952</v>
          </cell>
          <cell r="D737">
            <v>61.74</v>
          </cell>
          <cell r="E737">
            <v>33.255000000000003</v>
          </cell>
          <cell r="F737">
            <v>36.82</v>
          </cell>
          <cell r="G737">
            <v>6.7627040000000003</v>
          </cell>
          <cell r="H737">
            <v>4.3371630000000003</v>
          </cell>
          <cell r="I737">
            <v>34.81</v>
          </cell>
          <cell r="J737">
            <v>16.71</v>
          </cell>
          <cell r="L737">
            <v>0.34774066797642433</v>
          </cell>
          <cell r="M737">
            <v>0.36402789171452032</v>
          </cell>
          <cell r="N737">
            <v>0.28831350594821559</v>
          </cell>
          <cell r="O737">
            <v>-0.12257899113315784</v>
          </cell>
          <cell r="P737">
            <v>-2.8485778278636409E-2</v>
          </cell>
          <cell r="Q737">
            <v>1.1514215080346109</v>
          </cell>
          <cell r="R737">
            <v>-8.8379705400981834E-2</v>
          </cell>
          <cell r="T737">
            <v>0.38702728578267115</v>
          </cell>
          <cell r="U737">
            <v>0.54104583510713777</v>
          </cell>
          <cell r="V737">
            <v>1.2935723114956736</v>
          </cell>
        </row>
        <row r="738">
          <cell r="C738">
            <v>40953</v>
          </cell>
          <cell r="D738">
            <v>61.71</v>
          </cell>
          <cell r="E738">
            <v>33.22</v>
          </cell>
          <cell r="F738">
            <v>36.85</v>
          </cell>
          <cell r="G738">
            <v>6.7380589999999998</v>
          </cell>
          <cell r="H738">
            <v>4.2477200000000002</v>
          </cell>
          <cell r="I738">
            <v>34.51</v>
          </cell>
          <cell r="J738">
            <v>16.93</v>
          </cell>
          <cell r="L738">
            <v>0.34708578912901111</v>
          </cell>
          <cell r="M738">
            <v>0.3625922887612798</v>
          </cell>
          <cell r="N738">
            <v>0.28936319104268726</v>
          </cell>
          <cell r="O738">
            <v>-0.12577653471387995</v>
          </cell>
          <cell r="P738">
            <v>-4.8520798067706816E-2</v>
          </cell>
          <cell r="Q738">
            <v>1.1328800988875152</v>
          </cell>
          <cell r="R738">
            <v>-7.6377523186033747E-2</v>
          </cell>
          <cell r="T738">
            <v>0.41455241742460514</v>
          </cell>
          <cell r="U738">
            <v>0.54897220701818383</v>
          </cell>
          <cell r="V738">
            <v>1.3337453646477133</v>
          </cell>
        </row>
        <row r="739">
          <cell r="C739">
            <v>40954</v>
          </cell>
          <cell r="D739">
            <v>61.58</v>
          </cell>
          <cell r="E739">
            <v>33.409999999999997</v>
          </cell>
          <cell r="F739">
            <v>37.090000000000003</v>
          </cell>
          <cell r="G739">
            <v>6.8841950000000001</v>
          </cell>
          <cell r="H739">
            <v>4.331715</v>
          </cell>
          <cell r="I739">
            <v>34.979999999999997</v>
          </cell>
          <cell r="J739">
            <v>17.22</v>
          </cell>
          <cell r="L739">
            <v>0.34424798079022034</v>
          </cell>
          <cell r="M739">
            <v>0.37038556193601302</v>
          </cell>
          <cell r="N739">
            <v>0.29776067179846066</v>
          </cell>
          <cell r="O739">
            <v>-0.1068162495155679</v>
          </cell>
          <cell r="P739">
            <v>-2.9706117352804928E-2</v>
          </cell>
          <cell r="Q739">
            <v>1.1619283065512978</v>
          </cell>
          <cell r="R739">
            <v>-6.0556464811783894E-2</v>
          </cell>
          <cell r="T739">
            <v>0.41694590713259944</v>
          </cell>
          <cell r="U739">
            <v>0.54840965760506011</v>
          </cell>
          <cell r="V739">
            <v>1.3423980222496907</v>
          </cell>
        </row>
        <row r="740">
          <cell r="C740">
            <v>40955</v>
          </cell>
          <cell r="D740">
            <v>62.27</v>
          </cell>
          <cell r="E740">
            <v>33.909999999999997</v>
          </cell>
          <cell r="F740">
            <v>38.15</v>
          </cell>
          <cell r="G740">
            <v>6.7788870000000001</v>
          </cell>
          <cell r="H740">
            <v>4.2469570000000001</v>
          </cell>
          <cell r="I740">
            <v>35.86</v>
          </cell>
          <cell r="J740">
            <v>17.399999999999999</v>
          </cell>
          <cell r="L740">
            <v>0.35931019428072464</v>
          </cell>
          <cell r="M740">
            <v>0.39089417555373251</v>
          </cell>
          <cell r="N740">
            <v>0.33484954513645904</v>
          </cell>
          <cell r="O740">
            <v>-0.12047934220774392</v>
          </cell>
          <cell r="P740">
            <v>-4.8691708257426081E-2</v>
          </cell>
          <cell r="Q740">
            <v>1.2163164400494439</v>
          </cell>
          <cell r="R740">
            <v>-5.0736497545008197E-2</v>
          </cell>
          <cell r="T740">
            <v>0.42699856390617524</v>
          </cell>
          <cell r="U740">
            <v>0.56009649496239544</v>
          </cell>
          <cell r="V740">
            <v>1.3522867737948083</v>
          </cell>
        </row>
        <row r="741">
          <cell r="C741">
            <v>40956</v>
          </cell>
          <cell r="D741">
            <v>62.52</v>
          </cell>
          <cell r="E741">
            <v>33.590000000000003</v>
          </cell>
          <cell r="F741">
            <v>37.659999999999997</v>
          </cell>
          <cell r="G741">
            <v>7.0466049999999996</v>
          </cell>
          <cell r="H741">
            <v>4.2757139999999998</v>
          </cell>
          <cell r="I741">
            <v>35.24</v>
          </cell>
          <cell r="J741">
            <v>17.329999999999998</v>
          </cell>
          <cell r="L741">
            <v>0.36476751800916829</v>
          </cell>
          <cell r="M741">
            <v>0.37776866283839228</v>
          </cell>
          <cell r="N741">
            <v>0.31770468859342182</v>
          </cell>
          <cell r="O741">
            <v>-8.5744508677869979E-2</v>
          </cell>
          <cell r="P741">
            <v>-4.2250208485791751E-2</v>
          </cell>
          <cell r="Q741">
            <v>1.177997527812114</v>
          </cell>
          <cell r="R741">
            <v>-5.4555373704309851E-2</v>
          </cell>
          <cell r="T741">
            <v>0.41574916227860226</v>
          </cell>
          <cell r="U741">
            <v>0.55798313365363184</v>
          </cell>
          <cell r="V741">
            <v>1.3504326328800991</v>
          </cell>
        </row>
        <row r="742">
          <cell r="C742">
            <v>40959</v>
          </cell>
          <cell r="D742">
            <v>62.52</v>
          </cell>
          <cell r="E742">
            <v>33.590000000000003</v>
          </cell>
          <cell r="F742">
            <v>37.659999999999997</v>
          </cell>
          <cell r="G742">
            <v>7.5485709999999999</v>
          </cell>
          <cell r="H742">
            <v>4.365329</v>
          </cell>
          <cell r="I742">
            <v>35.24</v>
          </cell>
          <cell r="J742">
            <v>17.329999999999998</v>
          </cell>
          <cell r="L742">
            <v>0.36476751800916829</v>
          </cell>
          <cell r="M742">
            <v>0.37776866283839228</v>
          </cell>
          <cell r="N742">
            <v>0.31770468859342182</v>
          </cell>
          <cell r="O742">
            <v>-2.0617376965931467E-2</v>
          </cell>
          <cell r="P742">
            <v>-2.217666110480554E-2</v>
          </cell>
          <cell r="Q742">
            <v>1.177997527812114</v>
          </cell>
          <cell r="R742">
            <v>-5.4555373704309851E-2</v>
          </cell>
          <cell r="T742">
            <v>0.4214935375777884</v>
          </cell>
          <cell r="U742">
            <v>0.558576091143141</v>
          </cell>
          <cell r="V742">
            <v>1.3708281829419036</v>
          </cell>
        </row>
        <row r="743">
          <cell r="C743">
            <v>40960</v>
          </cell>
          <cell r="D743">
            <v>62.78</v>
          </cell>
          <cell r="E743">
            <v>33.28</v>
          </cell>
          <cell r="F743">
            <v>37.97</v>
          </cell>
          <cell r="G743">
            <v>7.4825869999999997</v>
          </cell>
          <cell r="H743">
            <v>4.2897460000000001</v>
          </cell>
          <cell r="I743">
            <v>35.47</v>
          </cell>
          <cell r="J743">
            <v>16.649999999999999</v>
          </cell>
          <cell r="L743">
            <v>0.37044313468674961</v>
          </cell>
          <cell r="M743">
            <v>0.36505332239540622</v>
          </cell>
          <cell r="N743">
            <v>0.32855143456962921</v>
          </cell>
          <cell r="O743">
            <v>-2.9178412292787392E-2</v>
          </cell>
          <cell r="P743">
            <v>-3.9107073777874479E-2</v>
          </cell>
          <cell r="Q743">
            <v>1.1922126081582198</v>
          </cell>
          <cell r="R743">
            <v>-9.1653027823240585E-2</v>
          </cell>
          <cell r="T743">
            <v>0.41383437051220684</v>
          </cell>
          <cell r="U743">
            <v>0.55249447586612344</v>
          </cell>
          <cell r="V743">
            <v>1.3454882571075404</v>
          </cell>
        </row>
        <row r="744">
          <cell r="C744">
            <v>40961</v>
          </cell>
          <cell r="D744">
            <v>62.55</v>
          </cell>
          <cell r="E744">
            <v>32.96</v>
          </cell>
          <cell r="F744">
            <v>37.83</v>
          </cell>
          <cell r="G744">
            <v>7.3169440000000003</v>
          </cell>
          <cell r="H744">
            <v>4.2457820000000002</v>
          </cell>
          <cell r="I744">
            <v>35.9</v>
          </cell>
          <cell r="J744">
            <v>16.21</v>
          </cell>
          <cell r="L744">
            <v>0.36542239685658151</v>
          </cell>
          <cell r="M744">
            <v>0.35192780968006576</v>
          </cell>
          <cell r="N744">
            <v>0.32365290412876146</v>
          </cell>
          <cell r="O744">
            <v>-5.0669615836773541E-2</v>
          </cell>
          <cell r="P744">
            <v>-4.8954905469641208E-2</v>
          </cell>
          <cell r="Q744">
            <v>1.218788627935723</v>
          </cell>
          <cell r="R744">
            <v>-0.11565739225313676</v>
          </cell>
          <cell r="T744">
            <v>0.41670655816179986</v>
          </cell>
          <cell r="U744">
            <v>0.55482576172231346</v>
          </cell>
          <cell r="V744">
            <v>1.354758961681088</v>
          </cell>
        </row>
        <row r="745">
          <cell r="C745">
            <v>40962</v>
          </cell>
          <cell r="D745">
            <v>63.51</v>
          </cell>
          <cell r="E745">
            <v>33.32</v>
          </cell>
          <cell r="F745">
            <v>37</v>
          </cell>
          <cell r="G745">
            <v>7.198296</v>
          </cell>
          <cell r="H745">
            <v>4.2786749999999998</v>
          </cell>
          <cell r="I745">
            <v>37.19</v>
          </cell>
          <cell r="J745">
            <v>16.46</v>
          </cell>
          <cell r="L745">
            <v>0.38637851997380479</v>
          </cell>
          <cell r="M745">
            <v>0.36669401148482361</v>
          </cell>
          <cell r="N745">
            <v>0.29461161651504564</v>
          </cell>
          <cell r="O745">
            <v>-6.6063494950813428E-2</v>
          </cell>
          <cell r="P745">
            <v>-4.1586951511009662E-2</v>
          </cell>
          <cell r="Q745">
            <v>1.2985166872682323</v>
          </cell>
          <cell r="R745">
            <v>-0.1020185488270593</v>
          </cell>
          <cell r="T745">
            <v>0.43370033508855899</v>
          </cell>
          <cell r="U745">
            <v>0.58252245129639757</v>
          </cell>
          <cell r="V745">
            <v>1.4004944375772561</v>
          </cell>
        </row>
        <row r="746">
          <cell r="C746">
            <v>40963</v>
          </cell>
          <cell r="D746">
            <v>63.44</v>
          </cell>
          <cell r="E746">
            <v>33.32</v>
          </cell>
          <cell r="F746">
            <v>36.75</v>
          </cell>
          <cell r="G746">
            <v>7.3446020000000001</v>
          </cell>
          <cell r="H746">
            <v>4.2964159999999998</v>
          </cell>
          <cell r="I746">
            <v>36.32</v>
          </cell>
          <cell r="J746">
            <v>16.7</v>
          </cell>
          <cell r="L746">
            <v>0.38485046932984046</v>
          </cell>
          <cell r="M746">
            <v>0.36669401148482361</v>
          </cell>
          <cell r="N746">
            <v>0.28586424072778183</v>
          </cell>
          <cell r="O746">
            <v>-4.7081153253871966E-2</v>
          </cell>
          <cell r="P746">
            <v>-3.761300960300229E-2</v>
          </cell>
          <cell r="Q746">
            <v>1.2447466007416566</v>
          </cell>
          <cell r="R746">
            <v>-8.892525913802507E-2</v>
          </cell>
          <cell r="T746">
            <v>0.43322163714696016</v>
          </cell>
          <cell r="U746">
            <v>0.58139735247014923</v>
          </cell>
          <cell r="V746">
            <v>1.3967861557478369</v>
          </cell>
        </row>
        <row r="747">
          <cell r="C747">
            <v>40966</v>
          </cell>
          <cell r="D747">
            <v>63.31</v>
          </cell>
          <cell r="E747">
            <v>33.11</v>
          </cell>
          <cell r="F747">
            <v>36.47</v>
          </cell>
          <cell r="G747">
            <v>7.1711010000000002</v>
          </cell>
          <cell r="H747">
            <v>4.3462069999999997</v>
          </cell>
          <cell r="I747">
            <v>36.979999999999997</v>
          </cell>
          <cell r="J747">
            <v>16.45</v>
          </cell>
          <cell r="L747">
            <v>0.38201266099104991</v>
          </cell>
          <cell r="M747">
            <v>0.35808039376538159</v>
          </cell>
          <cell r="N747">
            <v>0.27606717984604612</v>
          </cell>
          <cell r="O747">
            <v>-6.95918860109771E-2</v>
          </cell>
          <cell r="P747">
            <v>-2.6459943736276026E-2</v>
          </cell>
          <cell r="Q747">
            <v>1.2855377008652655</v>
          </cell>
          <cell r="R747">
            <v>-0.10256410256410253</v>
          </cell>
          <cell r="T747">
            <v>0.41670655816179986</v>
          </cell>
          <cell r="U747">
            <v>0.57359768087737451</v>
          </cell>
          <cell r="V747">
            <v>1.3467243510506799</v>
          </cell>
        </row>
        <row r="748">
          <cell r="C748">
            <v>40967</v>
          </cell>
          <cell r="D748">
            <v>62.68</v>
          </cell>
          <cell r="E748">
            <v>33.72</v>
          </cell>
          <cell r="F748">
            <v>37.369999999999997</v>
          </cell>
          <cell r="G748">
            <v>7.6984180000000002</v>
          </cell>
          <cell r="H748">
            <v>4.3594359999999996</v>
          </cell>
          <cell r="I748">
            <v>37.01</v>
          </cell>
          <cell r="J748">
            <v>16.55</v>
          </cell>
          <cell r="L748">
            <v>0.36826020519537206</v>
          </cell>
          <cell r="M748">
            <v>0.3831009023789993</v>
          </cell>
          <cell r="N748">
            <v>0.30755773268019593</v>
          </cell>
          <cell r="O748">
            <v>-1.175611376949548E-3</v>
          </cell>
          <cell r="P748">
            <v>-2.3496679123174768E-2</v>
          </cell>
          <cell r="Q748">
            <v>1.287391841779975</v>
          </cell>
          <cell r="R748">
            <v>-9.7108565193671503E-2</v>
          </cell>
          <cell r="T748">
            <v>0.41694590713259944</v>
          </cell>
          <cell r="U748">
            <v>0.56873238865576037</v>
          </cell>
          <cell r="V748">
            <v>1.3695920889987641</v>
          </cell>
        </row>
        <row r="749">
          <cell r="C749">
            <v>40968</v>
          </cell>
          <cell r="D749">
            <v>62.18</v>
          </cell>
          <cell r="E749">
            <v>33.35</v>
          </cell>
          <cell r="F749">
            <v>37.15</v>
          </cell>
          <cell r="G749">
            <v>7.4794689999999999</v>
          </cell>
          <cell r="H749">
            <v>4.39208</v>
          </cell>
          <cell r="I749">
            <v>37.61</v>
          </cell>
          <cell r="J749">
            <v>16.13</v>
          </cell>
          <cell r="L749">
            <v>0.35734555773848498</v>
          </cell>
          <cell r="M749">
            <v>0.36792452830188682</v>
          </cell>
          <cell r="N749">
            <v>0.29986004198740379</v>
          </cell>
          <cell r="O749">
            <v>-2.9582954426473296E-2</v>
          </cell>
          <cell r="P749">
            <v>-1.6184500573769856E-2</v>
          </cell>
          <cell r="Q749">
            <v>1.3244746600741655</v>
          </cell>
          <cell r="R749">
            <v>-0.12002182214948165</v>
          </cell>
          <cell r="T749">
            <v>0.42292963140258505</v>
          </cell>
          <cell r="U749">
            <v>0.56681161183076911</v>
          </cell>
          <cell r="V749">
            <v>1.4085290482076638</v>
          </cell>
        </row>
        <row r="750">
          <cell r="C750">
            <v>40969</v>
          </cell>
          <cell r="D750">
            <v>62.61</v>
          </cell>
          <cell r="E750">
            <v>33.17</v>
          </cell>
          <cell r="F750">
            <v>37.15</v>
          </cell>
          <cell r="G750">
            <v>7.4261720000000002</v>
          </cell>
          <cell r="H750">
            <v>4.3636359999999996</v>
          </cell>
          <cell r="I750">
            <v>37.32</v>
          </cell>
          <cell r="J750">
            <v>15.61</v>
          </cell>
          <cell r="L750">
            <v>0.36673215455140795</v>
          </cell>
          <cell r="M750">
            <v>0.36054142739950801</v>
          </cell>
          <cell r="N750">
            <v>0.29986004198740379</v>
          </cell>
          <cell r="O750">
            <v>-3.6497926235024458E-2</v>
          </cell>
          <cell r="P750">
            <v>-2.2555889088022862E-2</v>
          </cell>
          <cell r="Q750">
            <v>1.3065512978986402</v>
          </cell>
          <cell r="R750">
            <v>-0.14839061647572283</v>
          </cell>
          <cell r="T750">
            <v>0.42412637625658223</v>
          </cell>
          <cell r="U750">
            <v>0.58106793164264414</v>
          </cell>
          <cell r="V750">
            <v>1.3912237330037081</v>
          </cell>
        </row>
        <row r="751">
          <cell r="C751">
            <v>40970</v>
          </cell>
          <cell r="D751">
            <v>62.43</v>
          </cell>
          <cell r="E751">
            <v>32.82</v>
          </cell>
          <cell r="F751">
            <v>36.18</v>
          </cell>
          <cell r="G751">
            <v>7.2843660000000003</v>
          </cell>
          <cell r="H751">
            <v>4.3792929999999997</v>
          </cell>
          <cell r="I751">
            <v>36.6</v>
          </cell>
          <cell r="J751">
            <v>15.32</v>
          </cell>
          <cell r="L751">
            <v>0.36280288146692863</v>
          </cell>
          <cell r="M751">
            <v>0.34618539786710434</v>
          </cell>
          <cell r="N751">
            <v>0.26592022393282022</v>
          </cell>
          <cell r="O751">
            <v>-5.4896419438833388E-2</v>
          </cell>
          <cell r="P751">
            <v>-1.9048758235552854E-2</v>
          </cell>
          <cell r="Q751">
            <v>1.2620519159456118</v>
          </cell>
          <cell r="R751">
            <v>-0.16421167484997268</v>
          </cell>
          <cell r="T751">
            <v>0.40138822403063673</v>
          </cell>
          <cell r="U751">
            <v>0.57796123983863457</v>
          </cell>
          <cell r="V751">
            <v>1.3714462299134731</v>
          </cell>
        </row>
        <row r="752">
          <cell r="C752">
            <v>40973</v>
          </cell>
          <cell r="D752">
            <v>62.11</v>
          </cell>
          <cell r="E752">
            <v>32.19</v>
          </cell>
          <cell r="F752">
            <v>34.78</v>
          </cell>
          <cell r="G752">
            <v>7.2331409999999998</v>
          </cell>
          <cell r="H752">
            <v>4.3240590000000001</v>
          </cell>
          <cell r="I752">
            <v>35.450000000000003</v>
          </cell>
          <cell r="J752">
            <v>14.24</v>
          </cell>
          <cell r="L752">
            <v>0.35581750709452087</v>
          </cell>
          <cell r="M752">
            <v>0.3203445447087776</v>
          </cell>
          <cell r="N752">
            <v>0.21693491952414279</v>
          </cell>
          <cell r="O752">
            <v>-6.1542561452324507E-2</v>
          </cell>
          <cell r="P752">
            <v>-3.1421043188310516E-2</v>
          </cell>
          <cell r="Q752">
            <v>1.1909765142150808</v>
          </cell>
          <cell r="R752">
            <v>-0.22313147845062731</v>
          </cell>
          <cell r="T752">
            <v>0.37051220679751085</v>
          </cell>
          <cell r="U752">
            <v>0.55491191793873784</v>
          </cell>
          <cell r="V752">
            <v>1.3121137206427687</v>
          </cell>
        </row>
        <row r="753">
          <cell r="C753">
            <v>40974</v>
          </cell>
          <cell r="D753">
            <v>61.56</v>
          </cell>
          <cell r="E753">
            <v>32.119999999999997</v>
          </cell>
          <cell r="F753">
            <v>34.159999999999997</v>
          </cell>
          <cell r="G753">
            <v>6.8071140000000003</v>
          </cell>
          <cell r="H753">
            <v>4.238969</v>
          </cell>
          <cell r="I753">
            <v>35.31</v>
          </cell>
          <cell r="J753">
            <v>14.46</v>
          </cell>
          <cell r="L753">
            <v>0.34381139489194501</v>
          </cell>
          <cell r="M753">
            <v>0.317473338802297</v>
          </cell>
          <cell r="N753">
            <v>0.19524142757172847</v>
          </cell>
          <cell r="O753">
            <v>-0.11681705522648844</v>
          </cell>
          <cell r="P753">
            <v>-5.0481001305234141E-2</v>
          </cell>
          <cell r="Q753">
            <v>1.1823238566131029</v>
          </cell>
          <cell r="R753">
            <v>-0.21112929623567911</v>
          </cell>
          <cell r="T753">
            <v>0.37266634753470557</v>
          </cell>
          <cell r="U753">
            <v>0.56120132173772019</v>
          </cell>
          <cell r="V753">
            <v>1.3244746600741655</v>
          </cell>
        </row>
        <row r="754">
          <cell r="C754">
            <v>40975</v>
          </cell>
          <cell r="D754">
            <v>62.72</v>
          </cell>
          <cell r="E754">
            <v>32.65</v>
          </cell>
          <cell r="F754">
            <v>35.159999999999997</v>
          </cell>
          <cell r="G754">
            <v>7.0233319999999999</v>
          </cell>
          <cell r="H754">
            <v>4.1815709999999999</v>
          </cell>
          <cell r="I754">
            <v>35.75</v>
          </cell>
          <cell r="J754">
            <v>14.91</v>
          </cell>
          <cell r="L754">
            <v>0.36913337699192317</v>
          </cell>
          <cell r="M754">
            <v>0.33921246923707948</v>
          </cell>
          <cell r="N754">
            <v>0.23023093072078371</v>
          </cell>
          <cell r="O754">
            <v>-8.876404334024135E-2</v>
          </cell>
          <cell r="P754">
            <v>-6.3338017123722667E-2</v>
          </cell>
          <cell r="Q754">
            <v>1.2095179233621756</v>
          </cell>
          <cell r="R754">
            <v>-0.1865793780687397</v>
          </cell>
          <cell r="T754">
            <v>0.35447582575394931</v>
          </cell>
          <cell r="U754">
            <v>0.54426402319122613</v>
          </cell>
          <cell r="V754">
            <v>1.322620519159456</v>
          </cell>
        </row>
        <row r="755">
          <cell r="C755">
            <v>40976</v>
          </cell>
          <cell r="D755">
            <v>63.32</v>
          </cell>
          <cell r="E755">
            <v>32.6</v>
          </cell>
          <cell r="F755">
            <v>35.844999999999999</v>
          </cell>
          <cell r="G755">
            <v>7.4769579999999998</v>
          </cell>
          <cell r="H755">
            <v>4.2333879999999997</v>
          </cell>
          <cell r="I755">
            <v>36.42</v>
          </cell>
          <cell r="J755">
            <v>15</v>
          </cell>
          <cell r="L755">
            <v>0.38223095394018758</v>
          </cell>
          <cell r="M755">
            <v>0.33716160787530769</v>
          </cell>
          <cell r="N755">
            <v>0.2541987403778867</v>
          </cell>
          <cell r="O755">
            <v>-2.9908741885641299E-2</v>
          </cell>
          <cell r="P755">
            <v>-5.1731132063849272E-2</v>
          </cell>
          <cell r="Q755">
            <v>1.250927070457355</v>
          </cell>
          <cell r="R755">
            <v>-0.18166939443535179</v>
          </cell>
          <cell r="T755">
            <v>0.32886548587841075</v>
          </cell>
          <cell r="U755">
            <v>0.51595410407670927</v>
          </cell>
          <cell r="V755">
            <v>1.2744128553770084</v>
          </cell>
        </row>
        <row r="756">
          <cell r="C756">
            <v>40977</v>
          </cell>
          <cell r="D756">
            <v>63.93</v>
          </cell>
          <cell r="E756">
            <v>32.270000000000003</v>
          </cell>
          <cell r="F756">
            <v>36.380000000000003</v>
          </cell>
          <cell r="G756">
            <v>7.6226659999999997</v>
          </cell>
          <cell r="H756">
            <v>4.2295340000000001</v>
          </cell>
          <cell r="I756">
            <v>36.770000000000003</v>
          </cell>
          <cell r="J756">
            <v>15.03</v>
          </cell>
          <cell r="L756">
            <v>0.39554682383758988</v>
          </cell>
          <cell r="M756">
            <v>0.32362592288761305</v>
          </cell>
          <cell r="N756">
            <v>0.27291812456263131</v>
          </cell>
          <cell r="O756">
            <v>-1.1003987166231743E-2</v>
          </cell>
          <cell r="P756">
            <v>-5.2594418919914787E-2</v>
          </cell>
          <cell r="Q756">
            <v>1.2725587144622992</v>
          </cell>
          <cell r="R756">
            <v>-0.18003273322422253</v>
          </cell>
          <cell r="T756">
            <v>0.35112494016275747</v>
          </cell>
          <cell r="U756">
            <v>0.52874576820936969</v>
          </cell>
          <cell r="V756">
            <v>1.3164400494437576</v>
          </cell>
        </row>
        <row r="757">
          <cell r="C757">
            <v>40980</v>
          </cell>
          <cell r="D757">
            <v>63.85</v>
          </cell>
          <cell r="E757">
            <v>31.91</v>
          </cell>
          <cell r="F757">
            <v>35.94</v>
          </cell>
          <cell r="G757">
            <v>7.6204879999999999</v>
          </cell>
          <cell r="H757">
            <v>4.2416140000000002</v>
          </cell>
          <cell r="I757">
            <v>36.6</v>
          </cell>
          <cell r="J757">
            <v>14.79</v>
          </cell>
          <cell r="L757">
            <v>0.3938004802444881</v>
          </cell>
          <cell r="M757">
            <v>0.30885972108285475</v>
          </cell>
          <cell r="N757">
            <v>0.25752274317704682</v>
          </cell>
          <cell r="O757">
            <v>-1.1286569836907789E-2</v>
          </cell>
          <cell r="P757">
            <v>-4.9888527580715825E-2</v>
          </cell>
          <cell r="Q757">
            <v>1.2620519159456118</v>
          </cell>
          <cell r="R757">
            <v>-0.19312602291325698</v>
          </cell>
          <cell r="T757">
            <v>0.37673528003829604</v>
          </cell>
          <cell r="U757">
            <v>0.54855662997425469</v>
          </cell>
          <cell r="V757">
            <v>1.3575401730531522</v>
          </cell>
        </row>
        <row r="758">
          <cell r="C758">
            <v>40981</v>
          </cell>
          <cell r="D758">
            <v>64.849999999999994</v>
          </cell>
          <cell r="E758">
            <v>32.29</v>
          </cell>
          <cell r="F758">
            <v>37.39</v>
          </cell>
          <cell r="G758">
            <v>7.6801050000000002</v>
          </cell>
          <cell r="H758">
            <v>4.1850620000000003</v>
          </cell>
          <cell r="I758">
            <v>37.630000000000003</v>
          </cell>
          <cell r="J758">
            <v>15.07</v>
          </cell>
          <cell r="L758">
            <v>0.41562977515826227</v>
          </cell>
          <cell r="M758">
            <v>0.32444626743232163</v>
          </cell>
          <cell r="N758">
            <v>0.30825752274317719</v>
          </cell>
          <cell r="O758">
            <v>-3.5516152557795166E-3</v>
          </cell>
          <cell r="P758">
            <v>-6.2556041406409357E-2</v>
          </cell>
          <cell r="Q758">
            <v>1.3257107540173054</v>
          </cell>
          <cell r="R758">
            <v>-0.17785051827605014</v>
          </cell>
          <cell r="T758">
            <v>0.35232168501675432</v>
          </cell>
          <cell r="U758">
            <v>0.52614587767844456</v>
          </cell>
          <cell r="V758">
            <v>1.304079110012361</v>
          </cell>
        </row>
        <row r="759">
          <cell r="C759">
            <v>40982</v>
          </cell>
          <cell r="D759">
            <v>65.11</v>
          </cell>
          <cell r="E759">
            <v>32.01</v>
          </cell>
          <cell r="F759">
            <v>36.85</v>
          </cell>
          <cell r="G759">
            <v>7.8596079999999997</v>
          </cell>
          <cell r="H759">
            <v>4.2967120000000003</v>
          </cell>
          <cell r="I759">
            <v>37.11</v>
          </cell>
          <cell r="J759">
            <v>15.31</v>
          </cell>
          <cell r="L759">
            <v>0.42130539183584359</v>
          </cell>
          <cell r="M759">
            <v>0.31296144380639856</v>
          </cell>
          <cell r="N759">
            <v>0.28936319104268726</v>
          </cell>
          <cell r="O759">
            <v>1.973784164705461E-2</v>
          </cell>
          <cell r="P759">
            <v>-3.754670630528667E-2</v>
          </cell>
          <cell r="Q759">
            <v>1.2935723114956739</v>
          </cell>
          <cell r="R759">
            <v>-0.16475722858701569</v>
          </cell>
          <cell r="T759">
            <v>0.35184298707515554</v>
          </cell>
          <cell r="U759">
            <v>0.51452492448661047</v>
          </cell>
          <cell r="V759">
            <v>1.2898640296662542</v>
          </cell>
        </row>
        <row r="760">
          <cell r="C760">
            <v>40983</v>
          </cell>
          <cell r="D760">
            <v>65.209999999999994</v>
          </cell>
          <cell r="E760">
            <v>32.78</v>
          </cell>
          <cell r="F760">
            <v>37.75</v>
          </cell>
          <cell r="G760">
            <v>8.3332239999999995</v>
          </cell>
          <cell r="H760">
            <v>4.378336</v>
          </cell>
          <cell r="I760">
            <v>37.76</v>
          </cell>
          <cell r="J760">
            <v>15.5</v>
          </cell>
          <cell r="L760">
            <v>0.42348832132722092</v>
          </cell>
          <cell r="M760">
            <v>0.34454470877768673</v>
          </cell>
          <cell r="N760">
            <v>0.32085374387683707</v>
          </cell>
          <cell r="O760">
            <v>8.1186727852258667E-2</v>
          </cell>
          <cell r="P760">
            <v>-1.9263123964990969E-2</v>
          </cell>
          <cell r="Q760">
            <v>1.3337453646477133</v>
          </cell>
          <cell r="R760">
            <v>-0.15439170758319687</v>
          </cell>
          <cell r="T760">
            <v>0.37290569650550509</v>
          </cell>
          <cell r="U760">
            <v>0.54210504976788509</v>
          </cell>
          <cell r="V760">
            <v>1.3325092707045738</v>
          </cell>
        </row>
        <row r="761">
          <cell r="C761">
            <v>40984</v>
          </cell>
          <cell r="D761">
            <v>65.41</v>
          </cell>
          <cell r="E761">
            <v>33.020000000000003</v>
          </cell>
          <cell r="F761">
            <v>37.81</v>
          </cell>
          <cell r="G761">
            <v>8.1901379999999993</v>
          </cell>
          <cell r="H761">
            <v>4.5473629999999998</v>
          </cell>
          <cell r="I761">
            <v>37.9</v>
          </cell>
          <cell r="J761">
            <v>15.88</v>
          </cell>
          <cell r="L761">
            <v>0.4278541803099758</v>
          </cell>
          <cell r="M761">
            <v>0.35438884331419218</v>
          </cell>
          <cell r="N761">
            <v>0.32295311406578042</v>
          </cell>
          <cell r="O761">
            <v>6.2622162188181063E-2</v>
          </cell>
          <cell r="P761">
            <v>1.8598523004444312E-2</v>
          </cell>
          <cell r="Q761">
            <v>1.3423980222496907</v>
          </cell>
          <cell r="R761">
            <v>-0.13366066557555911</v>
          </cell>
          <cell r="T761">
            <v>0.36285303973192895</v>
          </cell>
          <cell r="U761">
            <v>0.53634271929291089</v>
          </cell>
          <cell r="V761">
            <v>1.3164400494437576</v>
          </cell>
        </row>
        <row r="762">
          <cell r="C762">
            <v>40987</v>
          </cell>
          <cell r="D762">
            <v>66.75</v>
          </cell>
          <cell r="E762">
            <v>33.840000000000003</v>
          </cell>
          <cell r="F762">
            <v>38.78</v>
          </cell>
          <cell r="G762">
            <v>8.1856089999999995</v>
          </cell>
          <cell r="H762">
            <v>4.5331900000000003</v>
          </cell>
          <cell r="I762">
            <v>38.06</v>
          </cell>
          <cell r="J762">
            <v>15.87</v>
          </cell>
          <cell r="L762">
            <v>0.4571054354944335</v>
          </cell>
          <cell r="M762">
            <v>0.38802296964725214</v>
          </cell>
          <cell r="N762">
            <v>0.35689293212036399</v>
          </cell>
          <cell r="O762">
            <v>6.203455111587064E-2</v>
          </cell>
          <cell r="P762">
            <v>1.5423804631061522E-2</v>
          </cell>
          <cell r="Q762">
            <v>1.3522867737948085</v>
          </cell>
          <cell r="R762">
            <v>-0.13420621931260224</v>
          </cell>
          <cell r="T762">
            <v>0.3460986117759694</v>
          </cell>
          <cell r="U762">
            <v>0.52423523687891505</v>
          </cell>
          <cell r="V762">
            <v>1.2070457354758963</v>
          </cell>
        </row>
        <row r="763">
          <cell r="C763">
            <v>40988</v>
          </cell>
          <cell r="D763">
            <v>66.75</v>
          </cell>
          <cell r="E763">
            <v>33.58</v>
          </cell>
          <cell r="F763">
            <v>38.39</v>
          </cell>
          <cell r="G763">
            <v>8.1214040000000001</v>
          </cell>
          <cell r="H763">
            <v>4.5331900000000003</v>
          </cell>
          <cell r="I763">
            <v>38.03</v>
          </cell>
          <cell r="J763">
            <v>15.7</v>
          </cell>
          <cell r="L763">
            <v>0.4571054354944335</v>
          </cell>
          <cell r="M763">
            <v>0.37735849056603765</v>
          </cell>
          <cell r="N763">
            <v>0.34324702589223244</v>
          </cell>
          <cell r="O763">
            <v>5.3704330559966484E-2</v>
          </cell>
          <cell r="P763">
            <v>1.5423804631061522E-2</v>
          </cell>
          <cell r="Q763">
            <v>1.3504326328800991</v>
          </cell>
          <cell r="R763">
            <v>-0.14348063284233492</v>
          </cell>
          <cell r="T763">
            <v>0.31498324557204399</v>
          </cell>
          <cell r="U763">
            <v>0.5206318798272821</v>
          </cell>
          <cell r="V763">
            <v>1.1186650185414093</v>
          </cell>
        </row>
        <row r="764">
          <cell r="C764">
            <v>40989</v>
          </cell>
          <cell r="D764">
            <v>66.430000000000007</v>
          </cell>
          <cell r="E764">
            <v>33.61</v>
          </cell>
          <cell r="F764">
            <v>38.619999999999997</v>
          </cell>
          <cell r="G764">
            <v>8.1413010000000003</v>
          </cell>
          <cell r="H764">
            <v>4.4784139999999999</v>
          </cell>
          <cell r="I764">
            <v>38.36</v>
          </cell>
          <cell r="J764">
            <v>15.57</v>
          </cell>
          <cell r="L764">
            <v>0.45012006112202574</v>
          </cell>
          <cell r="M764">
            <v>0.37858900738310086</v>
          </cell>
          <cell r="N764">
            <v>0.35129461161651498</v>
          </cell>
          <cell r="O764">
            <v>5.6285849108379082E-2</v>
          </cell>
          <cell r="P764">
            <v>3.1541105916605972E-3</v>
          </cell>
          <cell r="Q764">
            <v>1.3708281829419038</v>
          </cell>
          <cell r="R764">
            <v>-0.1505728314238951</v>
          </cell>
          <cell r="T764">
            <v>0.29894686452848246</v>
          </cell>
          <cell r="U764">
            <v>0.50542784163473808</v>
          </cell>
          <cell r="V764">
            <v>1.053770086526576</v>
          </cell>
        </row>
        <row r="765">
          <cell r="C765">
            <v>40990</v>
          </cell>
          <cell r="D765">
            <v>66.290000000000006</v>
          </cell>
          <cell r="E765">
            <v>33.43</v>
          </cell>
          <cell r="F765">
            <v>38.090000000000003</v>
          </cell>
          <cell r="G765">
            <v>8.2485649999999993</v>
          </cell>
          <cell r="H765">
            <v>4.5823739999999997</v>
          </cell>
          <cell r="I765">
            <v>37.950000000000003</v>
          </cell>
          <cell r="J765">
            <v>15.89</v>
          </cell>
          <cell r="L765">
            <v>0.44706395983409752</v>
          </cell>
          <cell r="M765">
            <v>0.37120590648072205</v>
          </cell>
          <cell r="N765">
            <v>0.33275017494751591</v>
          </cell>
          <cell r="O765">
            <v>7.0202721278903146E-2</v>
          </cell>
          <cell r="P765">
            <v>2.6440903937945404E-2</v>
          </cell>
          <cell r="Q765">
            <v>1.3454882571075406</v>
          </cell>
          <cell r="R765">
            <v>-0.13311511183851599</v>
          </cell>
          <cell r="T765">
            <v>0.28937290569650542</v>
          </cell>
          <cell r="U765">
            <v>0.50094265036793761</v>
          </cell>
          <cell r="V765">
            <v>1.019777503090235</v>
          </cell>
        </row>
        <row r="766">
          <cell r="C766">
            <v>40991</v>
          </cell>
          <cell r="D766">
            <v>66.685000000000002</v>
          </cell>
          <cell r="E766">
            <v>33.35</v>
          </cell>
          <cell r="F766">
            <v>38.47</v>
          </cell>
          <cell r="G766">
            <v>8.4457710000000006</v>
          </cell>
          <cell r="H766">
            <v>4.4665609999999996</v>
          </cell>
          <cell r="I766">
            <v>38.1</v>
          </cell>
          <cell r="J766">
            <v>16.04</v>
          </cell>
          <cell r="L766">
            <v>0.45568653132503822</v>
          </cell>
          <cell r="M766">
            <v>0.36792452830188682</v>
          </cell>
          <cell r="N766">
            <v>0.34604618614415683</v>
          </cell>
          <cell r="O766">
            <v>9.5789038153720529E-2</v>
          </cell>
          <cell r="P766">
            <v>4.9906671388533219E-4</v>
          </cell>
          <cell r="Q766">
            <v>1.354758961681088</v>
          </cell>
          <cell r="R766">
            <v>-0.12493180578286955</v>
          </cell>
          <cell r="T766">
            <v>0.31809478219243659</v>
          </cell>
          <cell r="U766">
            <v>0.53542034097589664</v>
          </cell>
          <cell r="V766">
            <v>1.1619283065512978</v>
          </cell>
        </row>
        <row r="767">
          <cell r="C767">
            <v>40994</v>
          </cell>
          <cell r="D767">
            <v>68.59</v>
          </cell>
          <cell r="E767">
            <v>33.99</v>
          </cell>
          <cell r="F767">
            <v>38.93</v>
          </cell>
          <cell r="G767">
            <v>8.5232799999999997</v>
          </cell>
          <cell r="H767">
            <v>4.4541009999999996</v>
          </cell>
          <cell r="I767">
            <v>38.840000000000003</v>
          </cell>
          <cell r="J767">
            <v>16.3</v>
          </cell>
          <cell r="L767">
            <v>0.49727133813577828</v>
          </cell>
          <cell r="M767">
            <v>0.39417555373256774</v>
          </cell>
          <cell r="N767">
            <v>0.36214135759272215</v>
          </cell>
          <cell r="O767">
            <v>0.10584537434354346</v>
          </cell>
          <cell r="P767">
            <v>-2.2919437237320928E-3</v>
          </cell>
          <cell r="Q767">
            <v>1.4004944375772563</v>
          </cell>
          <cell r="R767">
            <v>-0.11074740861974897</v>
          </cell>
          <cell r="T767">
            <v>0.34849210148396365</v>
          </cell>
          <cell r="U767">
            <v>0.54605303168521568</v>
          </cell>
          <cell r="V767">
            <v>1.1668726823238567</v>
          </cell>
        </row>
        <row r="768">
          <cell r="C768">
            <v>40995</v>
          </cell>
          <cell r="D768">
            <v>68.489999999999995</v>
          </cell>
          <cell r="E768">
            <v>33.869999999999997</v>
          </cell>
          <cell r="F768">
            <v>38.950000000000003</v>
          </cell>
          <cell r="G768">
            <v>8.200787</v>
          </cell>
          <cell r="H768">
            <v>4.5252140000000001</v>
          </cell>
          <cell r="I768">
            <v>38.78</v>
          </cell>
          <cell r="J768">
            <v>15.95</v>
          </cell>
          <cell r="L768">
            <v>0.49508840864440051</v>
          </cell>
          <cell r="M768">
            <v>0.3892534864643149</v>
          </cell>
          <cell r="N768">
            <v>0.36284114765570341</v>
          </cell>
          <cell r="O768">
            <v>6.4003807211151731E-2</v>
          </cell>
          <cell r="P768">
            <v>1.3637199554782375E-2</v>
          </cell>
          <cell r="Q768">
            <v>1.3967861557478369</v>
          </cell>
          <cell r="R768">
            <v>-0.12984178941625746</v>
          </cell>
          <cell r="T768">
            <v>0.34873145045476295</v>
          </cell>
          <cell r="U768">
            <v>0.5554744673518619</v>
          </cell>
          <cell r="V768">
            <v>1.1384425216316441</v>
          </cell>
        </row>
        <row r="769">
          <cell r="C769">
            <v>40996</v>
          </cell>
          <cell r="D769">
            <v>68.12</v>
          </cell>
          <cell r="E769">
            <v>33.33</v>
          </cell>
          <cell r="F769">
            <v>38.28</v>
          </cell>
          <cell r="G769">
            <v>8.2148789999999998</v>
          </cell>
          <cell r="H769">
            <v>4.5289859999999997</v>
          </cell>
          <cell r="I769">
            <v>37.97</v>
          </cell>
          <cell r="J769">
            <v>15.5</v>
          </cell>
          <cell r="L769">
            <v>0.48701156952630442</v>
          </cell>
          <cell r="M769">
            <v>0.36710418375717802</v>
          </cell>
          <cell r="N769">
            <v>0.33939818054583637</v>
          </cell>
          <cell r="O769">
            <v>6.5832161203423167E-2</v>
          </cell>
          <cell r="P769">
            <v>1.4482118605399608E-2</v>
          </cell>
          <cell r="Q769">
            <v>1.3467243510506797</v>
          </cell>
          <cell r="R769">
            <v>-0.15439170758319687</v>
          </cell>
          <cell r="T769">
            <v>0.3429870751555768</v>
          </cell>
          <cell r="U769">
            <v>0.54389912627460513</v>
          </cell>
          <cell r="V769">
            <v>1.1310259579728057</v>
          </cell>
        </row>
        <row r="770">
          <cell r="C770">
            <v>40997</v>
          </cell>
          <cell r="D770">
            <v>67.930000000000007</v>
          </cell>
          <cell r="E770">
            <v>33.19</v>
          </cell>
          <cell r="F770">
            <v>38.56</v>
          </cell>
          <cell r="G770">
            <v>8.0915420000000005</v>
          </cell>
          <cell r="H770">
            <v>4.507898</v>
          </cell>
          <cell r="I770">
            <v>38.340000000000003</v>
          </cell>
          <cell r="J770">
            <v>15.39</v>
          </cell>
          <cell r="L770">
            <v>0.48286400349268721</v>
          </cell>
          <cell r="M770">
            <v>0.36136177194421659</v>
          </cell>
          <cell r="N770">
            <v>0.34919524142757186</v>
          </cell>
          <cell r="O770">
            <v>4.9829911959539563E-2</v>
          </cell>
          <cell r="P770">
            <v>9.7584566384272264E-3</v>
          </cell>
          <cell r="Q770">
            <v>1.3695920889987643</v>
          </cell>
          <cell r="R770">
            <v>-0.16039279869067091</v>
          </cell>
          <cell r="T770">
            <v>0.347056007659167</v>
          </cell>
          <cell r="U770">
            <v>0.54596687546879108</v>
          </cell>
          <cell r="V770">
            <v>1.1297898640296662</v>
          </cell>
        </row>
        <row r="771">
          <cell r="C771">
            <v>40998</v>
          </cell>
          <cell r="D771">
            <v>68.06</v>
          </cell>
          <cell r="E771">
            <v>33.61</v>
          </cell>
          <cell r="F771">
            <v>39.299999999999997</v>
          </cell>
          <cell r="G771">
            <v>8.1677</v>
          </cell>
          <cell r="H771">
            <v>4.4169400000000003</v>
          </cell>
          <cell r="I771">
            <v>38.97</v>
          </cell>
          <cell r="J771">
            <v>15.39</v>
          </cell>
          <cell r="L771">
            <v>0.48570181183147776</v>
          </cell>
          <cell r="M771">
            <v>0.37858900738310086</v>
          </cell>
          <cell r="N771">
            <v>0.37508747375787266</v>
          </cell>
          <cell r="O771">
            <v>5.9710963857313004E-2</v>
          </cell>
          <cell r="P771">
            <v>-1.061591955618002E-2</v>
          </cell>
          <cell r="Q771">
            <v>1.4085290482076638</v>
          </cell>
          <cell r="R771">
            <v>-0.16039279869067091</v>
          </cell>
          <cell r="T771">
            <v>0.35351842987075144</v>
          </cell>
          <cell r="U771">
            <v>0.55073587544851899</v>
          </cell>
          <cell r="V771">
            <v>1.1495673671199012</v>
          </cell>
        </row>
        <row r="772">
          <cell r="C772">
            <v>41001</v>
          </cell>
          <cell r="D772">
            <v>68.319999999999993</v>
          </cell>
          <cell r="E772">
            <v>33.255000000000003</v>
          </cell>
          <cell r="F772">
            <v>38.89</v>
          </cell>
          <cell r="G772">
            <v>8.0953330000000001</v>
          </cell>
          <cell r="H772">
            <v>4.4176710000000003</v>
          </cell>
          <cell r="I772">
            <v>38.69</v>
          </cell>
          <cell r="J772">
            <v>15.41</v>
          </cell>
          <cell r="L772">
            <v>0.49137742850905886</v>
          </cell>
          <cell r="M772">
            <v>0.36402789171452032</v>
          </cell>
          <cell r="N772">
            <v>0.36074177746676006</v>
          </cell>
          <cell r="O772">
            <v>5.0321771878976129E-2</v>
          </cell>
          <cell r="P772">
            <v>-1.0452177290538045E-2</v>
          </cell>
          <cell r="Q772">
            <v>1.3912237330037081</v>
          </cell>
          <cell r="R772">
            <v>-0.15930169121658477</v>
          </cell>
          <cell r="T772">
            <v>0.31977022498803254</v>
          </cell>
          <cell r="U772">
            <v>0.53271909019035457</v>
          </cell>
          <cell r="V772">
            <v>1.0618046971569839</v>
          </cell>
        </row>
        <row r="773">
          <cell r="C773">
            <v>41002</v>
          </cell>
          <cell r="D773">
            <v>68.13</v>
          </cell>
          <cell r="E773">
            <v>32.6</v>
          </cell>
          <cell r="F773">
            <v>38.21</v>
          </cell>
          <cell r="G773">
            <v>7.8751920000000002</v>
          </cell>
          <cell r="H773">
            <v>4.3697889999999999</v>
          </cell>
          <cell r="I773">
            <v>38.369999999999997</v>
          </cell>
          <cell r="J773">
            <v>15.2</v>
          </cell>
          <cell r="L773">
            <v>0.48722986247544187</v>
          </cell>
          <cell r="M773">
            <v>0.33716160787530769</v>
          </cell>
          <cell r="N773">
            <v>0.33694891532540239</v>
          </cell>
          <cell r="O773">
            <v>2.175977385082728E-2</v>
          </cell>
          <cell r="P773">
            <v>-2.11776316865252E-2</v>
          </cell>
          <cell r="Q773">
            <v>1.3714462299134733</v>
          </cell>
          <cell r="R773">
            <v>-0.17075831969448985</v>
          </cell>
          <cell r="T773">
            <v>0.29320248922929637</v>
          </cell>
          <cell r="U773">
            <v>0.49827687567151174</v>
          </cell>
          <cell r="V773">
            <v>0.95488257107540164</v>
          </cell>
        </row>
        <row r="774">
          <cell r="C774">
            <v>41003</v>
          </cell>
          <cell r="D774">
            <v>67.39</v>
          </cell>
          <cell r="E774">
            <v>32.159999999999997</v>
          </cell>
          <cell r="F774">
            <v>37.54</v>
          </cell>
          <cell r="G774">
            <v>7.3505279999999997</v>
          </cell>
          <cell r="H774">
            <v>4.2002059999999997</v>
          </cell>
          <cell r="I774">
            <v>37.409999999999997</v>
          </cell>
          <cell r="J774">
            <v>14.98</v>
          </cell>
          <cell r="L774">
            <v>0.47107618423924902</v>
          </cell>
          <cell r="M774">
            <v>0.31911402789171439</v>
          </cell>
          <cell r="N774">
            <v>0.31350594821553535</v>
          </cell>
          <cell r="O774">
            <v>-4.6312289660471406E-2</v>
          </cell>
          <cell r="P774">
            <v>-5.9163821336804423E-2</v>
          </cell>
          <cell r="Q774">
            <v>1.3121137206427687</v>
          </cell>
          <cell r="R774">
            <v>-0.18276050190943793</v>
          </cell>
          <cell r="T774">
            <v>0.28937290569650542</v>
          </cell>
          <cell r="U774">
            <v>0.49899653347929218</v>
          </cell>
          <cell r="V774">
            <v>0.93448702101359715</v>
          </cell>
        </row>
        <row r="775">
          <cell r="C775">
            <v>41004</v>
          </cell>
          <cell r="D775">
            <v>67.19</v>
          </cell>
          <cell r="E775">
            <v>32.46</v>
          </cell>
          <cell r="F775">
            <v>37.4</v>
          </cell>
          <cell r="G775">
            <v>7.5511140000000001</v>
          </cell>
          <cell r="H775">
            <v>4.2886649999999999</v>
          </cell>
          <cell r="I775">
            <v>37.61</v>
          </cell>
          <cell r="J775">
            <v>14.6</v>
          </cell>
          <cell r="L775">
            <v>0.46671032525649414</v>
          </cell>
          <cell r="M775">
            <v>0.33141919606234627</v>
          </cell>
          <cell r="N775">
            <v>0.3086074177746676</v>
          </cell>
          <cell r="O775">
            <v>-2.028743769525676E-2</v>
          </cell>
          <cell r="P775">
            <v>-3.934921521311241E-2</v>
          </cell>
          <cell r="Q775">
            <v>1.3244746600741655</v>
          </cell>
          <cell r="R775">
            <v>-0.2034915439170758</v>
          </cell>
          <cell r="T775">
            <v>0.28195308760172338</v>
          </cell>
          <cell r="U775">
            <v>0.49317338685154766</v>
          </cell>
          <cell r="V775">
            <v>0.94993819530284296</v>
          </cell>
        </row>
        <row r="776">
          <cell r="C776">
            <v>41005</v>
          </cell>
          <cell r="D776">
            <v>67.19</v>
          </cell>
          <cell r="E776">
            <v>32.46</v>
          </cell>
          <cell r="F776">
            <v>37.4</v>
          </cell>
          <cell r="G776">
            <v>7.5511140000000001</v>
          </cell>
          <cell r="H776">
            <v>4.2782720000000003</v>
          </cell>
          <cell r="I776">
            <v>37.61</v>
          </cell>
          <cell r="J776">
            <v>14.6</v>
          </cell>
          <cell r="L776">
            <v>0.46671032525649414</v>
          </cell>
          <cell r="M776">
            <v>0.33141919606234627</v>
          </cell>
          <cell r="N776">
            <v>0.3086074177746676</v>
          </cell>
          <cell r="O776">
            <v>-2.028743769525676E-2</v>
          </cell>
          <cell r="P776">
            <v>-4.1677222554858617E-2</v>
          </cell>
          <cell r="Q776">
            <v>1.3244746600741655</v>
          </cell>
          <cell r="R776">
            <v>-0.2034915439170758</v>
          </cell>
          <cell r="T776">
            <v>0.27740545715653409</v>
          </cell>
          <cell r="U776">
            <v>0.48731476413468755</v>
          </cell>
          <cell r="V776">
            <v>0.92027194066749074</v>
          </cell>
        </row>
        <row r="777">
          <cell r="C777">
            <v>41008</v>
          </cell>
          <cell r="D777">
            <v>66.5</v>
          </cell>
          <cell r="E777">
            <v>32.14</v>
          </cell>
          <cell r="F777">
            <v>36.83</v>
          </cell>
          <cell r="G777">
            <v>7.5511140000000001</v>
          </cell>
          <cell r="H777">
            <v>4.2173860000000003</v>
          </cell>
          <cell r="I777">
            <v>37.58</v>
          </cell>
          <cell r="J777">
            <v>14.14</v>
          </cell>
          <cell r="L777">
            <v>0.45164811176598985</v>
          </cell>
          <cell r="M777">
            <v>0.31829368334700581</v>
          </cell>
          <cell r="N777">
            <v>0.288663400979706</v>
          </cell>
          <cell r="O777">
            <v>-2.028743769525676E-2</v>
          </cell>
          <cell r="P777">
            <v>-5.5315542097778003E-2</v>
          </cell>
          <cell r="Q777">
            <v>1.322620519159456</v>
          </cell>
          <cell r="R777">
            <v>-0.22858701582105823</v>
          </cell>
          <cell r="T777">
            <v>0.27261847774054571</v>
          </cell>
          <cell r="U777">
            <v>0.48677248677248658</v>
          </cell>
          <cell r="V777">
            <v>0.90852904820766378</v>
          </cell>
        </row>
        <row r="778">
          <cell r="C778">
            <v>41009</v>
          </cell>
          <cell r="D778">
            <v>66.22</v>
          </cell>
          <cell r="E778">
            <v>31.69</v>
          </cell>
          <cell r="F778">
            <v>35.93</v>
          </cell>
          <cell r="G778">
            <v>6.9757410000000002</v>
          </cell>
          <cell r="H778">
            <v>4.2371840000000001</v>
          </cell>
          <cell r="I778">
            <v>36.799999999999997</v>
          </cell>
          <cell r="J778">
            <v>13.6</v>
          </cell>
          <cell r="L778">
            <v>0.44553590919013297</v>
          </cell>
          <cell r="M778">
            <v>0.29983593109105833</v>
          </cell>
          <cell r="N778">
            <v>0.25717284814555641</v>
          </cell>
          <cell r="O778">
            <v>-9.4938695259500494E-2</v>
          </cell>
          <cell r="P778">
            <v>-5.0880837070173768E-2</v>
          </cell>
          <cell r="Q778">
            <v>1.2744128553770087</v>
          </cell>
          <cell r="R778">
            <v>-0.25804691762138565</v>
          </cell>
          <cell r="T778">
            <v>0.28147438966012428</v>
          </cell>
          <cell r="U778">
            <v>0.48686371100164222</v>
          </cell>
          <cell r="V778">
            <v>0.91223733003708307</v>
          </cell>
        </row>
        <row r="779">
          <cell r="C779">
            <v>41010</v>
          </cell>
          <cell r="D779">
            <v>66.224999999999994</v>
          </cell>
          <cell r="E779">
            <v>31.984999999999999</v>
          </cell>
          <cell r="F779">
            <v>36.54</v>
          </cell>
          <cell r="G779">
            <v>6.9183870000000001</v>
          </cell>
          <cell r="H779">
            <v>4.1779970000000004</v>
          </cell>
          <cell r="I779">
            <v>37.479999999999997</v>
          </cell>
          <cell r="J779">
            <v>13.84</v>
          </cell>
          <cell r="L779">
            <v>0.44564505566470181</v>
          </cell>
          <cell r="M779">
            <v>0.31193601312551267</v>
          </cell>
          <cell r="N779">
            <v>0.2785164450664801</v>
          </cell>
          <cell r="O779">
            <v>-0.10238003892063796</v>
          </cell>
          <cell r="P779">
            <v>-6.4138584644111374E-2</v>
          </cell>
          <cell r="Q779">
            <v>1.3164400494437576</v>
          </cell>
          <cell r="R779">
            <v>-0.24495362793235131</v>
          </cell>
          <cell r="T779">
            <v>0.26902824317855434</v>
          </cell>
          <cell r="U779">
            <v>0.47103123923047291</v>
          </cell>
          <cell r="V779">
            <v>0.9239802224969097</v>
          </cell>
        </row>
        <row r="780">
          <cell r="C780">
            <v>41011</v>
          </cell>
          <cell r="D780">
            <v>68.33</v>
          </cell>
          <cell r="E780">
            <v>32.505000000000003</v>
          </cell>
          <cell r="F780">
            <v>37.409999999999997</v>
          </cell>
          <cell r="G780">
            <v>7.2291379999999998</v>
          </cell>
          <cell r="H780">
            <v>4.1777389999999999</v>
          </cell>
          <cell r="I780">
            <v>38.145000000000003</v>
          </cell>
          <cell r="J780">
            <v>14.36</v>
          </cell>
          <cell r="L780">
            <v>0.49159572145819674</v>
          </cell>
          <cell r="M780">
            <v>0.33326497128794119</v>
          </cell>
          <cell r="N780">
            <v>0.30895731280615801</v>
          </cell>
          <cell r="O780">
            <v>-6.2061927122993188E-2</v>
          </cell>
          <cell r="P780">
            <v>-6.4196376031985025E-2</v>
          </cell>
          <cell r="Q780">
            <v>1.3575401730531524</v>
          </cell>
          <cell r="R780">
            <v>-0.21658483360611014</v>
          </cell>
          <cell r="T780">
            <v>0.25562709430349445</v>
          </cell>
          <cell r="U780">
            <v>0.46656125200186521</v>
          </cell>
          <cell r="V780">
            <v>0.91903584672435101</v>
          </cell>
        </row>
        <row r="781">
          <cell r="C781">
            <v>41012</v>
          </cell>
          <cell r="D781">
            <v>66.67</v>
          </cell>
          <cell r="E781">
            <v>32.18</v>
          </cell>
          <cell r="F781">
            <v>36.71</v>
          </cell>
          <cell r="G781">
            <v>6.8113760000000001</v>
          </cell>
          <cell r="H781">
            <v>4.2003830000000004</v>
          </cell>
          <cell r="I781">
            <v>37.28</v>
          </cell>
          <cell r="J781">
            <v>14.05</v>
          </cell>
          <cell r="L781">
            <v>0.4553590919013315</v>
          </cell>
          <cell r="M781">
            <v>0.31993437243642342</v>
          </cell>
          <cell r="N781">
            <v>0.28446466060181952</v>
          </cell>
          <cell r="O781">
            <v>-0.11626408583143721</v>
          </cell>
          <cell r="P781">
            <v>-5.9124173756751497E-2</v>
          </cell>
          <cell r="Q781">
            <v>1.3040791100123612</v>
          </cell>
          <cell r="R781">
            <v>-0.23349699945444613</v>
          </cell>
          <cell r="T781">
            <v>0.23623743417903298</v>
          </cell>
          <cell r="U781">
            <v>0.4565671308966327</v>
          </cell>
          <cell r="V781">
            <v>0.90173053152039562</v>
          </cell>
        </row>
        <row r="782">
          <cell r="C782">
            <v>41015</v>
          </cell>
          <cell r="D782">
            <v>66.25</v>
          </cell>
          <cell r="E782">
            <v>32.195</v>
          </cell>
          <cell r="F782">
            <v>36.54</v>
          </cell>
          <cell r="G782">
            <v>6.7707990000000002</v>
          </cell>
          <cell r="H782">
            <v>4.1399889999999999</v>
          </cell>
          <cell r="I782">
            <v>37.049999999999997</v>
          </cell>
          <cell r="J782">
            <v>13.97</v>
          </cell>
          <cell r="L782">
            <v>0.44619078803754642</v>
          </cell>
          <cell r="M782">
            <v>0.32054963084495491</v>
          </cell>
          <cell r="N782">
            <v>0.2785164450664801</v>
          </cell>
          <cell r="O782">
            <v>-0.12152871256606734</v>
          </cell>
          <cell r="P782">
            <v>-7.2652286466981741E-2</v>
          </cell>
          <cell r="Q782">
            <v>1.2898640296662545</v>
          </cell>
          <cell r="R782">
            <v>-0.23786142935079091</v>
          </cell>
          <cell r="T782">
            <v>0.20895165150789852</v>
          </cell>
          <cell r="U782">
            <v>0.42598167406596532</v>
          </cell>
          <cell r="V782">
            <v>0.85846724351050685</v>
          </cell>
        </row>
        <row r="783">
          <cell r="C783">
            <v>41016</v>
          </cell>
          <cell r="D783">
            <v>67.23</v>
          </cell>
          <cell r="E783">
            <v>32.78</v>
          </cell>
          <cell r="F783">
            <v>37.229999999999997</v>
          </cell>
          <cell r="G783">
            <v>6.9423440000000003</v>
          </cell>
          <cell r="H783">
            <v>4.1246049999999999</v>
          </cell>
          <cell r="I783">
            <v>37.74</v>
          </cell>
          <cell r="J783">
            <v>14.1</v>
          </cell>
          <cell r="L783">
            <v>0.46758349705304525</v>
          </cell>
          <cell r="M783">
            <v>0.34454470877768673</v>
          </cell>
          <cell r="N783">
            <v>0.30265920223932818</v>
          </cell>
          <cell r="O783">
            <v>-9.9271759287310357E-2</v>
          </cell>
          <cell r="P783">
            <v>-7.6098265967166845E-2</v>
          </cell>
          <cell r="Q783">
            <v>1.3325092707045738</v>
          </cell>
          <cell r="R783">
            <v>-0.23076923076923073</v>
          </cell>
          <cell r="T783">
            <v>0.18573480134035422</v>
          </cell>
          <cell r="U783">
            <v>0.40829430963530572</v>
          </cell>
          <cell r="V783">
            <v>0.85537700865265753</v>
          </cell>
        </row>
        <row r="784">
          <cell r="C784">
            <v>41017</v>
          </cell>
          <cell r="D784">
            <v>66.984999999999999</v>
          </cell>
          <cell r="E784">
            <v>32.72</v>
          </cell>
          <cell r="F784">
            <v>36.86</v>
          </cell>
          <cell r="G784">
            <v>6.8716809999999997</v>
          </cell>
          <cell r="H784">
            <v>4.2089720000000002</v>
          </cell>
          <cell r="I784">
            <v>37.479999999999997</v>
          </cell>
          <cell r="J784">
            <v>14.13</v>
          </cell>
          <cell r="L784">
            <v>0.46223531979917043</v>
          </cell>
          <cell r="M784">
            <v>0.34208367514356031</v>
          </cell>
          <cell r="N784">
            <v>0.28971308607417789</v>
          </cell>
          <cell r="O784">
            <v>-0.10843986730291455</v>
          </cell>
          <cell r="P784">
            <v>-5.7200258134865734E-2</v>
          </cell>
          <cell r="Q784">
            <v>1.3164400494437576</v>
          </cell>
          <cell r="R784">
            <v>-0.22913256955810135</v>
          </cell>
          <cell r="T784">
            <v>0.21541407371948296</v>
          </cell>
          <cell r="U784">
            <v>0.44296965273976779</v>
          </cell>
          <cell r="V784">
            <v>0.91038318912237348</v>
          </cell>
        </row>
        <row r="785">
          <cell r="C785">
            <v>41018</v>
          </cell>
          <cell r="D785">
            <v>62.564999999999998</v>
          </cell>
          <cell r="E785">
            <v>32.64</v>
          </cell>
          <cell r="F785">
            <v>35.729999999999997</v>
          </cell>
          <cell r="G785">
            <v>6.659662</v>
          </cell>
          <cell r="H785">
            <v>4.1452049999999998</v>
          </cell>
          <cell r="I785">
            <v>35.71</v>
          </cell>
          <cell r="J785">
            <v>14.28</v>
          </cell>
          <cell r="L785">
            <v>0.36574983628028801</v>
          </cell>
          <cell r="M785">
            <v>0.3388022969647253</v>
          </cell>
          <cell r="N785">
            <v>0.25017494751574532</v>
          </cell>
          <cell r="O785">
            <v>-0.13594808367301425</v>
          </cell>
          <cell r="P785">
            <v>-7.1483914842374041E-2</v>
          </cell>
          <cell r="Q785">
            <v>1.2070457354758961</v>
          </cell>
          <cell r="R785">
            <v>-0.22094926350245492</v>
          </cell>
          <cell r="T785">
            <v>0.20655816179990411</v>
          </cell>
          <cell r="U785">
            <v>0.43884935838958827</v>
          </cell>
          <cell r="V785">
            <v>0.93263288009888756</v>
          </cell>
        </row>
        <row r="786">
          <cell r="C786">
            <v>41019</v>
          </cell>
          <cell r="D786">
            <v>62.25</v>
          </cell>
          <cell r="E786">
            <v>32.47</v>
          </cell>
          <cell r="F786">
            <v>34.770000000000003</v>
          </cell>
          <cell r="G786">
            <v>6.60588</v>
          </cell>
          <cell r="H786">
            <v>4.0453570000000001</v>
          </cell>
          <cell r="I786">
            <v>34.28</v>
          </cell>
          <cell r="J786">
            <v>12.49</v>
          </cell>
          <cell r="L786">
            <v>0.35887360838244908</v>
          </cell>
          <cell r="M786">
            <v>0.33182936833470067</v>
          </cell>
          <cell r="N786">
            <v>0.21658502449265238</v>
          </cell>
          <cell r="O786">
            <v>-0.14292598137471413</v>
          </cell>
          <cell r="P786">
            <v>-9.384962994471957E-2</v>
          </cell>
          <cell r="Q786">
            <v>1.1186650185414093</v>
          </cell>
          <cell r="R786">
            <v>-0.31860338243316955</v>
          </cell>
          <cell r="T786">
            <v>0.21134514121589276</v>
          </cell>
          <cell r="U786">
            <v>0.44444444444444431</v>
          </cell>
          <cell r="V786">
            <v>1.0716934487021015</v>
          </cell>
        </row>
        <row r="787">
          <cell r="C787">
            <v>41022</v>
          </cell>
          <cell r="D787">
            <v>61.558</v>
          </cell>
          <cell r="E787">
            <v>31.89</v>
          </cell>
          <cell r="F787">
            <v>34.770000000000003</v>
          </cell>
          <cell r="G787">
            <v>5.6574540000000004</v>
          </cell>
          <cell r="H787">
            <v>4.0295750000000004</v>
          </cell>
          <cell r="I787">
            <v>33.229999999999997</v>
          </cell>
          <cell r="J787">
            <v>12.32</v>
          </cell>
          <cell r="L787">
            <v>0.34376773630211743</v>
          </cell>
          <cell r="M787">
            <v>0.30803937653814617</v>
          </cell>
          <cell r="N787">
            <v>0.21658502449265238</v>
          </cell>
          <cell r="O787">
            <v>-0.2659786682519667</v>
          </cell>
          <cell r="P787">
            <v>-9.7384760500616729E-2</v>
          </cell>
          <cell r="Q787">
            <v>1.0537700865265758</v>
          </cell>
          <cell r="R787">
            <v>-0.32787779596290223</v>
          </cell>
          <cell r="T787">
            <v>0.19411201531833414</v>
          </cell>
          <cell r="U787">
            <v>0.4390013987715139</v>
          </cell>
          <cell r="V787">
            <v>1.0092707045735474</v>
          </cell>
        </row>
        <row r="788">
          <cell r="C788">
            <v>41023</v>
          </cell>
          <cell r="D788">
            <v>61.86</v>
          </cell>
          <cell r="E788">
            <v>31.36</v>
          </cell>
          <cell r="F788">
            <v>34.42</v>
          </cell>
          <cell r="G788">
            <v>5.8020209999999999</v>
          </cell>
          <cell r="H788">
            <v>4.0637889999999999</v>
          </cell>
          <cell r="I788">
            <v>32.68</v>
          </cell>
          <cell r="J788">
            <v>12.24</v>
          </cell>
          <cell r="L788">
            <v>0.35036018336607722</v>
          </cell>
          <cell r="M788">
            <v>0.28630024610336346</v>
          </cell>
          <cell r="N788">
            <v>0.20433869839048291</v>
          </cell>
          <cell r="O788">
            <v>-0.24722195156159366</v>
          </cell>
          <cell r="P788">
            <v>-8.9720905676167084E-2</v>
          </cell>
          <cell r="Q788">
            <v>1.0197775030902347</v>
          </cell>
          <cell r="R788">
            <v>-0.33224222585924701</v>
          </cell>
          <cell r="T788">
            <v>0.20607946385830545</v>
          </cell>
          <cell r="U788">
            <v>0.43806381641630682</v>
          </cell>
          <cell r="V788">
            <v>1.0488257107540173</v>
          </cell>
        </row>
        <row r="789">
          <cell r="C789">
            <v>41024</v>
          </cell>
          <cell r="D789">
            <v>63.26</v>
          </cell>
          <cell r="E789">
            <v>31.97</v>
          </cell>
          <cell r="F789">
            <v>36.51</v>
          </cell>
          <cell r="G789">
            <v>5.90402</v>
          </cell>
          <cell r="H789">
            <v>4.0329519999999999</v>
          </cell>
          <cell r="I789">
            <v>34.979999999999997</v>
          </cell>
          <cell r="J789">
            <v>12.26</v>
          </cell>
          <cell r="L789">
            <v>0.38092119624536114</v>
          </cell>
          <cell r="M789">
            <v>0.31132075471698117</v>
          </cell>
          <cell r="N789">
            <v>0.27746675997200843</v>
          </cell>
          <cell r="O789">
            <v>-0.23398818212803441</v>
          </cell>
          <cell r="P789">
            <v>-9.6628320512829102E-2</v>
          </cell>
          <cell r="Q789">
            <v>1.1619283065512978</v>
          </cell>
          <cell r="R789">
            <v>-0.33115111838516087</v>
          </cell>
          <cell r="T789">
            <v>0.2319291527046434</v>
          </cell>
          <cell r="U789">
            <v>0.45502138701372419</v>
          </cell>
          <cell r="V789">
            <v>1.1291718170580967</v>
          </cell>
        </row>
        <row r="790">
          <cell r="C790">
            <v>41025</v>
          </cell>
          <cell r="D790">
            <v>63.91</v>
          </cell>
          <cell r="E790">
            <v>31.95</v>
          </cell>
          <cell r="F790">
            <v>36.47</v>
          </cell>
          <cell r="G790">
            <v>5.9786849999999996</v>
          </cell>
          <cell r="H790">
            <v>4.0596569999999996</v>
          </cell>
          <cell r="I790">
            <v>35.06</v>
          </cell>
          <cell r="J790">
            <v>12.12</v>
          </cell>
          <cell r="L790">
            <v>0.39511023793931432</v>
          </cell>
          <cell r="M790">
            <v>0.31050041017227237</v>
          </cell>
          <cell r="N790">
            <v>0.27606717984604612</v>
          </cell>
          <cell r="O790">
            <v>-0.22430083818587121</v>
          </cell>
          <cell r="P790">
            <v>-9.0646463872654737E-2</v>
          </cell>
          <cell r="Q790">
            <v>1.1668726823238567</v>
          </cell>
          <cell r="R790">
            <v>-0.33878887070376429</v>
          </cell>
          <cell r="T790">
            <v>0.21469602680708477</v>
          </cell>
          <cell r="U790">
            <v>0.43797766019988243</v>
          </cell>
          <cell r="V790">
            <v>1.0432632880098891</v>
          </cell>
        </row>
        <row r="791">
          <cell r="C791">
            <v>41026</v>
          </cell>
          <cell r="D791">
            <v>64.180000000000007</v>
          </cell>
          <cell r="E791">
            <v>32.17</v>
          </cell>
          <cell r="F791">
            <v>36.47</v>
          </cell>
          <cell r="G791">
            <v>5.9757470000000001</v>
          </cell>
          <cell r="H791">
            <v>4.0892419999999996</v>
          </cell>
          <cell r="I791">
            <v>34.6</v>
          </cell>
          <cell r="J791">
            <v>12.31</v>
          </cell>
          <cell r="L791">
            <v>0.40100414756603375</v>
          </cell>
          <cell r="M791">
            <v>0.31952420016406902</v>
          </cell>
          <cell r="N791">
            <v>0.27606717984604612</v>
          </cell>
          <cell r="O791">
            <v>-0.22468202637983181</v>
          </cell>
          <cell r="P791">
            <v>-8.4019494065518896E-2</v>
          </cell>
          <cell r="Q791">
            <v>1.1384425216316441</v>
          </cell>
          <cell r="R791">
            <v>-0.32842334969994535</v>
          </cell>
          <cell r="T791">
            <v>0.20201053135471511</v>
          </cell>
          <cell r="U791">
            <v>0.43289951144357275</v>
          </cell>
          <cell r="V791">
            <v>1.0457354758961683</v>
          </cell>
        </row>
        <row r="792">
          <cell r="C792">
            <v>41029</v>
          </cell>
          <cell r="D792">
            <v>63.83</v>
          </cell>
          <cell r="E792">
            <v>31.94</v>
          </cell>
          <cell r="F792">
            <v>36.6</v>
          </cell>
          <cell r="G792">
            <v>5.6698639999999996</v>
          </cell>
          <cell r="H792">
            <v>4.0892419999999996</v>
          </cell>
          <cell r="I792">
            <v>34.479999999999997</v>
          </cell>
          <cell r="J792">
            <v>12.41</v>
          </cell>
          <cell r="L792">
            <v>0.39336389434621255</v>
          </cell>
          <cell r="M792">
            <v>0.31009023789991796</v>
          </cell>
          <cell r="N792">
            <v>0.28061581525542345</v>
          </cell>
          <cell r="O792">
            <v>-0.26436854385201702</v>
          </cell>
          <cell r="P792">
            <v>-8.4019494065518896E-2</v>
          </cell>
          <cell r="Q792">
            <v>1.1310259579728057</v>
          </cell>
          <cell r="R792">
            <v>-0.32296781232951444</v>
          </cell>
          <cell r="T792">
            <v>0.15055050263283876</v>
          </cell>
          <cell r="U792">
            <v>0.39242636177502077</v>
          </cell>
          <cell r="V792">
            <v>0.91470951792336219</v>
          </cell>
        </row>
        <row r="793">
          <cell r="C793">
            <v>41030</v>
          </cell>
          <cell r="D793">
            <v>63.64</v>
          </cell>
          <cell r="E793">
            <v>31.85</v>
          </cell>
          <cell r="F793">
            <v>36.706000000000003</v>
          </cell>
          <cell r="G793">
            <v>5.6698639999999996</v>
          </cell>
          <cell r="H793">
            <v>3.9540980000000001</v>
          </cell>
          <cell r="I793">
            <v>34.46</v>
          </cell>
          <cell r="J793">
            <v>12.42</v>
          </cell>
          <cell r="L793">
            <v>0.38921632831259534</v>
          </cell>
          <cell r="M793">
            <v>0.30639868744872856</v>
          </cell>
          <cell r="N793">
            <v>0.28432470258922349</v>
          </cell>
          <cell r="O793">
            <v>-0.26436854385201702</v>
          </cell>
          <cell r="P793">
            <v>-0.11429142942517945</v>
          </cell>
          <cell r="Q793">
            <v>1.1297898640296662</v>
          </cell>
          <cell r="R793">
            <v>-0.32242225859247131</v>
          </cell>
          <cell r="T793">
            <v>0.14863571086644328</v>
          </cell>
          <cell r="U793">
            <v>0.39877658172677344</v>
          </cell>
          <cell r="V793">
            <v>0.88689740420271956</v>
          </cell>
        </row>
        <row r="794">
          <cell r="C794">
            <v>41031</v>
          </cell>
          <cell r="D794">
            <v>64.239999999999995</v>
          </cell>
          <cell r="E794">
            <v>32.090000000000003</v>
          </cell>
          <cell r="F794">
            <v>36.89</v>
          </cell>
          <cell r="G794">
            <v>5.705082</v>
          </cell>
          <cell r="H794">
            <v>3.9660760000000002</v>
          </cell>
          <cell r="I794">
            <v>34.78</v>
          </cell>
          <cell r="J794">
            <v>12.74</v>
          </cell>
          <cell r="L794">
            <v>0.40231390526085997</v>
          </cell>
          <cell r="M794">
            <v>0.31624282198523401</v>
          </cell>
          <cell r="N794">
            <v>0.29076277116864957</v>
          </cell>
          <cell r="O794">
            <v>-0.25979921580065291</v>
          </cell>
          <cell r="P794">
            <v>-0.11160838584397703</v>
          </cell>
          <cell r="Q794">
            <v>1.1495673671199014</v>
          </cell>
          <cell r="R794">
            <v>-0.30496453900709208</v>
          </cell>
          <cell r="T794">
            <v>0.17065581617999029</v>
          </cell>
          <cell r="U794">
            <v>0.4079496847696083</v>
          </cell>
          <cell r="V794">
            <v>0.94128553770086543</v>
          </cell>
        </row>
        <row r="795">
          <cell r="C795">
            <v>41032</v>
          </cell>
          <cell r="D795">
            <v>63.55</v>
          </cell>
          <cell r="E795">
            <v>31.39</v>
          </cell>
          <cell r="F795">
            <v>35.99</v>
          </cell>
          <cell r="G795">
            <v>5.6941800000000002</v>
          </cell>
          <cell r="H795">
            <v>3.9660760000000002</v>
          </cell>
          <cell r="I795">
            <v>33.36</v>
          </cell>
          <cell r="J795">
            <v>12.26</v>
          </cell>
          <cell r="L795">
            <v>0.38725169177035568</v>
          </cell>
          <cell r="M795">
            <v>0.28753076292042667</v>
          </cell>
          <cell r="N795">
            <v>0.25927221833449976</v>
          </cell>
          <cell r="O795">
            <v>-0.26121368608334838</v>
          </cell>
          <cell r="P795">
            <v>-0.11160838584397703</v>
          </cell>
          <cell r="Q795">
            <v>1.0618046971569841</v>
          </cell>
          <cell r="R795">
            <v>-0.33115111838516087</v>
          </cell>
          <cell r="T795">
            <v>0.20751555768310198</v>
          </cell>
          <cell r="U795">
            <v>0.44170771756978638</v>
          </cell>
          <cell r="V795">
            <v>1.0377008652657602</v>
          </cell>
        </row>
        <row r="796">
          <cell r="C796">
            <v>41033</v>
          </cell>
          <cell r="D796">
            <v>61.91</v>
          </cell>
          <cell r="E796">
            <v>30.59</v>
          </cell>
          <cell r="F796">
            <v>34.630000000000003</v>
          </cell>
          <cell r="G796">
            <v>5.4203530000000004</v>
          </cell>
          <cell r="H796">
            <v>3.9660760000000002</v>
          </cell>
          <cell r="I796">
            <v>31.63</v>
          </cell>
          <cell r="J796">
            <v>12.01</v>
          </cell>
          <cell r="L796">
            <v>0.35145164811176577</v>
          </cell>
          <cell r="M796">
            <v>0.25471698113207553</v>
          </cell>
          <cell r="N796">
            <v>0.21168649405178463</v>
          </cell>
          <cell r="O796">
            <v>-0.29674112637867711</v>
          </cell>
          <cell r="P796">
            <v>-0.11160838584397703</v>
          </cell>
          <cell r="Q796">
            <v>0.95488257107540164</v>
          </cell>
          <cell r="R796">
            <v>-0.34478996181123833</v>
          </cell>
          <cell r="T796">
            <v>0.19674485399712779</v>
          </cell>
          <cell r="U796">
            <v>0.43476454012852483</v>
          </cell>
          <cell r="V796">
            <v>1.0364647713226207</v>
          </cell>
        </row>
        <row r="797">
          <cell r="C797">
            <v>41036</v>
          </cell>
          <cell r="D797">
            <v>61.92</v>
          </cell>
          <cell r="E797">
            <v>30.61</v>
          </cell>
          <cell r="F797">
            <v>34.344999999999999</v>
          </cell>
          <cell r="G797">
            <v>5.5406899999999997</v>
          </cell>
          <cell r="H797">
            <v>3.8567490000000002</v>
          </cell>
          <cell r="I797">
            <v>31.3</v>
          </cell>
          <cell r="J797">
            <v>11.95</v>
          </cell>
          <cell r="L797">
            <v>0.35166994106090366</v>
          </cell>
          <cell r="M797">
            <v>0.25553732567678433</v>
          </cell>
          <cell r="N797">
            <v>0.20171448565430383</v>
          </cell>
          <cell r="O797">
            <v>-0.28112810946354838</v>
          </cell>
          <cell r="P797">
            <v>-0.13609737445660963</v>
          </cell>
          <cell r="Q797">
            <v>0.93448702101359715</v>
          </cell>
          <cell r="R797">
            <v>-0.34806328423349697</v>
          </cell>
          <cell r="T797">
            <v>0.20919100047869804</v>
          </cell>
          <cell r="U797">
            <v>0.44865089501104821</v>
          </cell>
          <cell r="V797">
            <v>1.0914709517923364</v>
          </cell>
        </row>
        <row r="798">
          <cell r="C798">
            <v>41037</v>
          </cell>
          <cell r="D798">
            <v>62.67</v>
          </cell>
          <cell r="E798">
            <v>30.63</v>
          </cell>
          <cell r="F798">
            <v>33.950000000000003</v>
          </cell>
          <cell r="G798">
            <v>5.2296500000000004</v>
          </cell>
          <cell r="H798">
            <v>3.9731779999999999</v>
          </cell>
          <cell r="I798">
            <v>31.55</v>
          </cell>
          <cell r="J798">
            <v>11.6</v>
          </cell>
          <cell r="L798">
            <v>0.36804191224623439</v>
          </cell>
          <cell r="M798">
            <v>0.25635767022149314</v>
          </cell>
          <cell r="N798">
            <v>0.18789363191042696</v>
          </cell>
          <cell r="O798">
            <v>-0.32148371730886327</v>
          </cell>
          <cell r="P798">
            <v>-0.11001755469406072</v>
          </cell>
          <cell r="Q798">
            <v>0.94993819530284318</v>
          </cell>
          <cell r="R798">
            <v>-0.36715766503000546</v>
          </cell>
          <cell r="T798">
            <v>0.1921972235519388</v>
          </cell>
          <cell r="U798">
            <v>0.42397474102454935</v>
          </cell>
          <cell r="V798">
            <v>1.0543881334981462</v>
          </cell>
        </row>
        <row r="799">
          <cell r="C799">
            <v>41038</v>
          </cell>
          <cell r="D799">
            <v>62.01</v>
          </cell>
          <cell r="E799">
            <v>30.6</v>
          </cell>
          <cell r="F799">
            <v>33.64</v>
          </cell>
          <cell r="G799">
            <v>5.2339960000000003</v>
          </cell>
          <cell r="H799">
            <v>4.0180809999999996</v>
          </cell>
          <cell r="I799">
            <v>31.07</v>
          </cell>
          <cell r="J799">
            <v>11.3</v>
          </cell>
          <cell r="L799">
            <v>0.35363457760314332</v>
          </cell>
          <cell r="M799">
            <v>0.25512715340442993</v>
          </cell>
          <cell r="N799">
            <v>0.1770468859342198</v>
          </cell>
          <cell r="O799">
            <v>-0.32091984940860685</v>
          </cell>
          <cell r="P799">
            <v>-9.9959389230149354E-2</v>
          </cell>
          <cell r="Q799">
            <v>0.92027194066749085</v>
          </cell>
          <cell r="R799">
            <v>-0.38352427714129833</v>
          </cell>
          <cell r="T799">
            <v>0.21349928195308762</v>
          </cell>
          <cell r="U799">
            <v>0.44087149546919674</v>
          </cell>
          <cell r="V799">
            <v>1.0964153275648951</v>
          </cell>
        </row>
        <row r="800">
          <cell r="C800">
            <v>41039</v>
          </cell>
          <cell r="D800">
            <v>62.48</v>
          </cell>
          <cell r="E800">
            <v>30.78</v>
          </cell>
          <cell r="F800">
            <v>33.369999999999997</v>
          </cell>
          <cell r="G800">
            <v>5.3340240000000003</v>
          </cell>
          <cell r="H800">
            <v>3.9784809999999999</v>
          </cell>
          <cell r="I800">
            <v>30.88</v>
          </cell>
          <cell r="J800">
            <v>11.1</v>
          </cell>
          <cell r="L800">
            <v>0.36389434621261718</v>
          </cell>
          <cell r="M800">
            <v>0.26251025430680897</v>
          </cell>
          <cell r="N800">
            <v>0.16759972008397472</v>
          </cell>
          <cell r="O800">
            <v>-0.30794180561503959</v>
          </cell>
          <cell r="P800">
            <v>-0.10882969527586761</v>
          </cell>
          <cell r="Q800">
            <v>0.90852904820766378</v>
          </cell>
          <cell r="R800">
            <v>-0.39443535188216039</v>
          </cell>
          <cell r="T800">
            <v>0.20392532312111045</v>
          </cell>
          <cell r="U800">
            <v>0.42847513632954248</v>
          </cell>
          <cell r="V800">
            <v>1.103831891223733</v>
          </cell>
        </row>
        <row r="801">
          <cell r="C801">
            <v>41040</v>
          </cell>
          <cell r="D801">
            <v>61.86</v>
          </cell>
          <cell r="E801">
            <v>30.74</v>
          </cell>
          <cell r="F801">
            <v>33.79</v>
          </cell>
          <cell r="G801">
            <v>5.2984929999999997</v>
          </cell>
          <cell r="H801">
            <v>3.93065</v>
          </cell>
          <cell r="I801">
            <v>30.94</v>
          </cell>
          <cell r="J801">
            <v>11.2</v>
          </cell>
          <cell r="L801">
            <v>0.35036018336607722</v>
          </cell>
          <cell r="M801">
            <v>0.26086956521739135</v>
          </cell>
          <cell r="N801">
            <v>0.18229531140657818</v>
          </cell>
          <cell r="O801">
            <v>-0.31255174357270388</v>
          </cell>
          <cell r="P801">
            <v>-0.11954372579285644</v>
          </cell>
          <cell r="Q801">
            <v>0.91223733003708296</v>
          </cell>
          <cell r="R801">
            <v>-0.38897981451172936</v>
          </cell>
          <cell r="T801">
            <v>0.20129248444231679</v>
          </cell>
          <cell r="U801">
            <v>0.43745565488860505</v>
          </cell>
          <cell r="V801">
            <v>1.0587144622991349</v>
          </cell>
        </row>
        <row r="802">
          <cell r="C802">
            <v>41043</v>
          </cell>
          <cell r="D802">
            <v>61.46</v>
          </cell>
          <cell r="E802">
            <v>30.63</v>
          </cell>
          <cell r="F802">
            <v>33.049999999999997</v>
          </cell>
          <cell r="G802">
            <v>4.9617880000000003</v>
          </cell>
          <cell r="H802">
            <v>3.9340980000000001</v>
          </cell>
          <cell r="I802">
            <v>31.13</v>
          </cell>
          <cell r="J802">
            <v>10.85</v>
          </cell>
          <cell r="L802">
            <v>0.34162846540056746</v>
          </cell>
          <cell r="M802">
            <v>0.25635767022149314</v>
          </cell>
          <cell r="N802">
            <v>0.15640307907627715</v>
          </cell>
          <cell r="O802">
            <v>-0.35623723399051754</v>
          </cell>
          <cell r="P802">
            <v>-0.11877138197352211</v>
          </cell>
          <cell r="Q802">
            <v>0.92398022249690981</v>
          </cell>
          <cell r="R802">
            <v>-0.40807419530823785</v>
          </cell>
          <cell r="T802">
            <v>0.22020105313547148</v>
          </cell>
          <cell r="U802">
            <v>0.45593869731800768</v>
          </cell>
          <cell r="V802">
            <v>1.1056860321384425</v>
          </cell>
        </row>
        <row r="803">
          <cell r="C803">
            <v>41044</v>
          </cell>
          <cell r="D803">
            <v>61.44</v>
          </cell>
          <cell r="E803">
            <v>30.29</v>
          </cell>
          <cell r="F803">
            <v>33.14</v>
          </cell>
          <cell r="G803">
            <v>4.9467299999999996</v>
          </cell>
          <cell r="H803">
            <v>3.8584000000000001</v>
          </cell>
          <cell r="I803">
            <v>31.05</v>
          </cell>
          <cell r="J803">
            <v>10.72</v>
          </cell>
          <cell r="L803">
            <v>0.34119187950229191</v>
          </cell>
          <cell r="M803">
            <v>0.24241181296144387</v>
          </cell>
          <cell r="N803">
            <v>0.15955213435969218</v>
          </cell>
          <cell r="O803">
            <v>-0.35819092079264836</v>
          </cell>
          <cell r="P803">
            <v>-0.13572755437374406</v>
          </cell>
          <cell r="Q803">
            <v>0.91903584672435112</v>
          </cell>
          <cell r="R803">
            <v>-0.41516639388979804</v>
          </cell>
          <cell r="T803">
            <v>0.23719483006223072</v>
          </cell>
          <cell r="U803">
            <v>0.46735693000060818</v>
          </cell>
          <cell r="V803">
            <v>1.1483312731767614</v>
          </cell>
        </row>
        <row r="804">
          <cell r="C804">
            <v>41045</v>
          </cell>
          <cell r="D804">
            <v>59.11</v>
          </cell>
          <cell r="E804">
            <v>29.96</v>
          </cell>
          <cell r="F804">
            <v>32.18</v>
          </cell>
          <cell r="G804">
            <v>5.0047689999999996</v>
          </cell>
          <cell r="H804">
            <v>3.7947120000000001</v>
          </cell>
          <cell r="I804">
            <v>30.77</v>
          </cell>
          <cell r="J804">
            <v>10.17</v>
          </cell>
          <cell r="L804">
            <v>0.29032962235319792</v>
          </cell>
          <cell r="M804">
            <v>0.22887612797374901</v>
          </cell>
          <cell r="N804">
            <v>0.12596221133659902</v>
          </cell>
          <cell r="O804">
            <v>-0.3506607024164452</v>
          </cell>
          <cell r="P804">
            <v>-0.14999351526868621</v>
          </cell>
          <cell r="Q804">
            <v>0.90173053152039562</v>
          </cell>
          <cell r="R804">
            <v>-0.44517184942716848</v>
          </cell>
          <cell r="T804">
            <v>0.25059837242699856</v>
          </cell>
          <cell r="U804">
            <v>0.48480609783291784</v>
          </cell>
          <cell r="V804">
            <v>1.1446229913473425</v>
          </cell>
        </row>
        <row r="805">
          <cell r="C805">
            <v>41046</v>
          </cell>
          <cell r="D805">
            <v>57.16</v>
          </cell>
          <cell r="E805">
            <v>29.35</v>
          </cell>
          <cell r="F805">
            <v>31.3</v>
          </cell>
          <cell r="G805">
            <v>4.7297209999999996</v>
          </cell>
          <cell r="H805">
            <v>4.0442099999999996</v>
          </cell>
          <cell r="I805">
            <v>30.07</v>
          </cell>
          <cell r="J805">
            <v>9.7200000000000006</v>
          </cell>
          <cell r="L805">
            <v>0.24776249727133792</v>
          </cell>
          <cell r="M805">
            <v>0.2038556193601313</v>
          </cell>
          <cell r="N805">
            <v>9.5171448565430472E-2</v>
          </cell>
          <cell r="O805">
            <v>-0.38634656026957714</v>
          </cell>
          <cell r="P805">
            <v>-9.4106555223367083E-2</v>
          </cell>
          <cell r="Q805">
            <v>0.85846724351050674</v>
          </cell>
          <cell r="R805">
            <v>-0.46972176759410789</v>
          </cell>
          <cell r="T805">
            <v>0.26160842508377213</v>
          </cell>
          <cell r="U805">
            <v>0.48515579071134624</v>
          </cell>
          <cell r="V805">
            <v>1.1798516687268235</v>
          </cell>
        </row>
        <row r="806">
          <cell r="C806">
            <v>41047</v>
          </cell>
          <cell r="D806">
            <v>55.98</v>
          </cell>
          <cell r="E806">
            <v>28.73</v>
          </cell>
          <cell r="F806">
            <v>31.32</v>
          </cell>
          <cell r="G806">
            <v>4.6813929999999999</v>
          </cell>
          <cell r="H806">
            <v>3.917109</v>
          </cell>
          <cell r="I806">
            <v>30.02</v>
          </cell>
          <cell r="J806">
            <v>9.6</v>
          </cell>
          <cell r="L806">
            <v>0.22200392927308443</v>
          </cell>
          <cell r="M806">
            <v>0.17842493847415919</v>
          </cell>
          <cell r="N806">
            <v>9.5871238628411515E-2</v>
          </cell>
          <cell r="O806">
            <v>-0.39261683359760047</v>
          </cell>
          <cell r="P806">
            <v>-0.12257687766571179</v>
          </cell>
          <cell r="Q806">
            <v>0.85537700865265753</v>
          </cell>
          <cell r="R806">
            <v>-0.47626841243862517</v>
          </cell>
          <cell r="T806">
            <v>0.21014839636189564</v>
          </cell>
          <cell r="U806">
            <v>0.44899045186401509</v>
          </cell>
          <cell r="V806">
            <v>1.1310259579728057</v>
          </cell>
        </row>
        <row r="807">
          <cell r="C807">
            <v>41050</v>
          </cell>
          <cell r="D807">
            <v>57.22</v>
          </cell>
          <cell r="E807">
            <v>29.48</v>
          </cell>
          <cell r="F807">
            <v>32.28</v>
          </cell>
          <cell r="G807">
            <v>4.7609320000000004</v>
          </cell>
          <cell r="H807">
            <v>3.883006</v>
          </cell>
          <cell r="I807">
            <v>30.91</v>
          </cell>
          <cell r="J807">
            <v>9.9</v>
          </cell>
          <cell r="L807">
            <v>0.24907225496616459</v>
          </cell>
          <cell r="M807">
            <v>0.20918785890073832</v>
          </cell>
          <cell r="N807">
            <v>0.12946116165150467</v>
          </cell>
          <cell r="O807">
            <v>-0.38229711686531997</v>
          </cell>
          <cell r="P807">
            <v>-0.1302158687535182</v>
          </cell>
          <cell r="Q807">
            <v>0.91038318912237326</v>
          </cell>
          <cell r="R807">
            <v>-0.45990180032733219</v>
          </cell>
          <cell r="T807">
            <v>0.22762087123025368</v>
          </cell>
          <cell r="U807">
            <v>0.46588213829593145</v>
          </cell>
          <cell r="V807">
            <v>1.1508034610630407</v>
          </cell>
        </row>
        <row r="808">
          <cell r="C808">
            <v>41051</v>
          </cell>
          <cell r="D808">
            <v>57.93</v>
          </cell>
          <cell r="E808">
            <v>29.36</v>
          </cell>
          <cell r="F808">
            <v>32.049999999999997</v>
          </cell>
          <cell r="G808">
            <v>5.1641700000000004</v>
          </cell>
          <cell r="H808">
            <v>3.9014630000000001</v>
          </cell>
          <cell r="I808">
            <v>31.27</v>
          </cell>
          <cell r="J808">
            <v>9.69</v>
          </cell>
          <cell r="L808">
            <v>0.26457105435494421</v>
          </cell>
          <cell r="M808">
            <v>0.2042657916324857</v>
          </cell>
          <cell r="N808">
            <v>0.12141357592722191</v>
          </cell>
          <cell r="O808">
            <v>-0.32997936160448826</v>
          </cell>
          <cell r="P808">
            <v>-0.12608154454428011</v>
          </cell>
          <cell r="Q808">
            <v>0.93263288009888745</v>
          </cell>
          <cell r="R808">
            <v>-0.47135842880523726</v>
          </cell>
          <cell r="T808">
            <v>0.18788894207754908</v>
          </cell>
          <cell r="U808">
            <v>0.43736949867218045</v>
          </cell>
          <cell r="V808">
            <v>1.1143386897404204</v>
          </cell>
        </row>
        <row r="809">
          <cell r="C809">
            <v>41052</v>
          </cell>
          <cell r="D809">
            <v>58.14</v>
          </cell>
          <cell r="E809">
            <v>29.14</v>
          </cell>
          <cell r="F809">
            <v>32.29</v>
          </cell>
          <cell r="G809">
            <v>5.1456619999999997</v>
          </cell>
          <cell r="H809">
            <v>3.8199700000000001</v>
          </cell>
          <cell r="I809">
            <v>33.520000000000003</v>
          </cell>
          <cell r="J809">
            <v>9.86</v>
          </cell>
          <cell r="L809">
            <v>0.26915520628683698</v>
          </cell>
          <cell r="M809">
            <v>0.19524200164068906</v>
          </cell>
          <cell r="N809">
            <v>0.12981105668299509</v>
          </cell>
          <cell r="O809">
            <v>-0.33238066558468737</v>
          </cell>
          <cell r="P809">
            <v>-0.14433578319538432</v>
          </cell>
          <cell r="Q809">
            <v>1.0716934487021015</v>
          </cell>
          <cell r="R809">
            <v>-0.46208401527550458</v>
          </cell>
          <cell r="T809">
            <v>0.19243657252273821</v>
          </cell>
          <cell r="U809">
            <v>0.44644124146039843</v>
          </cell>
          <cell r="V809">
            <v>1.1254635352286775</v>
          </cell>
        </row>
        <row r="810">
          <cell r="C810">
            <v>41053</v>
          </cell>
          <cell r="D810">
            <v>57.15</v>
          </cell>
          <cell r="E810">
            <v>28.89</v>
          </cell>
          <cell r="F810">
            <v>31.15</v>
          </cell>
          <cell r="G810">
            <v>5.1571059999999997</v>
          </cell>
          <cell r="H810">
            <v>3.839134</v>
          </cell>
          <cell r="I810">
            <v>32.51</v>
          </cell>
          <cell r="J810">
            <v>9.75</v>
          </cell>
          <cell r="L810">
            <v>0.24754420432220026</v>
          </cell>
          <cell r="M810">
            <v>0.18498769483182942</v>
          </cell>
          <cell r="N810">
            <v>8.9923023093072096E-2</v>
          </cell>
          <cell r="O810">
            <v>-0.33089587399459675</v>
          </cell>
          <cell r="P810">
            <v>-0.14004309266356252</v>
          </cell>
          <cell r="Q810">
            <v>1.0092707045735474</v>
          </cell>
          <cell r="R810">
            <v>-0.46808510638297862</v>
          </cell>
          <cell r="T810">
            <v>0.20775490665390137</v>
          </cell>
          <cell r="U810">
            <v>0.45721583652618136</v>
          </cell>
          <cell r="V810">
            <v>1.1569839307787391</v>
          </cell>
        </row>
        <row r="811">
          <cell r="C811">
            <v>41054</v>
          </cell>
          <cell r="D811">
            <v>57.32</v>
          </cell>
          <cell r="E811">
            <v>28.94</v>
          </cell>
          <cell r="F811">
            <v>31.68</v>
          </cell>
          <cell r="G811">
            <v>5.0748509999999998</v>
          </cell>
          <cell r="H811">
            <v>3.742543</v>
          </cell>
          <cell r="I811">
            <v>33.15</v>
          </cell>
          <cell r="J811">
            <v>9.92</v>
          </cell>
          <cell r="L811">
            <v>0.25125518445754191</v>
          </cell>
          <cell r="M811">
            <v>0.18703855619360144</v>
          </cell>
          <cell r="N811">
            <v>0.10846745976207139</v>
          </cell>
          <cell r="O811">
            <v>-0.34156797572850994</v>
          </cell>
          <cell r="P811">
            <v>-0.16167924749341056</v>
          </cell>
          <cell r="Q811">
            <v>1.0488257107540173</v>
          </cell>
          <cell r="R811">
            <v>-0.45881069285324605</v>
          </cell>
          <cell r="T811">
            <v>0.20009573958831978</v>
          </cell>
          <cell r="U811">
            <v>0.44412515964240101</v>
          </cell>
          <cell r="V811">
            <v>1.1205191594561188</v>
          </cell>
        </row>
        <row r="812">
          <cell r="C812">
            <v>41057</v>
          </cell>
          <cell r="D812">
            <v>57.32</v>
          </cell>
          <cell r="E812">
            <v>28.94</v>
          </cell>
          <cell r="F812">
            <v>31.68</v>
          </cell>
          <cell r="G812">
            <v>5.081156</v>
          </cell>
          <cell r="H812">
            <v>3.7735850000000002</v>
          </cell>
          <cell r="I812">
            <v>33.15</v>
          </cell>
          <cell r="J812">
            <v>9.92</v>
          </cell>
          <cell r="L812">
            <v>0.25125518445754191</v>
          </cell>
          <cell r="M812">
            <v>0.18703855619360144</v>
          </cell>
          <cell r="N812">
            <v>0.10846745976207139</v>
          </cell>
          <cell r="O812">
            <v>-0.34074993911757656</v>
          </cell>
          <cell r="P812">
            <v>-0.15472591314312789</v>
          </cell>
          <cell r="Q812">
            <v>1.0488257107540173</v>
          </cell>
          <cell r="R812">
            <v>-0.45881069285324605</v>
          </cell>
          <cell r="T812">
            <v>0.25227381522259451</v>
          </cell>
          <cell r="U812">
            <v>0.48748707656753654</v>
          </cell>
          <cell r="V812">
            <v>1.218788627935723</v>
          </cell>
        </row>
        <row r="813">
          <cell r="C813">
            <v>41058</v>
          </cell>
          <cell r="D813">
            <v>58.39</v>
          </cell>
          <cell r="E813">
            <v>29.36</v>
          </cell>
          <cell r="F813">
            <v>32.89</v>
          </cell>
          <cell r="G813">
            <v>5.2114000000000003</v>
          </cell>
          <cell r="H813">
            <v>3.800176</v>
          </cell>
          <cell r="I813">
            <v>34.450000000000003</v>
          </cell>
          <cell r="J813">
            <v>10</v>
          </cell>
          <cell r="L813">
            <v>0.27461253001528041</v>
          </cell>
          <cell r="M813">
            <v>0.2042657916324857</v>
          </cell>
          <cell r="N813">
            <v>0.15080475857242837</v>
          </cell>
          <cell r="O813">
            <v>-0.32385154730878929</v>
          </cell>
          <cell r="P813">
            <v>-0.1487695922324791</v>
          </cell>
          <cell r="Q813">
            <v>1.1291718170580967</v>
          </cell>
          <cell r="R813">
            <v>-0.45444626295690116</v>
          </cell>
          <cell r="T813">
            <v>0.25035902345619915</v>
          </cell>
          <cell r="U813">
            <v>0.49568712116604841</v>
          </cell>
          <cell r="V813">
            <v>1.1934487021013598</v>
          </cell>
        </row>
        <row r="814">
          <cell r="C814">
            <v>41059</v>
          </cell>
          <cell r="D814">
            <v>57.45</v>
          </cell>
          <cell r="E814">
            <v>28.95</v>
          </cell>
          <cell r="F814">
            <v>32.19</v>
          </cell>
          <cell r="G814">
            <v>5.0517700000000003</v>
          </cell>
          <cell r="H814">
            <v>3.7613979999999998</v>
          </cell>
          <cell r="I814">
            <v>33.06</v>
          </cell>
          <cell r="J814">
            <v>9.6</v>
          </cell>
          <cell r="L814">
            <v>0.25409299279633268</v>
          </cell>
          <cell r="M814">
            <v>0.18744872846595562</v>
          </cell>
          <cell r="N814">
            <v>0.12631210636808965</v>
          </cell>
          <cell r="O814">
            <v>-0.34456259952184098</v>
          </cell>
          <cell r="P814">
            <v>-0.15745577222846063</v>
          </cell>
          <cell r="Q814">
            <v>1.0432632880098889</v>
          </cell>
          <cell r="R814">
            <v>-0.47626841243862517</v>
          </cell>
          <cell r="T814">
            <v>0.26567735758736249</v>
          </cell>
          <cell r="U814">
            <v>0.50828113280220544</v>
          </cell>
          <cell r="V814">
            <v>1.208899876390606</v>
          </cell>
        </row>
        <row r="815">
          <cell r="C815">
            <v>41060</v>
          </cell>
          <cell r="D815">
            <v>57.31</v>
          </cell>
          <cell r="E815">
            <v>28.48</v>
          </cell>
          <cell r="F815">
            <v>32.35</v>
          </cell>
          <cell r="G815">
            <v>5.087383</v>
          </cell>
          <cell r="H815">
            <v>3.766839</v>
          </cell>
          <cell r="I815">
            <v>33.1</v>
          </cell>
          <cell r="J815">
            <v>9.1999999999999993</v>
          </cell>
          <cell r="L815">
            <v>0.25103689150840425</v>
          </cell>
          <cell r="M815">
            <v>0.16817063166529955</v>
          </cell>
          <cell r="N815">
            <v>0.13191042687193844</v>
          </cell>
          <cell r="O815">
            <v>-0.33994202254719086</v>
          </cell>
          <cell r="P815">
            <v>-0.15623700113768391</v>
          </cell>
          <cell r="Q815">
            <v>1.0457354758961683</v>
          </cell>
          <cell r="R815">
            <v>-0.49809056192034917</v>
          </cell>
          <cell r="T815">
            <v>0.25610339875538529</v>
          </cell>
          <cell r="U815">
            <v>0.5083014048531288</v>
          </cell>
          <cell r="V815">
            <v>1.199011124845488</v>
          </cell>
        </row>
        <row r="816">
          <cell r="C816">
            <v>41061</v>
          </cell>
          <cell r="D816">
            <v>55.12</v>
          </cell>
          <cell r="E816">
            <v>27</v>
          </cell>
          <cell r="F816">
            <v>31.74</v>
          </cell>
          <cell r="G816">
            <v>4.9309810000000001</v>
          </cell>
          <cell r="H816">
            <v>3.608215</v>
          </cell>
          <cell r="I816">
            <v>30.98</v>
          </cell>
          <cell r="J816">
            <v>8.74</v>
          </cell>
          <cell r="L816">
            <v>0.20323073564723848</v>
          </cell>
          <cell r="M816">
            <v>0.10746513535684987</v>
          </cell>
          <cell r="N816">
            <v>0.11056682995101474</v>
          </cell>
          <cell r="O816">
            <v>-0.36023426077450227</v>
          </cell>
          <cell r="P816">
            <v>-0.19176840078909885</v>
          </cell>
          <cell r="Q816">
            <v>0.91470951792336219</v>
          </cell>
          <cell r="R816">
            <v>-0.52318603382433171</v>
          </cell>
          <cell r="T816">
            <v>0.22450933460986108</v>
          </cell>
          <cell r="U816">
            <v>0.4886425834701697</v>
          </cell>
          <cell r="V816">
            <v>1.1310259579728057</v>
          </cell>
        </row>
        <row r="817">
          <cell r="C817">
            <v>41064</v>
          </cell>
          <cell r="D817">
            <v>55.85</v>
          </cell>
          <cell r="E817">
            <v>27.09</v>
          </cell>
          <cell r="F817">
            <v>32.020000000000003</v>
          </cell>
          <cell r="G817">
            <v>5.0065609999999996</v>
          </cell>
          <cell r="H817">
            <v>3.5009260000000002</v>
          </cell>
          <cell r="I817">
            <v>30.53</v>
          </cell>
          <cell r="J817">
            <v>8.74</v>
          </cell>
          <cell r="L817">
            <v>0.21916612093429388</v>
          </cell>
          <cell r="M817">
            <v>0.1111566858080395</v>
          </cell>
          <cell r="N817">
            <v>0.12036389083275045</v>
          </cell>
          <cell r="O817">
            <v>-0.35042820097206884</v>
          </cell>
          <cell r="P817">
            <v>-0.21580088223705529</v>
          </cell>
          <cell r="Q817">
            <v>0.88689740420271956</v>
          </cell>
          <cell r="R817">
            <v>-0.52318603382433171</v>
          </cell>
          <cell r="T817">
            <v>0.20823360459550017</v>
          </cell>
          <cell r="U817">
            <v>0.48582476839181821</v>
          </cell>
          <cell r="V817">
            <v>1.0574783683559952</v>
          </cell>
        </row>
        <row r="818">
          <cell r="C818">
            <v>41065</v>
          </cell>
          <cell r="D818">
            <v>57.18</v>
          </cell>
          <cell r="E818">
            <v>27.475000000000001</v>
          </cell>
          <cell r="F818">
            <v>32.700000000000003</v>
          </cell>
          <cell r="G818">
            <v>5.0420379999999998</v>
          </cell>
          <cell r="H818">
            <v>3.624571</v>
          </cell>
          <cell r="I818">
            <v>31.41</v>
          </cell>
          <cell r="J818">
            <v>9.41</v>
          </cell>
          <cell r="L818">
            <v>0.24819908316961348</v>
          </cell>
          <cell r="M818">
            <v>0.12694831829368347</v>
          </cell>
          <cell r="N818">
            <v>0.1441567529741079</v>
          </cell>
          <cell r="O818">
            <v>-0.34582526919632217</v>
          </cell>
          <cell r="P818">
            <v>-0.18810469559506426</v>
          </cell>
          <cell r="Q818">
            <v>0.94128553770086532</v>
          </cell>
          <cell r="R818">
            <v>-0.48663393344244399</v>
          </cell>
          <cell r="T818">
            <v>0.18334131163235995</v>
          </cell>
          <cell r="U818">
            <v>0.47090453891220163</v>
          </cell>
          <cell r="V818">
            <v>1.0661310259579728</v>
          </cell>
        </row>
        <row r="819">
          <cell r="C819">
            <v>41066</v>
          </cell>
          <cell r="D819">
            <v>58.405000000000001</v>
          </cell>
          <cell r="E819">
            <v>28.594999999999999</v>
          </cell>
          <cell r="F819">
            <v>34.22</v>
          </cell>
          <cell r="G819">
            <v>5.1480439999999996</v>
          </cell>
          <cell r="H819">
            <v>3.6805159999999999</v>
          </cell>
          <cell r="I819">
            <v>32.97</v>
          </cell>
          <cell r="J819">
            <v>9.6999999999999993</v>
          </cell>
          <cell r="L819">
            <v>0.27493996943898713</v>
          </cell>
          <cell r="M819">
            <v>0.17288761279737486</v>
          </cell>
          <cell r="N819">
            <v>0.19734079776067182</v>
          </cell>
          <cell r="O819">
            <v>-0.33207161511565586</v>
          </cell>
          <cell r="P819">
            <v>-0.17557314832921289</v>
          </cell>
          <cell r="Q819">
            <v>1.03770086526576</v>
          </cell>
          <cell r="R819">
            <v>-0.47081287506819425</v>
          </cell>
          <cell r="T819">
            <v>0.17017711823839166</v>
          </cell>
          <cell r="U819">
            <v>0.46363194064343477</v>
          </cell>
          <cell r="V819">
            <v>1.0457354758961683</v>
          </cell>
        </row>
        <row r="820">
          <cell r="C820">
            <v>41067</v>
          </cell>
          <cell r="D820">
            <v>58</v>
          </cell>
          <cell r="E820">
            <v>28.23</v>
          </cell>
          <cell r="F820">
            <v>33.869999999999997</v>
          </cell>
          <cell r="G820">
            <v>5.3475669999999997</v>
          </cell>
          <cell r="H820">
            <v>3.744424</v>
          </cell>
          <cell r="I820">
            <v>32.950000000000003</v>
          </cell>
          <cell r="J820">
            <v>9.5299999999999994</v>
          </cell>
          <cell r="L820">
            <v>0.26609910499890854</v>
          </cell>
          <cell r="M820">
            <v>0.15791632485643969</v>
          </cell>
          <cell r="N820">
            <v>0.18509447165850235</v>
          </cell>
          <cell r="O820">
            <v>-0.30618468113893016</v>
          </cell>
          <cell r="P820">
            <v>-0.16125790795623896</v>
          </cell>
          <cell r="Q820">
            <v>1.0364647713226209</v>
          </cell>
          <cell r="R820">
            <v>-0.48008728859792693</v>
          </cell>
          <cell r="T820">
            <v>0.15174724748683574</v>
          </cell>
          <cell r="U820">
            <v>0.45258874090291729</v>
          </cell>
          <cell r="V820">
            <v>1.0135970333745363</v>
          </cell>
        </row>
        <row r="821">
          <cell r="C821">
            <v>41068</v>
          </cell>
          <cell r="D821">
            <v>58.76</v>
          </cell>
          <cell r="E821">
            <v>28.52</v>
          </cell>
          <cell r="F821">
            <v>34.06</v>
          </cell>
          <cell r="G821">
            <v>5.2741910000000001</v>
          </cell>
          <cell r="H821">
            <v>3.6212749999999998</v>
          </cell>
          <cell r="I821">
            <v>33.840000000000003</v>
          </cell>
          <cell r="J821">
            <v>9.48</v>
          </cell>
          <cell r="L821">
            <v>0.28268936913337694</v>
          </cell>
          <cell r="M821">
            <v>0.16981132075471694</v>
          </cell>
          <cell r="N821">
            <v>0.19174247725682303</v>
          </cell>
          <cell r="O821">
            <v>-0.31570478492383824</v>
          </cell>
          <cell r="P821">
            <v>-0.18884299177503117</v>
          </cell>
          <cell r="Q821">
            <v>1.0914709517923367</v>
          </cell>
          <cell r="R821">
            <v>-0.48281505728314233</v>
          </cell>
          <cell r="T821">
            <v>0.15988511249401627</v>
          </cell>
          <cell r="U821">
            <v>0.47401629872894235</v>
          </cell>
          <cell r="V821">
            <v>1.0488257107540173</v>
          </cell>
        </row>
        <row r="822">
          <cell r="C822">
            <v>41071</v>
          </cell>
          <cell r="D822">
            <v>57.79</v>
          </cell>
          <cell r="E822">
            <v>27.65</v>
          </cell>
          <cell r="F822">
            <v>33.195</v>
          </cell>
          <cell r="G822">
            <v>5.1583880000000004</v>
          </cell>
          <cell r="H822">
            <v>3.7726359999999999</v>
          </cell>
          <cell r="I822">
            <v>33.24</v>
          </cell>
          <cell r="J822">
            <v>9.08</v>
          </cell>
          <cell r="L822">
            <v>0.26151495306701578</v>
          </cell>
          <cell r="M822">
            <v>0.13412633305988519</v>
          </cell>
          <cell r="N822">
            <v>0.16147655703289021</v>
          </cell>
          <cell r="O822">
            <v>-0.33072954204610872</v>
          </cell>
          <cell r="P822">
            <v>-0.15493848689154688</v>
          </cell>
          <cell r="Q822">
            <v>1.0543881334981462</v>
          </cell>
          <cell r="R822">
            <v>-0.50463720676486634</v>
          </cell>
          <cell r="T822">
            <v>0.14911440880804208</v>
          </cell>
          <cell r="U822">
            <v>0.4681728800502748</v>
          </cell>
          <cell r="V822">
            <v>1.0234857849196541</v>
          </cell>
        </row>
        <row r="823">
          <cell r="C823">
            <v>41072</v>
          </cell>
          <cell r="D823">
            <v>59.4</v>
          </cell>
          <cell r="E823">
            <v>28.24</v>
          </cell>
          <cell r="F823">
            <v>34.130000000000003</v>
          </cell>
          <cell r="G823">
            <v>5.1387939999999999</v>
          </cell>
          <cell r="H823">
            <v>3.735614</v>
          </cell>
          <cell r="I823">
            <v>33.92</v>
          </cell>
          <cell r="J823">
            <v>9.18</v>
          </cell>
          <cell r="L823">
            <v>0.29666011787819246</v>
          </cell>
          <cell r="M823">
            <v>0.1583264971287941</v>
          </cell>
          <cell r="N823">
            <v>0.19419174247725701</v>
          </cell>
          <cell r="O823">
            <v>-0.33327174812931704</v>
          </cell>
          <cell r="P823">
            <v>-0.16323132705378385</v>
          </cell>
          <cell r="Q823">
            <v>1.0964153275648951</v>
          </cell>
          <cell r="R823">
            <v>-0.49918166939443531</v>
          </cell>
          <cell r="T823">
            <v>0.14432742939205367</v>
          </cell>
          <cell r="U823">
            <v>0.4748119767276856</v>
          </cell>
          <cell r="V823">
            <v>1.0420271940667489</v>
          </cell>
        </row>
        <row r="824">
          <cell r="C824">
            <v>41073</v>
          </cell>
          <cell r="D824">
            <v>58.94</v>
          </cell>
          <cell r="E824">
            <v>27.82</v>
          </cell>
          <cell r="F824">
            <v>33.799999999999997</v>
          </cell>
          <cell r="G824">
            <v>5.1859780000000004</v>
          </cell>
          <cell r="H824">
            <v>3.7405539999999999</v>
          </cell>
          <cell r="I824">
            <v>34.04</v>
          </cell>
          <cell r="J824">
            <v>9.2799999999999994</v>
          </cell>
          <cell r="L824">
            <v>0.28661864221785627</v>
          </cell>
          <cell r="M824">
            <v>0.14109926168990983</v>
          </cell>
          <cell r="N824">
            <v>0.18264520643806859</v>
          </cell>
          <cell r="O824">
            <v>-0.32714990206265882</v>
          </cell>
          <cell r="P824">
            <v>-0.16212477877434317</v>
          </cell>
          <cell r="Q824">
            <v>1.103831891223733</v>
          </cell>
          <cell r="R824">
            <v>-0.49372613202400439</v>
          </cell>
          <cell r="T824">
            <v>0.18334131163235995</v>
          </cell>
          <cell r="U824">
            <v>0.49131342617932661</v>
          </cell>
          <cell r="V824">
            <v>1.088380716934487</v>
          </cell>
        </row>
        <row r="825">
          <cell r="C825">
            <v>41074</v>
          </cell>
          <cell r="D825">
            <v>56.79</v>
          </cell>
          <cell r="E825">
            <v>27.73</v>
          </cell>
          <cell r="F825">
            <v>33.89</v>
          </cell>
          <cell r="G825">
            <v>5.049474</v>
          </cell>
          <cell r="H825">
            <v>3.6817549999999999</v>
          </cell>
          <cell r="I825">
            <v>33.31</v>
          </cell>
          <cell r="J825">
            <v>9.09</v>
          </cell>
          <cell r="L825">
            <v>0.23968565815324161</v>
          </cell>
          <cell r="M825">
            <v>0.13740771123872042</v>
          </cell>
          <cell r="N825">
            <v>0.18579426172148361</v>
          </cell>
          <cell r="O825">
            <v>-0.34486049199744817</v>
          </cell>
          <cell r="P825">
            <v>-0.17529561526884307</v>
          </cell>
          <cell r="Q825">
            <v>1.0587144622991351</v>
          </cell>
          <cell r="R825">
            <v>-0.50409165302782322</v>
          </cell>
          <cell r="T825">
            <v>0.20703685974150304</v>
          </cell>
          <cell r="U825">
            <v>0.50312189584220246</v>
          </cell>
          <cell r="V825">
            <v>1.2274412855377008</v>
          </cell>
        </row>
        <row r="826">
          <cell r="C826">
            <v>41075</v>
          </cell>
          <cell r="D826">
            <v>56.5</v>
          </cell>
          <cell r="E826">
            <v>27.86</v>
          </cell>
          <cell r="F826">
            <v>34.28</v>
          </cell>
          <cell r="G826">
            <v>5.2284360000000003</v>
          </cell>
          <cell r="H826">
            <v>3.7248920000000001</v>
          </cell>
          <cell r="I826">
            <v>34.07</v>
          </cell>
          <cell r="J826">
            <v>9.57</v>
          </cell>
          <cell r="L826">
            <v>0.23335516262824707</v>
          </cell>
          <cell r="M826">
            <v>0.14273995077932744</v>
          </cell>
          <cell r="N826">
            <v>0.19944016794961517</v>
          </cell>
          <cell r="O826">
            <v>-0.3216412266578994</v>
          </cell>
          <cell r="P826">
            <v>-0.1656330296149503</v>
          </cell>
          <cell r="Q826">
            <v>1.1056860321384425</v>
          </cell>
          <cell r="R826">
            <v>-0.47790507364975443</v>
          </cell>
          <cell r="T826">
            <v>0.18693154619435148</v>
          </cell>
          <cell r="U826">
            <v>0.48254576415495959</v>
          </cell>
          <cell r="V826">
            <v>1.1804697156983932</v>
          </cell>
        </row>
        <row r="827">
          <cell r="C827">
            <v>41078</v>
          </cell>
          <cell r="D827">
            <v>56.77</v>
          </cell>
          <cell r="E827">
            <v>28.02</v>
          </cell>
          <cell r="F827">
            <v>34.659999999999997</v>
          </cell>
          <cell r="G827">
            <v>5.3521830000000001</v>
          </cell>
          <cell r="H827">
            <v>3.7501579999999999</v>
          </cell>
          <cell r="I827">
            <v>34.76</v>
          </cell>
          <cell r="J827">
            <v>9.8000000000000007</v>
          </cell>
          <cell r="L827">
            <v>0.23924907225496628</v>
          </cell>
          <cell r="M827">
            <v>0.14930270713699767</v>
          </cell>
          <cell r="N827">
            <v>0.21273617914625609</v>
          </cell>
          <cell r="O827">
            <v>-0.30558578232908584</v>
          </cell>
          <cell r="P827">
            <v>-0.15997350556062906</v>
          </cell>
          <cell r="Q827">
            <v>1.1483312731767614</v>
          </cell>
          <cell r="R827">
            <v>-0.46535733769776311</v>
          </cell>
          <cell r="T827">
            <v>0.17711823839157489</v>
          </cell>
          <cell r="U827">
            <v>0.46473169940602899</v>
          </cell>
          <cell r="V827">
            <v>1.1316440049443759</v>
          </cell>
        </row>
        <row r="828">
          <cell r="C828">
            <v>41079</v>
          </cell>
          <cell r="D828">
            <v>57.02</v>
          </cell>
          <cell r="E828">
            <v>28.27</v>
          </cell>
          <cell r="F828">
            <v>34.979999999999997</v>
          </cell>
          <cell r="G828">
            <v>5.598071</v>
          </cell>
          <cell r="H828">
            <v>3.6952669999999999</v>
          </cell>
          <cell r="I828">
            <v>34.700000000000003</v>
          </cell>
          <cell r="J828">
            <v>10</v>
          </cell>
          <cell r="L828">
            <v>0.24470639598340971</v>
          </cell>
          <cell r="M828">
            <v>0.15955701394585731</v>
          </cell>
          <cell r="N828">
            <v>0.22393282015395388</v>
          </cell>
          <cell r="O828">
            <v>-0.27368326271145205</v>
          </cell>
          <cell r="P828">
            <v>-0.17226895932718278</v>
          </cell>
          <cell r="Q828">
            <v>1.1446229913473425</v>
          </cell>
          <cell r="R828">
            <v>-0.45444626295690116</v>
          </cell>
          <cell r="T828">
            <v>0.17161321206318816</v>
          </cell>
          <cell r="U828">
            <v>0.45096697682904563</v>
          </cell>
          <cell r="V828">
            <v>1.1124845488257109</v>
          </cell>
        </row>
        <row r="829">
          <cell r="C829">
            <v>41080</v>
          </cell>
          <cell r="D829">
            <v>57</v>
          </cell>
          <cell r="E829">
            <v>28.54</v>
          </cell>
          <cell r="F829">
            <v>35.270000000000003</v>
          </cell>
          <cell r="G829">
            <v>5.8081740000000002</v>
          </cell>
          <cell r="H829">
            <v>3.714664</v>
          </cell>
          <cell r="I829">
            <v>35.270000000000003</v>
          </cell>
          <cell r="J829">
            <v>10.210000000000001</v>
          </cell>
          <cell r="L829">
            <v>0.24426981008513415</v>
          </cell>
          <cell r="M829">
            <v>0.17063166529942575</v>
          </cell>
          <cell r="N829">
            <v>0.23407977606718</v>
          </cell>
          <cell r="O829">
            <v>-0.24642363605531714</v>
          </cell>
          <cell r="P829">
            <v>-0.16792407734817272</v>
          </cell>
          <cell r="Q829">
            <v>1.1798516687268235</v>
          </cell>
          <cell r="R829">
            <v>-0.44298963447899609</v>
          </cell>
          <cell r="T829">
            <v>0.19506941120153187</v>
          </cell>
          <cell r="U829">
            <v>0.44653246568955379</v>
          </cell>
          <cell r="V829">
            <v>1.1143386897404204</v>
          </cell>
        </row>
        <row r="830">
          <cell r="C830">
            <v>41081</v>
          </cell>
          <cell r="D830">
            <v>55.13</v>
          </cell>
          <cell r="E830">
            <v>27.594999999999999</v>
          </cell>
          <cell r="F830">
            <v>33.6</v>
          </cell>
          <cell r="G830">
            <v>5.6781740000000003</v>
          </cell>
          <cell r="H830">
            <v>3.7249279999999998</v>
          </cell>
          <cell r="I830">
            <v>34.479999999999997</v>
          </cell>
          <cell r="J830">
            <v>9.84</v>
          </cell>
          <cell r="L830">
            <v>0.20344902859637637</v>
          </cell>
          <cell r="M830">
            <v>0.13187038556193609</v>
          </cell>
          <cell r="N830">
            <v>0.17564730580825771</v>
          </cell>
          <cell r="O830">
            <v>-0.26329037030136571</v>
          </cell>
          <cell r="P830">
            <v>-0.16562496570036334</v>
          </cell>
          <cell r="Q830">
            <v>1.1310259579728057</v>
          </cell>
          <cell r="R830">
            <v>-0.46317512274959083</v>
          </cell>
          <cell r="T830">
            <v>0.22139779798946863</v>
          </cell>
          <cell r="U830">
            <v>0.46630278335259162</v>
          </cell>
          <cell r="V830">
            <v>1.1903584672435104</v>
          </cell>
        </row>
        <row r="831">
          <cell r="C831">
            <v>41082</v>
          </cell>
          <cell r="D831">
            <v>55.64</v>
          </cell>
          <cell r="E831">
            <v>28.05</v>
          </cell>
          <cell r="F831">
            <v>34.380000000000003</v>
          </cell>
          <cell r="G831">
            <v>5.5489449999999998</v>
          </cell>
          <cell r="H831">
            <v>3.7122109999999999</v>
          </cell>
          <cell r="I831">
            <v>34.799999999999997</v>
          </cell>
          <cell r="J831">
            <v>10.46</v>
          </cell>
          <cell r="L831">
            <v>0.21458196900240112</v>
          </cell>
          <cell r="M831">
            <v>0.15053322395406088</v>
          </cell>
          <cell r="N831">
            <v>0.20293911826452082</v>
          </cell>
          <cell r="O831">
            <v>-0.28005707183892425</v>
          </cell>
          <cell r="P831">
            <v>-0.16847354352822697</v>
          </cell>
          <cell r="Q831">
            <v>1.1508034610630404</v>
          </cell>
          <cell r="R831">
            <v>-0.42935079105291862</v>
          </cell>
          <cell r="T831">
            <v>0.25131641933939691</v>
          </cell>
          <cell r="U831">
            <v>0.49916377789941008</v>
          </cell>
          <cell r="V831">
            <v>1.2330037082818297</v>
          </cell>
        </row>
        <row r="832">
          <cell r="C832">
            <v>41085</v>
          </cell>
          <cell r="D832">
            <v>53.555</v>
          </cell>
          <cell r="E832">
            <v>26.975000000000001</v>
          </cell>
          <cell r="F832">
            <v>32.299999999999997</v>
          </cell>
          <cell r="G832">
            <v>5.2943009999999999</v>
          </cell>
          <cell r="H832">
            <v>3.737495</v>
          </cell>
          <cell r="I832">
            <v>34.21</v>
          </cell>
          <cell r="J832">
            <v>10.01</v>
          </cell>
          <cell r="L832">
            <v>0.16906788910718173</v>
          </cell>
          <cell r="M832">
            <v>0.10643970467596398</v>
          </cell>
          <cell r="N832">
            <v>0.13016095171448572</v>
          </cell>
          <cell r="O832">
            <v>-0.31309563088008419</v>
          </cell>
          <cell r="P832">
            <v>-0.16280998751661224</v>
          </cell>
          <cell r="Q832">
            <v>1.1143386897404204</v>
          </cell>
          <cell r="R832">
            <v>-0.45390070921985815</v>
          </cell>
          <cell r="T832">
            <v>0.24006701771182393</v>
          </cell>
          <cell r="U832">
            <v>0.49295546230412129</v>
          </cell>
          <cell r="V832">
            <v>1.2231149567367121</v>
          </cell>
        </row>
        <row r="833">
          <cell r="C833">
            <v>41086</v>
          </cell>
          <cell r="D833">
            <v>53.92</v>
          </cell>
          <cell r="E833">
            <v>27.03</v>
          </cell>
          <cell r="F833">
            <v>32.31</v>
          </cell>
          <cell r="G833">
            <v>5.010904</v>
          </cell>
          <cell r="H833">
            <v>3.6484869999999998</v>
          </cell>
          <cell r="I833">
            <v>34.39</v>
          </cell>
          <cell r="J833">
            <v>9.75</v>
          </cell>
          <cell r="L833">
            <v>0.17703558175070944</v>
          </cell>
          <cell r="M833">
            <v>0.10869565217391308</v>
          </cell>
          <cell r="N833">
            <v>0.13051084674597635</v>
          </cell>
          <cell r="O833">
            <v>-0.34986472230414123</v>
          </cell>
          <cell r="P833">
            <v>-0.18274756833775618</v>
          </cell>
          <cell r="Q833">
            <v>1.1254635352286773</v>
          </cell>
          <cell r="R833">
            <v>-0.46808510638297862</v>
          </cell>
          <cell r="T833">
            <v>0.24916227860220189</v>
          </cell>
          <cell r="U833">
            <v>0.48975247825822549</v>
          </cell>
          <cell r="V833">
            <v>1.2805933250927068</v>
          </cell>
        </row>
        <row r="834">
          <cell r="C834">
            <v>41087</v>
          </cell>
          <cell r="D834">
            <v>54.91</v>
          </cell>
          <cell r="E834">
            <v>27.07</v>
          </cell>
          <cell r="F834">
            <v>32.89</v>
          </cell>
          <cell r="G834">
            <v>5.0177379999999996</v>
          </cell>
          <cell r="H834">
            <v>3.620193</v>
          </cell>
          <cell r="I834">
            <v>34.9</v>
          </cell>
          <cell r="J834">
            <v>9.89</v>
          </cell>
          <cell r="L834">
            <v>0.19864658371534594</v>
          </cell>
          <cell r="M834">
            <v>0.1103363412633307</v>
          </cell>
          <cell r="N834">
            <v>0.15080475857242837</v>
          </cell>
          <cell r="O834">
            <v>-0.34897805105923752</v>
          </cell>
          <cell r="P834">
            <v>-0.18908535720789643</v>
          </cell>
          <cell r="Q834">
            <v>1.1569839307787393</v>
          </cell>
          <cell r="R834">
            <v>-0.46044735406437531</v>
          </cell>
          <cell r="T834">
            <v>0.2489229296314025</v>
          </cell>
          <cell r="U834">
            <v>0.47996614567495782</v>
          </cell>
          <cell r="V834">
            <v>1.2676143386897403</v>
          </cell>
        </row>
        <row r="835">
          <cell r="C835">
            <v>41088</v>
          </cell>
          <cell r="D835">
            <v>54.3</v>
          </cell>
          <cell r="E835">
            <v>26.87</v>
          </cell>
          <cell r="F835">
            <v>32.479999999999997</v>
          </cell>
          <cell r="G835">
            <v>5.1222089999999998</v>
          </cell>
          <cell r="H835">
            <v>3.719112</v>
          </cell>
          <cell r="I835">
            <v>34.31</v>
          </cell>
          <cell r="J835">
            <v>9.7799999999999994</v>
          </cell>
          <cell r="L835">
            <v>0.18533071381794364</v>
          </cell>
          <cell r="M835">
            <v>0.10213289581624285</v>
          </cell>
          <cell r="N835">
            <v>0.13645906228131555</v>
          </cell>
          <cell r="O835">
            <v>-0.33542355418678405</v>
          </cell>
          <cell r="P835">
            <v>-0.16692773590142129</v>
          </cell>
          <cell r="Q835">
            <v>1.1205191594561188</v>
          </cell>
          <cell r="R835">
            <v>-0.46644844517184936</v>
          </cell>
          <cell r="T835">
            <v>0.2415031115366203</v>
          </cell>
          <cell r="U835">
            <v>0.47467514038395253</v>
          </cell>
          <cell r="V835">
            <v>1.2583436341161929</v>
          </cell>
        </row>
        <row r="836">
          <cell r="C836">
            <v>41089</v>
          </cell>
          <cell r="D836">
            <v>55.68</v>
          </cell>
          <cell r="E836">
            <v>28.69</v>
          </cell>
          <cell r="F836">
            <v>33.76</v>
          </cell>
          <cell r="G836">
            <v>5.4813970000000003</v>
          </cell>
          <cell r="H836">
            <v>3.7532839999999998</v>
          </cell>
          <cell r="I836">
            <v>35.9</v>
          </cell>
          <cell r="J836">
            <v>10.25</v>
          </cell>
          <cell r="L836">
            <v>0.21545514079895223</v>
          </cell>
          <cell r="M836">
            <v>0.1767842493847418</v>
          </cell>
          <cell r="N836">
            <v>0.18124562631210628</v>
          </cell>
          <cell r="O836">
            <v>-0.28882102695317102</v>
          </cell>
          <cell r="P836">
            <v>-0.15927328897732318</v>
          </cell>
          <cell r="Q836">
            <v>1.218788627935723</v>
          </cell>
          <cell r="R836">
            <v>-0.4408074195308237</v>
          </cell>
          <cell r="T836">
            <v>0.26926759214935375</v>
          </cell>
          <cell r="U836">
            <v>0.50413549838837179</v>
          </cell>
          <cell r="V836">
            <v>1.2935723114956736</v>
          </cell>
        </row>
        <row r="837">
          <cell r="C837">
            <v>41092</v>
          </cell>
          <cell r="D837">
            <v>55.664999999999999</v>
          </cell>
          <cell r="E837">
            <v>28.28</v>
          </cell>
          <cell r="F837">
            <v>33.534999999999997</v>
          </cell>
          <cell r="G837">
            <v>5.421513</v>
          </cell>
          <cell r="H837">
            <v>3.8047240000000002</v>
          </cell>
          <cell r="I837">
            <v>35.49</v>
          </cell>
          <cell r="J837">
            <v>10.06</v>
          </cell>
          <cell r="L837">
            <v>0.21512770137524551</v>
          </cell>
          <cell r="M837">
            <v>0.15996718621821171</v>
          </cell>
          <cell r="N837">
            <v>0.17337298810356883</v>
          </cell>
          <cell r="O837">
            <v>-0.2965906232115586</v>
          </cell>
          <cell r="P837">
            <v>-0.14775085102298591</v>
          </cell>
          <cell r="Q837">
            <v>1.1934487021013598</v>
          </cell>
          <cell r="R837">
            <v>-0.45117294053464263</v>
          </cell>
          <cell r="T837">
            <v>0.27357587362374347</v>
          </cell>
          <cell r="U837">
            <v>0.51529019440896828</v>
          </cell>
          <cell r="V837">
            <v>1.2911001236093944</v>
          </cell>
        </row>
        <row r="838">
          <cell r="C838">
            <v>41093</v>
          </cell>
          <cell r="D838">
            <v>56.26</v>
          </cell>
          <cell r="E838">
            <v>28.56</v>
          </cell>
          <cell r="F838">
            <v>33.85</v>
          </cell>
          <cell r="G838">
            <v>5.4719720000000001</v>
          </cell>
          <cell r="H838">
            <v>3.768624</v>
          </cell>
          <cell r="I838">
            <v>35.74</v>
          </cell>
          <cell r="J838">
            <v>10.27</v>
          </cell>
          <cell r="L838">
            <v>0.22811613184894108</v>
          </cell>
          <cell r="M838">
            <v>0.17145200984413456</v>
          </cell>
          <cell r="N838">
            <v>0.18439468159552153</v>
          </cell>
          <cell r="O838">
            <v>-0.29004386518600955</v>
          </cell>
          <cell r="P838">
            <v>-0.15583716537274439</v>
          </cell>
          <cell r="Q838">
            <v>1.208899876390606</v>
          </cell>
          <cell r="R838">
            <v>-0.43971631205673756</v>
          </cell>
          <cell r="T838">
            <v>0.30301579703207265</v>
          </cell>
          <cell r="U838">
            <v>0.52844168744551889</v>
          </cell>
          <cell r="V838">
            <v>1.3114956736711989</v>
          </cell>
        </row>
        <row r="839">
          <cell r="C839">
            <v>41094</v>
          </cell>
          <cell r="D839">
            <v>56.26</v>
          </cell>
          <cell r="E839">
            <v>28.56</v>
          </cell>
          <cell r="F839">
            <v>33.85</v>
          </cell>
          <cell r="G839">
            <v>5.4886980000000003</v>
          </cell>
          <cell r="H839">
            <v>3.7589269999999999</v>
          </cell>
          <cell r="I839">
            <v>35.74</v>
          </cell>
          <cell r="J839">
            <v>10.27</v>
          </cell>
          <cell r="L839">
            <v>0.22811613184894108</v>
          </cell>
          <cell r="M839">
            <v>0.17145200984413456</v>
          </cell>
          <cell r="N839">
            <v>0.18439468159552153</v>
          </cell>
          <cell r="O839">
            <v>-0.28787376520909103</v>
          </cell>
          <cell r="P839">
            <v>-0.15800927036580825</v>
          </cell>
          <cell r="Q839">
            <v>1.208899876390606</v>
          </cell>
          <cell r="R839">
            <v>-0.43971631205673756</v>
          </cell>
          <cell r="T839">
            <v>0.30612733365246525</v>
          </cell>
          <cell r="U839">
            <v>0.52610533357659794</v>
          </cell>
          <cell r="V839">
            <v>1.3164400494437576</v>
          </cell>
        </row>
        <row r="840">
          <cell r="C840">
            <v>41095</v>
          </cell>
          <cell r="D840">
            <v>56.25</v>
          </cell>
          <cell r="E840">
            <v>28.41</v>
          </cell>
          <cell r="F840">
            <v>33.69</v>
          </cell>
          <cell r="G840">
            <v>5.3611440000000004</v>
          </cell>
          <cell r="H840">
            <v>3.790343</v>
          </cell>
          <cell r="I840">
            <v>35.58</v>
          </cell>
          <cell r="J840">
            <v>10.3</v>
          </cell>
          <cell r="L840">
            <v>0.22789783889980342</v>
          </cell>
          <cell r="M840">
            <v>0.16529942575881873</v>
          </cell>
          <cell r="N840">
            <v>0.17879636109167252</v>
          </cell>
          <cell r="O840">
            <v>-0.30442314536309467</v>
          </cell>
          <cell r="P840">
            <v>-0.15097216090287169</v>
          </cell>
          <cell r="Q840">
            <v>1.1990111248454882</v>
          </cell>
          <cell r="R840">
            <v>-0.43807965084560818</v>
          </cell>
          <cell r="T840">
            <v>0.31641933939684064</v>
          </cell>
          <cell r="U840">
            <v>0.52985059498469445</v>
          </cell>
          <cell r="V840">
            <v>1.3065512978986402</v>
          </cell>
        </row>
        <row r="841">
          <cell r="C841">
            <v>41096</v>
          </cell>
          <cell r="D841">
            <v>55.31</v>
          </cell>
          <cell r="E841">
            <v>27.72</v>
          </cell>
          <cell r="F841">
            <v>32.57</v>
          </cell>
          <cell r="G841">
            <v>5.0839540000000003</v>
          </cell>
          <cell r="H841">
            <v>3.7565170000000001</v>
          </cell>
          <cell r="I841">
            <v>34.479999999999997</v>
          </cell>
          <cell r="J841">
            <v>9.77</v>
          </cell>
          <cell r="L841">
            <v>0.20737830168085569</v>
          </cell>
          <cell r="M841">
            <v>0.13699753896636579</v>
          </cell>
          <cell r="N841">
            <v>0.13960811756473057</v>
          </cell>
          <cell r="O841">
            <v>-0.3403869150989578</v>
          </cell>
          <cell r="P841">
            <v>-0.15854910464788352</v>
          </cell>
          <cell r="Q841">
            <v>1.1310259579728057</v>
          </cell>
          <cell r="R841">
            <v>-0.46699399890889248</v>
          </cell>
          <cell r="T841">
            <v>0.32312111057922466</v>
          </cell>
          <cell r="U841">
            <v>0.53097569381094301</v>
          </cell>
          <cell r="V841">
            <v>1.2960444993819531</v>
          </cell>
        </row>
        <row r="842">
          <cell r="C842">
            <v>41099</v>
          </cell>
          <cell r="D842">
            <v>55.32</v>
          </cell>
          <cell r="E842">
            <v>27.41</v>
          </cell>
          <cell r="F842">
            <v>31.64</v>
          </cell>
          <cell r="G842">
            <v>4.9941570000000004</v>
          </cell>
          <cell r="H842">
            <v>3.6774390000000001</v>
          </cell>
          <cell r="I842">
            <v>33.29</v>
          </cell>
          <cell r="J842">
            <v>9.39</v>
          </cell>
          <cell r="L842">
            <v>0.20759659462999336</v>
          </cell>
          <cell r="M842">
            <v>0.12428219852337996</v>
          </cell>
          <cell r="N842">
            <v>0.10706787963610931</v>
          </cell>
          <cell r="O842">
            <v>-0.352037546907361</v>
          </cell>
          <cell r="P842">
            <v>-0.17626238902877533</v>
          </cell>
          <cell r="Q842">
            <v>1.0574783683559952</v>
          </cell>
          <cell r="R842">
            <v>-0.48772504091653024</v>
          </cell>
          <cell r="T842">
            <v>0.31163235998085215</v>
          </cell>
          <cell r="U842">
            <v>0.53181698392426369</v>
          </cell>
          <cell r="V842">
            <v>1.2416563658838076</v>
          </cell>
        </row>
        <row r="843">
          <cell r="C843">
            <v>41100</v>
          </cell>
          <cell r="D843">
            <v>55.17</v>
          </cell>
          <cell r="E843">
            <v>27.39</v>
          </cell>
          <cell r="F843">
            <v>31.53</v>
          </cell>
          <cell r="G843">
            <v>4.9121300000000003</v>
          </cell>
          <cell r="H843">
            <v>3.6484869999999998</v>
          </cell>
          <cell r="I843">
            <v>33.43</v>
          </cell>
          <cell r="J843">
            <v>9.0299999999999994</v>
          </cell>
          <cell r="L843">
            <v>0.20432220039292726</v>
          </cell>
          <cell r="M843">
            <v>0.12346185397867115</v>
          </cell>
          <cell r="N843">
            <v>0.10321903428971324</v>
          </cell>
          <cell r="O843">
            <v>-0.3626800669842889</v>
          </cell>
          <cell r="P843">
            <v>-0.18274756833775618</v>
          </cell>
          <cell r="Q843">
            <v>1.066131025957973</v>
          </cell>
          <cell r="R843">
            <v>-0.50736497545008175</v>
          </cell>
          <cell r="T843">
            <v>0.30157970320727628</v>
          </cell>
          <cell r="U843">
            <v>0.52900930487137376</v>
          </cell>
          <cell r="V843">
            <v>1.234239802224969</v>
          </cell>
        </row>
        <row r="844">
          <cell r="C844">
            <v>41101</v>
          </cell>
          <cell r="D844">
            <v>54.37</v>
          </cell>
          <cell r="E844">
            <v>27.3</v>
          </cell>
          <cell r="F844">
            <v>31.19</v>
          </cell>
          <cell r="G844">
            <v>4.7855610000000004</v>
          </cell>
          <cell r="H844">
            <v>3.638417</v>
          </cell>
          <cell r="I844">
            <v>33.1</v>
          </cell>
          <cell r="J844">
            <v>8.89</v>
          </cell>
          <cell r="L844">
            <v>0.18685876446190774</v>
          </cell>
          <cell r="M844">
            <v>0.11977030352748153</v>
          </cell>
          <cell r="N844">
            <v>9.1322603219034404E-2</v>
          </cell>
          <cell r="O844">
            <v>-0.37910164919035128</v>
          </cell>
          <cell r="P844">
            <v>-0.1850032244458466</v>
          </cell>
          <cell r="Q844">
            <v>1.0457354758961683</v>
          </cell>
          <cell r="R844">
            <v>-0.51500272776868516</v>
          </cell>
          <cell r="T844">
            <v>0.30899952130205832</v>
          </cell>
          <cell r="U844">
            <v>0.53607918263090648</v>
          </cell>
          <cell r="V844">
            <v>1.2608158220024719</v>
          </cell>
        </row>
        <row r="845">
          <cell r="C845">
            <v>41102</v>
          </cell>
          <cell r="D845">
            <v>53.73</v>
          </cell>
          <cell r="E845">
            <v>26.74</v>
          </cell>
          <cell r="F845">
            <v>30.86</v>
          </cell>
          <cell r="G845">
            <v>4.7242369999999996</v>
          </cell>
          <cell r="H845">
            <v>3.5696270000000001</v>
          </cell>
          <cell r="I845">
            <v>32.58</v>
          </cell>
          <cell r="J845">
            <v>8.85</v>
          </cell>
          <cell r="L845">
            <v>0.17288801571709222</v>
          </cell>
          <cell r="M845">
            <v>9.6800656275635832E-2</v>
          </cell>
          <cell r="N845">
            <v>7.97760671798462E-2</v>
          </cell>
          <cell r="O845">
            <v>-0.38705807696654126</v>
          </cell>
          <cell r="P845">
            <v>-0.20041202123587099</v>
          </cell>
          <cell r="Q845">
            <v>1.0135970333745363</v>
          </cell>
          <cell r="R845">
            <v>-0.51718494271685755</v>
          </cell>
          <cell r="T845">
            <v>0.32958353279080882</v>
          </cell>
          <cell r="U845">
            <v>0.55202315068215457</v>
          </cell>
          <cell r="V845">
            <v>1.2812113720642768</v>
          </cell>
        </row>
        <row r="846">
          <cell r="C846">
            <v>41103</v>
          </cell>
          <cell r="D846">
            <v>54.98</v>
          </cell>
          <cell r="E846">
            <v>27.02</v>
          </cell>
          <cell r="F846">
            <v>31.02</v>
          </cell>
          <cell r="G846">
            <v>4.7287629999999998</v>
          </cell>
          <cell r="H846">
            <v>3.5464120000000001</v>
          </cell>
          <cell r="I846">
            <v>33.15</v>
          </cell>
          <cell r="J846">
            <v>9.0299999999999994</v>
          </cell>
          <cell r="L846">
            <v>0.20017463435931004</v>
          </cell>
          <cell r="M846">
            <v>0.10828547990155868</v>
          </cell>
          <cell r="N846">
            <v>8.5374387683694986E-2</v>
          </cell>
          <cell r="O846">
            <v>-0.38647085512655954</v>
          </cell>
          <cell r="P846">
            <v>-0.20561212615635971</v>
          </cell>
          <cell r="Q846">
            <v>1.0488257107540173</v>
          </cell>
          <cell r="R846">
            <v>-0.50736497545008175</v>
          </cell>
          <cell r="T846">
            <v>0.32000957395883206</v>
          </cell>
          <cell r="U846">
            <v>0.55921972875995862</v>
          </cell>
          <cell r="V846">
            <v>1.2768850432632883</v>
          </cell>
        </row>
        <row r="847">
          <cell r="C847">
            <v>41106</v>
          </cell>
          <cell r="D847">
            <v>54.36</v>
          </cell>
          <cell r="E847">
            <v>26.43</v>
          </cell>
          <cell r="F847">
            <v>30.81</v>
          </cell>
          <cell r="G847">
            <v>4.7280309999999997</v>
          </cell>
          <cell r="H847">
            <v>3.5464120000000001</v>
          </cell>
          <cell r="I847">
            <v>32.74</v>
          </cell>
          <cell r="J847">
            <v>9.02</v>
          </cell>
          <cell r="L847">
            <v>0.18664047151277008</v>
          </cell>
          <cell r="M847">
            <v>8.4085315832649776E-2</v>
          </cell>
          <cell r="N847">
            <v>7.802659202239326E-2</v>
          </cell>
          <cell r="O847">
            <v>-0.38656582781477578</v>
          </cell>
          <cell r="P847">
            <v>-0.20561212615635971</v>
          </cell>
          <cell r="Q847">
            <v>1.0234857849196541</v>
          </cell>
          <cell r="R847">
            <v>-0.50791052918712487</v>
          </cell>
          <cell r="T847">
            <v>0.31115366203925332</v>
          </cell>
          <cell r="U847">
            <v>0.55902714427618638</v>
          </cell>
          <cell r="V847">
            <v>1.2224969097651421</v>
          </cell>
        </row>
        <row r="848">
          <cell r="C848">
            <v>41107</v>
          </cell>
          <cell r="D848">
            <v>54.46</v>
          </cell>
          <cell r="E848">
            <v>26.59</v>
          </cell>
          <cell r="F848">
            <v>29.6</v>
          </cell>
          <cell r="G848">
            <v>4.6435769999999996</v>
          </cell>
          <cell r="H848">
            <v>3.4801319999999998</v>
          </cell>
          <cell r="I848">
            <v>33.04</v>
          </cell>
          <cell r="J848">
            <v>9.0500000000000007</v>
          </cell>
          <cell r="L848">
            <v>0.18882340100414763</v>
          </cell>
          <cell r="M848">
            <v>9.0648072190320006E-2</v>
          </cell>
          <cell r="N848">
            <v>3.568929321203651E-2</v>
          </cell>
          <cell r="O848">
            <v>-0.39752323684566648</v>
          </cell>
          <cell r="P848">
            <v>-0.22045868890156717</v>
          </cell>
          <cell r="Q848">
            <v>1.0420271940667489</v>
          </cell>
          <cell r="R848">
            <v>-0.5062738679759955</v>
          </cell>
          <cell r="T848">
            <v>0.31187170895165167</v>
          </cell>
          <cell r="U848">
            <v>0.55449127288207767</v>
          </cell>
          <cell r="V848">
            <v>1.2484548825710755</v>
          </cell>
        </row>
        <row r="849">
          <cell r="C849">
            <v>41108</v>
          </cell>
          <cell r="D849">
            <v>56.05</v>
          </cell>
          <cell r="E849">
            <v>27.65</v>
          </cell>
          <cell r="F849">
            <v>30.65</v>
          </cell>
          <cell r="G849">
            <v>4.9954039999999997</v>
          </cell>
          <cell r="H849">
            <v>3.540384</v>
          </cell>
          <cell r="I849">
            <v>33.79</v>
          </cell>
          <cell r="J849">
            <v>9.5299999999999994</v>
          </cell>
          <cell r="L849">
            <v>0.22353197991704854</v>
          </cell>
          <cell r="M849">
            <v>0.13412633305988519</v>
          </cell>
          <cell r="N849">
            <v>7.2428271518544474E-2</v>
          </cell>
          <cell r="O849">
            <v>-0.3518757560027086</v>
          </cell>
          <cell r="P849">
            <v>-0.20696238385443022</v>
          </cell>
          <cell r="Q849">
            <v>1.0883807169344868</v>
          </cell>
          <cell r="R849">
            <v>-0.48008728859792693</v>
          </cell>
          <cell r="T849">
            <v>0.30229775011967436</v>
          </cell>
          <cell r="U849">
            <v>0.55773986904255113</v>
          </cell>
          <cell r="V849">
            <v>1.2552533992583437</v>
          </cell>
        </row>
        <row r="850">
          <cell r="C850">
            <v>41109</v>
          </cell>
          <cell r="D850">
            <v>58.435000000000002</v>
          </cell>
          <cell r="E850">
            <v>28.04</v>
          </cell>
          <cell r="F850">
            <v>32.450000000000003</v>
          </cell>
          <cell r="G850">
            <v>5.1137129999999997</v>
          </cell>
          <cell r="H850">
            <v>3.5877859999999999</v>
          </cell>
          <cell r="I850">
            <v>36.04</v>
          </cell>
          <cell r="J850">
            <v>10.210000000000001</v>
          </cell>
          <cell r="L850">
            <v>0.27559484828640035</v>
          </cell>
          <cell r="M850">
            <v>0.15012305168170625</v>
          </cell>
          <cell r="N850">
            <v>0.13540937718684409</v>
          </cell>
          <cell r="O850">
            <v>-0.33652586014181818</v>
          </cell>
          <cell r="P850">
            <v>-0.1963444483196034</v>
          </cell>
          <cell r="Q850">
            <v>1.2274412855377008</v>
          </cell>
          <cell r="R850">
            <v>-0.44298963447899609</v>
          </cell>
          <cell r="T850">
            <v>0.29487793202489226</v>
          </cell>
          <cell r="U850">
            <v>0.54746700723712227</v>
          </cell>
          <cell r="V850">
            <v>1.2262051915945613</v>
          </cell>
        </row>
        <row r="851">
          <cell r="C851">
            <v>41110</v>
          </cell>
          <cell r="D851">
            <v>57.68</v>
          </cell>
          <cell r="E851">
            <v>27.25</v>
          </cell>
          <cell r="F851">
            <v>31.62</v>
          </cell>
          <cell r="G851">
            <v>4.8377869999999996</v>
          </cell>
          <cell r="H851">
            <v>3.62988</v>
          </cell>
          <cell r="I851">
            <v>35.28</v>
          </cell>
          <cell r="J851">
            <v>9.5500000000000007</v>
          </cell>
          <cell r="L851">
            <v>0.25911373062650078</v>
          </cell>
          <cell r="M851">
            <v>0.11771944216570973</v>
          </cell>
          <cell r="N851">
            <v>0.10636808957312827</v>
          </cell>
          <cell r="O851">
            <v>-0.37232563332316582</v>
          </cell>
          <cell r="P851">
            <v>-0.1869154921911067</v>
          </cell>
          <cell r="Q851">
            <v>1.180469715698393</v>
          </cell>
          <cell r="R851">
            <v>-0.47899618112384057</v>
          </cell>
          <cell r="T851">
            <v>0.30134035423647676</v>
          </cell>
          <cell r="U851">
            <v>0.55577348010298211</v>
          </cell>
          <cell r="V851">
            <v>1.2280593325092704</v>
          </cell>
        </row>
        <row r="852">
          <cell r="C852">
            <v>41113</v>
          </cell>
          <cell r="D852">
            <v>57.32</v>
          </cell>
          <cell r="E852">
            <v>26.82</v>
          </cell>
          <cell r="F852">
            <v>30.98</v>
          </cell>
          <cell r="G852">
            <v>4.7356629999999997</v>
          </cell>
          <cell r="H852">
            <v>3.5177160000000001</v>
          </cell>
          <cell r="I852">
            <v>34.49</v>
          </cell>
          <cell r="J852">
            <v>9.9</v>
          </cell>
          <cell r="L852">
            <v>0.25125518445754191</v>
          </cell>
          <cell r="M852">
            <v>0.10008203445447084</v>
          </cell>
          <cell r="N852">
            <v>8.3974807557732678E-2</v>
          </cell>
          <cell r="O852">
            <v>-0.38557562077042318</v>
          </cell>
          <cell r="P852">
            <v>-0.21203996207272169</v>
          </cell>
          <cell r="Q852">
            <v>1.1316440049443761</v>
          </cell>
          <cell r="R852">
            <v>-0.45990180032733219</v>
          </cell>
          <cell r="T852">
            <v>0.29631402584968869</v>
          </cell>
          <cell r="U852">
            <v>0.55749660443147031</v>
          </cell>
          <cell r="V852">
            <v>1.2107540173053155</v>
          </cell>
        </row>
        <row r="853">
          <cell r="C853">
            <v>41114</v>
          </cell>
          <cell r="D853">
            <v>56.784999999999997</v>
          </cell>
          <cell r="E853">
            <v>26.57</v>
          </cell>
          <cell r="F853">
            <v>30.77</v>
          </cell>
          <cell r="G853">
            <v>4.5472669999999997</v>
          </cell>
          <cell r="H853">
            <v>3.337596</v>
          </cell>
          <cell r="I853">
            <v>34.18</v>
          </cell>
          <cell r="J853">
            <v>9.9499999999999993</v>
          </cell>
          <cell r="L853">
            <v>0.23957651167867255</v>
          </cell>
          <cell r="M853">
            <v>8.9827727645611199E-2</v>
          </cell>
          <cell r="N853">
            <v>7.6627011896431174E-2</v>
          </cell>
          <cell r="O853">
            <v>-0.41001889203979669</v>
          </cell>
          <cell r="P853">
            <v>-0.2523864147230952</v>
          </cell>
          <cell r="Q853">
            <v>1.1124845488257109</v>
          </cell>
          <cell r="R853">
            <v>-0.45717403164211678</v>
          </cell>
          <cell r="T853">
            <v>0.29439923408329349</v>
          </cell>
          <cell r="U853">
            <v>0.55949846946015525</v>
          </cell>
          <cell r="V853">
            <v>1.2416563658838076</v>
          </cell>
        </row>
        <row r="854">
          <cell r="C854">
            <v>41115</v>
          </cell>
          <cell r="D854">
            <v>57.28</v>
          </cell>
          <cell r="E854">
            <v>26.63</v>
          </cell>
          <cell r="F854">
            <v>32.979999999999997</v>
          </cell>
          <cell r="G854">
            <v>4.8051870000000001</v>
          </cell>
          <cell r="H854">
            <v>3.0930469999999999</v>
          </cell>
          <cell r="I854">
            <v>34.21</v>
          </cell>
          <cell r="J854">
            <v>10.15</v>
          </cell>
          <cell r="L854">
            <v>0.25038201266099103</v>
          </cell>
          <cell r="M854">
            <v>9.2288761279737397E-2</v>
          </cell>
          <cell r="N854">
            <v>0.15395381385584317</v>
          </cell>
          <cell r="O854">
            <v>-0.37655529129563636</v>
          </cell>
          <cell r="P854">
            <v>-0.30716481051032707</v>
          </cell>
          <cell r="Q854">
            <v>1.1143386897404204</v>
          </cell>
          <cell r="R854">
            <v>-0.44626295690125473</v>
          </cell>
          <cell r="T854">
            <v>0.29583532790808986</v>
          </cell>
          <cell r="U854">
            <v>0.56155101461614865</v>
          </cell>
          <cell r="V854">
            <v>1.2620519159456121</v>
          </cell>
        </row>
        <row r="855">
          <cell r="C855">
            <v>41116</v>
          </cell>
          <cell r="D855">
            <v>58.21</v>
          </cell>
          <cell r="E855">
            <v>27.05</v>
          </cell>
          <cell r="F855">
            <v>33.08</v>
          </cell>
          <cell r="G855">
            <v>4.9806359999999996</v>
          </cell>
          <cell r="H855">
            <v>3.1319910000000002</v>
          </cell>
          <cell r="I855">
            <v>35.44</v>
          </cell>
          <cell r="J855">
            <v>10.64</v>
          </cell>
          <cell r="L855">
            <v>0.27068325693080109</v>
          </cell>
          <cell r="M855">
            <v>0.10951599671862189</v>
          </cell>
          <cell r="N855">
            <v>0.15745276417074883</v>
          </cell>
          <cell r="O855">
            <v>-0.35379181701305973</v>
          </cell>
          <cell r="P855">
            <v>-0.2984414469081943</v>
          </cell>
          <cell r="Q855">
            <v>1.1903584672435104</v>
          </cell>
          <cell r="R855">
            <v>-0.41953082378614281</v>
          </cell>
          <cell r="T855">
            <v>0.27596936333173772</v>
          </cell>
          <cell r="U855">
            <v>0.54509010926635459</v>
          </cell>
          <cell r="V855">
            <v>1.2262051915945613</v>
          </cell>
        </row>
        <row r="856">
          <cell r="C856">
            <v>41117</v>
          </cell>
          <cell r="D856">
            <v>59.34</v>
          </cell>
          <cell r="E856">
            <v>27.34</v>
          </cell>
          <cell r="F856">
            <v>33.72</v>
          </cell>
          <cell r="G856">
            <v>5.2186279999999998</v>
          </cell>
          <cell r="H856">
            <v>3.2730519999999999</v>
          </cell>
          <cell r="I856">
            <v>36.130000000000003</v>
          </cell>
          <cell r="J856">
            <v>10.98</v>
          </cell>
          <cell r="L856">
            <v>0.29535036018336602</v>
          </cell>
          <cell r="M856">
            <v>0.12141099261689914</v>
          </cell>
          <cell r="N856">
            <v>0.17984604618614419</v>
          </cell>
          <cell r="O856">
            <v>-0.32291375688470902</v>
          </cell>
          <cell r="P856">
            <v>-0.26684411758710658</v>
          </cell>
          <cell r="Q856">
            <v>1.2330037082818297</v>
          </cell>
          <cell r="R856">
            <v>-0.40098199672667745</v>
          </cell>
          <cell r="T856">
            <v>0.2912876974629009</v>
          </cell>
          <cell r="U856">
            <v>0.55433923250015193</v>
          </cell>
          <cell r="V856">
            <v>1.2601977750309024</v>
          </cell>
        </row>
        <row r="857">
          <cell r="C857">
            <v>41120</v>
          </cell>
          <cell r="D857">
            <v>59.15</v>
          </cell>
          <cell r="E857">
            <v>27.21</v>
          </cell>
          <cell r="F857">
            <v>33.79</v>
          </cell>
          <cell r="G857">
            <v>5.356115</v>
          </cell>
          <cell r="H857">
            <v>3.2755420000000002</v>
          </cell>
          <cell r="I857">
            <v>35.97</v>
          </cell>
          <cell r="J857">
            <v>10.25</v>
          </cell>
          <cell r="L857">
            <v>0.29120279414974881</v>
          </cell>
          <cell r="M857">
            <v>0.11607875307629212</v>
          </cell>
          <cell r="N857">
            <v>0.18229531140657818</v>
          </cell>
          <cell r="O857">
            <v>-0.30507562849019765</v>
          </cell>
          <cell r="P857">
            <v>-0.26628636349483781</v>
          </cell>
          <cell r="Q857">
            <v>1.2231149567367119</v>
          </cell>
          <cell r="R857">
            <v>-0.4408074195308237</v>
          </cell>
          <cell r="T857">
            <v>0.28123504068932503</v>
          </cell>
          <cell r="U857">
            <v>0.55844432281213896</v>
          </cell>
          <cell r="V857">
            <v>1.2181705809641534</v>
          </cell>
        </row>
        <row r="858">
          <cell r="C858">
            <v>41121</v>
          </cell>
          <cell r="D858">
            <v>59.68</v>
          </cell>
          <cell r="E858">
            <v>27.24</v>
          </cell>
          <cell r="F858">
            <v>33.880000000000003</v>
          </cell>
          <cell r="G858">
            <v>5.4453680000000002</v>
          </cell>
          <cell r="H858">
            <v>3.3548879999999999</v>
          </cell>
          <cell r="I858">
            <v>36.9</v>
          </cell>
          <cell r="J858">
            <v>10.67</v>
          </cell>
          <cell r="L858">
            <v>0.30277232045404934</v>
          </cell>
          <cell r="M858">
            <v>0.11730926989335511</v>
          </cell>
          <cell r="N858">
            <v>0.1854443666899932</v>
          </cell>
          <cell r="O858">
            <v>-0.29349557747740862</v>
          </cell>
          <cell r="P858">
            <v>-0.24851304774979821</v>
          </cell>
          <cell r="Q858">
            <v>1.2805933250927071</v>
          </cell>
          <cell r="R858">
            <v>-0.41789416257501355</v>
          </cell>
          <cell r="T858">
            <v>0.27429392053614182</v>
          </cell>
          <cell r="U858">
            <v>0.55550994344097804</v>
          </cell>
          <cell r="V858">
            <v>1.1742892459826948</v>
          </cell>
        </row>
        <row r="859">
          <cell r="C859">
            <v>41122</v>
          </cell>
          <cell r="D859">
            <v>59.52</v>
          </cell>
          <cell r="E859">
            <v>27.63</v>
          </cell>
          <cell r="F859">
            <v>33.85</v>
          </cell>
          <cell r="G859">
            <v>5.4750050000000003</v>
          </cell>
          <cell r="H859">
            <v>3.3742329999999998</v>
          </cell>
          <cell r="I859">
            <v>36.69</v>
          </cell>
          <cell r="J859">
            <v>10.75</v>
          </cell>
          <cell r="L859">
            <v>0.29927963326784535</v>
          </cell>
          <cell r="M859">
            <v>0.13330598851517639</v>
          </cell>
          <cell r="N859">
            <v>0.18439468159552153</v>
          </cell>
          <cell r="O859">
            <v>-0.2896503513016383</v>
          </cell>
          <cell r="P859">
            <v>-0.24417981364741392</v>
          </cell>
          <cell r="Q859">
            <v>1.2676143386897403</v>
          </cell>
          <cell r="R859">
            <v>-0.41352973267866877</v>
          </cell>
          <cell r="T859">
            <v>0.31306845380564852</v>
          </cell>
          <cell r="U859">
            <v>0.58923250015204043</v>
          </cell>
          <cell r="V859">
            <v>1.2626699629171816</v>
          </cell>
        </row>
        <row r="860">
          <cell r="C860">
            <v>41123</v>
          </cell>
          <cell r="D860">
            <v>58.88</v>
          </cell>
          <cell r="E860">
            <v>27.25</v>
          </cell>
          <cell r="F860">
            <v>33.450000000000003</v>
          </cell>
          <cell r="G860">
            <v>5.22933</v>
          </cell>
          <cell r="H860">
            <v>3.3495270000000001</v>
          </cell>
          <cell r="I860">
            <v>36.54</v>
          </cell>
          <cell r="J860">
            <v>10.66</v>
          </cell>
          <cell r="L860">
            <v>0.28530888452302983</v>
          </cell>
          <cell r="M860">
            <v>0.11771944216570973</v>
          </cell>
          <cell r="N860">
            <v>0.17039888033589934</v>
          </cell>
          <cell r="O860">
            <v>-0.32152523542393041</v>
          </cell>
          <cell r="P860">
            <v>-0.24971389903038144</v>
          </cell>
          <cell r="Q860">
            <v>1.2583436341161929</v>
          </cell>
          <cell r="R860">
            <v>-0.41843971631205668</v>
          </cell>
          <cell r="T860">
            <v>0.30947821924365715</v>
          </cell>
          <cell r="U860">
            <v>0.58954164892862226</v>
          </cell>
          <cell r="V860">
            <v>1.2373300370828184</v>
          </cell>
        </row>
        <row r="861">
          <cell r="C861">
            <v>41124</v>
          </cell>
          <cell r="D861">
            <v>60.24</v>
          </cell>
          <cell r="E861">
            <v>28.27</v>
          </cell>
          <cell r="F861">
            <v>34.01</v>
          </cell>
          <cell r="G861">
            <v>5.7056310000000003</v>
          </cell>
          <cell r="H861">
            <v>3.220059</v>
          </cell>
          <cell r="I861">
            <v>37.11</v>
          </cell>
          <cell r="J861">
            <v>10.6</v>
          </cell>
          <cell r="L861">
            <v>0.31499672560576286</v>
          </cell>
          <cell r="M861">
            <v>0.15955701394585731</v>
          </cell>
          <cell r="N861">
            <v>0.18999300209937009</v>
          </cell>
          <cell r="O861">
            <v>-0.25972798628449068</v>
          </cell>
          <cell r="P861">
            <v>-0.27871442385682244</v>
          </cell>
          <cell r="Q861">
            <v>1.2935723114956739</v>
          </cell>
          <cell r="R861">
            <v>-0.42171303873431532</v>
          </cell>
          <cell r="T861">
            <v>0.2867400670177116</v>
          </cell>
          <cell r="U861">
            <v>0.5731212876806745</v>
          </cell>
          <cell r="V861">
            <v>1.1631644004944377</v>
          </cell>
        </row>
        <row r="862">
          <cell r="C862">
            <v>41127</v>
          </cell>
          <cell r="D862">
            <v>60.13</v>
          </cell>
          <cell r="E862">
            <v>28.24</v>
          </cell>
          <cell r="F862">
            <v>33.9</v>
          </cell>
          <cell r="G862">
            <v>5.7866949999999999</v>
          </cell>
          <cell r="H862">
            <v>3.3256589999999999</v>
          </cell>
          <cell r="I862">
            <v>37.07</v>
          </cell>
          <cell r="J862">
            <v>11.19</v>
          </cell>
          <cell r="L862">
            <v>0.31259550316524765</v>
          </cell>
          <cell r="M862">
            <v>0.1583264971287941</v>
          </cell>
          <cell r="N862">
            <v>0.18614415675297402</v>
          </cell>
          <cell r="O862">
            <v>-0.24921040978509323</v>
          </cell>
          <cell r="P862">
            <v>-0.25506027440157353</v>
          </cell>
          <cell r="Q862">
            <v>1.2911001236093944</v>
          </cell>
          <cell r="R862">
            <v>-0.38952536824877249</v>
          </cell>
          <cell r="T862">
            <v>0.29511728099569184</v>
          </cell>
          <cell r="U862">
            <v>0.57337975632994809</v>
          </cell>
          <cell r="V862">
            <v>1.1606922126081582</v>
          </cell>
        </row>
        <row r="863">
          <cell r="C863">
            <v>41128</v>
          </cell>
          <cell r="D863">
            <v>61.34</v>
          </cell>
          <cell r="E863">
            <v>29.23</v>
          </cell>
          <cell r="F863">
            <v>34.229999999999997</v>
          </cell>
          <cell r="G863">
            <v>5.9156680000000001</v>
          </cell>
          <cell r="H863">
            <v>3.418695</v>
          </cell>
          <cell r="I863">
            <v>37.4</v>
          </cell>
          <cell r="J863">
            <v>12.1</v>
          </cell>
          <cell r="L863">
            <v>0.33900895001091458</v>
          </cell>
          <cell r="M863">
            <v>0.19893355209187868</v>
          </cell>
          <cell r="N863">
            <v>0.19769069279216223</v>
          </cell>
          <cell r="O863">
            <v>-0.23247692273958842</v>
          </cell>
          <cell r="P863">
            <v>-0.23422043113719337</v>
          </cell>
          <cell r="Q863">
            <v>1.3114956736711991</v>
          </cell>
          <cell r="R863">
            <v>-0.33987997817785043</v>
          </cell>
          <cell r="T863">
            <v>0.29798946864528458</v>
          </cell>
          <cell r="U863">
            <v>0.57833627278071731</v>
          </cell>
          <cell r="V863">
            <v>1.1773794808405438</v>
          </cell>
        </row>
        <row r="864">
          <cell r="C864">
            <v>41129</v>
          </cell>
          <cell r="D864">
            <v>61.45</v>
          </cell>
          <cell r="E864">
            <v>29.36</v>
          </cell>
          <cell r="F864">
            <v>33.9</v>
          </cell>
          <cell r="G864">
            <v>5.9068699999999996</v>
          </cell>
          <cell r="H864">
            <v>3.4062640000000002</v>
          </cell>
          <cell r="I864">
            <v>37.479999999999997</v>
          </cell>
          <cell r="J864">
            <v>11.72</v>
          </cell>
          <cell r="L864">
            <v>0.34141017245142979</v>
          </cell>
          <cell r="M864">
            <v>0.2042657916324857</v>
          </cell>
          <cell r="N864">
            <v>0.18614415675297402</v>
          </cell>
          <cell r="O864">
            <v>-0.23361841141571715</v>
          </cell>
          <cell r="P864">
            <v>-0.23700494564361563</v>
          </cell>
          <cell r="Q864">
            <v>1.3164400494437576</v>
          </cell>
          <cell r="R864">
            <v>-0.36061102018548818</v>
          </cell>
          <cell r="T864">
            <v>0.30947821924365715</v>
          </cell>
          <cell r="U864">
            <v>0.59937866163919806</v>
          </cell>
          <cell r="V864">
            <v>1.1674907292954264</v>
          </cell>
        </row>
        <row r="865">
          <cell r="C865">
            <v>41130</v>
          </cell>
          <cell r="D865">
            <v>62</v>
          </cell>
          <cell r="E865">
            <v>29.54</v>
          </cell>
          <cell r="F865">
            <v>34.33</v>
          </cell>
          <cell r="G865">
            <v>5.9824229999999998</v>
          </cell>
          <cell r="H865">
            <v>3.44455</v>
          </cell>
          <cell r="I865">
            <v>37.32</v>
          </cell>
          <cell r="J865">
            <v>11.86</v>
          </cell>
          <cell r="L865">
            <v>0.35341628465400565</v>
          </cell>
          <cell r="M865">
            <v>0.21164889253486474</v>
          </cell>
          <cell r="N865">
            <v>0.20118964310706788</v>
          </cell>
          <cell r="O865">
            <v>-0.22381585470424248</v>
          </cell>
          <cell r="P865">
            <v>-0.22842897248032346</v>
          </cell>
          <cell r="Q865">
            <v>1.3065512978986402</v>
          </cell>
          <cell r="R865">
            <v>-0.35297326786688488</v>
          </cell>
          <cell r="T865">
            <v>0.32671134514121575</v>
          </cell>
          <cell r="U865">
            <v>0.61362991343834239</v>
          </cell>
          <cell r="V865">
            <v>1.1668726823238567</v>
          </cell>
        </row>
        <row r="866">
          <cell r="C866">
            <v>41131</v>
          </cell>
          <cell r="D866">
            <v>61.981999999999999</v>
          </cell>
          <cell r="E866">
            <v>29.75</v>
          </cell>
          <cell r="F866">
            <v>35.35</v>
          </cell>
          <cell r="G866">
            <v>6.0483130000000003</v>
          </cell>
          <cell r="H866">
            <v>3.4639229999999999</v>
          </cell>
          <cell r="I866">
            <v>37.15</v>
          </cell>
          <cell r="J866">
            <v>11.88</v>
          </cell>
          <cell r="L866">
            <v>0.35302335734555768</v>
          </cell>
          <cell r="M866">
            <v>0.22026251025430676</v>
          </cell>
          <cell r="N866">
            <v>0.23687893631910439</v>
          </cell>
          <cell r="O866">
            <v>-0.21526701532368753</v>
          </cell>
          <cell r="P866">
            <v>-0.22408946644437144</v>
          </cell>
          <cell r="Q866">
            <v>1.2960444993819529</v>
          </cell>
          <cell r="R866">
            <v>-0.35188216039279863</v>
          </cell>
          <cell r="T866">
            <v>0.31306845380564852</v>
          </cell>
          <cell r="U866">
            <v>0.61095400271645472</v>
          </cell>
          <cell r="V866">
            <v>1.1804697156983932</v>
          </cell>
        </row>
        <row r="867">
          <cell r="C867">
            <v>41134</v>
          </cell>
          <cell r="D867">
            <v>62.1</v>
          </cell>
          <cell r="E867">
            <v>29.54</v>
          </cell>
          <cell r="F867">
            <v>35.11</v>
          </cell>
          <cell r="G867">
            <v>5.9001419999999998</v>
          </cell>
          <cell r="H867">
            <v>3.4603839999999999</v>
          </cell>
          <cell r="I867">
            <v>36.270000000000003</v>
          </cell>
          <cell r="J867">
            <v>11.73</v>
          </cell>
          <cell r="L867">
            <v>0.35559921414538298</v>
          </cell>
          <cell r="M867">
            <v>0.21164889253486474</v>
          </cell>
          <cell r="N867">
            <v>0.22848145556333099</v>
          </cell>
          <cell r="O867">
            <v>-0.23449132978500498</v>
          </cell>
          <cell r="P867">
            <v>-0.22488219404780063</v>
          </cell>
          <cell r="Q867">
            <v>1.2416563658838076</v>
          </cell>
          <cell r="R867">
            <v>-0.36006546644844506</v>
          </cell>
          <cell r="T867">
            <v>0.30756342747726195</v>
          </cell>
          <cell r="U867">
            <v>0.61051308560887119</v>
          </cell>
          <cell r="V867">
            <v>1.1730531520395546</v>
          </cell>
        </row>
        <row r="868">
          <cell r="C868">
            <v>41135</v>
          </cell>
          <cell r="D868">
            <v>62.39</v>
          </cell>
          <cell r="E868">
            <v>29.48</v>
          </cell>
          <cell r="F868">
            <v>34.409999999999997</v>
          </cell>
          <cell r="G868">
            <v>5.9286640000000004</v>
          </cell>
          <cell r="H868">
            <v>3.3111320000000002</v>
          </cell>
          <cell r="I868">
            <v>36.15</v>
          </cell>
          <cell r="J868">
            <v>11.49</v>
          </cell>
          <cell r="L868">
            <v>0.36192970967037752</v>
          </cell>
          <cell r="M868">
            <v>0.20918785890073832</v>
          </cell>
          <cell r="N868">
            <v>0.20398880335899228</v>
          </cell>
          <cell r="O868">
            <v>-0.23079076829142187</v>
          </cell>
          <cell r="P868">
            <v>-0.25831428793506217</v>
          </cell>
          <cell r="Q868">
            <v>1.2342398022249692</v>
          </cell>
          <cell r="R868">
            <v>-0.37315875613747951</v>
          </cell>
          <cell r="T868">
            <v>0.29966491144088081</v>
          </cell>
          <cell r="U868">
            <v>0.61295586774513966</v>
          </cell>
          <cell r="V868">
            <v>1.1662546353522865</v>
          </cell>
        </row>
        <row r="869">
          <cell r="C869">
            <v>41136</v>
          </cell>
          <cell r="D869">
            <v>62.52</v>
          </cell>
          <cell r="E869">
            <v>29.9</v>
          </cell>
          <cell r="F869">
            <v>34.71</v>
          </cell>
          <cell r="G869">
            <v>5.902304</v>
          </cell>
          <cell r="H869">
            <v>3.2855509999999999</v>
          </cell>
          <cell r="I869">
            <v>36.58</v>
          </cell>
          <cell r="J869">
            <v>11.86</v>
          </cell>
          <cell r="L869">
            <v>0.36476751800916829</v>
          </cell>
          <cell r="M869">
            <v>0.22641509433962259</v>
          </cell>
          <cell r="N869">
            <v>0.21448565430370903</v>
          </cell>
          <cell r="O869">
            <v>-0.23421082302008223</v>
          </cell>
          <cell r="P869">
            <v>-0.26404437124201985</v>
          </cell>
          <cell r="Q869">
            <v>1.2608158220024723</v>
          </cell>
          <cell r="R869">
            <v>-0.35297326786688488</v>
          </cell>
          <cell r="T869">
            <v>0.28697941598851145</v>
          </cell>
          <cell r="U869">
            <v>0.60958057126639487</v>
          </cell>
          <cell r="V869">
            <v>1.0859085290482076</v>
          </cell>
        </row>
        <row r="870">
          <cell r="C870">
            <v>41137</v>
          </cell>
          <cell r="D870">
            <v>62.57</v>
          </cell>
          <cell r="E870">
            <v>30.27</v>
          </cell>
          <cell r="F870">
            <v>36.020000000000003</v>
          </cell>
          <cell r="G870">
            <v>6.1773249999999997</v>
          </cell>
          <cell r="H870">
            <v>3.3823439999999998</v>
          </cell>
          <cell r="I870">
            <v>36.909999999999997</v>
          </cell>
          <cell r="J870">
            <v>11.97</v>
          </cell>
          <cell r="L870">
            <v>0.36585898275485706</v>
          </cell>
          <cell r="M870">
            <v>0.24159146841673507</v>
          </cell>
          <cell r="N870">
            <v>0.26032190342897144</v>
          </cell>
          <cell r="O870">
            <v>-0.19852846825790904</v>
          </cell>
          <cell r="P870">
            <v>-0.24236296889143349</v>
          </cell>
          <cell r="Q870">
            <v>1.2812113720642766</v>
          </cell>
          <cell r="R870">
            <v>-0.34697217675941072</v>
          </cell>
          <cell r="T870">
            <v>0.28841550981330782</v>
          </cell>
          <cell r="U870">
            <v>0.6116077763587342</v>
          </cell>
          <cell r="V870">
            <v>1.1946847960444993</v>
          </cell>
        </row>
        <row r="871">
          <cell r="C871">
            <v>41138</v>
          </cell>
          <cell r="D871">
            <v>63.29</v>
          </cell>
          <cell r="E871">
            <v>29.86</v>
          </cell>
          <cell r="F871">
            <v>35.83</v>
          </cell>
          <cell r="G871">
            <v>6.0850299999999997</v>
          </cell>
          <cell r="H871">
            <v>3.4964149999999998</v>
          </cell>
          <cell r="I871">
            <v>36.840000000000003</v>
          </cell>
          <cell r="J871">
            <v>11.86</v>
          </cell>
          <cell r="L871">
            <v>0.38157607509277436</v>
          </cell>
          <cell r="M871">
            <v>0.2247744052502052</v>
          </cell>
          <cell r="N871">
            <v>0.25367389783065075</v>
          </cell>
          <cell r="O871">
            <v>-0.21050320085205554</v>
          </cell>
          <cell r="P871">
            <v>-0.21681133553433407</v>
          </cell>
          <cell r="Q871">
            <v>1.2768850432632881</v>
          </cell>
          <cell r="R871">
            <v>-0.35297326786688488</v>
          </cell>
          <cell r="T871">
            <v>0.26998563906175205</v>
          </cell>
          <cell r="U871">
            <v>0.60188732794096778</v>
          </cell>
          <cell r="V871">
            <v>1.1384425216316441</v>
          </cell>
        </row>
        <row r="872">
          <cell r="C872">
            <v>41141</v>
          </cell>
          <cell r="D872">
            <v>62.8</v>
          </cell>
          <cell r="E872">
            <v>29.53</v>
          </cell>
          <cell r="F872">
            <v>35.72</v>
          </cell>
          <cell r="G872">
            <v>5.9021049999999997</v>
          </cell>
          <cell r="H872">
            <v>3.5390429999999999</v>
          </cell>
          <cell r="I872">
            <v>35.96</v>
          </cell>
          <cell r="J872">
            <v>11.64</v>
          </cell>
          <cell r="L872">
            <v>0.37087972058502494</v>
          </cell>
          <cell r="M872">
            <v>0.21123872026251034</v>
          </cell>
          <cell r="N872">
            <v>0.24982505248425468</v>
          </cell>
          <cell r="O872">
            <v>-0.23423664209788964</v>
          </cell>
          <cell r="P872">
            <v>-0.20726276467279658</v>
          </cell>
          <cell r="Q872">
            <v>1.2224969097651424</v>
          </cell>
          <cell r="R872">
            <v>-0.36497545008183296</v>
          </cell>
          <cell r="T872">
            <v>0.232886548587841</v>
          </cell>
          <cell r="U872">
            <v>0.58006953313466714</v>
          </cell>
          <cell r="V872">
            <v>1.0401730531520395</v>
          </cell>
        </row>
        <row r="873">
          <cell r="C873">
            <v>41142</v>
          </cell>
          <cell r="D873">
            <v>62.08</v>
          </cell>
          <cell r="E873">
            <v>29.64</v>
          </cell>
          <cell r="F873">
            <v>35.39</v>
          </cell>
          <cell r="G873">
            <v>6.0140989999999999</v>
          </cell>
          <cell r="H873">
            <v>3.5253380000000001</v>
          </cell>
          <cell r="I873">
            <v>36.380000000000003</v>
          </cell>
          <cell r="J873">
            <v>11.43</v>
          </cell>
          <cell r="L873">
            <v>0.35516262824710743</v>
          </cell>
          <cell r="M873">
            <v>0.21575061525840855</v>
          </cell>
          <cell r="N873">
            <v>0.23827851644506648</v>
          </cell>
          <cell r="O873">
            <v>-0.21970608028902838</v>
          </cell>
          <cell r="P873">
            <v>-0.21033265215654828</v>
          </cell>
          <cell r="Q873">
            <v>1.2484548825710755</v>
          </cell>
          <cell r="R873">
            <v>-0.37643207855973804</v>
          </cell>
          <cell r="T873">
            <v>0.22403063666826228</v>
          </cell>
          <cell r="U873">
            <v>0.56789109854243947</v>
          </cell>
          <cell r="V873">
            <v>1.0679851668726823</v>
          </cell>
        </row>
        <row r="874">
          <cell r="C874">
            <v>41143</v>
          </cell>
          <cell r="D874">
            <v>62.17</v>
          </cell>
          <cell r="E874">
            <v>29.38</v>
          </cell>
          <cell r="F874">
            <v>35.17</v>
          </cell>
          <cell r="G874">
            <v>5.9318340000000003</v>
          </cell>
          <cell r="H874">
            <v>3.485509</v>
          </cell>
          <cell r="I874">
            <v>36.49</v>
          </cell>
          <cell r="J874">
            <v>11.02</v>
          </cell>
          <cell r="L874">
            <v>0.35712726478934731</v>
          </cell>
          <cell r="M874">
            <v>0.20508613617719451</v>
          </cell>
          <cell r="N874">
            <v>0.23058082575227434</v>
          </cell>
          <cell r="O874">
            <v>-0.23037947946403747</v>
          </cell>
          <cell r="P874">
            <v>-0.21925425365894524</v>
          </cell>
          <cell r="Q874">
            <v>1.2552533992583439</v>
          </cell>
          <cell r="R874">
            <v>-0.39879978177850517</v>
          </cell>
          <cell r="T874">
            <v>0.25179511728099557</v>
          </cell>
          <cell r="U874">
            <v>0.58963287315777735</v>
          </cell>
          <cell r="V874">
            <v>1.1566749072929545</v>
          </cell>
        </row>
        <row r="875">
          <cell r="C875">
            <v>41144</v>
          </cell>
          <cell r="D875">
            <v>62.045000000000002</v>
          </cell>
          <cell r="E875">
            <v>29.32</v>
          </cell>
          <cell r="F875">
            <v>35.21</v>
          </cell>
          <cell r="G875">
            <v>5.9535640000000001</v>
          </cell>
          <cell r="H875">
            <v>3.5306860000000002</v>
          </cell>
          <cell r="I875">
            <v>36.020000000000003</v>
          </cell>
          <cell r="J875">
            <v>10.55</v>
          </cell>
          <cell r="L875">
            <v>0.35439860292512559</v>
          </cell>
          <cell r="M875">
            <v>0.20262510254306809</v>
          </cell>
          <cell r="N875">
            <v>0.23198040587823665</v>
          </cell>
          <cell r="O875">
            <v>-0.2275601399627557</v>
          </cell>
          <cell r="P875">
            <v>-0.20913471284512153</v>
          </cell>
          <cell r="Q875">
            <v>1.2262051915945613</v>
          </cell>
          <cell r="R875">
            <v>-0.42444080741953072</v>
          </cell>
          <cell r="T875">
            <v>0.24174246050741985</v>
          </cell>
          <cell r="U875">
            <v>0.57930933122504003</v>
          </cell>
          <cell r="V875">
            <v>1.1548207663782448</v>
          </cell>
        </row>
        <row r="876">
          <cell r="C876">
            <v>41145</v>
          </cell>
          <cell r="D876">
            <v>62.43</v>
          </cell>
          <cell r="E876">
            <v>29.56</v>
          </cell>
          <cell r="F876">
            <v>35.35</v>
          </cell>
          <cell r="G876">
            <v>5.8664160000000001</v>
          </cell>
          <cell r="H876">
            <v>3.4322759999999999</v>
          </cell>
          <cell r="I876">
            <v>36.049999999999997</v>
          </cell>
          <cell r="J876">
            <v>10.61</v>
          </cell>
          <cell r="L876">
            <v>0.36280288146692863</v>
          </cell>
          <cell r="M876">
            <v>0.21246923707957333</v>
          </cell>
          <cell r="N876">
            <v>0.23687893631910439</v>
          </cell>
          <cell r="O876">
            <v>-0.23886707962486831</v>
          </cell>
          <cell r="P876">
            <v>-0.23117831935924138</v>
          </cell>
          <cell r="Q876">
            <v>1.2280593325092704</v>
          </cell>
          <cell r="R876">
            <v>-0.42116748499727219</v>
          </cell>
          <cell r="T876">
            <v>0.23695548109143133</v>
          </cell>
          <cell r="U876">
            <v>0.5779409677877112</v>
          </cell>
          <cell r="V876">
            <v>1.1439060568603217</v>
          </cell>
        </row>
        <row r="877">
          <cell r="C877">
            <v>41148</v>
          </cell>
          <cell r="D877">
            <v>62.37</v>
          </cell>
          <cell r="E877">
            <v>29.32</v>
          </cell>
          <cell r="F877">
            <v>35.42</v>
          </cell>
          <cell r="G877">
            <v>5.9102569999999996</v>
          </cell>
          <cell r="H877">
            <v>3.4189120000000002</v>
          </cell>
          <cell r="I877">
            <v>35.770000000000003</v>
          </cell>
          <cell r="J877">
            <v>10.45</v>
          </cell>
          <cell r="L877">
            <v>0.36149312377210197</v>
          </cell>
          <cell r="M877">
            <v>0.20262510254306809</v>
          </cell>
          <cell r="N877">
            <v>0.23932820153953838</v>
          </cell>
          <cell r="O877">
            <v>-0.23317896811655281</v>
          </cell>
          <cell r="P877">
            <v>-0.23417182365204381</v>
          </cell>
          <cell r="Q877">
            <v>1.2107540173053155</v>
          </cell>
          <cell r="R877">
            <v>-0.42989634478996175</v>
          </cell>
          <cell r="T877">
            <v>0.24293920536141697</v>
          </cell>
          <cell r="U877">
            <v>0.58124024407549313</v>
          </cell>
          <cell r="V877">
            <v>1.1273176761433872</v>
          </cell>
        </row>
        <row r="878">
          <cell r="C878">
            <v>41149</v>
          </cell>
          <cell r="D878">
            <v>62.01</v>
          </cell>
          <cell r="E878">
            <v>29.24</v>
          </cell>
          <cell r="F878">
            <v>35.39</v>
          </cell>
          <cell r="G878">
            <v>5.8043849999999999</v>
          </cell>
          <cell r="H878">
            <v>3.325053</v>
          </cell>
          <cell r="I878">
            <v>36.270000000000003</v>
          </cell>
          <cell r="J878">
            <v>10.25</v>
          </cell>
          <cell r="L878">
            <v>0.35363457760314332</v>
          </cell>
          <cell r="M878">
            <v>0.19934372436423287</v>
          </cell>
          <cell r="N878">
            <v>0.23827851644506648</v>
          </cell>
          <cell r="O878">
            <v>-0.24691523648653468</v>
          </cell>
          <cell r="P878">
            <v>-0.25519601696378824</v>
          </cell>
          <cell r="Q878">
            <v>1.2416563658838076</v>
          </cell>
          <cell r="R878">
            <v>-0.4408074195308237</v>
          </cell>
          <cell r="T878">
            <v>0.23910962182862619</v>
          </cell>
          <cell r="U878">
            <v>0.58893855541365125</v>
          </cell>
          <cell r="V878">
            <v>1.1365883807169346</v>
          </cell>
        </row>
        <row r="879">
          <cell r="C879">
            <v>41150</v>
          </cell>
          <cell r="D879">
            <v>62.11</v>
          </cell>
          <cell r="E879">
            <v>29.4</v>
          </cell>
          <cell r="F879">
            <v>35.659999999999997</v>
          </cell>
          <cell r="G879">
            <v>5.8968090000000002</v>
          </cell>
          <cell r="H879">
            <v>3.3401070000000002</v>
          </cell>
          <cell r="I879">
            <v>36.6</v>
          </cell>
          <cell r="J879">
            <v>10.16</v>
          </cell>
          <cell r="L879">
            <v>0.35581750709452087</v>
          </cell>
          <cell r="M879">
            <v>0.2059064807219031</v>
          </cell>
          <cell r="N879">
            <v>0.24772568229531133</v>
          </cell>
          <cell r="O879">
            <v>-0.2349237669022517</v>
          </cell>
          <cell r="P879">
            <v>-0.25182395668065083</v>
          </cell>
          <cell r="Q879">
            <v>1.2620519159456118</v>
          </cell>
          <cell r="R879">
            <v>-0.4457174031642116</v>
          </cell>
          <cell r="T879">
            <v>0.24557204404021063</v>
          </cell>
          <cell r="U879">
            <v>0.59615033752964797</v>
          </cell>
          <cell r="V879">
            <v>1.1273176761433872</v>
          </cell>
        </row>
        <row r="880">
          <cell r="C880">
            <v>41151</v>
          </cell>
          <cell r="D880">
            <v>61.2</v>
          </cell>
          <cell r="E880">
            <v>29.01</v>
          </cell>
          <cell r="F880">
            <v>34.99</v>
          </cell>
          <cell r="G880">
            <v>5.8025390000000003</v>
          </cell>
          <cell r="H880">
            <v>3.2722180000000001</v>
          </cell>
          <cell r="I880">
            <v>36.020000000000003</v>
          </cell>
          <cell r="J880">
            <v>9.8800000000000008</v>
          </cell>
          <cell r="L880">
            <v>0.33595284872298614</v>
          </cell>
          <cell r="M880">
            <v>0.18990976210008226</v>
          </cell>
          <cell r="N880">
            <v>0.22428271518544451</v>
          </cell>
          <cell r="O880">
            <v>-0.24715474411282856</v>
          </cell>
          <cell r="P880">
            <v>-0.26703093160837232</v>
          </cell>
          <cell r="Q880">
            <v>1.2262051915945613</v>
          </cell>
          <cell r="R880">
            <v>-0.46099290780141833</v>
          </cell>
          <cell r="T880">
            <v>0.24413595021541398</v>
          </cell>
          <cell r="U880">
            <v>0.58942508463581245</v>
          </cell>
          <cell r="V880">
            <v>1.1285537700865265</v>
          </cell>
        </row>
        <row r="881">
          <cell r="C881">
            <v>41152</v>
          </cell>
          <cell r="D881">
            <v>61.46</v>
          </cell>
          <cell r="E881">
            <v>29.04</v>
          </cell>
          <cell r="F881">
            <v>35.53</v>
          </cell>
          <cell r="G881">
            <v>5.9404320000000004</v>
          </cell>
          <cell r="H881">
            <v>3.192644</v>
          </cell>
          <cell r="I881">
            <v>36.57</v>
          </cell>
          <cell r="J881">
            <v>10.01</v>
          </cell>
          <cell r="L881">
            <v>0.34162846540056746</v>
          </cell>
          <cell r="M881">
            <v>0.19114027891714525</v>
          </cell>
          <cell r="N881">
            <v>0.24317704688593444</v>
          </cell>
          <cell r="O881">
            <v>-0.22926393960982572</v>
          </cell>
          <cell r="P881">
            <v>-0.28485531881246307</v>
          </cell>
          <cell r="Q881">
            <v>1.2601977750309024</v>
          </cell>
          <cell r="R881">
            <v>-0.45390070921985815</v>
          </cell>
          <cell r="T881">
            <v>0.23049305887984672</v>
          </cell>
          <cell r="U881">
            <v>0.57734294228547101</v>
          </cell>
          <cell r="V881">
            <v>1.0939431396786157</v>
          </cell>
        </row>
        <row r="882">
          <cell r="C882">
            <v>41155</v>
          </cell>
          <cell r="D882">
            <v>61.46</v>
          </cell>
          <cell r="E882">
            <v>29.04</v>
          </cell>
          <cell r="F882">
            <v>35.53</v>
          </cell>
          <cell r="G882">
            <v>5.9353540000000002</v>
          </cell>
          <cell r="H882">
            <v>3.1796700000000002</v>
          </cell>
          <cell r="I882">
            <v>36.57</v>
          </cell>
          <cell r="J882">
            <v>10.01</v>
          </cell>
          <cell r="L882">
            <v>0.34162846540056746</v>
          </cell>
          <cell r="M882">
            <v>0.19114027891714525</v>
          </cell>
          <cell r="N882">
            <v>0.24317704688593444</v>
          </cell>
          <cell r="O882">
            <v>-0.22992278019829826</v>
          </cell>
          <cell r="P882">
            <v>-0.2877614640305729</v>
          </cell>
          <cell r="Q882">
            <v>1.2601977750309024</v>
          </cell>
          <cell r="R882">
            <v>-0.45390070921985815</v>
          </cell>
          <cell r="T882">
            <v>0.21158449018669218</v>
          </cell>
          <cell r="U882">
            <v>0.55335603803036748</v>
          </cell>
          <cell r="V882">
            <v>1.0760197775030904</v>
          </cell>
        </row>
        <row r="883">
          <cell r="C883">
            <v>41156</v>
          </cell>
          <cell r="D883">
            <v>60.81</v>
          </cell>
          <cell r="E883">
            <v>28.785</v>
          </cell>
          <cell r="F883">
            <v>35.340000000000003</v>
          </cell>
          <cell r="G883">
            <v>5.8121270000000003</v>
          </cell>
          <cell r="H883">
            <v>3.1764260000000002</v>
          </cell>
          <cell r="I883">
            <v>35.89</v>
          </cell>
          <cell r="J883">
            <v>9.82</v>
          </cell>
          <cell r="L883">
            <v>0.32743942370661427</v>
          </cell>
          <cell r="M883">
            <v>0.1806808859721083</v>
          </cell>
          <cell r="N883">
            <v>0.23652904128761398</v>
          </cell>
          <cell r="O883">
            <v>-0.2459107575901277</v>
          </cell>
          <cell r="P883">
            <v>-0.28848811233391414</v>
          </cell>
          <cell r="Q883">
            <v>1.2181705809641534</v>
          </cell>
          <cell r="R883">
            <v>-0.46426623022367697</v>
          </cell>
          <cell r="T883">
            <v>0.19483006223073246</v>
          </cell>
          <cell r="U883">
            <v>0.54664598917472484</v>
          </cell>
          <cell r="V883">
            <v>1.0142150803461063</v>
          </cell>
        </row>
        <row r="884">
          <cell r="C884">
            <v>41157</v>
          </cell>
          <cell r="D884">
            <v>60.68</v>
          </cell>
          <cell r="E884">
            <v>28.52</v>
          </cell>
          <cell r="F884">
            <v>34.93</v>
          </cell>
          <cell r="G884">
            <v>5.5462400000000001</v>
          </cell>
          <cell r="H884">
            <v>3.101864</v>
          </cell>
          <cell r="I884">
            <v>35.18</v>
          </cell>
          <cell r="J884">
            <v>9.91</v>
          </cell>
          <cell r="L884">
            <v>0.3246016153678235</v>
          </cell>
          <cell r="M884">
            <v>0.16981132075471694</v>
          </cell>
          <cell r="N884">
            <v>0.22218334499650116</v>
          </cell>
          <cell r="O884">
            <v>-0.28040802965535161</v>
          </cell>
          <cell r="P884">
            <v>-0.30518982342939027</v>
          </cell>
          <cell r="Q884">
            <v>1.1742892459826946</v>
          </cell>
          <cell r="R884">
            <v>-0.45935624659028906</v>
          </cell>
          <cell r="T884">
            <v>0.19842029679272372</v>
          </cell>
          <cell r="U884">
            <v>0.54544487015751375</v>
          </cell>
          <cell r="V884">
            <v>1.0352286773794808</v>
          </cell>
        </row>
        <row r="885">
          <cell r="C885">
            <v>41158</v>
          </cell>
          <cell r="D885">
            <v>62.62</v>
          </cell>
          <cell r="E885">
            <v>29.56</v>
          </cell>
          <cell r="F885">
            <v>36.119999999999997</v>
          </cell>
          <cell r="G885">
            <v>5.6634039999999999</v>
          </cell>
          <cell r="H885">
            <v>2.964464</v>
          </cell>
          <cell r="I885">
            <v>36.61</v>
          </cell>
          <cell r="J885">
            <v>10.11</v>
          </cell>
          <cell r="L885">
            <v>0.36695044750054562</v>
          </cell>
          <cell r="M885">
            <v>0.21246923707957333</v>
          </cell>
          <cell r="N885">
            <v>0.26382085374387687</v>
          </cell>
          <cell r="O885">
            <v>-0.26520669079993608</v>
          </cell>
          <cell r="P885">
            <v>-0.33596709743650399</v>
          </cell>
          <cell r="Q885">
            <v>1.2626699629171818</v>
          </cell>
          <cell r="R885">
            <v>-0.44844517184942712</v>
          </cell>
          <cell r="T885">
            <v>0.19147917663954048</v>
          </cell>
          <cell r="U885">
            <v>0.54275882341016457</v>
          </cell>
          <cell r="V885">
            <v>1.0382385661310261</v>
          </cell>
        </row>
        <row r="886">
          <cell r="C886">
            <v>41159</v>
          </cell>
          <cell r="D886">
            <v>61.93</v>
          </cell>
          <cell r="E886">
            <v>29.18</v>
          </cell>
          <cell r="F886">
            <v>36.112000000000002</v>
          </cell>
          <cell r="G886">
            <v>5.8300840000000003</v>
          </cell>
          <cell r="H886">
            <v>3.2125940000000002</v>
          </cell>
          <cell r="I886">
            <v>36.200000000000003</v>
          </cell>
          <cell r="J886">
            <v>10.41</v>
          </cell>
          <cell r="L886">
            <v>0.35188823401004132</v>
          </cell>
          <cell r="M886">
            <v>0.19688269073010667</v>
          </cell>
          <cell r="N886">
            <v>0.26354093771868459</v>
          </cell>
          <cell r="O886">
            <v>-0.24358094261431007</v>
          </cell>
          <cell r="P886">
            <v>-0.28038656614549129</v>
          </cell>
          <cell r="Q886">
            <v>1.2373300370828186</v>
          </cell>
          <cell r="R886">
            <v>-0.43207855973813414</v>
          </cell>
          <cell r="T886">
            <v>0.20751555768310198</v>
          </cell>
          <cell r="U886">
            <v>0.55293032496097627</v>
          </cell>
          <cell r="V886">
            <v>1.0512978986402965</v>
          </cell>
        </row>
        <row r="887">
          <cell r="C887">
            <v>41162</v>
          </cell>
          <cell r="D887">
            <v>61.29</v>
          </cell>
          <cell r="E887">
            <v>28.67</v>
          </cell>
          <cell r="F887">
            <v>35.585000000000001</v>
          </cell>
          <cell r="G887">
            <v>5.670782</v>
          </cell>
          <cell r="H887">
            <v>3.2709380000000001</v>
          </cell>
          <cell r="I887">
            <v>35</v>
          </cell>
          <cell r="J887">
            <v>10.14</v>
          </cell>
          <cell r="L887">
            <v>0.3379174852652258</v>
          </cell>
          <cell r="M887">
            <v>0.17596390484003299</v>
          </cell>
          <cell r="N887">
            <v>0.24510146955913226</v>
          </cell>
          <cell r="O887">
            <v>-0.26424943875941798</v>
          </cell>
          <cell r="P887">
            <v>-0.26731764857146634</v>
          </cell>
          <cell r="Q887">
            <v>1.1631644004944377</v>
          </cell>
          <cell r="R887">
            <v>-0.44680851063829774</v>
          </cell>
          <cell r="T887">
            <v>0.23504068932503586</v>
          </cell>
          <cell r="U887">
            <v>0.57167690405238292</v>
          </cell>
          <cell r="V887">
            <v>1.122991347342398</v>
          </cell>
        </row>
        <row r="888">
          <cell r="C888">
            <v>41163</v>
          </cell>
          <cell r="D888">
            <v>61.845999999999997</v>
          </cell>
          <cell r="E888">
            <v>28.58</v>
          </cell>
          <cell r="F888">
            <v>35.590000000000003</v>
          </cell>
          <cell r="G888">
            <v>5.9666730000000001</v>
          </cell>
          <cell r="H888">
            <v>3.2654109999999998</v>
          </cell>
          <cell r="I888">
            <v>34.96</v>
          </cell>
          <cell r="J888">
            <v>10.19</v>
          </cell>
          <cell r="L888">
            <v>0.35005457323728439</v>
          </cell>
          <cell r="M888">
            <v>0.17227235438884336</v>
          </cell>
          <cell r="N888">
            <v>0.24527641707487779</v>
          </cell>
          <cell r="O888">
            <v>-0.22585932443020607</v>
          </cell>
          <cell r="P888">
            <v>-0.2685556834582008</v>
          </cell>
          <cell r="Q888">
            <v>1.1606922126081582</v>
          </cell>
          <cell r="R888">
            <v>-0.44408074195308234</v>
          </cell>
          <cell r="T888">
            <v>0.23264719961704158</v>
          </cell>
          <cell r="U888">
            <v>0.57317196780798296</v>
          </cell>
          <cell r="V888">
            <v>1.1081582200247218</v>
          </cell>
        </row>
        <row r="889">
          <cell r="C889">
            <v>41164</v>
          </cell>
          <cell r="D889">
            <v>62.44</v>
          </cell>
          <cell r="E889">
            <v>28.59</v>
          </cell>
          <cell r="F889">
            <v>36.08</v>
          </cell>
          <cell r="G889">
            <v>6.2571779999999997</v>
          </cell>
          <cell r="H889">
            <v>3.2618469999999999</v>
          </cell>
          <cell r="I889">
            <v>35.229999999999997</v>
          </cell>
          <cell r="J889">
            <v>10.6</v>
          </cell>
          <cell r="L889">
            <v>0.36302117441606629</v>
          </cell>
          <cell r="M889">
            <v>0.17268252666119777</v>
          </cell>
          <cell r="N889">
            <v>0.26242127361791456</v>
          </cell>
          <cell r="O889">
            <v>-0.18816801187521892</v>
          </cell>
          <cell r="P889">
            <v>-0.26935401100231549</v>
          </cell>
          <cell r="Q889">
            <v>1.1773794808405436</v>
          </cell>
          <cell r="R889">
            <v>-0.42171303873431532</v>
          </cell>
          <cell r="T889">
            <v>0.22067975107707041</v>
          </cell>
          <cell r="U889">
            <v>0.55733442802408317</v>
          </cell>
          <cell r="V889">
            <v>1.1044499381953026</v>
          </cell>
        </row>
        <row r="890">
          <cell r="C890">
            <v>41165</v>
          </cell>
          <cell r="D890">
            <v>63.844999999999999</v>
          </cell>
          <cell r="E890">
            <v>28.905000000000001</v>
          </cell>
          <cell r="F890">
            <v>36.17</v>
          </cell>
          <cell r="G890">
            <v>6.3499639999999999</v>
          </cell>
          <cell r="H890">
            <v>3.279747</v>
          </cell>
          <cell r="I890">
            <v>35.07</v>
          </cell>
          <cell r="J890">
            <v>10.96</v>
          </cell>
          <cell r="L890">
            <v>0.39369133376991905</v>
          </cell>
          <cell r="M890">
            <v>0.18560295324036113</v>
          </cell>
          <cell r="N890">
            <v>0.26557032890132981</v>
          </cell>
          <cell r="O890">
            <v>-0.17612957492326609</v>
          </cell>
          <cell r="P890">
            <v>-0.26534445347154878</v>
          </cell>
          <cell r="Q890">
            <v>1.1674907292954266</v>
          </cell>
          <cell r="R890">
            <v>-0.4020731042007637</v>
          </cell>
          <cell r="T890">
            <v>0.18405935854475827</v>
          </cell>
          <cell r="U890">
            <v>0.52325204240913048</v>
          </cell>
          <cell r="V890">
            <v>1.0512978986402965</v>
          </cell>
        </row>
        <row r="891">
          <cell r="C891">
            <v>41166</v>
          </cell>
          <cell r="D891">
            <v>64.88</v>
          </cell>
          <cell r="E891">
            <v>29.56</v>
          </cell>
          <cell r="F891">
            <v>36.229999999999997</v>
          </cell>
          <cell r="G891">
            <v>6.8007629999999999</v>
          </cell>
          <cell r="H891">
            <v>3.3228960000000001</v>
          </cell>
          <cell r="I891">
            <v>35.06</v>
          </cell>
          <cell r="J891">
            <v>11.2</v>
          </cell>
          <cell r="L891">
            <v>0.41628465400567549</v>
          </cell>
          <cell r="M891">
            <v>0.21246923707957333</v>
          </cell>
          <cell r="N891">
            <v>0.26766969909027294</v>
          </cell>
          <cell r="O891">
            <v>-0.1176410600664628</v>
          </cell>
          <cell r="P891">
            <v>-0.25567917984612698</v>
          </cell>
          <cell r="Q891">
            <v>1.1668726823238567</v>
          </cell>
          <cell r="R891">
            <v>-0.38897981451172936</v>
          </cell>
          <cell r="T891">
            <v>0.18717089516515087</v>
          </cell>
          <cell r="U891">
            <v>0.52899916884591225</v>
          </cell>
          <cell r="V891">
            <v>1.0642768850432631</v>
          </cell>
        </row>
        <row r="892">
          <cell r="C892">
            <v>41169</v>
          </cell>
          <cell r="D892">
            <v>64.81</v>
          </cell>
          <cell r="E892">
            <v>29.1</v>
          </cell>
          <cell r="F892">
            <v>36.090000000000003</v>
          </cell>
          <cell r="G892">
            <v>6.6347230000000001</v>
          </cell>
          <cell r="H892">
            <v>3.3228960000000001</v>
          </cell>
          <cell r="I892">
            <v>35.28</v>
          </cell>
          <cell r="J892">
            <v>10.93</v>
          </cell>
          <cell r="L892">
            <v>0.41475660336171138</v>
          </cell>
          <cell r="M892">
            <v>0.19360131255127166</v>
          </cell>
          <cell r="N892">
            <v>0.26277116864940542</v>
          </cell>
          <cell r="O892">
            <v>-0.13918377202195431</v>
          </cell>
          <cell r="P892">
            <v>-0.25567917984612698</v>
          </cell>
          <cell r="Q892">
            <v>1.180469715698393</v>
          </cell>
          <cell r="R892">
            <v>-0.40370976541189307</v>
          </cell>
          <cell r="T892">
            <v>0.1900430828147438</v>
          </cell>
          <cell r="U892">
            <v>0.51556893510916491</v>
          </cell>
          <cell r="V892">
            <v>1.0543881334981462</v>
          </cell>
        </row>
        <row r="893">
          <cell r="C893">
            <v>41170</v>
          </cell>
          <cell r="D893">
            <v>65.08</v>
          </cell>
          <cell r="E893">
            <v>28.66</v>
          </cell>
          <cell r="F893">
            <v>36.92</v>
          </cell>
          <cell r="G893">
            <v>6.3222519999999998</v>
          </cell>
          <cell r="H893">
            <v>3.382933</v>
          </cell>
          <cell r="I893">
            <v>35.159999999999997</v>
          </cell>
          <cell r="J893">
            <v>10.8</v>
          </cell>
          <cell r="L893">
            <v>0.42065051298843037</v>
          </cell>
          <cell r="M893">
            <v>0.17555373256767859</v>
          </cell>
          <cell r="N893">
            <v>0.29181245626312124</v>
          </cell>
          <cell r="O893">
            <v>-0.1797250436880854</v>
          </cell>
          <cell r="P893">
            <v>-0.24223103428888482</v>
          </cell>
          <cell r="Q893">
            <v>1.1730531520395546</v>
          </cell>
          <cell r="R893">
            <v>-0.41080196399345326</v>
          </cell>
          <cell r="T893">
            <v>0.17089516515078984</v>
          </cell>
          <cell r="U893">
            <v>0.51112935595694209</v>
          </cell>
          <cell r="V893">
            <v>1.0228677379480839</v>
          </cell>
        </row>
        <row r="894">
          <cell r="C894">
            <v>41171</v>
          </cell>
          <cell r="D894">
            <v>65.08</v>
          </cell>
          <cell r="E894">
            <v>28.69</v>
          </cell>
          <cell r="F894">
            <v>36.57</v>
          </cell>
          <cell r="G894">
            <v>6.207122</v>
          </cell>
          <cell r="H894">
            <v>3.5195099999999999</v>
          </cell>
          <cell r="I894">
            <v>35.049999999999997</v>
          </cell>
          <cell r="J894">
            <v>10.61</v>
          </cell>
          <cell r="L894">
            <v>0.42065051298843037</v>
          </cell>
          <cell r="M894">
            <v>0.1767842493847418</v>
          </cell>
          <cell r="N894">
            <v>0.27956613016095178</v>
          </cell>
          <cell r="O894">
            <v>-0.19466248302460509</v>
          </cell>
          <cell r="P894">
            <v>-0.21163811032913538</v>
          </cell>
          <cell r="Q894">
            <v>1.1662546353522867</v>
          </cell>
          <cell r="R894">
            <v>-0.42116748499727219</v>
          </cell>
          <cell r="T894">
            <v>0.18812829104834847</v>
          </cell>
          <cell r="U894">
            <v>0.51336941758397703</v>
          </cell>
          <cell r="V894">
            <v>1.0828182941903586</v>
          </cell>
        </row>
        <row r="895">
          <cell r="C895">
            <v>41172</v>
          </cell>
          <cell r="D895">
            <v>64.349999999999994</v>
          </cell>
          <cell r="E895">
            <v>28.85</v>
          </cell>
          <cell r="F895">
            <v>36.11</v>
          </cell>
          <cell r="G895">
            <v>6.0669209999999998</v>
          </cell>
          <cell r="H895">
            <v>3.3863650000000001</v>
          </cell>
          <cell r="I895">
            <v>33.75</v>
          </cell>
          <cell r="J895">
            <v>10.14</v>
          </cell>
          <cell r="L895">
            <v>0.40471512770137497</v>
          </cell>
          <cell r="M895">
            <v>0.18334700574241203</v>
          </cell>
          <cell r="N895">
            <v>0.26347095871238624</v>
          </cell>
          <cell r="O895">
            <v>-0.21285273693253015</v>
          </cell>
          <cell r="P895">
            <v>-0.24146227443158919</v>
          </cell>
          <cell r="Q895">
            <v>1.0859085290482078</v>
          </cell>
          <cell r="R895">
            <v>-0.44680851063829774</v>
          </cell>
          <cell r="T895">
            <v>0.19195787458113928</v>
          </cell>
          <cell r="U895">
            <v>0.51429686391372198</v>
          </cell>
          <cell r="V895">
            <v>1.0908529048207662</v>
          </cell>
        </row>
        <row r="896">
          <cell r="C896">
            <v>41173</v>
          </cell>
          <cell r="D896">
            <v>64.265000000000001</v>
          </cell>
          <cell r="E896">
            <v>28.99</v>
          </cell>
          <cell r="F896">
            <v>36.234999999999999</v>
          </cell>
          <cell r="G896">
            <v>6.1419569999999997</v>
          </cell>
          <cell r="H896">
            <v>3.3904809999999999</v>
          </cell>
          <cell r="I896">
            <v>35.51</v>
          </cell>
          <cell r="J896">
            <v>10.11</v>
          </cell>
          <cell r="L896">
            <v>0.40285963763370436</v>
          </cell>
          <cell r="M896">
            <v>0.18908941755537323</v>
          </cell>
          <cell r="N896">
            <v>0.26784464660601826</v>
          </cell>
          <cell r="O896">
            <v>-0.20311725792571089</v>
          </cell>
          <cell r="P896">
            <v>-0.24054030019714034</v>
          </cell>
          <cell r="Q896">
            <v>1.1946847960444993</v>
          </cell>
          <cell r="R896">
            <v>-0.44844517184942712</v>
          </cell>
          <cell r="T896">
            <v>0.19411201531833414</v>
          </cell>
          <cell r="U896">
            <v>0.50886395426625308</v>
          </cell>
          <cell r="V896">
            <v>1.0414091470951794</v>
          </cell>
        </row>
        <row r="897">
          <cell r="C897">
            <v>41176</v>
          </cell>
          <cell r="D897">
            <v>63.664999999999999</v>
          </cell>
          <cell r="E897">
            <v>28.68</v>
          </cell>
          <cell r="F897">
            <v>35.64</v>
          </cell>
          <cell r="G897">
            <v>5.8418840000000003</v>
          </cell>
          <cell r="H897">
            <v>3.3373979999999999</v>
          </cell>
          <cell r="I897">
            <v>34.6</v>
          </cell>
          <cell r="J897">
            <v>9.52</v>
          </cell>
          <cell r="L897">
            <v>0.38976206068543973</v>
          </cell>
          <cell r="M897">
            <v>0.17637407711238717</v>
          </cell>
          <cell r="N897">
            <v>0.24702589223233029</v>
          </cell>
          <cell r="O897">
            <v>-0.24204996212120722</v>
          </cell>
          <cell r="P897">
            <v>-0.25243076625332384</v>
          </cell>
          <cell r="Q897">
            <v>1.1384425216316441</v>
          </cell>
          <cell r="R897">
            <v>-0.48063284233496995</v>
          </cell>
          <cell r="T897">
            <v>0.23168980373384401</v>
          </cell>
          <cell r="U897">
            <v>0.53057025279247483</v>
          </cell>
          <cell r="V897">
            <v>1.1322620519159456</v>
          </cell>
        </row>
        <row r="898">
          <cell r="C898">
            <v>41177</v>
          </cell>
          <cell r="D898">
            <v>62.73</v>
          </cell>
          <cell r="E898">
            <v>27.83</v>
          </cell>
          <cell r="F898">
            <v>34.57</v>
          </cell>
          <cell r="G898">
            <v>5.7685079999999997</v>
          </cell>
          <cell r="H898">
            <v>3.3504489999999998</v>
          </cell>
          <cell r="I898">
            <v>33.01</v>
          </cell>
          <cell r="J898">
            <v>9.15</v>
          </cell>
          <cell r="L898">
            <v>0.36935166994106083</v>
          </cell>
          <cell r="M898">
            <v>0.14150943396226423</v>
          </cell>
          <cell r="N898">
            <v>0.20958712386284128</v>
          </cell>
          <cell r="O898">
            <v>-0.25157006590611541</v>
          </cell>
          <cell r="P898">
            <v>-0.24950737321790295</v>
          </cell>
          <cell r="Q898">
            <v>1.0401730531520395</v>
          </cell>
          <cell r="R898">
            <v>-0.50081833060556458</v>
          </cell>
          <cell r="T898">
            <v>0.2087123025370991</v>
          </cell>
          <cell r="U898">
            <v>0.51134728050436873</v>
          </cell>
          <cell r="V898">
            <v>1.0995055624227441</v>
          </cell>
        </row>
        <row r="899">
          <cell r="C899">
            <v>41178</v>
          </cell>
          <cell r="D899">
            <v>62.32</v>
          </cell>
          <cell r="E899">
            <v>27.57</v>
          </cell>
          <cell r="F899">
            <v>34.094999999999999</v>
          </cell>
          <cell r="G899">
            <v>5.501061</v>
          </cell>
          <cell r="H899">
            <v>3.1888899999999998</v>
          </cell>
          <cell r="I899">
            <v>33.46</v>
          </cell>
          <cell r="J899">
            <v>9.19</v>
          </cell>
          <cell r="L899">
            <v>0.36040165902641341</v>
          </cell>
          <cell r="M899">
            <v>0.13084495488105019</v>
          </cell>
          <cell r="N899">
            <v>0.19296710986704002</v>
          </cell>
          <cell r="O899">
            <v>-0.28626973878229189</v>
          </cell>
          <cell r="P899">
            <v>-0.28569620590578704</v>
          </cell>
          <cell r="Q899">
            <v>1.0679851668726825</v>
          </cell>
          <cell r="R899">
            <v>-0.49863611565739219</v>
          </cell>
          <cell r="T899">
            <v>0.22977501196744854</v>
          </cell>
          <cell r="U899">
            <v>0.52023150682154495</v>
          </cell>
          <cell r="V899">
            <v>1.1211372064276883</v>
          </cell>
        </row>
        <row r="900">
          <cell r="C900">
            <v>41179</v>
          </cell>
          <cell r="D900">
            <v>63.49</v>
          </cell>
          <cell r="E900">
            <v>27.875</v>
          </cell>
          <cell r="F900">
            <v>35.18</v>
          </cell>
          <cell r="G900">
            <v>5.5442109999999998</v>
          </cell>
          <cell r="H900">
            <v>3.2058710000000001</v>
          </cell>
          <cell r="I900">
            <v>34.895000000000003</v>
          </cell>
          <cell r="J900">
            <v>9.56</v>
          </cell>
          <cell r="L900">
            <v>0.38594193407552924</v>
          </cell>
          <cell r="M900">
            <v>0.14335520918785893</v>
          </cell>
          <cell r="N900">
            <v>0.23093072078376498</v>
          </cell>
          <cell r="O900">
            <v>-0.2806712804536996</v>
          </cell>
          <cell r="P900">
            <v>-0.2818925021946167</v>
          </cell>
          <cell r="Q900">
            <v>1.1566749072929543</v>
          </cell>
          <cell r="R900">
            <v>-0.47845062738679756</v>
          </cell>
          <cell r="T900">
            <v>0.24820488271900432</v>
          </cell>
          <cell r="U900">
            <v>0.52644995844229558</v>
          </cell>
          <cell r="V900">
            <v>1.1804697156983932</v>
          </cell>
        </row>
        <row r="901">
          <cell r="C901">
            <v>41180</v>
          </cell>
          <cell r="D901">
            <v>62.47</v>
          </cell>
          <cell r="E901">
            <v>27.555</v>
          </cell>
          <cell r="F901">
            <v>34.57</v>
          </cell>
          <cell r="G901">
            <v>5.3849609999999997</v>
          </cell>
          <cell r="H901">
            <v>3.2096550000000001</v>
          </cell>
          <cell r="I901">
            <v>34.865000000000002</v>
          </cell>
          <cell r="J901">
            <v>9.51</v>
          </cell>
          <cell r="L901">
            <v>0.36367605326347952</v>
          </cell>
          <cell r="M901">
            <v>0.13022969647251847</v>
          </cell>
          <cell r="N901">
            <v>0.20958712386284128</v>
          </cell>
          <cell r="O901">
            <v>-0.30133302990510913</v>
          </cell>
          <cell r="P901">
            <v>-0.28104489517247033</v>
          </cell>
          <cell r="Q901">
            <v>1.1548207663782448</v>
          </cell>
          <cell r="R901">
            <v>-0.48117839607201307</v>
          </cell>
          <cell r="T901">
            <v>0.21445667783628536</v>
          </cell>
          <cell r="U901">
            <v>0.48862231141924639</v>
          </cell>
          <cell r="V901">
            <v>1.0988875154511744</v>
          </cell>
        </row>
        <row r="902">
          <cell r="C902">
            <v>41183</v>
          </cell>
          <cell r="D902">
            <v>61.91</v>
          </cell>
          <cell r="E902">
            <v>27.61</v>
          </cell>
          <cell r="F902">
            <v>34.104999999999997</v>
          </cell>
          <cell r="G902">
            <v>5.6694440000000004</v>
          </cell>
          <cell r="H902">
            <v>3.1642329999999999</v>
          </cell>
          <cell r="I902">
            <v>34.688400000000001</v>
          </cell>
          <cell r="J902">
            <v>9.4700000000000006</v>
          </cell>
          <cell r="L902">
            <v>0.35145164811176577</v>
          </cell>
          <cell r="M902">
            <v>0.13248564397046758</v>
          </cell>
          <cell r="N902">
            <v>0.19331700489853043</v>
          </cell>
          <cell r="O902">
            <v>-0.26442303637804265</v>
          </cell>
          <cell r="P902">
            <v>-0.29121931540501123</v>
          </cell>
          <cell r="Q902">
            <v>1.1439060568603217</v>
          </cell>
          <cell r="R902">
            <v>-0.48336061102018546</v>
          </cell>
          <cell r="T902">
            <v>0.20057443752991858</v>
          </cell>
          <cell r="U902">
            <v>0.46748363031887918</v>
          </cell>
          <cell r="V902">
            <v>1.0914709517923364</v>
          </cell>
        </row>
        <row r="903">
          <cell r="C903">
            <v>41184</v>
          </cell>
          <cell r="D903">
            <v>61.79</v>
          </cell>
          <cell r="E903">
            <v>27.61</v>
          </cell>
          <cell r="F903">
            <v>34.06</v>
          </cell>
          <cell r="G903">
            <v>5.6213980000000001</v>
          </cell>
          <cell r="H903">
            <v>3.1904669999999999</v>
          </cell>
          <cell r="I903">
            <v>34.42</v>
          </cell>
          <cell r="J903">
            <v>9.58</v>
          </cell>
          <cell r="L903">
            <v>0.34883213272211289</v>
          </cell>
          <cell r="M903">
            <v>0.13248564397046758</v>
          </cell>
          <cell r="N903">
            <v>0.19174247725682303</v>
          </cell>
          <cell r="O903">
            <v>-0.27065672186716305</v>
          </cell>
          <cell r="P903">
            <v>-0.28534296164735018</v>
          </cell>
          <cell r="Q903">
            <v>1.1273176761433872</v>
          </cell>
          <cell r="R903">
            <v>-0.47735951991271131</v>
          </cell>
          <cell r="T903">
            <v>0.20201053135471511</v>
          </cell>
          <cell r="U903">
            <v>0.47219181414583716</v>
          </cell>
          <cell r="V903">
            <v>1.0692212608158218</v>
          </cell>
        </row>
        <row r="904">
          <cell r="C904">
            <v>41185</v>
          </cell>
          <cell r="D904">
            <v>62.07</v>
          </cell>
          <cell r="E904">
            <v>27.47</v>
          </cell>
          <cell r="F904">
            <v>33.979999999999997</v>
          </cell>
          <cell r="G904">
            <v>5.6043890000000003</v>
          </cell>
          <cell r="H904">
            <v>3.2711769999999998</v>
          </cell>
          <cell r="I904">
            <v>34.57</v>
          </cell>
          <cell r="J904">
            <v>9.4499999999999993</v>
          </cell>
          <cell r="L904">
            <v>0.35494433529796976</v>
          </cell>
          <cell r="M904">
            <v>0.12674323215750616</v>
          </cell>
          <cell r="N904">
            <v>0.18894331700489841</v>
          </cell>
          <cell r="O904">
            <v>-0.27286353942709407</v>
          </cell>
          <cell r="P904">
            <v>-0.26726411313851361</v>
          </cell>
          <cell r="Q904">
            <v>1.1365883807169346</v>
          </cell>
          <cell r="R904">
            <v>-0.48445171849427171</v>
          </cell>
          <cell r="T904">
            <v>0.20272857826711344</v>
          </cell>
          <cell r="U904">
            <v>0.47188266536925538</v>
          </cell>
          <cell r="V904">
            <v>1.0772558714462297</v>
          </cell>
        </row>
        <row r="905">
          <cell r="C905">
            <v>41186</v>
          </cell>
          <cell r="D905">
            <v>62.65</v>
          </cell>
          <cell r="E905">
            <v>27.905000000000001</v>
          </cell>
          <cell r="F905">
            <v>34.215000000000003</v>
          </cell>
          <cell r="G905">
            <v>5.5728119999999999</v>
          </cell>
          <cell r="H905">
            <v>3.4045269999999999</v>
          </cell>
          <cell r="I905">
            <v>34.42</v>
          </cell>
          <cell r="J905">
            <v>9.57</v>
          </cell>
          <cell r="L905">
            <v>0.36760532634795884</v>
          </cell>
          <cell r="M905">
            <v>0.14458572600492214</v>
          </cell>
          <cell r="N905">
            <v>0.19716585024492672</v>
          </cell>
          <cell r="O905">
            <v>-0.27696046917545936</v>
          </cell>
          <cell r="P905">
            <v>-0.23739402952243926</v>
          </cell>
          <cell r="Q905">
            <v>1.1273176761433872</v>
          </cell>
          <cell r="R905">
            <v>-0.47790507364975443</v>
          </cell>
          <cell r="T905">
            <v>0.1936333173767352</v>
          </cell>
          <cell r="U905">
            <v>0.46155912343651806</v>
          </cell>
          <cell r="V905">
            <v>1.0568603213844252</v>
          </cell>
        </row>
        <row r="906">
          <cell r="C906">
            <v>41187</v>
          </cell>
          <cell r="D906">
            <v>62.64</v>
          </cell>
          <cell r="E906">
            <v>28.16</v>
          </cell>
          <cell r="F906">
            <v>34.28</v>
          </cell>
          <cell r="G906">
            <v>5.8033789999999996</v>
          </cell>
          <cell r="H906">
            <v>3.4180429999999999</v>
          </cell>
          <cell r="I906">
            <v>34.44</v>
          </cell>
          <cell r="J906">
            <v>9.5399999999999991</v>
          </cell>
          <cell r="L906">
            <v>0.36738703339882117</v>
          </cell>
          <cell r="M906">
            <v>0.15504511894995909</v>
          </cell>
          <cell r="N906">
            <v>0.19944016794961517</v>
          </cell>
          <cell r="O906">
            <v>-0.2470457590607773</v>
          </cell>
          <cell r="P906">
            <v>-0.23436647759026941</v>
          </cell>
          <cell r="Q906">
            <v>1.1285537700865267</v>
          </cell>
          <cell r="R906">
            <v>-0.47954173486088381</v>
          </cell>
          <cell r="T906">
            <v>0.17424605074198182</v>
          </cell>
          <cell r="U906">
            <v>0.44276693223053371</v>
          </cell>
          <cell r="V906">
            <v>1.0414091470951794</v>
          </cell>
        </row>
        <row r="907">
          <cell r="C907">
            <v>41190</v>
          </cell>
          <cell r="D907">
            <v>61.4</v>
          </cell>
          <cell r="E907">
            <v>27.99</v>
          </cell>
          <cell r="F907">
            <v>34.01</v>
          </cell>
          <cell r="G907">
            <v>5.5958480000000002</v>
          </cell>
          <cell r="H907">
            <v>3.4180429999999999</v>
          </cell>
          <cell r="I907">
            <v>33.880000000000003</v>
          </cell>
          <cell r="J907">
            <v>9.5</v>
          </cell>
          <cell r="L907">
            <v>0.34031870770574102</v>
          </cell>
          <cell r="M907">
            <v>0.14807219031993446</v>
          </cell>
          <cell r="N907">
            <v>0.18999300209937009</v>
          </cell>
          <cell r="O907">
            <v>-0.2739716838670595</v>
          </cell>
          <cell r="P907">
            <v>-0.23436647759026941</v>
          </cell>
          <cell r="Q907">
            <v>1.0939431396786157</v>
          </cell>
          <cell r="R907">
            <v>-0.4817239498090562</v>
          </cell>
          <cell r="T907">
            <v>0.15964576352321685</v>
          </cell>
          <cell r="U907">
            <v>0.43776480366518683</v>
          </cell>
          <cell r="V907">
            <v>0.99320148331273173</v>
          </cell>
        </row>
        <row r="908">
          <cell r="C908">
            <v>41191</v>
          </cell>
          <cell r="D908">
            <v>60.39</v>
          </cell>
          <cell r="E908">
            <v>27.32</v>
          </cell>
          <cell r="F908">
            <v>33.18</v>
          </cell>
          <cell r="G908">
            <v>5.7198070000000003</v>
          </cell>
          <cell r="H908">
            <v>3.362311</v>
          </cell>
          <cell r="I908">
            <v>33.590000000000003</v>
          </cell>
          <cell r="J908">
            <v>9.41</v>
          </cell>
          <cell r="L908">
            <v>0.31827111984282896</v>
          </cell>
          <cell r="M908">
            <v>0.12059064807219033</v>
          </cell>
          <cell r="N908">
            <v>0.16095171448565426</v>
          </cell>
          <cell r="O908">
            <v>-0.25788873378701382</v>
          </cell>
          <cell r="P908">
            <v>-0.24685031336148089</v>
          </cell>
          <cell r="Q908">
            <v>1.0760197775030904</v>
          </cell>
          <cell r="R908">
            <v>-0.48663393344244399</v>
          </cell>
          <cell r="T908">
            <v>0.15988511249401627</v>
          </cell>
          <cell r="U908">
            <v>0.44596991627642979</v>
          </cell>
          <cell r="V908">
            <v>0.97404202719406696</v>
          </cell>
        </row>
        <row r="909">
          <cell r="C909">
            <v>41192</v>
          </cell>
          <cell r="D909">
            <v>59.78</v>
          </cell>
          <cell r="E909">
            <v>27.17</v>
          </cell>
          <cell r="F909">
            <v>32.92</v>
          </cell>
          <cell r="G909">
            <v>5.6593799999999996</v>
          </cell>
          <cell r="H909">
            <v>3.2188020000000002</v>
          </cell>
          <cell r="I909">
            <v>32.590000000000003</v>
          </cell>
          <cell r="J909">
            <v>9.2200000000000006</v>
          </cell>
          <cell r="L909">
            <v>0.30495524994542667</v>
          </cell>
          <cell r="M909">
            <v>0.11443806398687451</v>
          </cell>
          <cell r="N909">
            <v>0.15185444366690004</v>
          </cell>
          <cell r="O909">
            <v>-0.26572878109690612</v>
          </cell>
          <cell r="P909">
            <v>-0.27899598887448573</v>
          </cell>
          <cell r="Q909">
            <v>1.0142150803461067</v>
          </cell>
          <cell r="R909">
            <v>-0.49699945444626292</v>
          </cell>
          <cell r="T909">
            <v>0.18334131163235995</v>
          </cell>
          <cell r="U909">
            <v>0.47786798840438705</v>
          </cell>
          <cell r="V909">
            <v>1.0241038318912237</v>
          </cell>
        </row>
        <row r="910">
          <cell r="C910">
            <v>41193</v>
          </cell>
          <cell r="D910">
            <v>59.21</v>
          </cell>
          <cell r="E910">
            <v>27.3</v>
          </cell>
          <cell r="F910">
            <v>32.869999999999997</v>
          </cell>
          <cell r="G910">
            <v>5.6786289999999999</v>
          </cell>
          <cell r="H910">
            <v>3.2362869999999999</v>
          </cell>
          <cell r="I910">
            <v>32.93</v>
          </cell>
          <cell r="J910">
            <v>9.23</v>
          </cell>
          <cell r="L910">
            <v>0.29251255184457547</v>
          </cell>
          <cell r="M910">
            <v>0.11977030352748153</v>
          </cell>
          <cell r="N910">
            <v>0.1501049685094471</v>
          </cell>
          <cell r="O910">
            <v>-0.26323133673150456</v>
          </cell>
          <cell r="P910">
            <v>-0.27507939035909734</v>
          </cell>
          <cell r="Q910">
            <v>1.035228677379481</v>
          </cell>
          <cell r="R910">
            <v>-0.4964539007092198</v>
          </cell>
          <cell r="T910">
            <v>0.17807563427477263</v>
          </cell>
          <cell r="U910">
            <v>0.47817713718096855</v>
          </cell>
          <cell r="V910">
            <v>1.0278121137206429</v>
          </cell>
        </row>
        <row r="911">
          <cell r="C911">
            <v>41194</v>
          </cell>
          <cell r="D911">
            <v>58.89</v>
          </cell>
          <cell r="E911">
            <v>27.28</v>
          </cell>
          <cell r="F911">
            <v>32.9</v>
          </cell>
          <cell r="G911">
            <v>6.0503660000000004</v>
          </cell>
          <cell r="H911">
            <v>3.268224</v>
          </cell>
          <cell r="I911">
            <v>32.978700000000003</v>
          </cell>
          <cell r="J911">
            <v>9.18</v>
          </cell>
          <cell r="L911">
            <v>0.28552717747216749</v>
          </cell>
          <cell r="M911">
            <v>0.11894995898277294</v>
          </cell>
          <cell r="N911">
            <v>0.15115465360391878</v>
          </cell>
          <cell r="O911">
            <v>-0.21500065066670959</v>
          </cell>
          <cell r="P911">
            <v>-0.26792557813227635</v>
          </cell>
          <cell r="Q911">
            <v>1.0382385661310263</v>
          </cell>
          <cell r="R911">
            <v>-0.49918166939443531</v>
          </cell>
          <cell r="T911">
            <v>0.18238391574916221</v>
          </cell>
          <cell r="U911">
            <v>0.4831792657463157</v>
          </cell>
          <cell r="V911">
            <v>1.0284301606922126</v>
          </cell>
        </row>
        <row r="912">
          <cell r="C912">
            <v>41197</v>
          </cell>
          <cell r="D912">
            <v>59.29</v>
          </cell>
          <cell r="E912">
            <v>28.22</v>
          </cell>
          <cell r="F912">
            <v>33.119999999999997</v>
          </cell>
          <cell r="G912">
            <v>5.9638910000000003</v>
          </cell>
          <cell r="H912">
            <v>3.3271950000000001</v>
          </cell>
          <cell r="I912">
            <v>33.19</v>
          </cell>
          <cell r="J912">
            <v>9.2799999999999994</v>
          </cell>
          <cell r="L912">
            <v>0.29425889543767725</v>
          </cell>
          <cell r="M912">
            <v>0.15750615258408529</v>
          </cell>
          <cell r="N912">
            <v>0.15885234429671091</v>
          </cell>
          <cell r="O912">
            <v>-0.22622027254307142</v>
          </cell>
          <cell r="P912">
            <v>-0.25471621404586076</v>
          </cell>
          <cell r="Q912">
            <v>1.0512978986402968</v>
          </cell>
          <cell r="R912">
            <v>-0.49372613202400439</v>
          </cell>
          <cell r="T912">
            <v>0.20201053135471511</v>
          </cell>
          <cell r="U912">
            <v>0.50360335705163295</v>
          </cell>
          <cell r="V912">
            <v>1.0735475896168105</v>
          </cell>
        </row>
        <row r="913">
          <cell r="C913">
            <v>41198</v>
          </cell>
          <cell r="D913">
            <v>60.360700000000001</v>
          </cell>
          <cell r="E913">
            <v>28.725000000000001</v>
          </cell>
          <cell r="F913">
            <v>34.25</v>
          </cell>
          <cell r="G913">
            <v>6.1286750000000003</v>
          </cell>
          <cell r="H913">
            <v>3.446091</v>
          </cell>
          <cell r="I913">
            <v>34.35</v>
          </cell>
          <cell r="J913">
            <v>9.59</v>
          </cell>
          <cell r="L913">
            <v>0.31763152150185547</v>
          </cell>
          <cell r="M913">
            <v>0.1782198523379821</v>
          </cell>
          <cell r="N913">
            <v>0.19839048285514349</v>
          </cell>
          <cell r="O913">
            <v>-0.20484051918921864</v>
          </cell>
          <cell r="P913">
            <v>-0.22808379213647367</v>
          </cell>
          <cell r="Q913">
            <v>1.1229913473423982</v>
          </cell>
          <cell r="R913">
            <v>-0.47681396617566829</v>
          </cell>
          <cell r="T913">
            <v>0.20703685974150304</v>
          </cell>
          <cell r="U913">
            <v>0.50863589369336493</v>
          </cell>
          <cell r="V913">
            <v>1.103831891223733</v>
          </cell>
        </row>
        <row r="914">
          <cell r="C914">
            <v>41199</v>
          </cell>
          <cell r="D914">
            <v>60.98</v>
          </cell>
          <cell r="E914">
            <v>28.47</v>
          </cell>
          <cell r="F914">
            <v>34.590000000000003</v>
          </cell>
          <cell r="G914">
            <v>6.4151189999999998</v>
          </cell>
          <cell r="H914">
            <v>3.5172370000000002</v>
          </cell>
          <cell r="I914">
            <v>34.11</v>
          </cell>
          <cell r="J914">
            <v>9.59</v>
          </cell>
          <cell r="L914">
            <v>0.33115040384195571</v>
          </cell>
          <cell r="M914">
            <v>0.16776045939294493</v>
          </cell>
          <cell r="N914">
            <v>0.21028691392582255</v>
          </cell>
          <cell r="O914">
            <v>-0.16767609746325618</v>
          </cell>
          <cell r="P914">
            <v>-0.21214725693625447</v>
          </cell>
          <cell r="Q914">
            <v>1.108158220024722</v>
          </cell>
          <cell r="R914">
            <v>-0.47681396617566829</v>
          </cell>
          <cell r="T914">
            <v>0.20440402106270938</v>
          </cell>
          <cell r="U914">
            <v>0.50407975024833263</v>
          </cell>
          <cell r="V914">
            <v>1.1087762669962915</v>
          </cell>
        </row>
        <row r="915">
          <cell r="C915">
            <v>41200</v>
          </cell>
          <cell r="D915">
            <v>59.96</v>
          </cell>
          <cell r="E915">
            <v>28.76</v>
          </cell>
          <cell r="F915">
            <v>34.57</v>
          </cell>
          <cell r="G915">
            <v>6.4824149999999996</v>
          </cell>
          <cell r="H915">
            <v>3.558135</v>
          </cell>
          <cell r="I915">
            <v>34.049999999999997</v>
          </cell>
          <cell r="J915">
            <v>9.51</v>
          </cell>
          <cell r="L915">
            <v>0.30888452302990599</v>
          </cell>
          <cell r="M915">
            <v>0.1796554552912224</v>
          </cell>
          <cell r="N915">
            <v>0.20958712386284128</v>
          </cell>
          <cell r="O915">
            <v>-0.15894483786462477</v>
          </cell>
          <cell r="P915">
            <v>-0.20298620197014872</v>
          </cell>
          <cell r="Q915">
            <v>1.1044499381953026</v>
          </cell>
          <cell r="R915">
            <v>-0.48117839607201307</v>
          </cell>
          <cell r="T915">
            <v>0.21708951651507902</v>
          </cell>
          <cell r="U915">
            <v>0.51623791278963693</v>
          </cell>
          <cell r="V915">
            <v>1.1359703337453646</v>
          </cell>
        </row>
        <row r="916">
          <cell r="C916">
            <v>41201</v>
          </cell>
          <cell r="D916">
            <v>58.75</v>
          </cell>
          <cell r="E916">
            <v>27.81</v>
          </cell>
          <cell r="F916">
            <v>33.33</v>
          </cell>
          <cell r="G916">
            <v>6.2178529999999999</v>
          </cell>
          <cell r="H916">
            <v>3.6175709999999999</v>
          </cell>
          <cell r="I916">
            <v>33.19</v>
          </cell>
          <cell r="J916">
            <v>9.25</v>
          </cell>
          <cell r="L916">
            <v>0.28247107618423928</v>
          </cell>
          <cell r="M916">
            <v>0.14068908941755542</v>
          </cell>
          <cell r="N916">
            <v>0.16620013995801264</v>
          </cell>
          <cell r="O916">
            <v>-0.19327019898464859</v>
          </cell>
          <cell r="P916">
            <v>-0.18967267898698414</v>
          </cell>
          <cell r="Q916">
            <v>1.0512978986402968</v>
          </cell>
          <cell r="R916">
            <v>-0.49536279323513366</v>
          </cell>
          <cell r="T916">
            <v>0.22067975107707041</v>
          </cell>
          <cell r="U916">
            <v>0.52650063856960427</v>
          </cell>
          <cell r="V916">
            <v>1.1693448702101361</v>
          </cell>
        </row>
        <row r="917">
          <cell r="C917">
            <v>41204</v>
          </cell>
          <cell r="D917">
            <v>58.68</v>
          </cell>
          <cell r="E917">
            <v>27.79</v>
          </cell>
          <cell r="F917">
            <v>33.42</v>
          </cell>
          <cell r="G917">
            <v>6.2412640000000001</v>
          </cell>
          <cell r="H917">
            <v>3.596266</v>
          </cell>
          <cell r="I917">
            <v>33.4</v>
          </cell>
          <cell r="J917">
            <v>9.4</v>
          </cell>
          <cell r="L917">
            <v>0.28094302554027495</v>
          </cell>
          <cell r="M917">
            <v>0.13986874487284662</v>
          </cell>
          <cell r="N917">
            <v>0.16934919524142766</v>
          </cell>
          <cell r="O917">
            <v>-0.1902327596351544</v>
          </cell>
          <cell r="P917">
            <v>-0.19444494843910609</v>
          </cell>
          <cell r="Q917">
            <v>1.0642768850432631</v>
          </cell>
          <cell r="R917">
            <v>-0.48717948717948711</v>
          </cell>
          <cell r="T917">
            <v>0.21900430828147435</v>
          </cell>
          <cell r="U917">
            <v>0.52559346429078202</v>
          </cell>
          <cell r="V917">
            <v>1.1693448702101361</v>
          </cell>
        </row>
        <row r="918">
          <cell r="C918">
            <v>41205</v>
          </cell>
          <cell r="D918">
            <v>58.31</v>
          </cell>
          <cell r="E918">
            <v>27.84</v>
          </cell>
          <cell r="F918">
            <v>33.36</v>
          </cell>
          <cell r="G918">
            <v>6.0289070000000002</v>
          </cell>
          <cell r="H918">
            <v>3.5723240000000001</v>
          </cell>
          <cell r="I918">
            <v>33.24</v>
          </cell>
          <cell r="J918">
            <v>9.2799999999999994</v>
          </cell>
          <cell r="L918">
            <v>0.27286618642217864</v>
          </cell>
          <cell r="M918">
            <v>0.14191960623461863</v>
          </cell>
          <cell r="N918">
            <v>0.16724982505248431</v>
          </cell>
          <cell r="O918">
            <v>-0.21778482951429379</v>
          </cell>
          <cell r="P918">
            <v>-0.199807899634727</v>
          </cell>
          <cell r="Q918">
            <v>1.0543881334981462</v>
          </cell>
          <cell r="R918">
            <v>-0.49372613202400439</v>
          </cell>
          <cell r="T918">
            <v>0.2132599329822881</v>
          </cell>
          <cell r="U918">
            <v>0.52151878205518043</v>
          </cell>
          <cell r="V918">
            <v>1.1514215080346109</v>
          </cell>
        </row>
        <row r="919">
          <cell r="C919">
            <v>41206</v>
          </cell>
          <cell r="D919">
            <v>57.63</v>
          </cell>
          <cell r="E919">
            <v>27.7</v>
          </cell>
          <cell r="F919">
            <v>32.268500000000003</v>
          </cell>
          <cell r="G919">
            <v>6.2484609999999998</v>
          </cell>
          <cell r="H919">
            <v>3.545255</v>
          </cell>
          <cell r="I919">
            <v>32.729999999999997</v>
          </cell>
          <cell r="J919">
            <v>9.18</v>
          </cell>
          <cell r="L919">
            <v>0.25802226588081201</v>
          </cell>
          <cell r="M919">
            <v>0.13617719442165721</v>
          </cell>
          <cell r="N919">
            <v>0.12905878236529067</v>
          </cell>
          <cell r="O919">
            <v>-0.18929899127847127</v>
          </cell>
          <cell r="P919">
            <v>-0.20587129141128135</v>
          </cell>
          <cell r="Q919">
            <v>1.0228677379480837</v>
          </cell>
          <cell r="R919">
            <v>-0.49918166939443531</v>
          </cell>
          <cell r="T919">
            <v>0.22067975107707041</v>
          </cell>
          <cell r="U919">
            <v>0.51872630704048328</v>
          </cell>
          <cell r="V919">
            <v>1.158220024721879</v>
          </cell>
        </row>
        <row r="920">
          <cell r="C920">
            <v>41207</v>
          </cell>
          <cell r="D920">
            <v>57.43</v>
          </cell>
          <cell r="E920">
            <v>28.13</v>
          </cell>
          <cell r="F920">
            <v>31.62</v>
          </cell>
          <cell r="G920">
            <v>6.0871250000000003</v>
          </cell>
          <cell r="H920">
            <v>3.6084399999999999</v>
          </cell>
          <cell r="I920">
            <v>33.700000000000003</v>
          </cell>
          <cell r="J920">
            <v>8.8800000000000008</v>
          </cell>
          <cell r="L920">
            <v>0.25365640689805713</v>
          </cell>
          <cell r="M920">
            <v>0.15381460213289588</v>
          </cell>
          <cell r="N920">
            <v>0.10636808957312827</v>
          </cell>
          <cell r="O920">
            <v>-0.2102313869424749</v>
          </cell>
          <cell r="P920">
            <v>-0.19171800132293004</v>
          </cell>
          <cell r="Q920">
            <v>1.0828182941903588</v>
          </cell>
          <cell r="R920">
            <v>-0.51554828150572818</v>
          </cell>
          <cell r="T920">
            <v>0.22091910004786969</v>
          </cell>
          <cell r="U920">
            <v>0.50707494577226353</v>
          </cell>
          <cell r="V920">
            <v>1.134134734239802</v>
          </cell>
        </row>
        <row r="921">
          <cell r="C921">
            <v>41208</v>
          </cell>
          <cell r="D921">
            <v>59.04</v>
          </cell>
          <cell r="E921">
            <v>28.92</v>
          </cell>
          <cell r="F921">
            <v>31.76</v>
          </cell>
          <cell r="G921">
            <v>5.9952129999999997</v>
          </cell>
          <cell r="H921">
            <v>3.55193</v>
          </cell>
          <cell r="I921">
            <v>33.83</v>
          </cell>
          <cell r="J921">
            <v>9.1300000000000008</v>
          </cell>
          <cell r="L921">
            <v>0.28880157170923382</v>
          </cell>
          <cell r="M921">
            <v>0.18621821164889263</v>
          </cell>
          <cell r="N921">
            <v>0.11126662001399601</v>
          </cell>
          <cell r="O921">
            <v>-0.22215642754265053</v>
          </cell>
          <cell r="P921">
            <v>-0.20437610724827204</v>
          </cell>
          <cell r="Q921">
            <v>1.0908529048207662</v>
          </cell>
          <cell r="R921">
            <v>-0.50190943807965072</v>
          </cell>
          <cell r="T921">
            <v>0.232886548587841</v>
          </cell>
          <cell r="U921">
            <v>0.51496584159419401</v>
          </cell>
          <cell r="V921">
            <v>1.1705809641532756</v>
          </cell>
        </row>
        <row r="922">
          <cell r="C922">
            <v>41211</v>
          </cell>
          <cell r="D922">
            <v>59.04</v>
          </cell>
          <cell r="E922">
            <v>28.92</v>
          </cell>
          <cell r="F922">
            <v>31.76</v>
          </cell>
          <cell r="G922">
            <v>5.9160919999999999</v>
          </cell>
          <cell r="H922">
            <v>3.5720999999999998</v>
          </cell>
          <cell r="I922">
            <v>33.83</v>
          </cell>
          <cell r="J922">
            <v>9.1300000000000008</v>
          </cell>
          <cell r="L922">
            <v>0.28880157170923382</v>
          </cell>
          <cell r="M922">
            <v>0.18621821164889263</v>
          </cell>
          <cell r="N922">
            <v>0.11126662001399601</v>
          </cell>
          <cell r="O922">
            <v>-0.23242191123712441</v>
          </cell>
          <cell r="P922">
            <v>-0.19985807510326847</v>
          </cell>
          <cell r="Q922">
            <v>1.0908529048207662</v>
          </cell>
          <cell r="R922">
            <v>-0.50190943807965072</v>
          </cell>
          <cell r="T922">
            <v>0.23551938726663466</v>
          </cell>
          <cell r="U922">
            <v>0.50927446329745185</v>
          </cell>
          <cell r="V922">
            <v>1.1168108776266996</v>
          </cell>
        </row>
        <row r="923">
          <cell r="C923">
            <v>41212</v>
          </cell>
          <cell r="D923">
            <v>59.04</v>
          </cell>
          <cell r="E923">
            <v>28.92</v>
          </cell>
          <cell r="F923">
            <v>31.76</v>
          </cell>
          <cell r="G923">
            <v>5.9674389999999997</v>
          </cell>
          <cell r="H923">
            <v>3.55416</v>
          </cell>
          <cell r="I923">
            <v>33.83</v>
          </cell>
          <cell r="J923">
            <v>9.1300000000000008</v>
          </cell>
          <cell r="L923">
            <v>0.28880157170923382</v>
          </cell>
          <cell r="M923">
            <v>0.18621821164889263</v>
          </cell>
          <cell r="N923">
            <v>0.11126662001399601</v>
          </cell>
          <cell r="O923">
            <v>-0.225759940442264</v>
          </cell>
          <cell r="P923">
            <v>-0.20387659253913182</v>
          </cell>
          <cell r="Q923">
            <v>1.0908529048207662</v>
          </cell>
          <cell r="R923">
            <v>-0.50190943807965072</v>
          </cell>
          <cell r="T923">
            <v>0.24365725227381518</v>
          </cell>
          <cell r="U923">
            <v>0.51379513065336824</v>
          </cell>
          <cell r="V923">
            <v>1.1291718170580967</v>
          </cell>
        </row>
        <row r="924">
          <cell r="C924">
            <v>41213</v>
          </cell>
          <cell r="D924">
            <v>58.61</v>
          </cell>
          <cell r="E924">
            <v>28.09</v>
          </cell>
          <cell r="F924">
            <v>31.54</v>
          </cell>
          <cell r="G924">
            <v>5.8796090000000003</v>
          </cell>
          <cell r="H924">
            <v>3.7064859999999999</v>
          </cell>
          <cell r="I924">
            <v>33.03</v>
          </cell>
          <cell r="J924">
            <v>8.94</v>
          </cell>
          <cell r="L924">
            <v>0.27941497489631084</v>
          </cell>
          <cell r="M924">
            <v>0.15217391304347827</v>
          </cell>
          <cell r="N924">
            <v>0.10356892932120365</v>
          </cell>
          <cell r="O924">
            <v>-0.23715536558711348</v>
          </cell>
          <cell r="P924">
            <v>-0.16975592994519006</v>
          </cell>
          <cell r="Q924">
            <v>1.0414091470951794</v>
          </cell>
          <cell r="R924">
            <v>-0.51227495908346965</v>
          </cell>
          <cell r="T924">
            <v>0.26735280038295839</v>
          </cell>
          <cell r="U924">
            <v>0.53170548764418502</v>
          </cell>
          <cell r="V924">
            <v>1.1359703337453646</v>
          </cell>
        </row>
        <row r="925">
          <cell r="C925">
            <v>41214</v>
          </cell>
          <cell r="D925">
            <v>59.73</v>
          </cell>
          <cell r="E925">
            <v>29.21</v>
          </cell>
          <cell r="F925">
            <v>32.04</v>
          </cell>
          <cell r="G925">
            <v>6.0441339999999997</v>
          </cell>
          <cell r="H925">
            <v>3.6697250000000001</v>
          </cell>
          <cell r="I925">
            <v>34.5</v>
          </cell>
          <cell r="J925">
            <v>9.59</v>
          </cell>
          <cell r="L925">
            <v>0.30386378519973789</v>
          </cell>
          <cell r="M925">
            <v>0.19811320754716988</v>
          </cell>
          <cell r="N925">
            <v>0.12106368089573127</v>
          </cell>
          <cell r="O925">
            <v>-0.21580921595764324</v>
          </cell>
          <cell r="P925">
            <v>-0.17799030672667115</v>
          </cell>
          <cell r="Q925">
            <v>1.1322620519159456</v>
          </cell>
          <cell r="R925">
            <v>-0.47681396617566829</v>
          </cell>
          <cell r="T925">
            <v>0.2625658209669699</v>
          </cell>
          <cell r="U925">
            <v>0.52740274483569494</v>
          </cell>
          <cell r="V925">
            <v>1.1365883807169346</v>
          </cell>
        </row>
        <row r="926">
          <cell r="C926">
            <v>41215</v>
          </cell>
          <cell r="D926">
            <v>59.3</v>
          </cell>
          <cell r="E926">
            <v>28.53</v>
          </cell>
          <cell r="F926">
            <v>31.45</v>
          </cell>
          <cell r="G926">
            <v>5.9885700000000002</v>
          </cell>
          <cell r="H926">
            <v>3.677019</v>
          </cell>
          <cell r="I926">
            <v>33.97</v>
          </cell>
          <cell r="J926">
            <v>9.0299999999999994</v>
          </cell>
          <cell r="L926">
            <v>0.29447718838681491</v>
          </cell>
          <cell r="M926">
            <v>0.17022149302707157</v>
          </cell>
          <cell r="N926">
            <v>0.10041987403778863</v>
          </cell>
          <cell r="O926">
            <v>-0.22301831766262359</v>
          </cell>
          <cell r="P926">
            <v>-0.17635646803229055</v>
          </cell>
          <cell r="Q926">
            <v>1.0995055624227441</v>
          </cell>
          <cell r="R926">
            <v>-0.50736497545008175</v>
          </cell>
          <cell r="T926">
            <v>0.25059837242699856</v>
          </cell>
          <cell r="U926">
            <v>0.51643049727340895</v>
          </cell>
          <cell r="V926">
            <v>1.0828182941903586</v>
          </cell>
        </row>
        <row r="927">
          <cell r="C927">
            <v>41218</v>
          </cell>
          <cell r="D927">
            <v>60.43</v>
          </cell>
          <cell r="E927">
            <v>29.47</v>
          </cell>
          <cell r="F927">
            <v>31.58</v>
          </cell>
          <cell r="G927">
            <v>5.8646039999999999</v>
          </cell>
          <cell r="H927">
            <v>3.666293</v>
          </cell>
          <cell r="I927">
            <v>34.32</v>
          </cell>
          <cell r="J927">
            <v>9.32</v>
          </cell>
          <cell r="L927">
            <v>0.31914429163938007</v>
          </cell>
          <cell r="M927">
            <v>0.20877768662838392</v>
          </cell>
          <cell r="N927">
            <v>0.10496850944716596</v>
          </cell>
          <cell r="O927">
            <v>-0.23910217595143624</v>
          </cell>
          <cell r="P927">
            <v>-0.17875906658396667</v>
          </cell>
          <cell r="Q927">
            <v>1.1211372064276888</v>
          </cell>
          <cell r="R927">
            <v>-0.49154391707583189</v>
          </cell>
          <cell r="T927">
            <v>0.24102441359502152</v>
          </cell>
          <cell r="U927">
            <v>0.50587382675505266</v>
          </cell>
          <cell r="V927">
            <v>0.92457972805933253</v>
          </cell>
        </row>
        <row r="928">
          <cell r="C928">
            <v>41219</v>
          </cell>
          <cell r="D928">
            <v>60.37</v>
          </cell>
          <cell r="E928">
            <v>29.94</v>
          </cell>
          <cell r="F928">
            <v>31.39</v>
          </cell>
          <cell r="G928">
            <v>6.0411200000000003</v>
          </cell>
          <cell r="H928">
            <v>3.5507379999999999</v>
          </cell>
          <cell r="I928">
            <v>35.28</v>
          </cell>
          <cell r="J928">
            <v>9.68</v>
          </cell>
          <cell r="L928">
            <v>0.31783453394455341</v>
          </cell>
          <cell r="M928">
            <v>0.2280557834290402</v>
          </cell>
          <cell r="N928">
            <v>9.8320503848845497E-2</v>
          </cell>
          <cell r="O928">
            <v>-0.21620026470393239</v>
          </cell>
          <cell r="P928">
            <v>-0.20464311242015321</v>
          </cell>
          <cell r="Q928">
            <v>1.180469715698393</v>
          </cell>
          <cell r="R928">
            <v>-0.47190398254228039</v>
          </cell>
          <cell r="T928">
            <v>0.24629009095260884</v>
          </cell>
          <cell r="U928">
            <v>0.52577591274909286</v>
          </cell>
          <cell r="V928">
            <v>0.97713226205191572</v>
          </cell>
        </row>
        <row r="929">
          <cell r="C929">
            <v>41220</v>
          </cell>
          <cell r="D929">
            <v>58.121299999999998</v>
          </cell>
          <cell r="E929">
            <v>29.29</v>
          </cell>
          <cell r="F929">
            <v>30.95</v>
          </cell>
          <cell r="G929">
            <v>5.5963240000000001</v>
          </cell>
          <cell r="H929">
            <v>3.6174740000000001</v>
          </cell>
          <cell r="I929">
            <v>33.96</v>
          </cell>
          <cell r="J929">
            <v>9.19</v>
          </cell>
          <cell r="L929">
            <v>0.26874699847194927</v>
          </cell>
          <cell r="M929">
            <v>0.20139458572600488</v>
          </cell>
          <cell r="N929">
            <v>8.2925122463261003E-2</v>
          </cell>
          <cell r="O929">
            <v>-0.27390992567089711</v>
          </cell>
          <cell r="P929">
            <v>-0.18969440675684357</v>
          </cell>
          <cell r="Q929">
            <v>1.0988875154511746</v>
          </cell>
          <cell r="R929">
            <v>-0.49863611565739219</v>
          </cell>
          <cell r="T929">
            <v>0.26974629009095252</v>
          </cell>
          <cell r="U929">
            <v>0.54803969267570807</v>
          </cell>
          <cell r="V929">
            <v>0.99445611866501848</v>
          </cell>
        </row>
        <row r="930">
          <cell r="C930">
            <v>41221</v>
          </cell>
          <cell r="D930">
            <v>60.67</v>
          </cell>
          <cell r="E930">
            <v>29.14</v>
          </cell>
          <cell r="F930">
            <v>30.62</v>
          </cell>
          <cell r="G930">
            <v>5.5855170000000003</v>
          </cell>
          <cell r="H930">
            <v>3.499091</v>
          </cell>
          <cell r="I930">
            <v>33.840000000000003</v>
          </cell>
          <cell r="J930">
            <v>8.99</v>
          </cell>
          <cell r="L930">
            <v>0.32438332241868584</v>
          </cell>
          <cell r="M930">
            <v>0.19524200164068906</v>
          </cell>
          <cell r="N930">
            <v>7.1378586424072799E-2</v>
          </cell>
          <cell r="O930">
            <v>-0.27531207026318205</v>
          </cell>
          <cell r="P930">
            <v>-0.2162119178833658</v>
          </cell>
          <cell r="Q930">
            <v>1.0914709517923367</v>
          </cell>
          <cell r="R930">
            <v>-0.50954719039825425</v>
          </cell>
          <cell r="T930">
            <v>0.26687410244135945</v>
          </cell>
          <cell r="U930">
            <v>0.54288552372843557</v>
          </cell>
          <cell r="V930">
            <v>0.97713226205191572</v>
          </cell>
        </row>
        <row r="931">
          <cell r="C931">
            <v>41222</v>
          </cell>
          <cell r="D931">
            <v>61.62</v>
          </cell>
          <cell r="E931">
            <v>29.51</v>
          </cell>
          <cell r="F931">
            <v>30.61</v>
          </cell>
          <cell r="G931">
            <v>5.5601450000000003</v>
          </cell>
          <cell r="H931">
            <v>3.4866890000000001</v>
          </cell>
          <cell r="I931">
            <v>33.479999999999997</v>
          </cell>
          <cell r="J931">
            <v>8.64</v>
          </cell>
          <cell r="L931">
            <v>0.34512115258677123</v>
          </cell>
          <cell r="M931">
            <v>0.21041837571780153</v>
          </cell>
          <cell r="N931">
            <v>7.1028691392582166E-2</v>
          </cell>
          <cell r="O931">
            <v>-0.27860393781157233</v>
          </cell>
          <cell r="P931">
            <v>-0.21898993645859299</v>
          </cell>
          <cell r="Q931">
            <v>1.069221260815822</v>
          </cell>
          <cell r="R931">
            <v>-0.52864157119476263</v>
          </cell>
          <cell r="T931">
            <v>0.26448061273336521</v>
          </cell>
          <cell r="U931">
            <v>0.54594153540513668</v>
          </cell>
          <cell r="V931">
            <v>0.97156983930778718</v>
          </cell>
        </row>
        <row r="932">
          <cell r="C932">
            <v>41225</v>
          </cell>
          <cell r="D932">
            <v>61.62</v>
          </cell>
          <cell r="E932">
            <v>29.504999999999999</v>
          </cell>
          <cell r="F932">
            <v>30.91</v>
          </cell>
          <cell r="G932">
            <v>5.4840140000000002</v>
          </cell>
          <cell r="H932">
            <v>3.424614</v>
          </cell>
          <cell r="I932">
            <v>33.61</v>
          </cell>
          <cell r="J932">
            <v>8.51</v>
          </cell>
          <cell r="L932">
            <v>0.34512115258677123</v>
          </cell>
          <cell r="M932">
            <v>0.21021328958162422</v>
          </cell>
          <cell r="N932">
            <v>8.1525542337298917E-2</v>
          </cell>
          <cell r="O932">
            <v>-0.28848148661838713</v>
          </cell>
          <cell r="P932">
            <v>-0.23289458918051142</v>
          </cell>
          <cell r="Q932">
            <v>1.0772558714462299</v>
          </cell>
          <cell r="R932">
            <v>-0.53573376977632292</v>
          </cell>
          <cell r="T932">
            <v>0.25275251316419345</v>
          </cell>
          <cell r="U932">
            <v>0.53105171400190554</v>
          </cell>
          <cell r="V932">
            <v>0.93819530284301611</v>
          </cell>
        </row>
        <row r="933">
          <cell r="C933">
            <v>41226</v>
          </cell>
          <cell r="D933">
            <v>62.13</v>
          </cell>
          <cell r="E933">
            <v>29.38</v>
          </cell>
          <cell r="F933">
            <v>30.44</v>
          </cell>
          <cell r="G933">
            <v>5.5809220000000002</v>
          </cell>
          <cell r="H933">
            <v>3.3734030000000002</v>
          </cell>
          <cell r="I933">
            <v>33.28</v>
          </cell>
          <cell r="J933">
            <v>8.2200000000000006</v>
          </cell>
          <cell r="L933">
            <v>0.35625409299279642</v>
          </cell>
          <cell r="M933">
            <v>0.20508613617719451</v>
          </cell>
          <cell r="N933">
            <v>6.508047585724297E-2</v>
          </cell>
          <cell r="O933">
            <v>-0.27590824444672502</v>
          </cell>
          <cell r="P933">
            <v>-0.24436573167817</v>
          </cell>
          <cell r="Q933">
            <v>1.0568603213844252</v>
          </cell>
          <cell r="R933">
            <v>-0.55155482815057277</v>
          </cell>
          <cell r="T933">
            <v>0.24700813786500717</v>
          </cell>
          <cell r="U933">
            <v>0.52678951529526241</v>
          </cell>
          <cell r="V933">
            <v>0.92521631644004942</v>
          </cell>
        </row>
        <row r="934">
          <cell r="C934">
            <v>41227</v>
          </cell>
          <cell r="D934">
            <v>61.726799999999997</v>
          </cell>
          <cell r="E934">
            <v>28.76</v>
          </cell>
          <cell r="F934">
            <v>30.67</v>
          </cell>
          <cell r="G934">
            <v>5.6471039999999997</v>
          </cell>
          <cell r="H934">
            <v>3.3027980000000001</v>
          </cell>
          <cell r="I934">
            <v>33.03</v>
          </cell>
          <cell r="J934">
            <v>8.14</v>
          </cell>
          <cell r="L934">
            <v>0.34745252128356241</v>
          </cell>
          <cell r="M934">
            <v>0.1796554552912224</v>
          </cell>
          <cell r="N934">
            <v>7.3128061581525738E-2</v>
          </cell>
          <cell r="O934">
            <v>-0.26732151978617136</v>
          </cell>
          <cell r="P934">
            <v>-0.26018108416195651</v>
          </cell>
          <cell r="Q934">
            <v>1.0414091470951794</v>
          </cell>
          <cell r="R934">
            <v>-0.55591925804691755</v>
          </cell>
          <cell r="T934">
            <v>0.23887027285782664</v>
          </cell>
          <cell r="U934">
            <v>0.51541689472723962</v>
          </cell>
          <cell r="V934">
            <v>0.90852904820766378</v>
          </cell>
        </row>
        <row r="935">
          <cell r="C935">
            <v>41228</v>
          </cell>
          <cell r="D935">
            <v>61.280799999999999</v>
          </cell>
          <cell r="E935">
            <v>28.79</v>
          </cell>
          <cell r="F935">
            <v>30.29</v>
          </cell>
          <cell r="G935">
            <v>5.5399960000000004</v>
          </cell>
          <cell r="H935">
            <v>3.3624830000000001</v>
          </cell>
          <cell r="I935">
            <v>32.25</v>
          </cell>
          <cell r="J935">
            <v>8.1</v>
          </cell>
          <cell r="L935">
            <v>0.33771665575201903</v>
          </cell>
          <cell r="M935">
            <v>0.18088597210828539</v>
          </cell>
          <cell r="N935">
            <v>5.9832050384884594E-2</v>
          </cell>
          <cell r="O935">
            <v>-0.28121815187560029</v>
          </cell>
          <cell r="P935">
            <v>-0.24681178576956508</v>
          </cell>
          <cell r="Q935">
            <v>0.99320148331273184</v>
          </cell>
          <cell r="R935">
            <v>-0.55810147299508994</v>
          </cell>
          <cell r="T935">
            <v>0.2324078506462422</v>
          </cell>
          <cell r="U935">
            <v>0.51326298931662906</v>
          </cell>
          <cell r="V935">
            <v>0.93881334981458597</v>
          </cell>
        </row>
        <row r="936">
          <cell r="C936">
            <v>41229</v>
          </cell>
          <cell r="D936">
            <v>61.93</v>
          </cell>
          <cell r="E936">
            <v>28.32</v>
          </cell>
          <cell r="F936">
            <v>30.470199999999998</v>
          </cell>
          <cell r="G936">
            <v>5.3761669999999997</v>
          </cell>
          <cell r="H936">
            <v>3.4699149999999999</v>
          </cell>
          <cell r="I936">
            <v>31.94</v>
          </cell>
          <cell r="J936">
            <v>7.64</v>
          </cell>
          <cell r="L936">
            <v>0.35188823401004132</v>
          </cell>
          <cell r="M936">
            <v>0.16160787530762932</v>
          </cell>
          <cell r="N936">
            <v>6.613715885234428E-2</v>
          </cell>
          <cell r="O936">
            <v>-0.30247399960479948</v>
          </cell>
          <cell r="P936">
            <v>-0.22274727266088801</v>
          </cell>
          <cell r="Q936">
            <v>0.97404202719406685</v>
          </cell>
          <cell r="R936">
            <v>-0.58319694489907259</v>
          </cell>
          <cell r="T936">
            <v>0.22450933460986108</v>
          </cell>
          <cell r="U936">
            <v>0.50028887672565814</v>
          </cell>
          <cell r="V936">
            <v>0.9252843016069221</v>
          </cell>
        </row>
        <row r="937">
          <cell r="C937">
            <v>41232</v>
          </cell>
          <cell r="D937">
            <v>62.09</v>
          </cell>
          <cell r="E937">
            <v>28.9</v>
          </cell>
          <cell r="F937">
            <v>31.25</v>
          </cell>
          <cell r="G937">
            <v>5.8950870000000002</v>
          </cell>
          <cell r="H937">
            <v>3.5226009999999999</v>
          </cell>
          <cell r="I937">
            <v>32.75</v>
          </cell>
          <cell r="J937">
            <v>7.93</v>
          </cell>
          <cell r="L937">
            <v>0.35538092119624531</v>
          </cell>
          <cell r="M937">
            <v>0.18539786710418382</v>
          </cell>
          <cell r="N937">
            <v>9.3421973407977754E-2</v>
          </cell>
          <cell r="O937">
            <v>-0.23514718625895703</v>
          </cell>
          <cell r="P937">
            <v>-0.21094573366278901</v>
          </cell>
          <cell r="Q937">
            <v>1.0241038318912237</v>
          </cell>
          <cell r="R937">
            <v>-0.56737588652482263</v>
          </cell>
          <cell r="T937">
            <v>0.24557204404021063</v>
          </cell>
          <cell r="U937">
            <v>0.53029151209227843</v>
          </cell>
          <cell r="V937">
            <v>0.95616810877626701</v>
          </cell>
        </row>
        <row r="938">
          <cell r="C938">
            <v>41233</v>
          </cell>
          <cell r="D938">
            <v>62.14</v>
          </cell>
          <cell r="E938">
            <v>29.31</v>
          </cell>
          <cell r="F938">
            <v>31.14</v>
          </cell>
          <cell r="G938">
            <v>5.8350949999999999</v>
          </cell>
          <cell r="H938">
            <v>3.4742190000000002</v>
          </cell>
          <cell r="I938">
            <v>32.81</v>
          </cell>
          <cell r="J938">
            <v>8.4700000000000006</v>
          </cell>
          <cell r="L938">
            <v>0.35647238594193409</v>
          </cell>
          <cell r="M938">
            <v>0.20221493027071369</v>
          </cell>
          <cell r="N938">
            <v>8.9573128061581686E-2</v>
          </cell>
          <cell r="O938">
            <v>-0.24293079488117975</v>
          </cell>
          <cell r="P938">
            <v>-0.22178318687248455</v>
          </cell>
          <cell r="Q938">
            <v>1.0278121137206431</v>
          </cell>
          <cell r="R938">
            <v>-0.53791598472449531</v>
          </cell>
          <cell r="T938">
            <v>0.29990426041168033</v>
          </cell>
          <cell r="U938">
            <v>0.57729733017089357</v>
          </cell>
          <cell r="V938">
            <v>1.0111248454882571</v>
          </cell>
        </row>
        <row r="939">
          <cell r="C939">
            <v>41234</v>
          </cell>
          <cell r="D939">
            <v>62.14</v>
          </cell>
          <cell r="E939">
            <v>29.2</v>
          </cell>
          <cell r="F939">
            <v>31.19</v>
          </cell>
          <cell r="G939">
            <v>5.9298669999999998</v>
          </cell>
          <cell r="H939">
            <v>3.4597869999999999</v>
          </cell>
          <cell r="I939">
            <v>32.82</v>
          </cell>
          <cell r="J939">
            <v>8.2799999999999994</v>
          </cell>
          <cell r="L939">
            <v>0.35647238594193409</v>
          </cell>
          <cell r="M939">
            <v>0.19770303527481548</v>
          </cell>
          <cell r="N939">
            <v>9.1322603219034404E-2</v>
          </cell>
          <cell r="O939">
            <v>-0.23063468612759119</v>
          </cell>
          <cell r="P939">
            <v>-0.22501592063136866</v>
          </cell>
          <cell r="Q939">
            <v>1.0284301606922126</v>
          </cell>
          <cell r="R939">
            <v>-0.54828150572831424</v>
          </cell>
          <cell r="T939">
            <v>0.29110100526567723</v>
          </cell>
          <cell r="U939">
            <v>0.57137282328853223</v>
          </cell>
          <cell r="V939">
            <v>1.0216316440049444</v>
          </cell>
        </row>
        <row r="940">
          <cell r="C940">
            <v>41235</v>
          </cell>
          <cell r="D940">
            <v>62.14</v>
          </cell>
          <cell r="E940">
            <v>29.2</v>
          </cell>
          <cell r="F940">
            <v>31.19</v>
          </cell>
          <cell r="G940">
            <v>5.9444840000000001</v>
          </cell>
          <cell r="H940">
            <v>3.5142989999999998</v>
          </cell>
          <cell r="I940">
            <v>32.82</v>
          </cell>
          <cell r="J940">
            <v>8.2799999999999994</v>
          </cell>
          <cell r="L940">
            <v>0.35647238594193409</v>
          </cell>
          <cell r="M940">
            <v>0.19770303527481548</v>
          </cell>
          <cell r="N940">
            <v>9.1322603219034404E-2</v>
          </cell>
          <cell r="O940">
            <v>-0.22873821647778736</v>
          </cell>
          <cell r="P940">
            <v>-0.21280536196560607</v>
          </cell>
          <cell r="Q940">
            <v>1.0284301606922126</v>
          </cell>
          <cell r="R940">
            <v>-0.54828150572831424</v>
          </cell>
          <cell r="T940">
            <v>0.29038295835327915</v>
          </cell>
          <cell r="U940">
            <v>0.57192523667619444</v>
          </cell>
          <cell r="V940">
            <v>1.0086526576019779</v>
          </cell>
        </row>
        <row r="941">
          <cell r="C941">
            <v>41236</v>
          </cell>
          <cell r="D941">
            <v>63.13</v>
          </cell>
          <cell r="E941">
            <v>29.59</v>
          </cell>
          <cell r="F941">
            <v>31.58</v>
          </cell>
          <cell r="G941">
            <v>6.0639060000000002</v>
          </cell>
          <cell r="H941">
            <v>3.5142989999999998</v>
          </cell>
          <cell r="I941">
            <v>33.549999999999997</v>
          </cell>
          <cell r="J941">
            <v>8.48</v>
          </cell>
          <cell r="L941">
            <v>0.37808338790657059</v>
          </cell>
          <cell r="M941">
            <v>0.21369975389663654</v>
          </cell>
          <cell r="N941">
            <v>0.10496850944716596</v>
          </cell>
          <cell r="O941">
            <v>-0.21324391542292875</v>
          </cell>
          <cell r="P941">
            <v>-0.21280536196560607</v>
          </cell>
          <cell r="Q941">
            <v>1.073547589616811</v>
          </cell>
          <cell r="R941">
            <v>-0.53737043098745219</v>
          </cell>
          <cell r="T941">
            <v>0.28578267113451405</v>
          </cell>
          <cell r="U941">
            <v>0.57048085304790275</v>
          </cell>
          <cell r="V941">
            <v>0.99752781211372055</v>
          </cell>
        </row>
        <row r="942">
          <cell r="C942">
            <v>41239</v>
          </cell>
          <cell r="D942">
            <v>62.49</v>
          </cell>
          <cell r="E942">
            <v>29.625</v>
          </cell>
          <cell r="F942">
            <v>32.17</v>
          </cell>
          <cell r="G942">
            <v>5.9184859999999997</v>
          </cell>
          <cell r="H942">
            <v>3.5805630000000002</v>
          </cell>
          <cell r="I942">
            <v>34.04</v>
          </cell>
          <cell r="J942">
            <v>8.68</v>
          </cell>
          <cell r="L942">
            <v>0.36411263916175507</v>
          </cell>
          <cell r="M942">
            <v>0.21513535684987706</v>
          </cell>
          <cell r="N942">
            <v>0.12561231630510861</v>
          </cell>
          <cell r="O942">
            <v>-0.23211130383877798</v>
          </cell>
          <cell r="P942">
            <v>-0.19796238318243731</v>
          </cell>
          <cell r="Q942">
            <v>1.103831891223733</v>
          </cell>
          <cell r="R942">
            <v>-0.52645935624659024</v>
          </cell>
          <cell r="T942">
            <v>0.27094303494494981</v>
          </cell>
          <cell r="U942">
            <v>0.5669332441363093</v>
          </cell>
          <cell r="V942">
            <v>0.98393077873918433</v>
          </cell>
        </row>
        <row r="943">
          <cell r="C943">
            <v>41240</v>
          </cell>
          <cell r="D943">
            <v>62.26</v>
          </cell>
          <cell r="E943">
            <v>29.46</v>
          </cell>
          <cell r="F943">
            <v>32.090000000000003</v>
          </cell>
          <cell r="G943">
            <v>6.0666019999999996</v>
          </cell>
          <cell r="H943">
            <v>3.5260500000000001</v>
          </cell>
          <cell r="I943">
            <v>34.119999999999997</v>
          </cell>
          <cell r="J943">
            <v>8.74</v>
          </cell>
          <cell r="L943">
            <v>0.35909190133158697</v>
          </cell>
          <cell r="M943">
            <v>0.20836751435602952</v>
          </cell>
          <cell r="N943">
            <v>0.12281315605318421</v>
          </cell>
          <cell r="O943">
            <v>-0.21289412530348772</v>
          </cell>
          <cell r="P943">
            <v>-0.21017316584582735</v>
          </cell>
          <cell r="Q943">
            <v>1.1087762669962915</v>
          </cell>
          <cell r="R943">
            <v>-0.52318603382433171</v>
          </cell>
          <cell r="T943">
            <v>0.28314983245572051</v>
          </cell>
          <cell r="U943">
            <v>0.57402846195949653</v>
          </cell>
          <cell r="V943">
            <v>1.0278121137206429</v>
          </cell>
        </row>
        <row r="944">
          <cell r="C944">
            <v>41241</v>
          </cell>
          <cell r="D944">
            <v>62.65</v>
          </cell>
          <cell r="E944">
            <v>29.78</v>
          </cell>
          <cell r="F944">
            <v>32.159999999999997</v>
          </cell>
          <cell r="G944">
            <v>5.972213</v>
          </cell>
          <cell r="H944">
            <v>3.3935550000000001</v>
          </cell>
          <cell r="I944">
            <v>34.56</v>
          </cell>
          <cell r="J944">
            <v>9.19</v>
          </cell>
          <cell r="L944">
            <v>0.36760532634795884</v>
          </cell>
          <cell r="M944">
            <v>0.22149302707136997</v>
          </cell>
          <cell r="N944">
            <v>0.12526242127361775</v>
          </cell>
          <cell r="O944">
            <v>-0.22514054206310519</v>
          </cell>
          <cell r="P944">
            <v>-0.23985173149046002</v>
          </cell>
          <cell r="Q944">
            <v>1.135970333745365</v>
          </cell>
          <cell r="R944">
            <v>-0.49863611565739219</v>
          </cell>
          <cell r="T944">
            <v>0.30181905217807553</v>
          </cell>
          <cell r="U944">
            <v>0.58211194226519891</v>
          </cell>
          <cell r="V944">
            <v>1.0716934487021015</v>
          </cell>
        </row>
        <row r="945">
          <cell r="C945">
            <v>41242</v>
          </cell>
          <cell r="D945">
            <v>63.35</v>
          </cell>
          <cell r="E945">
            <v>30.05</v>
          </cell>
          <cell r="F945">
            <v>32.44</v>
          </cell>
          <cell r="G945">
            <v>6.2379129999999998</v>
          </cell>
          <cell r="H945">
            <v>3.4461759999999999</v>
          </cell>
          <cell r="I945">
            <v>35.1</v>
          </cell>
          <cell r="J945">
            <v>9.2799999999999994</v>
          </cell>
          <cell r="L945">
            <v>0.38288583278760102</v>
          </cell>
          <cell r="M945">
            <v>0.23256767842493864</v>
          </cell>
          <cell r="N945">
            <v>0.13505948215535346</v>
          </cell>
          <cell r="O945">
            <v>-0.19066753214637366</v>
          </cell>
          <cell r="P945">
            <v>-0.22806475233814327</v>
          </cell>
          <cell r="Q945">
            <v>1.1693448702101361</v>
          </cell>
          <cell r="R945">
            <v>-0.49372613202400439</v>
          </cell>
          <cell r="T945">
            <v>0.30804212541886072</v>
          </cell>
          <cell r="U945">
            <v>0.58407326319203723</v>
          </cell>
          <cell r="V945">
            <v>1.1223733003708285</v>
          </cell>
        </row>
        <row r="946">
          <cell r="C946">
            <v>41243</v>
          </cell>
          <cell r="D946">
            <v>63.62</v>
          </cell>
          <cell r="E946">
            <v>29.47</v>
          </cell>
          <cell r="F946">
            <v>32.380000000000003</v>
          </cell>
          <cell r="G946">
            <v>6.375642</v>
          </cell>
          <cell r="H946">
            <v>3.4048219999999998</v>
          </cell>
          <cell r="I946">
            <v>35.1</v>
          </cell>
          <cell r="J946">
            <v>9.26</v>
          </cell>
          <cell r="L946">
            <v>0.38877974241431978</v>
          </cell>
          <cell r="M946">
            <v>0.20877768662838392</v>
          </cell>
          <cell r="N946">
            <v>0.13296011196641033</v>
          </cell>
          <cell r="O946">
            <v>-0.17279800567734271</v>
          </cell>
          <cell r="P946">
            <v>-0.23732795022235131</v>
          </cell>
          <cell r="Q946">
            <v>1.1693448702101361</v>
          </cell>
          <cell r="R946">
            <v>-0.49481723949809053</v>
          </cell>
          <cell r="T946">
            <v>0.305887984681666</v>
          </cell>
          <cell r="U946">
            <v>0.57995296884185765</v>
          </cell>
          <cell r="V946">
            <v>1.1365883807169346</v>
          </cell>
        </row>
        <row r="947">
          <cell r="C947">
            <v>41246</v>
          </cell>
          <cell r="D947">
            <v>63.37</v>
          </cell>
          <cell r="E947">
            <v>29.61</v>
          </cell>
          <cell r="F947">
            <v>32.17</v>
          </cell>
          <cell r="G947">
            <v>6.2977720000000001</v>
          </cell>
          <cell r="H947">
            <v>3.4281549999999998</v>
          </cell>
          <cell r="I947">
            <v>34.81</v>
          </cell>
          <cell r="J947">
            <v>9.24</v>
          </cell>
          <cell r="L947">
            <v>0.38332241868587635</v>
          </cell>
          <cell r="M947">
            <v>0.21452009844134534</v>
          </cell>
          <cell r="N947">
            <v>0.12561231630510861</v>
          </cell>
          <cell r="O947">
            <v>-0.18290117949072582</v>
          </cell>
          <cell r="P947">
            <v>-0.23210141358182734</v>
          </cell>
          <cell r="Q947">
            <v>1.1514215080346109</v>
          </cell>
          <cell r="R947">
            <v>-0.49590834697217667</v>
          </cell>
          <cell r="T947">
            <v>0.29870751555768293</v>
          </cell>
          <cell r="U947">
            <v>0.57654726428672798</v>
          </cell>
          <cell r="V947">
            <v>1.0933250927070455</v>
          </cell>
        </row>
        <row r="948">
          <cell r="C948">
            <v>41247</v>
          </cell>
          <cell r="D948">
            <v>63.465000000000003</v>
          </cell>
          <cell r="E948">
            <v>29.605</v>
          </cell>
          <cell r="F948">
            <v>32.450000000000003</v>
          </cell>
          <cell r="G948">
            <v>6.3296929999999998</v>
          </cell>
          <cell r="H948">
            <v>3.4569109999999998</v>
          </cell>
          <cell r="I948">
            <v>34.92</v>
          </cell>
          <cell r="J948">
            <v>9.18</v>
          </cell>
          <cell r="L948">
            <v>0.38539620170268507</v>
          </cell>
          <cell r="M948">
            <v>0.21431501230516825</v>
          </cell>
          <cell r="N948">
            <v>0.13540937718684409</v>
          </cell>
          <cell r="O948">
            <v>-0.17875961776866345</v>
          </cell>
          <cell r="P948">
            <v>-0.22566013780782035</v>
          </cell>
          <cell r="Q948">
            <v>1.1582200247218788</v>
          </cell>
          <cell r="R948">
            <v>-0.49918166939443531</v>
          </cell>
          <cell r="T948">
            <v>0.31426519865964564</v>
          </cell>
          <cell r="U948">
            <v>0.57997324089278091</v>
          </cell>
          <cell r="V948">
            <v>1.1359703337453646</v>
          </cell>
        </row>
        <row r="949">
          <cell r="C949">
            <v>41248</v>
          </cell>
          <cell r="D949">
            <v>63.63</v>
          </cell>
          <cell r="E949">
            <v>29.86</v>
          </cell>
          <cell r="F949">
            <v>32.340000000000003</v>
          </cell>
          <cell r="G949">
            <v>6.5289849999999996</v>
          </cell>
          <cell r="H949">
            <v>3.4157899999999999</v>
          </cell>
          <cell r="I949">
            <v>34.530299999999997</v>
          </cell>
          <cell r="J949">
            <v>9.26</v>
          </cell>
          <cell r="L949">
            <v>0.38899803536345767</v>
          </cell>
          <cell r="M949">
            <v>0.2247744052502052</v>
          </cell>
          <cell r="N949">
            <v>0.13156053184044803</v>
          </cell>
          <cell r="O949">
            <v>-0.15290265468125186</v>
          </cell>
          <cell r="P949">
            <v>-0.23487114424484012</v>
          </cell>
          <cell r="Q949">
            <v>1.1341347342398023</v>
          </cell>
          <cell r="R949">
            <v>-0.49481723949809053</v>
          </cell>
          <cell r="T949">
            <v>0.33915749162278613</v>
          </cell>
          <cell r="U949">
            <v>0.58932879239392633</v>
          </cell>
          <cell r="V949">
            <v>1.1514215080346109</v>
          </cell>
        </row>
        <row r="950">
          <cell r="C950">
            <v>41249</v>
          </cell>
          <cell r="D950">
            <v>64.1982</v>
          </cell>
          <cell r="E950">
            <v>29.81</v>
          </cell>
          <cell r="F950">
            <v>33.36</v>
          </cell>
          <cell r="G950">
            <v>6.5728549999999997</v>
          </cell>
          <cell r="H950">
            <v>3.4398930000000001</v>
          </cell>
          <cell r="I950">
            <v>35.119999999999997</v>
          </cell>
          <cell r="J950">
            <v>9.44</v>
          </cell>
          <cell r="L950">
            <v>0.40140144073346429</v>
          </cell>
          <cell r="M950">
            <v>0.22272354388843318</v>
          </cell>
          <cell r="N950">
            <v>0.16724982505248431</v>
          </cell>
          <cell r="O950">
            <v>-0.14721078059375836</v>
          </cell>
          <cell r="P950">
            <v>-0.22947212943120499</v>
          </cell>
          <cell r="Q950">
            <v>1.1705809641532756</v>
          </cell>
          <cell r="R950">
            <v>-0.48499727223131472</v>
          </cell>
          <cell r="T950">
            <v>0.33341311632359977</v>
          </cell>
          <cell r="U950">
            <v>0.58867501875164718</v>
          </cell>
          <cell r="V950">
            <v>1.1285537700865265</v>
          </cell>
        </row>
        <row r="951">
          <cell r="C951">
            <v>41250</v>
          </cell>
          <cell r="D951">
            <v>63.86</v>
          </cell>
          <cell r="E951">
            <v>29.85</v>
          </cell>
          <cell r="F951">
            <v>34.229999999999997</v>
          </cell>
          <cell r="G951">
            <v>6.472073</v>
          </cell>
          <cell r="H951">
            <v>3.400328</v>
          </cell>
          <cell r="I951">
            <v>34.25</v>
          </cell>
          <cell r="J951">
            <v>9.4</v>
          </cell>
          <cell r="L951">
            <v>0.39401877319362577</v>
          </cell>
          <cell r="M951">
            <v>0.2243642329778508</v>
          </cell>
          <cell r="N951">
            <v>0.19769069279216223</v>
          </cell>
          <cell r="O951">
            <v>-0.16028665144595267</v>
          </cell>
          <cell r="P951">
            <v>-0.23833459555996384</v>
          </cell>
          <cell r="Q951">
            <v>1.1168108776266998</v>
          </cell>
          <cell r="R951">
            <v>-0.48717948717948711</v>
          </cell>
          <cell r="T951">
            <v>0.32886548587841075</v>
          </cell>
          <cell r="U951">
            <v>0.59296762553467519</v>
          </cell>
          <cell r="V951">
            <v>1.1285537700865265</v>
          </cell>
        </row>
        <row r="952">
          <cell r="C952">
            <v>41253</v>
          </cell>
          <cell r="D952">
            <v>63.93</v>
          </cell>
          <cell r="E952">
            <v>29.82</v>
          </cell>
          <cell r="F952">
            <v>33.99</v>
          </cell>
          <cell r="G952">
            <v>6.7481090000000004</v>
          </cell>
          <cell r="H952">
            <v>3.3248389999999999</v>
          </cell>
          <cell r="I952">
            <v>34.450000000000003</v>
          </cell>
          <cell r="J952">
            <v>9.42</v>
          </cell>
          <cell r="L952">
            <v>0.39554682383758988</v>
          </cell>
          <cell r="M952">
            <v>0.22313371616078759</v>
          </cell>
          <cell r="N952">
            <v>0.18929321203638927</v>
          </cell>
          <cell r="O952">
            <v>-0.12447260641255065</v>
          </cell>
          <cell r="P952">
            <v>-0.25524395245605558</v>
          </cell>
          <cell r="Q952">
            <v>1.1291718170580967</v>
          </cell>
          <cell r="R952">
            <v>-0.48608837970540097</v>
          </cell>
          <cell r="T952">
            <v>0.34370512206797516</v>
          </cell>
          <cell r="U952">
            <v>0.59828397088933483</v>
          </cell>
          <cell r="V952">
            <v>1.1273176761433872</v>
          </cell>
        </row>
        <row r="953">
          <cell r="C953">
            <v>41254</v>
          </cell>
          <cell r="D953">
            <v>64.349999999999994</v>
          </cell>
          <cell r="E953">
            <v>31.01</v>
          </cell>
          <cell r="F953">
            <v>34.42</v>
          </cell>
          <cell r="G953">
            <v>6.7805419999999996</v>
          </cell>
          <cell r="H953">
            <v>3.3624670000000001</v>
          </cell>
          <cell r="I953">
            <v>34.56</v>
          </cell>
          <cell r="J953">
            <v>9.9499999999999993</v>
          </cell>
          <cell r="L953">
            <v>0.40471512770137497</v>
          </cell>
          <cell r="M953">
            <v>0.27194421657096002</v>
          </cell>
          <cell r="N953">
            <v>0.20433869839048291</v>
          </cell>
          <cell r="O953">
            <v>-0.12026461570638081</v>
          </cell>
          <cell r="P953">
            <v>-0.24681536973160378</v>
          </cell>
          <cell r="Q953">
            <v>1.135970333745365</v>
          </cell>
          <cell r="R953">
            <v>-0.45717403164211678</v>
          </cell>
          <cell r="T953">
            <v>0.33101962661560547</v>
          </cell>
          <cell r="U953">
            <v>0.58648056923919001</v>
          </cell>
          <cell r="V953">
            <v>1.0970333745364647</v>
          </cell>
        </row>
        <row r="954">
          <cell r="C954">
            <v>41255</v>
          </cell>
          <cell r="D954">
            <v>63.488500000000002</v>
          </cell>
          <cell r="E954">
            <v>31.06</v>
          </cell>
          <cell r="F954">
            <v>34.340000000000003</v>
          </cell>
          <cell r="G954">
            <v>6.8444729999999998</v>
          </cell>
          <cell r="H954">
            <v>3.4024649999999999</v>
          </cell>
          <cell r="I954">
            <v>34.57</v>
          </cell>
          <cell r="J954">
            <v>9.8000000000000007</v>
          </cell>
          <cell r="L954">
            <v>0.38590919013315861</v>
          </cell>
          <cell r="M954">
            <v>0.27399507793273181</v>
          </cell>
          <cell r="N954">
            <v>0.20153953813855852</v>
          </cell>
          <cell r="O954">
            <v>-0.11196994503650293</v>
          </cell>
          <cell r="P954">
            <v>-0.23785591263017347</v>
          </cell>
          <cell r="Q954">
            <v>1.1365883807169346</v>
          </cell>
          <cell r="R954">
            <v>-0.46535733769776311</v>
          </cell>
          <cell r="T954">
            <v>0.34801340354236487</v>
          </cell>
          <cell r="U954">
            <v>0.59627703784791919</v>
          </cell>
          <cell r="V954">
            <v>1.1112484548825707</v>
          </cell>
        </row>
        <row r="955">
          <cell r="C955">
            <v>41256</v>
          </cell>
          <cell r="D955">
            <v>62.76</v>
          </cell>
          <cell r="E955">
            <v>30.58</v>
          </cell>
          <cell r="F955">
            <v>33.270000000000003</v>
          </cell>
          <cell r="G955">
            <v>6.8546009999999997</v>
          </cell>
          <cell r="H955">
            <v>3.4697300000000002</v>
          </cell>
          <cell r="I955">
            <v>33.700000000000003</v>
          </cell>
          <cell r="J955">
            <v>9.75</v>
          </cell>
          <cell r="L955">
            <v>0.37000654878847405</v>
          </cell>
          <cell r="M955">
            <v>0.25430680885972112</v>
          </cell>
          <cell r="N955">
            <v>0.16410076976906951</v>
          </cell>
          <cell r="O955">
            <v>-0.11065589669462617</v>
          </cell>
          <cell r="P955">
            <v>-0.22278871222196006</v>
          </cell>
          <cell r="Q955">
            <v>1.0828182941903588</v>
          </cell>
          <cell r="R955">
            <v>-0.46808510638297862</v>
          </cell>
          <cell r="T955">
            <v>0.35136428913355672</v>
          </cell>
          <cell r="U955">
            <v>0.5986032556913784</v>
          </cell>
          <cell r="V955">
            <v>1.1310259579728057</v>
          </cell>
        </row>
        <row r="956">
          <cell r="C956">
            <v>41257</v>
          </cell>
          <cell r="D956">
            <v>59.830199999999998</v>
          </cell>
          <cell r="E956">
            <v>30.799299999999999</v>
          </cell>
          <cell r="F956">
            <v>32.06</v>
          </cell>
          <cell r="G956">
            <v>6.9368720000000001</v>
          </cell>
          <cell r="H956">
            <v>3.5226459999999999</v>
          </cell>
          <cell r="I956">
            <v>31.139700000000001</v>
          </cell>
          <cell r="J956">
            <v>9.73</v>
          </cell>
          <cell r="L956">
            <v>0.30605108055009822</v>
          </cell>
          <cell r="M956">
            <v>0.26330188679245281</v>
          </cell>
          <cell r="N956">
            <v>0.12176347095871254</v>
          </cell>
          <cell r="O956">
            <v>-9.998171905495945E-2</v>
          </cell>
          <cell r="P956">
            <v>-0.21093565376955525</v>
          </cell>
          <cell r="Q956">
            <v>0.92457972805933264</v>
          </cell>
          <cell r="R956">
            <v>-0.46917621385706487</v>
          </cell>
          <cell r="T956">
            <v>0.34274772618477756</v>
          </cell>
          <cell r="U956">
            <v>0.59827890287660379</v>
          </cell>
          <cell r="V956">
            <v>1.1365883807169346</v>
          </cell>
        </row>
        <row r="957">
          <cell r="C957">
            <v>41260</v>
          </cell>
          <cell r="D957">
            <v>62.04</v>
          </cell>
          <cell r="E957">
            <v>30.905000000000001</v>
          </cell>
          <cell r="F957">
            <v>32.5</v>
          </cell>
          <cell r="G957">
            <v>6.9721510000000002</v>
          </cell>
          <cell r="H957">
            <v>3.631151</v>
          </cell>
          <cell r="I957">
            <v>31.99</v>
          </cell>
          <cell r="J957">
            <v>9.9700000000000006</v>
          </cell>
          <cell r="L957">
            <v>0.35428945645055654</v>
          </cell>
          <cell r="M957">
            <v>0.26763740771123889</v>
          </cell>
          <cell r="N957">
            <v>0.13715885234429681</v>
          </cell>
          <cell r="O957">
            <v>-9.5404476612910627E-2</v>
          </cell>
          <cell r="P957">
            <v>-0.18663079120665949</v>
          </cell>
          <cell r="Q957">
            <v>0.97713226205191583</v>
          </cell>
          <cell r="R957">
            <v>-0.45608292416803042</v>
          </cell>
          <cell r="T957">
            <v>0.34418382000957393</v>
          </cell>
          <cell r="U957">
            <v>0.59252670842709165</v>
          </cell>
          <cell r="V957">
            <v>1.1662546353522865</v>
          </cell>
        </row>
        <row r="958">
          <cell r="C958">
            <v>41261</v>
          </cell>
          <cell r="D958">
            <v>63.36</v>
          </cell>
          <cell r="E958">
            <v>31.34</v>
          </cell>
          <cell r="F958">
            <v>33.47</v>
          </cell>
          <cell r="G958">
            <v>6.9845889999999997</v>
          </cell>
          <cell r="H958">
            <v>3.605855</v>
          </cell>
          <cell r="I958">
            <v>32.270299999999999</v>
          </cell>
          <cell r="J958">
            <v>10.6</v>
          </cell>
          <cell r="L958">
            <v>0.38310412573673869</v>
          </cell>
          <cell r="M958">
            <v>0.28547990155865466</v>
          </cell>
          <cell r="N958">
            <v>0.17109867039888038</v>
          </cell>
          <cell r="O958">
            <v>-9.3790719377892628E-2</v>
          </cell>
          <cell r="P958">
            <v>-0.19229703518980323</v>
          </cell>
          <cell r="Q958">
            <v>0.99445611866501848</v>
          </cell>
          <cell r="R958">
            <v>-0.42171303873431532</v>
          </cell>
          <cell r="T958">
            <v>0.34083293441838208</v>
          </cell>
          <cell r="U958">
            <v>0.59243548419793624</v>
          </cell>
          <cell r="V958">
            <v>1.2107540173053155</v>
          </cell>
        </row>
        <row r="959">
          <cell r="C959">
            <v>41262</v>
          </cell>
          <cell r="D959">
            <v>62.55</v>
          </cell>
          <cell r="E959">
            <v>31.25</v>
          </cell>
          <cell r="F959">
            <v>33.159999999999997</v>
          </cell>
          <cell r="G959">
            <v>7.1054550000000001</v>
          </cell>
          <cell r="H959">
            <v>3.7015069999999999</v>
          </cell>
          <cell r="I959">
            <v>31.99</v>
          </cell>
          <cell r="J959">
            <v>11.06</v>
          </cell>
          <cell r="L959">
            <v>0.36542239685658151</v>
          </cell>
          <cell r="M959">
            <v>0.28178835110746525</v>
          </cell>
          <cell r="N959">
            <v>0.16025192442267322</v>
          </cell>
          <cell r="O959">
            <v>-7.8109067828793344E-2</v>
          </cell>
          <cell r="P959">
            <v>-0.17087121413209994</v>
          </cell>
          <cell r="Q959">
            <v>0.97713226205191583</v>
          </cell>
          <cell r="R959">
            <v>-0.39661756683033267</v>
          </cell>
          <cell r="T959">
            <v>0.36689803733843945</v>
          </cell>
          <cell r="U959">
            <v>0.61117192726388114</v>
          </cell>
          <cell r="V959">
            <v>1.2410383189122374</v>
          </cell>
        </row>
        <row r="960">
          <cell r="C960">
            <v>41263</v>
          </cell>
          <cell r="D960">
            <v>62.860100000000003</v>
          </cell>
          <cell r="E960">
            <v>31.28</v>
          </cell>
          <cell r="F960">
            <v>33.47</v>
          </cell>
          <cell r="G960">
            <v>7.1280320000000001</v>
          </cell>
          <cell r="H960">
            <v>3.660053</v>
          </cell>
          <cell r="I960">
            <v>31.9</v>
          </cell>
          <cell r="J960">
            <v>10.95</v>
          </cell>
          <cell r="L960">
            <v>0.37219166120934299</v>
          </cell>
          <cell r="M960">
            <v>0.28301886792452846</v>
          </cell>
          <cell r="N960">
            <v>0.17109867039888038</v>
          </cell>
          <cell r="O960">
            <v>-7.5179835066693013E-2</v>
          </cell>
          <cell r="P960">
            <v>-0.18015681177904963</v>
          </cell>
          <cell r="Q960">
            <v>0.9715698393077874</v>
          </cell>
          <cell r="R960">
            <v>-0.40261865793780682</v>
          </cell>
          <cell r="T960">
            <v>0.34585926280516988</v>
          </cell>
          <cell r="U960">
            <v>0.58688094224492682</v>
          </cell>
          <cell r="V960">
            <v>1.1742892459826948</v>
          </cell>
        </row>
        <row r="961">
          <cell r="C961">
            <v>41264</v>
          </cell>
          <cell r="D961">
            <v>61.61</v>
          </cell>
          <cell r="E961">
            <v>30.93</v>
          </cell>
          <cell r="F961">
            <v>33.18</v>
          </cell>
          <cell r="G961">
            <v>7.0834710000000003</v>
          </cell>
          <cell r="H961">
            <v>3.6242649999999998</v>
          </cell>
          <cell r="I961">
            <v>31.36</v>
          </cell>
          <cell r="J961">
            <v>10.47</v>
          </cell>
          <cell r="L961">
            <v>0.34490285963763356</v>
          </cell>
          <cell r="M961">
            <v>0.26866283839212479</v>
          </cell>
          <cell r="N961">
            <v>0.16095171448565426</v>
          </cell>
          <cell r="O961">
            <v>-8.0961362333909714E-2</v>
          </cell>
          <cell r="P961">
            <v>-0.1881732388690539</v>
          </cell>
          <cell r="Q961">
            <v>0.93819530284301611</v>
          </cell>
          <cell r="R961">
            <v>-0.4288052373158755</v>
          </cell>
          <cell r="T961">
            <v>0.36692197223551942</v>
          </cell>
          <cell r="U961">
            <v>0.60736078169028362</v>
          </cell>
          <cell r="V961">
            <v>1.1885043263288009</v>
          </cell>
        </row>
        <row r="962">
          <cell r="C962">
            <v>41267</v>
          </cell>
          <cell r="D962">
            <v>61.9</v>
          </cell>
          <cell r="E962">
            <v>30.93</v>
          </cell>
          <cell r="F962">
            <v>33.11</v>
          </cell>
          <cell r="G962">
            <v>7.0968169999999997</v>
          </cell>
          <cell r="H962">
            <v>3.6242649999999998</v>
          </cell>
          <cell r="I962">
            <v>31.15</v>
          </cell>
          <cell r="J962">
            <v>10.42</v>
          </cell>
          <cell r="L962">
            <v>0.3512333551626281</v>
          </cell>
          <cell r="M962">
            <v>0.26866283839212479</v>
          </cell>
          <cell r="N962">
            <v>0.1585024492652205</v>
          </cell>
          <cell r="O962">
            <v>-7.922979744738845E-2</v>
          </cell>
          <cell r="P962">
            <v>-0.1881732388690539</v>
          </cell>
          <cell r="Q962">
            <v>0.92521631644004931</v>
          </cell>
          <cell r="R962">
            <v>-0.43153300600109101</v>
          </cell>
          <cell r="T962">
            <v>0.37027285782671127</v>
          </cell>
          <cell r="U962">
            <v>0.60578969774372071</v>
          </cell>
          <cell r="V962">
            <v>1.2027194066749072</v>
          </cell>
        </row>
        <row r="963">
          <cell r="C963">
            <v>41268</v>
          </cell>
          <cell r="D963">
            <v>61.9</v>
          </cell>
          <cell r="E963">
            <v>30.93</v>
          </cell>
          <cell r="F963">
            <v>33.11</v>
          </cell>
          <cell r="G963">
            <v>7.0968169999999997</v>
          </cell>
          <cell r="H963">
            <v>3.5969099999999998</v>
          </cell>
          <cell r="I963">
            <v>31.15</v>
          </cell>
          <cell r="J963">
            <v>10.42</v>
          </cell>
          <cell r="L963">
            <v>0.3512333551626281</v>
          </cell>
          <cell r="M963">
            <v>0.26866283839212479</v>
          </cell>
          <cell r="N963">
            <v>0.1585024492652205</v>
          </cell>
          <cell r="O963">
            <v>-7.922979744738845E-2</v>
          </cell>
          <cell r="P963">
            <v>-0.19430069396704952</v>
          </cell>
          <cell r="Q963">
            <v>0.92521631644004931</v>
          </cell>
          <cell r="R963">
            <v>-0.43153300600109101</v>
          </cell>
          <cell r="T963">
            <v>0.36285303973192895</v>
          </cell>
          <cell r="U963">
            <v>0.6040919134788868</v>
          </cell>
          <cell r="V963">
            <v>1.1606922126081582</v>
          </cell>
        </row>
        <row r="964">
          <cell r="C964">
            <v>41269</v>
          </cell>
          <cell r="D964">
            <v>61.59</v>
          </cell>
          <cell r="E964">
            <v>30.805</v>
          </cell>
          <cell r="F964">
            <v>32.86</v>
          </cell>
          <cell r="G964">
            <v>7.0968169999999997</v>
          </cell>
          <cell r="H964">
            <v>3.6325409999999998</v>
          </cell>
          <cell r="I964">
            <v>30.88</v>
          </cell>
          <cell r="J964">
            <v>10.84</v>
          </cell>
          <cell r="L964">
            <v>0.34446627373935823</v>
          </cell>
          <cell r="M964">
            <v>0.26353568498769486</v>
          </cell>
          <cell r="N964">
            <v>0.14975507347795669</v>
          </cell>
          <cell r="O964">
            <v>-7.922979744738845E-2</v>
          </cell>
          <cell r="P964">
            <v>-0.1863194345045498</v>
          </cell>
          <cell r="Q964">
            <v>0.90852904820766378</v>
          </cell>
          <cell r="R964">
            <v>-0.40861974904528087</v>
          </cell>
          <cell r="T964">
            <v>0.37960746768788878</v>
          </cell>
          <cell r="U964">
            <v>0.61865738206734366</v>
          </cell>
          <cell r="V964">
            <v>1.1829419035846724</v>
          </cell>
        </row>
        <row r="965">
          <cell r="C965">
            <v>41270</v>
          </cell>
          <cell r="D965">
            <v>61.51</v>
          </cell>
          <cell r="E965">
            <v>30.74</v>
          </cell>
          <cell r="F965">
            <v>32.700000000000003</v>
          </cell>
          <cell r="G965">
            <v>7.0418620000000001</v>
          </cell>
          <cell r="H965">
            <v>3.7353809999999998</v>
          </cell>
          <cell r="I965">
            <v>31.37</v>
          </cell>
          <cell r="J965">
            <v>10.92</v>
          </cell>
          <cell r="L965">
            <v>0.34271993014625624</v>
          </cell>
          <cell r="M965">
            <v>0.26086956521739135</v>
          </cell>
          <cell r="N965">
            <v>0.1441567529741079</v>
          </cell>
          <cell r="O965">
            <v>-8.6359884989631541E-2</v>
          </cell>
          <cell r="P965">
            <v>-0.163283518500972</v>
          </cell>
          <cell r="Q965">
            <v>0.93881334981458608</v>
          </cell>
          <cell r="R965">
            <v>-0.40425531914893609</v>
          </cell>
          <cell r="T965">
            <v>0.38295835327908095</v>
          </cell>
          <cell r="U965">
            <v>0.61770966368667535</v>
          </cell>
          <cell r="V965">
            <v>1.1878862793572309</v>
          </cell>
        </row>
        <row r="966">
          <cell r="C966">
            <v>41271</v>
          </cell>
          <cell r="D966">
            <v>60.638199999999998</v>
          </cell>
          <cell r="E966">
            <v>30.47</v>
          </cell>
          <cell r="F966">
            <v>32.479999999999997</v>
          </cell>
          <cell r="G966">
            <v>7.0676100000000002</v>
          </cell>
          <cell r="H966">
            <v>3.9149630000000002</v>
          </cell>
          <cell r="I966">
            <v>31.1511</v>
          </cell>
          <cell r="J966">
            <v>10.7</v>
          </cell>
          <cell r="L966">
            <v>0.32368915084042782</v>
          </cell>
          <cell r="M966">
            <v>0.24979491386382291</v>
          </cell>
          <cell r="N966">
            <v>0.13645906228131555</v>
          </cell>
          <cell r="O966">
            <v>-8.301923365603725E-2</v>
          </cell>
          <cell r="P966">
            <v>-0.12305757657414884</v>
          </cell>
          <cell r="Q966">
            <v>0.9252843016069221</v>
          </cell>
          <cell r="R966">
            <v>-0.41625750136388429</v>
          </cell>
          <cell r="T966">
            <v>0.3853518429870752</v>
          </cell>
          <cell r="U966">
            <v>0.61491718867197787</v>
          </cell>
          <cell r="V966">
            <v>1.1718170580964153</v>
          </cell>
        </row>
        <row r="967">
          <cell r="C967">
            <v>41274</v>
          </cell>
          <cell r="D967">
            <v>61.8596</v>
          </cell>
          <cell r="E967">
            <v>30.89</v>
          </cell>
          <cell r="F967">
            <v>33.21</v>
          </cell>
          <cell r="G967">
            <v>7.0775920000000001</v>
          </cell>
          <cell r="H967">
            <v>3.9149630000000002</v>
          </cell>
          <cell r="I967">
            <v>31.6508</v>
          </cell>
          <cell r="J967">
            <v>11.01</v>
          </cell>
          <cell r="L967">
            <v>0.35035145164811166</v>
          </cell>
          <cell r="M967">
            <v>0.26702214930270718</v>
          </cell>
          <cell r="N967">
            <v>0.16200139958012616</v>
          </cell>
          <cell r="O967">
            <v>-8.1724127954159842E-2</v>
          </cell>
          <cell r="P967">
            <v>-0.12305757657414884</v>
          </cell>
          <cell r="Q967">
            <v>0.95616810877626701</v>
          </cell>
          <cell r="R967">
            <v>-0.39934533551554818</v>
          </cell>
          <cell r="T967">
            <v>0.38822403063666827</v>
          </cell>
          <cell r="U967">
            <v>0.62018285389932915</v>
          </cell>
          <cell r="V967">
            <v>1.1736711990111248</v>
          </cell>
        </row>
        <row r="968">
          <cell r="C968">
            <v>41276</v>
          </cell>
          <cell r="D968">
            <v>64.75</v>
          </cell>
          <cell r="E968">
            <v>32.31</v>
          </cell>
          <cell r="F968">
            <v>34.51</v>
          </cell>
          <cell r="G968">
            <v>7.3725180000000003</v>
          </cell>
          <cell r="H968">
            <v>3.9149630000000002</v>
          </cell>
          <cell r="I968">
            <v>32.54</v>
          </cell>
          <cell r="J968">
            <v>11.57</v>
          </cell>
          <cell r="L968">
            <v>0.41344684566688494</v>
          </cell>
          <cell r="M968">
            <v>0.32526661197703044</v>
          </cell>
          <cell r="N968">
            <v>0.20748775367389793</v>
          </cell>
          <cell r="O968">
            <v>-4.3459216690697411E-2</v>
          </cell>
          <cell r="P968">
            <v>-0.12305757657414884</v>
          </cell>
          <cell r="Q968">
            <v>1.0111248454882569</v>
          </cell>
          <cell r="R968">
            <v>-0.36879432624113473</v>
          </cell>
          <cell r="T968">
            <v>0.40258496888463385</v>
          </cell>
          <cell r="U968">
            <v>0.62108496016541981</v>
          </cell>
          <cell r="V968">
            <v>1.2027194066749072</v>
          </cell>
        </row>
        <row r="969">
          <cell r="C969">
            <v>41277</v>
          </cell>
          <cell r="D969">
            <v>64.448300000000003</v>
          </cell>
          <cell r="E969">
            <v>31.89</v>
          </cell>
          <cell r="F969">
            <v>34.630000000000003</v>
          </cell>
          <cell r="G969">
            <v>7.4205180000000004</v>
          </cell>
          <cell r="H969">
            <v>3.9149630000000002</v>
          </cell>
          <cell r="I969">
            <v>32.71</v>
          </cell>
          <cell r="J969">
            <v>11.55</v>
          </cell>
          <cell r="L969">
            <v>0.40686094739139933</v>
          </cell>
          <cell r="M969">
            <v>0.30803937653814617</v>
          </cell>
          <cell r="N969">
            <v>0.21168649405178463</v>
          </cell>
          <cell r="O969">
            <v>-3.7231499430617987E-2</v>
          </cell>
          <cell r="P969">
            <v>-0.12305757657414884</v>
          </cell>
          <cell r="Q969">
            <v>1.0216316440049447</v>
          </cell>
          <cell r="R969">
            <v>-0.36988543371522087</v>
          </cell>
          <cell r="T969">
            <v>0.39492580181905224</v>
          </cell>
          <cell r="U969">
            <v>0.6177248677248679</v>
          </cell>
          <cell r="V969">
            <v>1.1718170580964153</v>
          </cell>
        </row>
        <row r="970">
          <cell r="C970">
            <v>41278</v>
          </cell>
          <cell r="D970">
            <v>63.5</v>
          </cell>
          <cell r="E970">
            <v>31.821899999999999</v>
          </cell>
          <cell r="F970">
            <v>34.44</v>
          </cell>
          <cell r="G970">
            <v>7.2761659999999999</v>
          </cell>
          <cell r="H970">
            <v>3.9669050000000001</v>
          </cell>
          <cell r="I970">
            <v>32.5</v>
          </cell>
          <cell r="J970">
            <v>11.6</v>
          </cell>
          <cell r="L970">
            <v>0.38616022702466712</v>
          </cell>
          <cell r="M970">
            <v>0.30524610336341262</v>
          </cell>
          <cell r="N970">
            <v>0.20503848845346395</v>
          </cell>
          <cell r="O970">
            <v>-5.5960321137430324E-2</v>
          </cell>
          <cell r="P970">
            <v>-0.1114226918108483</v>
          </cell>
          <cell r="Q970">
            <v>1.0086526576019779</v>
          </cell>
          <cell r="R970">
            <v>-0.36715766503000546</v>
          </cell>
          <cell r="T970">
            <v>0.41096218286261377</v>
          </cell>
          <cell r="U970">
            <v>0.62865150317257612</v>
          </cell>
          <cell r="V970">
            <v>1.196847960444994</v>
          </cell>
        </row>
        <row r="971">
          <cell r="C971">
            <v>41281</v>
          </cell>
          <cell r="D971">
            <v>64.010000000000005</v>
          </cell>
          <cell r="E971">
            <v>31.92</v>
          </cell>
          <cell r="F971">
            <v>34.409999999999997</v>
          </cell>
          <cell r="G971">
            <v>7.4867359999999996</v>
          </cell>
          <cell r="H971">
            <v>3.9077190000000002</v>
          </cell>
          <cell r="I971">
            <v>32.32</v>
          </cell>
          <cell r="J971">
            <v>11.63</v>
          </cell>
          <cell r="L971">
            <v>0.3972931674306921</v>
          </cell>
          <cell r="M971">
            <v>0.30926989335520938</v>
          </cell>
          <cell r="N971">
            <v>0.20398880335899228</v>
          </cell>
          <cell r="O971">
            <v>-2.8640103982119247E-2</v>
          </cell>
          <cell r="P971">
            <v>-0.12468021538715857</v>
          </cell>
          <cell r="Q971">
            <v>0.99752781211372077</v>
          </cell>
          <cell r="R971">
            <v>-0.36552100381887609</v>
          </cell>
          <cell r="T971">
            <v>0.38080421254188596</v>
          </cell>
          <cell r="U971">
            <v>0.60372701656226557</v>
          </cell>
          <cell r="V971">
            <v>1.142768850432633</v>
          </cell>
        </row>
        <row r="972">
          <cell r="C972">
            <v>41282</v>
          </cell>
          <cell r="D972">
            <v>63.91</v>
          </cell>
          <cell r="E972">
            <v>31.552800000000001</v>
          </cell>
          <cell r="F972">
            <v>34.020000000000003</v>
          </cell>
          <cell r="G972">
            <v>7.642563</v>
          </cell>
          <cell r="H972">
            <v>3.8351130000000002</v>
          </cell>
          <cell r="I972">
            <v>32.1</v>
          </cell>
          <cell r="J972">
            <v>11.38</v>
          </cell>
          <cell r="L972">
            <v>0.39511023793931432</v>
          </cell>
          <cell r="M972">
            <v>0.29420836751435608</v>
          </cell>
          <cell r="N972">
            <v>0.19034289713086094</v>
          </cell>
          <cell r="O972">
            <v>-8.4224686178191455E-3</v>
          </cell>
          <cell r="P972">
            <v>-0.14094378712340672</v>
          </cell>
          <cell r="Q972">
            <v>0.98393077873918422</v>
          </cell>
          <cell r="R972">
            <v>-0.37915984724495355</v>
          </cell>
          <cell r="T972">
            <v>0.35495452369554814</v>
          </cell>
          <cell r="U972">
            <v>0.58704311865231407</v>
          </cell>
          <cell r="V972">
            <v>1.0809641532756489</v>
          </cell>
        </row>
        <row r="973">
          <cell r="C973">
            <v>41283</v>
          </cell>
          <cell r="D973">
            <v>64.88</v>
          </cell>
          <cell r="E973">
            <v>32</v>
          </cell>
          <cell r="F973">
            <v>34.520000000000003</v>
          </cell>
          <cell r="G973">
            <v>7.7046510000000001</v>
          </cell>
          <cell r="H973">
            <v>3.876322</v>
          </cell>
          <cell r="I973">
            <v>32.81</v>
          </cell>
          <cell r="J973">
            <v>11.44</v>
          </cell>
          <cell r="L973">
            <v>0.41628465400567549</v>
          </cell>
          <cell r="M973">
            <v>0.31255127153404438</v>
          </cell>
          <cell r="N973">
            <v>0.20783764870538857</v>
          </cell>
          <cell r="O973">
            <v>-3.6691634190633149E-4</v>
          </cell>
          <cell r="P973">
            <v>-0.1317130688951742</v>
          </cell>
          <cell r="Q973">
            <v>1.0278121137206431</v>
          </cell>
          <cell r="R973">
            <v>-0.37588652482269502</v>
          </cell>
          <cell r="T973">
            <v>0.38343705122067973</v>
          </cell>
          <cell r="U973">
            <v>0.60241440126497592</v>
          </cell>
          <cell r="V973">
            <v>1.1069221260815822</v>
          </cell>
        </row>
        <row r="974">
          <cell r="C974">
            <v>41284</v>
          </cell>
          <cell r="D974">
            <v>64.78</v>
          </cell>
          <cell r="E974">
            <v>32.43</v>
          </cell>
          <cell r="F974">
            <v>34.83</v>
          </cell>
          <cell r="G974">
            <v>7.9701240000000002</v>
          </cell>
          <cell r="H974">
            <v>3.9246819999999998</v>
          </cell>
          <cell r="I974">
            <v>33.520000000000003</v>
          </cell>
          <cell r="J974">
            <v>11.54</v>
          </cell>
          <cell r="L974">
            <v>0.41410172451429816</v>
          </cell>
          <cell r="M974">
            <v>0.33018867924528306</v>
          </cell>
          <cell r="N974">
            <v>0.21868439468159551</v>
          </cell>
          <cell r="O974">
            <v>3.4076641661949347E-2</v>
          </cell>
          <cell r="P974">
            <v>-0.12088054363328182</v>
          </cell>
          <cell r="Q974">
            <v>1.0716934487021015</v>
          </cell>
          <cell r="R974">
            <v>-0.37043098745226399</v>
          </cell>
          <cell r="T974">
            <v>0.35710866443274314</v>
          </cell>
          <cell r="U974">
            <v>0.57931946725050176</v>
          </cell>
          <cell r="V974">
            <v>1.0364647713226207</v>
          </cell>
        </row>
        <row r="975">
          <cell r="C975">
            <v>41285</v>
          </cell>
          <cell r="D975">
            <v>64.900000000000006</v>
          </cell>
          <cell r="E975">
            <v>32.42</v>
          </cell>
          <cell r="F975">
            <v>34.82</v>
          </cell>
          <cell r="G975">
            <v>7.9572909999999997</v>
          </cell>
          <cell r="H975">
            <v>3.928391</v>
          </cell>
          <cell r="I975">
            <v>34.340000000000003</v>
          </cell>
          <cell r="J975">
            <v>11.52</v>
          </cell>
          <cell r="L975">
            <v>0.41672123990395105</v>
          </cell>
          <cell r="M975">
            <v>0.32977850697292865</v>
          </cell>
          <cell r="N975">
            <v>0.2183344996501051</v>
          </cell>
          <cell r="O975">
            <v>3.2411635503645231E-2</v>
          </cell>
          <cell r="P975">
            <v>-0.12004973643319172</v>
          </cell>
          <cell r="Q975">
            <v>1.1223733003708283</v>
          </cell>
          <cell r="R975">
            <v>-0.37152209492635024</v>
          </cell>
          <cell r="T975">
            <v>0.36620392532312107</v>
          </cell>
          <cell r="U975">
            <v>0.58611060430983797</v>
          </cell>
          <cell r="V975">
            <v>1.0475896168108778</v>
          </cell>
        </row>
        <row r="976">
          <cell r="C976">
            <v>41288</v>
          </cell>
          <cell r="D976">
            <v>64.239999999999995</v>
          </cell>
          <cell r="E976">
            <v>32.340000000000003</v>
          </cell>
          <cell r="F976">
            <v>34.619999999999997</v>
          </cell>
          <cell r="G976">
            <v>7.9176970000000004</v>
          </cell>
          <cell r="H976">
            <v>3.928391</v>
          </cell>
          <cell r="I976">
            <v>34.57</v>
          </cell>
          <cell r="J976">
            <v>11.47</v>
          </cell>
          <cell r="L976">
            <v>0.40231390526085997</v>
          </cell>
          <cell r="M976">
            <v>0.32649712879409365</v>
          </cell>
          <cell r="N976">
            <v>0.211336599020294</v>
          </cell>
          <cell r="O976">
            <v>2.7274547228737234E-2</v>
          </cell>
          <cell r="P976">
            <v>-0.12004973643319172</v>
          </cell>
          <cell r="Q976">
            <v>1.1365883807169346</v>
          </cell>
          <cell r="R976">
            <v>-0.37424986361156565</v>
          </cell>
          <cell r="T976">
            <v>0.38870272857826704</v>
          </cell>
          <cell r="U976">
            <v>0.60263739382513337</v>
          </cell>
          <cell r="V976">
            <v>1.0822002472187884</v>
          </cell>
        </row>
        <row r="977">
          <cell r="C977">
            <v>41289</v>
          </cell>
          <cell r="D977">
            <v>64.44</v>
          </cell>
          <cell r="E977">
            <v>32.28</v>
          </cell>
          <cell r="F977">
            <v>34.19</v>
          </cell>
          <cell r="G977">
            <v>7.9608030000000003</v>
          </cell>
          <cell r="H977">
            <v>3.9665499999999998</v>
          </cell>
          <cell r="I977">
            <v>33.869999999999997</v>
          </cell>
          <cell r="J977">
            <v>11.28</v>
          </cell>
          <cell r="L977">
            <v>0.40667976424361485</v>
          </cell>
          <cell r="M977">
            <v>0.32403609515996723</v>
          </cell>
          <cell r="N977">
            <v>0.19629111266620014</v>
          </cell>
          <cell r="O977">
            <v>3.2867296816507796E-2</v>
          </cell>
          <cell r="P977">
            <v>-0.11150221096858148</v>
          </cell>
          <cell r="Q977">
            <v>1.0933250927070457</v>
          </cell>
          <cell r="R977">
            <v>-0.38461538461538458</v>
          </cell>
          <cell r="T977">
            <v>0.38966012446146492</v>
          </cell>
          <cell r="U977">
            <v>0.60158831518984779</v>
          </cell>
          <cell r="V977">
            <v>1.1149567367119899</v>
          </cell>
        </row>
        <row r="978">
          <cell r="C978">
            <v>41290</v>
          </cell>
          <cell r="D978">
            <v>64.790000000000006</v>
          </cell>
          <cell r="E978">
            <v>32.51</v>
          </cell>
          <cell r="F978">
            <v>35</v>
          </cell>
          <cell r="G978">
            <v>7.9835010000000004</v>
          </cell>
          <cell r="H978">
            <v>3.9153739999999999</v>
          </cell>
          <cell r="I978">
            <v>34.56</v>
          </cell>
          <cell r="J978">
            <v>11.9</v>
          </cell>
          <cell r="L978">
            <v>0.41432001746343605</v>
          </cell>
          <cell r="M978">
            <v>0.33347005742411806</v>
          </cell>
          <cell r="N978">
            <v>0.22463261021693492</v>
          </cell>
          <cell r="O978">
            <v>3.5812228615867747E-2</v>
          </cell>
          <cell r="P978">
            <v>-0.12296551354928054</v>
          </cell>
          <cell r="Q978">
            <v>1.135970333745365</v>
          </cell>
          <cell r="R978">
            <v>-0.35079105291871238</v>
          </cell>
          <cell r="T978">
            <v>0.38391574916227855</v>
          </cell>
          <cell r="U978">
            <v>0.60642826734780753</v>
          </cell>
          <cell r="V978">
            <v>1.0828182941903586</v>
          </cell>
        </row>
        <row r="979">
          <cell r="C979">
            <v>41291</v>
          </cell>
          <cell r="D979">
            <v>65.135000000000005</v>
          </cell>
          <cell r="E979">
            <v>33.15</v>
          </cell>
          <cell r="F979">
            <v>35.14</v>
          </cell>
          <cell r="G979">
            <v>8.3183120000000006</v>
          </cell>
          <cell r="H979">
            <v>3.876878</v>
          </cell>
          <cell r="I979">
            <v>34.81</v>
          </cell>
          <cell r="J979">
            <v>11.92</v>
          </cell>
          <cell r="L979">
            <v>0.4218511242086882</v>
          </cell>
          <cell r="M979">
            <v>0.35972108285479898</v>
          </cell>
          <cell r="N979">
            <v>0.22953114065780267</v>
          </cell>
          <cell r="O979">
            <v>7.9251983690127537E-2</v>
          </cell>
          <cell r="P979">
            <v>-0.13158852621433026</v>
          </cell>
          <cell r="Q979">
            <v>1.1514215080346109</v>
          </cell>
          <cell r="R979">
            <v>-0.34969994544462624</v>
          </cell>
          <cell r="T979">
            <v>0.3800861656294876</v>
          </cell>
          <cell r="U979">
            <v>0.61265685499402001</v>
          </cell>
          <cell r="V979">
            <v>1.072929542645241</v>
          </cell>
        </row>
        <row r="980">
          <cell r="C980">
            <v>41292</v>
          </cell>
          <cell r="D980">
            <v>64.680000000000007</v>
          </cell>
          <cell r="E980">
            <v>33.520000000000003</v>
          </cell>
          <cell r="F980">
            <v>34.814999999999998</v>
          </cell>
          <cell r="G980">
            <v>8.3387619999999991</v>
          </cell>
          <cell r="H980">
            <v>4.1270369999999996</v>
          </cell>
          <cell r="I980">
            <v>34.44</v>
          </cell>
          <cell r="J980">
            <v>11.84</v>
          </cell>
          <cell r="L980">
            <v>0.41191879502292084</v>
          </cell>
          <cell r="M980">
            <v>0.37489745693191168</v>
          </cell>
          <cell r="N980">
            <v>0.21815955213435978</v>
          </cell>
          <cell r="O980">
            <v>8.1905250731140411E-2</v>
          </cell>
          <cell r="P980">
            <v>-7.555350373728853E-2</v>
          </cell>
          <cell r="Q980">
            <v>1.1285537700865267</v>
          </cell>
          <cell r="R980">
            <v>-0.35406437534097102</v>
          </cell>
          <cell r="T980">
            <v>0.40713259932982282</v>
          </cell>
          <cell r="U980">
            <v>0.6339931885908896</v>
          </cell>
          <cell r="V980">
            <v>1.1217552533992583</v>
          </cell>
        </row>
        <row r="981">
          <cell r="C981">
            <v>41295</v>
          </cell>
          <cell r="D981">
            <v>64.680000000000007</v>
          </cell>
          <cell r="E981">
            <v>33.520000000000003</v>
          </cell>
          <cell r="F981">
            <v>34.814999999999998</v>
          </cell>
          <cell r="G981">
            <v>8.3205749999999998</v>
          </cell>
          <cell r="H981">
            <v>4.0889090000000001</v>
          </cell>
          <cell r="I981">
            <v>34.44</v>
          </cell>
          <cell r="J981">
            <v>11.84</v>
          </cell>
          <cell r="L981">
            <v>0.41191879502292084</v>
          </cell>
          <cell r="M981">
            <v>0.37489745693191168</v>
          </cell>
          <cell r="N981">
            <v>0.21815955213435978</v>
          </cell>
          <cell r="O981">
            <v>7.9545594610118231E-2</v>
          </cell>
          <cell r="P981">
            <v>-8.4094085275448704E-2</v>
          </cell>
          <cell r="Q981">
            <v>1.1285537700865267</v>
          </cell>
          <cell r="R981">
            <v>-0.35406437534097102</v>
          </cell>
          <cell r="T981">
            <v>0.40880804212541877</v>
          </cell>
          <cell r="U981">
            <v>0.63310121835026056</v>
          </cell>
          <cell r="V981">
            <v>1.1452410383189124</v>
          </cell>
        </row>
        <row r="982">
          <cell r="C982">
            <v>41296</v>
          </cell>
          <cell r="D982">
            <v>64.680000000000007</v>
          </cell>
          <cell r="E982">
            <v>33.46</v>
          </cell>
          <cell r="F982">
            <v>34.630000000000003</v>
          </cell>
          <cell r="G982">
            <v>8.2558679999999995</v>
          </cell>
          <cell r="H982">
            <v>4.1763079999999997</v>
          </cell>
          <cell r="I982">
            <v>34.44</v>
          </cell>
          <cell r="J982">
            <v>11.89</v>
          </cell>
          <cell r="L982">
            <v>0.41191879502292084</v>
          </cell>
          <cell r="M982">
            <v>0.37243642329778526</v>
          </cell>
          <cell r="N982">
            <v>0.21168649405178463</v>
          </cell>
          <cell r="O982">
            <v>7.1150242511202277E-2</v>
          </cell>
          <cell r="P982">
            <v>-6.4516916636819022E-2</v>
          </cell>
          <cell r="Q982">
            <v>1.1285537700865267</v>
          </cell>
          <cell r="R982">
            <v>-0.3513366066557555</v>
          </cell>
          <cell r="T982">
            <v>0.41527046433700349</v>
          </cell>
          <cell r="U982">
            <v>0.63802732672464491</v>
          </cell>
          <cell r="V982">
            <v>1.161310259579728</v>
          </cell>
        </row>
        <row r="983">
          <cell r="C983">
            <v>41297</v>
          </cell>
          <cell r="D983">
            <v>64.89</v>
          </cell>
          <cell r="E983">
            <v>33.08</v>
          </cell>
          <cell r="F983">
            <v>34.74</v>
          </cell>
          <cell r="G983">
            <v>8.1305239999999994</v>
          </cell>
          <cell r="H983">
            <v>4.1256919999999999</v>
          </cell>
          <cell r="I983">
            <v>34.42</v>
          </cell>
          <cell r="J983">
            <v>12.1</v>
          </cell>
          <cell r="L983">
            <v>0.41650294695481338</v>
          </cell>
          <cell r="M983">
            <v>0.35684987694831838</v>
          </cell>
          <cell r="N983">
            <v>0.2155353393981807</v>
          </cell>
          <cell r="O983">
            <v>5.4887596839381381E-2</v>
          </cell>
          <cell r="P983">
            <v>-7.5854780546164458E-2</v>
          </cell>
          <cell r="Q983">
            <v>1.1273176761433872</v>
          </cell>
          <cell r="R983">
            <v>-0.33987997817785043</v>
          </cell>
          <cell r="T983">
            <v>0.41718525610339868</v>
          </cell>
          <cell r="U983">
            <v>0.64425084635812591</v>
          </cell>
          <cell r="V983">
            <v>1.1798516687268235</v>
          </cell>
        </row>
        <row r="984">
          <cell r="C984">
            <v>41298</v>
          </cell>
          <cell r="D984">
            <v>64.400000000000006</v>
          </cell>
          <cell r="E984">
            <v>33.090000000000003</v>
          </cell>
          <cell r="F984">
            <v>34.21</v>
          </cell>
          <cell r="G984">
            <v>8.2386780000000002</v>
          </cell>
          <cell r="H984">
            <v>4.2252739999999998</v>
          </cell>
          <cell r="I984">
            <v>33.93</v>
          </cell>
          <cell r="J984">
            <v>12.06</v>
          </cell>
          <cell r="L984">
            <v>0.40580659244706396</v>
          </cell>
          <cell r="M984">
            <v>0.35726004922067278</v>
          </cell>
          <cell r="N984">
            <v>0.19699090272918141</v>
          </cell>
          <cell r="O984">
            <v>6.8919941267436391E-2</v>
          </cell>
          <cell r="P984">
            <v>-5.3548648812711819E-2</v>
          </cell>
          <cell r="Q984">
            <v>1.0970333745364647</v>
          </cell>
          <cell r="R984">
            <v>-0.34206219312602282</v>
          </cell>
          <cell r="T984">
            <v>0.41862134992819533</v>
          </cell>
          <cell r="U984">
            <v>0.6485586571793468</v>
          </cell>
          <cell r="V984">
            <v>1.1792336217552535</v>
          </cell>
        </row>
        <row r="985">
          <cell r="C985">
            <v>41299</v>
          </cell>
          <cell r="D985">
            <v>63.66</v>
          </cell>
          <cell r="E985">
            <v>32.799999999999997</v>
          </cell>
          <cell r="F985">
            <v>34.25</v>
          </cell>
          <cell r="G985">
            <v>8.6377400000000009</v>
          </cell>
          <cell r="H985">
            <v>4.3943969999999997</v>
          </cell>
          <cell r="I985">
            <v>34.159999999999997</v>
          </cell>
          <cell r="J985">
            <v>12.01</v>
          </cell>
          <cell r="L985">
            <v>0.38965291421087089</v>
          </cell>
          <cell r="M985">
            <v>0.34536505332239531</v>
          </cell>
          <cell r="N985">
            <v>0.19839048285514349</v>
          </cell>
          <cell r="O985">
            <v>0.12069588512664131</v>
          </cell>
          <cell r="P985">
            <v>-1.5665498071044448E-2</v>
          </cell>
          <cell r="Q985">
            <v>1.111248454882571</v>
          </cell>
          <cell r="R985">
            <v>-0.34478996181123833</v>
          </cell>
          <cell r="T985">
            <v>0.424605074198181</v>
          </cell>
          <cell r="U985">
            <v>0.64321190374830228</v>
          </cell>
          <cell r="V985">
            <v>1.1909765142150806</v>
          </cell>
        </row>
        <row r="986">
          <cell r="C986">
            <v>41302</v>
          </cell>
          <cell r="D986">
            <v>63.67</v>
          </cell>
          <cell r="E986">
            <v>33.04</v>
          </cell>
          <cell r="F986">
            <v>34.06</v>
          </cell>
          <cell r="G986">
            <v>8.5593160000000008</v>
          </cell>
          <cell r="H986">
            <v>4.3535769999999996</v>
          </cell>
          <cell r="I986">
            <v>34.479999999999997</v>
          </cell>
          <cell r="J986">
            <v>12.25</v>
          </cell>
          <cell r="L986">
            <v>0.38987120716000878</v>
          </cell>
          <cell r="M986">
            <v>0.35520918785890077</v>
          </cell>
          <cell r="N986">
            <v>0.19174247725682303</v>
          </cell>
          <cell r="O986">
            <v>0.11052083307654814</v>
          </cell>
          <cell r="P986">
            <v>-2.4809081222211815E-2</v>
          </cell>
          <cell r="Q986">
            <v>1.1310259579728057</v>
          </cell>
          <cell r="R986">
            <v>-0.33169667212220399</v>
          </cell>
          <cell r="T986">
            <v>0.42891335567257072</v>
          </cell>
          <cell r="U986">
            <v>0.64463094731293946</v>
          </cell>
          <cell r="V986">
            <v>1.2243510506798518</v>
          </cell>
        </row>
        <row r="987">
          <cell r="C987">
            <v>41303</v>
          </cell>
          <cell r="D987">
            <v>63.45</v>
          </cell>
          <cell r="E987">
            <v>32.67</v>
          </cell>
          <cell r="F987">
            <v>33.71</v>
          </cell>
          <cell r="G987">
            <v>8.3743180000000006</v>
          </cell>
          <cell r="H987">
            <v>4.4427300000000001</v>
          </cell>
          <cell r="I987">
            <v>34.57</v>
          </cell>
          <cell r="J987">
            <v>12.39</v>
          </cell>
          <cell r="L987">
            <v>0.38506876227897835</v>
          </cell>
          <cell r="M987">
            <v>0.34003281378178851</v>
          </cell>
          <cell r="N987">
            <v>0.17949615115465378</v>
          </cell>
          <cell r="O987">
            <v>8.6518432291544434E-2</v>
          </cell>
          <cell r="P987">
            <v>-4.8390207450922373E-3</v>
          </cell>
          <cell r="Q987">
            <v>1.1365883807169346</v>
          </cell>
          <cell r="R987">
            <v>-0.32405891980360058</v>
          </cell>
          <cell r="T987">
            <v>0.43633317376735276</v>
          </cell>
          <cell r="U987">
            <v>0.65162987289424057</v>
          </cell>
          <cell r="V987">
            <v>1.2657601977750306</v>
          </cell>
        </row>
        <row r="988">
          <cell r="C988">
            <v>41304</v>
          </cell>
          <cell r="D988">
            <v>63.53</v>
          </cell>
          <cell r="E988">
            <v>32.82</v>
          </cell>
          <cell r="F988">
            <v>33.869999999999997</v>
          </cell>
          <cell r="G988">
            <v>8.3148970000000002</v>
          </cell>
          <cell r="H988">
            <v>4.4036900000000001</v>
          </cell>
          <cell r="I988">
            <v>35.049999999999997</v>
          </cell>
          <cell r="J988">
            <v>14.23</v>
          </cell>
          <cell r="L988">
            <v>0.38681510587208034</v>
          </cell>
          <cell r="M988">
            <v>0.34618539786710434</v>
          </cell>
          <cell r="N988">
            <v>0.18509447165850235</v>
          </cell>
          <cell r="O988">
            <v>7.8808907555894647E-2</v>
          </cell>
          <cell r="P988">
            <v>-1.3583888119456988E-2</v>
          </cell>
          <cell r="Q988">
            <v>1.1662546353522867</v>
          </cell>
          <cell r="R988">
            <v>-0.22367703218767043</v>
          </cell>
          <cell r="T988">
            <v>0.41287697462900924</v>
          </cell>
          <cell r="U988">
            <v>0.64663281234162473</v>
          </cell>
          <cell r="V988">
            <v>1.2249690976514216</v>
          </cell>
        </row>
        <row r="989">
          <cell r="C989">
            <v>41305</v>
          </cell>
          <cell r="D989">
            <v>66.02</v>
          </cell>
          <cell r="E989">
            <v>33.08</v>
          </cell>
          <cell r="F989">
            <v>32.450000000000003</v>
          </cell>
          <cell r="G989">
            <v>8.611205</v>
          </cell>
          <cell r="H989">
            <v>4.4522430000000002</v>
          </cell>
          <cell r="I989">
            <v>35.770000000000003</v>
          </cell>
          <cell r="J989">
            <v>14.45</v>
          </cell>
          <cell r="L989">
            <v>0.44117005020737809</v>
          </cell>
          <cell r="M989">
            <v>0.35684987694831838</v>
          </cell>
          <cell r="N989">
            <v>0.13540937718684409</v>
          </cell>
          <cell r="O989">
            <v>0.1172531251788036</v>
          </cell>
          <cell r="P989">
            <v>-2.7081313154730946E-3</v>
          </cell>
          <cell r="Q989">
            <v>1.2107540173053155</v>
          </cell>
          <cell r="R989">
            <v>-0.21167484997272223</v>
          </cell>
          <cell r="T989">
            <v>0.39492580181905224</v>
          </cell>
          <cell r="U989">
            <v>0.64081473372661124</v>
          </cell>
          <cell r="V989">
            <v>1.1792336217552535</v>
          </cell>
        </row>
        <row r="990">
          <cell r="C990">
            <v>41306</v>
          </cell>
          <cell r="D990">
            <v>66.73</v>
          </cell>
          <cell r="E990">
            <v>33.72</v>
          </cell>
          <cell r="F990">
            <v>33.090000000000003</v>
          </cell>
          <cell r="G990">
            <v>9.0955150000000007</v>
          </cell>
          <cell r="H990">
            <v>4.2707319999999998</v>
          </cell>
          <cell r="I990">
            <v>36.26</v>
          </cell>
          <cell r="J990">
            <v>14.8</v>
          </cell>
          <cell r="L990">
            <v>0.45666884959615817</v>
          </cell>
          <cell r="M990">
            <v>0.3831009023789993</v>
          </cell>
          <cell r="N990">
            <v>0.15780265920223946</v>
          </cell>
          <cell r="O990">
            <v>0.18008949489190962</v>
          </cell>
          <cell r="P990">
            <v>-4.3366164665583851E-2</v>
          </cell>
          <cell r="Q990">
            <v>1.2410383189122371</v>
          </cell>
          <cell r="R990">
            <v>-0.19258046917621374</v>
          </cell>
          <cell r="T990">
            <v>0.38918142651986587</v>
          </cell>
          <cell r="U990">
            <v>0.63651199091812116</v>
          </cell>
          <cell r="V990">
            <v>1.1817058096415325</v>
          </cell>
        </row>
        <row r="991">
          <cell r="C991">
            <v>41309</v>
          </cell>
          <cell r="D991">
            <v>65.64</v>
          </cell>
          <cell r="E991">
            <v>33.270000000000003</v>
          </cell>
          <cell r="F991">
            <v>32.450000000000003</v>
          </cell>
          <cell r="G991">
            <v>8.7600730000000002</v>
          </cell>
          <cell r="H991">
            <v>4.3525219999999996</v>
          </cell>
          <cell r="I991">
            <v>35.18</v>
          </cell>
          <cell r="J991">
            <v>14.56</v>
          </cell>
          <cell r="L991">
            <v>0.43287491814014412</v>
          </cell>
          <cell r="M991">
            <v>0.36464315012305182</v>
          </cell>
          <cell r="N991">
            <v>0.13540937718684409</v>
          </cell>
          <cell r="O991">
            <v>0.13656787128450176</v>
          </cell>
          <cell r="P991">
            <v>-2.5045398719136802E-2</v>
          </cell>
          <cell r="Q991">
            <v>1.1742892459826946</v>
          </cell>
          <cell r="R991">
            <v>-0.20567375886524808</v>
          </cell>
          <cell r="T991">
            <v>0.40761129727142192</v>
          </cell>
          <cell r="U991">
            <v>0.64922763485981871</v>
          </cell>
          <cell r="V991">
            <v>1.2206427688504327</v>
          </cell>
        </row>
        <row r="992">
          <cell r="C992">
            <v>41310</v>
          </cell>
          <cell r="D992">
            <v>66.95</v>
          </cell>
          <cell r="E992">
            <v>33.75</v>
          </cell>
          <cell r="F992">
            <v>32.61</v>
          </cell>
          <cell r="G992">
            <v>8.6405329999999996</v>
          </cell>
          <cell r="H992">
            <v>4.1905580000000002</v>
          </cell>
          <cell r="I992">
            <v>35.409999999999997</v>
          </cell>
          <cell r="J992">
            <v>14.52</v>
          </cell>
          <cell r="L992">
            <v>0.46147129447718838</v>
          </cell>
          <cell r="M992">
            <v>0.38433141919606251</v>
          </cell>
          <cell r="N992">
            <v>0.14100769769069288</v>
          </cell>
          <cell r="O992">
            <v>0.12105826042471213</v>
          </cell>
          <cell r="P992">
            <v>-6.1324950446124848E-2</v>
          </cell>
          <cell r="Q992">
            <v>1.1885043263288009</v>
          </cell>
          <cell r="R992">
            <v>-0.20785597381342058</v>
          </cell>
          <cell r="T992">
            <v>0.38487314504547643</v>
          </cell>
          <cell r="U992">
            <v>0.63321778264307005</v>
          </cell>
          <cell r="V992">
            <v>1.1977750309023485</v>
          </cell>
        </row>
        <row r="993">
          <cell r="C993">
            <v>41311</v>
          </cell>
          <cell r="D993">
            <v>67.180000000000007</v>
          </cell>
          <cell r="E993">
            <v>33.56</v>
          </cell>
          <cell r="F993">
            <v>32.44</v>
          </cell>
          <cell r="G993">
            <v>8.6377480000000002</v>
          </cell>
          <cell r="H993">
            <v>4.4166400000000001</v>
          </cell>
          <cell r="I993">
            <v>35.64</v>
          </cell>
          <cell r="J993">
            <v>14.95</v>
          </cell>
          <cell r="L993">
            <v>0.46649203230735647</v>
          </cell>
          <cell r="M993">
            <v>0.37653814602132907</v>
          </cell>
          <cell r="N993">
            <v>0.13505948215535346</v>
          </cell>
          <cell r="O993">
            <v>0.12069692307951785</v>
          </cell>
          <cell r="P993">
            <v>-1.0683118844405093E-2</v>
          </cell>
          <cell r="Q993">
            <v>1.2027194066749072</v>
          </cell>
          <cell r="R993">
            <v>-0.18439716312056731</v>
          </cell>
          <cell r="T993">
            <v>0.40019147917663955</v>
          </cell>
          <cell r="U993">
            <v>0.64457013116016948</v>
          </cell>
          <cell r="V993">
            <v>1.2126081582200245</v>
          </cell>
        </row>
        <row r="994">
          <cell r="C994">
            <v>41312</v>
          </cell>
          <cell r="D994">
            <v>66.540000000000006</v>
          </cell>
          <cell r="E994">
            <v>33.42</v>
          </cell>
          <cell r="F994">
            <v>32.58</v>
          </cell>
          <cell r="G994">
            <v>8.3459500000000002</v>
          </cell>
          <cell r="H994">
            <v>4.434685</v>
          </cell>
          <cell r="I994">
            <v>34.96</v>
          </cell>
          <cell r="J994">
            <v>15.14</v>
          </cell>
          <cell r="L994">
            <v>0.45252128356254095</v>
          </cell>
          <cell r="M994">
            <v>0.37079573420836764</v>
          </cell>
          <cell r="N994">
            <v>0.1399580125962212</v>
          </cell>
          <cell r="O994">
            <v>8.2837851390837436E-2</v>
          </cell>
          <cell r="P994">
            <v>-6.6410816576630838E-3</v>
          </cell>
          <cell r="Q994">
            <v>1.1606922126081582</v>
          </cell>
          <cell r="R994">
            <v>-0.17403164211674838</v>
          </cell>
          <cell r="T994">
            <v>0.39396840593585436</v>
          </cell>
          <cell r="U994">
            <v>0.63965415881124699</v>
          </cell>
          <cell r="V994">
            <v>1.1953028430160695</v>
          </cell>
        </row>
        <row r="995">
          <cell r="C995">
            <v>41313</v>
          </cell>
          <cell r="D995">
            <v>66.95</v>
          </cell>
          <cell r="E995">
            <v>34.28</v>
          </cell>
          <cell r="F995">
            <v>33.24</v>
          </cell>
          <cell r="G995">
            <v>8.5037789999999998</v>
          </cell>
          <cell r="H995">
            <v>4.413748</v>
          </cell>
          <cell r="I995">
            <v>35.32</v>
          </cell>
          <cell r="J995">
            <v>15.54</v>
          </cell>
          <cell r="L995">
            <v>0.46147129447718838</v>
          </cell>
          <cell r="M995">
            <v>0.40607054963084499</v>
          </cell>
          <cell r="N995">
            <v>0.16305108467459783</v>
          </cell>
          <cell r="O995">
            <v>0.10331523446252655</v>
          </cell>
          <cell r="P995">
            <v>-1.1330919982895482E-2</v>
          </cell>
          <cell r="Q995">
            <v>1.1829419035846724</v>
          </cell>
          <cell r="R995">
            <v>-0.15220949263502448</v>
          </cell>
          <cell r="T995">
            <v>0.40473910962182857</v>
          </cell>
          <cell r="U995">
            <v>0.64836100468284374</v>
          </cell>
          <cell r="V995">
            <v>1.211990111248455</v>
          </cell>
        </row>
        <row r="996">
          <cell r="C996">
            <v>41316</v>
          </cell>
          <cell r="D996">
            <v>67.180000000000007</v>
          </cell>
          <cell r="E996">
            <v>33.69</v>
          </cell>
          <cell r="F996">
            <v>33.4</v>
          </cell>
          <cell r="G996">
            <v>8.4566370000000006</v>
          </cell>
          <cell r="H996">
            <v>4.413748</v>
          </cell>
          <cell r="I996">
            <v>35.4</v>
          </cell>
          <cell r="J996">
            <v>15.79</v>
          </cell>
          <cell r="L996">
            <v>0.46649203230735647</v>
          </cell>
          <cell r="M996">
            <v>0.38187038556193587</v>
          </cell>
          <cell r="N996">
            <v>0.1686494051784464</v>
          </cell>
          <cell r="O996">
            <v>9.7198837648471148E-2</v>
          </cell>
          <cell r="P996">
            <v>-1.1330919982895482E-2</v>
          </cell>
          <cell r="Q996">
            <v>1.1878862793572309</v>
          </cell>
          <cell r="R996">
            <v>-0.13857064920894702</v>
          </cell>
          <cell r="T996">
            <v>0.40761129727142192</v>
          </cell>
          <cell r="U996">
            <v>0.65040848182610633</v>
          </cell>
          <cell r="V996">
            <v>1.2027194066749072</v>
          </cell>
        </row>
        <row r="997">
          <cell r="C997">
            <v>41317</v>
          </cell>
          <cell r="D997">
            <v>65.885000000000005</v>
          </cell>
          <cell r="E997">
            <v>33.56</v>
          </cell>
          <cell r="F997">
            <v>33.82</v>
          </cell>
          <cell r="G997">
            <v>8.6469760000000004</v>
          </cell>
          <cell r="H997">
            <v>4.513293</v>
          </cell>
          <cell r="I997">
            <v>35.14</v>
          </cell>
          <cell r="J997">
            <v>15.65</v>
          </cell>
          <cell r="L997">
            <v>0.43822309539401871</v>
          </cell>
          <cell r="M997">
            <v>0.37653814602132907</v>
          </cell>
          <cell r="N997">
            <v>0.18334499650104985</v>
          </cell>
          <cell r="O997">
            <v>0.12189420172276821</v>
          </cell>
          <cell r="P997">
            <v>1.0966923838342746E-2</v>
          </cell>
          <cell r="Q997">
            <v>1.1718170580964156</v>
          </cell>
          <cell r="R997">
            <v>-0.14620840152755032</v>
          </cell>
          <cell r="T997">
            <v>0.41718525610339868</v>
          </cell>
          <cell r="U997">
            <v>0.655983295830039</v>
          </cell>
          <cell r="V997">
            <v>1.218788627935723</v>
          </cell>
        </row>
        <row r="998">
          <cell r="C998">
            <v>41318</v>
          </cell>
          <cell r="D998">
            <v>65.45</v>
          </cell>
          <cell r="E998">
            <v>33.72</v>
          </cell>
          <cell r="F998">
            <v>33.72</v>
          </cell>
          <cell r="G998">
            <v>8.6474499999999992</v>
          </cell>
          <cell r="H998">
            <v>4.3904269999999999</v>
          </cell>
          <cell r="I998">
            <v>35.17</v>
          </cell>
          <cell r="J998">
            <v>15.72</v>
          </cell>
          <cell r="L998">
            <v>0.4287273521065269</v>
          </cell>
          <cell r="M998">
            <v>0.3831009023789993</v>
          </cell>
          <cell r="N998">
            <v>0.17984604618614419</v>
          </cell>
          <cell r="O998">
            <v>0.12195570043071147</v>
          </cell>
          <cell r="P998">
            <v>-1.6554768651890428E-2</v>
          </cell>
          <cell r="Q998">
            <v>1.173671199011125</v>
          </cell>
          <cell r="R998">
            <v>-0.14238952536824867</v>
          </cell>
          <cell r="T998">
            <v>0.38822403063666827</v>
          </cell>
          <cell r="U998">
            <v>0.64161547973808519</v>
          </cell>
          <cell r="V998">
            <v>1.1841779975278124</v>
          </cell>
        </row>
        <row r="999">
          <cell r="C999">
            <v>41319</v>
          </cell>
          <cell r="D999">
            <v>65.53</v>
          </cell>
          <cell r="E999">
            <v>33.79</v>
          </cell>
          <cell r="F999">
            <v>34.57</v>
          </cell>
          <cell r="G999">
            <v>8.6114259999999998</v>
          </cell>
          <cell r="H999">
            <v>4.4258240000000004</v>
          </cell>
          <cell r="I999">
            <v>35.64</v>
          </cell>
          <cell r="J999">
            <v>15.88</v>
          </cell>
          <cell r="L999">
            <v>0.4304736956996289</v>
          </cell>
          <cell r="M999">
            <v>0.3859721082854799</v>
          </cell>
          <cell r="N999">
            <v>0.20958712386284128</v>
          </cell>
          <cell r="O999">
            <v>0.11728179862702182</v>
          </cell>
          <cell r="P999">
            <v>-8.6259246342061946E-3</v>
          </cell>
          <cell r="Q999">
            <v>1.2027194066749072</v>
          </cell>
          <cell r="R999">
            <v>-0.13366066557555911</v>
          </cell>
          <cell r="T999">
            <v>0.37601723312589769</v>
          </cell>
          <cell r="U999">
            <v>0.64956719171278565</v>
          </cell>
          <cell r="V999">
            <v>1.1557478368355996</v>
          </cell>
        </row>
        <row r="1000">
          <cell r="C1000">
            <v>41320</v>
          </cell>
          <cell r="D1000">
            <v>65.430000000000007</v>
          </cell>
          <cell r="E1000">
            <v>33.585000000000001</v>
          </cell>
          <cell r="F1000">
            <v>34.44</v>
          </cell>
          <cell r="G1000">
            <v>8.5061769999999992</v>
          </cell>
          <cell r="H1000">
            <v>4.2777900000000004</v>
          </cell>
          <cell r="I1000">
            <v>35.14</v>
          </cell>
          <cell r="J1000">
            <v>15.63</v>
          </cell>
          <cell r="L1000">
            <v>0.42829076620825157</v>
          </cell>
          <cell r="M1000">
            <v>0.37756357670221496</v>
          </cell>
          <cell r="N1000">
            <v>0.20503848845346395</v>
          </cell>
          <cell r="O1000">
            <v>0.10362636083731136</v>
          </cell>
          <cell r="P1000">
            <v>-4.1785189411273627E-2</v>
          </cell>
          <cell r="Q1000">
            <v>1.1718170580964156</v>
          </cell>
          <cell r="R1000">
            <v>-0.14729950900163657</v>
          </cell>
          <cell r="T1000">
            <v>0.34825275251316412</v>
          </cell>
          <cell r="U1000">
            <v>0.63119057755073071</v>
          </cell>
          <cell r="V1000">
            <v>1.1205191594561188</v>
          </cell>
        </row>
        <row r="1001">
          <cell r="C1001">
            <v>41323</v>
          </cell>
          <cell r="D1001">
            <v>65.430000000000007</v>
          </cell>
          <cell r="E1001">
            <v>33.585000000000001</v>
          </cell>
          <cell r="F1001">
            <v>34.44</v>
          </cell>
          <cell r="G1001">
            <v>8.3238769999999995</v>
          </cell>
          <cell r="H1001">
            <v>4.3749000000000002</v>
          </cell>
          <cell r="I1001">
            <v>35.14</v>
          </cell>
          <cell r="J1001">
            <v>15.63</v>
          </cell>
          <cell r="L1001">
            <v>0.42829076620825157</v>
          </cell>
          <cell r="M1001">
            <v>0.37756357670221496</v>
          </cell>
          <cell r="N1001">
            <v>0.20503848845346395</v>
          </cell>
          <cell r="O1001">
            <v>7.9974009659967926E-2</v>
          </cell>
          <cell r="P1001">
            <v>-2.0032779812796164E-2</v>
          </cell>
          <cell r="Q1001">
            <v>1.1718170580964156</v>
          </cell>
          <cell r="R1001">
            <v>-0.14729950900163657</v>
          </cell>
          <cell r="T1001">
            <v>0.36596457635232155</v>
          </cell>
          <cell r="U1001">
            <v>0.63442396967301196</v>
          </cell>
          <cell r="V1001">
            <v>1.1384425216316441</v>
          </cell>
        </row>
        <row r="1002">
          <cell r="C1002">
            <v>41324</v>
          </cell>
          <cell r="D1002">
            <v>65.67</v>
          </cell>
          <cell r="E1002">
            <v>33.94</v>
          </cell>
          <cell r="F1002">
            <v>35.094999999999999</v>
          </cell>
          <cell r="G1002">
            <v>8.3550559999999994</v>
          </cell>
          <cell r="H1002">
            <v>4.4019440000000003</v>
          </cell>
          <cell r="I1002">
            <v>35.545000000000002</v>
          </cell>
          <cell r="J1002">
            <v>15.83</v>
          </cell>
          <cell r="L1002">
            <v>0.43352979698755734</v>
          </cell>
          <cell r="M1002">
            <v>0.39212469237079572</v>
          </cell>
          <cell r="N1002">
            <v>0.22795661301609527</v>
          </cell>
          <cell r="O1002">
            <v>8.401930125271817E-2</v>
          </cell>
          <cell r="P1002">
            <v>-1.39749879769272E-2</v>
          </cell>
          <cell r="Q1002">
            <v>1.1968479604449938</v>
          </cell>
          <cell r="R1002">
            <v>-0.13638843426077463</v>
          </cell>
          <cell r="T1002">
            <v>0.35878410722833903</v>
          </cell>
          <cell r="U1002">
            <v>0.62372032678546108</v>
          </cell>
          <cell r="V1002">
            <v>1.1217552533992583</v>
          </cell>
        </row>
        <row r="1003">
          <cell r="C1003">
            <v>41325</v>
          </cell>
          <cell r="D1003">
            <v>65.27</v>
          </cell>
          <cell r="E1003">
            <v>33.06</v>
          </cell>
          <cell r="F1003">
            <v>34.340000000000003</v>
          </cell>
          <cell r="G1003">
            <v>8.3305520000000008</v>
          </cell>
          <cell r="H1003">
            <v>4.482869</v>
          </cell>
          <cell r="I1003">
            <v>34.67</v>
          </cell>
          <cell r="J1003">
            <v>15.11</v>
          </cell>
          <cell r="L1003">
            <v>0.42479807902204736</v>
          </cell>
          <cell r="M1003">
            <v>0.35602953240360957</v>
          </cell>
          <cell r="N1003">
            <v>0.20153953813855852</v>
          </cell>
          <cell r="O1003">
            <v>8.0840051591447804E-2</v>
          </cell>
          <cell r="P1003">
            <v>4.152020021803926E-3</v>
          </cell>
          <cell r="Q1003">
            <v>1.142768850432633</v>
          </cell>
          <cell r="R1003">
            <v>-0.17566830332787775</v>
          </cell>
          <cell r="T1003">
            <v>0.37529918621349934</v>
          </cell>
          <cell r="U1003">
            <v>0.63304040219749025</v>
          </cell>
          <cell r="V1003">
            <v>1.1421508034610628</v>
          </cell>
        </row>
        <row r="1004">
          <cell r="C1004">
            <v>41326</v>
          </cell>
          <cell r="D1004">
            <v>64.819999999999993</v>
          </cell>
          <cell r="E1004">
            <v>32.479999999999997</v>
          </cell>
          <cell r="F1004">
            <v>33.72</v>
          </cell>
          <cell r="G1004">
            <v>7.952699</v>
          </cell>
          <cell r="H1004">
            <v>4.4324899999999996</v>
          </cell>
          <cell r="I1004">
            <v>33.67</v>
          </cell>
          <cell r="J1004">
            <v>14.98</v>
          </cell>
          <cell r="L1004">
            <v>0.41497489631084905</v>
          </cell>
          <cell r="M1004">
            <v>0.33223954060705485</v>
          </cell>
          <cell r="N1004">
            <v>0.17984604618614419</v>
          </cell>
          <cell r="O1004">
            <v>3.1815850552430858E-2</v>
          </cell>
          <cell r="P1004">
            <v>-7.1327564498437912E-3</v>
          </cell>
          <cell r="Q1004">
            <v>1.0809641532756489</v>
          </cell>
          <cell r="R1004">
            <v>-0.18276050190943793</v>
          </cell>
          <cell r="T1004">
            <v>0.38846337960746752</v>
          </cell>
          <cell r="U1004">
            <v>0.64095157007034398</v>
          </cell>
          <cell r="V1004">
            <v>1.1495673671199012</v>
          </cell>
        </row>
        <row r="1005">
          <cell r="C1005">
            <v>41327</v>
          </cell>
          <cell r="D1005">
            <v>64.94</v>
          </cell>
          <cell r="E1005">
            <v>34.18</v>
          </cell>
          <cell r="F1005">
            <v>34.53</v>
          </cell>
          <cell r="G1005">
            <v>7.9286510000000003</v>
          </cell>
          <cell r="H1005">
            <v>4.4127890000000001</v>
          </cell>
          <cell r="I1005">
            <v>34.090000000000003</v>
          </cell>
          <cell r="J1005">
            <v>15.27</v>
          </cell>
          <cell r="L1005">
            <v>0.41759441170050193</v>
          </cell>
          <cell r="M1005">
            <v>0.40196882690730118</v>
          </cell>
          <cell r="N1005">
            <v>0.20818754373687898</v>
          </cell>
          <cell r="O1005">
            <v>2.8695764205131091E-2</v>
          </cell>
          <cell r="P1005">
            <v>-1.154573370758849E-2</v>
          </cell>
          <cell r="Q1005">
            <v>1.1069221260815825</v>
          </cell>
          <cell r="R1005">
            <v>-0.16693944353518819</v>
          </cell>
          <cell r="T1005">
            <v>0.41957874581139293</v>
          </cell>
          <cell r="U1005">
            <v>0.67105049767885017</v>
          </cell>
          <cell r="V1005">
            <v>1.1866501854140916</v>
          </cell>
        </row>
        <row r="1006">
          <cell r="C1006">
            <v>41330</v>
          </cell>
          <cell r="D1006">
            <v>64.8</v>
          </cell>
          <cell r="E1006">
            <v>33.729999999999997</v>
          </cell>
          <cell r="F1006">
            <v>33.81</v>
          </cell>
          <cell r="G1006">
            <v>8.0411959999999993</v>
          </cell>
          <cell r="H1006">
            <v>4.5274960000000002</v>
          </cell>
          <cell r="I1006">
            <v>32.950000000000003</v>
          </cell>
          <cell r="J1006">
            <v>14.92</v>
          </cell>
          <cell r="L1006">
            <v>0.4145383104125735</v>
          </cell>
          <cell r="M1006">
            <v>0.38351107465135348</v>
          </cell>
          <cell r="N1006">
            <v>0.18299510146955922</v>
          </cell>
          <cell r="O1006">
            <v>4.3297815018373598E-2</v>
          </cell>
          <cell r="P1006">
            <v>1.4148362140548265E-2</v>
          </cell>
          <cell r="Q1006">
            <v>1.0364647713226209</v>
          </cell>
          <cell r="R1006">
            <v>-0.18603382433169657</v>
          </cell>
          <cell r="T1006">
            <v>0.41287697462900924</v>
          </cell>
          <cell r="U1006">
            <v>0.67252528938352696</v>
          </cell>
          <cell r="V1006">
            <v>1.2021013597033376</v>
          </cell>
        </row>
        <row r="1007">
          <cell r="C1007">
            <v>41331</v>
          </cell>
          <cell r="D1007">
            <v>65.27</v>
          </cell>
          <cell r="E1007">
            <v>33.76</v>
          </cell>
          <cell r="F1007">
            <v>33.94</v>
          </cell>
          <cell r="G1007">
            <v>7.7116930000000004</v>
          </cell>
          <cell r="H1007">
            <v>4.5693619999999999</v>
          </cell>
          <cell r="I1007">
            <v>33.130000000000003</v>
          </cell>
          <cell r="J1007">
            <v>15.15</v>
          </cell>
          <cell r="L1007">
            <v>0.42479807902204736</v>
          </cell>
          <cell r="M1007">
            <v>0.38474159146841669</v>
          </cell>
          <cell r="N1007">
            <v>0.18754373687893633</v>
          </cell>
          <cell r="O1007">
            <v>5.4674167779111826E-4</v>
          </cell>
          <cell r="P1007">
            <v>2.3526246809993712E-2</v>
          </cell>
          <cell r="Q1007">
            <v>1.0475896168108778</v>
          </cell>
          <cell r="R1007">
            <v>-0.17348608837970525</v>
          </cell>
          <cell r="T1007">
            <v>0.40713259932982282</v>
          </cell>
          <cell r="U1007">
            <v>0.66988485475075488</v>
          </cell>
          <cell r="V1007">
            <v>1.1576019777503088</v>
          </cell>
        </row>
        <row r="1008">
          <cell r="C1008">
            <v>41332</v>
          </cell>
          <cell r="D1008">
            <v>65.64</v>
          </cell>
          <cell r="E1008">
            <v>34.29</v>
          </cell>
          <cell r="F1008">
            <v>34.270000000000003</v>
          </cell>
          <cell r="G1008">
            <v>8.0587040000000005</v>
          </cell>
          <cell r="H1008">
            <v>4.4202500000000002</v>
          </cell>
          <cell r="I1008">
            <v>33.69</v>
          </cell>
          <cell r="J1008">
            <v>15.45</v>
          </cell>
          <cell r="L1008">
            <v>0.43287491814014412</v>
          </cell>
          <cell r="M1008">
            <v>0.40648072190319939</v>
          </cell>
          <cell r="N1008">
            <v>0.19909027291812476</v>
          </cell>
          <cell r="O1008">
            <v>4.5569374888987824E-2</v>
          </cell>
          <cell r="P1008">
            <v>-9.8744874094293111E-3</v>
          </cell>
          <cell r="Q1008">
            <v>1.0822002472187884</v>
          </cell>
          <cell r="R1008">
            <v>-0.15711947626841238</v>
          </cell>
          <cell r="T1008">
            <v>0.37290569650550509</v>
          </cell>
          <cell r="U1008">
            <v>0.63012122686452188</v>
          </cell>
          <cell r="V1008">
            <v>1.0877626699629173</v>
          </cell>
        </row>
        <row r="1009">
          <cell r="C1009">
            <v>41333</v>
          </cell>
          <cell r="D1009">
            <v>65.64</v>
          </cell>
          <cell r="E1009">
            <v>34.427999999999997</v>
          </cell>
          <cell r="F1009">
            <v>34.090000000000003</v>
          </cell>
          <cell r="G1009">
            <v>7.9908409999999996</v>
          </cell>
          <cell r="H1009">
            <v>4.6229630000000004</v>
          </cell>
          <cell r="I1009">
            <v>34.22</v>
          </cell>
          <cell r="J1009">
            <v>15.43</v>
          </cell>
          <cell r="L1009">
            <v>0.43287491814014412</v>
          </cell>
          <cell r="M1009">
            <v>0.41214109926168985</v>
          </cell>
          <cell r="N1009">
            <v>0.1927921623512947</v>
          </cell>
          <cell r="O1009">
            <v>3.6764550380221417E-2</v>
          </cell>
          <cell r="P1009">
            <v>3.5532743637179509E-2</v>
          </cell>
          <cell r="Q1009">
            <v>1.1149567367119899</v>
          </cell>
          <cell r="R1009">
            <v>-0.15821058374249852</v>
          </cell>
          <cell r="T1009">
            <v>0.40114887505983715</v>
          </cell>
          <cell r="U1009">
            <v>0.65451864015082406</v>
          </cell>
          <cell r="V1009">
            <v>1.1372064276885041</v>
          </cell>
        </row>
        <row r="1010">
          <cell r="C1010">
            <v>41334</v>
          </cell>
          <cell r="D1010">
            <v>66.3</v>
          </cell>
          <cell r="E1010">
            <v>34.520000000000003</v>
          </cell>
          <cell r="F1010">
            <v>33.869999999999997</v>
          </cell>
          <cell r="G1010">
            <v>7.8873239999999996</v>
          </cell>
          <cell r="H1010">
            <v>4.5530020000000002</v>
          </cell>
          <cell r="I1010">
            <v>33.700000000000003</v>
          </cell>
          <cell r="J1010">
            <v>15.17</v>
          </cell>
          <cell r="L1010">
            <v>0.44728225278323497</v>
          </cell>
          <cell r="M1010">
            <v>0.41591468416735045</v>
          </cell>
          <cell r="N1010">
            <v>0.18509447165850235</v>
          </cell>
          <cell r="O1010">
            <v>2.3333829388312299E-2</v>
          </cell>
          <cell r="P1010">
            <v>1.9861645625449675E-2</v>
          </cell>
          <cell r="Q1010">
            <v>1.0828182941903588</v>
          </cell>
          <cell r="R1010">
            <v>-0.17239498090561911</v>
          </cell>
          <cell r="T1010">
            <v>0.35423647678314979</v>
          </cell>
          <cell r="U1010">
            <v>0.62413083581665973</v>
          </cell>
          <cell r="V1010">
            <v>1.0027812113720642</v>
          </cell>
        </row>
        <row r="1011">
          <cell r="C1011">
            <v>41337</v>
          </cell>
          <cell r="D1011">
            <v>66.63</v>
          </cell>
          <cell r="E1011">
            <v>34.56</v>
          </cell>
          <cell r="F1011">
            <v>33.450000000000003</v>
          </cell>
          <cell r="G1011">
            <v>7.9997400000000001</v>
          </cell>
          <cell r="H1011">
            <v>4.6080480000000001</v>
          </cell>
          <cell r="I1011">
            <v>33.54</v>
          </cell>
          <cell r="J1011">
            <v>15.19</v>
          </cell>
          <cell r="L1011">
            <v>0.45448592010478039</v>
          </cell>
          <cell r="M1011">
            <v>0.41755537325676806</v>
          </cell>
          <cell r="N1011">
            <v>0.17039888033589934</v>
          </cell>
          <cell r="O1011">
            <v>3.7919143211418316E-2</v>
          </cell>
          <cell r="P1011">
            <v>3.2191819024252943E-2</v>
          </cell>
          <cell r="Q1011">
            <v>1.072929542645241</v>
          </cell>
          <cell r="R1011">
            <v>-0.17130387343153297</v>
          </cell>
          <cell r="T1011">
            <v>0.34274772618477756</v>
          </cell>
          <cell r="U1011">
            <v>0.60471527904478106</v>
          </cell>
          <cell r="V1011">
            <v>0.93881334981458597</v>
          </cell>
        </row>
        <row r="1012">
          <cell r="C1012">
            <v>41338</v>
          </cell>
          <cell r="D1012">
            <v>67.97</v>
          </cell>
          <cell r="E1012">
            <v>35</v>
          </cell>
          <cell r="F1012">
            <v>33.299999999999997</v>
          </cell>
          <cell r="G1012">
            <v>8.0986790000000006</v>
          </cell>
          <cell r="H1012">
            <v>4.612832</v>
          </cell>
          <cell r="I1012">
            <v>34.33</v>
          </cell>
          <cell r="J1012">
            <v>15.62</v>
          </cell>
          <cell r="L1012">
            <v>0.4837371752892381</v>
          </cell>
          <cell r="M1012">
            <v>0.43560295324036091</v>
          </cell>
          <cell r="N1012">
            <v>0.16515045486354096</v>
          </cell>
          <cell r="O1012">
            <v>5.0755895669647666E-2</v>
          </cell>
          <cell r="P1012">
            <v>3.3263423673816517E-2</v>
          </cell>
          <cell r="Q1012">
            <v>1.1217552533992583</v>
          </cell>
          <cell r="R1012">
            <v>-0.1478450627386797</v>
          </cell>
          <cell r="T1012">
            <v>0.35280038295835342</v>
          </cell>
          <cell r="U1012">
            <v>0.62483528958624734</v>
          </cell>
          <cell r="V1012">
            <v>0.9320148331273177</v>
          </cell>
        </row>
        <row r="1013">
          <cell r="C1013">
            <v>41339</v>
          </cell>
          <cell r="D1013">
            <v>66.67</v>
          </cell>
          <cell r="E1013">
            <v>35.14</v>
          </cell>
          <cell r="F1013">
            <v>33.64</v>
          </cell>
          <cell r="G1013">
            <v>7.9927219999999997</v>
          </cell>
          <cell r="H1013">
            <v>4.6896699999999996</v>
          </cell>
          <cell r="I1013">
            <v>34.71</v>
          </cell>
          <cell r="J1013">
            <v>15.56</v>
          </cell>
          <cell r="L1013">
            <v>0.4553590919013315</v>
          </cell>
          <cell r="M1013">
            <v>0.44134536505332256</v>
          </cell>
          <cell r="N1013">
            <v>0.1770468859342198</v>
          </cell>
          <cell r="O1013">
            <v>3.700859905035081E-2</v>
          </cell>
          <cell r="P1013">
            <v>5.0474953369293862E-2</v>
          </cell>
          <cell r="Q1013">
            <v>1.1452410383189124</v>
          </cell>
          <cell r="R1013">
            <v>-0.15111838516093823</v>
          </cell>
          <cell r="T1013">
            <v>0.36741503111536616</v>
          </cell>
          <cell r="U1013">
            <v>0.63876725658334865</v>
          </cell>
          <cell r="V1013">
            <v>0.95179233621755233</v>
          </cell>
        </row>
        <row r="1014">
          <cell r="C1014">
            <v>41340</v>
          </cell>
          <cell r="D1014">
            <v>66.790000000000006</v>
          </cell>
          <cell r="E1014">
            <v>35.200000000000003</v>
          </cell>
          <cell r="F1014">
            <v>33.67</v>
          </cell>
          <cell r="G1014">
            <v>7.9316440000000004</v>
          </cell>
          <cell r="H1014">
            <v>4.5754049999999999</v>
          </cell>
          <cell r="I1014">
            <v>34.97</v>
          </cell>
          <cell r="J1014">
            <v>15.71</v>
          </cell>
          <cell r="L1014">
            <v>0.45797860729098461</v>
          </cell>
          <cell r="M1014">
            <v>0.44380639868744898</v>
          </cell>
          <cell r="N1014">
            <v>0.17809657102869147</v>
          </cell>
          <cell r="O1014">
            <v>2.9084088325119106E-2</v>
          </cell>
          <cell r="P1014">
            <v>2.4879864472475477E-2</v>
          </cell>
          <cell r="Q1014">
            <v>1.1613102595797282</v>
          </cell>
          <cell r="R1014">
            <v>-0.1429350791052918</v>
          </cell>
          <cell r="T1014">
            <v>0.39564384873145059</v>
          </cell>
          <cell r="U1014">
            <v>0.65690060613432255</v>
          </cell>
          <cell r="V1014">
            <v>1.0006180469715695</v>
          </cell>
        </row>
        <row r="1015">
          <cell r="C1015">
            <v>41341</v>
          </cell>
          <cell r="D1015">
            <v>66.650000000000006</v>
          </cell>
          <cell r="E1015">
            <v>35.29</v>
          </cell>
          <cell r="F1015">
            <v>33.5</v>
          </cell>
          <cell r="G1015">
            <v>8.0174040000000009</v>
          </cell>
          <cell r="H1015">
            <v>4.6913200000000002</v>
          </cell>
          <cell r="I1015">
            <v>35.270000000000003</v>
          </cell>
          <cell r="J1015">
            <v>16</v>
          </cell>
          <cell r="L1015">
            <v>0.45492250600305617</v>
          </cell>
          <cell r="M1015">
            <v>0.44749794913863816</v>
          </cell>
          <cell r="N1015">
            <v>0.17214835549335206</v>
          </cell>
          <cell r="O1015">
            <v>4.0210943163127677E-2</v>
          </cell>
          <cell r="P1015">
            <v>5.0844549454532206E-2</v>
          </cell>
          <cell r="Q1015">
            <v>1.1798516687268235</v>
          </cell>
          <cell r="R1015">
            <v>-0.12711402073104194</v>
          </cell>
          <cell r="T1015">
            <v>0.41359502154140726</v>
          </cell>
          <cell r="U1015">
            <v>0.65706278254170969</v>
          </cell>
          <cell r="V1015">
            <v>1.0160692212608158</v>
          </cell>
        </row>
        <row r="1016">
          <cell r="C1016">
            <v>41344</v>
          </cell>
          <cell r="D1016">
            <v>66.7</v>
          </cell>
          <cell r="E1016">
            <v>35.520000000000003</v>
          </cell>
          <cell r="F1016">
            <v>33.799999999999997</v>
          </cell>
          <cell r="G1016">
            <v>7.9229820000000002</v>
          </cell>
          <cell r="H1016">
            <v>4.9620309999999996</v>
          </cell>
          <cell r="I1016">
            <v>35.26</v>
          </cell>
          <cell r="J1016">
            <v>16.02</v>
          </cell>
          <cell r="L1016">
            <v>0.45601397074874472</v>
          </cell>
          <cell r="M1016">
            <v>0.45693191140278944</v>
          </cell>
          <cell r="N1016">
            <v>0.18264520643806859</v>
          </cell>
          <cell r="O1016">
            <v>2.7960244847893945E-2</v>
          </cell>
          <cell r="P1016">
            <v>0.11148317117025086</v>
          </cell>
          <cell r="Q1016">
            <v>1.1792336217552535</v>
          </cell>
          <cell r="R1016">
            <v>-0.1260229132569558</v>
          </cell>
          <cell r="T1016">
            <v>0.42747726184777407</v>
          </cell>
          <cell r="U1016">
            <v>0.66737112043625446</v>
          </cell>
          <cell r="V1016">
            <v>1.0166872682323858</v>
          </cell>
        </row>
        <row r="1017">
          <cell r="C1017">
            <v>41345</v>
          </cell>
          <cell r="D1017">
            <v>67.040000000000006</v>
          </cell>
          <cell r="E1017">
            <v>35.619999999999997</v>
          </cell>
          <cell r="F1017">
            <v>34.770000000000003</v>
          </cell>
          <cell r="G1017">
            <v>7.5910599999999997</v>
          </cell>
          <cell r="H1017">
            <v>4.8983850000000002</v>
          </cell>
          <cell r="I1017">
            <v>35.450000000000003</v>
          </cell>
          <cell r="J1017">
            <v>15.67</v>
          </cell>
          <cell r="L1017">
            <v>0.46343593101942804</v>
          </cell>
          <cell r="M1017">
            <v>0.46103363412633303</v>
          </cell>
          <cell r="N1017">
            <v>0.21658502449265238</v>
          </cell>
          <cell r="O1017">
            <v>-1.510467949377492E-2</v>
          </cell>
          <cell r="P1017">
            <v>9.7226618175660251E-2</v>
          </cell>
          <cell r="Q1017">
            <v>1.1909765142150808</v>
          </cell>
          <cell r="R1017">
            <v>-0.14511729405346419</v>
          </cell>
          <cell r="T1017">
            <v>0.41359502154140726</v>
          </cell>
          <cell r="U1017">
            <v>0.66193314277605486</v>
          </cell>
          <cell r="V1017">
            <v>0.98454882571075386</v>
          </cell>
        </row>
        <row r="1018">
          <cell r="C1018">
            <v>41346</v>
          </cell>
          <cell r="D1018">
            <v>66.754999999999995</v>
          </cell>
          <cell r="E1018">
            <v>35.29</v>
          </cell>
          <cell r="F1018">
            <v>35.055</v>
          </cell>
          <cell r="G1018">
            <v>7.5642769999999997</v>
          </cell>
          <cell r="H1018">
            <v>4.8511350000000002</v>
          </cell>
          <cell r="I1018">
            <v>35.99</v>
          </cell>
          <cell r="J1018">
            <v>15.82</v>
          </cell>
          <cell r="L1018">
            <v>0.45721458196900233</v>
          </cell>
          <cell r="M1018">
            <v>0.44749794913863816</v>
          </cell>
          <cell r="N1018">
            <v>0.22655703289013296</v>
          </cell>
          <cell r="O1018">
            <v>-1.857961598078961E-2</v>
          </cell>
          <cell r="P1018">
            <v>8.6642730280200864E-2</v>
          </cell>
          <cell r="Q1018">
            <v>1.2243510506798518</v>
          </cell>
          <cell r="R1018">
            <v>-0.13693398799781764</v>
          </cell>
          <cell r="T1018">
            <v>0.43106749640976544</v>
          </cell>
          <cell r="U1018">
            <v>0.67600194611688869</v>
          </cell>
          <cell r="V1018">
            <v>1.0105067985166876</v>
          </cell>
        </row>
        <row r="1019">
          <cell r="C1019">
            <v>41347</v>
          </cell>
          <cell r="D1019">
            <v>66.569999999999993</v>
          </cell>
          <cell r="E1019">
            <v>35.380000000000003</v>
          </cell>
          <cell r="F1019">
            <v>35.200000000000003</v>
          </cell>
          <cell r="G1019">
            <v>7.7022019999999998</v>
          </cell>
          <cell r="H1019">
            <v>4.9463710000000001</v>
          </cell>
          <cell r="I1019">
            <v>36.659999999999997</v>
          </cell>
          <cell r="J1019">
            <v>15.91</v>
          </cell>
          <cell r="L1019">
            <v>0.45317616240995395</v>
          </cell>
          <cell r="M1019">
            <v>0.45118949958982779</v>
          </cell>
          <cell r="N1019">
            <v>0.23163051084674624</v>
          </cell>
          <cell r="O1019">
            <v>-6.8465966628006303E-4</v>
          </cell>
          <cell r="P1019">
            <v>0.10797536832489874</v>
          </cell>
          <cell r="Q1019">
            <v>1.2657601977750308</v>
          </cell>
          <cell r="R1019">
            <v>-0.13202400436442985</v>
          </cell>
          <cell r="T1019">
            <v>0.4420775490665389</v>
          </cell>
          <cell r="U1019">
            <v>0.68703500983194454</v>
          </cell>
          <cell r="V1019">
            <v>0.97527812113720647</v>
          </cell>
        </row>
        <row r="1020">
          <cell r="C1020">
            <v>41348</v>
          </cell>
          <cell r="D1020">
            <v>64.974999999999994</v>
          </cell>
          <cell r="E1020">
            <v>35.08</v>
          </cell>
          <cell r="F1020">
            <v>34.645000000000003</v>
          </cell>
          <cell r="G1020">
            <v>7.689292</v>
          </cell>
          <cell r="H1020">
            <v>5.0283439999999997</v>
          </cell>
          <cell r="I1020">
            <v>36</v>
          </cell>
          <cell r="J1020">
            <v>15.34</v>
          </cell>
          <cell r="L1020">
            <v>0.41835843702248399</v>
          </cell>
          <cell r="M1020">
            <v>0.43888433141919614</v>
          </cell>
          <cell r="N1020">
            <v>0.21221133659902058</v>
          </cell>
          <cell r="O1020">
            <v>-2.35965612102218E-3</v>
          </cell>
          <cell r="P1020">
            <v>0.12633712583716306</v>
          </cell>
          <cell r="Q1020">
            <v>1.2249690976514214</v>
          </cell>
          <cell r="R1020">
            <v>-0.16312056737588643</v>
          </cell>
          <cell r="T1020">
            <v>0.43082814743896591</v>
          </cell>
          <cell r="U1020">
            <v>0.67200328407224963</v>
          </cell>
          <cell r="V1020">
            <v>0.93572311495673688</v>
          </cell>
        </row>
        <row r="1021">
          <cell r="C1021">
            <v>41351</v>
          </cell>
          <cell r="D1021">
            <v>64.56</v>
          </cell>
          <cell r="E1021">
            <v>34.619999999999997</v>
          </cell>
          <cell r="F1021">
            <v>34.75</v>
          </cell>
          <cell r="G1021">
            <v>8.0342660000000006</v>
          </cell>
          <cell r="H1021">
            <v>4.8921619999999999</v>
          </cell>
          <cell r="I1021">
            <v>35.26</v>
          </cell>
          <cell r="J1021">
            <v>14.8</v>
          </cell>
          <cell r="L1021">
            <v>0.40929927963326773</v>
          </cell>
          <cell r="M1021">
            <v>0.42001640689089403</v>
          </cell>
          <cell r="N1021">
            <v>0.21588523442967111</v>
          </cell>
          <cell r="O1021">
            <v>4.2398688338949775E-2</v>
          </cell>
          <cell r="P1021">
            <v>9.5832680940243442E-2</v>
          </cell>
          <cell r="Q1021">
            <v>1.1792336217552535</v>
          </cell>
          <cell r="R1021">
            <v>-0.19258046917621374</v>
          </cell>
          <cell r="T1021">
            <v>0.44973671613212074</v>
          </cell>
          <cell r="U1021">
            <v>0.69303046889253783</v>
          </cell>
          <cell r="V1021">
            <v>0.98331273176761447</v>
          </cell>
        </row>
        <row r="1022">
          <cell r="C1022">
            <v>41352</v>
          </cell>
          <cell r="D1022">
            <v>64.72</v>
          </cell>
          <cell r="E1022">
            <v>34.659999999999997</v>
          </cell>
          <cell r="F1022">
            <v>34.630000000000003</v>
          </cell>
          <cell r="G1022">
            <v>8.0767989999999994</v>
          </cell>
          <cell r="H1022">
            <v>5.0276100000000001</v>
          </cell>
          <cell r="I1022">
            <v>35.299999999999997</v>
          </cell>
          <cell r="J1022">
            <v>14.87</v>
          </cell>
          <cell r="L1022">
            <v>0.41279196681947172</v>
          </cell>
          <cell r="M1022">
            <v>0.42165709598031165</v>
          </cell>
          <cell r="N1022">
            <v>0.21168649405178463</v>
          </cell>
          <cell r="O1022">
            <v>4.7917094551928052E-2</v>
          </cell>
          <cell r="P1022">
            <v>0.12617271157863907</v>
          </cell>
          <cell r="Q1022">
            <v>1.1817058096415325</v>
          </cell>
          <cell r="R1022">
            <v>-0.18876159301691209</v>
          </cell>
          <cell r="T1022">
            <v>0.46098611775969345</v>
          </cell>
          <cell r="U1022">
            <v>0.7122939852824911</v>
          </cell>
          <cell r="V1022">
            <v>0.97033374536464778</v>
          </cell>
        </row>
        <row r="1023">
          <cell r="C1023">
            <v>41353</v>
          </cell>
          <cell r="D1023">
            <v>65.739999999999995</v>
          </cell>
          <cell r="E1023">
            <v>35.06</v>
          </cell>
          <cell r="F1023">
            <v>35.174999999999997</v>
          </cell>
          <cell r="G1023">
            <v>8.1935359999999999</v>
          </cell>
          <cell r="H1023">
            <v>5.0276100000000001</v>
          </cell>
          <cell r="I1023">
            <v>35.93</v>
          </cell>
          <cell r="J1023">
            <v>15.06</v>
          </cell>
          <cell r="L1023">
            <v>0.43505784763152122</v>
          </cell>
          <cell r="M1023">
            <v>0.43806398687448733</v>
          </cell>
          <cell r="N1023">
            <v>0.23075577326801966</v>
          </cell>
          <cell r="O1023">
            <v>6.3063032672550978E-2</v>
          </cell>
          <cell r="P1023">
            <v>0.12617271157863907</v>
          </cell>
          <cell r="Q1023">
            <v>1.2206427688504324</v>
          </cell>
          <cell r="R1023">
            <v>-0.17839607201309315</v>
          </cell>
          <cell r="T1023">
            <v>0.47247486835806624</v>
          </cell>
          <cell r="U1023">
            <v>0.71956151553852687</v>
          </cell>
          <cell r="V1023">
            <v>1.0271940667490727</v>
          </cell>
        </row>
        <row r="1024">
          <cell r="C1024">
            <v>41354</v>
          </cell>
          <cell r="D1024">
            <v>65.349999999999994</v>
          </cell>
          <cell r="E1024">
            <v>34.29</v>
          </cell>
          <cell r="F1024">
            <v>34.479999999999997</v>
          </cell>
          <cell r="G1024">
            <v>7.9788259999999998</v>
          </cell>
          <cell r="H1024">
            <v>5.0076270000000003</v>
          </cell>
          <cell r="I1024">
            <v>35.56</v>
          </cell>
          <cell r="J1024">
            <v>14.52</v>
          </cell>
          <cell r="L1024">
            <v>0.42654442261514935</v>
          </cell>
          <cell r="M1024">
            <v>0.40648072190319939</v>
          </cell>
          <cell r="N1024">
            <v>0.20643806857942604</v>
          </cell>
          <cell r="O1024">
            <v>3.520567490355786E-2</v>
          </cell>
          <cell r="P1024">
            <v>0.12169656698996256</v>
          </cell>
          <cell r="Q1024">
            <v>1.1977750309023487</v>
          </cell>
          <cell r="R1024">
            <v>-0.20785597381342058</v>
          </cell>
          <cell r="T1024">
            <v>0.47367161321206308</v>
          </cell>
          <cell r="U1024">
            <v>0.72141640819801756</v>
          </cell>
          <cell r="V1024">
            <v>1.0111248454882571</v>
          </cell>
        </row>
        <row r="1025">
          <cell r="C1025">
            <v>41355</v>
          </cell>
          <cell r="D1025">
            <v>65.92</v>
          </cell>
          <cell r="E1025">
            <v>34.46</v>
          </cell>
          <cell r="F1025">
            <v>34.42</v>
          </cell>
          <cell r="G1025">
            <v>7.9176679999999999</v>
          </cell>
          <cell r="H1025">
            <v>4.9534289999999999</v>
          </cell>
          <cell r="I1025">
            <v>35.799999999999997</v>
          </cell>
          <cell r="J1025">
            <v>14.33</v>
          </cell>
          <cell r="L1025">
            <v>0.43898712071600077</v>
          </cell>
          <cell r="M1025">
            <v>0.41345365053322403</v>
          </cell>
          <cell r="N1025">
            <v>0.20433869839048291</v>
          </cell>
          <cell r="O1025">
            <v>2.7270784649559232E-2</v>
          </cell>
          <cell r="P1025">
            <v>0.10955634357920885</v>
          </cell>
          <cell r="Q1025">
            <v>1.2126081582200245</v>
          </cell>
          <cell r="R1025">
            <v>-0.2182214948172394</v>
          </cell>
          <cell r="T1025">
            <v>0.48946864528482509</v>
          </cell>
          <cell r="U1025">
            <v>0.72984958138214839</v>
          </cell>
          <cell r="V1025">
            <v>1.0704573547589618</v>
          </cell>
        </row>
        <row r="1026">
          <cell r="C1026">
            <v>41358</v>
          </cell>
          <cell r="D1026">
            <v>65.67</v>
          </cell>
          <cell r="E1026">
            <v>34.479999999999997</v>
          </cell>
          <cell r="F1026">
            <v>34.19</v>
          </cell>
          <cell r="G1026">
            <v>7.9757999999999996</v>
          </cell>
          <cell r="H1026">
            <v>5.062214</v>
          </cell>
          <cell r="I1026">
            <v>35.520000000000003</v>
          </cell>
          <cell r="J1026">
            <v>14.37</v>
          </cell>
          <cell r="L1026">
            <v>0.43352979698755734</v>
          </cell>
          <cell r="M1026">
            <v>0.41427399507793261</v>
          </cell>
          <cell r="N1026">
            <v>0.19629111266620014</v>
          </cell>
          <cell r="O1026">
            <v>3.4813069227953797E-2</v>
          </cell>
          <cell r="P1026">
            <v>0.13392392547778131</v>
          </cell>
          <cell r="Q1026">
            <v>1.1953028430160693</v>
          </cell>
          <cell r="R1026">
            <v>-0.21603927986906712</v>
          </cell>
          <cell r="T1026">
            <v>0.50047869794159883</v>
          </cell>
          <cell r="U1026">
            <v>0.72777169616250093</v>
          </cell>
          <cell r="V1026">
            <v>1.0933250927070455</v>
          </cell>
        </row>
        <row r="1027">
          <cell r="C1027">
            <v>41359</v>
          </cell>
          <cell r="D1027">
            <v>66.62</v>
          </cell>
          <cell r="E1027">
            <v>35.094999999999999</v>
          </cell>
          <cell r="F1027">
            <v>34.454999999999998</v>
          </cell>
          <cell r="G1027">
            <v>8.0282689999999999</v>
          </cell>
          <cell r="H1027">
            <v>5.036581</v>
          </cell>
          <cell r="I1027">
            <v>35.79</v>
          </cell>
          <cell r="J1027">
            <v>14.49</v>
          </cell>
          <cell r="L1027">
            <v>0.45426762715564295</v>
          </cell>
          <cell r="M1027">
            <v>0.43949958982772763</v>
          </cell>
          <cell r="N1027">
            <v>0.2055633310006999</v>
          </cell>
          <cell r="O1027">
            <v>4.1620612913768618E-2</v>
          </cell>
          <cell r="P1027">
            <v>0.12818219429419808</v>
          </cell>
          <cell r="Q1027">
            <v>1.211990111248455</v>
          </cell>
          <cell r="R1027">
            <v>-0.20949263502454984</v>
          </cell>
          <cell r="T1027">
            <v>0.51364289133556729</v>
          </cell>
          <cell r="U1027">
            <v>0.74166311905775506</v>
          </cell>
          <cell r="V1027">
            <v>1.105067985166873</v>
          </cell>
        </row>
        <row r="1028">
          <cell r="C1028">
            <v>41360</v>
          </cell>
          <cell r="D1028">
            <v>66.680000000000007</v>
          </cell>
          <cell r="E1028">
            <v>35.08</v>
          </cell>
          <cell r="F1028">
            <v>34.64</v>
          </cell>
          <cell r="G1028">
            <v>7.7799779999999998</v>
          </cell>
          <cell r="H1028">
            <v>5.033112</v>
          </cell>
          <cell r="I1028">
            <v>35.64</v>
          </cell>
          <cell r="J1028">
            <v>14.47</v>
          </cell>
          <cell r="L1028">
            <v>0.45557738485046939</v>
          </cell>
          <cell r="M1028">
            <v>0.43888433141919614</v>
          </cell>
          <cell r="N1028">
            <v>0.21203638908327505</v>
          </cell>
          <cell r="O1028">
            <v>9.4063182008019552E-3</v>
          </cell>
          <cell r="P1028">
            <v>0.12740514652468815</v>
          </cell>
          <cell r="Q1028">
            <v>1.2027194066749072</v>
          </cell>
          <cell r="R1028">
            <v>-0.21058374249863598</v>
          </cell>
          <cell r="T1028">
            <v>0.4990426041168024</v>
          </cell>
          <cell r="U1028">
            <v>0.74278314987127236</v>
          </cell>
          <cell r="V1028">
            <v>1.0778739184177997</v>
          </cell>
        </row>
        <row r="1029">
          <cell r="C1029">
            <v>41361</v>
          </cell>
          <cell r="D1029">
            <v>66.94</v>
          </cell>
          <cell r="E1029">
            <v>35.479999999999997</v>
          </cell>
          <cell r="F1029">
            <v>34.679000000000002</v>
          </cell>
          <cell r="G1029">
            <v>7.6947739999999998</v>
          </cell>
          <cell r="H1029">
            <v>5.0611379999999997</v>
          </cell>
          <cell r="I1029">
            <v>35.9</v>
          </cell>
          <cell r="J1029">
            <v>14.89</v>
          </cell>
          <cell r="L1029">
            <v>0.46125300152805049</v>
          </cell>
          <cell r="M1029">
            <v>0.4552912223133716</v>
          </cell>
          <cell r="N1029">
            <v>0.21340097970608829</v>
          </cell>
          <cell r="O1029">
            <v>-1.6483989122773046E-3</v>
          </cell>
          <cell r="P1029">
            <v>0.13368290403068039</v>
          </cell>
          <cell r="Q1029">
            <v>1.218788627935723</v>
          </cell>
          <cell r="R1029">
            <v>-0.18767048554282584</v>
          </cell>
          <cell r="T1029">
            <v>0.50609621828626128</v>
          </cell>
          <cell r="U1029">
            <v>0.75485515619615229</v>
          </cell>
          <cell r="V1029">
            <v>1.0828182941903586</v>
          </cell>
        </row>
        <row r="1030">
          <cell r="C1030">
            <v>41362</v>
          </cell>
          <cell r="D1030">
            <v>66.94</v>
          </cell>
          <cell r="E1030">
            <v>35.479999999999997</v>
          </cell>
          <cell r="F1030">
            <v>34.679000000000002</v>
          </cell>
          <cell r="G1030">
            <v>7.6947739999999998</v>
          </cell>
          <cell r="H1030">
            <v>5.0108819999999996</v>
          </cell>
          <cell r="I1030">
            <v>35.9</v>
          </cell>
          <cell r="J1030">
            <v>14.89</v>
          </cell>
          <cell r="L1030">
            <v>0.46125300152805049</v>
          </cell>
          <cell r="M1030">
            <v>0.4552912223133716</v>
          </cell>
          <cell r="N1030">
            <v>0.21340097970608829</v>
          </cell>
          <cell r="O1030">
            <v>-1.6483989122773046E-3</v>
          </cell>
          <cell r="P1030">
            <v>0.12242567926720516</v>
          </cell>
          <cell r="Q1030">
            <v>1.218788627935723</v>
          </cell>
          <cell r="R1030">
            <v>-0.18767048554282584</v>
          </cell>
          <cell r="T1030">
            <v>0.52058401148875044</v>
          </cell>
          <cell r="U1030">
            <v>0.75942143566664644</v>
          </cell>
          <cell r="V1030">
            <v>1.1124845488257109</v>
          </cell>
        </row>
        <row r="1031">
          <cell r="C1031">
            <v>41365</v>
          </cell>
          <cell r="D1031">
            <v>66</v>
          </cell>
          <cell r="E1031">
            <v>35.01</v>
          </cell>
          <cell r="F1031">
            <v>34.22</v>
          </cell>
          <cell r="G1031">
            <v>7.6947739999999998</v>
          </cell>
          <cell r="H1031">
            <v>4.8354239999999997</v>
          </cell>
          <cell r="I1031">
            <v>35.340000000000003</v>
          </cell>
          <cell r="J1031">
            <v>14.36</v>
          </cell>
          <cell r="L1031">
            <v>0.44073346430910276</v>
          </cell>
          <cell r="M1031">
            <v>0.43601312551271532</v>
          </cell>
          <cell r="N1031">
            <v>0.19734079776067182</v>
          </cell>
          <cell r="O1031">
            <v>-1.6483989122773046E-3</v>
          </cell>
          <cell r="P1031">
            <v>8.3123503555850409E-2</v>
          </cell>
          <cell r="Q1031">
            <v>1.1841779975278124</v>
          </cell>
          <cell r="R1031">
            <v>-0.21658483360611014</v>
          </cell>
          <cell r="T1031">
            <v>0.50981330780277634</v>
          </cell>
          <cell r="U1031">
            <v>0.7561880435443652</v>
          </cell>
          <cell r="V1031">
            <v>1.1140296662546354</v>
          </cell>
        </row>
        <row r="1032">
          <cell r="C1032">
            <v>41366</v>
          </cell>
          <cell r="D1032">
            <v>66.254999999999995</v>
          </cell>
          <cell r="E1032">
            <v>34.765000000000001</v>
          </cell>
          <cell r="F1032">
            <v>34.03</v>
          </cell>
          <cell r="G1032">
            <v>7.9093650000000002</v>
          </cell>
          <cell r="H1032">
            <v>4.8005990000000001</v>
          </cell>
          <cell r="I1032">
            <v>34.880000000000003</v>
          </cell>
          <cell r="J1032">
            <v>13.91</v>
          </cell>
          <cell r="L1032">
            <v>0.44629993451211503</v>
          </cell>
          <cell r="M1032">
            <v>0.42596390484003299</v>
          </cell>
          <cell r="N1032">
            <v>0.19069279216235135</v>
          </cell>
          <cell r="O1032">
            <v>2.6193519307674995E-2</v>
          </cell>
          <cell r="P1032">
            <v>7.5322786181048818E-2</v>
          </cell>
          <cell r="Q1032">
            <v>1.1557478368355998</v>
          </cell>
          <cell r="R1032">
            <v>-0.24113475177304955</v>
          </cell>
          <cell r="T1032">
            <v>0.52920057443752999</v>
          </cell>
          <cell r="U1032">
            <v>0.77328245048551536</v>
          </cell>
          <cell r="V1032">
            <v>1.1279357231149567</v>
          </cell>
        </row>
        <row r="1033">
          <cell r="C1033">
            <v>41367</v>
          </cell>
          <cell r="D1033">
            <v>65.97</v>
          </cell>
          <cell r="E1033">
            <v>34.15</v>
          </cell>
          <cell r="F1033">
            <v>33.244999999999997</v>
          </cell>
          <cell r="G1033">
            <v>7.9229529999999997</v>
          </cell>
          <cell r="H1033">
            <v>5.0043049999999996</v>
          </cell>
          <cell r="I1033">
            <v>34.31</v>
          </cell>
          <cell r="J1033">
            <v>13.8</v>
          </cell>
          <cell r="L1033">
            <v>0.44007858546168954</v>
          </cell>
          <cell r="M1033">
            <v>0.40073831009023797</v>
          </cell>
          <cell r="N1033">
            <v>0.16322603219034293</v>
          </cell>
          <cell r="O1033">
            <v>2.7956482268715721E-2</v>
          </cell>
          <cell r="P1033">
            <v>0.12095244687168272</v>
          </cell>
          <cell r="Q1033">
            <v>1.1205191594561188</v>
          </cell>
          <cell r="R1033">
            <v>-0.24713584288052359</v>
          </cell>
          <cell r="T1033">
            <v>0.52632838678793692</v>
          </cell>
          <cell r="U1033">
            <v>0.77199517525188011</v>
          </cell>
          <cell r="V1033">
            <v>1.1285537700865265</v>
          </cell>
        </row>
        <row r="1034">
          <cell r="C1034">
            <v>41368</v>
          </cell>
          <cell r="D1034">
            <v>65.81</v>
          </cell>
          <cell r="E1034">
            <v>34.49</v>
          </cell>
          <cell r="F1034">
            <v>33.4</v>
          </cell>
          <cell r="G1034">
            <v>7.5889119999999997</v>
          </cell>
          <cell r="H1034">
            <v>4.8777949999999999</v>
          </cell>
          <cell r="I1034">
            <v>34.6</v>
          </cell>
          <cell r="J1034">
            <v>14.11</v>
          </cell>
          <cell r="L1034">
            <v>0.43658589827548577</v>
          </cell>
          <cell r="M1034">
            <v>0.41468416735028724</v>
          </cell>
          <cell r="N1034">
            <v>0.1686494051784464</v>
          </cell>
          <cell r="O1034">
            <v>-1.5383369841163397E-2</v>
          </cell>
          <cell r="P1034">
            <v>9.2614507027141579E-2</v>
          </cell>
          <cell r="Q1034">
            <v>1.1384425216316441</v>
          </cell>
          <cell r="R1034">
            <v>-0.2302236770321876</v>
          </cell>
          <cell r="T1034">
            <v>0.52608903781713734</v>
          </cell>
          <cell r="U1034">
            <v>0.77487887449573267</v>
          </cell>
          <cell r="V1034">
            <v>1.1687268232385661</v>
          </cell>
        </row>
        <row r="1035">
          <cell r="C1035">
            <v>41369</v>
          </cell>
          <cell r="D1035">
            <v>65.16</v>
          </cell>
          <cell r="E1035">
            <v>34.200000000000003</v>
          </cell>
          <cell r="F1035">
            <v>33.08</v>
          </cell>
          <cell r="G1035">
            <v>7.5184049999999996</v>
          </cell>
          <cell r="H1035">
            <v>4.9739969999999998</v>
          </cell>
          <cell r="I1035">
            <v>34.33</v>
          </cell>
          <cell r="J1035">
            <v>13.85</v>
          </cell>
          <cell r="L1035">
            <v>0.42239685658153237</v>
          </cell>
          <cell r="M1035">
            <v>0.40278917145200999</v>
          </cell>
          <cell r="N1035">
            <v>0.15745276417074883</v>
          </cell>
          <cell r="O1035">
            <v>-2.4531237775672232E-2</v>
          </cell>
          <cell r="P1035">
            <v>0.11416352677992436</v>
          </cell>
          <cell r="Q1035">
            <v>1.1217552533992583</v>
          </cell>
          <cell r="R1035">
            <v>-0.24440807419530819</v>
          </cell>
          <cell r="T1035">
            <v>0.50191479176639542</v>
          </cell>
          <cell r="U1035">
            <v>0.75520484907458096</v>
          </cell>
          <cell r="V1035">
            <v>1.1359703337453646</v>
          </cell>
        </row>
        <row r="1036">
          <cell r="C1036">
            <v>41372</v>
          </cell>
          <cell r="D1036">
            <v>65.86</v>
          </cell>
          <cell r="E1036">
            <v>35.07</v>
          </cell>
          <cell r="F1036">
            <v>33.56</v>
          </cell>
          <cell r="G1036">
            <v>7.4517199999999999</v>
          </cell>
          <cell r="H1036">
            <v>4.9638580000000001</v>
          </cell>
          <cell r="I1036">
            <v>34.659999999999997</v>
          </cell>
          <cell r="J1036">
            <v>14.16</v>
          </cell>
          <cell r="L1036">
            <v>0.43767736302117433</v>
          </cell>
          <cell r="M1036">
            <v>0.43847415914684174</v>
          </cell>
          <cell r="N1036">
            <v>0.17424772568229541</v>
          </cell>
          <cell r="O1036">
            <v>-3.3183223723347144E-2</v>
          </cell>
          <cell r="P1036">
            <v>0.11189241483554202</v>
          </cell>
          <cell r="Q1036">
            <v>1.142150803461063</v>
          </cell>
          <cell r="R1036">
            <v>-0.22749590834697209</v>
          </cell>
          <cell r="T1036">
            <v>0.50215414073719478</v>
          </cell>
          <cell r="U1036">
            <v>0.75323846013501194</v>
          </cell>
          <cell r="V1036">
            <v>1.0995055624227441</v>
          </cell>
        </row>
        <row r="1037">
          <cell r="C1037">
            <v>41373</v>
          </cell>
          <cell r="D1037">
            <v>65.959999999999994</v>
          </cell>
          <cell r="E1037">
            <v>35.159999999999997</v>
          </cell>
          <cell r="F1037">
            <v>33.74</v>
          </cell>
          <cell r="G1037">
            <v>7.5502589999999996</v>
          </cell>
          <cell r="H1037">
            <v>5.1800889999999997</v>
          </cell>
          <cell r="I1037">
            <v>34.78</v>
          </cell>
          <cell r="J1037">
            <v>14.52</v>
          </cell>
          <cell r="L1037">
            <v>0.43986029251255165</v>
          </cell>
          <cell r="M1037">
            <v>0.44216570959803114</v>
          </cell>
          <cell r="N1037">
            <v>0.18054583624912546</v>
          </cell>
          <cell r="O1037">
            <v>-2.0398368908951969E-2</v>
          </cell>
          <cell r="P1037">
            <v>0.16032764580957548</v>
          </cell>
          <cell r="Q1037">
            <v>1.1495673671199014</v>
          </cell>
          <cell r="R1037">
            <v>-0.20785597381342058</v>
          </cell>
          <cell r="T1037">
            <v>0.50167544279559595</v>
          </cell>
          <cell r="U1037">
            <v>0.75309655577854817</v>
          </cell>
          <cell r="V1037">
            <v>1.1075401730531522</v>
          </cell>
        </row>
        <row r="1038">
          <cell r="C1038">
            <v>41374</v>
          </cell>
          <cell r="D1038">
            <v>67.284999999999997</v>
          </cell>
          <cell r="E1038">
            <v>35.755000000000003</v>
          </cell>
          <cell r="F1038">
            <v>34.32</v>
          </cell>
          <cell r="G1038">
            <v>7.7682599999999997</v>
          </cell>
          <cell r="H1038">
            <v>5.2036769999999999</v>
          </cell>
          <cell r="I1038">
            <v>35.380000000000003</v>
          </cell>
          <cell r="J1038">
            <v>14.89</v>
          </cell>
          <cell r="L1038">
            <v>0.46878410827330264</v>
          </cell>
          <cell r="M1038">
            <v>0.46657095980311758</v>
          </cell>
          <cell r="N1038">
            <v>0.20083974807557747</v>
          </cell>
          <cell r="O1038">
            <v>7.885976724685051E-3</v>
          </cell>
          <cell r="P1038">
            <v>0.16561130184509087</v>
          </cell>
          <cell r="Q1038">
            <v>1.1866501854140918</v>
          </cell>
          <cell r="R1038">
            <v>-0.18767048554282584</v>
          </cell>
          <cell r="T1038">
            <v>0.51531833413116312</v>
          </cell>
          <cell r="U1038">
            <v>0.76817389365282085</v>
          </cell>
          <cell r="V1038">
            <v>1.1285537700865265</v>
          </cell>
        </row>
        <row r="1039">
          <cell r="C1039">
            <v>41375</v>
          </cell>
          <cell r="D1039">
            <v>67.03</v>
          </cell>
          <cell r="E1039">
            <v>35.69</v>
          </cell>
          <cell r="F1039">
            <v>33.880000000000003</v>
          </cell>
          <cell r="G1039">
            <v>8.0535329999999998</v>
          </cell>
          <cell r="H1039">
            <v>5.3622529999999999</v>
          </cell>
          <cell r="I1039">
            <v>35.630000000000003</v>
          </cell>
          <cell r="J1039">
            <v>14.73</v>
          </cell>
          <cell r="L1039">
            <v>0.46321763807029037</v>
          </cell>
          <cell r="M1039">
            <v>0.46390484003281385</v>
          </cell>
          <cell r="N1039">
            <v>0.1854443666899932</v>
          </cell>
          <cell r="O1039">
            <v>4.4898468098323763E-2</v>
          </cell>
          <cell r="P1039">
            <v>0.20113194961038983</v>
          </cell>
          <cell r="Q1039">
            <v>1.2021013597033376</v>
          </cell>
          <cell r="R1039">
            <v>-0.1963993453355154</v>
          </cell>
          <cell r="T1039">
            <v>0.52106270943034927</v>
          </cell>
          <cell r="U1039">
            <v>0.75734355044699864</v>
          </cell>
          <cell r="V1039">
            <v>1.1279357231149567</v>
          </cell>
        </row>
        <row r="1040">
          <cell r="C1040">
            <v>41376</v>
          </cell>
          <cell r="D1040">
            <v>66.680000000000007</v>
          </cell>
          <cell r="E1040">
            <v>35.85</v>
          </cell>
          <cell r="F1040">
            <v>33.869999999999997</v>
          </cell>
          <cell r="G1040">
            <v>7.791817</v>
          </cell>
          <cell r="H1040">
            <v>5.498837</v>
          </cell>
          <cell r="I1040">
            <v>34.909999999999997</v>
          </cell>
          <cell r="J1040">
            <v>14.53</v>
          </cell>
          <cell r="L1040">
            <v>0.45557738485046939</v>
          </cell>
          <cell r="M1040">
            <v>0.47046759639048408</v>
          </cell>
          <cell r="N1040">
            <v>0.18509447165850235</v>
          </cell>
          <cell r="O1040">
            <v>1.0942358714178813E-2</v>
          </cell>
          <cell r="P1040">
            <v>0.23172644155353117</v>
          </cell>
          <cell r="Q1040">
            <v>1.1576019777503088</v>
          </cell>
          <cell r="R1040">
            <v>-0.20731042007637746</v>
          </cell>
          <cell r="T1040">
            <v>0.54451890856869312</v>
          </cell>
          <cell r="U1040">
            <v>0.76939528472095531</v>
          </cell>
          <cell r="V1040">
            <v>1.3374536464771323</v>
          </cell>
        </row>
        <row r="1041">
          <cell r="C1041">
            <v>41379</v>
          </cell>
          <cell r="D1041">
            <v>65.489999999999995</v>
          </cell>
          <cell r="E1041">
            <v>35.270000000000003</v>
          </cell>
          <cell r="F1041">
            <v>33.270000000000003</v>
          </cell>
          <cell r="G1041">
            <v>7.7592410000000003</v>
          </cell>
          <cell r="H1041">
            <v>5.4604730000000004</v>
          </cell>
          <cell r="I1041">
            <v>33.78</v>
          </cell>
          <cell r="J1041">
            <v>14.23</v>
          </cell>
          <cell r="L1041">
            <v>0.42960052390307779</v>
          </cell>
          <cell r="M1041">
            <v>0.44667760459392958</v>
          </cell>
          <cell r="N1041">
            <v>0.16410076976906951</v>
          </cell>
          <cell r="O1041">
            <v>6.7158146003380992E-3</v>
          </cell>
          <cell r="P1041">
            <v>0.22313299657530039</v>
          </cell>
          <cell r="Q1041">
            <v>1.0877626699629173</v>
          </cell>
          <cell r="R1041">
            <v>-0.22367703218767043</v>
          </cell>
          <cell r="T1041">
            <v>0.52417424605074192</v>
          </cell>
          <cell r="U1041">
            <v>0.75145958766648424</v>
          </cell>
          <cell r="V1041">
            <v>1.3318912237330036</v>
          </cell>
        </row>
        <row r="1042">
          <cell r="C1042">
            <v>41380</v>
          </cell>
          <cell r="D1042">
            <v>65.81</v>
          </cell>
          <cell r="E1042">
            <v>35.734999999999999</v>
          </cell>
          <cell r="F1042">
            <v>33.97</v>
          </cell>
          <cell r="G1042">
            <v>7.7753690000000004</v>
          </cell>
          <cell r="H1042">
            <v>5.435505</v>
          </cell>
          <cell r="I1042">
            <v>34.58</v>
          </cell>
          <cell r="J1042">
            <v>14.84</v>
          </cell>
          <cell r="L1042">
            <v>0.43658589827548577</v>
          </cell>
          <cell r="M1042">
            <v>0.46575061525840855</v>
          </cell>
          <cell r="N1042">
            <v>0.188593421973408</v>
          </cell>
          <cell r="O1042">
            <v>8.80832759972483E-3</v>
          </cell>
          <cell r="P1042">
            <v>0.21754022381394944</v>
          </cell>
          <cell r="Q1042">
            <v>1.1372064276885041</v>
          </cell>
          <cell r="R1042">
            <v>-0.19039825422804135</v>
          </cell>
          <cell r="T1042">
            <v>0.52967927237912871</v>
          </cell>
          <cell r="U1042">
            <v>0.75625392770986621</v>
          </cell>
          <cell r="V1042">
            <v>1.3053152039555005</v>
          </cell>
        </row>
        <row r="1043">
          <cell r="C1043">
            <v>41381</v>
          </cell>
          <cell r="D1043">
            <v>64.23</v>
          </cell>
          <cell r="E1043">
            <v>34.21</v>
          </cell>
          <cell r="F1043">
            <v>32.520000000000003</v>
          </cell>
          <cell r="G1043">
            <v>7.2933659999999998</v>
          </cell>
          <cell r="H1043">
            <v>5.7476560000000001</v>
          </cell>
          <cell r="I1043">
            <v>32.405000000000001</v>
          </cell>
          <cell r="J1043">
            <v>13.59</v>
          </cell>
          <cell r="L1043">
            <v>0.40209561231172231</v>
          </cell>
          <cell r="M1043">
            <v>0.40319934372436439</v>
          </cell>
          <cell r="N1043">
            <v>0.13785864240727808</v>
          </cell>
          <cell r="O1043">
            <v>-5.3728722452568545E-2</v>
          </cell>
          <cell r="P1043">
            <v>0.28746130720983398</v>
          </cell>
          <cell r="Q1043">
            <v>1.0027812113720644</v>
          </cell>
          <cell r="R1043">
            <v>-0.25859247135842878</v>
          </cell>
          <cell r="T1043">
            <v>0.53662039253231231</v>
          </cell>
          <cell r="U1043">
            <v>0.74606215410813126</v>
          </cell>
          <cell r="V1043">
            <v>1.3362175525339923</v>
          </cell>
        </row>
        <row r="1044">
          <cell r="C1044">
            <v>41382</v>
          </cell>
          <cell r="D1044">
            <v>63.64</v>
          </cell>
          <cell r="E1044">
            <v>33.92</v>
          </cell>
          <cell r="F1044">
            <v>32.03</v>
          </cell>
          <cell r="G1044">
            <v>7.227341</v>
          </cell>
          <cell r="H1044">
            <v>5.5040259999999996</v>
          </cell>
          <cell r="I1044">
            <v>31.37</v>
          </cell>
          <cell r="J1044">
            <v>13.09</v>
          </cell>
          <cell r="L1044">
            <v>0.38921632831259534</v>
          </cell>
          <cell r="M1044">
            <v>0.39130434782608714</v>
          </cell>
          <cell r="N1044">
            <v>0.12071378586424086</v>
          </cell>
          <cell r="O1044">
            <v>-6.2295077287917389E-2</v>
          </cell>
          <cell r="P1044">
            <v>0.23288876524219848</v>
          </cell>
          <cell r="Q1044">
            <v>0.93881334981458608</v>
          </cell>
          <cell r="R1044">
            <v>-0.2858701582105837</v>
          </cell>
          <cell r="T1044">
            <v>0.51316419339396846</v>
          </cell>
          <cell r="U1044">
            <v>0.7238743943724788</v>
          </cell>
          <cell r="V1044">
            <v>1.2867737948084055</v>
          </cell>
        </row>
        <row r="1045">
          <cell r="C1045">
            <v>41383</v>
          </cell>
          <cell r="D1045">
            <v>63.93</v>
          </cell>
          <cell r="E1045">
            <v>34.25</v>
          </cell>
          <cell r="F1045">
            <v>31.89</v>
          </cell>
          <cell r="G1045">
            <v>7.2457320000000003</v>
          </cell>
          <cell r="H1045">
            <v>5.3182919999999996</v>
          </cell>
          <cell r="I1045">
            <v>31.26</v>
          </cell>
          <cell r="J1045">
            <v>12.73</v>
          </cell>
          <cell r="L1045">
            <v>0.39554682383758988</v>
          </cell>
          <cell r="M1045">
            <v>0.40484003281378178</v>
          </cell>
          <cell r="N1045">
            <v>0.11581525542337312</v>
          </cell>
          <cell r="O1045">
            <v>-5.9908953368539852E-2</v>
          </cell>
          <cell r="P1045">
            <v>0.1912847899115051</v>
          </cell>
          <cell r="Q1045">
            <v>0.9320148331273177</v>
          </cell>
          <cell r="R1045">
            <v>-0.30551009274413521</v>
          </cell>
          <cell r="T1045">
            <v>0.51101005265677368</v>
          </cell>
          <cell r="U1045">
            <v>0.73531289910600262</v>
          </cell>
          <cell r="V1045">
            <v>1.2713226205191595</v>
          </cell>
        </row>
        <row r="1046">
          <cell r="C1046">
            <v>41386</v>
          </cell>
          <cell r="D1046">
            <v>64.58</v>
          </cell>
          <cell r="E1046">
            <v>34.81</v>
          </cell>
          <cell r="F1046">
            <v>32.6</v>
          </cell>
          <cell r="G1046">
            <v>7.3099220000000003</v>
          </cell>
          <cell r="H1046">
            <v>5.3915150000000001</v>
          </cell>
          <cell r="I1046">
            <v>31.58</v>
          </cell>
          <cell r="J1046">
            <v>13.08</v>
          </cell>
          <cell r="L1046">
            <v>0.40973586553154329</v>
          </cell>
          <cell r="M1046">
            <v>0.4278096800656277</v>
          </cell>
          <cell r="N1046">
            <v>0.14065780265920225</v>
          </cell>
          <cell r="O1046">
            <v>-5.1580678974279426E-2</v>
          </cell>
          <cell r="P1046">
            <v>0.20768656818386977</v>
          </cell>
          <cell r="Q1046">
            <v>0.95179233621755244</v>
          </cell>
          <cell r="R1046">
            <v>-0.28641571194762672</v>
          </cell>
          <cell r="T1046">
            <v>0.53350885591191943</v>
          </cell>
          <cell r="U1046">
            <v>0.75820511261124268</v>
          </cell>
          <cell r="V1046">
            <v>1.3046971569839305</v>
          </cell>
        </row>
        <row r="1047">
          <cell r="C1047">
            <v>41387</v>
          </cell>
          <cell r="D1047">
            <v>65.349999999999994</v>
          </cell>
          <cell r="E1047">
            <v>35.700000000000003</v>
          </cell>
          <cell r="F1047">
            <v>32.979999999999997</v>
          </cell>
          <cell r="G1047">
            <v>7.9396269999999998</v>
          </cell>
          <cell r="H1047">
            <v>5.2909519999999999</v>
          </cell>
          <cell r="I1047">
            <v>32.369999999999997</v>
          </cell>
          <cell r="J1047">
            <v>13.79</v>
          </cell>
          <cell r="L1047">
            <v>0.42654442261514935</v>
          </cell>
          <cell r="M1047">
            <v>0.46431501230516825</v>
          </cell>
          <cell r="N1047">
            <v>0.15395381385584317</v>
          </cell>
          <cell r="O1047">
            <v>3.011983555193587E-2</v>
          </cell>
          <cell r="P1047">
            <v>0.18516069477792096</v>
          </cell>
          <cell r="Q1047">
            <v>1.0006180469715695</v>
          </cell>
          <cell r="R1047">
            <v>-0.24768139661756683</v>
          </cell>
          <cell r="T1047">
            <v>0.54284346577309694</v>
          </cell>
          <cell r="U1047">
            <v>0.76051105840377853</v>
          </cell>
          <cell r="V1047">
            <v>1.2762669962917181</v>
          </cell>
        </row>
        <row r="1048">
          <cell r="C1048">
            <v>41388</v>
          </cell>
          <cell r="D1048">
            <v>66</v>
          </cell>
          <cell r="E1048">
            <v>36.01</v>
          </cell>
          <cell r="F1048">
            <v>35.085000000000001</v>
          </cell>
          <cell r="G1048">
            <v>8.2177900000000008</v>
          </cell>
          <cell r="H1048">
            <v>5.3515740000000003</v>
          </cell>
          <cell r="I1048">
            <v>32.619999999999997</v>
          </cell>
          <cell r="J1048">
            <v>14.2</v>
          </cell>
          <cell r="L1048">
            <v>0.44073346430910276</v>
          </cell>
          <cell r="M1048">
            <v>0.47703035274815431</v>
          </cell>
          <cell r="N1048">
            <v>0.22760671798460463</v>
          </cell>
          <cell r="O1048">
            <v>6.6209846306425346E-2</v>
          </cell>
          <cell r="P1048">
            <v>0.19873987894720235</v>
          </cell>
          <cell r="Q1048">
            <v>1.0160692212608158</v>
          </cell>
          <cell r="R1048">
            <v>-0.2253136933987997</v>
          </cell>
          <cell r="T1048">
            <v>0.50813786500718039</v>
          </cell>
          <cell r="U1048">
            <v>0.74185063552879627</v>
          </cell>
          <cell r="V1048">
            <v>1.2428924598269466</v>
          </cell>
        </row>
        <row r="1049">
          <cell r="C1049">
            <v>41389</v>
          </cell>
          <cell r="D1049">
            <v>62.44</v>
          </cell>
          <cell r="E1049">
            <v>36.11</v>
          </cell>
          <cell r="F1049">
            <v>34.53</v>
          </cell>
          <cell r="G1049">
            <v>8.3546940000000003</v>
          </cell>
          <cell r="H1049">
            <v>5.4840010000000001</v>
          </cell>
          <cell r="I1049">
            <v>32.630000000000003</v>
          </cell>
          <cell r="J1049">
            <v>14.55</v>
          </cell>
          <cell r="L1049">
            <v>0.36302117441606629</v>
          </cell>
          <cell r="M1049">
            <v>0.48113207547169812</v>
          </cell>
          <cell r="N1049">
            <v>0.20818754373687898</v>
          </cell>
          <cell r="O1049">
            <v>8.3972333885048656E-2</v>
          </cell>
          <cell r="P1049">
            <v>0.22840321275317055</v>
          </cell>
          <cell r="Q1049">
            <v>1.0166872682323858</v>
          </cell>
          <cell r="R1049">
            <v>-0.2062193126022912</v>
          </cell>
          <cell r="T1049">
            <v>0.49066539013882249</v>
          </cell>
          <cell r="U1049">
            <v>0.72334225303573962</v>
          </cell>
          <cell r="V1049">
            <v>1.2237330037082816</v>
          </cell>
        </row>
        <row r="1050">
          <cell r="C1050">
            <v>41390</v>
          </cell>
          <cell r="D1050">
            <v>61.52</v>
          </cell>
          <cell r="E1050">
            <v>35.74</v>
          </cell>
          <cell r="F1050">
            <v>34.54</v>
          </cell>
          <cell r="G1050">
            <v>8.3423440000000006</v>
          </cell>
          <cell r="H1050">
            <v>5.4826689999999996</v>
          </cell>
          <cell r="I1050">
            <v>32.11</v>
          </cell>
          <cell r="J1050">
            <v>15.71</v>
          </cell>
          <cell r="L1050">
            <v>0.34293822309539412</v>
          </cell>
          <cell r="M1050">
            <v>0.46595570139458586</v>
          </cell>
          <cell r="N1050">
            <v>0.20853743876836961</v>
          </cell>
          <cell r="O1050">
            <v>8.2369994131674007E-2</v>
          </cell>
          <cell r="P1050">
            <v>0.22810484791345087</v>
          </cell>
          <cell r="Q1050">
            <v>0.98454882571075397</v>
          </cell>
          <cell r="R1050">
            <v>-0.1429350791052918</v>
          </cell>
          <cell r="T1050">
            <v>0.52106270943034927</v>
          </cell>
          <cell r="U1050">
            <v>0.74611790224817043</v>
          </cell>
          <cell r="V1050">
            <v>1.2935723114956736</v>
          </cell>
        </row>
        <row r="1051">
          <cell r="C1051">
            <v>41393</v>
          </cell>
          <cell r="D1051">
            <v>61.61</v>
          </cell>
          <cell r="E1051">
            <v>35.97</v>
          </cell>
          <cell r="F1051">
            <v>35.414999999999999</v>
          </cell>
          <cell r="G1051">
            <v>8.4682440000000003</v>
          </cell>
          <cell r="H1051">
            <v>5.4826689999999996</v>
          </cell>
          <cell r="I1051">
            <v>32.53</v>
          </cell>
          <cell r="J1051">
            <v>15.6</v>
          </cell>
          <cell r="L1051">
            <v>0.34490285963763356</v>
          </cell>
          <cell r="M1051">
            <v>0.47538966365873669</v>
          </cell>
          <cell r="N1051">
            <v>0.23915325402379284</v>
          </cell>
          <cell r="O1051">
            <v>9.8704777528423993E-2</v>
          </cell>
          <cell r="P1051">
            <v>0.22810484791345087</v>
          </cell>
          <cell r="Q1051">
            <v>1.0105067985166873</v>
          </cell>
          <cell r="R1051">
            <v>-0.14893617021276595</v>
          </cell>
          <cell r="T1051">
            <v>0.51483963618956441</v>
          </cell>
          <cell r="U1051">
            <v>0.73506456648219087</v>
          </cell>
          <cell r="V1051">
            <v>1.323238566131026</v>
          </cell>
        </row>
        <row r="1052">
          <cell r="C1052">
            <v>41394</v>
          </cell>
          <cell r="D1052">
            <v>61.6</v>
          </cell>
          <cell r="E1052">
            <v>36.21</v>
          </cell>
          <cell r="F1052">
            <v>36</v>
          </cell>
          <cell r="G1052">
            <v>8.6929610000000004</v>
          </cell>
          <cell r="H1052">
            <v>5.5079750000000001</v>
          </cell>
          <cell r="I1052">
            <v>31.96</v>
          </cell>
          <cell r="J1052">
            <v>15.48</v>
          </cell>
          <cell r="L1052">
            <v>0.3446845666884959</v>
          </cell>
          <cell r="M1052">
            <v>0.48523379819524215</v>
          </cell>
          <cell r="N1052">
            <v>0.25962211336599017</v>
          </cell>
          <cell r="O1052">
            <v>0.12786048460203392</v>
          </cell>
          <cell r="P1052">
            <v>0.23377333187286875</v>
          </cell>
          <cell r="Q1052">
            <v>0.97527812113720658</v>
          </cell>
          <cell r="R1052">
            <v>-0.15548281505728301</v>
          </cell>
          <cell r="T1052">
            <v>0.53685974150311122</v>
          </cell>
          <cell r="U1052">
            <v>0.74954387885422369</v>
          </cell>
          <cell r="V1052">
            <v>1.354140914709518</v>
          </cell>
        </row>
        <row r="1053">
          <cell r="C1053">
            <v>41395</v>
          </cell>
          <cell r="D1053">
            <v>61.92</v>
          </cell>
          <cell r="E1053">
            <v>36.409999999999997</v>
          </cell>
          <cell r="F1053">
            <v>35.6</v>
          </cell>
          <cell r="G1053">
            <v>8.6929610000000004</v>
          </cell>
          <cell r="H1053">
            <v>5.3740240000000004</v>
          </cell>
          <cell r="I1053">
            <v>31.32</v>
          </cell>
          <cell r="J1053">
            <v>14.65</v>
          </cell>
          <cell r="L1053">
            <v>0.35166994106090366</v>
          </cell>
          <cell r="M1053">
            <v>0.49343724364232977</v>
          </cell>
          <cell r="N1053">
            <v>0.24562631210636821</v>
          </cell>
          <cell r="O1053">
            <v>0.12786048460203392</v>
          </cell>
          <cell r="P1053">
            <v>0.20376862568271692</v>
          </cell>
          <cell r="Q1053">
            <v>0.93572311495673666</v>
          </cell>
          <cell r="R1053">
            <v>-0.20076377523186029</v>
          </cell>
          <cell r="T1053">
            <v>0.5622307324078506</v>
          </cell>
          <cell r="U1053">
            <v>0.76477325711042166</v>
          </cell>
          <cell r="V1053">
            <v>1.3949320148331272</v>
          </cell>
        </row>
        <row r="1054">
          <cell r="C1054">
            <v>41396</v>
          </cell>
          <cell r="D1054">
            <v>62.89</v>
          </cell>
          <cell r="E1054">
            <v>36.700000000000003</v>
          </cell>
          <cell r="F1054">
            <v>35.78</v>
          </cell>
          <cell r="G1054">
            <v>8.7249719999999993</v>
          </cell>
          <cell r="H1054">
            <v>5.2687900000000001</v>
          </cell>
          <cell r="I1054">
            <v>32.090000000000003</v>
          </cell>
          <cell r="J1054">
            <v>14.69</v>
          </cell>
          <cell r="L1054">
            <v>0.37284435712726482</v>
          </cell>
          <cell r="M1054">
            <v>0.50533223954060724</v>
          </cell>
          <cell r="N1054">
            <v>0.25192442267319826</v>
          </cell>
          <cell r="O1054">
            <v>0.13201372329395888</v>
          </cell>
          <cell r="P1054">
            <v>0.18019645935910256</v>
          </cell>
          <cell r="Q1054">
            <v>0.98331273176761469</v>
          </cell>
          <cell r="R1054">
            <v>-0.1985815602836879</v>
          </cell>
          <cell r="T1054">
            <v>0.54380086165629482</v>
          </cell>
          <cell r="U1054">
            <v>0.74501814348557649</v>
          </cell>
          <cell r="V1054">
            <v>1.3529048207663783</v>
          </cell>
        </row>
        <row r="1055">
          <cell r="C1055">
            <v>41397</v>
          </cell>
          <cell r="D1055">
            <v>63.77</v>
          </cell>
          <cell r="E1055">
            <v>37.01</v>
          </cell>
          <cell r="F1055">
            <v>36.06</v>
          </cell>
          <cell r="G1055">
            <v>8.7873020000000004</v>
          </cell>
          <cell r="H1055">
            <v>5.2687900000000001</v>
          </cell>
          <cell r="I1055">
            <v>31.88</v>
          </cell>
          <cell r="J1055">
            <v>15.12</v>
          </cell>
          <cell r="L1055">
            <v>0.39205413665138611</v>
          </cell>
          <cell r="M1055">
            <v>0.51804757998359308</v>
          </cell>
          <cell r="N1055">
            <v>0.26172148355493374</v>
          </cell>
          <cell r="O1055">
            <v>0.14010067364439149</v>
          </cell>
          <cell r="P1055">
            <v>0.18019645935910256</v>
          </cell>
          <cell r="Q1055">
            <v>0.97033374536464767</v>
          </cell>
          <cell r="R1055">
            <v>-0.17512274959083463</v>
          </cell>
          <cell r="T1055">
            <v>0.49497367161321193</v>
          </cell>
          <cell r="U1055">
            <v>0.70519876745930388</v>
          </cell>
          <cell r="V1055">
            <v>1.2904820766378244</v>
          </cell>
        </row>
        <row r="1056">
          <cell r="C1056">
            <v>41400</v>
          </cell>
          <cell r="D1056">
            <v>63.86</v>
          </cell>
          <cell r="E1056">
            <v>37.04</v>
          </cell>
          <cell r="F1056">
            <v>36.17</v>
          </cell>
          <cell r="G1056">
            <v>8.7732829999999993</v>
          </cell>
          <cell r="H1056">
            <v>5.2687900000000001</v>
          </cell>
          <cell r="I1056">
            <v>32.799999999999997</v>
          </cell>
          <cell r="J1056">
            <v>15.23</v>
          </cell>
          <cell r="L1056">
            <v>0.39401877319362577</v>
          </cell>
          <cell r="M1056">
            <v>0.51927809680065629</v>
          </cell>
          <cell r="N1056">
            <v>0.26557032890132981</v>
          </cell>
          <cell r="O1056">
            <v>0.13828179097211923</v>
          </cell>
          <cell r="P1056">
            <v>0.18019645935910256</v>
          </cell>
          <cell r="Q1056">
            <v>1.0271940667490727</v>
          </cell>
          <cell r="R1056">
            <v>-0.16912165848336047</v>
          </cell>
          <cell r="T1056">
            <v>0.50143609382479637</v>
          </cell>
          <cell r="U1056">
            <v>0.70145857406393819</v>
          </cell>
          <cell r="V1056">
            <v>1.3102595797280594</v>
          </cell>
        </row>
        <row r="1057">
          <cell r="C1057">
            <v>41401</v>
          </cell>
          <cell r="D1057">
            <v>63.97</v>
          </cell>
          <cell r="E1057">
            <v>37.04</v>
          </cell>
          <cell r="F1057">
            <v>36.29</v>
          </cell>
          <cell r="G1057">
            <v>8.9057490000000001</v>
          </cell>
          <cell r="H1057">
            <v>5.4427950000000003</v>
          </cell>
          <cell r="I1057">
            <v>32.54</v>
          </cell>
          <cell r="J1057">
            <v>15.17</v>
          </cell>
          <cell r="L1057">
            <v>0.39641999563414099</v>
          </cell>
          <cell r="M1057">
            <v>0.51927809680065629</v>
          </cell>
          <cell r="N1057">
            <v>0.26976906927921629</v>
          </cell>
          <cell r="O1057">
            <v>0.15546847419240462</v>
          </cell>
          <cell r="P1057">
            <v>0.21917316651782026</v>
          </cell>
          <cell r="Q1057">
            <v>1.0111248454882569</v>
          </cell>
          <cell r="R1057">
            <v>-0.17239498090561911</v>
          </cell>
          <cell r="T1057">
            <v>0.46936333173767364</v>
          </cell>
          <cell r="U1057">
            <v>0.68296539560907377</v>
          </cell>
          <cell r="V1057">
            <v>1.2676143386897403</v>
          </cell>
        </row>
        <row r="1058">
          <cell r="C1058">
            <v>41402</v>
          </cell>
          <cell r="D1058">
            <v>64.12</v>
          </cell>
          <cell r="E1058">
            <v>37.090000000000003</v>
          </cell>
          <cell r="F1058">
            <v>36.409999999999997</v>
          </cell>
          <cell r="G1058">
            <v>9.4021489999999996</v>
          </cell>
          <cell r="H1058">
            <v>5.1800889999999997</v>
          </cell>
          <cell r="I1058">
            <v>33.5</v>
          </cell>
          <cell r="J1058">
            <v>15.27</v>
          </cell>
          <cell r="L1058">
            <v>0.39969438987120709</v>
          </cell>
          <cell r="M1058">
            <v>0.52132895816242852</v>
          </cell>
          <cell r="N1058">
            <v>0.27396780965710277</v>
          </cell>
          <cell r="O1058">
            <v>0.21987345019039295</v>
          </cell>
          <cell r="P1058">
            <v>0.16032764580957548</v>
          </cell>
          <cell r="Q1058">
            <v>1.0704573547589615</v>
          </cell>
          <cell r="R1058">
            <v>-0.16693944353518819</v>
          </cell>
          <cell r="T1058">
            <v>0.50526567735758732</v>
          </cell>
          <cell r="U1058">
            <v>0.69671491414786435</v>
          </cell>
          <cell r="V1058">
            <v>1.2929542645241039</v>
          </cell>
        </row>
        <row r="1059">
          <cell r="C1059">
            <v>41403</v>
          </cell>
          <cell r="D1059">
            <v>64.11</v>
          </cell>
          <cell r="E1059">
            <v>37.01</v>
          </cell>
          <cell r="F1059">
            <v>36.51</v>
          </cell>
          <cell r="G1059">
            <v>9.2305679999999999</v>
          </cell>
          <cell r="H1059">
            <v>4.9053180000000003</v>
          </cell>
          <cell r="I1059">
            <v>33.869999999999997</v>
          </cell>
          <cell r="J1059">
            <v>15.33</v>
          </cell>
          <cell r="L1059">
            <v>0.39947609692206942</v>
          </cell>
          <cell r="M1059">
            <v>0.51804757998359308</v>
          </cell>
          <cell r="N1059">
            <v>0.27746675997200843</v>
          </cell>
          <cell r="O1059">
            <v>0.19761182612369099</v>
          </cell>
          <cell r="P1059">
            <v>9.8779593726543435E-2</v>
          </cell>
          <cell r="Q1059">
            <v>1.0933250927070457</v>
          </cell>
          <cell r="R1059">
            <v>-0.16366612111292955</v>
          </cell>
          <cell r="T1059">
            <v>0.50981330780277634</v>
          </cell>
          <cell r="U1059">
            <v>0.71107259421435653</v>
          </cell>
          <cell r="V1059">
            <v>1.3022249690976515</v>
          </cell>
        </row>
        <row r="1060">
          <cell r="C1060">
            <v>41404</v>
          </cell>
          <cell r="D1060">
            <v>64.64</v>
          </cell>
          <cell r="E1060">
            <v>37.04</v>
          </cell>
          <cell r="F1060">
            <v>36.619999999999997</v>
          </cell>
          <cell r="G1060">
            <v>9.3194330000000001</v>
          </cell>
          <cell r="H1060">
            <v>4.8292109999999999</v>
          </cell>
          <cell r="I1060">
            <v>34.06</v>
          </cell>
          <cell r="J1060">
            <v>16.010000000000002</v>
          </cell>
          <cell r="L1060">
            <v>0.41104562322636973</v>
          </cell>
          <cell r="M1060">
            <v>0.51927809680065629</v>
          </cell>
          <cell r="N1060">
            <v>0.28131560531840449</v>
          </cell>
          <cell r="O1060">
            <v>0.20914153642196109</v>
          </cell>
          <cell r="P1060">
            <v>8.1731806296707621E-2</v>
          </cell>
          <cell r="Q1060">
            <v>1.105067985166873</v>
          </cell>
          <cell r="R1060">
            <v>-0.12656846699399871</v>
          </cell>
          <cell r="T1060">
            <v>0.51507898516036366</v>
          </cell>
          <cell r="U1060">
            <v>0.72406697885625104</v>
          </cell>
          <cell r="V1060">
            <v>1.3065512978986402</v>
          </cell>
        </row>
        <row r="1061">
          <cell r="C1061">
            <v>41407</v>
          </cell>
          <cell r="D1061">
            <v>64.814999999999998</v>
          </cell>
          <cell r="E1061">
            <v>36.54</v>
          </cell>
          <cell r="F1061">
            <v>36.21</v>
          </cell>
          <cell r="G1061">
            <v>9.1626130000000003</v>
          </cell>
          <cell r="H1061">
            <v>4.9118329999999997</v>
          </cell>
          <cell r="I1061">
            <v>33.619999999999997</v>
          </cell>
          <cell r="J1061">
            <v>15.82</v>
          </cell>
          <cell r="L1061">
            <v>0.41486574983628022</v>
          </cell>
          <cell r="M1061">
            <v>0.49876948318293679</v>
          </cell>
          <cell r="N1061">
            <v>0.2669699090272919</v>
          </cell>
          <cell r="O1061">
            <v>0.18879506515684308</v>
          </cell>
          <cell r="P1061">
            <v>0.10023893826916574</v>
          </cell>
          <cell r="Q1061">
            <v>1.0778739184177994</v>
          </cell>
          <cell r="R1061">
            <v>-0.13693398799781764</v>
          </cell>
          <cell r="T1061">
            <v>0.5203446625179512</v>
          </cell>
          <cell r="U1061">
            <v>0.72477143262583865</v>
          </cell>
          <cell r="V1061">
            <v>1.3102595797280594</v>
          </cell>
        </row>
        <row r="1062">
          <cell r="C1062">
            <v>41408</v>
          </cell>
          <cell r="D1062">
            <v>65.319999999999993</v>
          </cell>
          <cell r="E1062">
            <v>36.51</v>
          </cell>
          <cell r="F1062">
            <v>36.57</v>
          </cell>
          <cell r="G1062">
            <v>9.149419</v>
          </cell>
          <cell r="H1062">
            <v>4.9862849999999996</v>
          </cell>
          <cell r="I1062">
            <v>33.700000000000003</v>
          </cell>
          <cell r="J1062">
            <v>15.98</v>
          </cell>
          <cell r="L1062">
            <v>0.42588954376773613</v>
          </cell>
          <cell r="M1062">
            <v>0.49753896636587358</v>
          </cell>
          <cell r="N1062">
            <v>0.27956613016095178</v>
          </cell>
          <cell r="O1062">
            <v>0.18708322137497868</v>
          </cell>
          <cell r="P1062">
            <v>0.11691600962562609</v>
          </cell>
          <cell r="Q1062">
            <v>1.0828182941903588</v>
          </cell>
          <cell r="R1062">
            <v>-0.12820512820512808</v>
          </cell>
          <cell r="T1062">
            <v>0.51842987075155578</v>
          </cell>
          <cell r="U1062">
            <v>0.74060390439700763</v>
          </cell>
          <cell r="V1062">
            <v>1.3244746600741655</v>
          </cell>
        </row>
        <row r="1063">
          <cell r="C1063">
            <v>41409</v>
          </cell>
          <cell r="D1063">
            <v>65.540000000000006</v>
          </cell>
          <cell r="E1063">
            <v>36.81</v>
          </cell>
          <cell r="F1063">
            <v>36.68</v>
          </cell>
          <cell r="G1063">
            <v>9.2679480000000005</v>
          </cell>
          <cell r="H1063">
            <v>5.1051780000000004</v>
          </cell>
          <cell r="I1063">
            <v>34.18</v>
          </cell>
          <cell r="J1063">
            <v>16.5</v>
          </cell>
          <cell r="L1063">
            <v>0.43069198864876679</v>
          </cell>
          <cell r="M1063">
            <v>0.50984413453650546</v>
          </cell>
          <cell r="N1063">
            <v>0.28341497550734784</v>
          </cell>
          <cell r="O1063">
            <v>0.20246166093997786</v>
          </cell>
          <cell r="P1063">
            <v>0.14354775954213106</v>
          </cell>
          <cell r="Q1063">
            <v>1.1124845488257109</v>
          </cell>
          <cell r="R1063">
            <v>-9.9836333878887018E-2</v>
          </cell>
          <cell r="T1063">
            <v>0.52058401148875044</v>
          </cell>
          <cell r="U1063">
            <v>0.74005149100934542</v>
          </cell>
          <cell r="V1063">
            <v>1.3782447466007415</v>
          </cell>
        </row>
        <row r="1064">
          <cell r="C1064">
            <v>41410</v>
          </cell>
          <cell r="D1064">
            <v>65.64</v>
          </cell>
          <cell r="E1064">
            <v>36.6</v>
          </cell>
          <cell r="F1064">
            <v>36.57</v>
          </cell>
          <cell r="G1064">
            <v>9.3121010000000002</v>
          </cell>
          <cell r="H1064">
            <v>4.9931469999999996</v>
          </cell>
          <cell r="I1064">
            <v>34.204999999999998</v>
          </cell>
          <cell r="J1064">
            <v>16.63</v>
          </cell>
          <cell r="L1064">
            <v>0.43287491814014412</v>
          </cell>
          <cell r="M1064">
            <v>0.50123051681706321</v>
          </cell>
          <cell r="N1064">
            <v>0.27956613016095178</v>
          </cell>
          <cell r="O1064">
            <v>0.20819025261048396</v>
          </cell>
          <cell r="P1064">
            <v>0.11845308134496224</v>
          </cell>
          <cell r="Q1064">
            <v>1.1140296662546354</v>
          </cell>
          <cell r="R1064">
            <v>-9.2744135297326724E-2</v>
          </cell>
          <cell r="T1064">
            <v>0.52752513164193404</v>
          </cell>
          <cell r="U1064">
            <v>0.74525634008392638</v>
          </cell>
          <cell r="V1064">
            <v>1.3850432632880101</v>
          </cell>
        </row>
        <row r="1065">
          <cell r="C1065">
            <v>41411</v>
          </cell>
          <cell r="D1065">
            <v>66.61</v>
          </cell>
          <cell r="E1065">
            <v>36.770000000000003</v>
          </cell>
          <cell r="F1065">
            <v>37.549999999999997</v>
          </cell>
          <cell r="G1065">
            <v>9.3864199999999993</v>
          </cell>
          <cell r="H1065">
            <v>5.0589890000000004</v>
          </cell>
          <cell r="I1065">
            <v>34.43</v>
          </cell>
          <cell r="J1065">
            <v>16.55</v>
          </cell>
          <cell r="L1065">
            <v>0.45404933420650506</v>
          </cell>
          <cell r="M1065">
            <v>0.50820344544708806</v>
          </cell>
          <cell r="N1065">
            <v>0.31385584324702598</v>
          </cell>
          <cell r="O1065">
            <v>0.21783270509073049</v>
          </cell>
          <cell r="P1065">
            <v>0.13320153312936123</v>
          </cell>
          <cell r="Q1065">
            <v>1.1279357231149567</v>
          </cell>
          <cell r="R1065">
            <v>-9.7108565193671503E-2</v>
          </cell>
          <cell r="T1065">
            <v>0.52752513164193404</v>
          </cell>
          <cell r="U1065">
            <v>0.74525634008392638</v>
          </cell>
          <cell r="V1065">
            <v>1.3850432632880101</v>
          </cell>
        </row>
        <row r="1066">
          <cell r="C1066">
            <v>41414</v>
          </cell>
          <cell r="D1066">
            <v>66.099999999999994</v>
          </cell>
          <cell r="E1066">
            <v>36.630000000000003</v>
          </cell>
          <cell r="F1066">
            <v>37.4</v>
          </cell>
          <cell r="G1066">
            <v>9.6776269999999993</v>
          </cell>
          <cell r="H1066">
            <v>5.3178510000000001</v>
          </cell>
          <cell r="I1066">
            <v>34.44</v>
          </cell>
          <cell r="J1066">
            <v>16.690000000000001</v>
          </cell>
          <cell r="L1066">
            <v>0.44291639380048009</v>
          </cell>
          <cell r="M1066">
            <v>0.50246103363412642</v>
          </cell>
          <cell r="N1066">
            <v>0.3086074177746676</v>
          </cell>
          <cell r="O1066">
            <v>0.25561509801064641</v>
          </cell>
          <cell r="P1066">
            <v>0.1911860069578144</v>
          </cell>
          <cell r="Q1066">
            <v>1.1285537700865267</v>
          </cell>
          <cell r="R1066">
            <v>-8.9470812875068084E-2</v>
          </cell>
          <cell r="T1066">
            <v>0.54739109621828641</v>
          </cell>
          <cell r="U1066">
            <v>0.76335421354578448</v>
          </cell>
          <cell r="V1066">
            <v>1.3986402966625464</v>
          </cell>
        </row>
        <row r="1067">
          <cell r="C1067">
            <v>41415</v>
          </cell>
          <cell r="D1067">
            <v>65.760000000000005</v>
          </cell>
          <cell r="E1067">
            <v>36.6</v>
          </cell>
          <cell r="F1067">
            <v>37.4</v>
          </cell>
          <cell r="G1067">
            <v>9.9038900000000005</v>
          </cell>
          <cell r="H1067">
            <v>5.2718930000000004</v>
          </cell>
          <cell r="I1067">
            <v>35.090000000000003</v>
          </cell>
          <cell r="J1067">
            <v>16.670000000000002</v>
          </cell>
          <cell r="L1067">
            <v>0.435494433529797</v>
          </cell>
          <cell r="M1067">
            <v>0.50123051681706321</v>
          </cell>
          <cell r="N1067">
            <v>0.3086074177746676</v>
          </cell>
          <cell r="O1067">
            <v>0.28497138947767486</v>
          </cell>
          <cell r="P1067">
            <v>0.18089152399697794</v>
          </cell>
          <cell r="Q1067">
            <v>1.1687268232385666</v>
          </cell>
          <cell r="R1067">
            <v>-9.0561920349154224E-2</v>
          </cell>
          <cell r="T1067">
            <v>0.51651507898516025</v>
          </cell>
          <cell r="U1067">
            <v>0.76611628048409641</v>
          </cell>
          <cell r="V1067">
            <v>1.3034610630407915</v>
          </cell>
        </row>
        <row r="1068">
          <cell r="C1068">
            <v>41416</v>
          </cell>
          <cell r="D1068">
            <v>65.23</v>
          </cell>
          <cell r="E1068">
            <v>36.01</v>
          </cell>
          <cell r="F1068">
            <v>36.700000000000003</v>
          </cell>
          <cell r="G1068">
            <v>9.7237779999999994</v>
          </cell>
          <cell r="H1068">
            <v>5.242286</v>
          </cell>
          <cell r="I1068">
            <v>34.56</v>
          </cell>
          <cell r="J1068">
            <v>16.03</v>
          </cell>
          <cell r="L1068">
            <v>0.42392490722549669</v>
          </cell>
          <cell r="M1068">
            <v>0.47703035274815431</v>
          </cell>
          <cell r="N1068">
            <v>0.28411476557032911</v>
          </cell>
          <cell r="O1068">
            <v>0.26160291841210315</v>
          </cell>
          <cell r="P1068">
            <v>0.17425962624203883</v>
          </cell>
          <cell r="Q1068">
            <v>1.135970333745365</v>
          </cell>
          <cell r="R1068">
            <v>-0.12547735951991257</v>
          </cell>
          <cell r="T1068">
            <v>0.53279080899952136</v>
          </cell>
          <cell r="U1068">
            <v>0.77596342922013439</v>
          </cell>
          <cell r="V1068">
            <v>1.322620519159456</v>
          </cell>
        </row>
        <row r="1069">
          <cell r="C1069">
            <v>41417</v>
          </cell>
          <cell r="D1069">
            <v>63.91</v>
          </cell>
          <cell r="E1069">
            <v>35.99</v>
          </cell>
          <cell r="F1069">
            <v>36.76</v>
          </cell>
          <cell r="G1069">
            <v>9.4350830000000006</v>
          </cell>
          <cell r="H1069">
            <v>5.0012309999999998</v>
          </cell>
          <cell r="I1069">
            <v>33.97</v>
          </cell>
          <cell r="J1069">
            <v>16.27</v>
          </cell>
          <cell r="L1069">
            <v>0.39511023793931432</v>
          </cell>
          <cell r="M1069">
            <v>0.4762100082034455</v>
          </cell>
          <cell r="N1069">
            <v>0.28621413575927224</v>
          </cell>
          <cell r="O1069">
            <v>0.22414644269546513</v>
          </cell>
          <cell r="P1069">
            <v>0.1202638781650025</v>
          </cell>
          <cell r="Q1069">
            <v>1.0995055624227441</v>
          </cell>
          <cell r="R1069">
            <v>-0.11238406983087823</v>
          </cell>
          <cell r="T1069">
            <v>0.54858784107228331</v>
          </cell>
          <cell r="U1069">
            <v>0.7843256502260334</v>
          </cell>
          <cell r="V1069">
            <v>1.3689740420271941</v>
          </cell>
        </row>
        <row r="1070">
          <cell r="C1070">
            <v>41418</v>
          </cell>
          <cell r="D1070">
            <v>64.260000000000005</v>
          </cell>
          <cell r="E1070">
            <v>35.99</v>
          </cell>
          <cell r="F1070">
            <v>36.590000000000003</v>
          </cell>
          <cell r="G1070">
            <v>9.2899139999999996</v>
          </cell>
          <cell r="H1070">
            <v>5.0032199999999998</v>
          </cell>
          <cell r="I1070">
            <v>34.1</v>
          </cell>
          <cell r="J1070">
            <v>16.04</v>
          </cell>
          <cell r="L1070">
            <v>0.40275049115913553</v>
          </cell>
          <cell r="M1070">
            <v>0.4762100082034455</v>
          </cell>
          <cell r="N1070">
            <v>0.28026592022393304</v>
          </cell>
          <cell r="O1070">
            <v>0.20531162005112158</v>
          </cell>
          <cell r="P1070">
            <v>0.12070940944593511</v>
          </cell>
          <cell r="Q1070">
            <v>1.107540173053152</v>
          </cell>
          <cell r="R1070">
            <v>-0.12493180578286955</v>
          </cell>
          <cell r="T1070">
            <v>0.58221637146960259</v>
          </cell>
          <cell r="U1070">
            <v>0.81348699547933279</v>
          </cell>
          <cell r="V1070">
            <v>1.3850432632880101</v>
          </cell>
        </row>
        <row r="1071">
          <cell r="C1071">
            <v>41421</v>
          </cell>
          <cell r="D1071">
            <v>64.260000000000005</v>
          </cell>
          <cell r="E1071">
            <v>35.99</v>
          </cell>
          <cell r="F1071">
            <v>36.590000000000003</v>
          </cell>
          <cell r="G1071">
            <v>9.3902359999999998</v>
          </cell>
          <cell r="H1071">
            <v>4.7663779999999996</v>
          </cell>
          <cell r="I1071">
            <v>34.1</v>
          </cell>
          <cell r="J1071">
            <v>16.04</v>
          </cell>
          <cell r="L1071">
            <v>0.40275049115913553</v>
          </cell>
          <cell r="M1071">
            <v>0.4762100082034455</v>
          </cell>
          <cell r="N1071">
            <v>0.28026592022393304</v>
          </cell>
          <cell r="O1071">
            <v>0.21832780861290702</v>
          </cell>
          <cell r="P1071">
            <v>6.7657363373207158E-2</v>
          </cell>
          <cell r="Q1071">
            <v>1.107540173053152</v>
          </cell>
          <cell r="R1071">
            <v>-0.12493180578286955</v>
          </cell>
          <cell r="T1071">
            <v>0.59095260890378176</v>
          </cell>
          <cell r="U1071">
            <v>0.82452512720711946</v>
          </cell>
          <cell r="V1071">
            <v>1.4072929542645243</v>
          </cell>
        </row>
        <row r="1072">
          <cell r="C1072">
            <v>41422</v>
          </cell>
          <cell r="D1072">
            <v>64.069999999999993</v>
          </cell>
          <cell r="E1072">
            <v>36.200000000000003</v>
          </cell>
          <cell r="F1072">
            <v>36.08</v>
          </cell>
          <cell r="G1072">
            <v>9.4975229999999993</v>
          </cell>
          <cell r="H1072">
            <v>4.9011930000000001</v>
          </cell>
          <cell r="I1072">
            <v>34.44</v>
          </cell>
          <cell r="J1072">
            <v>16.02</v>
          </cell>
          <cell r="L1072">
            <v>0.39860292512551831</v>
          </cell>
          <cell r="M1072">
            <v>0.48482362592288775</v>
          </cell>
          <cell r="N1072">
            <v>0.26242127361791456</v>
          </cell>
          <cell r="O1072">
            <v>0.23224766489795168</v>
          </cell>
          <cell r="P1072">
            <v>9.7855603513447686E-2</v>
          </cell>
          <cell r="Q1072">
            <v>1.1285537700865267</v>
          </cell>
          <cell r="R1072">
            <v>-0.1260229132569558</v>
          </cell>
          <cell r="T1072">
            <v>0.59095260890378176</v>
          </cell>
          <cell r="U1072">
            <v>0.82828052464067781</v>
          </cell>
          <cell r="V1072">
            <v>1.3491965389369591</v>
          </cell>
        </row>
        <row r="1073">
          <cell r="C1073">
            <v>41423</v>
          </cell>
          <cell r="D1073">
            <v>64.11</v>
          </cell>
          <cell r="E1073">
            <v>36.090000000000003</v>
          </cell>
          <cell r="F1073">
            <v>36.01</v>
          </cell>
          <cell r="G1073">
            <v>9.3101880000000001</v>
          </cell>
          <cell r="H1073">
            <v>5.0056989999999999</v>
          </cell>
          <cell r="I1073">
            <v>34.43</v>
          </cell>
          <cell r="J1073">
            <v>15.98</v>
          </cell>
          <cell r="L1073">
            <v>0.39947609692206942</v>
          </cell>
          <cell r="M1073">
            <v>0.48031173092698953</v>
          </cell>
          <cell r="N1073">
            <v>0.2599720083974808</v>
          </cell>
          <cell r="O1073">
            <v>0.20794205212884775</v>
          </cell>
          <cell r="P1073">
            <v>0.1212646995643023</v>
          </cell>
          <cell r="Q1073">
            <v>1.1279357231149567</v>
          </cell>
          <cell r="R1073">
            <v>-0.12820512820512808</v>
          </cell>
          <cell r="T1073">
            <v>0.59717568214456695</v>
          </cell>
          <cell r="U1073">
            <v>0.82372438119564551</v>
          </cell>
          <cell r="V1073">
            <v>1.4023485784919651</v>
          </cell>
        </row>
        <row r="1074">
          <cell r="C1074">
            <v>41424</v>
          </cell>
          <cell r="D1074">
            <v>64.180000000000007</v>
          </cell>
          <cell r="E1074">
            <v>36.47</v>
          </cell>
          <cell r="F1074">
            <v>36.26</v>
          </cell>
          <cell r="G1074">
            <v>9.5728170000000006</v>
          </cell>
          <cell r="H1074">
            <v>4.8609049999999998</v>
          </cell>
          <cell r="I1074">
            <v>37.82</v>
          </cell>
          <cell r="J1074">
            <v>16.32</v>
          </cell>
          <cell r="L1074">
            <v>0.40100414756603375</v>
          </cell>
          <cell r="M1074">
            <v>0.49589827727645619</v>
          </cell>
          <cell r="N1074">
            <v>0.26871938418474461</v>
          </cell>
          <cell r="O1074">
            <v>0.24201661788504381</v>
          </cell>
          <cell r="P1074">
            <v>8.8831187100066211E-2</v>
          </cell>
          <cell r="Q1074">
            <v>1.3374536464771323</v>
          </cell>
          <cell r="R1074">
            <v>-0.10965630114566272</v>
          </cell>
          <cell r="T1074">
            <v>0.59765438008616567</v>
          </cell>
          <cell r="U1074">
            <v>0.82955259583612073</v>
          </cell>
          <cell r="V1074">
            <v>1.4054388133498148</v>
          </cell>
        </row>
        <row r="1075">
          <cell r="C1075">
            <v>41425</v>
          </cell>
          <cell r="D1075">
            <v>63.48</v>
          </cell>
          <cell r="E1075">
            <v>35.909999999999997</v>
          </cell>
          <cell r="F1075">
            <v>35.909999999999997</v>
          </cell>
          <cell r="G1075">
            <v>9.4146629999999991</v>
          </cell>
          <cell r="H1075">
            <v>4.831683</v>
          </cell>
          <cell r="I1075">
            <v>37.729999999999997</v>
          </cell>
          <cell r="J1075">
            <v>15.92</v>
          </cell>
          <cell r="L1075">
            <v>0.38572364112639157</v>
          </cell>
          <cell r="M1075">
            <v>0.47292863002461027</v>
          </cell>
          <cell r="N1075">
            <v>0.25647305808257514</v>
          </cell>
          <cell r="O1075">
            <v>0.22149706797773949</v>
          </cell>
          <cell r="P1075">
            <v>8.2285528431682797E-2</v>
          </cell>
          <cell r="Q1075">
            <v>1.3318912237330034</v>
          </cell>
          <cell r="R1075">
            <v>-0.13147845062738672</v>
          </cell>
          <cell r="T1075">
            <v>0.58425083772139774</v>
          </cell>
          <cell r="U1075">
            <v>0.83020130146566939</v>
          </cell>
          <cell r="V1075">
            <v>1.3238566131025959</v>
          </cell>
        </row>
        <row r="1076">
          <cell r="C1076">
            <v>41428</v>
          </cell>
          <cell r="D1076">
            <v>63.23</v>
          </cell>
          <cell r="E1076">
            <v>36.03</v>
          </cell>
          <cell r="F1076">
            <v>35.76</v>
          </cell>
          <cell r="G1076">
            <v>9.3543529999999997</v>
          </cell>
          <cell r="H1076">
            <v>4.6453040000000003</v>
          </cell>
          <cell r="I1076">
            <v>37.299999999999997</v>
          </cell>
          <cell r="J1076">
            <v>15.81</v>
          </cell>
          <cell r="L1076">
            <v>0.38026631739794792</v>
          </cell>
          <cell r="M1076">
            <v>0.47785069729286311</v>
          </cell>
          <cell r="N1076">
            <v>0.25122463261021699</v>
          </cell>
          <cell r="O1076">
            <v>0.21367220072866888</v>
          </cell>
          <cell r="P1076">
            <v>4.0537074631305625E-2</v>
          </cell>
          <cell r="Q1076">
            <v>1.3053152039555003</v>
          </cell>
          <cell r="R1076">
            <v>-0.13747954173486077</v>
          </cell>
          <cell r="T1076">
            <v>0.58018190521780755</v>
          </cell>
          <cell r="U1076">
            <v>0.81820531533175223</v>
          </cell>
          <cell r="V1076">
            <v>1.3393077873918418</v>
          </cell>
        </row>
        <row r="1077">
          <cell r="C1077">
            <v>41429</v>
          </cell>
          <cell r="D1077">
            <v>63.71</v>
          </cell>
          <cell r="E1077">
            <v>36.64</v>
          </cell>
          <cell r="F1077">
            <v>35.630000000000003</v>
          </cell>
          <cell r="G1077">
            <v>9.7678980000000006</v>
          </cell>
          <cell r="H1077">
            <v>4.6537170000000003</v>
          </cell>
          <cell r="I1077">
            <v>37.799999999999997</v>
          </cell>
          <cell r="J1077">
            <v>15.87</v>
          </cell>
          <cell r="L1077">
            <v>0.39074437895655967</v>
          </cell>
          <cell r="M1077">
            <v>0.50287120590648082</v>
          </cell>
          <cell r="N1077">
            <v>0.24667599720083988</v>
          </cell>
          <cell r="O1077">
            <v>0.2673272285269932</v>
          </cell>
          <cell r="P1077">
            <v>4.2421566670765909E-2</v>
          </cell>
          <cell r="Q1077">
            <v>1.3362175525339923</v>
          </cell>
          <cell r="R1077">
            <v>-0.13420621931260224</v>
          </cell>
          <cell r="T1077">
            <v>0.5770703685974149</v>
          </cell>
          <cell r="U1077">
            <v>0.82468223560177567</v>
          </cell>
          <cell r="V1077">
            <v>1.3355995055624226</v>
          </cell>
        </row>
        <row r="1078">
          <cell r="C1078">
            <v>41430</v>
          </cell>
          <cell r="D1078">
            <v>63.15</v>
          </cell>
          <cell r="E1078">
            <v>35.869999999999997</v>
          </cell>
          <cell r="F1078">
            <v>35.130000000000003</v>
          </cell>
          <cell r="G1078">
            <v>9.7010529999999999</v>
          </cell>
          <cell r="H1078">
            <v>4.6066229999999999</v>
          </cell>
          <cell r="I1078">
            <v>37</v>
          </cell>
          <cell r="J1078">
            <v>15.38</v>
          </cell>
          <cell r="L1078">
            <v>0.37851997380484592</v>
          </cell>
          <cell r="M1078">
            <v>0.47128794093519266</v>
          </cell>
          <cell r="N1078">
            <v>0.22918124562631226</v>
          </cell>
          <cell r="O1078">
            <v>0.25865448352178455</v>
          </cell>
          <cell r="P1078">
            <v>3.1872622405183515E-2</v>
          </cell>
          <cell r="Q1078">
            <v>1.2867737948084055</v>
          </cell>
          <cell r="R1078">
            <v>-0.16093835242771404</v>
          </cell>
          <cell r="T1078">
            <v>0.57252273815222599</v>
          </cell>
          <cell r="U1078">
            <v>0.81397859271422479</v>
          </cell>
          <cell r="V1078">
            <v>1.3244746600741655</v>
          </cell>
        </row>
        <row r="1079">
          <cell r="C1079">
            <v>41431</v>
          </cell>
          <cell r="D1079">
            <v>62.97</v>
          </cell>
          <cell r="E1079">
            <v>35.67</v>
          </cell>
          <cell r="F1079">
            <v>34.96</v>
          </cell>
          <cell r="G1079">
            <v>9.6063299999999998</v>
          </cell>
          <cell r="H1079">
            <v>4.5152450000000002</v>
          </cell>
          <cell r="I1079">
            <v>36.75</v>
          </cell>
          <cell r="J1079">
            <v>15.3</v>
          </cell>
          <cell r="L1079">
            <v>0.3745907007203666</v>
          </cell>
          <cell r="M1079">
            <v>0.46308449548810504</v>
          </cell>
          <cell r="N1079">
            <v>0.22323303009097284</v>
          </cell>
          <cell r="O1079">
            <v>0.24636473222956545</v>
          </cell>
          <cell r="P1079">
            <v>1.1404167207061056E-2</v>
          </cell>
          <cell r="Q1079">
            <v>1.2713226205191597</v>
          </cell>
          <cell r="R1079">
            <v>-0.16530278232405882</v>
          </cell>
          <cell r="T1079">
            <v>0.54308281474389641</v>
          </cell>
          <cell r="U1079">
            <v>0.81414583713434263</v>
          </cell>
          <cell r="V1079">
            <v>1.2799752781211373</v>
          </cell>
        </row>
        <row r="1080">
          <cell r="C1080">
            <v>41432</v>
          </cell>
          <cell r="D1080">
            <v>62.1</v>
          </cell>
          <cell r="E1080">
            <v>36.18</v>
          </cell>
          <cell r="F1080">
            <v>35.39</v>
          </cell>
          <cell r="G1080">
            <v>9.6334459999999993</v>
          </cell>
          <cell r="H1080">
            <v>4.4111609999999999</v>
          </cell>
          <cell r="I1080">
            <v>37.29</v>
          </cell>
          <cell r="J1080">
            <v>15.79</v>
          </cell>
          <cell r="L1080">
            <v>0.35559921414538298</v>
          </cell>
          <cell r="M1080">
            <v>0.48400328137817894</v>
          </cell>
          <cell r="N1080">
            <v>0.23827851644506648</v>
          </cell>
          <cell r="O1080">
            <v>0.24988287350507199</v>
          </cell>
          <cell r="P1080">
            <v>-1.1910401845023677E-2</v>
          </cell>
          <cell r="Q1080">
            <v>1.3046971569839307</v>
          </cell>
          <cell r="R1080">
            <v>-0.13857064920894702</v>
          </cell>
          <cell r="T1080">
            <v>0.55098133078027756</v>
          </cell>
          <cell r="U1080">
            <v>0.82711488171258285</v>
          </cell>
          <cell r="V1080">
            <v>1.2805933250927068</v>
          </cell>
        </row>
        <row r="1081">
          <cell r="C1081">
            <v>41435</v>
          </cell>
          <cell r="D1081">
            <v>62.03</v>
          </cell>
          <cell r="E1081">
            <v>36.619999999999997</v>
          </cell>
          <cell r="F1081">
            <v>34.89</v>
          </cell>
          <cell r="G1081">
            <v>9.6237019999999998</v>
          </cell>
          <cell r="H1081">
            <v>4.6869459999999998</v>
          </cell>
          <cell r="I1081">
            <v>36.83</v>
          </cell>
          <cell r="J1081">
            <v>15.98</v>
          </cell>
          <cell r="L1081">
            <v>0.35407116350141887</v>
          </cell>
          <cell r="M1081">
            <v>0.50205086136177179</v>
          </cell>
          <cell r="N1081">
            <v>0.22078376487053886</v>
          </cell>
          <cell r="O1081">
            <v>0.24861864690127589</v>
          </cell>
          <cell r="P1081">
            <v>4.9864783832209714E-2</v>
          </cell>
          <cell r="Q1081">
            <v>1.2762669962917181</v>
          </cell>
          <cell r="R1081">
            <v>-0.12820512820512808</v>
          </cell>
          <cell r="T1081">
            <v>0.53877453326950697</v>
          </cell>
          <cell r="U1081">
            <v>0.83115408785906852</v>
          </cell>
          <cell r="V1081">
            <v>1.2731767614338692</v>
          </cell>
        </row>
        <row r="1082">
          <cell r="C1082">
            <v>41436</v>
          </cell>
          <cell r="D1082">
            <v>61.66</v>
          </cell>
          <cell r="E1082">
            <v>35.26</v>
          </cell>
          <cell r="F1082">
            <v>34.14</v>
          </cell>
          <cell r="G1082">
            <v>9.6623999999999999</v>
          </cell>
          <cell r="H1082">
            <v>4.7920850000000002</v>
          </cell>
          <cell r="I1082">
            <v>36.29</v>
          </cell>
          <cell r="J1082">
            <v>15.17</v>
          </cell>
          <cell r="L1082">
            <v>0.34599432438332234</v>
          </cell>
          <cell r="M1082">
            <v>0.44626743232157495</v>
          </cell>
          <cell r="N1082">
            <v>0.19454163750874742</v>
          </cell>
          <cell r="O1082">
            <v>0.25363948445399598</v>
          </cell>
          <cell r="P1082">
            <v>7.3415670381219433E-2</v>
          </cell>
          <cell r="Q1082">
            <v>1.2428924598269466</v>
          </cell>
          <cell r="R1082">
            <v>-0.17239498090561911</v>
          </cell>
          <cell r="T1082">
            <v>0.52896122546673041</v>
          </cell>
          <cell r="U1082">
            <v>0.82404873401041978</v>
          </cell>
          <cell r="V1082">
            <v>1.2614338689740421</v>
          </cell>
        </row>
        <row r="1083">
          <cell r="C1083">
            <v>41437</v>
          </cell>
          <cell r="D1083">
            <v>61.11</v>
          </cell>
          <cell r="E1083">
            <v>34.79</v>
          </cell>
          <cell r="F1083">
            <v>33.299999999999997</v>
          </cell>
          <cell r="G1083">
            <v>9.4366289999999999</v>
          </cell>
          <cell r="H1083">
            <v>4.852849</v>
          </cell>
          <cell r="I1083">
            <v>35.979999999999997</v>
          </cell>
          <cell r="J1083">
            <v>14.61</v>
          </cell>
          <cell r="L1083">
            <v>0.33398821218074648</v>
          </cell>
          <cell r="M1083">
            <v>0.42698933552091889</v>
          </cell>
          <cell r="N1083">
            <v>0.16515045486354096</v>
          </cell>
          <cell r="O1083">
            <v>0.22434702708888343</v>
          </cell>
          <cell r="P1083">
            <v>8.7026662213593786E-2</v>
          </cell>
          <cell r="Q1083">
            <v>1.2237330037082819</v>
          </cell>
          <cell r="R1083">
            <v>-0.20294599018003268</v>
          </cell>
          <cell r="T1083">
            <v>0.54739109621828641</v>
          </cell>
          <cell r="U1083">
            <v>0.83283160007297941</v>
          </cell>
          <cell r="V1083">
            <v>1.2775030902348579</v>
          </cell>
        </row>
        <row r="1084">
          <cell r="C1084">
            <v>41438</v>
          </cell>
          <cell r="D1084">
            <v>61.96</v>
          </cell>
          <cell r="E1084">
            <v>35.479999999999997</v>
          </cell>
          <cell r="F1084">
            <v>33.54</v>
          </cell>
          <cell r="G1084">
            <v>9.5236190000000001</v>
          </cell>
          <cell r="H1084">
            <v>4.7725109999999997</v>
          </cell>
          <cell r="I1084">
            <v>37.11</v>
          </cell>
          <cell r="J1084">
            <v>14.91</v>
          </cell>
          <cell r="L1084">
            <v>0.35254311285745477</v>
          </cell>
          <cell r="M1084">
            <v>0.4552912223133716</v>
          </cell>
          <cell r="N1084">
            <v>0.17354793561931414</v>
          </cell>
          <cell r="O1084">
            <v>0.23563346718168154</v>
          </cell>
          <cell r="P1084">
            <v>6.9031140822156445E-2</v>
          </cell>
          <cell r="Q1084">
            <v>1.2935723114956739</v>
          </cell>
          <cell r="R1084">
            <v>-0.1865793780687397</v>
          </cell>
          <cell r="T1084">
            <v>0.55505026328386775</v>
          </cell>
          <cell r="U1084">
            <v>0.83784893267651883</v>
          </cell>
          <cell r="V1084">
            <v>1.2669962917181707</v>
          </cell>
        </row>
        <row r="1085">
          <cell r="C1085">
            <v>41439</v>
          </cell>
          <cell r="D1085">
            <v>61.38</v>
          </cell>
          <cell r="E1085">
            <v>35.479999999999997</v>
          </cell>
          <cell r="F1085">
            <v>33.79</v>
          </cell>
          <cell r="G1085">
            <v>9.5550660000000001</v>
          </cell>
          <cell r="H1085">
            <v>4.8891239999999998</v>
          </cell>
          <cell r="I1085">
            <v>37.590000000000003</v>
          </cell>
          <cell r="J1085">
            <v>14.96</v>
          </cell>
          <cell r="L1085">
            <v>0.33988212180746569</v>
          </cell>
          <cell r="M1085">
            <v>0.4552912223133716</v>
          </cell>
          <cell r="N1085">
            <v>0.18229531140657818</v>
          </cell>
          <cell r="O1085">
            <v>0.23971353019580066</v>
          </cell>
          <cell r="P1085">
            <v>9.5152176148150192E-2</v>
          </cell>
          <cell r="Q1085">
            <v>1.3232385661310264</v>
          </cell>
          <cell r="R1085">
            <v>-0.18385160938352418</v>
          </cell>
          <cell r="T1085">
            <v>0.58209669698420274</v>
          </cell>
          <cell r="U1085">
            <v>0.86286971152871528</v>
          </cell>
          <cell r="V1085">
            <v>1.3114956736711989</v>
          </cell>
        </row>
        <row r="1086">
          <cell r="C1086">
            <v>41442</v>
          </cell>
          <cell r="D1086">
            <v>62.07</v>
          </cell>
          <cell r="E1086">
            <v>35.78</v>
          </cell>
          <cell r="F1086">
            <v>34.28</v>
          </cell>
          <cell r="G1086">
            <v>9.761984</v>
          </cell>
          <cell r="H1086">
            <v>4.8770210000000001</v>
          </cell>
          <cell r="I1086">
            <v>38.090000000000003</v>
          </cell>
          <cell r="J1086">
            <v>15.21</v>
          </cell>
          <cell r="L1086">
            <v>0.35494433529796976</v>
          </cell>
          <cell r="M1086">
            <v>0.46759639048400348</v>
          </cell>
          <cell r="N1086">
            <v>0.19944016794961517</v>
          </cell>
          <cell r="O1086">
            <v>0.26655992186290733</v>
          </cell>
          <cell r="P1086">
            <v>9.2441132863520847E-2</v>
          </cell>
          <cell r="Q1086">
            <v>1.354140914709518</v>
          </cell>
          <cell r="R1086">
            <v>-0.17021276595744672</v>
          </cell>
          <cell r="T1086">
            <v>0.57348013403542353</v>
          </cell>
          <cell r="U1086">
            <v>0.86988890916093997</v>
          </cell>
          <cell r="V1086">
            <v>1.3170580964153276</v>
          </cell>
        </row>
        <row r="1087">
          <cell r="C1087">
            <v>41443</v>
          </cell>
          <cell r="D1087">
            <v>62.38</v>
          </cell>
          <cell r="E1087">
            <v>36.119999999999997</v>
          </cell>
          <cell r="F1087">
            <v>34.619999999999997</v>
          </cell>
          <cell r="G1087">
            <v>9.9081460000000003</v>
          </cell>
          <cell r="H1087">
            <v>4.9023199999999996</v>
          </cell>
          <cell r="I1087">
            <v>38.75</v>
          </cell>
          <cell r="J1087">
            <v>15.23</v>
          </cell>
          <cell r="L1087">
            <v>0.36171141672123985</v>
          </cell>
          <cell r="M1087">
            <v>0.48154224774405252</v>
          </cell>
          <cell r="N1087">
            <v>0.211336599020294</v>
          </cell>
          <cell r="O1087">
            <v>0.28552358040806869</v>
          </cell>
          <cell r="P1087">
            <v>9.8108048839546713E-2</v>
          </cell>
          <cell r="Q1087">
            <v>1.3949320148331275</v>
          </cell>
          <cell r="R1087">
            <v>-0.16912165848336047</v>
          </cell>
          <cell r="T1087">
            <v>0.57012924844423163</v>
          </cell>
          <cell r="U1087">
            <v>0.87159176143850459</v>
          </cell>
          <cell r="V1087">
            <v>1.2880098887515452</v>
          </cell>
        </row>
        <row r="1088">
          <cell r="C1088">
            <v>41444</v>
          </cell>
          <cell r="D1088">
            <v>61.91</v>
          </cell>
          <cell r="E1088">
            <v>35.71</v>
          </cell>
          <cell r="F1088">
            <v>34.159999999999997</v>
          </cell>
          <cell r="G1088">
            <v>9.9752030000000005</v>
          </cell>
          <cell r="H1088">
            <v>5.0586320000000002</v>
          </cell>
          <cell r="I1088">
            <v>38.07</v>
          </cell>
          <cell r="J1088">
            <v>14.88</v>
          </cell>
          <cell r="L1088">
            <v>0.35145164811176577</v>
          </cell>
          <cell r="M1088">
            <v>0.46472518457752265</v>
          </cell>
          <cell r="N1088">
            <v>0.19524142757172847</v>
          </cell>
          <cell r="O1088">
            <v>0.29422383116450912</v>
          </cell>
          <cell r="P1088">
            <v>0.13312156597637337</v>
          </cell>
          <cell r="Q1088">
            <v>1.3529048207663785</v>
          </cell>
          <cell r="R1088">
            <v>-0.18821603927986896</v>
          </cell>
          <cell r="T1088">
            <v>0.56055528961225465</v>
          </cell>
          <cell r="U1088">
            <v>0.85781690283605994</v>
          </cell>
          <cell r="V1088">
            <v>1.2781211372064276</v>
          </cell>
        </row>
        <row r="1089">
          <cell r="C1089">
            <v>41445</v>
          </cell>
          <cell r="D1089">
            <v>60.92</v>
          </cell>
          <cell r="E1089">
            <v>34.625</v>
          </cell>
          <cell r="F1089">
            <v>33.43</v>
          </cell>
          <cell r="G1089">
            <v>9.3355329999999999</v>
          </cell>
          <cell r="H1089">
            <v>4.8743179999999997</v>
          </cell>
          <cell r="I1089">
            <v>37.06</v>
          </cell>
          <cell r="J1089">
            <v>14.08</v>
          </cell>
          <cell r="L1089">
            <v>0.32984064614712949</v>
          </cell>
          <cell r="M1089">
            <v>0.42022149302707135</v>
          </cell>
          <cell r="N1089">
            <v>0.16969909027291807</v>
          </cell>
          <cell r="O1089">
            <v>0.21123041658627928</v>
          </cell>
          <cell r="P1089">
            <v>9.1835667276612076E-2</v>
          </cell>
          <cell r="Q1089">
            <v>1.2904820766378244</v>
          </cell>
          <cell r="R1089">
            <v>-0.23186033824331687</v>
          </cell>
          <cell r="T1089">
            <v>0.54356151268549524</v>
          </cell>
          <cell r="U1089">
            <v>0.85185691986458267</v>
          </cell>
          <cell r="V1089">
            <v>1.3046971569839305</v>
          </cell>
        </row>
        <row r="1090">
          <cell r="C1090">
            <v>41446</v>
          </cell>
          <cell r="D1090">
            <v>60.67</v>
          </cell>
          <cell r="E1090">
            <v>34.950000000000003</v>
          </cell>
          <cell r="F1090">
            <v>33.244999999999997</v>
          </cell>
          <cell r="G1090">
            <v>8.9811720000000008</v>
          </cell>
          <cell r="H1090">
            <v>4.8895499999999998</v>
          </cell>
          <cell r="I1090">
            <v>37.380000000000003</v>
          </cell>
          <cell r="J1090">
            <v>14.01</v>
          </cell>
          <cell r="L1090">
            <v>0.32438332241868584</v>
          </cell>
          <cell r="M1090">
            <v>0.43355209187858912</v>
          </cell>
          <cell r="N1090">
            <v>0.16322603219034293</v>
          </cell>
          <cell r="O1090">
            <v>0.16525416416963323</v>
          </cell>
          <cell r="P1090">
            <v>9.5247599137429972E-2</v>
          </cell>
          <cell r="Q1090">
            <v>1.3102595797280596</v>
          </cell>
          <cell r="R1090">
            <v>-0.23567921440261863</v>
          </cell>
          <cell r="T1090">
            <v>0.54427955959789354</v>
          </cell>
          <cell r="U1090">
            <v>0.85951468710089385</v>
          </cell>
          <cell r="V1090">
            <v>1.3065512978986402</v>
          </cell>
        </row>
        <row r="1091">
          <cell r="C1091">
            <v>41449</v>
          </cell>
          <cell r="D1091">
            <v>59.884999999999998</v>
          </cell>
          <cell r="E1091">
            <v>34.19</v>
          </cell>
          <cell r="F1091">
            <v>32.92</v>
          </cell>
          <cell r="G1091">
            <v>8.6795419999999996</v>
          </cell>
          <cell r="H1091">
            <v>4.7760579999999999</v>
          </cell>
          <cell r="I1091">
            <v>36.69</v>
          </cell>
          <cell r="J1091">
            <v>13.38</v>
          </cell>
          <cell r="L1091">
            <v>0.30724732591137305</v>
          </cell>
          <cell r="M1091">
            <v>0.40237899917965536</v>
          </cell>
          <cell r="N1091">
            <v>0.15185444366690004</v>
          </cell>
          <cell r="O1091">
            <v>0.12611944839551281</v>
          </cell>
          <cell r="P1091">
            <v>6.9825660406604984E-2</v>
          </cell>
          <cell r="Q1091">
            <v>1.2676143386897403</v>
          </cell>
          <cell r="R1091">
            <v>-0.27004909983633374</v>
          </cell>
          <cell r="T1091">
            <v>0.53638104356151273</v>
          </cell>
          <cell r="U1091">
            <v>0.85494840763040003</v>
          </cell>
          <cell r="V1091">
            <v>1.2762669962917181</v>
          </cell>
        </row>
        <row r="1092">
          <cell r="C1092">
            <v>41450</v>
          </cell>
          <cell r="D1092">
            <v>61.81</v>
          </cell>
          <cell r="E1092">
            <v>35.020000000000003</v>
          </cell>
          <cell r="F1092">
            <v>33.72</v>
          </cell>
          <cell r="G1092">
            <v>8.7909500000000005</v>
          </cell>
          <cell r="H1092">
            <v>4.7112930000000004</v>
          </cell>
          <cell r="I1092">
            <v>37.1</v>
          </cell>
          <cell r="J1092">
            <v>13.77</v>
          </cell>
          <cell r="L1092">
            <v>0.34926871862038844</v>
          </cell>
          <cell r="M1092">
            <v>0.43642329778506994</v>
          </cell>
          <cell r="N1092">
            <v>0.17984604618614419</v>
          </cell>
          <cell r="O1092">
            <v>0.14057398015615741</v>
          </cell>
          <cell r="P1092">
            <v>5.5318454066934697E-2</v>
          </cell>
          <cell r="Q1092">
            <v>1.2929542645241039</v>
          </cell>
          <cell r="R1092">
            <v>-0.24877250409165297</v>
          </cell>
          <cell r="T1092">
            <v>0.54212541886069909</v>
          </cell>
          <cell r="U1092">
            <v>0.85993533215755436</v>
          </cell>
          <cell r="V1092">
            <v>1.3300370828182944</v>
          </cell>
        </row>
        <row r="1093">
          <cell r="C1093">
            <v>41451</v>
          </cell>
          <cell r="D1093">
            <v>61.27</v>
          </cell>
          <cell r="E1093">
            <v>34.96</v>
          </cell>
          <cell r="F1093">
            <v>33.869999999999997</v>
          </cell>
          <cell r="G1093">
            <v>9.0782720000000001</v>
          </cell>
          <cell r="H1093">
            <v>4.675484</v>
          </cell>
          <cell r="I1093">
            <v>37.25</v>
          </cell>
          <cell r="J1093">
            <v>13.93</v>
          </cell>
          <cell r="L1093">
            <v>0.33748089936695047</v>
          </cell>
          <cell r="M1093">
            <v>0.43396226415094352</v>
          </cell>
          <cell r="N1093">
            <v>0.18509447165850235</v>
          </cell>
          <cell r="O1093">
            <v>0.17785231721033545</v>
          </cell>
          <cell r="P1093">
            <v>4.7297323026754601E-2</v>
          </cell>
          <cell r="Q1093">
            <v>1.3022249690976513</v>
          </cell>
          <cell r="R1093">
            <v>-0.24004364429896341</v>
          </cell>
          <cell r="T1093">
            <v>0.56031594064145507</v>
          </cell>
          <cell r="U1093">
            <v>0.86727888260455299</v>
          </cell>
          <cell r="V1093">
            <v>1.3498145859085293</v>
          </cell>
        </row>
        <row r="1094">
          <cell r="C1094">
            <v>41452</v>
          </cell>
          <cell r="D1094">
            <v>61.08</v>
          </cell>
          <cell r="E1094">
            <v>34.85</v>
          </cell>
          <cell r="F1094">
            <v>33.61</v>
          </cell>
          <cell r="G1094">
            <v>9.1740969999999997</v>
          </cell>
          <cell r="H1094">
            <v>4.7568229999999998</v>
          </cell>
          <cell r="I1094">
            <v>37.32</v>
          </cell>
          <cell r="J1094">
            <v>14</v>
          </cell>
          <cell r="L1094">
            <v>0.33333333333333326</v>
          </cell>
          <cell r="M1094">
            <v>0.42945036915504531</v>
          </cell>
          <cell r="N1094">
            <v>0.17599720083974812</v>
          </cell>
          <cell r="O1094">
            <v>0.19028504651131706</v>
          </cell>
          <cell r="P1094">
            <v>6.5517066043236483E-2</v>
          </cell>
          <cell r="Q1094">
            <v>1.3065512978986402</v>
          </cell>
          <cell r="R1094">
            <v>-0.23622476813966164</v>
          </cell>
          <cell r="T1094">
            <v>0.53662039253231231</v>
          </cell>
          <cell r="U1094">
            <v>0.85959070729185671</v>
          </cell>
          <cell r="V1094">
            <v>1.3003708281829418</v>
          </cell>
        </row>
        <row r="1095">
          <cell r="C1095">
            <v>41453</v>
          </cell>
          <cell r="D1095">
            <v>61.09</v>
          </cell>
          <cell r="E1095">
            <v>34.85</v>
          </cell>
          <cell r="F1095">
            <v>33.795000000000002</v>
          </cell>
          <cell r="G1095">
            <v>8.9970750000000006</v>
          </cell>
          <cell r="H1095">
            <v>4.8062870000000002</v>
          </cell>
          <cell r="I1095">
            <v>37.380000000000003</v>
          </cell>
          <cell r="J1095">
            <v>13.55</v>
          </cell>
          <cell r="L1095">
            <v>0.33355162628247115</v>
          </cell>
          <cell r="M1095">
            <v>0.42945036915504531</v>
          </cell>
          <cell r="N1095">
            <v>0.18247025892232349</v>
          </cell>
          <cell r="O1095">
            <v>0.16731748474436325</v>
          </cell>
          <cell r="P1095">
            <v>7.6596884685797395E-2</v>
          </cell>
          <cell r="Q1095">
            <v>1.3102595797280596</v>
          </cell>
          <cell r="R1095">
            <v>-0.26077468630660106</v>
          </cell>
          <cell r="T1095">
            <v>0.50191479176639542</v>
          </cell>
          <cell r="U1095">
            <v>0.82758620689655171</v>
          </cell>
          <cell r="V1095">
            <v>1.2262051915945613</v>
          </cell>
        </row>
        <row r="1096">
          <cell r="C1096">
            <v>41456</v>
          </cell>
          <cell r="D1096">
            <v>60.96</v>
          </cell>
          <cell r="E1096">
            <v>35.045000000000002</v>
          </cell>
          <cell r="F1096">
            <v>33.19</v>
          </cell>
          <cell r="G1096">
            <v>9.0750050000000009</v>
          </cell>
          <cell r="H1096">
            <v>4.8831850000000001</v>
          </cell>
          <cell r="I1096">
            <v>37.61</v>
          </cell>
          <cell r="J1096">
            <v>13.63</v>
          </cell>
          <cell r="L1096">
            <v>0.33071381794368038</v>
          </cell>
          <cell r="M1096">
            <v>0.43744872846595584</v>
          </cell>
          <cell r="N1096">
            <v>0.16130160951714489</v>
          </cell>
          <cell r="O1096">
            <v>0.17742844320432161</v>
          </cell>
          <cell r="P1096">
            <v>9.3821854238919977E-2</v>
          </cell>
          <cell r="Q1096">
            <v>1.3244746600741655</v>
          </cell>
          <cell r="R1096">
            <v>-0.25641025641025628</v>
          </cell>
          <cell r="T1096">
            <v>0.50718046912398274</v>
          </cell>
          <cell r="U1096">
            <v>0.82589349064444861</v>
          </cell>
          <cell r="V1096">
            <v>1.2404202719406674</v>
          </cell>
        </row>
        <row r="1097">
          <cell r="C1097">
            <v>41457</v>
          </cell>
          <cell r="D1097">
            <v>60.92</v>
          </cell>
          <cell r="E1097">
            <v>35.130000000000003</v>
          </cell>
          <cell r="F1097">
            <v>33.35</v>
          </cell>
          <cell r="G1097">
            <v>9.140549</v>
          </cell>
          <cell r="H1097">
            <v>4.8807210000000003</v>
          </cell>
          <cell r="I1097">
            <v>38.479999999999997</v>
          </cell>
          <cell r="J1097">
            <v>13.72</v>
          </cell>
          <cell r="L1097">
            <v>0.32984064614712949</v>
          </cell>
          <cell r="M1097">
            <v>0.44093519278096815</v>
          </cell>
          <cell r="N1097">
            <v>0.1668999300209939</v>
          </cell>
          <cell r="O1097">
            <v>0.18593239112296001</v>
          </cell>
          <cell r="P1097">
            <v>9.3269924084964151E-2</v>
          </cell>
          <cell r="Q1097">
            <v>1.3782447466007417</v>
          </cell>
          <cell r="R1097">
            <v>-0.25150027277686837</v>
          </cell>
          <cell r="T1097">
            <v>0.49640976543800863</v>
          </cell>
          <cell r="U1097">
            <v>0.8189553812159176</v>
          </cell>
          <cell r="V1097">
            <v>1.2404202719406674</v>
          </cell>
        </row>
        <row r="1098">
          <cell r="C1098">
            <v>41458</v>
          </cell>
          <cell r="D1098">
            <v>60.91</v>
          </cell>
          <cell r="E1098">
            <v>35.47</v>
          </cell>
          <cell r="F1098">
            <v>33.409999999999997</v>
          </cell>
          <cell r="G1098">
            <v>9.3579650000000001</v>
          </cell>
          <cell r="H1098">
            <v>4.9203330000000003</v>
          </cell>
          <cell r="I1098">
            <v>38.590000000000003</v>
          </cell>
          <cell r="J1098">
            <v>13.55</v>
          </cell>
          <cell r="L1098">
            <v>0.3296223531979916</v>
          </cell>
          <cell r="M1098">
            <v>0.4548810500410172</v>
          </cell>
          <cell r="N1098">
            <v>0.16899930020993703</v>
          </cell>
          <cell r="O1098">
            <v>0.21414083645248994</v>
          </cell>
          <cell r="P1098">
            <v>0.10214291810221154</v>
          </cell>
          <cell r="Q1098">
            <v>1.3850432632880101</v>
          </cell>
          <cell r="R1098">
            <v>-0.26077468630660106</v>
          </cell>
          <cell r="T1098">
            <v>0.50694112015318327</v>
          </cell>
          <cell r="U1098">
            <v>0.83137201240649516</v>
          </cell>
          <cell r="V1098">
            <v>1.2737948084054387</v>
          </cell>
        </row>
        <row r="1099">
          <cell r="C1099">
            <v>41459</v>
          </cell>
          <cell r="D1099">
            <v>60.91</v>
          </cell>
          <cell r="E1099">
            <v>35.47</v>
          </cell>
          <cell r="F1099">
            <v>33.409999999999997</v>
          </cell>
          <cell r="G1099">
            <v>9.4759969999999996</v>
          </cell>
          <cell r="H1099">
            <v>4.8587850000000001</v>
          </cell>
          <cell r="I1099">
            <v>38.590000000000003</v>
          </cell>
          <cell r="J1099">
            <v>13.55</v>
          </cell>
          <cell r="L1099">
            <v>0.3296223531979916</v>
          </cell>
          <cell r="M1099">
            <v>0.4548810500410172</v>
          </cell>
          <cell r="N1099">
            <v>0.16899930020993703</v>
          </cell>
          <cell r="O1099">
            <v>0.22945479319502526</v>
          </cell>
          <cell r="P1099">
            <v>8.8356312129941994E-2</v>
          </cell>
          <cell r="Q1099">
            <v>1.3850432632880101</v>
          </cell>
          <cell r="R1099">
            <v>-0.26077468630660106</v>
          </cell>
          <cell r="T1099">
            <v>0.49545236955481076</v>
          </cell>
          <cell r="U1099">
            <v>0.82437815483792487</v>
          </cell>
          <cell r="V1099">
            <v>1.2614338689740421</v>
          </cell>
        </row>
        <row r="1100">
          <cell r="C1100">
            <v>41460</v>
          </cell>
          <cell r="D1100">
            <v>60.95</v>
          </cell>
          <cell r="E1100">
            <v>36</v>
          </cell>
          <cell r="F1100">
            <v>33.770000000000003</v>
          </cell>
          <cell r="G1100">
            <v>9.3099690000000006</v>
          </cell>
          <cell r="H1100">
            <v>4.8654809999999999</v>
          </cell>
          <cell r="I1100">
            <v>38.81</v>
          </cell>
          <cell r="J1100">
            <v>14.03</v>
          </cell>
          <cell r="L1100">
            <v>0.33049552499454271</v>
          </cell>
          <cell r="M1100">
            <v>0.4766201804757999</v>
          </cell>
          <cell r="N1100">
            <v>0.18159552134359713</v>
          </cell>
          <cell r="O1100">
            <v>0.20791363816884867</v>
          </cell>
          <cell r="P1100">
            <v>8.9856200243127127E-2</v>
          </cell>
          <cell r="Q1100">
            <v>1.3986402966625464</v>
          </cell>
          <cell r="R1100">
            <v>-0.23458810692853238</v>
          </cell>
          <cell r="T1100">
            <v>0.51196744853997134</v>
          </cell>
          <cell r="U1100">
            <v>0.84410286038638527</v>
          </cell>
          <cell r="V1100">
            <v>1.2626699629171816</v>
          </cell>
        </row>
        <row r="1101">
          <cell r="C1101">
            <v>41463</v>
          </cell>
          <cell r="D1101">
            <v>59.99</v>
          </cell>
          <cell r="E1101">
            <v>35.69</v>
          </cell>
          <cell r="F1101">
            <v>33.369999999999997</v>
          </cell>
          <cell r="G1101">
            <v>9.4163820000000005</v>
          </cell>
          <cell r="H1101">
            <v>4.7703879999999996</v>
          </cell>
          <cell r="I1101">
            <v>37.270000000000003</v>
          </cell>
          <cell r="J1101">
            <v>13.73</v>
          </cell>
          <cell r="L1101">
            <v>0.30953940187731943</v>
          </cell>
          <cell r="M1101">
            <v>0.46390484003281385</v>
          </cell>
          <cell r="N1101">
            <v>0.16759972008397472</v>
          </cell>
          <cell r="O1101">
            <v>0.22172009810211613</v>
          </cell>
          <cell r="P1101">
            <v>6.8555593859149777E-2</v>
          </cell>
          <cell r="Q1101">
            <v>1.3034610630407912</v>
          </cell>
          <cell r="R1101">
            <v>-0.25095471903982536</v>
          </cell>
          <cell r="T1101">
            <v>0.51196744853997134</v>
          </cell>
          <cell r="U1101">
            <v>0.85377262867684323</v>
          </cell>
          <cell r="V1101">
            <v>1.2707045735475899</v>
          </cell>
        </row>
        <row r="1102">
          <cell r="C1102">
            <v>41464</v>
          </cell>
          <cell r="D1102">
            <v>59.39</v>
          </cell>
          <cell r="E1102">
            <v>36.24</v>
          </cell>
          <cell r="F1102">
            <v>33.698999999999998</v>
          </cell>
          <cell r="G1102">
            <v>9.1265730000000005</v>
          </cell>
          <cell r="H1102">
            <v>4.8040330000000004</v>
          </cell>
          <cell r="I1102">
            <v>37.58</v>
          </cell>
          <cell r="J1102">
            <v>14.91</v>
          </cell>
          <cell r="L1102">
            <v>0.2964418249290548</v>
          </cell>
          <cell r="M1102">
            <v>0.48646431501230536</v>
          </cell>
          <cell r="N1102">
            <v>0.17911126662001409</v>
          </cell>
          <cell r="O1102">
            <v>0.18411908744740013</v>
          </cell>
          <cell r="P1102">
            <v>7.6091994033599342E-2</v>
          </cell>
          <cell r="Q1102">
            <v>1.322620519159456</v>
          </cell>
          <cell r="R1102">
            <v>-0.1865793780687397</v>
          </cell>
          <cell r="T1102">
            <v>0.50909526089037793</v>
          </cell>
          <cell r="U1102">
            <v>0.85366113239676455</v>
          </cell>
          <cell r="V1102">
            <v>1.3164400494437576</v>
          </cell>
        </row>
        <row r="1103">
          <cell r="C1103">
            <v>41465</v>
          </cell>
          <cell r="D1103">
            <v>60.44</v>
          </cell>
          <cell r="E1103">
            <v>36.590000000000003</v>
          </cell>
          <cell r="F1103">
            <v>34.07</v>
          </cell>
          <cell r="G1103">
            <v>9.2828250000000008</v>
          </cell>
          <cell r="H1103">
            <v>4.7830649999999997</v>
          </cell>
          <cell r="I1103">
            <v>38.33</v>
          </cell>
          <cell r="J1103">
            <v>14.77</v>
          </cell>
          <cell r="L1103">
            <v>0.31936258458851774</v>
          </cell>
          <cell r="M1103">
            <v>0.50082034454470903</v>
          </cell>
          <cell r="N1103">
            <v>0.19209237228831366</v>
          </cell>
          <cell r="O1103">
            <v>0.20439186405827381</v>
          </cell>
          <cell r="P1103">
            <v>7.1395211781916768E-2</v>
          </cell>
          <cell r="Q1103">
            <v>1.3689740420271939</v>
          </cell>
          <cell r="R1103">
            <v>-0.19421713038734312</v>
          </cell>
          <cell r="T1103">
            <v>0.47199617041646719</v>
          </cell>
          <cell r="U1103">
            <v>0.81359849175941124</v>
          </cell>
          <cell r="V1103">
            <v>1.2592707045735474</v>
          </cell>
        </row>
        <row r="1104">
          <cell r="C1104">
            <v>41466</v>
          </cell>
          <cell r="D1104">
            <v>61.3</v>
          </cell>
          <cell r="E1104">
            <v>37.17</v>
          </cell>
          <cell r="F1104">
            <v>34.83</v>
          </cell>
          <cell r="G1104">
            <v>9.3743069999999999</v>
          </cell>
          <cell r="H1104">
            <v>4.7614219999999996</v>
          </cell>
          <cell r="I1104">
            <v>38.590000000000003</v>
          </cell>
          <cell r="J1104">
            <v>15.15</v>
          </cell>
          <cell r="L1104">
            <v>0.33813577821436347</v>
          </cell>
          <cell r="M1104">
            <v>0.52461033634126353</v>
          </cell>
          <cell r="N1104">
            <v>0.21868439468159551</v>
          </cell>
          <cell r="O1104">
            <v>0.2162611146913278</v>
          </cell>
          <cell r="P1104">
            <v>6.6547231131727891E-2</v>
          </cell>
          <cell r="Q1104">
            <v>1.3850432632880101</v>
          </cell>
          <cell r="R1104">
            <v>-0.17348608837970525</v>
          </cell>
          <cell r="T1104">
            <v>0.49114408808042126</v>
          </cell>
          <cell r="U1104">
            <v>0.82111435463925886</v>
          </cell>
          <cell r="V1104">
            <v>1.3658838071693449</v>
          </cell>
        </row>
        <row r="1105">
          <cell r="C1105">
            <v>41467</v>
          </cell>
          <cell r="D1105">
            <v>62.02</v>
          </cell>
          <cell r="E1105">
            <v>37.49</v>
          </cell>
          <cell r="F1105">
            <v>34.83</v>
          </cell>
          <cell r="G1105">
            <v>9.6652090000000008</v>
          </cell>
          <cell r="H1105">
            <v>4.8002409999999998</v>
          </cell>
          <cell r="I1105">
            <v>38.950000000000003</v>
          </cell>
          <cell r="J1105">
            <v>15.09</v>
          </cell>
          <cell r="L1105">
            <v>0.35385287055228121</v>
          </cell>
          <cell r="M1105">
            <v>0.53773584905660399</v>
          </cell>
          <cell r="N1105">
            <v>0.21868439468159551</v>
          </cell>
          <cell r="O1105">
            <v>0.25400393565782031</v>
          </cell>
          <cell r="P1105">
            <v>7.5242595030433401E-2</v>
          </cell>
          <cell r="Q1105">
            <v>1.4072929542645243</v>
          </cell>
          <cell r="R1105">
            <v>-0.17675941080196389</v>
          </cell>
          <cell r="T1105">
            <v>0.50670177118238402</v>
          </cell>
          <cell r="U1105">
            <v>0.83477264894889425</v>
          </cell>
          <cell r="V1105">
            <v>1.4072929542645243</v>
          </cell>
        </row>
        <row r="1106">
          <cell r="C1106">
            <v>41470</v>
          </cell>
          <cell r="D1106">
            <v>61.28</v>
          </cell>
          <cell r="E1106">
            <v>37.79</v>
          </cell>
          <cell r="F1106">
            <v>34.450000000000003</v>
          </cell>
          <cell r="G1106">
            <v>9.8415800000000004</v>
          </cell>
          <cell r="H1106">
            <v>4.8002409999999998</v>
          </cell>
          <cell r="I1106">
            <v>38.01</v>
          </cell>
          <cell r="J1106">
            <v>15.26</v>
          </cell>
          <cell r="L1106">
            <v>0.33769919231608814</v>
          </cell>
          <cell r="M1106">
            <v>0.55004101722723542</v>
          </cell>
          <cell r="N1106">
            <v>0.20538838348495458</v>
          </cell>
          <cell r="O1106">
            <v>0.27688703400943426</v>
          </cell>
          <cell r="P1106">
            <v>7.5242595030433401E-2</v>
          </cell>
          <cell r="Q1106">
            <v>1.3491965389369591</v>
          </cell>
          <cell r="R1106">
            <v>-0.16748499727223121</v>
          </cell>
          <cell r="T1106">
            <v>0.49377692675921481</v>
          </cell>
          <cell r="U1106">
            <v>0.81935068620892371</v>
          </cell>
          <cell r="V1106">
            <v>1.380098887515451</v>
          </cell>
        </row>
        <row r="1107">
          <cell r="C1107">
            <v>41471</v>
          </cell>
          <cell r="D1107">
            <v>61.85</v>
          </cell>
          <cell r="E1107">
            <v>37.82</v>
          </cell>
          <cell r="F1107">
            <v>34.844999999999999</v>
          </cell>
          <cell r="G1107">
            <v>9.7272429999999996</v>
          </cell>
          <cell r="H1107">
            <v>4.8294600000000001</v>
          </cell>
          <cell r="I1107">
            <v>38.869999999999997</v>
          </cell>
          <cell r="J1107">
            <v>14.84</v>
          </cell>
          <cell r="L1107">
            <v>0.35014189041693955</v>
          </cell>
          <cell r="M1107">
            <v>0.55127153404429863</v>
          </cell>
          <cell r="N1107">
            <v>0.21920923722883146</v>
          </cell>
          <cell r="O1107">
            <v>0.26205248175181528</v>
          </cell>
          <cell r="P1107">
            <v>8.1787581705934587E-2</v>
          </cell>
          <cell r="Q1107">
            <v>1.4023485784919654</v>
          </cell>
          <cell r="R1107">
            <v>-0.19039825422804135</v>
          </cell>
          <cell r="T1107">
            <v>0.50622307324078486</v>
          </cell>
          <cell r="U1107">
            <v>0.83087534715887212</v>
          </cell>
          <cell r="V1107">
            <v>1.3702101359703338</v>
          </cell>
        </row>
        <row r="1108">
          <cell r="C1108">
            <v>41472</v>
          </cell>
          <cell r="D1108">
            <v>62.65</v>
          </cell>
          <cell r="E1108">
            <v>37.9</v>
          </cell>
          <cell r="F1108">
            <v>33.6</v>
          </cell>
          <cell r="G1108">
            <v>9.8303969999999996</v>
          </cell>
          <cell r="H1108">
            <v>4.8345029999999998</v>
          </cell>
          <cell r="I1108">
            <v>38.92</v>
          </cell>
          <cell r="J1108">
            <v>15.32</v>
          </cell>
          <cell r="L1108">
            <v>0.36760532634795884</v>
          </cell>
          <cell r="M1108">
            <v>0.55455291222313363</v>
          </cell>
          <cell r="N1108">
            <v>0.17564730580825771</v>
          </cell>
          <cell r="O1108">
            <v>0.27543610563194521</v>
          </cell>
          <cell r="P1108">
            <v>8.2917201740999147E-2</v>
          </cell>
          <cell r="Q1108">
            <v>1.4054388133498148</v>
          </cell>
          <cell r="R1108">
            <v>-0.16421167484997268</v>
          </cell>
          <cell r="T1108">
            <v>0.54427955959789354</v>
          </cell>
          <cell r="U1108">
            <v>0.84933811753735111</v>
          </cell>
          <cell r="V1108">
            <v>1.4091470951792333</v>
          </cell>
        </row>
        <row r="1109">
          <cell r="C1109">
            <v>41473</v>
          </cell>
          <cell r="D1109">
            <v>61.115000000000002</v>
          </cell>
          <cell r="E1109">
            <v>37.6</v>
          </cell>
          <cell r="F1109">
            <v>33.64</v>
          </cell>
          <cell r="G1109">
            <v>9.9339309999999994</v>
          </cell>
          <cell r="H1109">
            <v>4.901084</v>
          </cell>
          <cell r="I1109">
            <v>37.6</v>
          </cell>
          <cell r="J1109">
            <v>15.42</v>
          </cell>
          <cell r="L1109">
            <v>0.33409735865531531</v>
          </cell>
          <cell r="M1109">
            <v>0.5422477440525022</v>
          </cell>
          <cell r="N1109">
            <v>0.1770468859342198</v>
          </cell>
          <cell r="O1109">
            <v>0.2888690322737173</v>
          </cell>
          <cell r="P1109">
            <v>9.7831187772059236E-2</v>
          </cell>
          <cell r="Q1109">
            <v>1.3238566131025959</v>
          </cell>
          <cell r="R1109">
            <v>-0.15875613747954165</v>
          </cell>
          <cell r="T1109">
            <v>0.55600765916706563</v>
          </cell>
          <cell r="U1109">
            <v>0.8542743619371973</v>
          </cell>
          <cell r="V1109">
            <v>1.3974042027194065</v>
          </cell>
        </row>
        <row r="1110">
          <cell r="C1110">
            <v>41474</v>
          </cell>
          <cell r="D1110">
            <v>61.46</v>
          </cell>
          <cell r="E1110">
            <v>37.26</v>
          </cell>
          <cell r="F1110">
            <v>33.69</v>
          </cell>
          <cell r="G1110">
            <v>9.9020960000000002</v>
          </cell>
          <cell r="H1110">
            <v>4.88218</v>
          </cell>
          <cell r="I1110">
            <v>37.85</v>
          </cell>
          <cell r="J1110">
            <v>15.41</v>
          </cell>
          <cell r="L1110">
            <v>0.34162846540056746</v>
          </cell>
          <cell r="M1110">
            <v>0.52830188679245271</v>
          </cell>
          <cell r="N1110">
            <v>0.17879636109167252</v>
          </cell>
          <cell r="O1110">
            <v>0.28473862854507948</v>
          </cell>
          <cell r="P1110">
            <v>9.3596736623365651E-2</v>
          </cell>
          <cell r="Q1110">
            <v>1.3393077873918418</v>
          </cell>
          <cell r="R1110">
            <v>-0.15930169121658477</v>
          </cell>
          <cell r="T1110">
            <v>0.54882719004308256</v>
          </cell>
          <cell r="U1110">
            <v>0.85489772750309156</v>
          </cell>
          <cell r="V1110">
            <v>1.3831891223733004</v>
          </cell>
        </row>
        <row r="1111">
          <cell r="C1111">
            <v>41477</v>
          </cell>
          <cell r="D1111">
            <v>62.21</v>
          </cell>
          <cell r="E1111">
            <v>37.42</v>
          </cell>
          <cell r="F1111">
            <v>33.25</v>
          </cell>
          <cell r="G1111">
            <v>9.9162429999999997</v>
          </cell>
          <cell r="H1111">
            <v>4.9527830000000002</v>
          </cell>
          <cell r="I1111">
            <v>37.79</v>
          </cell>
          <cell r="J1111">
            <v>15.53</v>
          </cell>
          <cell r="L1111">
            <v>0.3580004365858982</v>
          </cell>
          <cell r="M1111">
            <v>0.53486464315012316</v>
          </cell>
          <cell r="N1111">
            <v>0.16340097970608825</v>
          </cell>
          <cell r="O1111">
            <v>0.2865741184633781</v>
          </cell>
          <cell r="P1111">
            <v>0.1094116411118975</v>
          </cell>
          <cell r="Q1111">
            <v>1.3355995055624228</v>
          </cell>
          <cell r="R1111">
            <v>-0.1527550463720676</v>
          </cell>
          <cell r="T1111">
            <v>0.56941120153183333</v>
          </cell>
          <cell r="U1111">
            <v>0.87829674228141641</v>
          </cell>
          <cell r="V1111">
            <v>1.3961681087762674</v>
          </cell>
        </row>
        <row r="1112">
          <cell r="C1112">
            <v>41478</v>
          </cell>
          <cell r="D1112">
            <v>62.3</v>
          </cell>
          <cell r="E1112">
            <v>38.93</v>
          </cell>
          <cell r="F1112">
            <v>31.83</v>
          </cell>
          <cell r="G1112">
            <v>8.9010770000000008</v>
          </cell>
          <cell r="H1112">
            <v>4.9416130000000003</v>
          </cell>
          <cell r="I1112">
            <v>37.61</v>
          </cell>
          <cell r="J1112">
            <v>16.190000000000001</v>
          </cell>
          <cell r="L1112">
            <v>0.35996507312813786</v>
          </cell>
          <cell r="M1112">
            <v>0.59680065627563583</v>
          </cell>
          <cell r="N1112">
            <v>0.11371588523442977</v>
          </cell>
          <cell r="O1112">
            <v>0.15486230971242354</v>
          </cell>
          <cell r="P1112">
            <v>0.1069095876136481</v>
          </cell>
          <cell r="Q1112">
            <v>1.3244746600741655</v>
          </cell>
          <cell r="R1112">
            <v>-0.11674849972722301</v>
          </cell>
          <cell r="T1112">
            <v>0.60004786979415969</v>
          </cell>
          <cell r="U1112">
            <v>0.8898720833586734</v>
          </cell>
          <cell r="V1112">
            <v>1.4511742892459825</v>
          </cell>
        </row>
        <row r="1113">
          <cell r="C1113">
            <v>41479</v>
          </cell>
          <cell r="D1113">
            <v>61.39</v>
          </cell>
          <cell r="E1113">
            <v>38.93</v>
          </cell>
          <cell r="F1113">
            <v>27.01</v>
          </cell>
          <cell r="G1113">
            <v>8.6262319999999999</v>
          </cell>
          <cell r="H1113">
            <v>4.8761029999999996</v>
          </cell>
          <cell r="I1113">
            <v>36.89</v>
          </cell>
          <cell r="J1113">
            <v>15.87</v>
          </cell>
          <cell r="L1113">
            <v>0.34010041475660335</v>
          </cell>
          <cell r="M1113">
            <v>0.59680065627563583</v>
          </cell>
          <cell r="N1113">
            <v>-5.4933519944016629E-2</v>
          </cell>
          <cell r="O1113">
            <v>0.11920278991353728</v>
          </cell>
          <cell r="P1113">
            <v>9.2235503041551814E-2</v>
          </cell>
          <cell r="Q1113">
            <v>1.2799752781211371</v>
          </cell>
          <cell r="R1113">
            <v>-0.13420621931260224</v>
          </cell>
          <cell r="T1113">
            <v>0.59573958831977025</v>
          </cell>
          <cell r="U1113">
            <v>0.88783981025360337</v>
          </cell>
          <cell r="V1113">
            <v>1.4258343634116193</v>
          </cell>
        </row>
        <row r="1114">
          <cell r="C1114">
            <v>41480</v>
          </cell>
          <cell r="D1114">
            <v>63.42</v>
          </cell>
          <cell r="E1114">
            <v>39.25</v>
          </cell>
          <cell r="F1114">
            <v>27.46</v>
          </cell>
          <cell r="G1114">
            <v>8.743798</v>
          </cell>
          <cell r="H1114">
            <v>4.8327140000000002</v>
          </cell>
          <cell r="I1114">
            <v>36.9</v>
          </cell>
          <cell r="J1114">
            <v>16.3</v>
          </cell>
          <cell r="L1114">
            <v>0.38441388343156513</v>
          </cell>
          <cell r="M1114">
            <v>0.60992616899097629</v>
          </cell>
          <cell r="N1114">
            <v>-3.9188243526941835E-2</v>
          </cell>
          <cell r="O1114">
            <v>0.13445628590100589</v>
          </cell>
          <cell r="P1114">
            <v>8.2516469985550067E-2</v>
          </cell>
          <cell r="Q1114">
            <v>1.2805933250927071</v>
          </cell>
          <cell r="R1114">
            <v>-0.11074740861974897</v>
          </cell>
          <cell r="T1114">
            <v>0.58520823360459562</v>
          </cell>
          <cell r="U1114">
            <v>0.88325832674491667</v>
          </cell>
          <cell r="V1114">
            <v>1.4122373300370827</v>
          </cell>
        </row>
        <row r="1115">
          <cell r="C1115">
            <v>41481</v>
          </cell>
          <cell r="D1115">
            <v>64.61</v>
          </cell>
          <cell r="E1115">
            <v>39.11</v>
          </cell>
          <cell r="F1115">
            <v>27.3</v>
          </cell>
          <cell r="G1115">
            <v>8.7086290000000002</v>
          </cell>
          <cell r="H1115">
            <v>4.7146280000000003</v>
          </cell>
          <cell r="I1115">
            <v>36.78</v>
          </cell>
          <cell r="J1115">
            <v>15.35</v>
          </cell>
          <cell r="L1115">
            <v>0.41039074437895651</v>
          </cell>
          <cell r="M1115">
            <v>0.60418375717801487</v>
          </cell>
          <cell r="N1115">
            <v>-4.4786564030790732E-2</v>
          </cell>
          <cell r="O1115">
            <v>0.12989331531101156</v>
          </cell>
          <cell r="P1115">
            <v>5.6065486154370792E-2</v>
          </cell>
          <cell r="Q1115">
            <v>1.2731767614338692</v>
          </cell>
          <cell r="R1115">
            <v>-0.16257501363884341</v>
          </cell>
          <cell r="T1115">
            <v>0.59262805169937793</v>
          </cell>
          <cell r="U1115">
            <v>0.88640556265077319</v>
          </cell>
          <cell r="V1115">
            <v>1.4097651421508035</v>
          </cell>
        </row>
        <row r="1116">
          <cell r="C1116">
            <v>41484</v>
          </cell>
          <cell r="D1116">
            <v>64.239999999999995</v>
          </cell>
          <cell r="E1116">
            <v>38.590000000000003</v>
          </cell>
          <cell r="F1116">
            <v>27.4</v>
          </cell>
          <cell r="G1116">
            <v>8.4144970000000008</v>
          </cell>
          <cell r="H1116">
            <v>4.4893380000000001</v>
          </cell>
          <cell r="I1116">
            <v>36.590000000000003</v>
          </cell>
          <cell r="J1116">
            <v>15.08</v>
          </cell>
          <cell r="L1116">
            <v>0.40231390526085997</v>
          </cell>
          <cell r="M1116">
            <v>0.58285479901558679</v>
          </cell>
          <cell r="N1116">
            <v>-4.1287613715885185E-2</v>
          </cell>
          <cell r="O1116">
            <v>9.1731420870559743E-2</v>
          </cell>
          <cell r="P1116">
            <v>5.6010606735654722E-3</v>
          </cell>
          <cell r="Q1116">
            <v>1.2614338689740423</v>
          </cell>
          <cell r="R1116">
            <v>-0.17730496453900702</v>
          </cell>
          <cell r="T1116">
            <v>0.59789372905696525</v>
          </cell>
          <cell r="U1116">
            <v>0.88421111313831602</v>
          </cell>
          <cell r="V1116">
            <v>1.427688504326329</v>
          </cell>
        </row>
        <row r="1117">
          <cell r="C1117">
            <v>41485</v>
          </cell>
          <cell r="D1117">
            <v>64.510000000000005</v>
          </cell>
          <cell r="E1117">
            <v>38.76</v>
          </cell>
          <cell r="F1117">
            <v>27.84</v>
          </cell>
          <cell r="G1117">
            <v>8.6051289999999998</v>
          </cell>
          <cell r="H1117">
            <v>4.5074439999999996</v>
          </cell>
          <cell r="I1117">
            <v>36.85</v>
          </cell>
          <cell r="J1117">
            <v>15.16</v>
          </cell>
          <cell r="L1117">
            <v>0.40820781488757918</v>
          </cell>
          <cell r="M1117">
            <v>0.5898277276456112</v>
          </cell>
          <cell r="N1117">
            <v>-2.5892232330300802E-2</v>
          </cell>
          <cell r="O1117">
            <v>0.11646479996896519</v>
          </cell>
          <cell r="P1117">
            <v>9.6567617155798313E-3</v>
          </cell>
          <cell r="Q1117">
            <v>1.2775030902348581</v>
          </cell>
          <cell r="R1117">
            <v>-0.17294053464266224</v>
          </cell>
          <cell r="T1117">
            <v>0.60890378171373871</v>
          </cell>
          <cell r="U1117">
            <v>0.89832552859372783</v>
          </cell>
          <cell r="V1117">
            <v>1.4796044499381953</v>
          </cell>
        </row>
        <row r="1118">
          <cell r="C1118">
            <v>41486</v>
          </cell>
          <cell r="D1118">
            <v>64.561999999999998</v>
          </cell>
          <cell r="E1118">
            <v>39.18</v>
          </cell>
          <cell r="F1118">
            <v>27.57</v>
          </cell>
          <cell r="G1118">
            <v>8.5752210000000009</v>
          </cell>
          <cell r="H1118">
            <v>4.3245990000000001</v>
          </cell>
          <cell r="I1118">
            <v>36.68</v>
          </cell>
          <cell r="J1118">
            <v>15.7</v>
          </cell>
          <cell r="L1118">
            <v>0.40934293822309531</v>
          </cell>
          <cell r="M1118">
            <v>0.60705496308449547</v>
          </cell>
          <cell r="N1118">
            <v>-3.5339398180545767E-2</v>
          </cell>
          <cell r="O1118">
            <v>0.11258441313949752</v>
          </cell>
          <cell r="P1118">
            <v>-3.1300084469505274E-2</v>
          </cell>
          <cell r="Q1118">
            <v>1.2669962917181707</v>
          </cell>
          <cell r="R1118">
            <v>-0.14348063284233492</v>
          </cell>
          <cell r="T1118">
            <v>0.62326471996170396</v>
          </cell>
          <cell r="U1118">
            <v>0.91755356889456496</v>
          </cell>
          <cell r="V1118">
            <v>1.5135970333745365</v>
          </cell>
        </row>
        <row r="1119">
          <cell r="C1119">
            <v>41487</v>
          </cell>
          <cell r="D1119">
            <v>65.27</v>
          </cell>
          <cell r="E1119">
            <v>39.82</v>
          </cell>
          <cell r="F1119">
            <v>27.63</v>
          </cell>
          <cell r="G1119">
            <v>8.6956520000000008</v>
          </cell>
          <cell r="H1119">
            <v>4.1519700000000004</v>
          </cell>
          <cell r="I1119">
            <v>37.4</v>
          </cell>
          <cell r="J1119">
            <v>16.23</v>
          </cell>
          <cell r="L1119">
            <v>0.42479807902204736</v>
          </cell>
          <cell r="M1119">
            <v>0.63330598851517639</v>
          </cell>
          <cell r="N1119">
            <v>-3.3240027991602528E-2</v>
          </cell>
          <cell r="O1119">
            <v>0.12820962600092733</v>
          </cell>
          <cell r="P1119">
            <v>-6.9968570892896986E-2</v>
          </cell>
          <cell r="Q1119">
            <v>1.3114956736711991</v>
          </cell>
          <cell r="R1119">
            <v>-0.11456628477905062</v>
          </cell>
          <cell r="T1119">
            <v>0.61847774054571569</v>
          </cell>
          <cell r="U1119">
            <v>0.92046260820207182</v>
          </cell>
          <cell r="V1119">
            <v>1.5185414091470952</v>
          </cell>
        </row>
        <row r="1120">
          <cell r="C1120">
            <v>41488</v>
          </cell>
          <cell r="D1120">
            <v>66.75</v>
          </cell>
          <cell r="E1120">
            <v>39.94</v>
          </cell>
          <cell r="F1120">
            <v>26.89</v>
          </cell>
          <cell r="G1120">
            <v>8.7102129999999995</v>
          </cell>
          <cell r="H1120">
            <v>4.2103130000000002</v>
          </cell>
          <cell r="I1120">
            <v>37.49</v>
          </cell>
          <cell r="J1120">
            <v>16.04</v>
          </cell>
          <cell r="L1120">
            <v>0.4571054354944335</v>
          </cell>
          <cell r="M1120">
            <v>0.638228055783429</v>
          </cell>
          <cell r="N1120">
            <v>-5.9132260321903329E-2</v>
          </cell>
          <cell r="O1120">
            <v>0.13009882998059408</v>
          </cell>
          <cell r="P1120">
            <v>-5.689987731649937E-2</v>
          </cell>
          <cell r="Q1120">
            <v>1.3170580964153276</v>
          </cell>
          <cell r="R1120">
            <v>-0.12493180578286955</v>
          </cell>
          <cell r="T1120">
            <v>0.60962182862613701</v>
          </cell>
          <cell r="U1120">
            <v>0.9130379695513795</v>
          </cell>
          <cell r="V1120">
            <v>1.5723114956736708</v>
          </cell>
        </row>
        <row r="1121">
          <cell r="C1121">
            <v>41491</v>
          </cell>
          <cell r="D1121">
            <v>66.25</v>
          </cell>
          <cell r="E1121">
            <v>39.86</v>
          </cell>
          <cell r="F1121">
            <v>27.04</v>
          </cell>
          <cell r="G1121">
            <v>8.7346719999999998</v>
          </cell>
          <cell r="H1121">
            <v>4.2997670000000001</v>
          </cell>
          <cell r="I1121">
            <v>37.020000000000003</v>
          </cell>
          <cell r="J1121">
            <v>15.9</v>
          </cell>
          <cell r="L1121">
            <v>0.44619078803754642</v>
          </cell>
          <cell r="M1121">
            <v>0.634946677604594</v>
          </cell>
          <cell r="N1121">
            <v>-5.3883834849545065E-2</v>
          </cell>
          <cell r="O1121">
            <v>0.13327224115693337</v>
          </cell>
          <cell r="P1121">
            <v>-3.6862393553527384E-2</v>
          </cell>
          <cell r="Q1121">
            <v>1.2880098887515454</v>
          </cell>
          <cell r="R1121">
            <v>-0.13256955810147286</v>
          </cell>
          <cell r="T1121">
            <v>0.60292005744375299</v>
          </cell>
          <cell r="U1121">
            <v>0.90825376553345905</v>
          </cell>
          <cell r="V1121">
            <v>1.5877626699629173</v>
          </cell>
        </row>
        <row r="1122">
          <cell r="C1122">
            <v>41492</v>
          </cell>
          <cell r="D1122">
            <v>65.59</v>
          </cell>
          <cell r="E1122">
            <v>39.729999999999997</v>
          </cell>
          <cell r="F1122">
            <v>26.81</v>
          </cell>
          <cell r="G1122">
            <v>8.694032</v>
          </cell>
          <cell r="H1122">
            <v>4.3967280000000004</v>
          </cell>
          <cell r="I1122">
            <v>36.86</v>
          </cell>
          <cell r="J1122">
            <v>15.7</v>
          </cell>
          <cell r="L1122">
            <v>0.43178345339445534</v>
          </cell>
          <cell r="M1122">
            <v>0.62961443806398676</v>
          </cell>
          <cell r="N1122">
            <v>-6.1931420573827833E-2</v>
          </cell>
          <cell r="O1122">
            <v>0.12799944054339951</v>
          </cell>
          <cell r="P1122">
            <v>-1.5143359601535011E-2</v>
          </cell>
          <cell r="Q1122">
            <v>1.2781211372064276</v>
          </cell>
          <cell r="R1122">
            <v>-0.14348063284233492</v>
          </cell>
          <cell r="T1122">
            <v>0.60579224509334606</v>
          </cell>
          <cell r="U1122">
            <v>0.9097538973017899</v>
          </cell>
          <cell r="V1122">
            <v>1.6211372064276883</v>
          </cell>
        </row>
        <row r="1123">
          <cell r="C1123">
            <v>41493</v>
          </cell>
          <cell r="D1123">
            <v>65.209999999999994</v>
          </cell>
          <cell r="E1123">
            <v>39.65</v>
          </cell>
          <cell r="F1123">
            <v>26.77</v>
          </cell>
          <cell r="G1123">
            <v>8.6782640000000004</v>
          </cell>
          <cell r="H1123">
            <v>4.2857139999999996</v>
          </cell>
          <cell r="I1123">
            <v>37.29</v>
          </cell>
          <cell r="J1123">
            <v>15.65</v>
          </cell>
          <cell r="L1123">
            <v>0.42348832132722092</v>
          </cell>
          <cell r="M1123">
            <v>0.62633305988515175</v>
          </cell>
          <cell r="N1123">
            <v>-6.333100069979003E-2</v>
          </cell>
          <cell r="O1123">
            <v>0.12595363542346338</v>
          </cell>
          <cell r="P1123">
            <v>-4.0010232211620478E-2</v>
          </cell>
          <cell r="Q1123">
            <v>1.3046971569839307</v>
          </cell>
          <cell r="R1123">
            <v>-0.14620840152755032</v>
          </cell>
          <cell r="T1123">
            <v>0.60746768788894201</v>
          </cell>
          <cell r="U1123">
            <v>0.90613026819923359</v>
          </cell>
          <cell r="V1123">
            <v>1.6087762669962915</v>
          </cell>
        </row>
        <row r="1124">
          <cell r="C1124">
            <v>41494</v>
          </cell>
          <cell r="D1124">
            <v>66.349999999999994</v>
          </cell>
          <cell r="E1124">
            <v>39.65</v>
          </cell>
          <cell r="F1124">
            <v>26.3</v>
          </cell>
          <cell r="G1124">
            <v>8.7353550000000002</v>
          </cell>
          <cell r="H1124">
            <v>4.21875</v>
          </cell>
          <cell r="I1124">
            <v>37.32</v>
          </cell>
          <cell r="J1124">
            <v>15.66</v>
          </cell>
          <cell r="L1124">
            <v>0.44837371752892352</v>
          </cell>
          <cell r="M1124">
            <v>0.62633305988515175</v>
          </cell>
          <cell r="N1124">
            <v>-7.9776067179845978E-2</v>
          </cell>
          <cell r="O1124">
            <v>0.13336085638378004</v>
          </cell>
          <cell r="P1124">
            <v>-5.5010009333981147E-2</v>
          </cell>
          <cell r="Q1124">
            <v>1.3065512978986402</v>
          </cell>
          <cell r="R1124">
            <v>-0.14566284779050731</v>
          </cell>
          <cell r="T1124">
            <v>0.60651029200574447</v>
          </cell>
          <cell r="U1124">
            <v>0.91947434571955622</v>
          </cell>
          <cell r="V1124">
            <v>1.6124845488257109</v>
          </cell>
        </row>
        <row r="1125">
          <cell r="C1125">
            <v>41495</v>
          </cell>
          <cell r="D1125">
            <v>66.27</v>
          </cell>
          <cell r="E1125">
            <v>39.78</v>
          </cell>
          <cell r="F1125">
            <v>26.06</v>
          </cell>
          <cell r="G1125">
            <v>8.5041679999999999</v>
          </cell>
          <cell r="H1125">
            <v>4.1870130000000003</v>
          </cell>
          <cell r="I1125">
            <v>36.83</v>
          </cell>
          <cell r="J1125">
            <v>15.41</v>
          </cell>
          <cell r="L1125">
            <v>0.44662737393582175</v>
          </cell>
          <cell r="M1125">
            <v>0.631665299425759</v>
          </cell>
          <cell r="N1125">
            <v>-8.8173547935619268E-2</v>
          </cell>
          <cell r="O1125">
            <v>0.10336570492115515</v>
          </cell>
          <cell r="P1125">
            <v>-6.2119022035318494E-2</v>
          </cell>
          <cell r="Q1125">
            <v>1.2762669962917181</v>
          </cell>
          <cell r="R1125">
            <v>-0.15930169121658477</v>
          </cell>
          <cell r="T1125">
            <v>0.59358544758257525</v>
          </cell>
          <cell r="U1125">
            <v>0.91651462628474123</v>
          </cell>
          <cell r="V1125">
            <v>1.6390605686032143</v>
          </cell>
        </row>
        <row r="1126">
          <cell r="C1126">
            <v>41498</v>
          </cell>
          <cell r="D1126">
            <v>66.459999999999994</v>
          </cell>
          <cell r="E1126">
            <v>39.71</v>
          </cell>
          <cell r="F1126">
            <v>26.06</v>
          </cell>
          <cell r="G1126">
            <v>8.4274970000000007</v>
          </cell>
          <cell r="H1126">
            <v>4.1640769999999998</v>
          </cell>
          <cell r="I1126">
            <v>37.700000000000003</v>
          </cell>
          <cell r="J1126">
            <v>15.46</v>
          </cell>
          <cell r="L1126">
            <v>0.45077493996943874</v>
          </cell>
          <cell r="M1126">
            <v>0.62879409351927817</v>
          </cell>
          <cell r="N1126">
            <v>-8.8173547935619268E-2</v>
          </cell>
          <cell r="O1126">
            <v>9.3418094295164567E-2</v>
          </cell>
          <cell r="P1126">
            <v>-6.7256631617757967E-2</v>
          </cell>
          <cell r="Q1126">
            <v>1.3300370828182944</v>
          </cell>
          <cell r="R1126">
            <v>-0.15657392253136926</v>
          </cell>
          <cell r="T1126">
            <v>0.59526089037817143</v>
          </cell>
          <cell r="U1126">
            <v>0.91139086541385383</v>
          </cell>
          <cell r="V1126">
            <v>1.6625463535228675</v>
          </cell>
        </row>
        <row r="1127">
          <cell r="C1127">
            <v>41499</v>
          </cell>
          <cell r="D1127">
            <v>67.25</v>
          </cell>
          <cell r="E1127">
            <v>39.76</v>
          </cell>
          <cell r="F1127">
            <v>26.56</v>
          </cell>
          <cell r="G1127">
            <v>8.4722869999999997</v>
          </cell>
          <cell r="H1127">
            <v>4.0986950000000002</v>
          </cell>
          <cell r="I1127">
            <v>38.020000000000003</v>
          </cell>
          <cell r="J1127">
            <v>15.38</v>
          </cell>
          <cell r="L1127">
            <v>0.46802008295132058</v>
          </cell>
          <cell r="M1127">
            <v>0.63084495488104997</v>
          </cell>
          <cell r="N1127">
            <v>-7.0678796361091645E-2</v>
          </cell>
          <cell r="O1127">
            <v>9.9229332963476136E-2</v>
          </cell>
          <cell r="P1127">
            <v>-8.1902044493544657E-2</v>
          </cell>
          <cell r="Q1127">
            <v>1.3498145859085291</v>
          </cell>
          <cell r="R1127">
            <v>-0.16093835242771404</v>
          </cell>
          <cell r="T1127">
            <v>0.61057922450933466</v>
          </cell>
          <cell r="U1127">
            <v>0.93495712461229719</v>
          </cell>
          <cell r="V1127">
            <v>1.6835599505562424</v>
          </cell>
        </row>
        <row r="1128">
          <cell r="C1128">
            <v>41500</v>
          </cell>
          <cell r="D1128">
            <v>66.959999999999994</v>
          </cell>
          <cell r="E1128">
            <v>39.17</v>
          </cell>
          <cell r="F1128">
            <v>26.54</v>
          </cell>
          <cell r="G1128">
            <v>8.6001989999999999</v>
          </cell>
          <cell r="H1128">
            <v>4.1668789999999998</v>
          </cell>
          <cell r="I1128">
            <v>37.22</v>
          </cell>
          <cell r="J1128">
            <v>15.28</v>
          </cell>
          <cell r="L1128">
            <v>0.46168958742632582</v>
          </cell>
          <cell r="M1128">
            <v>0.60664479081214129</v>
          </cell>
          <cell r="N1128">
            <v>-7.1378586424072799E-2</v>
          </cell>
          <cell r="O1128">
            <v>0.11582516150871114</v>
          </cell>
          <cell r="P1128">
            <v>-6.66289902657351E-2</v>
          </cell>
          <cell r="Q1128">
            <v>1.3003708281829418</v>
          </cell>
          <cell r="R1128">
            <v>-0.16639388979814507</v>
          </cell>
          <cell r="T1128">
            <v>0.60770703685974159</v>
          </cell>
          <cell r="U1128">
            <v>0.93345699284396599</v>
          </cell>
          <cell r="V1128">
            <v>1.6829419035846724</v>
          </cell>
        </row>
        <row r="1129">
          <cell r="C1129">
            <v>41501</v>
          </cell>
          <cell r="D1129">
            <v>66.95</v>
          </cell>
          <cell r="E1129">
            <v>38.65</v>
          </cell>
          <cell r="F1129">
            <v>26.035</v>
          </cell>
          <cell r="G1129">
            <v>8.4774969999999996</v>
          </cell>
          <cell r="H1129">
            <v>4.1553930000000001</v>
          </cell>
          <cell r="I1129">
            <v>36.020000000000003</v>
          </cell>
          <cell r="J1129">
            <v>14.39</v>
          </cell>
          <cell r="L1129">
            <v>0.46147129447718838</v>
          </cell>
          <cell r="M1129">
            <v>0.58531583264971299</v>
          </cell>
          <cell r="N1129">
            <v>-8.9048285514345626E-2</v>
          </cell>
          <cell r="O1129">
            <v>9.9905299774413869E-2</v>
          </cell>
          <cell r="P1129">
            <v>-6.9201827014248263E-2</v>
          </cell>
          <cell r="Q1129">
            <v>1.2262051915945613</v>
          </cell>
          <cell r="R1129">
            <v>-0.21494817239498076</v>
          </cell>
          <cell r="T1129">
            <v>0.60363810435615139</v>
          </cell>
          <cell r="U1129">
            <v>0.91284031705487645</v>
          </cell>
          <cell r="V1129">
            <v>1.6761433868974041</v>
          </cell>
        </row>
        <row r="1130">
          <cell r="C1130">
            <v>41502</v>
          </cell>
          <cell r="D1130">
            <v>66.900000000000006</v>
          </cell>
          <cell r="E1130">
            <v>38.74</v>
          </cell>
          <cell r="F1130">
            <v>25.91</v>
          </cell>
          <cell r="G1130">
            <v>8.4793179999999992</v>
          </cell>
          <cell r="H1130">
            <v>4.1081859999999999</v>
          </cell>
          <cell r="I1130">
            <v>36.25</v>
          </cell>
          <cell r="J1130">
            <v>14.48</v>
          </cell>
          <cell r="L1130">
            <v>0.46037982973149982</v>
          </cell>
          <cell r="M1130">
            <v>0.58900738310090262</v>
          </cell>
          <cell r="N1130">
            <v>-9.3421973407977532E-2</v>
          </cell>
          <cell r="O1130">
            <v>0.10014156379796813</v>
          </cell>
          <cell r="P1130">
            <v>-7.9776083011728782E-2</v>
          </cell>
          <cell r="Q1130">
            <v>1.2404202719406676</v>
          </cell>
          <cell r="R1130">
            <v>-0.21003818876159297</v>
          </cell>
          <cell r="T1130">
            <v>0.6158449018669222</v>
          </cell>
          <cell r="U1130">
            <v>0.92977254758863948</v>
          </cell>
          <cell r="V1130">
            <v>1.6885043263288009</v>
          </cell>
        </row>
        <row r="1131">
          <cell r="C1131">
            <v>41505</v>
          </cell>
          <cell r="D1131">
            <v>66.33</v>
          </cell>
          <cell r="E1131">
            <v>38.44</v>
          </cell>
          <cell r="F1131">
            <v>25.29</v>
          </cell>
          <cell r="G1131">
            <v>8.5020349999999993</v>
          </cell>
          <cell r="H1131">
            <v>4.1043440000000002</v>
          </cell>
          <cell r="I1131">
            <v>36.25</v>
          </cell>
          <cell r="J1131">
            <v>14.32</v>
          </cell>
          <cell r="L1131">
            <v>0.44793713163064819</v>
          </cell>
          <cell r="M1131">
            <v>0.57670221493027074</v>
          </cell>
          <cell r="N1131">
            <v>-0.11511546536039186</v>
          </cell>
          <cell r="O1131">
            <v>0.10308896073541018</v>
          </cell>
          <cell r="P1131">
            <v>-8.0636681896265272E-2</v>
          </cell>
          <cell r="Q1131">
            <v>1.2404202719406676</v>
          </cell>
          <cell r="R1131">
            <v>-0.21876704855428253</v>
          </cell>
          <cell r="T1131">
            <v>0.60770703685974159</v>
          </cell>
          <cell r="U1131">
            <v>0.91083338401346059</v>
          </cell>
          <cell r="V1131">
            <v>1.6576019777503093</v>
          </cell>
        </row>
        <row r="1132">
          <cell r="C1132">
            <v>41506</v>
          </cell>
          <cell r="D1132">
            <v>66.709999999999994</v>
          </cell>
          <cell r="E1132">
            <v>38.75</v>
          </cell>
          <cell r="F1132">
            <v>25.39</v>
          </cell>
          <cell r="G1132">
            <v>8.4939230000000006</v>
          </cell>
          <cell r="H1132">
            <v>4.0810019999999998</v>
          </cell>
          <cell r="I1132">
            <v>36.79</v>
          </cell>
          <cell r="J1132">
            <v>14.31</v>
          </cell>
          <cell r="L1132">
            <v>0.45623226369788239</v>
          </cell>
          <cell r="M1132">
            <v>0.5894175553732568</v>
          </cell>
          <cell r="N1132">
            <v>-0.11161651504548631</v>
          </cell>
          <cell r="O1132">
            <v>0.10203647651845693</v>
          </cell>
          <cell r="P1132">
            <v>-8.586523451543604E-2</v>
          </cell>
          <cell r="Q1132">
            <v>1.2737948084054387</v>
          </cell>
          <cell r="R1132">
            <v>-0.21931260229132554</v>
          </cell>
          <cell r="T1132">
            <v>0.58209669698420274</v>
          </cell>
          <cell r="U1132">
            <v>0.87254454783190394</v>
          </cell>
          <cell r="V1132">
            <v>1.6328800988875156</v>
          </cell>
        </row>
        <row r="1133">
          <cell r="C1133">
            <v>41507</v>
          </cell>
          <cell r="D1133">
            <v>66.569999999999993</v>
          </cell>
          <cell r="E1133">
            <v>38.450000000000003</v>
          </cell>
          <cell r="F1133">
            <v>25.17</v>
          </cell>
          <cell r="G1133">
            <v>8.5802099999999992</v>
          </cell>
          <cell r="H1133">
            <v>3.9813730000000001</v>
          </cell>
          <cell r="I1133">
            <v>36.590000000000003</v>
          </cell>
          <cell r="J1133">
            <v>13.93</v>
          </cell>
          <cell r="L1133">
            <v>0.45317616240995395</v>
          </cell>
          <cell r="M1133">
            <v>0.57711238720262537</v>
          </cell>
          <cell r="N1133">
            <v>-0.11931420573827844</v>
          </cell>
          <cell r="O1133">
            <v>0.11323170650221681</v>
          </cell>
          <cell r="P1133">
            <v>-0.10818189413737722</v>
          </cell>
          <cell r="Q1133">
            <v>1.2614338689740423</v>
          </cell>
          <cell r="R1133">
            <v>-0.24004364429896341</v>
          </cell>
          <cell r="T1133">
            <v>0.5763523216850166</v>
          </cell>
          <cell r="U1133">
            <v>0.86390358612580853</v>
          </cell>
          <cell r="V1133">
            <v>1.608158220024722</v>
          </cell>
        </row>
        <row r="1134">
          <cell r="C1134">
            <v>41508</v>
          </cell>
          <cell r="D1134">
            <v>67.13</v>
          </cell>
          <cell r="E1134">
            <v>38.82</v>
          </cell>
          <cell r="F1134">
            <v>25.32</v>
          </cell>
          <cell r="G1134">
            <v>8.7542580000000001</v>
          </cell>
          <cell r="H1134">
            <v>3.8568889999999998</v>
          </cell>
          <cell r="I1134">
            <v>36.61</v>
          </cell>
          <cell r="J1134">
            <v>14.23</v>
          </cell>
          <cell r="L1134">
            <v>0.46540056756166748</v>
          </cell>
          <cell r="M1134">
            <v>0.59228876127973762</v>
          </cell>
          <cell r="N1134">
            <v>-0.11406578026592018</v>
          </cell>
          <cell r="O1134">
            <v>0.13581340928726493</v>
          </cell>
          <cell r="P1134">
            <v>-0.13606601478877134</v>
          </cell>
          <cell r="Q1134">
            <v>1.2626699629171818</v>
          </cell>
          <cell r="R1134">
            <v>-0.22367703218767043</v>
          </cell>
          <cell r="T1134">
            <v>0.6115366203925322</v>
          </cell>
          <cell r="U1134">
            <v>0.9059528877536539</v>
          </cell>
          <cell r="V1134">
            <v>1.6891223733003704</v>
          </cell>
        </row>
        <row r="1135">
          <cell r="C1135">
            <v>41509</v>
          </cell>
          <cell r="D1135">
            <v>67.150000000000006</v>
          </cell>
          <cell r="E1135">
            <v>39.07</v>
          </cell>
          <cell r="F1135">
            <v>25.24</v>
          </cell>
          <cell r="G1135">
            <v>8.7847340000000003</v>
          </cell>
          <cell r="H1135">
            <v>4.0162269999999998</v>
          </cell>
          <cell r="I1135">
            <v>36.74</v>
          </cell>
          <cell r="J1135">
            <v>14.25</v>
          </cell>
          <cell r="L1135">
            <v>0.46583715345994325</v>
          </cell>
          <cell r="M1135">
            <v>0.60254306808859726</v>
          </cell>
          <cell r="N1135">
            <v>-0.11686494051784468</v>
          </cell>
          <cell r="O1135">
            <v>0.13976749077097717</v>
          </cell>
          <cell r="P1135">
            <v>-0.10037468083138068</v>
          </cell>
          <cell r="Q1135">
            <v>1.2707045735475897</v>
          </cell>
          <cell r="R1135">
            <v>-0.22258592471358418</v>
          </cell>
          <cell r="T1135">
            <v>0.61464815701292475</v>
          </cell>
          <cell r="U1135">
            <v>0.9217245433720529</v>
          </cell>
          <cell r="V1135">
            <v>1.6755253399258345</v>
          </cell>
        </row>
        <row r="1136">
          <cell r="C1136">
            <v>41512</v>
          </cell>
          <cell r="D1136">
            <v>66.95</v>
          </cell>
          <cell r="E1136">
            <v>39.19</v>
          </cell>
          <cell r="F1136">
            <v>25.01</v>
          </cell>
          <cell r="G1136">
            <v>8.5899579999999993</v>
          </cell>
          <cell r="H1136">
            <v>4.02494</v>
          </cell>
          <cell r="I1136">
            <v>37.479999999999997</v>
          </cell>
          <cell r="J1136">
            <v>14.31</v>
          </cell>
          <cell r="L1136">
            <v>0.46147129447718838</v>
          </cell>
          <cell r="M1136">
            <v>0.60746513535684987</v>
          </cell>
          <cell r="N1136">
            <v>-0.12491252624212723</v>
          </cell>
          <cell r="O1136">
            <v>0.11449645208245118</v>
          </cell>
          <cell r="P1136">
            <v>-9.8422989503695213E-2</v>
          </cell>
          <cell r="Q1136">
            <v>1.3164400494437576</v>
          </cell>
          <cell r="R1136">
            <v>-0.21931260229132554</v>
          </cell>
          <cell r="T1136">
            <v>0.62733365246529416</v>
          </cell>
          <cell r="U1136">
            <v>0.93358369316223733</v>
          </cell>
          <cell r="V1136">
            <v>1.7336217552533992</v>
          </cell>
        </row>
        <row r="1137">
          <cell r="C1137">
            <v>41513</v>
          </cell>
          <cell r="D1137">
            <v>66.021000000000001</v>
          </cell>
          <cell r="E1137">
            <v>38.25</v>
          </cell>
          <cell r="F1137">
            <v>24.864999999999998</v>
          </cell>
          <cell r="G1137">
            <v>8.3283120000000004</v>
          </cell>
          <cell r="H1137">
            <v>4.0489160000000002</v>
          </cell>
          <cell r="I1137">
            <v>36.555</v>
          </cell>
          <cell r="J1137">
            <v>14</v>
          </cell>
          <cell r="L1137">
            <v>0.44119187950229199</v>
          </cell>
          <cell r="M1137">
            <v>0.5689089417555373</v>
          </cell>
          <cell r="N1137">
            <v>-0.1299860041987404</v>
          </cell>
          <cell r="O1137">
            <v>8.0549424785977486E-2</v>
          </cell>
          <cell r="P1137">
            <v>-9.3052422388742007E-2</v>
          </cell>
          <cell r="Q1137">
            <v>1.2592707045735474</v>
          </cell>
          <cell r="R1137">
            <v>-0.23622476813966164</v>
          </cell>
          <cell r="T1137">
            <v>0.61273336524652933</v>
          </cell>
          <cell r="U1137">
            <v>0.92280909809645439</v>
          </cell>
          <cell r="V1137">
            <v>1.7033374536464772</v>
          </cell>
        </row>
        <row r="1138">
          <cell r="C1138">
            <v>41514</v>
          </cell>
          <cell r="D1138">
            <v>66.56</v>
          </cell>
          <cell r="E1138">
            <v>38.43</v>
          </cell>
          <cell r="F1138">
            <v>24.92</v>
          </cell>
          <cell r="G1138">
            <v>8.2639119999999995</v>
          </cell>
          <cell r="H1138">
            <v>3.9625249999999999</v>
          </cell>
          <cell r="I1138">
            <v>38.28</v>
          </cell>
          <cell r="J1138">
            <v>14.28</v>
          </cell>
          <cell r="L1138">
            <v>0.45295786946081629</v>
          </cell>
          <cell r="M1138">
            <v>0.57629204265791634</v>
          </cell>
          <cell r="N1138">
            <v>-0.12806158152554226</v>
          </cell>
          <cell r="O1138">
            <v>7.2193904128704078E-2</v>
          </cell>
          <cell r="P1138">
            <v>-0.11240380141893536</v>
          </cell>
          <cell r="Q1138">
            <v>1.3658838071693449</v>
          </cell>
          <cell r="R1138">
            <v>-0.22094926350245492</v>
          </cell>
          <cell r="T1138">
            <v>0.62805169937769245</v>
          </cell>
          <cell r="U1138">
            <v>0.94582801191996591</v>
          </cell>
          <cell r="V1138">
            <v>1.7503090234857848</v>
          </cell>
        </row>
        <row r="1139">
          <cell r="C1139">
            <v>41515</v>
          </cell>
          <cell r="D1139">
            <v>66.709999999999994</v>
          </cell>
          <cell r="E1139">
            <v>38.61</v>
          </cell>
          <cell r="F1139">
            <v>25.25</v>
          </cell>
          <cell r="G1139">
            <v>8.2512399999999992</v>
          </cell>
          <cell r="H1139">
            <v>3.960798</v>
          </cell>
          <cell r="I1139">
            <v>38.950000000000003</v>
          </cell>
          <cell r="J1139">
            <v>14.54</v>
          </cell>
          <cell r="L1139">
            <v>0.45623226369788239</v>
          </cell>
          <cell r="M1139">
            <v>0.58367514356029537</v>
          </cell>
          <cell r="N1139">
            <v>-0.11651504548635405</v>
          </cell>
          <cell r="O1139">
            <v>7.0549786772043044E-2</v>
          </cell>
          <cell r="P1139">
            <v>-0.11279064532148475</v>
          </cell>
          <cell r="Q1139">
            <v>1.4072929542645243</v>
          </cell>
          <cell r="R1139">
            <v>-0.20676486633933444</v>
          </cell>
          <cell r="T1139">
            <v>0.64001914791766379</v>
          </cell>
          <cell r="U1139">
            <v>0.95784933811753747</v>
          </cell>
          <cell r="V1139">
            <v>1.7873918417799752</v>
          </cell>
        </row>
        <row r="1140">
          <cell r="C1140">
            <v>41516</v>
          </cell>
          <cell r="D1140">
            <v>66.28</v>
          </cell>
          <cell r="E1140">
            <v>38.200000000000003</v>
          </cell>
          <cell r="F1140">
            <v>25.26</v>
          </cell>
          <cell r="G1140">
            <v>7.9767640000000002</v>
          </cell>
          <cell r="H1140">
            <v>3.983495</v>
          </cell>
          <cell r="I1140">
            <v>38.51</v>
          </cell>
          <cell r="J1140">
            <v>14.32</v>
          </cell>
          <cell r="L1140">
            <v>0.44684566688495964</v>
          </cell>
          <cell r="M1140">
            <v>0.56685808039376551</v>
          </cell>
          <cell r="N1140">
            <v>-0.11616515045486342</v>
          </cell>
          <cell r="O1140">
            <v>3.493814254959382E-2</v>
          </cell>
          <cell r="P1140">
            <v>-0.10770657117199811</v>
          </cell>
          <cell r="Q1140">
            <v>1.3800988875154512</v>
          </cell>
          <cell r="R1140">
            <v>-0.21876704855428253</v>
          </cell>
          <cell r="T1140">
            <v>0.64456677836285281</v>
          </cell>
          <cell r="U1140">
            <v>0.98376208721036307</v>
          </cell>
          <cell r="V1140">
            <v>1.8467243510506801</v>
          </cell>
        </row>
        <row r="1141">
          <cell r="C1141">
            <v>41519</v>
          </cell>
          <cell r="D1141">
            <v>66.28</v>
          </cell>
          <cell r="E1141">
            <v>38.200000000000003</v>
          </cell>
          <cell r="F1141">
            <v>25.26</v>
          </cell>
          <cell r="G1141">
            <v>8.2723130000000005</v>
          </cell>
          <cell r="H1141">
            <v>3.9663759999999999</v>
          </cell>
          <cell r="I1141">
            <v>38.51</v>
          </cell>
          <cell r="J1141">
            <v>14.32</v>
          </cell>
          <cell r="L1141">
            <v>0.44684566688495964</v>
          </cell>
          <cell r="M1141">
            <v>0.56685808039376551</v>
          </cell>
          <cell r="N1141">
            <v>-0.11616515045486342</v>
          </cell>
          <cell r="O1141">
            <v>7.328388439332767E-2</v>
          </cell>
          <cell r="P1141">
            <v>-0.11154118655575196</v>
          </cell>
          <cell r="Q1141">
            <v>1.3800988875154512</v>
          </cell>
          <cell r="R1141">
            <v>-0.21876704855428253</v>
          </cell>
          <cell r="T1141">
            <v>0.64863571086644323</v>
          </cell>
          <cell r="U1141">
            <v>0.98668633055606247</v>
          </cell>
          <cell r="V1141">
            <v>1.907911001236094</v>
          </cell>
        </row>
        <row r="1142">
          <cell r="C1142">
            <v>41520</v>
          </cell>
          <cell r="D1142">
            <v>66.75</v>
          </cell>
          <cell r="E1142">
            <v>38.64</v>
          </cell>
          <cell r="F1142">
            <v>25.18</v>
          </cell>
          <cell r="G1142">
            <v>8.3226949999999995</v>
          </cell>
          <cell r="H1142">
            <v>4.086551</v>
          </cell>
          <cell r="I1142">
            <v>38.35</v>
          </cell>
          <cell r="J1142">
            <v>14.16</v>
          </cell>
          <cell r="L1142">
            <v>0.4571054354944335</v>
          </cell>
          <cell r="M1142">
            <v>0.58490566037735858</v>
          </cell>
          <cell r="N1142">
            <v>-0.11896431070678792</v>
          </cell>
          <cell r="O1142">
            <v>7.9820652122438496E-2</v>
          </cell>
          <cell r="P1142">
            <v>-8.4622271680898309E-2</v>
          </cell>
          <cell r="Q1142">
            <v>1.3702101359703338</v>
          </cell>
          <cell r="R1142">
            <v>-0.22749590834697209</v>
          </cell>
          <cell r="T1142">
            <v>0.64480612733365239</v>
          </cell>
          <cell r="U1142">
            <v>0.99151107867582966</v>
          </cell>
          <cell r="V1142">
            <v>1.8967861557478369</v>
          </cell>
        </row>
        <row r="1143">
          <cell r="C1143">
            <v>41521</v>
          </cell>
          <cell r="D1143">
            <v>67.28</v>
          </cell>
          <cell r="E1143">
            <v>39.369999999999997</v>
          </cell>
          <cell r="F1143">
            <v>25.92</v>
          </cell>
          <cell r="G1143">
            <v>8.2464829999999996</v>
          </cell>
          <cell r="H1143">
            <v>4.0896299999999997</v>
          </cell>
          <cell r="I1143">
            <v>38.979999999999997</v>
          </cell>
          <cell r="J1143">
            <v>14.95</v>
          </cell>
          <cell r="L1143">
            <v>0.4686749617987338</v>
          </cell>
          <cell r="M1143">
            <v>0.61484823625922891</v>
          </cell>
          <cell r="N1143">
            <v>-9.30720783764869E-2</v>
          </cell>
          <cell r="O1143">
            <v>6.993259404274732E-2</v>
          </cell>
          <cell r="P1143">
            <v>-8.3932582986081083E-2</v>
          </cell>
          <cell r="Q1143">
            <v>1.4091470951792333</v>
          </cell>
          <cell r="R1143">
            <v>-0.18439716312056731</v>
          </cell>
          <cell r="T1143">
            <v>0.59047391096218294</v>
          </cell>
          <cell r="U1143">
            <v>0.98010805003142165</v>
          </cell>
          <cell r="V1143">
            <v>1.8053152039555005</v>
          </cell>
        </row>
        <row r="1144">
          <cell r="C1144">
            <v>41522</v>
          </cell>
          <cell r="D1144">
            <v>67.83</v>
          </cell>
          <cell r="E1144">
            <v>39.481999999999999</v>
          </cell>
          <cell r="F1144">
            <v>26.82</v>
          </cell>
          <cell r="G1144">
            <v>8.3174810000000008</v>
          </cell>
          <cell r="H1144">
            <v>4.09877</v>
          </cell>
          <cell r="I1144">
            <v>38.79</v>
          </cell>
          <cell r="J1144">
            <v>15.66</v>
          </cell>
          <cell r="L1144">
            <v>0.48068107400130966</v>
          </cell>
          <cell r="M1144">
            <v>0.61944216570959809</v>
          </cell>
          <cell r="N1144">
            <v>-6.1581525542337201E-2</v>
          </cell>
          <cell r="O1144">
            <v>7.9144166335062494E-2</v>
          </cell>
          <cell r="P1144">
            <v>-8.1885244671488389E-2</v>
          </cell>
          <cell r="Q1144">
            <v>1.3974042027194065</v>
          </cell>
          <cell r="R1144">
            <v>-0.14566284779050731</v>
          </cell>
          <cell r="T1144">
            <v>0.60459550023934927</v>
          </cell>
          <cell r="U1144">
            <v>0.99120192989924794</v>
          </cell>
          <cell r="V1144">
            <v>1.8114956736711991</v>
          </cell>
        </row>
        <row r="1145">
          <cell r="C1145">
            <v>41523</v>
          </cell>
          <cell r="D1145">
            <v>68.02</v>
          </cell>
          <cell r="E1145">
            <v>39.18</v>
          </cell>
          <cell r="F1145">
            <v>26.49</v>
          </cell>
          <cell r="G1145">
            <v>8.501811</v>
          </cell>
          <cell r="H1145">
            <v>4.1664560000000002</v>
          </cell>
          <cell r="I1145">
            <v>38.56</v>
          </cell>
          <cell r="J1145">
            <v>15.54</v>
          </cell>
          <cell r="L1145">
            <v>0.48482864003492665</v>
          </cell>
          <cell r="M1145">
            <v>0.60705496308449547</v>
          </cell>
          <cell r="N1145">
            <v>-7.3128061581525516E-2</v>
          </cell>
          <cell r="O1145">
            <v>0.10305989805486337</v>
          </cell>
          <cell r="P1145">
            <v>-6.6723741262132541E-2</v>
          </cell>
          <cell r="Q1145">
            <v>1.3831891223733006</v>
          </cell>
          <cell r="R1145">
            <v>-0.15220949263502448</v>
          </cell>
          <cell r="T1145">
            <v>0.60962182862613701</v>
          </cell>
          <cell r="U1145">
            <v>0.99849986823166914</v>
          </cell>
          <cell r="V1145">
            <v>1.8201483312731768</v>
          </cell>
        </row>
        <row r="1146">
          <cell r="C1146">
            <v>41526</v>
          </cell>
          <cell r="D1146">
            <v>69.299000000000007</v>
          </cell>
          <cell r="E1146">
            <v>39.75</v>
          </cell>
          <cell r="F1146">
            <v>26.934999999999999</v>
          </cell>
          <cell r="G1146">
            <v>8.7070050000000005</v>
          </cell>
          <cell r="H1146">
            <v>4.2099979999999997</v>
          </cell>
          <cell r="I1146">
            <v>38.770000000000003</v>
          </cell>
          <cell r="J1146">
            <v>15.79</v>
          </cell>
          <cell r="L1146">
            <v>0.51274830822964423</v>
          </cell>
          <cell r="M1146">
            <v>0.63043478260869579</v>
          </cell>
          <cell r="N1146">
            <v>-5.7557732680195928E-2</v>
          </cell>
          <cell r="O1146">
            <v>0.12968261087704547</v>
          </cell>
          <cell r="P1146">
            <v>-5.6970436569135918E-2</v>
          </cell>
          <cell r="Q1146">
            <v>1.3961681087762674</v>
          </cell>
          <cell r="R1146">
            <v>-0.13857064920894702</v>
          </cell>
          <cell r="T1146">
            <v>0.62063188128291047</v>
          </cell>
          <cell r="U1146">
            <v>0.99686290011960521</v>
          </cell>
          <cell r="V1146">
            <v>1.8127317676143384</v>
          </cell>
        </row>
        <row r="1147">
          <cell r="C1147">
            <v>41527</v>
          </cell>
          <cell r="D1147">
            <v>70.09</v>
          </cell>
          <cell r="E1147">
            <v>40.31</v>
          </cell>
          <cell r="F1147">
            <v>26.76</v>
          </cell>
          <cell r="G1147">
            <v>8.6943839999999994</v>
          </cell>
          <cell r="H1147">
            <v>4.1562840000000003</v>
          </cell>
          <cell r="I1147">
            <v>39.659999999999997</v>
          </cell>
          <cell r="J1147">
            <v>16.71</v>
          </cell>
          <cell r="L1147">
            <v>0.53001528050643953</v>
          </cell>
          <cell r="M1147">
            <v>0.65340442986054148</v>
          </cell>
          <cell r="N1147">
            <v>-6.3680895731280551E-2</v>
          </cell>
          <cell r="O1147">
            <v>0.12804511046997336</v>
          </cell>
          <cell r="P1147">
            <v>-6.9002245128219508E-2</v>
          </cell>
          <cell r="Q1147">
            <v>1.4511742892459827</v>
          </cell>
          <cell r="R1147">
            <v>-8.8379705400981834E-2</v>
          </cell>
          <cell r="T1147">
            <v>0.64672091910004781</v>
          </cell>
          <cell r="U1147">
            <v>1.0030509436639705</v>
          </cell>
          <cell r="V1147">
            <v>1.8306551297898637</v>
          </cell>
        </row>
        <row r="1148">
          <cell r="C1148">
            <v>41528</v>
          </cell>
          <cell r="D1148">
            <v>68.09</v>
          </cell>
          <cell r="E1148">
            <v>40.03</v>
          </cell>
          <cell r="F1148">
            <v>26.094999999999999</v>
          </cell>
          <cell r="G1148">
            <v>8.5938639999999999</v>
          </cell>
          <cell r="H1148">
            <v>4.1289680000000004</v>
          </cell>
          <cell r="I1148">
            <v>39.25</v>
          </cell>
          <cell r="J1148">
            <v>16.93</v>
          </cell>
          <cell r="L1148">
            <v>0.48635669067889098</v>
          </cell>
          <cell r="M1148">
            <v>0.64191960623461863</v>
          </cell>
          <cell r="N1148">
            <v>-8.6948915325402387E-2</v>
          </cell>
          <cell r="O1148">
            <v>0.1150032325744903</v>
          </cell>
          <cell r="P1148">
            <v>-7.512096431874582E-2</v>
          </cell>
          <cell r="Q1148">
            <v>1.4258343634116195</v>
          </cell>
          <cell r="R1148">
            <v>-7.6377523186033747E-2</v>
          </cell>
          <cell r="T1148">
            <v>0.63762565820966988</v>
          </cell>
          <cell r="U1148">
            <v>0.99204322001256851</v>
          </cell>
          <cell r="V1148">
            <v>1.7719406674907292</v>
          </cell>
        </row>
        <row r="1149">
          <cell r="C1149">
            <v>41529</v>
          </cell>
          <cell r="D1149">
            <v>68.81</v>
          </cell>
          <cell r="E1149">
            <v>39.905000000000001</v>
          </cell>
          <cell r="F1149">
            <v>26.02</v>
          </cell>
          <cell r="G1149">
            <v>9.0738400000000006</v>
          </cell>
          <cell r="H1149">
            <v>4.1324399999999999</v>
          </cell>
          <cell r="I1149">
            <v>39.03</v>
          </cell>
          <cell r="J1149">
            <v>16.89</v>
          </cell>
          <cell r="L1149">
            <v>0.50207378301680849</v>
          </cell>
          <cell r="M1149">
            <v>0.6367924528301887</v>
          </cell>
          <cell r="N1149">
            <v>-8.9573128061581464E-2</v>
          </cell>
          <cell r="O1149">
            <v>0.17727729131665493</v>
          </cell>
          <cell r="P1149">
            <v>-7.434324455635366E-2</v>
          </cell>
          <cell r="Q1149">
            <v>1.4122373300370827</v>
          </cell>
          <cell r="R1149">
            <v>-7.8559738134206136E-2</v>
          </cell>
          <cell r="T1149">
            <v>0.64839636189564398</v>
          </cell>
          <cell r="U1149">
            <v>0.98651401812321349</v>
          </cell>
          <cell r="V1149">
            <v>1.8077873918417799</v>
          </cell>
        </row>
        <row r="1150">
          <cell r="C1150">
            <v>41530</v>
          </cell>
          <cell r="D1150">
            <v>68.58</v>
          </cell>
          <cell r="E1150">
            <v>40.28</v>
          </cell>
          <cell r="F1150">
            <v>26.1</v>
          </cell>
          <cell r="G1150">
            <v>9.1653939999999992</v>
          </cell>
          <cell r="H1150">
            <v>4.0886199999999997</v>
          </cell>
          <cell r="I1150">
            <v>38.99</v>
          </cell>
          <cell r="J1150">
            <v>16.86</v>
          </cell>
          <cell r="L1150">
            <v>0.4970530451866404</v>
          </cell>
          <cell r="M1150">
            <v>0.65217391304347827</v>
          </cell>
          <cell r="N1150">
            <v>-8.677396780965696E-2</v>
          </cell>
          <cell r="O1150">
            <v>0.18915588352559887</v>
          </cell>
          <cell r="P1150">
            <v>-8.415882058977231E-2</v>
          </cell>
          <cell r="Q1150">
            <v>1.4097651421508037</v>
          </cell>
          <cell r="R1150">
            <v>-8.0196399345335512E-2</v>
          </cell>
          <cell r="T1150">
            <v>0.64121589277166091</v>
          </cell>
          <cell r="U1150">
            <v>0.98769486508950111</v>
          </cell>
          <cell r="V1150">
            <v>1.7639060568603213</v>
          </cell>
        </row>
        <row r="1151">
          <cell r="C1151">
            <v>41533</v>
          </cell>
          <cell r="D1151">
            <v>68.09</v>
          </cell>
          <cell r="E1151">
            <v>40.450000000000003</v>
          </cell>
          <cell r="F1151">
            <v>26.91</v>
          </cell>
          <cell r="G1151">
            <v>9.5118530000000003</v>
          </cell>
          <cell r="H1151">
            <v>4.0886199999999997</v>
          </cell>
          <cell r="I1151">
            <v>39.28</v>
          </cell>
          <cell r="J1151">
            <v>16.84</v>
          </cell>
          <cell r="L1151">
            <v>0.48635669067889098</v>
          </cell>
          <cell r="M1151">
            <v>0.65914684167350313</v>
          </cell>
          <cell r="N1151">
            <v>-5.8432470258922287E-2</v>
          </cell>
          <cell r="O1151">
            <v>0.23410689798830453</v>
          </cell>
          <cell r="P1151">
            <v>-8.415882058977231E-2</v>
          </cell>
          <cell r="Q1151">
            <v>1.427688504326329</v>
          </cell>
          <cell r="R1151">
            <v>-8.1287506819421651E-2</v>
          </cell>
          <cell r="T1151">
            <v>0.64001914791766379</v>
          </cell>
          <cell r="U1151">
            <v>0.99506882361288485</v>
          </cell>
          <cell r="V1151">
            <v>1.7836835599505561</v>
          </cell>
        </row>
        <row r="1152">
          <cell r="C1152">
            <v>41534</v>
          </cell>
          <cell r="D1152">
            <v>69.42</v>
          </cell>
          <cell r="E1152">
            <v>40.729999999999997</v>
          </cell>
          <cell r="F1152">
            <v>27.445</v>
          </cell>
          <cell r="G1152">
            <v>9.3381419999999995</v>
          </cell>
          <cell r="H1152">
            <v>4.1013760000000001</v>
          </cell>
          <cell r="I1152">
            <v>40.119999999999997</v>
          </cell>
          <cell r="J1152">
            <v>17.28</v>
          </cell>
          <cell r="L1152">
            <v>0.51538965291421079</v>
          </cell>
          <cell r="M1152">
            <v>0.67063166529942575</v>
          </cell>
          <cell r="N1152">
            <v>-3.9713086074177673E-2</v>
          </cell>
          <cell r="O1152">
            <v>0.21156891896818641</v>
          </cell>
          <cell r="P1152">
            <v>-8.1301506854439376E-2</v>
          </cell>
          <cell r="Q1152">
            <v>1.4796044499381953</v>
          </cell>
          <cell r="R1152">
            <v>-5.7283142389525255E-2</v>
          </cell>
          <cell r="T1152">
            <v>0.63618956438487317</v>
          </cell>
          <cell r="U1152">
            <v>0.99672606377587214</v>
          </cell>
          <cell r="V1152">
            <v>1.7830655129789863</v>
          </cell>
        </row>
        <row r="1153">
          <cell r="C1153">
            <v>41535</v>
          </cell>
          <cell r="D1153">
            <v>69.64</v>
          </cell>
          <cell r="E1153">
            <v>40.85</v>
          </cell>
          <cell r="F1153">
            <v>27.65</v>
          </cell>
          <cell r="G1153">
            <v>9.3252349999999993</v>
          </cell>
          <cell r="H1153">
            <v>4.1407870000000004</v>
          </cell>
          <cell r="I1153">
            <v>40.67</v>
          </cell>
          <cell r="J1153">
            <v>17.2</v>
          </cell>
          <cell r="L1153">
            <v>0.52019209779524123</v>
          </cell>
          <cell r="M1153">
            <v>0.67555373256767859</v>
          </cell>
          <cell r="N1153">
            <v>-3.2540237928621374E-2</v>
          </cell>
          <cell r="O1153">
            <v>0.209894311745773</v>
          </cell>
          <cell r="P1153">
            <v>-7.2473536360302737E-2</v>
          </cell>
          <cell r="Q1153">
            <v>1.5135970333745368</v>
          </cell>
          <cell r="R1153">
            <v>-6.1647572285870145E-2</v>
          </cell>
          <cell r="T1153">
            <v>0.63954044997606507</v>
          </cell>
          <cell r="U1153">
            <v>0.99271726570577135</v>
          </cell>
          <cell r="V1153">
            <v>1.8040791100123608</v>
          </cell>
        </row>
        <row r="1154">
          <cell r="C1154">
            <v>41536</v>
          </cell>
          <cell r="D1154">
            <v>69.459999999999994</v>
          </cell>
          <cell r="E1154">
            <v>40.795000000000002</v>
          </cell>
          <cell r="F1154">
            <v>27.335000000000001</v>
          </cell>
          <cell r="G1154">
            <v>9.5663350000000005</v>
          </cell>
          <cell r="H1154">
            <v>4.2839900000000002</v>
          </cell>
          <cell r="I1154">
            <v>40.75</v>
          </cell>
          <cell r="J1154">
            <v>17.03</v>
          </cell>
          <cell r="L1154">
            <v>0.51626282471076168</v>
          </cell>
          <cell r="M1154">
            <v>0.67329778506972948</v>
          </cell>
          <cell r="N1154">
            <v>-4.3561931420573741E-2</v>
          </cell>
          <cell r="O1154">
            <v>0.24117561656671405</v>
          </cell>
          <cell r="P1154">
            <v>-4.0396404121287532E-2</v>
          </cell>
          <cell r="Q1154">
            <v>1.5185414091470952</v>
          </cell>
          <cell r="R1154">
            <v>-7.0921985815602717E-2</v>
          </cell>
          <cell r="T1154">
            <v>0.61057922450933466</v>
          </cell>
          <cell r="U1154">
            <v>0.95489975470818367</v>
          </cell>
          <cell r="V1154">
            <v>1.6983930778739182</v>
          </cell>
        </row>
        <row r="1155">
          <cell r="C1155">
            <v>41537</v>
          </cell>
          <cell r="D1155">
            <v>69.06</v>
          </cell>
          <cell r="E1155">
            <v>40.520000000000003</v>
          </cell>
          <cell r="F1155">
            <v>27.341000000000001</v>
          </cell>
          <cell r="G1155">
            <v>9.5179500000000008</v>
          </cell>
          <cell r="H1155">
            <v>4.3318760000000003</v>
          </cell>
          <cell r="I1155">
            <v>41.62</v>
          </cell>
          <cell r="J1155">
            <v>16.97</v>
          </cell>
          <cell r="L1155">
            <v>0.50753110674525215</v>
          </cell>
          <cell r="M1155">
            <v>0.66201804757998373</v>
          </cell>
          <cell r="N1155">
            <v>-4.3351994401679361E-2</v>
          </cell>
          <cell r="O1155">
            <v>0.2348979478244444</v>
          </cell>
          <cell r="P1155">
            <v>-2.9670053734790702E-2</v>
          </cell>
          <cell r="Q1155">
            <v>1.572311495673671</v>
          </cell>
          <cell r="R1155">
            <v>-7.4195308237861357E-2</v>
          </cell>
          <cell r="T1155">
            <v>0.62805169937769245</v>
          </cell>
          <cell r="U1155">
            <v>0.98627075351213278</v>
          </cell>
          <cell r="V1155">
            <v>1.7410383189122376</v>
          </cell>
        </row>
        <row r="1156">
          <cell r="C1156">
            <v>41540</v>
          </cell>
          <cell r="D1156">
            <v>68.98</v>
          </cell>
          <cell r="E1156">
            <v>40.47</v>
          </cell>
          <cell r="F1156">
            <v>27.100999999999999</v>
          </cell>
          <cell r="G1156">
            <v>9.4381869999999992</v>
          </cell>
          <cell r="H1156">
            <v>4.3318760000000003</v>
          </cell>
          <cell r="I1156">
            <v>41.87</v>
          </cell>
          <cell r="J1156">
            <v>16.75</v>
          </cell>
          <cell r="L1156">
            <v>0.50578476315215015</v>
          </cell>
          <cell r="M1156">
            <v>0.65996718621821171</v>
          </cell>
          <cell r="N1156">
            <v>-5.1749475157452762E-2</v>
          </cell>
          <cell r="O1156">
            <v>0.22454916841161676</v>
          </cell>
          <cell r="P1156">
            <v>-2.9670053734790702E-2</v>
          </cell>
          <cell r="Q1156">
            <v>1.5877626699629173</v>
          </cell>
          <cell r="R1156">
            <v>-8.6197490452809555E-2</v>
          </cell>
          <cell r="T1156">
            <v>0.62805169937769245</v>
          </cell>
          <cell r="U1156">
            <v>0.98655456222506022</v>
          </cell>
          <cell r="V1156">
            <v>1.7323856613102595</v>
          </cell>
        </row>
        <row r="1157">
          <cell r="C1157">
            <v>41541</v>
          </cell>
          <cell r="D1157">
            <v>68.510000000000005</v>
          </cell>
          <cell r="E1157">
            <v>40.314999999999998</v>
          </cell>
          <cell r="F1157">
            <v>26.65</v>
          </cell>
          <cell r="G1157">
            <v>9.4315960000000008</v>
          </cell>
          <cell r="H1157">
            <v>4.3454040000000003</v>
          </cell>
          <cell r="I1157">
            <v>42.41</v>
          </cell>
          <cell r="J1157">
            <v>16.63</v>
          </cell>
          <cell r="L1157">
            <v>0.49552499454267629</v>
          </cell>
          <cell r="M1157">
            <v>0.65360951599671857</v>
          </cell>
          <cell r="N1157">
            <v>-6.752974107767673E-2</v>
          </cell>
          <cell r="O1157">
            <v>0.2236940249853423</v>
          </cell>
          <cell r="P1157">
            <v>-2.6639813831091819E-2</v>
          </cell>
          <cell r="Q1157">
            <v>1.6211372064276883</v>
          </cell>
          <cell r="R1157">
            <v>-9.2744135297326724E-2</v>
          </cell>
          <cell r="T1157">
            <v>0.63810435615126837</v>
          </cell>
          <cell r="U1157">
            <v>0.98662044639056146</v>
          </cell>
          <cell r="V1157">
            <v>1.7892459826946849</v>
          </cell>
        </row>
        <row r="1158">
          <cell r="C1158">
            <v>41542</v>
          </cell>
          <cell r="D1158">
            <v>68.75</v>
          </cell>
          <cell r="E1158">
            <v>40.319000000000003</v>
          </cell>
          <cell r="F1158">
            <v>26.79</v>
          </cell>
          <cell r="G1158">
            <v>9.5623939999999994</v>
          </cell>
          <cell r="H1158">
            <v>4.4064019999999999</v>
          </cell>
          <cell r="I1158">
            <v>42.21</v>
          </cell>
          <cell r="J1158">
            <v>16.55</v>
          </cell>
          <cell r="L1158">
            <v>0.50076402532198205</v>
          </cell>
          <cell r="M1158">
            <v>0.65377358490566051</v>
          </cell>
          <cell r="N1158">
            <v>-6.2631210636808876E-2</v>
          </cell>
          <cell r="O1158">
            <v>0.24066429503083953</v>
          </cell>
          <cell r="P1158">
            <v>-1.2976406553901754E-2</v>
          </cell>
          <cell r="Q1158">
            <v>1.6087762669962919</v>
          </cell>
          <cell r="R1158">
            <v>-9.7108565193671503E-2</v>
          </cell>
          <cell r="T1158">
            <v>0.65126854954523683</v>
          </cell>
          <cell r="U1158">
            <v>1.0097609925196129</v>
          </cell>
          <cell r="V1158">
            <v>1.804697156983931</v>
          </cell>
        </row>
        <row r="1159">
          <cell r="C1159">
            <v>41543</v>
          </cell>
          <cell r="D1159">
            <v>68.87</v>
          </cell>
          <cell r="E1159">
            <v>40.380000000000003</v>
          </cell>
          <cell r="F1159">
            <v>26.37</v>
          </cell>
          <cell r="G1159">
            <v>9.4678629999999995</v>
          </cell>
          <cell r="H1159">
            <v>4.4073789999999997</v>
          </cell>
          <cell r="I1159">
            <v>42.27</v>
          </cell>
          <cell r="J1159">
            <v>16.45</v>
          </cell>
          <cell r="L1159">
            <v>0.50338354071163494</v>
          </cell>
          <cell r="M1159">
            <v>0.6562756357670223</v>
          </cell>
          <cell r="N1159">
            <v>-7.7326801959412106E-2</v>
          </cell>
          <cell r="O1159">
            <v>0.22839945460766087</v>
          </cell>
          <cell r="P1159">
            <v>-1.2757560871915263E-2</v>
          </cell>
          <cell r="Q1159">
            <v>1.6124845488257109</v>
          </cell>
          <cell r="R1159">
            <v>-0.10256410256410253</v>
          </cell>
          <cell r="T1159">
            <v>0.64432742939205356</v>
          </cell>
          <cell r="U1159">
            <v>1.0133896896349004</v>
          </cell>
          <cell r="V1159">
            <v>1.6545117428924601</v>
          </cell>
        </row>
        <row r="1160">
          <cell r="C1160">
            <v>41544</v>
          </cell>
          <cell r="D1160">
            <v>67.38</v>
          </cell>
          <cell r="E1160">
            <v>40.159999999999997</v>
          </cell>
          <cell r="F1160">
            <v>25.84</v>
          </cell>
          <cell r="G1160">
            <v>9.4902169999999995</v>
          </cell>
          <cell r="H1160">
            <v>4.5255770000000002</v>
          </cell>
          <cell r="I1160">
            <v>42.7</v>
          </cell>
          <cell r="J1160">
            <v>16.39</v>
          </cell>
          <cell r="L1160">
            <v>0.47085789129011113</v>
          </cell>
          <cell r="M1160">
            <v>0.64725184577522543</v>
          </cell>
          <cell r="N1160">
            <v>-9.5871238628411404E-2</v>
          </cell>
          <cell r="O1160">
            <v>0.23129975443332373</v>
          </cell>
          <cell r="P1160">
            <v>1.3718510693534691E-2</v>
          </cell>
          <cell r="Q1160">
            <v>1.639060568603214</v>
          </cell>
          <cell r="R1160">
            <v>-0.10583742498636106</v>
          </cell>
          <cell r="T1160">
            <v>0.65485878410722842</v>
          </cell>
          <cell r="U1160">
            <v>1.0200946704778122</v>
          </cell>
          <cell r="V1160">
            <v>1.7571075401730532</v>
          </cell>
        </row>
        <row r="1161">
          <cell r="C1161">
            <v>41547</v>
          </cell>
          <cell r="D1161">
            <v>67.319999999999993</v>
          </cell>
          <cell r="E1161">
            <v>40.29</v>
          </cell>
          <cell r="F1161">
            <v>26.02</v>
          </cell>
          <cell r="G1161">
            <v>9.2265010000000007</v>
          </cell>
          <cell r="H1161">
            <v>4.4838480000000001</v>
          </cell>
          <cell r="I1161">
            <v>43.08</v>
          </cell>
          <cell r="J1161">
            <v>16.649999999999999</v>
          </cell>
          <cell r="L1161">
            <v>0.46954813359528469</v>
          </cell>
          <cell r="M1161">
            <v>0.65258408531583267</v>
          </cell>
          <cell r="N1161">
            <v>-8.9573128061581464E-2</v>
          </cell>
          <cell r="O1161">
            <v>0.19708415683000902</v>
          </cell>
          <cell r="P1161">
            <v>4.3713136990453094E-3</v>
          </cell>
          <cell r="Q1161">
            <v>1.6625463535228677</v>
          </cell>
          <cell r="R1161">
            <v>-9.1653027823240585E-2</v>
          </cell>
          <cell r="T1161">
            <v>0.64001914791766379</v>
          </cell>
          <cell r="U1161">
            <v>1.0013937035009832</v>
          </cell>
          <cell r="V1161">
            <v>1.7169344870210137</v>
          </cell>
        </row>
        <row r="1162">
          <cell r="C1162">
            <v>41548</v>
          </cell>
          <cell r="D1162">
            <v>67.489999999999995</v>
          </cell>
          <cell r="E1162">
            <v>40.4</v>
          </cell>
          <cell r="F1162">
            <v>26.45</v>
          </cell>
          <cell r="G1162">
            <v>9.2117190000000004</v>
          </cell>
          <cell r="H1162">
            <v>4.3957160000000002</v>
          </cell>
          <cell r="I1162">
            <v>43.42</v>
          </cell>
          <cell r="J1162">
            <v>16.940000000000001</v>
          </cell>
          <cell r="L1162">
            <v>0.47325911373062635</v>
          </cell>
          <cell r="M1162">
            <v>0.65709598031173089</v>
          </cell>
          <cell r="N1162">
            <v>-7.4527641707487713E-2</v>
          </cell>
          <cell r="O1162">
            <v>0.19516627940212361</v>
          </cell>
          <cell r="P1162">
            <v>-1.5370045200481131E-2</v>
          </cell>
          <cell r="Q1162">
            <v>1.6835599505562424</v>
          </cell>
          <cell r="R1162">
            <v>-7.5831969448990622E-2</v>
          </cell>
          <cell r="T1162">
            <v>0.62111057922450952</v>
          </cell>
          <cell r="U1162">
            <v>0.99251454519653748</v>
          </cell>
          <cell r="V1162">
            <v>1.6545117428924601</v>
          </cell>
        </row>
        <row r="1163">
          <cell r="C1163">
            <v>41549</v>
          </cell>
          <cell r="D1163">
            <v>67.680000000000007</v>
          </cell>
          <cell r="E1163">
            <v>40.26</v>
          </cell>
          <cell r="F1163">
            <v>26.4</v>
          </cell>
          <cell r="G1163">
            <v>9.2187389999999994</v>
          </cell>
          <cell r="H1163">
            <v>4.3672610000000001</v>
          </cell>
          <cell r="I1163">
            <v>43.41</v>
          </cell>
          <cell r="J1163">
            <v>16.940000000000001</v>
          </cell>
          <cell r="L1163">
            <v>0.47740667976424378</v>
          </cell>
          <cell r="M1163">
            <v>0.65135356849876946</v>
          </cell>
          <cell r="N1163">
            <v>-7.6277116864940542E-2</v>
          </cell>
          <cell r="O1163">
            <v>0.19607708305141003</v>
          </cell>
          <cell r="P1163">
            <v>-2.1743897688635605E-2</v>
          </cell>
          <cell r="Q1163">
            <v>1.6829419035846724</v>
          </cell>
          <cell r="R1163">
            <v>-7.5831969448990622E-2</v>
          </cell>
          <cell r="T1163">
            <v>0.61249401627573008</v>
          </cell>
          <cell r="U1163">
            <v>0.9873046281092257</v>
          </cell>
          <cell r="V1163">
            <v>1.6390605686032143</v>
          </cell>
        </row>
        <row r="1164">
          <cell r="C1164">
            <v>41550</v>
          </cell>
          <cell r="D1164">
            <v>67.11</v>
          </cell>
          <cell r="E1164">
            <v>40.220999999999997</v>
          </cell>
          <cell r="F1164">
            <v>26.24</v>
          </cell>
          <cell r="G1164">
            <v>9.1869420000000002</v>
          </cell>
          <cell r="H1164">
            <v>4.4238679999999997</v>
          </cell>
          <cell r="I1164">
            <v>43.3</v>
          </cell>
          <cell r="J1164">
            <v>16.55</v>
          </cell>
          <cell r="L1164">
            <v>0.46496398166339215</v>
          </cell>
          <cell r="M1164">
            <v>0.64975389663658722</v>
          </cell>
          <cell r="N1164">
            <v>-8.1875437368789328E-2</v>
          </cell>
          <cell r="O1164">
            <v>0.1919516095989362</v>
          </cell>
          <cell r="P1164">
            <v>-9.0640639934341793E-3</v>
          </cell>
          <cell r="Q1164">
            <v>1.6761433868974041</v>
          </cell>
          <cell r="R1164">
            <v>-9.7108565193671503E-2</v>
          </cell>
          <cell r="T1164">
            <v>0.64169459071326007</v>
          </cell>
          <cell r="U1164">
            <v>1.011570273064526</v>
          </cell>
          <cell r="V1164">
            <v>1.6606922126081582</v>
          </cell>
        </row>
        <row r="1165">
          <cell r="C1165">
            <v>41551</v>
          </cell>
          <cell r="D1165">
            <v>68.02</v>
          </cell>
          <cell r="E1165">
            <v>39.93</v>
          </cell>
          <cell r="F1165">
            <v>26.64</v>
          </cell>
          <cell r="G1165">
            <v>9.1412250000000004</v>
          </cell>
          <cell r="H1165">
            <v>4.4085080000000003</v>
          </cell>
          <cell r="I1165">
            <v>43.5</v>
          </cell>
          <cell r="J1165">
            <v>16.48</v>
          </cell>
          <cell r="L1165">
            <v>0.48482864003492665</v>
          </cell>
          <cell r="M1165">
            <v>0.6378178835110746</v>
          </cell>
          <cell r="N1165">
            <v>-6.7879636109167141E-2</v>
          </cell>
          <cell r="O1165">
            <v>0.18602009814103937</v>
          </cell>
          <cell r="P1165">
            <v>-1.2504667550561233E-2</v>
          </cell>
          <cell r="Q1165">
            <v>1.6885043263288009</v>
          </cell>
          <cell r="R1165">
            <v>-0.10092744135297316</v>
          </cell>
          <cell r="T1165">
            <v>0.64384873145045507</v>
          </cell>
          <cell r="U1165">
            <v>1.022973301708934</v>
          </cell>
          <cell r="V1165">
            <v>1.6761433868974041</v>
          </cell>
        </row>
        <row r="1166">
          <cell r="C1166">
            <v>41554</v>
          </cell>
          <cell r="D1166">
            <v>67.19</v>
          </cell>
          <cell r="E1166">
            <v>39.86</v>
          </cell>
          <cell r="F1166">
            <v>26.5</v>
          </cell>
          <cell r="G1166">
            <v>9.1638929999999998</v>
          </cell>
          <cell r="H1166">
            <v>4.3103889999999998</v>
          </cell>
          <cell r="I1166">
            <v>43</v>
          </cell>
          <cell r="J1166">
            <v>16.28</v>
          </cell>
          <cell r="L1166">
            <v>0.46671032525649414</v>
          </cell>
          <cell r="M1166">
            <v>0.634946677604594</v>
          </cell>
          <cell r="N1166">
            <v>-7.2778166550034884E-2</v>
          </cell>
          <cell r="O1166">
            <v>0.18896113761711186</v>
          </cell>
          <cell r="P1166">
            <v>-3.4483090755102697E-2</v>
          </cell>
          <cell r="Q1166">
            <v>1.6576019777503093</v>
          </cell>
          <cell r="R1166">
            <v>-0.11183851609383511</v>
          </cell>
          <cell r="T1166">
            <v>0.64169459071326007</v>
          </cell>
          <cell r="U1166">
            <v>1.0244531614263417</v>
          </cell>
          <cell r="V1166">
            <v>1.7014833127317679</v>
          </cell>
        </row>
        <row r="1167">
          <cell r="C1167">
            <v>41555</v>
          </cell>
          <cell r="D1167">
            <v>66.349999999999994</v>
          </cell>
          <cell r="E1167">
            <v>39.24</v>
          </cell>
          <cell r="F1167">
            <v>26.074999999999999</v>
          </cell>
          <cell r="G1167">
            <v>9.0783129999999996</v>
          </cell>
          <cell r="H1167">
            <v>4.2888809999999999</v>
          </cell>
          <cell r="I1167">
            <v>42.6</v>
          </cell>
          <cell r="J1167">
            <v>16</v>
          </cell>
          <cell r="L1167">
            <v>0.44837371752892352</v>
          </cell>
          <cell r="M1167">
            <v>0.60951599671862189</v>
          </cell>
          <cell r="N1167">
            <v>-8.764870538838343E-2</v>
          </cell>
          <cell r="O1167">
            <v>0.17785763671882848</v>
          </cell>
          <cell r="P1167">
            <v>-3.9300831725590402E-2</v>
          </cell>
          <cell r="Q1167">
            <v>1.6328800988875156</v>
          </cell>
          <cell r="R1167">
            <v>-0.12711402073104194</v>
          </cell>
          <cell r="T1167">
            <v>0.65557683101962649</v>
          </cell>
          <cell r="U1167">
            <v>1.036200814936447</v>
          </cell>
          <cell r="V1167">
            <v>1.7657601977750306</v>
          </cell>
        </row>
        <row r="1168">
          <cell r="C1168">
            <v>41556</v>
          </cell>
          <cell r="D1168">
            <v>65.709999999999994</v>
          </cell>
          <cell r="E1168">
            <v>39.29</v>
          </cell>
          <cell r="F1168">
            <v>26.15</v>
          </cell>
          <cell r="G1168">
            <v>8.9234299999999998</v>
          </cell>
          <cell r="H1168">
            <v>4.3328360000000004</v>
          </cell>
          <cell r="I1168">
            <v>42.2</v>
          </cell>
          <cell r="J1168">
            <v>16.04</v>
          </cell>
          <cell r="L1168">
            <v>0.434402968784108</v>
          </cell>
          <cell r="M1168">
            <v>0.6115668580803939</v>
          </cell>
          <cell r="N1168">
            <v>-8.5024492652204353E-2</v>
          </cell>
          <cell r="O1168">
            <v>0.15776247979397673</v>
          </cell>
          <cell r="P1168">
            <v>-2.9455016012470248E-2</v>
          </cell>
          <cell r="Q1168">
            <v>1.608158220024722</v>
          </cell>
          <cell r="R1168">
            <v>-0.12493180578286955</v>
          </cell>
          <cell r="T1168">
            <v>0.66012446146481585</v>
          </cell>
          <cell r="U1168">
            <v>1.0498844493097366</v>
          </cell>
          <cell r="V1168">
            <v>1.7608158220024723</v>
          </cell>
        </row>
        <row r="1169">
          <cell r="C1169">
            <v>41557</v>
          </cell>
          <cell r="D1169">
            <v>66.84</v>
          </cell>
          <cell r="E1169">
            <v>40.119999999999997</v>
          </cell>
          <cell r="F1169">
            <v>26.7</v>
          </cell>
          <cell r="G1169">
            <v>9.1530699999999996</v>
          </cell>
          <cell r="H1169">
            <v>4.2839660000000004</v>
          </cell>
          <cell r="I1169">
            <v>43.51</v>
          </cell>
          <cell r="J1169">
            <v>16.57</v>
          </cell>
          <cell r="L1169">
            <v>0.45907007203667316</v>
          </cell>
          <cell r="M1169">
            <v>0.64561115668580804</v>
          </cell>
          <cell r="N1169">
            <v>-6.5780265920223902E-2</v>
          </cell>
          <cell r="O1169">
            <v>0.18755691711907341</v>
          </cell>
          <cell r="P1169">
            <v>-4.0401780064345472E-2</v>
          </cell>
          <cell r="Q1169">
            <v>1.6891223733003708</v>
          </cell>
          <cell r="R1169">
            <v>-9.6017457719585253E-2</v>
          </cell>
          <cell r="T1169">
            <v>0.66275730014360934</v>
          </cell>
          <cell r="U1169">
            <v>1.0575574205842404</v>
          </cell>
          <cell r="V1169">
            <v>1.7645241038318908</v>
          </cell>
        </row>
        <row r="1170">
          <cell r="C1170">
            <v>41558</v>
          </cell>
          <cell r="D1170">
            <v>67.55</v>
          </cell>
          <cell r="E1170">
            <v>40.380000000000003</v>
          </cell>
          <cell r="F1170">
            <v>26.51</v>
          </cell>
          <cell r="G1170">
            <v>9.237133</v>
          </cell>
          <cell r="H1170">
            <v>4.3338929999999998</v>
          </cell>
          <cell r="I1170">
            <v>43.29</v>
          </cell>
          <cell r="J1170">
            <v>16.77</v>
          </cell>
          <cell r="L1170">
            <v>0.47456887142545279</v>
          </cell>
          <cell r="M1170">
            <v>0.6562756357670223</v>
          </cell>
          <cell r="N1170">
            <v>-7.2428271518544363E-2</v>
          </cell>
          <cell r="O1170">
            <v>0.19846359620311649</v>
          </cell>
          <cell r="P1170">
            <v>-2.9218250520290479E-2</v>
          </cell>
          <cell r="Q1170">
            <v>1.6755253399258345</v>
          </cell>
          <cell r="R1170">
            <v>-8.5106382978723305E-2</v>
          </cell>
          <cell r="T1170">
            <v>0.65868836764001915</v>
          </cell>
          <cell r="U1170">
            <v>1.0501429179590098</v>
          </cell>
          <cell r="V1170">
            <v>1.781211372064277</v>
          </cell>
        </row>
        <row r="1171">
          <cell r="C1171">
            <v>41561</v>
          </cell>
          <cell r="D1171">
            <v>67.75</v>
          </cell>
          <cell r="E1171">
            <v>40.549999999999997</v>
          </cell>
          <cell r="F1171">
            <v>26.68</v>
          </cell>
          <cell r="G1171">
            <v>9.1421589999999995</v>
          </cell>
          <cell r="H1171">
            <v>4.3338929999999998</v>
          </cell>
          <cell r="I1171">
            <v>44.23</v>
          </cell>
          <cell r="J1171">
            <v>16.86</v>
          </cell>
          <cell r="L1171">
            <v>0.47893473040820767</v>
          </cell>
          <cell r="M1171">
            <v>0.66324856439704671</v>
          </cell>
          <cell r="N1171">
            <v>-6.6480055983204944E-2</v>
          </cell>
          <cell r="O1171">
            <v>0.18614127913939171</v>
          </cell>
          <cell r="P1171">
            <v>-2.9218250520290479E-2</v>
          </cell>
          <cell r="Q1171">
            <v>1.7336217552533992</v>
          </cell>
          <cell r="R1171">
            <v>-8.0196399345335512E-2</v>
          </cell>
          <cell r="T1171">
            <v>0.66443274293920551</v>
          </cell>
          <cell r="U1171">
            <v>1.0460580996979463</v>
          </cell>
          <cell r="V1171">
            <v>1.7676143386897405</v>
          </cell>
        </row>
        <row r="1172">
          <cell r="C1172">
            <v>41562</v>
          </cell>
          <cell r="D1172">
            <v>68.17</v>
          </cell>
          <cell r="E1172">
            <v>40.25</v>
          </cell>
          <cell r="F1172">
            <v>26.51</v>
          </cell>
          <cell r="G1172">
            <v>8.9786289999999997</v>
          </cell>
          <cell r="H1172">
            <v>4.3178590000000003</v>
          </cell>
          <cell r="I1172">
            <v>43.74</v>
          </cell>
          <cell r="J1172">
            <v>16.489999999999998</v>
          </cell>
          <cell r="L1172">
            <v>0.48810303427199297</v>
          </cell>
          <cell r="M1172">
            <v>0.65094339622641506</v>
          </cell>
          <cell r="N1172">
            <v>-7.2428271518544363E-2</v>
          </cell>
          <cell r="O1172">
            <v>0.16492422489895842</v>
          </cell>
          <cell r="P1172">
            <v>-3.280982847829661E-2</v>
          </cell>
          <cell r="Q1172">
            <v>1.7033374536464772</v>
          </cell>
          <cell r="R1172">
            <v>-0.10038188761593014</v>
          </cell>
          <cell r="T1172">
            <v>0.65677357587362362</v>
          </cell>
          <cell r="U1172">
            <v>1.046463540716414</v>
          </cell>
          <cell r="V1172">
            <v>1.7503090234857848</v>
          </cell>
        </row>
        <row r="1173">
          <cell r="C1173">
            <v>41563</v>
          </cell>
          <cell r="D1173">
            <v>68.87</v>
          </cell>
          <cell r="E1173">
            <v>40.749000000000002</v>
          </cell>
          <cell r="F1173">
            <v>27.01</v>
          </cell>
          <cell r="G1173">
            <v>8.7578440000000004</v>
          </cell>
          <cell r="H1173">
            <v>4.3520060000000003</v>
          </cell>
          <cell r="I1173">
            <v>44.5</v>
          </cell>
          <cell r="J1173">
            <v>16.41</v>
          </cell>
          <cell r="L1173">
            <v>0.50338354071163494</v>
          </cell>
          <cell r="M1173">
            <v>0.67141099261689918</v>
          </cell>
          <cell r="N1173">
            <v>-5.4933519944016629E-2</v>
          </cell>
          <cell r="O1173">
            <v>0.13627867166423679</v>
          </cell>
          <cell r="P1173">
            <v>-2.5160981494883883E-2</v>
          </cell>
          <cell r="Q1173">
            <v>1.750309023485785</v>
          </cell>
          <cell r="R1173">
            <v>-0.10474631751227492</v>
          </cell>
          <cell r="T1173">
            <v>0.66012446146481585</v>
          </cell>
          <cell r="U1173">
            <v>1.0440106225546839</v>
          </cell>
          <cell r="V1173">
            <v>1.9412855377008658</v>
          </cell>
        </row>
        <row r="1174">
          <cell r="C1174">
            <v>41564</v>
          </cell>
          <cell r="D1174">
            <v>68.7</v>
          </cell>
          <cell r="E1174">
            <v>40.645000000000003</v>
          </cell>
          <cell r="F1174">
            <v>27.050999999999998</v>
          </cell>
          <cell r="G1174">
            <v>8.7567489999999992</v>
          </cell>
          <cell r="H1174">
            <v>4.3944809999999999</v>
          </cell>
          <cell r="I1174">
            <v>45.1</v>
          </cell>
          <cell r="J1174">
            <v>17.21</v>
          </cell>
          <cell r="L1174">
            <v>0.49967256057629328</v>
          </cell>
          <cell r="M1174">
            <v>0.66714520098441366</v>
          </cell>
          <cell r="N1174">
            <v>-5.349895031490548E-2</v>
          </cell>
          <cell r="O1174">
            <v>0.13613660186424115</v>
          </cell>
          <cell r="P1174">
            <v>-1.5646682270341383E-2</v>
          </cell>
          <cell r="Q1174">
            <v>1.7873918417799755</v>
          </cell>
          <cell r="R1174">
            <v>-6.1102018548826909E-2</v>
          </cell>
          <cell r="T1174">
            <v>0.67951172809956917</v>
          </cell>
          <cell r="U1174">
            <v>1.0588903079324536</v>
          </cell>
          <cell r="V1174">
            <v>1.9023485784919654</v>
          </cell>
        </row>
        <row r="1175">
          <cell r="C1175">
            <v>41565</v>
          </cell>
          <cell r="D1175">
            <v>68.402000000000001</v>
          </cell>
          <cell r="E1175">
            <v>40.71</v>
          </cell>
          <cell r="F1175">
            <v>27.16</v>
          </cell>
          <cell r="G1175">
            <v>8.6723719999999993</v>
          </cell>
          <cell r="H1175">
            <v>4.3871760000000002</v>
          </cell>
          <cell r="I1175">
            <v>46.06</v>
          </cell>
          <cell r="J1175">
            <v>17.62</v>
          </cell>
          <cell r="L1175">
            <v>0.49316743069198865</v>
          </cell>
          <cell r="M1175">
            <v>0.66981132075471717</v>
          </cell>
          <cell r="N1175">
            <v>-4.9685094471658475E-2</v>
          </cell>
          <cell r="O1175">
            <v>0.12518918312978844</v>
          </cell>
          <cell r="P1175">
            <v>-1.7282984938623458E-2</v>
          </cell>
          <cell r="Q1175">
            <v>1.8467243510506801</v>
          </cell>
          <cell r="R1175">
            <v>-3.8734315330059887E-2</v>
          </cell>
          <cell r="T1175">
            <v>0.68334131163235978</v>
          </cell>
          <cell r="U1175">
            <v>1.0620481866650451</v>
          </cell>
          <cell r="V1175">
            <v>1.9276885043263285</v>
          </cell>
        </row>
        <row r="1176">
          <cell r="C1176">
            <v>41568</v>
          </cell>
          <cell r="D1176">
            <v>68.77</v>
          </cell>
          <cell r="E1176">
            <v>40.99</v>
          </cell>
          <cell r="F1176">
            <v>27.32</v>
          </cell>
          <cell r="G1176">
            <v>8.9011969999999998</v>
          </cell>
          <cell r="H1176">
            <v>4.3713059999999997</v>
          </cell>
          <cell r="I1176">
            <v>47.05</v>
          </cell>
          <cell r="J1176">
            <v>17.73</v>
          </cell>
          <cell r="L1176">
            <v>0.50120061122025739</v>
          </cell>
          <cell r="M1176">
            <v>0.68129614438064001</v>
          </cell>
          <cell r="N1176">
            <v>-4.4086773967809578E-2</v>
          </cell>
          <cell r="O1176">
            <v>0.15487787900557359</v>
          </cell>
          <cell r="P1176">
            <v>-2.0837827285733468E-2</v>
          </cell>
          <cell r="Q1176">
            <v>1.9079110012360938</v>
          </cell>
          <cell r="R1176">
            <v>-3.2733224222585844E-2</v>
          </cell>
          <cell r="T1176">
            <v>0.67879368118717087</v>
          </cell>
          <cell r="U1176">
            <v>1.0578615013480914</v>
          </cell>
          <cell r="V1176">
            <v>1.8800988875154514</v>
          </cell>
        </row>
        <row r="1177">
          <cell r="C1177">
            <v>41569</v>
          </cell>
          <cell r="D1177">
            <v>68.92</v>
          </cell>
          <cell r="E1177">
            <v>40.28</v>
          </cell>
          <cell r="F1177">
            <v>27.14</v>
          </cell>
          <cell r="G1177">
            <v>8.7774640000000002</v>
          </cell>
          <cell r="H1177">
            <v>4.4131879999999999</v>
          </cell>
          <cell r="I1177">
            <v>46.87</v>
          </cell>
          <cell r="J1177">
            <v>17.41</v>
          </cell>
          <cell r="L1177">
            <v>0.50447500545732371</v>
          </cell>
          <cell r="M1177">
            <v>0.65217391304347827</v>
          </cell>
          <cell r="N1177">
            <v>-5.0384884534639518E-2</v>
          </cell>
          <cell r="O1177">
            <v>0.1388242510942943</v>
          </cell>
          <cell r="P1177">
            <v>-1.1456358654249099E-2</v>
          </cell>
          <cell r="Q1177">
            <v>1.8967861557478369</v>
          </cell>
          <cell r="R1177">
            <v>-5.0190943807964961E-2</v>
          </cell>
          <cell r="T1177">
            <v>0.66419339396840593</v>
          </cell>
          <cell r="U1177">
            <v>1.0291375255934643</v>
          </cell>
          <cell r="V1177">
            <v>1.8498145859085293</v>
          </cell>
        </row>
        <row r="1178">
          <cell r="C1178">
            <v>41570</v>
          </cell>
          <cell r="D1178">
            <v>67.040000000000006</v>
          </cell>
          <cell r="E1178">
            <v>39.729999999999997</v>
          </cell>
          <cell r="F1178">
            <v>26.36</v>
          </cell>
          <cell r="G1178">
            <v>8</v>
          </cell>
          <cell r="H1178">
            <v>4.3386630000000004</v>
          </cell>
          <cell r="I1178">
            <v>45.39</v>
          </cell>
          <cell r="J1178">
            <v>16.13</v>
          </cell>
          <cell r="L1178">
            <v>0.46343593101942804</v>
          </cell>
          <cell r="M1178">
            <v>0.62961443806398676</v>
          </cell>
          <cell r="N1178">
            <v>-7.7676696990902738E-2</v>
          </cell>
          <cell r="O1178">
            <v>3.795287667991043E-2</v>
          </cell>
          <cell r="P1178">
            <v>-2.8149781837510712E-2</v>
          </cell>
          <cell r="Q1178">
            <v>1.8053152039555007</v>
          </cell>
          <cell r="R1178">
            <v>-0.12002182214948165</v>
          </cell>
          <cell r="T1178">
            <v>0.65055050263283842</v>
          </cell>
          <cell r="U1178">
            <v>1.0263957307060756</v>
          </cell>
          <cell r="V1178">
            <v>1.8275648949320145</v>
          </cell>
        </row>
        <row r="1179">
          <cell r="C1179">
            <v>41571</v>
          </cell>
          <cell r="D1179">
            <v>66.94</v>
          </cell>
          <cell r="E1179">
            <v>39.880000000000003</v>
          </cell>
          <cell r="F1179">
            <v>26.29</v>
          </cell>
          <cell r="G1179">
            <v>7.8079070000000002</v>
          </cell>
          <cell r="H1179">
            <v>4.4159179999999996</v>
          </cell>
          <cell r="I1179">
            <v>45.49</v>
          </cell>
          <cell r="J1179">
            <v>16.41</v>
          </cell>
          <cell r="L1179">
            <v>0.46125300152805049</v>
          </cell>
          <cell r="M1179">
            <v>0.63576702214930281</v>
          </cell>
          <cell r="N1179">
            <v>-8.012596221133661E-2</v>
          </cell>
          <cell r="O1179">
            <v>1.3029941437401327E-2</v>
          </cell>
          <cell r="P1179">
            <v>-1.0844845131400493E-2</v>
          </cell>
          <cell r="Q1179">
            <v>1.8114956736711991</v>
          </cell>
          <cell r="R1179">
            <v>-0.10474631751227492</v>
          </cell>
          <cell r="T1179">
            <v>0.64719961704164664</v>
          </cell>
          <cell r="U1179">
            <v>1.0276992235804496</v>
          </cell>
          <cell r="V1179">
            <v>1.8213844252163165</v>
          </cell>
        </row>
        <row r="1180">
          <cell r="C1180">
            <v>41572</v>
          </cell>
          <cell r="D1180">
            <v>68.27</v>
          </cell>
          <cell r="E1180">
            <v>40.229999999999997</v>
          </cell>
          <cell r="F1180">
            <v>26.41</v>
          </cell>
          <cell r="G1180">
            <v>7.671195</v>
          </cell>
          <cell r="H1180">
            <v>4.3605400000000003</v>
          </cell>
          <cell r="I1180">
            <v>45.63</v>
          </cell>
          <cell r="J1180">
            <v>15.55</v>
          </cell>
          <cell r="L1180">
            <v>0.4902859637633703</v>
          </cell>
          <cell r="M1180">
            <v>0.65012305168170625</v>
          </cell>
          <cell r="N1180">
            <v>-7.5927221833449909E-2</v>
          </cell>
          <cell r="O1180">
            <v>-4.7076352721817649E-3</v>
          </cell>
          <cell r="P1180">
            <v>-2.3249385742506123E-2</v>
          </cell>
          <cell r="Q1180">
            <v>1.820148331273177</v>
          </cell>
          <cell r="R1180">
            <v>-0.15166393889798135</v>
          </cell>
          <cell r="T1180">
            <v>0.66754427955959783</v>
          </cell>
          <cell r="U1180">
            <v>1.0421648523181091</v>
          </cell>
          <cell r="V1180">
            <v>2.0964153275648947</v>
          </cell>
        </row>
        <row r="1181">
          <cell r="C1181">
            <v>41575</v>
          </cell>
          <cell r="D1181">
            <v>68.540000000000006</v>
          </cell>
          <cell r="E1181">
            <v>41.01</v>
          </cell>
          <cell r="F1181">
            <v>27.035</v>
          </cell>
          <cell r="G1181">
            <v>7.7107599999999996</v>
          </cell>
          <cell r="H1181">
            <v>4.400328</v>
          </cell>
          <cell r="I1181">
            <v>45.51</v>
          </cell>
          <cell r="J1181">
            <v>15.49</v>
          </cell>
          <cell r="L1181">
            <v>0.49617987339008951</v>
          </cell>
          <cell r="M1181">
            <v>0.6821164889253486</v>
          </cell>
          <cell r="N1181">
            <v>-5.4058782365290381E-2</v>
          </cell>
          <cell r="O1181">
            <v>4.2569042354823061E-4</v>
          </cell>
          <cell r="P1181">
            <v>-1.4336968142833362E-2</v>
          </cell>
          <cell r="Q1181">
            <v>1.8127317676143386</v>
          </cell>
          <cell r="R1181">
            <v>-0.15493726132023999</v>
          </cell>
          <cell r="T1181">
            <v>0.68501675442795606</v>
          </cell>
          <cell r="U1181">
            <v>1.0392061464858398</v>
          </cell>
          <cell r="V1181">
            <v>2.3102595797280596</v>
          </cell>
        </row>
        <row r="1182">
          <cell r="C1182">
            <v>41576</v>
          </cell>
          <cell r="D1182">
            <v>68.930000000000007</v>
          </cell>
          <cell r="E1182">
            <v>41.76</v>
          </cell>
          <cell r="F1182">
            <v>27.66</v>
          </cell>
          <cell r="G1182">
            <v>7.9145190000000003</v>
          </cell>
          <cell r="H1182">
            <v>4.4064519999999998</v>
          </cell>
          <cell r="I1182">
            <v>45.8</v>
          </cell>
          <cell r="J1182">
            <v>15.45</v>
          </cell>
          <cell r="L1182">
            <v>0.5046932984064616</v>
          </cell>
          <cell r="M1182">
            <v>0.71287940935192773</v>
          </cell>
          <cell r="N1182">
            <v>-3.2190342897130853E-2</v>
          </cell>
          <cell r="O1182">
            <v>2.6862220448476082E-2</v>
          </cell>
          <cell r="P1182">
            <v>-1.2965206672530982E-2</v>
          </cell>
          <cell r="Q1182">
            <v>1.8306551297898639</v>
          </cell>
          <cell r="R1182">
            <v>-0.15711947626841238</v>
          </cell>
          <cell r="T1182">
            <v>0.69387266634753475</v>
          </cell>
          <cell r="U1182">
            <v>1.0627136167366051</v>
          </cell>
          <cell r="V1182">
            <v>2.2849196538936956</v>
          </cell>
        </row>
        <row r="1183">
          <cell r="C1183">
            <v>41577</v>
          </cell>
          <cell r="D1183">
            <v>69.040000000000006</v>
          </cell>
          <cell r="E1183">
            <v>41.72</v>
          </cell>
          <cell r="F1183">
            <v>27.46</v>
          </cell>
          <cell r="G1183">
            <v>7.7799959999999997</v>
          </cell>
          <cell r="H1183">
            <v>4.4709240000000001</v>
          </cell>
          <cell r="I1183">
            <v>44.85</v>
          </cell>
          <cell r="J1183">
            <v>15.22</v>
          </cell>
          <cell r="L1183">
            <v>0.50709452084697682</v>
          </cell>
          <cell r="M1183">
            <v>0.71123872026251034</v>
          </cell>
          <cell r="N1183">
            <v>-3.9188243526941835E-2</v>
          </cell>
          <cell r="O1183">
            <v>9.4086535947746075E-3</v>
          </cell>
          <cell r="P1183">
            <v>1.4763683623064683E-3</v>
          </cell>
          <cell r="Q1183">
            <v>1.7719406674907296</v>
          </cell>
          <cell r="R1183">
            <v>-0.1696672122204036</v>
          </cell>
          <cell r="T1183">
            <v>0.68693154619435148</v>
          </cell>
          <cell r="U1183">
            <v>1.0566679843499767</v>
          </cell>
          <cell r="V1183">
            <v>2.179233621755253</v>
          </cell>
        </row>
        <row r="1184">
          <cell r="C1184">
            <v>41578</v>
          </cell>
          <cell r="D1184">
            <v>69.489999999999995</v>
          </cell>
          <cell r="E1184">
            <v>42.085000000000001</v>
          </cell>
          <cell r="F1184">
            <v>26.72</v>
          </cell>
          <cell r="G1184">
            <v>7.7428119999999998</v>
          </cell>
          <cell r="H1184">
            <v>4.2332349999999996</v>
          </cell>
          <cell r="I1184">
            <v>45.43</v>
          </cell>
          <cell r="J1184">
            <v>15.44</v>
          </cell>
          <cell r="L1184">
            <v>0.5169177035581749</v>
          </cell>
          <cell r="M1184">
            <v>0.7262100082034455</v>
          </cell>
          <cell r="N1184">
            <v>-6.5080475857242859E-2</v>
          </cell>
          <cell r="O1184">
            <v>4.5842486239664471E-3</v>
          </cell>
          <cell r="P1184">
            <v>-5.1765403700844037E-2</v>
          </cell>
          <cell r="Q1184">
            <v>1.8077873918417802</v>
          </cell>
          <cell r="R1184">
            <v>-0.15766503000545551</v>
          </cell>
          <cell r="T1184">
            <v>0.70201053135471514</v>
          </cell>
          <cell r="U1184">
            <v>1.0802874576820936</v>
          </cell>
          <cell r="V1184">
            <v>2.1922126081582203</v>
          </cell>
        </row>
        <row r="1185">
          <cell r="C1185">
            <v>41579</v>
          </cell>
          <cell r="D1185">
            <v>69.900000000000006</v>
          </cell>
          <cell r="E1185">
            <v>42.03</v>
          </cell>
          <cell r="F1185">
            <v>26.765000000000001</v>
          </cell>
          <cell r="G1185">
            <v>7.6208450000000001</v>
          </cell>
          <cell r="H1185">
            <v>4.151268</v>
          </cell>
          <cell r="I1185">
            <v>44.72</v>
          </cell>
          <cell r="J1185">
            <v>15.71</v>
          </cell>
          <cell r="L1185">
            <v>0.52586771447282254</v>
          </cell>
          <cell r="M1185">
            <v>0.72395406070549639</v>
          </cell>
          <cell r="N1185">
            <v>-6.3505948215535235E-2</v>
          </cell>
          <cell r="O1185">
            <v>-1.1240251189785888E-2</v>
          </cell>
          <cell r="P1185">
            <v>-7.0125817227343901E-2</v>
          </cell>
          <cell r="Q1185">
            <v>1.7639060568603213</v>
          </cell>
          <cell r="R1185">
            <v>-0.1429350791052918</v>
          </cell>
          <cell r="T1185">
            <v>0.70919100047869787</v>
          </cell>
          <cell r="U1185">
            <v>1.1026678019015181</v>
          </cell>
          <cell r="V1185">
            <v>2.2175525339925839</v>
          </cell>
        </row>
        <row r="1186">
          <cell r="C1186">
            <v>41582</v>
          </cell>
          <cell r="D1186">
            <v>69.569999999999993</v>
          </cell>
          <cell r="E1186">
            <v>41.99</v>
          </cell>
          <cell r="F1186">
            <v>26.61</v>
          </cell>
          <cell r="G1186">
            <v>7.765231</v>
          </cell>
          <cell r="H1186">
            <v>4.151268</v>
          </cell>
          <cell r="I1186">
            <v>45.04</v>
          </cell>
          <cell r="J1186">
            <v>15.47</v>
          </cell>
          <cell r="L1186">
            <v>0.5186640471512769</v>
          </cell>
          <cell r="M1186">
            <v>0.722313371616079</v>
          </cell>
          <cell r="N1186">
            <v>-6.8929321203638927E-2</v>
          </cell>
          <cell r="O1186">
            <v>7.4929818167521756E-3</v>
          </cell>
          <cell r="P1186">
            <v>-7.0125817227343901E-2</v>
          </cell>
          <cell r="Q1186">
            <v>1.7836835599505561</v>
          </cell>
          <cell r="R1186">
            <v>-0.15602836879432613</v>
          </cell>
          <cell r="T1186">
            <v>0.7130205840114886</v>
          </cell>
          <cell r="U1186">
            <v>1.1059721462020311</v>
          </cell>
          <cell r="V1186">
            <v>2.252163164400494</v>
          </cell>
        </row>
        <row r="1187">
          <cell r="C1187">
            <v>41583</v>
          </cell>
          <cell r="D1187">
            <v>69.004999999999995</v>
          </cell>
          <cell r="E1187">
            <v>41.9</v>
          </cell>
          <cell r="F1187">
            <v>26.465</v>
          </cell>
          <cell r="G1187">
            <v>7.6709560000000003</v>
          </cell>
          <cell r="H1187">
            <v>4.1391910000000003</v>
          </cell>
          <cell r="I1187">
            <v>45.03</v>
          </cell>
          <cell r="J1187">
            <v>14.84</v>
          </cell>
          <cell r="L1187">
            <v>0.50633049552499432</v>
          </cell>
          <cell r="M1187">
            <v>0.71862182116488937</v>
          </cell>
          <cell r="N1187">
            <v>-7.4002799160251875E-2</v>
          </cell>
          <cell r="O1187">
            <v>-4.7386441143725255E-3</v>
          </cell>
          <cell r="P1187">
            <v>-7.2831036573660524E-2</v>
          </cell>
          <cell r="Q1187">
            <v>1.7830655129789865</v>
          </cell>
          <cell r="R1187">
            <v>-0.19039825422804135</v>
          </cell>
          <cell r="T1187">
            <v>0.71972235519387251</v>
          </cell>
          <cell r="U1187">
            <v>1.1119321291735085</v>
          </cell>
          <cell r="V1187">
            <v>2.2583436341161929</v>
          </cell>
        </row>
        <row r="1188">
          <cell r="C1188">
            <v>41584</v>
          </cell>
          <cell r="D1188">
            <v>69.739999999999995</v>
          </cell>
          <cell r="E1188">
            <v>42.14</v>
          </cell>
          <cell r="F1188">
            <v>26.72</v>
          </cell>
          <cell r="G1188">
            <v>7.6533030000000002</v>
          </cell>
          <cell r="H1188">
            <v>4.1565289999999999</v>
          </cell>
          <cell r="I1188">
            <v>45.37</v>
          </cell>
          <cell r="J1188">
            <v>15.07</v>
          </cell>
          <cell r="L1188">
            <v>0.52237502728661855</v>
          </cell>
          <cell r="M1188">
            <v>0.72846595570139461</v>
          </cell>
          <cell r="N1188">
            <v>-6.5080475857242859E-2</v>
          </cell>
          <cell r="O1188">
            <v>-7.0290168808763154E-3</v>
          </cell>
          <cell r="P1188">
            <v>-6.8947365709502439E-2</v>
          </cell>
          <cell r="Q1188">
            <v>1.8040791100123608</v>
          </cell>
          <cell r="R1188">
            <v>-0.17785051827605014</v>
          </cell>
          <cell r="T1188">
            <v>0.72115844901866921</v>
          </cell>
          <cell r="U1188">
            <v>1.1065651036915407</v>
          </cell>
          <cell r="V1188">
            <v>2.2620519159456118</v>
          </cell>
        </row>
        <row r="1189">
          <cell r="C1189">
            <v>41585</v>
          </cell>
          <cell r="D1189">
            <v>67.09</v>
          </cell>
          <cell r="E1189">
            <v>41.65</v>
          </cell>
          <cell r="F1189">
            <v>26.31</v>
          </cell>
          <cell r="G1189">
            <v>7.6043130000000003</v>
          </cell>
          <cell r="H1189">
            <v>4.1704720000000002</v>
          </cell>
          <cell r="I1189">
            <v>43.66</v>
          </cell>
          <cell r="J1189">
            <v>14.74</v>
          </cell>
          <cell r="L1189">
            <v>0.46452739576511681</v>
          </cell>
          <cell r="M1189">
            <v>0.70836751435602952</v>
          </cell>
          <cell r="N1189">
            <v>-7.9426172148355456E-2</v>
          </cell>
          <cell r="O1189">
            <v>-1.3385180809444952E-2</v>
          </cell>
          <cell r="P1189">
            <v>-6.5824166790425243E-2</v>
          </cell>
          <cell r="Q1189">
            <v>1.6983930778739182</v>
          </cell>
          <cell r="R1189">
            <v>-0.19585379159847238</v>
          </cell>
          <cell r="T1189">
            <v>0.72403063666826228</v>
          </cell>
          <cell r="U1189">
            <v>1.1053538486488677</v>
          </cell>
          <cell r="V1189">
            <v>2.2571075401730538</v>
          </cell>
        </row>
        <row r="1190">
          <cell r="C1190">
            <v>41586</v>
          </cell>
          <cell r="D1190">
            <v>67.45</v>
          </cell>
          <cell r="E1190">
            <v>41.98</v>
          </cell>
          <cell r="F1190">
            <v>26.5</v>
          </cell>
          <cell r="G1190">
            <v>7.4644599999999999</v>
          </cell>
          <cell r="H1190">
            <v>4.0789540000000004</v>
          </cell>
          <cell r="I1190">
            <v>44.35</v>
          </cell>
          <cell r="J1190">
            <v>14.86</v>
          </cell>
          <cell r="L1190">
            <v>0.47238594193407546</v>
          </cell>
          <cell r="M1190">
            <v>0.72190319934372438</v>
          </cell>
          <cell r="N1190">
            <v>-7.2778166550034884E-2</v>
          </cell>
          <cell r="O1190">
            <v>-3.1530283767234435E-2</v>
          </cell>
          <cell r="P1190">
            <v>-8.6323981656386217E-2</v>
          </cell>
          <cell r="Q1190">
            <v>1.7410383189122376</v>
          </cell>
          <cell r="R1190">
            <v>-0.18930714675395521</v>
          </cell>
          <cell r="T1190">
            <v>0.74030636668262306</v>
          </cell>
          <cell r="U1190">
            <v>1.1167011291532365</v>
          </cell>
          <cell r="V1190">
            <v>2.2681705809641532</v>
          </cell>
        </row>
        <row r="1191">
          <cell r="C1191">
            <v>41589</v>
          </cell>
          <cell r="D1191">
            <v>67.62</v>
          </cell>
          <cell r="E1191">
            <v>41.79</v>
          </cell>
          <cell r="F1191">
            <v>26.57</v>
          </cell>
          <cell r="G1191">
            <v>7.5792719999999996</v>
          </cell>
          <cell r="H1191">
            <v>4.0719649999999996</v>
          </cell>
          <cell r="I1191">
            <v>44.21</v>
          </cell>
          <cell r="J1191">
            <v>14.85</v>
          </cell>
          <cell r="L1191">
            <v>0.47609692206941712</v>
          </cell>
          <cell r="M1191">
            <v>0.71410992616899094</v>
          </cell>
          <cell r="N1191">
            <v>-7.0328901329601012E-2</v>
          </cell>
          <cell r="O1191">
            <v>-1.6634103057562744E-2</v>
          </cell>
          <cell r="P1191">
            <v>-8.788950107440463E-2</v>
          </cell>
          <cell r="Q1191">
            <v>1.7323856613102597</v>
          </cell>
          <cell r="R1191">
            <v>-0.18985270049099834</v>
          </cell>
          <cell r="T1191">
            <v>0.71637146960268039</v>
          </cell>
          <cell r="U1191">
            <v>1.099713150479434</v>
          </cell>
          <cell r="V1191">
            <v>2.2540173053152039</v>
          </cell>
        </row>
        <row r="1192">
          <cell r="C1192">
            <v>41590</v>
          </cell>
          <cell r="D1192">
            <v>68.510000000000005</v>
          </cell>
          <cell r="E1192">
            <v>41.85</v>
          </cell>
          <cell r="F1192">
            <v>27.23</v>
          </cell>
          <cell r="G1192">
            <v>7.4551679999999996</v>
          </cell>
          <cell r="H1192">
            <v>4.1248490000000002</v>
          </cell>
          <cell r="I1192">
            <v>45.13</v>
          </cell>
          <cell r="J1192">
            <v>14.9</v>
          </cell>
          <cell r="L1192">
            <v>0.49552499454267629</v>
          </cell>
          <cell r="M1192">
            <v>0.71657095980311736</v>
          </cell>
          <cell r="N1192">
            <v>-4.7235829251224604E-2</v>
          </cell>
          <cell r="O1192">
            <v>-3.2735866033498207E-2</v>
          </cell>
          <cell r="P1192">
            <v>-7.6043610546077001E-2</v>
          </cell>
          <cell r="Q1192">
            <v>1.7892459826946849</v>
          </cell>
          <cell r="R1192">
            <v>-0.18712493180578282</v>
          </cell>
          <cell r="T1192">
            <v>0.71134514121589265</v>
          </cell>
          <cell r="U1192">
            <v>1.0940572482718076</v>
          </cell>
          <cell r="V1192">
            <v>2.2663782447466008</v>
          </cell>
        </row>
        <row r="1193">
          <cell r="C1193">
            <v>41591</v>
          </cell>
          <cell r="D1193">
            <v>70.03</v>
          </cell>
          <cell r="E1193">
            <v>42.39</v>
          </cell>
          <cell r="F1193">
            <v>27.58</v>
          </cell>
          <cell r="G1193">
            <v>7.5401249999999997</v>
          </cell>
          <cell r="H1193">
            <v>4.0955969999999997</v>
          </cell>
          <cell r="I1193">
            <v>45.38</v>
          </cell>
          <cell r="J1193">
            <v>14.82</v>
          </cell>
          <cell r="L1193">
            <v>0.52870552281161309</v>
          </cell>
          <cell r="M1193">
            <v>0.73872026251025447</v>
          </cell>
          <cell r="N1193">
            <v>-3.4989503149055246E-2</v>
          </cell>
          <cell r="O1193">
            <v>-2.1713195715486244E-2</v>
          </cell>
          <cell r="P1193">
            <v>-8.2595989143283033E-2</v>
          </cell>
          <cell r="Q1193">
            <v>1.8046971569839312</v>
          </cell>
          <cell r="R1193">
            <v>-0.1914893617021276</v>
          </cell>
          <cell r="T1193">
            <v>0.70296792723791302</v>
          </cell>
          <cell r="U1193">
            <v>1.084818261063472</v>
          </cell>
          <cell r="V1193">
            <v>2.2441285537700866</v>
          </cell>
        </row>
        <row r="1194">
          <cell r="C1194">
            <v>41592</v>
          </cell>
          <cell r="D1194">
            <v>71.22</v>
          </cell>
          <cell r="E1194">
            <v>42.63</v>
          </cell>
          <cell r="F1194">
            <v>26.94</v>
          </cell>
          <cell r="G1194">
            <v>7.3741659999999998</v>
          </cell>
          <cell r="H1194">
            <v>4.1141139999999998</v>
          </cell>
          <cell r="I1194">
            <v>42.95</v>
          </cell>
          <cell r="J1194">
            <v>14.8</v>
          </cell>
          <cell r="L1194">
            <v>0.55468238375900447</v>
          </cell>
          <cell r="M1194">
            <v>0.74856439704675992</v>
          </cell>
          <cell r="N1194">
            <v>-5.7382785164450612E-2</v>
          </cell>
          <cell r="O1194">
            <v>-4.3245398398101376E-2</v>
          </cell>
          <cell r="P1194">
            <v>-7.8448225076400036E-2</v>
          </cell>
          <cell r="Q1194">
            <v>1.6545117428924598</v>
          </cell>
          <cell r="R1194">
            <v>-0.19258046917621374</v>
          </cell>
          <cell r="T1194">
            <v>0.71469602680708477</v>
          </cell>
          <cell r="U1194">
            <v>1.1048369113503214</v>
          </cell>
          <cell r="V1194">
            <v>2.2752781211372066</v>
          </cell>
        </row>
        <row r="1195">
          <cell r="C1195">
            <v>41593</v>
          </cell>
          <cell r="D1195">
            <v>72.17</v>
          </cell>
          <cell r="E1195">
            <v>42.55</v>
          </cell>
          <cell r="F1195">
            <v>27.05</v>
          </cell>
          <cell r="G1195">
            <v>7.4435529999999996</v>
          </cell>
          <cell r="H1195">
            <v>4.168952</v>
          </cell>
          <cell r="I1195">
            <v>44.61</v>
          </cell>
          <cell r="J1195">
            <v>14.78</v>
          </cell>
          <cell r="L1195">
            <v>0.57542021392709009</v>
          </cell>
          <cell r="M1195">
            <v>0.74528301886792447</v>
          </cell>
          <cell r="N1195">
            <v>-5.3533939818054543E-2</v>
          </cell>
          <cell r="O1195">
            <v>-3.424284386632781E-2</v>
          </cell>
          <cell r="P1195">
            <v>-6.6164643184099425E-2</v>
          </cell>
          <cell r="Q1195">
            <v>1.7571075401730534</v>
          </cell>
          <cell r="R1195">
            <v>-0.19367157665029999</v>
          </cell>
          <cell r="T1195">
            <v>0.74030636668262306</v>
          </cell>
          <cell r="U1195">
            <v>1.1111364511747652</v>
          </cell>
          <cell r="V1195">
            <v>2.3238566131025959</v>
          </cell>
        </row>
        <row r="1196">
          <cell r="C1196">
            <v>41596</v>
          </cell>
          <cell r="D1196">
            <v>71.94</v>
          </cell>
          <cell r="E1196">
            <v>42.44</v>
          </cell>
          <cell r="F1196">
            <v>26.63</v>
          </cell>
          <cell r="G1196">
            <v>7.6762899999999998</v>
          </cell>
          <cell r="H1196">
            <v>4.1874880000000001</v>
          </cell>
          <cell r="I1196">
            <v>43.96</v>
          </cell>
          <cell r="J1196">
            <v>14.5</v>
          </cell>
          <cell r="L1196">
            <v>0.57039947609692199</v>
          </cell>
          <cell r="M1196">
            <v>0.74077112387202626</v>
          </cell>
          <cell r="N1196">
            <v>-6.8229531140657773E-2</v>
          </cell>
          <cell r="O1196">
            <v>-4.0465890338462485E-3</v>
          </cell>
          <cell r="P1196">
            <v>-6.2012623162295388E-2</v>
          </cell>
          <cell r="Q1196">
            <v>1.7169344870210135</v>
          </cell>
          <cell r="R1196">
            <v>-0.20894708128750672</v>
          </cell>
          <cell r="T1196">
            <v>0.7273815222594544</v>
          </cell>
          <cell r="U1196">
            <v>1.1063674511950372</v>
          </cell>
          <cell r="V1196">
            <v>2.2898640296662545</v>
          </cell>
        </row>
        <row r="1197">
          <cell r="C1197">
            <v>41597</v>
          </cell>
          <cell r="D1197">
            <v>71.84</v>
          </cell>
          <cell r="E1197">
            <v>42.15</v>
          </cell>
          <cell r="F1197">
            <v>26.4</v>
          </cell>
          <cell r="G1197">
            <v>7.6604669999999997</v>
          </cell>
          <cell r="H1197">
            <v>4.1743649999999999</v>
          </cell>
          <cell r="I1197">
            <v>42.95</v>
          </cell>
          <cell r="J1197">
            <v>13.98</v>
          </cell>
          <cell r="L1197">
            <v>0.56821654660554466</v>
          </cell>
          <cell r="M1197">
            <v>0.72887612797374901</v>
          </cell>
          <cell r="N1197">
            <v>-7.6277116864940542E-2</v>
          </cell>
          <cell r="O1197">
            <v>-6.0995300798095675E-3</v>
          </cell>
          <cell r="P1197">
            <v>-6.4952144026890424E-2</v>
          </cell>
          <cell r="Q1197">
            <v>1.6545117428924598</v>
          </cell>
          <cell r="R1197">
            <v>-0.2373158756137479</v>
          </cell>
          <cell r="T1197">
            <v>0.73528003829583521</v>
          </cell>
          <cell r="U1197">
            <v>1.1157230026961826</v>
          </cell>
          <cell r="V1197">
            <v>2.2941903584672434</v>
          </cell>
        </row>
        <row r="1198">
          <cell r="C1198">
            <v>41598</v>
          </cell>
          <cell r="D1198">
            <v>71.03</v>
          </cell>
          <cell r="E1198">
            <v>41.93</v>
          </cell>
          <cell r="F1198">
            <v>26.16</v>
          </cell>
          <cell r="G1198">
            <v>7.9346290000000002</v>
          </cell>
          <cell r="H1198">
            <v>4.1879059999999999</v>
          </cell>
          <cell r="I1198">
            <v>42.7</v>
          </cell>
          <cell r="J1198">
            <v>14.12</v>
          </cell>
          <cell r="L1198">
            <v>0.55053481772538748</v>
          </cell>
          <cell r="M1198">
            <v>0.71985233798195258</v>
          </cell>
          <cell r="N1198">
            <v>-8.4674597620713721E-2</v>
          </cell>
          <cell r="O1198">
            <v>2.947137449223014E-2</v>
          </cell>
          <cell r="P1198">
            <v>-6.1918992154035069E-2</v>
          </cell>
          <cell r="Q1198">
            <v>1.639060568603214</v>
          </cell>
          <cell r="R1198">
            <v>-0.22967812329514459</v>
          </cell>
          <cell r="T1198">
            <v>0.71565342269028265</v>
          </cell>
          <cell r="U1198">
            <v>1.0846256765796998</v>
          </cell>
          <cell r="V1198">
            <v>2.2533992583436344</v>
          </cell>
        </row>
        <row r="1199">
          <cell r="C1199">
            <v>41599</v>
          </cell>
          <cell r="D1199">
            <v>71.709999999999994</v>
          </cell>
          <cell r="E1199">
            <v>42.44</v>
          </cell>
          <cell r="F1199">
            <v>26.481000000000002</v>
          </cell>
          <cell r="G1199">
            <v>7.8353429999999999</v>
          </cell>
          <cell r="H1199">
            <v>4.1513920000000004</v>
          </cell>
          <cell r="I1199">
            <v>43.05</v>
          </cell>
          <cell r="J1199">
            <v>14.26</v>
          </cell>
          <cell r="L1199">
            <v>0.56537873826675367</v>
          </cell>
          <cell r="M1199">
            <v>0.74077112387202626</v>
          </cell>
          <cell r="N1199">
            <v>-7.3442967109866975E-2</v>
          </cell>
          <cell r="O1199">
            <v>1.6589600827974893E-2</v>
          </cell>
          <cell r="P1199">
            <v>-7.0098041521544086E-2</v>
          </cell>
          <cell r="Q1199">
            <v>1.6606922126081582</v>
          </cell>
          <cell r="R1199">
            <v>-0.22204037097654117</v>
          </cell>
          <cell r="T1199">
            <v>0.75251316419339387</v>
          </cell>
          <cell r="U1199">
            <v>1.1199598613391719</v>
          </cell>
          <cell r="V1199">
            <v>2.4159456118665021</v>
          </cell>
        </row>
        <row r="1200">
          <cell r="C1200">
            <v>41600</v>
          </cell>
          <cell r="D1200">
            <v>72.959999999999994</v>
          </cell>
          <cell r="E1200">
            <v>42.64</v>
          </cell>
          <cell r="F1200">
            <v>26.35</v>
          </cell>
          <cell r="G1200">
            <v>7.8489750000000003</v>
          </cell>
          <cell r="H1200">
            <v>4.1600789999999996</v>
          </cell>
          <cell r="I1200">
            <v>43.3</v>
          </cell>
          <cell r="J1200">
            <v>14.26</v>
          </cell>
          <cell r="L1200">
            <v>0.59266535690897171</v>
          </cell>
          <cell r="M1200">
            <v>0.7489745693191141</v>
          </cell>
          <cell r="N1200">
            <v>-7.8026592022393149E-2</v>
          </cell>
          <cell r="O1200">
            <v>1.8358272529837683E-2</v>
          </cell>
          <cell r="P1200">
            <v>-6.8152174132171672E-2</v>
          </cell>
          <cell r="Q1200">
            <v>1.6761433868974041</v>
          </cell>
          <cell r="R1200">
            <v>-0.22204037097654117</v>
          </cell>
          <cell r="T1200">
            <v>0.76807084729535657</v>
          </cell>
          <cell r="U1200">
            <v>1.1361065498996532</v>
          </cell>
          <cell r="V1200">
            <v>2.5210135970333742</v>
          </cell>
        </row>
        <row r="1201">
          <cell r="C1201">
            <v>41603</v>
          </cell>
          <cell r="D1201">
            <v>72.489999999999995</v>
          </cell>
          <cell r="E1201">
            <v>42.55</v>
          </cell>
          <cell r="F1201">
            <v>26.51</v>
          </cell>
          <cell r="G1201">
            <v>7.9489780000000003</v>
          </cell>
          <cell r="H1201">
            <v>4.2682929999999999</v>
          </cell>
          <cell r="I1201">
            <v>43.71</v>
          </cell>
          <cell r="J1201">
            <v>14.42</v>
          </cell>
          <cell r="L1201">
            <v>0.58240558829949785</v>
          </cell>
          <cell r="M1201">
            <v>0.74528301886792447</v>
          </cell>
          <cell r="N1201">
            <v>-7.2428271518544363E-2</v>
          </cell>
          <cell r="O1201">
            <v>3.1333072720665323E-2</v>
          </cell>
          <cell r="P1201">
            <v>-4.3912494878854291E-2</v>
          </cell>
          <cell r="Q1201">
            <v>1.7014833127317677</v>
          </cell>
          <cell r="R1201">
            <v>-0.2133115111838515</v>
          </cell>
          <cell r="T1201">
            <v>0.75897558640497831</v>
          </cell>
          <cell r="U1201">
            <v>1.1380374627501062</v>
          </cell>
          <cell r="V1201">
            <v>2.4258343634116191</v>
          </cell>
        </row>
        <row r="1202">
          <cell r="C1202">
            <v>41604</v>
          </cell>
          <cell r="D1202">
            <v>73.650000000000006</v>
          </cell>
          <cell r="E1202">
            <v>42.7</v>
          </cell>
          <cell r="F1202">
            <v>26.39</v>
          </cell>
          <cell r="G1202">
            <v>8.0284650000000006</v>
          </cell>
          <cell r="H1202">
            <v>4.3006510000000002</v>
          </cell>
          <cell r="I1202">
            <v>44.75</v>
          </cell>
          <cell r="J1202">
            <v>14.55</v>
          </cell>
          <cell r="L1202">
            <v>0.60772757039947622</v>
          </cell>
          <cell r="M1202">
            <v>0.75143560295324052</v>
          </cell>
          <cell r="N1202">
            <v>-7.6627011896430952E-2</v>
          </cell>
          <cell r="O1202">
            <v>4.1646042759247326E-2</v>
          </cell>
          <cell r="P1202">
            <v>-3.6664379650890644E-2</v>
          </cell>
          <cell r="Q1202">
            <v>1.7657601977750308</v>
          </cell>
          <cell r="R1202">
            <v>-0.2062193126022912</v>
          </cell>
          <cell r="T1202">
            <v>0.74940162757300155</v>
          </cell>
          <cell r="U1202">
            <v>1.1273388878752864</v>
          </cell>
          <cell r="V1202">
            <v>2.4697156983930779</v>
          </cell>
        </row>
        <row r="1203">
          <cell r="C1203">
            <v>41605</v>
          </cell>
          <cell r="D1203">
            <v>73.56</v>
          </cell>
          <cell r="E1203">
            <v>42.52</v>
          </cell>
          <cell r="F1203">
            <v>26.59</v>
          </cell>
          <cell r="G1203">
            <v>7.9842490000000002</v>
          </cell>
          <cell r="H1203">
            <v>4.319083</v>
          </cell>
          <cell r="I1203">
            <v>44.67</v>
          </cell>
          <cell r="J1203">
            <v>14.52</v>
          </cell>
          <cell r="L1203">
            <v>0.60576293385723634</v>
          </cell>
          <cell r="M1203">
            <v>0.74405250205086149</v>
          </cell>
          <cell r="N1203">
            <v>-6.962911126661997E-2</v>
          </cell>
          <cell r="O1203">
            <v>3.5909277209837276E-2</v>
          </cell>
          <cell r="P1203">
            <v>-3.2535655382338158E-2</v>
          </cell>
          <cell r="Q1203">
            <v>1.7608158220024723</v>
          </cell>
          <cell r="R1203">
            <v>-0.20785597381342058</v>
          </cell>
          <cell r="T1203">
            <v>0.75897558640497831</v>
          </cell>
          <cell r="U1203">
            <v>1.1416205477508159</v>
          </cell>
          <cell r="V1203">
            <v>2.4678615574783684</v>
          </cell>
        </row>
        <row r="1204">
          <cell r="C1204">
            <v>41606</v>
          </cell>
          <cell r="D1204">
            <v>73.56</v>
          </cell>
          <cell r="E1204">
            <v>42.52</v>
          </cell>
          <cell r="F1204">
            <v>26.59</v>
          </cell>
          <cell r="G1204">
            <v>7.9698019999999996</v>
          </cell>
          <cell r="H1204">
            <v>4.3331540000000004</v>
          </cell>
          <cell r="I1204">
            <v>44.67</v>
          </cell>
          <cell r="J1204">
            <v>14.52</v>
          </cell>
          <cell r="L1204">
            <v>0.60576293385723634</v>
          </cell>
          <cell r="M1204">
            <v>0.74405250205086149</v>
          </cell>
          <cell r="N1204">
            <v>-6.962911126661997E-2</v>
          </cell>
          <cell r="O1204">
            <v>3.4034864058662961E-2</v>
          </cell>
          <cell r="P1204">
            <v>-2.9383784766951582E-2</v>
          </cell>
          <cell r="Q1204">
            <v>1.7608158220024723</v>
          </cell>
          <cell r="R1204">
            <v>-0.20785597381342058</v>
          </cell>
          <cell r="T1204">
            <v>0.77788415509813325</v>
          </cell>
          <cell r="U1204">
            <v>1.1503578016987979</v>
          </cell>
          <cell r="V1204">
            <v>2.5321384425216316</v>
          </cell>
        </row>
        <row r="1205">
          <cell r="C1205">
            <v>41607</v>
          </cell>
          <cell r="D1205">
            <v>73.58</v>
          </cell>
          <cell r="E1205">
            <v>43</v>
          </cell>
          <cell r="F1205">
            <v>26.69</v>
          </cell>
          <cell r="G1205">
            <v>7.8791589999999996</v>
          </cell>
          <cell r="H1205">
            <v>4.3145100000000003</v>
          </cell>
          <cell r="I1205">
            <v>44.73</v>
          </cell>
          <cell r="J1205">
            <v>14.56</v>
          </cell>
          <cell r="L1205">
            <v>0.60619951975551167</v>
          </cell>
          <cell r="M1205">
            <v>0.76374077112387218</v>
          </cell>
          <cell r="N1205">
            <v>-6.6130160951714423E-2</v>
          </cell>
          <cell r="O1205">
            <v>2.2274468733550767E-2</v>
          </cell>
          <cell r="P1205">
            <v>-3.3559996532516623E-2</v>
          </cell>
          <cell r="Q1205">
            <v>1.7645241038318913</v>
          </cell>
          <cell r="R1205">
            <v>-0.20567375886524808</v>
          </cell>
          <cell r="T1205">
            <v>0.76017233125897576</v>
          </cell>
          <cell r="U1205">
            <v>1.1381286869792615</v>
          </cell>
          <cell r="V1205">
            <v>2.4641532756489495</v>
          </cell>
        </row>
        <row r="1206">
          <cell r="C1206">
            <v>41610</v>
          </cell>
          <cell r="D1206">
            <v>73.44</v>
          </cell>
          <cell r="E1206">
            <v>42.81</v>
          </cell>
          <cell r="F1206">
            <v>26.98</v>
          </cell>
          <cell r="G1206">
            <v>7.8582559999999999</v>
          </cell>
          <cell r="H1206">
            <v>4.2912619999999997</v>
          </cell>
          <cell r="I1206">
            <v>45</v>
          </cell>
          <cell r="J1206">
            <v>14.32</v>
          </cell>
          <cell r="L1206">
            <v>0.60314341846758346</v>
          </cell>
          <cell r="M1206">
            <v>0.75594749794913874</v>
          </cell>
          <cell r="N1206">
            <v>-5.5983205038488415E-2</v>
          </cell>
          <cell r="O1206">
            <v>1.9562427610895883E-2</v>
          </cell>
          <cell r="P1206">
            <v>-3.8767493374710194E-2</v>
          </cell>
          <cell r="Q1206">
            <v>1.781211372064277</v>
          </cell>
          <cell r="R1206">
            <v>-0.21876704855428253</v>
          </cell>
          <cell r="T1206">
            <v>0.71924365725227379</v>
          </cell>
          <cell r="U1206">
            <v>1.0921618115104703</v>
          </cell>
          <cell r="V1206">
            <v>2.3677379480840544</v>
          </cell>
        </row>
        <row r="1207">
          <cell r="C1207">
            <v>41611</v>
          </cell>
          <cell r="D1207">
            <v>73.31</v>
          </cell>
          <cell r="E1207">
            <v>42.84</v>
          </cell>
          <cell r="F1207">
            <v>26.97</v>
          </cell>
          <cell r="G1207">
            <v>7.6618880000000003</v>
          </cell>
          <cell r="H1207">
            <v>4.3255379999999999</v>
          </cell>
          <cell r="I1207">
            <v>44.78</v>
          </cell>
          <cell r="J1207">
            <v>14.39</v>
          </cell>
          <cell r="L1207">
            <v>0.60030561012879291</v>
          </cell>
          <cell r="M1207">
            <v>0.75717801476620195</v>
          </cell>
          <cell r="N1207">
            <v>-5.6333100069978936E-2</v>
          </cell>
          <cell r="O1207">
            <v>-5.9151637000892654E-3</v>
          </cell>
          <cell r="P1207">
            <v>-3.1089750697360641E-2</v>
          </cell>
          <cell r="Q1207">
            <v>1.7676143386897407</v>
          </cell>
          <cell r="R1207">
            <v>-0.21494817239498076</v>
          </cell>
          <cell r="T1207">
            <v>0.70727620871230246</v>
          </cell>
          <cell r="U1207">
            <v>1.0695782399805387</v>
          </cell>
          <cell r="V1207">
            <v>2.3652657601977749</v>
          </cell>
        </row>
        <row r="1208">
          <cell r="C1208">
            <v>41612</v>
          </cell>
          <cell r="D1208">
            <v>73.180000000000007</v>
          </cell>
          <cell r="E1208">
            <v>42.43</v>
          </cell>
          <cell r="F1208">
            <v>26.87</v>
          </cell>
          <cell r="G1208">
            <v>7.7097319999999998</v>
          </cell>
          <cell r="H1208">
            <v>4.2229479999999997</v>
          </cell>
          <cell r="I1208">
            <v>44.5</v>
          </cell>
          <cell r="J1208">
            <v>14.69</v>
          </cell>
          <cell r="L1208">
            <v>0.59746780179000236</v>
          </cell>
          <cell r="M1208">
            <v>0.74036095159967186</v>
          </cell>
          <cell r="N1208">
            <v>-5.9832050384884483E-2</v>
          </cell>
          <cell r="O1208">
            <v>2.9231347889502324E-4</v>
          </cell>
          <cell r="P1208">
            <v>-5.4069667294084023E-2</v>
          </cell>
          <cell r="Q1208">
            <v>1.750309023485785</v>
          </cell>
          <cell r="R1208">
            <v>-0.1985815602836879</v>
          </cell>
          <cell r="T1208">
            <v>0.71421732886548595</v>
          </cell>
          <cell r="U1208">
            <v>1.0768513450505788</v>
          </cell>
          <cell r="V1208">
            <v>2.3819530284301607</v>
          </cell>
        </row>
        <row r="1209">
          <cell r="C1209">
            <v>41613</v>
          </cell>
          <cell r="D1209">
            <v>73.23</v>
          </cell>
          <cell r="E1209">
            <v>42.66</v>
          </cell>
          <cell r="F1209">
            <v>27.3</v>
          </cell>
          <cell r="G1209">
            <v>7.6743389999999998</v>
          </cell>
          <cell r="H1209">
            <v>4.193263</v>
          </cell>
          <cell r="I1209">
            <v>47.59</v>
          </cell>
          <cell r="J1209">
            <v>14.58</v>
          </cell>
          <cell r="L1209">
            <v>0.59855926653569091</v>
          </cell>
          <cell r="M1209">
            <v>0.74979491386382269</v>
          </cell>
          <cell r="N1209">
            <v>-4.4786564030790732E-2</v>
          </cell>
          <cell r="O1209">
            <v>-4.2997197916465613E-3</v>
          </cell>
          <cell r="P1209">
            <v>-6.0719036863961517E-2</v>
          </cell>
          <cell r="Q1209">
            <v>1.9412855377008653</v>
          </cell>
          <cell r="R1209">
            <v>-0.20458265139116194</v>
          </cell>
          <cell r="T1209">
            <v>0.70775490665390128</v>
          </cell>
          <cell r="U1209">
            <v>1.0532719090190354</v>
          </cell>
          <cell r="V1209">
            <v>2.3417799752781212</v>
          </cell>
        </row>
        <row r="1210">
          <cell r="C1210">
            <v>41614</v>
          </cell>
          <cell r="D1210">
            <v>73.760000000000005</v>
          </cell>
          <cell r="E1210">
            <v>43.49</v>
          </cell>
          <cell r="F1210">
            <v>27.53</v>
          </cell>
          <cell r="G1210">
            <v>7.55802</v>
          </cell>
          <cell r="H1210">
            <v>4.2161629999999999</v>
          </cell>
          <cell r="I1210">
            <v>46.96</v>
          </cell>
          <cell r="J1210">
            <v>14.83</v>
          </cell>
          <cell r="L1210">
            <v>0.61012879283999122</v>
          </cell>
          <cell r="M1210">
            <v>0.78383921246923727</v>
          </cell>
          <cell r="N1210">
            <v>-3.6738978306507963E-2</v>
          </cell>
          <cell r="O1210">
            <v>-1.9391424874462881E-2</v>
          </cell>
          <cell r="P1210">
            <v>-5.5589491196109231E-2</v>
          </cell>
          <cell r="Q1210">
            <v>1.9023485784919654</v>
          </cell>
          <cell r="R1210">
            <v>-0.19094380796508448</v>
          </cell>
          <cell r="T1210">
            <v>0.7292963140258496</v>
          </cell>
          <cell r="U1210">
            <v>1.0896024650813922</v>
          </cell>
          <cell r="V1210">
            <v>2.4023485784919654</v>
          </cell>
        </row>
        <row r="1211">
          <cell r="C1211">
            <v>41617</v>
          </cell>
          <cell r="D1211">
            <v>73.37</v>
          </cell>
          <cell r="E1211">
            <v>43.58</v>
          </cell>
          <cell r="F1211">
            <v>27.88</v>
          </cell>
          <cell r="G1211">
            <v>7.4754820000000004</v>
          </cell>
          <cell r="H1211">
            <v>4.2157289999999996</v>
          </cell>
          <cell r="I1211">
            <v>47.37</v>
          </cell>
          <cell r="J1211">
            <v>14.92</v>
          </cell>
          <cell r="L1211">
            <v>0.60161536782361935</v>
          </cell>
          <cell r="M1211">
            <v>0.78753076292042667</v>
          </cell>
          <cell r="N1211">
            <v>-2.4492652204338716E-2</v>
          </cell>
          <cell r="O1211">
            <v>-3.010024419138857E-2</v>
          </cell>
          <cell r="P1211">
            <v>-5.5686706166408362E-2</v>
          </cell>
          <cell r="Q1211">
            <v>1.9276885043263285</v>
          </cell>
          <cell r="R1211">
            <v>-0.18603382433169657</v>
          </cell>
          <cell r="T1211">
            <v>0.72139779798946879</v>
          </cell>
          <cell r="U1211">
            <v>1.0798516085872407</v>
          </cell>
          <cell r="V1211">
            <v>2.3768541409147099</v>
          </cell>
        </row>
        <row r="1212">
          <cell r="C1212">
            <v>41618</v>
          </cell>
          <cell r="D1212">
            <v>73.38</v>
          </cell>
          <cell r="E1212">
            <v>43.41</v>
          </cell>
          <cell r="F1212">
            <v>28.51</v>
          </cell>
          <cell r="G1212">
            <v>7.813339</v>
          </cell>
          <cell r="H1212">
            <v>4.2371230000000004</v>
          </cell>
          <cell r="I1212">
            <v>46.6</v>
          </cell>
          <cell r="J1212">
            <v>14.82</v>
          </cell>
          <cell r="L1212">
            <v>0.6018336607727568</v>
          </cell>
          <cell r="M1212">
            <v>0.78055783429040182</v>
          </cell>
          <cell r="N1212">
            <v>-2.4492652204337606E-3</v>
          </cell>
          <cell r="O1212">
            <v>1.3734711440666958E-2</v>
          </cell>
          <cell r="P1212">
            <v>-5.0894500925446118E-2</v>
          </cell>
          <cell r="Q1212">
            <v>1.8800988875154512</v>
          </cell>
          <cell r="R1212">
            <v>-0.1914893617021276</v>
          </cell>
          <cell r="T1212">
            <v>0.68286261369076129</v>
          </cell>
          <cell r="U1212">
            <v>1.025663402866468</v>
          </cell>
          <cell r="V1212">
            <v>2.2917181705809639</v>
          </cell>
        </row>
        <row r="1213">
          <cell r="C1213">
            <v>41619</v>
          </cell>
          <cell r="D1213">
            <v>73.010000000000005</v>
          </cell>
          <cell r="E1213">
            <v>42.81</v>
          </cell>
          <cell r="F1213">
            <v>28.68</v>
          </cell>
          <cell r="G1213">
            <v>7.7311269999999999</v>
          </cell>
          <cell r="H1213">
            <v>4.2355929999999997</v>
          </cell>
          <cell r="I1213">
            <v>46.11</v>
          </cell>
          <cell r="J1213">
            <v>14.47</v>
          </cell>
          <cell r="L1213">
            <v>0.59375682165466048</v>
          </cell>
          <cell r="M1213">
            <v>0.75594749794913874</v>
          </cell>
          <cell r="N1213">
            <v>3.4989503149056578E-3</v>
          </cell>
          <cell r="O1213">
            <v>3.0681887034658128E-3</v>
          </cell>
          <cell r="P1213">
            <v>-5.1237217295394433E-2</v>
          </cell>
          <cell r="Q1213">
            <v>1.8498145859085291</v>
          </cell>
          <cell r="R1213">
            <v>-0.21058374249863598</v>
          </cell>
          <cell r="T1213">
            <v>0.68573480134035436</v>
          </cell>
          <cell r="U1213">
            <v>1.0431794684668247</v>
          </cell>
          <cell r="V1213">
            <v>2.3380716934487022</v>
          </cell>
        </row>
        <row r="1214">
          <cell r="C1214">
            <v>41620</v>
          </cell>
          <cell r="D1214">
            <v>72.73</v>
          </cell>
          <cell r="E1214">
            <v>42.42</v>
          </cell>
          <cell r="F1214">
            <v>28.32</v>
          </cell>
          <cell r="G1214">
            <v>7.4974210000000001</v>
          </cell>
          <cell r="H1214">
            <v>4.1606050000000003</v>
          </cell>
          <cell r="I1214">
            <v>45.75</v>
          </cell>
          <cell r="J1214">
            <v>14.26</v>
          </cell>
          <cell r="L1214">
            <v>0.58764461907880383</v>
          </cell>
          <cell r="M1214">
            <v>0.73995077932731768</v>
          </cell>
          <cell r="N1214">
            <v>-9.0972708187543327E-3</v>
          </cell>
          <cell r="O1214">
            <v>-2.7253788171203608E-2</v>
          </cell>
          <cell r="P1214">
            <v>-6.8034351380150127E-2</v>
          </cell>
          <cell r="Q1214">
            <v>1.8275648949320149</v>
          </cell>
          <cell r="R1214">
            <v>-0.22204037097654117</v>
          </cell>
          <cell r="T1214">
            <v>0.68788894207754903</v>
          </cell>
          <cell r="U1214">
            <v>1.0330596606458675</v>
          </cell>
          <cell r="V1214">
            <v>2.3362175525339923</v>
          </cell>
        </row>
        <row r="1215">
          <cell r="C1215">
            <v>41621</v>
          </cell>
          <cell r="D1215">
            <v>72.58</v>
          </cell>
          <cell r="E1215">
            <v>41.95</v>
          </cell>
          <cell r="F1215">
            <v>28.01</v>
          </cell>
          <cell r="G1215">
            <v>7.3725379999999996</v>
          </cell>
          <cell r="H1215">
            <v>4.1071340000000003</v>
          </cell>
          <cell r="I1215">
            <v>45.65</v>
          </cell>
          <cell r="J1215">
            <v>14.36</v>
          </cell>
          <cell r="L1215">
            <v>0.58437022484173751</v>
          </cell>
          <cell r="M1215">
            <v>0.72067268252666139</v>
          </cell>
          <cell r="N1215">
            <v>-1.9944016794961383E-2</v>
          </cell>
          <cell r="O1215">
            <v>-4.3456621808505846E-2</v>
          </cell>
          <cell r="P1215">
            <v>-8.001172851577143E-2</v>
          </cell>
          <cell r="Q1215">
            <v>1.8213844252163165</v>
          </cell>
          <cell r="R1215">
            <v>-0.21658483360611014</v>
          </cell>
          <cell r="T1215">
            <v>0.71469602680708477</v>
          </cell>
          <cell r="U1215">
            <v>1.0561545946603417</v>
          </cell>
          <cell r="V1215">
            <v>2.4116192830655132</v>
          </cell>
        </row>
        <row r="1216">
          <cell r="C1216">
            <v>41624</v>
          </cell>
          <cell r="D1216">
            <v>72.790000000000006</v>
          </cell>
          <cell r="E1216">
            <v>42.29</v>
          </cell>
          <cell r="F1216">
            <v>28.38</v>
          </cell>
          <cell r="G1216">
            <v>7.3487920000000004</v>
          </cell>
          <cell r="H1216">
            <v>4.1085909999999997</v>
          </cell>
          <cell r="I1216">
            <v>50.1</v>
          </cell>
          <cell r="J1216">
            <v>14.5</v>
          </cell>
          <cell r="L1216">
            <v>0.58895437677363027</v>
          </cell>
          <cell r="M1216">
            <v>0.73461853978671043</v>
          </cell>
          <cell r="N1216">
            <v>-6.9979006298109825E-3</v>
          </cell>
          <cell r="O1216">
            <v>-4.6537525434710902E-2</v>
          </cell>
          <cell r="P1216">
            <v>-7.9685363972624823E-2</v>
          </cell>
          <cell r="Q1216">
            <v>2.0964153275648951</v>
          </cell>
          <cell r="R1216">
            <v>-0.20894708128750672</v>
          </cell>
          <cell r="T1216">
            <v>0.74174246050741965</v>
          </cell>
          <cell r="U1216">
            <v>1.0909911005696444</v>
          </cell>
          <cell r="V1216">
            <v>2.4962917181705806</v>
          </cell>
        </row>
        <row r="1217">
          <cell r="C1217">
            <v>41625</v>
          </cell>
          <cell r="D1217">
            <v>72.92</v>
          </cell>
          <cell r="E1217">
            <v>42.43</v>
          </cell>
          <cell r="F1217">
            <v>28.41</v>
          </cell>
          <cell r="G1217">
            <v>7.2376110000000002</v>
          </cell>
          <cell r="H1217">
            <v>4.1124590000000003</v>
          </cell>
          <cell r="I1217">
            <v>53.56</v>
          </cell>
          <cell r="J1217">
            <v>14.81</v>
          </cell>
          <cell r="L1217">
            <v>0.59179218511242082</v>
          </cell>
          <cell r="M1217">
            <v>0.74036095159967186</v>
          </cell>
          <cell r="N1217">
            <v>-5.9482155353393074E-3</v>
          </cell>
          <cell r="O1217">
            <v>-6.0962605282479543E-2</v>
          </cell>
          <cell r="P1217">
            <v>-7.8818941149775279E-2</v>
          </cell>
          <cell r="Q1217">
            <v>2.3102595797280596</v>
          </cell>
          <cell r="R1217">
            <v>-0.19203491543917062</v>
          </cell>
          <cell r="T1217">
            <v>0.75059837242699845</v>
          </cell>
          <cell r="U1217">
            <v>1.1023029049848976</v>
          </cell>
          <cell r="V1217">
            <v>2.4802224969097653</v>
          </cell>
        </row>
        <row r="1218">
          <cell r="C1218">
            <v>41626</v>
          </cell>
          <cell r="D1218">
            <v>73.180000000000007</v>
          </cell>
          <cell r="E1218">
            <v>43.1</v>
          </cell>
          <cell r="F1218">
            <v>28.594999999999999</v>
          </cell>
          <cell r="G1218">
            <v>7.4712560000000003</v>
          </cell>
          <cell r="H1218">
            <v>4.1509070000000001</v>
          </cell>
          <cell r="I1218">
            <v>53.15</v>
          </cell>
          <cell r="J1218">
            <v>15.8</v>
          </cell>
          <cell r="L1218">
            <v>0.59746780179000236</v>
          </cell>
          <cell r="M1218">
            <v>0.76784249384741599</v>
          </cell>
          <cell r="N1218">
            <v>5.2484254723594859E-4</v>
          </cell>
          <cell r="O1218">
            <v>-3.0648542798494827E-2</v>
          </cell>
          <cell r="P1218">
            <v>-7.0206680370841434E-2</v>
          </cell>
          <cell r="Q1218">
            <v>2.284919653893696</v>
          </cell>
          <cell r="R1218">
            <v>-0.13802509547190389</v>
          </cell>
          <cell r="T1218">
            <v>0.77357587362374314</v>
          </cell>
          <cell r="U1218">
            <v>1.1240294755620428</v>
          </cell>
          <cell r="V1218">
            <v>2.5889987639060568</v>
          </cell>
        </row>
        <row r="1219">
          <cell r="C1219">
            <v>41627</v>
          </cell>
          <cell r="D1219">
            <v>72.430000000000007</v>
          </cell>
          <cell r="E1219">
            <v>42.46</v>
          </cell>
          <cell r="F1219">
            <v>28.74</v>
          </cell>
          <cell r="G1219">
            <v>7.3802859999999999</v>
          </cell>
          <cell r="H1219">
            <v>4.1278680000000003</v>
          </cell>
          <cell r="I1219">
            <v>51.44</v>
          </cell>
          <cell r="J1219">
            <v>15.62</v>
          </cell>
          <cell r="L1219">
            <v>0.58109583060467163</v>
          </cell>
          <cell r="M1219">
            <v>0.74159146841673507</v>
          </cell>
          <cell r="N1219">
            <v>5.598320503848786E-3</v>
          </cell>
          <cell r="O1219">
            <v>-4.2451364447441242E-2</v>
          </cell>
          <cell r="P1219">
            <v>-7.5367361708904679E-2</v>
          </cell>
          <cell r="Q1219">
            <v>2.1792336217552535</v>
          </cell>
          <cell r="R1219">
            <v>-0.1478450627386797</v>
          </cell>
          <cell r="T1219">
            <v>0.78913355672570618</v>
          </cell>
          <cell r="U1219">
            <v>1.129219120598431</v>
          </cell>
          <cell r="V1219">
            <v>2.642768850432633</v>
          </cell>
        </row>
        <row r="1220">
          <cell r="C1220">
            <v>41628</v>
          </cell>
          <cell r="D1220">
            <v>72.91</v>
          </cell>
          <cell r="E1220">
            <v>42.84</v>
          </cell>
          <cell r="F1220">
            <v>28.57</v>
          </cell>
          <cell r="G1220">
            <v>7.6475819999999999</v>
          </cell>
          <cell r="H1220">
            <v>4.0959570000000003</v>
          </cell>
          <cell r="I1220">
            <v>51.65</v>
          </cell>
          <cell r="J1220">
            <v>15.35</v>
          </cell>
          <cell r="L1220">
            <v>0.59157389216328293</v>
          </cell>
          <cell r="M1220">
            <v>0.75717801476620195</v>
          </cell>
          <cell r="N1220">
            <v>-3.4989503149052137E-4</v>
          </cell>
          <cell r="O1220">
            <v>-7.7712829318120624E-3</v>
          </cell>
          <cell r="P1220">
            <v>-8.2515349997412724E-2</v>
          </cell>
          <cell r="Q1220">
            <v>2.1922126081582198</v>
          </cell>
          <cell r="R1220">
            <v>-0.16257501363884341</v>
          </cell>
          <cell r="T1220">
            <v>0.80947821924365715</v>
          </cell>
          <cell r="U1220">
            <v>1.1491769547325104</v>
          </cell>
          <cell r="V1220">
            <v>2.6514215080346104</v>
          </cell>
        </row>
        <row r="1221">
          <cell r="C1221">
            <v>41631</v>
          </cell>
          <cell r="D1221">
            <v>72.84</v>
          </cell>
          <cell r="E1221">
            <v>43.36</v>
          </cell>
          <cell r="F1221">
            <v>29.03</v>
          </cell>
          <cell r="G1221">
            <v>7.8843120000000004</v>
          </cell>
          <cell r="H1221">
            <v>4.0959570000000003</v>
          </cell>
          <cell r="I1221">
            <v>52.06</v>
          </cell>
          <cell r="J1221">
            <v>15.47</v>
          </cell>
          <cell r="L1221">
            <v>0.59004584151931883</v>
          </cell>
          <cell r="M1221">
            <v>0.77850697292863003</v>
          </cell>
          <cell r="N1221">
            <v>1.5745276417074905E-2</v>
          </cell>
          <cell r="O1221">
            <v>2.2943040130242398E-2</v>
          </cell>
          <cell r="P1221">
            <v>-8.2515349997412724E-2</v>
          </cell>
          <cell r="Q1221">
            <v>2.2175525339925835</v>
          </cell>
          <cell r="R1221">
            <v>-0.15602836879432613</v>
          </cell>
          <cell r="T1221">
            <v>0.82120631881282913</v>
          </cell>
          <cell r="U1221">
            <v>1.1508747389973444</v>
          </cell>
          <cell r="V1221">
            <v>2.5896168108776267</v>
          </cell>
        </row>
        <row r="1222">
          <cell r="C1222">
            <v>41632</v>
          </cell>
          <cell r="D1222">
            <v>73.040000000000006</v>
          </cell>
          <cell r="E1222">
            <v>43.43</v>
          </cell>
          <cell r="F1222">
            <v>29.16</v>
          </cell>
          <cell r="G1222">
            <v>7.9250699999999998</v>
          </cell>
          <cell r="H1222">
            <v>4.065976</v>
          </cell>
          <cell r="I1222">
            <v>52.62</v>
          </cell>
          <cell r="J1222">
            <v>15.61</v>
          </cell>
          <cell r="L1222">
            <v>0.59441170050207393</v>
          </cell>
          <cell r="M1222">
            <v>0.78137817883511085</v>
          </cell>
          <cell r="N1222">
            <v>2.0293911826452238E-2</v>
          </cell>
          <cell r="O1222">
            <v>2.8231150548707173E-2</v>
          </cell>
          <cell r="P1222">
            <v>-8.9231022865005838E-2</v>
          </cell>
          <cell r="Q1222">
            <v>2.2521631644004945</v>
          </cell>
          <cell r="R1222">
            <v>-0.14839061647572283</v>
          </cell>
          <cell r="T1222">
            <v>0.82599329822881773</v>
          </cell>
          <cell r="U1222">
            <v>1.1654503436112631</v>
          </cell>
          <cell r="V1222">
            <v>2.607540173053152</v>
          </cell>
        </row>
        <row r="1223">
          <cell r="C1223">
            <v>41633</v>
          </cell>
          <cell r="D1223">
            <v>73.040000000000006</v>
          </cell>
          <cell r="E1223">
            <v>43.43</v>
          </cell>
          <cell r="F1223">
            <v>29.16</v>
          </cell>
          <cell r="G1223">
            <v>7.9250699999999998</v>
          </cell>
          <cell r="H1223">
            <v>4.0532769999999996</v>
          </cell>
          <cell r="I1223">
            <v>52.62</v>
          </cell>
          <cell r="J1223">
            <v>15.61</v>
          </cell>
          <cell r="L1223">
            <v>0.59441170050207393</v>
          </cell>
          <cell r="M1223">
            <v>0.78137817883511085</v>
          </cell>
          <cell r="N1223">
            <v>2.0293911826452238E-2</v>
          </cell>
          <cell r="O1223">
            <v>2.8231150548707173E-2</v>
          </cell>
          <cell r="P1223">
            <v>-9.2075568735575986E-2</v>
          </cell>
          <cell r="Q1223">
            <v>2.2521631644004945</v>
          </cell>
          <cell r="R1223">
            <v>-0.14839061647572283</v>
          </cell>
          <cell r="T1223">
            <v>0.82431785543322145</v>
          </cell>
          <cell r="U1223">
            <v>1.1477984552697194</v>
          </cell>
          <cell r="V1223">
            <v>2.5661310259579726</v>
          </cell>
        </row>
        <row r="1224">
          <cell r="C1224">
            <v>41634</v>
          </cell>
          <cell r="D1224">
            <v>73.48</v>
          </cell>
          <cell r="E1224">
            <v>43.59</v>
          </cell>
          <cell r="F1224">
            <v>29.18</v>
          </cell>
          <cell r="G1224">
            <v>7.9250699999999998</v>
          </cell>
          <cell r="H1224">
            <v>4.1147549999999997</v>
          </cell>
          <cell r="I1224">
            <v>52.72</v>
          </cell>
          <cell r="J1224">
            <v>15.62</v>
          </cell>
          <cell r="L1224">
            <v>0.60401659026413457</v>
          </cell>
          <cell r="M1224">
            <v>0.78794093519278108</v>
          </cell>
          <cell r="N1224">
            <v>2.0993701889433281E-2</v>
          </cell>
          <cell r="O1224">
            <v>2.8231150548707173E-2</v>
          </cell>
          <cell r="P1224">
            <v>-7.8304642597225693E-2</v>
          </cell>
          <cell r="Q1224">
            <v>2.2583436341161929</v>
          </cell>
          <cell r="R1224">
            <v>-0.1478450627386797</v>
          </cell>
          <cell r="T1224">
            <v>0.83676400191479161</v>
          </cell>
          <cell r="U1224">
            <v>1.1627997729530299</v>
          </cell>
          <cell r="V1224">
            <v>2.6464771322620519</v>
          </cell>
        </row>
        <row r="1225">
          <cell r="C1225">
            <v>41635</v>
          </cell>
          <cell r="D1225">
            <v>73.8</v>
          </cell>
          <cell r="E1225">
            <v>43.67</v>
          </cell>
          <cell r="F1225">
            <v>29.29</v>
          </cell>
          <cell r="G1225">
            <v>7.9909080000000001</v>
          </cell>
          <cell r="H1225">
            <v>4.1617069999999998</v>
          </cell>
          <cell r="I1225">
            <v>52.78</v>
          </cell>
          <cell r="J1225">
            <v>15.65</v>
          </cell>
          <cell r="L1225">
            <v>0.61100196463654211</v>
          </cell>
          <cell r="M1225">
            <v>0.7912223133716163</v>
          </cell>
          <cell r="N1225">
            <v>2.4842547235829349E-2</v>
          </cell>
          <cell r="O1225">
            <v>3.6773243235563857E-2</v>
          </cell>
          <cell r="P1225">
            <v>-6.7787505994736486E-2</v>
          </cell>
          <cell r="Q1225">
            <v>2.2620519159456118</v>
          </cell>
          <cell r="R1225">
            <v>-0.14620840152755032</v>
          </cell>
          <cell r="T1225">
            <v>0.82886548587841047</v>
          </cell>
          <cell r="U1225">
            <v>1.1607016156824586</v>
          </cell>
          <cell r="V1225">
            <v>2.6186650185414089</v>
          </cell>
        </row>
        <row r="1226">
          <cell r="C1226">
            <v>41638</v>
          </cell>
          <cell r="D1226">
            <v>73.569999999999993</v>
          </cell>
          <cell r="E1226">
            <v>43.9</v>
          </cell>
          <cell r="F1226">
            <v>29.24</v>
          </cell>
          <cell r="G1226">
            <v>8.0033150000000006</v>
          </cell>
          <cell r="H1226">
            <v>4.2073200000000002</v>
          </cell>
          <cell r="I1226">
            <v>52.7</v>
          </cell>
          <cell r="J1226">
            <v>15.77</v>
          </cell>
          <cell r="L1226">
            <v>0.60598122680637401</v>
          </cell>
          <cell r="M1226">
            <v>0.80065627563576713</v>
          </cell>
          <cell r="N1226">
            <v>2.3093072078376409E-2</v>
          </cell>
          <cell r="O1226">
            <v>3.8382978403184831E-2</v>
          </cell>
          <cell r="P1226">
            <v>-5.7570302215358859E-2</v>
          </cell>
          <cell r="Q1226">
            <v>2.2571075401730534</v>
          </cell>
          <cell r="R1226">
            <v>-0.13966175668303327</v>
          </cell>
          <cell r="T1226">
            <v>0.83604595500239332</v>
          </cell>
          <cell r="U1226">
            <v>1.1756826613148454</v>
          </cell>
          <cell r="V1226">
            <v>2.6817058096415325</v>
          </cell>
        </row>
        <row r="1227">
          <cell r="C1227">
            <v>41639</v>
          </cell>
          <cell r="D1227">
            <v>74.25</v>
          </cell>
          <cell r="E1227">
            <v>43.91</v>
          </cell>
          <cell r="F1227">
            <v>29.645</v>
          </cell>
          <cell r="G1227">
            <v>8.0424150000000001</v>
          </cell>
          <cell r="H1227">
            <v>4.2073200000000002</v>
          </cell>
          <cell r="I1227">
            <v>52.878999999999998</v>
          </cell>
          <cell r="J1227">
            <v>16.05</v>
          </cell>
          <cell r="L1227">
            <v>0.62082514734774064</v>
          </cell>
          <cell r="M1227">
            <v>0.80106644790812132</v>
          </cell>
          <cell r="N1227">
            <v>3.7263820853743912E-2</v>
          </cell>
          <cell r="O1227">
            <v>4.3455973087957789E-2</v>
          </cell>
          <cell r="P1227">
            <v>-5.7570302215358859E-2</v>
          </cell>
          <cell r="Q1227">
            <v>2.2681705809641532</v>
          </cell>
          <cell r="R1227">
            <v>-0.12438625204582643</v>
          </cell>
          <cell r="T1227">
            <v>0.82623264719961698</v>
          </cell>
          <cell r="U1227">
            <v>1.172956070465649</v>
          </cell>
          <cell r="V1227">
            <v>2.6464771322620519</v>
          </cell>
        </row>
        <row r="1228">
          <cell r="C1228">
            <v>41641</v>
          </cell>
          <cell r="D1228">
            <v>73.319999999999993</v>
          </cell>
          <cell r="E1228">
            <v>43.1</v>
          </cell>
          <cell r="F1228">
            <v>28.99</v>
          </cell>
          <cell r="G1228">
            <v>7.8388530000000003</v>
          </cell>
          <cell r="H1228">
            <v>4.2073200000000002</v>
          </cell>
          <cell r="I1228">
            <v>52.65</v>
          </cell>
          <cell r="J1228">
            <v>15.5</v>
          </cell>
          <cell r="L1228">
            <v>0.60052390307793035</v>
          </cell>
          <cell r="M1228">
            <v>0.76784249384741599</v>
          </cell>
          <cell r="N1228">
            <v>1.4345696291112597E-2</v>
          </cell>
          <cell r="O1228">
            <v>1.7045002652618324E-2</v>
          </cell>
          <cell r="P1228">
            <v>-5.7570302215358859E-2</v>
          </cell>
          <cell r="Q1228">
            <v>2.2540173053152039</v>
          </cell>
          <cell r="R1228">
            <v>-0.15439170758319687</v>
          </cell>
          <cell r="T1228">
            <v>0.83867879368118703</v>
          </cell>
          <cell r="U1228">
            <v>1.1752214721563383</v>
          </cell>
          <cell r="V1228">
            <v>2.8257107540173054</v>
          </cell>
        </row>
        <row r="1229">
          <cell r="C1229">
            <v>41642</v>
          </cell>
          <cell r="D1229">
            <v>72.89</v>
          </cell>
          <cell r="E1229">
            <v>43.29</v>
          </cell>
          <cell r="F1229">
            <v>28.97</v>
          </cell>
          <cell r="G1229">
            <v>7.8747870000000004</v>
          </cell>
          <cell r="H1229">
            <v>4.2073200000000002</v>
          </cell>
          <cell r="I1229">
            <v>52.85</v>
          </cell>
          <cell r="J1229">
            <v>15.37</v>
          </cell>
          <cell r="L1229">
            <v>0.5911373062650076</v>
          </cell>
          <cell r="M1229">
            <v>0.77563576702214942</v>
          </cell>
          <cell r="N1229">
            <v>1.3645906228131555E-2</v>
          </cell>
          <cell r="O1229">
            <v>2.170722748644538E-2</v>
          </cell>
          <cell r="P1229">
            <v>-5.7570302215358859E-2</v>
          </cell>
          <cell r="Q1229">
            <v>2.2663782447466008</v>
          </cell>
          <cell r="R1229">
            <v>-0.16148390616475716</v>
          </cell>
          <cell r="T1229">
            <v>0.83843944471038778</v>
          </cell>
          <cell r="U1229">
            <v>1.1888392223641266</v>
          </cell>
          <cell r="V1229">
            <v>2.7935723114956739</v>
          </cell>
        </row>
        <row r="1230">
          <cell r="C1230">
            <v>41645</v>
          </cell>
          <cell r="D1230">
            <v>72.7</v>
          </cell>
          <cell r="E1230">
            <v>42.93</v>
          </cell>
          <cell r="F1230">
            <v>29.07</v>
          </cell>
          <cell r="G1230">
            <v>7.8569969999999998</v>
          </cell>
          <cell r="H1230">
            <v>4.2744869999999997</v>
          </cell>
          <cell r="I1230">
            <v>52.49</v>
          </cell>
          <cell r="J1230">
            <v>15.22</v>
          </cell>
          <cell r="L1230">
            <v>0.58698974023139061</v>
          </cell>
          <cell r="M1230">
            <v>0.76086956521739135</v>
          </cell>
          <cell r="N1230">
            <v>1.7144856543037212E-2</v>
          </cell>
          <cell r="O1230">
            <v>1.9399079776928341E-2</v>
          </cell>
          <cell r="P1230">
            <v>-4.2525053574632543E-2</v>
          </cell>
          <cell r="Q1230">
            <v>2.2441285537700866</v>
          </cell>
          <cell r="R1230">
            <v>-0.1696672122204036</v>
          </cell>
          <cell r="T1230">
            <v>0.83700335088559119</v>
          </cell>
          <cell r="U1230">
            <v>1.1833607006020799</v>
          </cell>
          <cell r="V1230">
            <v>2.8133498145859086</v>
          </cell>
        </row>
        <row r="1231">
          <cell r="C1231">
            <v>41646</v>
          </cell>
          <cell r="D1231">
            <v>73.239999999999995</v>
          </cell>
          <cell r="E1231">
            <v>42.7</v>
          </cell>
          <cell r="F1231">
            <v>29.2</v>
          </cell>
          <cell r="G1231">
            <v>7.7227860000000002</v>
          </cell>
          <cell r="H1231">
            <v>4.198747</v>
          </cell>
          <cell r="I1231">
            <v>52.994</v>
          </cell>
          <cell r="J1231">
            <v>15.19</v>
          </cell>
          <cell r="L1231">
            <v>0.59877755948482836</v>
          </cell>
          <cell r="M1231">
            <v>0.75143560295324052</v>
          </cell>
          <cell r="N1231">
            <v>2.1693491952414323E-2</v>
          </cell>
          <cell r="O1231">
            <v>1.9859930854173591E-3</v>
          </cell>
          <cell r="P1231">
            <v>-5.9490633875205923E-2</v>
          </cell>
          <cell r="Q1231">
            <v>2.2752781211372066</v>
          </cell>
          <cell r="R1231">
            <v>-0.17130387343153297</v>
          </cell>
          <cell r="T1231">
            <v>0.82551460028721868</v>
          </cell>
          <cell r="U1231">
            <v>1.1677410853656065</v>
          </cell>
          <cell r="V1231">
            <v>2.8158220024721881</v>
          </cell>
        </row>
        <row r="1232">
          <cell r="C1232">
            <v>41647</v>
          </cell>
          <cell r="D1232">
            <v>73.680000000000007</v>
          </cell>
          <cell r="E1232">
            <v>43.29</v>
          </cell>
          <cell r="F1232">
            <v>29.51</v>
          </cell>
          <cell r="G1232">
            <v>7.6010600000000004</v>
          </cell>
          <cell r="H1232">
            <v>4.3492769999999998</v>
          </cell>
          <cell r="I1232">
            <v>53.78</v>
          </cell>
          <cell r="J1232">
            <v>15.39</v>
          </cell>
          <cell r="L1232">
            <v>0.60838244924688945</v>
          </cell>
          <cell r="M1232">
            <v>0.77563576702214942</v>
          </cell>
          <cell r="N1232">
            <v>3.2540237928621485E-2</v>
          </cell>
          <cell r="O1232">
            <v>-1.3807238397924859E-2</v>
          </cell>
          <cell r="P1232">
            <v>-2.5772271020105375E-2</v>
          </cell>
          <cell r="Q1232">
            <v>2.3238566131025959</v>
          </cell>
          <cell r="R1232">
            <v>-0.16039279869067091</v>
          </cell>
          <cell r="T1232">
            <v>0.85782671134514121</v>
          </cell>
          <cell r="U1232">
            <v>1.2055839364268486</v>
          </cell>
          <cell r="V1232">
            <v>2.9153275648949322</v>
          </cell>
        </row>
        <row r="1233">
          <cell r="C1233">
            <v>41648</v>
          </cell>
          <cell r="D1233">
            <v>73.91</v>
          </cell>
          <cell r="E1233">
            <v>43.06</v>
          </cell>
          <cell r="F1233">
            <v>29.35</v>
          </cell>
          <cell r="G1233">
            <v>7.3978929999999998</v>
          </cell>
          <cell r="H1233">
            <v>4.5009319999999997</v>
          </cell>
          <cell r="I1233">
            <v>53.23</v>
          </cell>
          <cell r="J1233">
            <v>15.16</v>
          </cell>
          <cell r="L1233">
            <v>0.61340318707705732</v>
          </cell>
          <cell r="M1233">
            <v>0.76620180475799859</v>
          </cell>
          <cell r="N1233">
            <v>2.6941917424772699E-2</v>
          </cell>
          <cell r="O1233">
            <v>-4.0166959909978428E-2</v>
          </cell>
          <cell r="P1233">
            <v>8.1980891658395283E-3</v>
          </cell>
          <cell r="Q1233">
            <v>2.2898640296662545</v>
          </cell>
          <cell r="R1233">
            <v>-0.17294053464266224</v>
          </cell>
          <cell r="T1233">
            <v>0.86141694590713258</v>
          </cell>
          <cell r="U1233">
            <v>1.208624744065357</v>
          </cell>
          <cell r="V1233">
            <v>2.8986402966625464</v>
          </cell>
        </row>
        <row r="1234">
          <cell r="C1234">
            <v>41649</v>
          </cell>
          <cell r="D1234">
            <v>73.87</v>
          </cell>
          <cell r="E1234">
            <v>43.11</v>
          </cell>
          <cell r="F1234">
            <v>28.91</v>
          </cell>
          <cell r="G1234">
            <v>7.6323879999999997</v>
          </cell>
          <cell r="H1234">
            <v>4.5039850000000001</v>
          </cell>
          <cell r="I1234">
            <v>53.3</v>
          </cell>
          <cell r="J1234">
            <v>15.36</v>
          </cell>
          <cell r="L1234">
            <v>0.61253001528050643</v>
          </cell>
          <cell r="M1234">
            <v>0.76825266611977039</v>
          </cell>
          <cell r="N1234">
            <v>1.1546536039188204E-2</v>
          </cell>
          <cell r="O1234">
            <v>-9.7426149328464495E-3</v>
          </cell>
          <cell r="P1234">
            <v>8.8819539223441435E-3</v>
          </cell>
          <cell r="Q1234">
            <v>2.2941903584672434</v>
          </cell>
          <cell r="R1234">
            <v>-0.16202945990180029</v>
          </cell>
          <cell r="T1234">
            <v>0.87434179033030146</v>
          </cell>
          <cell r="U1234">
            <v>1.205659956617811</v>
          </cell>
          <cell r="V1234">
            <v>2.933250927070457</v>
          </cell>
        </row>
        <row r="1235">
          <cell r="C1235">
            <v>41652</v>
          </cell>
          <cell r="D1235">
            <v>73.22</v>
          </cell>
          <cell r="E1235">
            <v>42.24</v>
          </cell>
          <cell r="F1235">
            <v>28.72</v>
          </cell>
          <cell r="G1235">
            <v>7.8648930000000004</v>
          </cell>
          <cell r="H1235">
            <v>4.5039850000000001</v>
          </cell>
          <cell r="I1235">
            <v>52.64</v>
          </cell>
          <cell r="J1235">
            <v>15.17</v>
          </cell>
          <cell r="L1235">
            <v>0.59834097358655303</v>
          </cell>
          <cell r="M1235">
            <v>0.73256767842493864</v>
          </cell>
          <cell r="N1235">
            <v>4.8985304408677433E-3</v>
          </cell>
          <cell r="O1235">
            <v>2.0423539266211543E-2</v>
          </cell>
          <cell r="P1235">
            <v>8.8819539223441435E-3</v>
          </cell>
          <cell r="Q1235">
            <v>2.2533992583436344</v>
          </cell>
          <cell r="R1235">
            <v>-0.17239498090561911</v>
          </cell>
          <cell r="T1235">
            <v>0.8721876495931068</v>
          </cell>
          <cell r="U1235">
            <v>1.1976018163757629</v>
          </cell>
          <cell r="V1235">
            <v>2.8782447466007413</v>
          </cell>
        </row>
        <row r="1236">
          <cell r="C1236">
            <v>41653</v>
          </cell>
          <cell r="D1236">
            <v>73.39</v>
          </cell>
          <cell r="E1236">
            <v>43.34</v>
          </cell>
          <cell r="F1236">
            <v>29.41</v>
          </cell>
          <cell r="G1236">
            <v>7.9674569999999996</v>
          </cell>
          <cell r="H1236">
            <v>4.4534409999999998</v>
          </cell>
          <cell r="I1236">
            <v>55.27</v>
          </cell>
          <cell r="J1236">
            <v>15.9</v>
          </cell>
          <cell r="L1236">
            <v>0.60205195372189468</v>
          </cell>
          <cell r="M1236">
            <v>0.77768662838392144</v>
          </cell>
          <cell r="N1236">
            <v>2.9041287613716049E-2</v>
          </cell>
          <cell r="O1236">
            <v>3.3730614121686209E-2</v>
          </cell>
          <cell r="P1236">
            <v>-2.4397821578273637E-3</v>
          </cell>
          <cell r="Q1236">
            <v>2.4159456118665021</v>
          </cell>
          <cell r="R1236">
            <v>-0.13256955810147286</v>
          </cell>
          <cell r="T1236">
            <v>0.86907611297271414</v>
          </cell>
          <cell r="U1236">
            <v>1.1967047781224025</v>
          </cell>
          <cell r="V1236">
            <v>2.8813349814585907</v>
          </cell>
        </row>
        <row r="1237">
          <cell r="C1237">
            <v>41654</v>
          </cell>
          <cell r="D1237">
            <v>74.510000000000005</v>
          </cell>
          <cell r="E1237">
            <v>43.54</v>
          </cell>
          <cell r="F1237">
            <v>29.475000000000001</v>
          </cell>
          <cell r="G1237">
            <v>8.0619940000000003</v>
          </cell>
          <cell r="H1237">
            <v>4.6255499999999996</v>
          </cell>
          <cell r="I1237">
            <v>56.97</v>
          </cell>
          <cell r="J1237">
            <v>16.190000000000001</v>
          </cell>
          <cell r="L1237">
            <v>0.62650076402532195</v>
          </cell>
          <cell r="M1237">
            <v>0.78589007383100906</v>
          </cell>
          <cell r="N1237">
            <v>3.1315605318404494E-2</v>
          </cell>
          <cell r="O1237">
            <v>4.5996233009522269E-2</v>
          </cell>
          <cell r="P1237">
            <v>3.6112225499307371E-2</v>
          </cell>
          <cell r="Q1237">
            <v>2.5210135970333747</v>
          </cell>
          <cell r="R1237">
            <v>-0.11674849972722301</v>
          </cell>
          <cell r="T1237">
            <v>0.85878410722833876</v>
          </cell>
          <cell r="U1237">
            <v>1.1828893754181109</v>
          </cell>
          <cell r="V1237">
            <v>2.8331273176761438</v>
          </cell>
        </row>
        <row r="1238">
          <cell r="C1238">
            <v>41655</v>
          </cell>
          <cell r="D1238">
            <v>74.72</v>
          </cell>
          <cell r="E1238">
            <v>43.37</v>
          </cell>
          <cell r="F1238">
            <v>29.31</v>
          </cell>
          <cell r="G1238">
            <v>8.0234059999999996</v>
          </cell>
          <cell r="H1238">
            <v>4.7306049999999997</v>
          </cell>
          <cell r="I1238">
            <v>55.43</v>
          </cell>
          <cell r="J1238">
            <v>16.29</v>
          </cell>
          <cell r="L1238">
            <v>0.6310849159572145</v>
          </cell>
          <cell r="M1238">
            <v>0.77891714520098443</v>
          </cell>
          <cell r="N1238">
            <v>2.5542337298810391E-2</v>
          </cell>
          <cell r="O1238">
            <v>4.0989667308856781E-2</v>
          </cell>
          <cell r="P1238">
            <v>5.9644296247614026E-2</v>
          </cell>
          <cell r="Q1238">
            <v>2.4258343634116195</v>
          </cell>
          <cell r="R1238">
            <v>-0.11129296235679209</v>
          </cell>
          <cell r="T1238">
            <v>0.87362374341790339</v>
          </cell>
          <cell r="U1238">
            <v>1.1910691479656996</v>
          </cell>
          <cell r="V1238">
            <v>2.9048207663782448</v>
          </cell>
        </row>
        <row r="1239">
          <cell r="C1239">
            <v>41656</v>
          </cell>
          <cell r="D1239">
            <v>74.73</v>
          </cell>
          <cell r="E1239">
            <v>43.45</v>
          </cell>
          <cell r="F1239">
            <v>29</v>
          </cell>
          <cell r="G1239">
            <v>7.773784</v>
          </cell>
          <cell r="H1239">
            <v>4.8135009999999996</v>
          </cell>
          <cell r="I1239">
            <v>56.14</v>
          </cell>
          <cell r="J1239">
            <v>16.29</v>
          </cell>
          <cell r="L1239">
            <v>0.63130320890635239</v>
          </cell>
          <cell r="M1239">
            <v>0.78219852337981965</v>
          </cell>
          <cell r="N1239">
            <v>1.469559132260323E-2</v>
          </cell>
          <cell r="O1239">
            <v>8.6026831860326336E-3</v>
          </cell>
          <cell r="P1239">
            <v>7.8212803569984501E-2</v>
          </cell>
          <cell r="Q1239">
            <v>2.4697156983930779</v>
          </cell>
          <cell r="R1239">
            <v>-0.11129296235679209</v>
          </cell>
          <cell r="T1239">
            <v>0.84322642412637638</v>
          </cell>
          <cell r="U1239">
            <v>1.1591862798759351</v>
          </cell>
          <cell r="V1239">
            <v>2.8739184177997528</v>
          </cell>
        </row>
        <row r="1240">
          <cell r="C1240">
            <v>41659</v>
          </cell>
          <cell r="D1240">
            <v>74.73</v>
          </cell>
          <cell r="E1240">
            <v>43.45</v>
          </cell>
          <cell r="F1240">
            <v>29</v>
          </cell>
          <cell r="G1240">
            <v>7.8244350000000003</v>
          </cell>
          <cell r="H1240">
            <v>4.8136049999999999</v>
          </cell>
          <cell r="I1240">
            <v>56.14</v>
          </cell>
          <cell r="J1240">
            <v>16.29</v>
          </cell>
          <cell r="L1240">
            <v>0.63130320890635239</v>
          </cell>
          <cell r="M1240">
            <v>0.78219852337981965</v>
          </cell>
          <cell r="N1240">
            <v>1.469559132260323E-2</v>
          </cell>
          <cell r="O1240">
            <v>1.5174352080622011E-2</v>
          </cell>
          <cell r="P1240">
            <v>7.8236099323236052E-2</v>
          </cell>
          <cell r="Q1240">
            <v>2.4697156983930779</v>
          </cell>
          <cell r="R1240">
            <v>-0.11129296235679209</v>
          </cell>
          <cell r="T1240">
            <v>0.83269506941120142</v>
          </cell>
          <cell r="U1240">
            <v>1.1515741247542013</v>
          </cell>
          <cell r="V1240">
            <v>2.8739184177997528</v>
          </cell>
        </row>
        <row r="1241">
          <cell r="C1241">
            <v>41660</v>
          </cell>
          <cell r="D1241">
            <v>75.459999999999994</v>
          </cell>
          <cell r="E1241">
            <v>43.85</v>
          </cell>
          <cell r="F1241">
            <v>29.5</v>
          </cell>
          <cell r="G1241">
            <v>7.8075229999999998</v>
          </cell>
          <cell r="H1241">
            <v>4.7619049999999996</v>
          </cell>
          <cell r="I1241">
            <v>56.11</v>
          </cell>
          <cell r="J1241">
            <v>16.41</v>
          </cell>
          <cell r="L1241">
            <v>0.64723859419340735</v>
          </cell>
          <cell r="M1241">
            <v>0.79860541427399512</v>
          </cell>
          <cell r="N1241">
            <v>3.2190342897130853E-2</v>
          </cell>
          <cell r="O1241">
            <v>1.2980119699320669E-2</v>
          </cell>
          <cell r="P1241">
            <v>6.6655421985770236E-2</v>
          </cell>
          <cell r="Q1241">
            <v>2.4678615574783684</v>
          </cell>
          <cell r="R1241">
            <v>-0.10474631751227492</v>
          </cell>
          <cell r="T1241">
            <v>0.85543322163714697</v>
          </cell>
          <cell r="U1241">
            <v>1.1690841087392809</v>
          </cell>
          <cell r="V1241">
            <v>2.9190358467243511</v>
          </cell>
        </row>
        <row r="1242">
          <cell r="C1242">
            <v>41661</v>
          </cell>
          <cell r="D1242">
            <v>75.78</v>
          </cell>
          <cell r="E1242">
            <v>44.61</v>
          </cell>
          <cell r="F1242">
            <v>30.08</v>
          </cell>
          <cell r="G1242">
            <v>7.9590589999999999</v>
          </cell>
          <cell r="H1242">
            <v>4.7244849999999996</v>
          </cell>
          <cell r="I1242">
            <v>57.15</v>
          </cell>
          <cell r="J1242">
            <v>16.420000000000002</v>
          </cell>
          <cell r="L1242">
            <v>0.65422396856581533</v>
          </cell>
          <cell r="M1242">
            <v>0.82977850697292865</v>
          </cell>
          <cell r="N1242">
            <v>5.2484254723582868E-2</v>
          </cell>
          <cell r="O1242">
            <v>3.264102308939143E-2</v>
          </cell>
          <cell r="P1242">
            <v>5.827343076782121E-2</v>
          </cell>
          <cell r="Q1242">
            <v>2.5321384425216316</v>
          </cell>
          <cell r="R1242">
            <v>-0.10420076377523169</v>
          </cell>
          <cell r="T1242">
            <v>0.8822403063666826</v>
          </cell>
          <cell r="U1242">
            <v>1.1961270246710862</v>
          </cell>
          <cell r="V1242">
            <v>2.9443757725587147</v>
          </cell>
        </row>
        <row r="1243">
          <cell r="C1243">
            <v>41662</v>
          </cell>
          <cell r="D1243">
            <v>75.87</v>
          </cell>
          <cell r="E1243">
            <v>44.09</v>
          </cell>
          <cell r="F1243">
            <v>29.77</v>
          </cell>
          <cell r="G1243">
            <v>7.8875739999999999</v>
          </cell>
          <cell r="H1243">
            <v>4.7219819999999997</v>
          </cell>
          <cell r="I1243">
            <v>56.05</v>
          </cell>
          <cell r="J1243">
            <v>15.89</v>
          </cell>
          <cell r="L1243">
            <v>0.65618860510805499</v>
          </cell>
          <cell r="M1243">
            <v>0.80844954881050057</v>
          </cell>
          <cell r="N1243">
            <v>4.1637508747375929E-2</v>
          </cell>
          <cell r="O1243">
            <v>2.336626541570852E-2</v>
          </cell>
          <cell r="P1243">
            <v>5.7712764706396191E-2</v>
          </cell>
          <cell r="Q1243">
            <v>2.464153275648949</v>
          </cell>
          <cell r="R1243">
            <v>-0.13311511183851599</v>
          </cell>
          <cell r="T1243">
            <v>0.88056486357108643</v>
          </cell>
          <cell r="U1243">
            <v>1.183097163940076</v>
          </cell>
          <cell r="V1243">
            <v>2.9808405438813348</v>
          </cell>
        </row>
        <row r="1244">
          <cell r="C1244">
            <v>41663</v>
          </cell>
          <cell r="D1244">
            <v>74.08</v>
          </cell>
          <cell r="E1244">
            <v>42.95</v>
          </cell>
          <cell r="F1244">
            <v>29.39</v>
          </cell>
          <cell r="G1244">
            <v>7.7085189999999999</v>
          </cell>
          <cell r="H1244">
            <v>4.7157809999999998</v>
          </cell>
          <cell r="I1244">
            <v>54.49</v>
          </cell>
          <cell r="J1244">
            <v>15.24</v>
          </cell>
          <cell r="L1244">
            <v>0.61711416721239898</v>
          </cell>
          <cell r="M1244">
            <v>0.76168990976210038</v>
          </cell>
          <cell r="N1244">
            <v>2.8341497550734784E-2</v>
          </cell>
          <cell r="O1244">
            <v>1.3493387396845691E-4</v>
          </cell>
          <cell r="P1244">
            <v>5.632375541878254E-2</v>
          </cell>
          <cell r="Q1244">
            <v>2.3677379480840544</v>
          </cell>
          <cell r="R1244">
            <v>-0.16857610474631746</v>
          </cell>
          <cell r="T1244">
            <v>0.91527046433700321</v>
          </cell>
          <cell r="U1244">
            <v>1.189021670822437</v>
          </cell>
          <cell r="V1244">
            <v>3.0364647713226209</v>
          </cell>
        </row>
        <row r="1245">
          <cell r="C1245">
            <v>41666</v>
          </cell>
          <cell r="D1245">
            <v>73.2</v>
          </cell>
          <cell r="E1245">
            <v>42.64</v>
          </cell>
          <cell r="F1245">
            <v>29.28</v>
          </cell>
          <cell r="G1245">
            <v>7.7257499999999997</v>
          </cell>
          <cell r="H1245">
            <v>4.586932</v>
          </cell>
          <cell r="I1245">
            <v>54.45</v>
          </cell>
          <cell r="J1245">
            <v>15.3</v>
          </cell>
          <cell r="L1245">
            <v>0.59790438768827769</v>
          </cell>
          <cell r="M1245">
            <v>0.7489745693191141</v>
          </cell>
          <cell r="N1245">
            <v>2.4492652204338716E-2</v>
          </cell>
          <cell r="O1245">
            <v>2.3705546262273725E-3</v>
          </cell>
          <cell r="P1245">
            <v>2.7461885123712726E-2</v>
          </cell>
          <cell r="Q1245">
            <v>2.3652657601977753</v>
          </cell>
          <cell r="R1245">
            <v>-0.16530278232405882</v>
          </cell>
          <cell r="T1245">
            <v>0.89851603638104338</v>
          </cell>
          <cell r="U1245">
            <v>1.1674826167163332</v>
          </cell>
          <cell r="V1245">
            <v>2.9493201483312732</v>
          </cell>
        </row>
        <row r="1246">
          <cell r="C1246">
            <v>41667</v>
          </cell>
          <cell r="D1246">
            <v>71.989999999999995</v>
          </cell>
          <cell r="E1246">
            <v>42.9</v>
          </cell>
          <cell r="F1246">
            <v>28.96</v>
          </cell>
          <cell r="G1246">
            <v>7.9415180000000003</v>
          </cell>
          <cell r="H1246">
            <v>4.5434640000000002</v>
          </cell>
          <cell r="I1246">
            <v>54.72</v>
          </cell>
          <cell r="J1246">
            <v>15.3</v>
          </cell>
          <cell r="L1246">
            <v>0.57149094084261054</v>
          </cell>
          <cell r="M1246">
            <v>0.75963904840032814</v>
          </cell>
          <cell r="N1246">
            <v>1.3296011196641144E-2</v>
          </cell>
          <cell r="O1246">
            <v>3.0365181663161156E-2</v>
          </cell>
          <cell r="P1246">
            <v>1.7725156255145036E-2</v>
          </cell>
          <cell r="Q1246">
            <v>2.3819530284301607</v>
          </cell>
          <cell r="R1246">
            <v>-0.16530278232405882</v>
          </cell>
          <cell r="T1246">
            <v>0.89085686931546204</v>
          </cell>
          <cell r="U1246">
            <v>1.1419398325528596</v>
          </cell>
          <cell r="V1246">
            <v>2.9035846724351044</v>
          </cell>
        </row>
        <row r="1247">
          <cell r="C1247">
            <v>41668</v>
          </cell>
          <cell r="D1247">
            <v>71.12</v>
          </cell>
          <cell r="E1247">
            <v>42.4</v>
          </cell>
          <cell r="F1247">
            <v>28.69</v>
          </cell>
          <cell r="G1247">
            <v>7.9969950000000001</v>
          </cell>
          <cell r="H1247">
            <v>4.6736740000000001</v>
          </cell>
          <cell r="I1247">
            <v>54.07</v>
          </cell>
          <cell r="J1247">
            <v>17.55</v>
          </cell>
          <cell r="L1247">
            <v>0.55249945426762714</v>
          </cell>
          <cell r="M1247">
            <v>0.73913043478260865</v>
          </cell>
          <cell r="N1247">
            <v>3.8488453463962902E-3</v>
          </cell>
          <cell r="O1247">
            <v>3.756299563060761E-2</v>
          </cell>
          <cell r="P1247">
            <v>4.6891887321129477E-2</v>
          </cell>
          <cell r="Q1247">
            <v>2.3417799752781212</v>
          </cell>
          <cell r="R1247">
            <v>-4.2553191489361541E-2</v>
          </cell>
          <cell r="T1247">
            <v>0.89995213020584008</v>
          </cell>
          <cell r="U1247">
            <v>1.1459334265847678</v>
          </cell>
          <cell r="V1247">
            <v>2.9555006180469716</v>
          </cell>
        </row>
        <row r="1248">
          <cell r="C1248">
            <v>41669</v>
          </cell>
          <cell r="D1248">
            <v>73.260000000000005</v>
          </cell>
          <cell r="E1248">
            <v>42.69</v>
          </cell>
          <cell r="F1248">
            <v>29.21</v>
          </cell>
          <cell r="G1248">
            <v>8.2751610000000007</v>
          </cell>
          <cell r="H1248">
            <v>4.5461179999999999</v>
          </cell>
          <cell r="I1248">
            <v>55.05</v>
          </cell>
          <cell r="J1248">
            <v>18.18</v>
          </cell>
          <cell r="L1248">
            <v>0.59921414538310414</v>
          </cell>
          <cell r="M1248">
            <v>0.7510254306808859</v>
          </cell>
          <cell r="N1248">
            <v>2.2043386983904956E-2</v>
          </cell>
          <cell r="O1248">
            <v>7.3653395617425677E-2</v>
          </cell>
          <cell r="P1248">
            <v>1.8319645958309927E-2</v>
          </cell>
          <cell r="Q1248">
            <v>2.4023485784919654</v>
          </cell>
          <cell r="R1248">
            <v>-8.1833060556464332E-3</v>
          </cell>
          <cell r="T1248">
            <v>0.87841072283389199</v>
          </cell>
          <cell r="U1248">
            <v>1.1151756573212512</v>
          </cell>
          <cell r="V1248">
            <v>2.8819530284301607</v>
          </cell>
        </row>
        <row r="1249">
          <cell r="C1249">
            <v>41670</v>
          </cell>
          <cell r="D1249">
            <v>74.22</v>
          </cell>
          <cell r="E1249">
            <v>42.4</v>
          </cell>
          <cell r="F1249">
            <v>29.76</v>
          </cell>
          <cell r="G1249">
            <v>8.2162380000000006</v>
          </cell>
          <cell r="H1249">
            <v>4.224939</v>
          </cell>
          <cell r="I1249">
            <v>54.637500000000003</v>
          </cell>
          <cell r="J1249">
            <v>18.13</v>
          </cell>
          <cell r="L1249">
            <v>0.62017026850032742</v>
          </cell>
          <cell r="M1249">
            <v>0.73913043478260865</v>
          </cell>
          <cell r="N1249">
            <v>4.1287613715885296E-2</v>
          </cell>
          <cell r="O1249">
            <v>6.600848344834942E-2</v>
          </cell>
          <cell r="P1249">
            <v>-5.362368801789652E-2</v>
          </cell>
          <cell r="Q1249">
            <v>2.3768541409147099</v>
          </cell>
          <cell r="R1249">
            <v>-1.0911074740861948E-2</v>
          </cell>
          <cell r="T1249">
            <v>0.86452848252752512</v>
          </cell>
          <cell r="U1249">
            <v>1.1038486488678059</v>
          </cell>
          <cell r="V1249">
            <v>2.8800988875154512</v>
          </cell>
        </row>
        <row r="1250">
          <cell r="C1250">
            <v>41673</v>
          </cell>
          <cell r="D1250">
            <v>73.319999999999993</v>
          </cell>
          <cell r="E1250">
            <v>41.5</v>
          </cell>
          <cell r="F1250">
            <v>28.8</v>
          </cell>
          <cell r="G1250">
            <v>8.0330200000000005</v>
          </cell>
          <cell r="H1250">
            <v>4.2000200000000003</v>
          </cell>
          <cell r="I1250">
            <v>53.26</v>
          </cell>
          <cell r="J1250">
            <v>17.420000000000002</v>
          </cell>
          <cell r="L1250">
            <v>0.60052390307793035</v>
          </cell>
          <cell r="M1250">
            <v>0.70221493027071369</v>
          </cell>
          <cell r="N1250">
            <v>7.6976906927923583E-3</v>
          </cell>
          <cell r="O1250">
            <v>4.2237027178406938E-2</v>
          </cell>
          <cell r="P1250">
            <v>-5.9205484895503924E-2</v>
          </cell>
          <cell r="Q1250">
            <v>2.2917181705809639</v>
          </cell>
          <cell r="R1250">
            <v>-4.9645390070921835E-2</v>
          </cell>
          <cell r="T1250">
            <v>0.87673528003829571</v>
          </cell>
          <cell r="U1250">
            <v>1.1061444586348801</v>
          </cell>
          <cell r="V1250">
            <v>2.96229913473424</v>
          </cell>
        </row>
        <row r="1251">
          <cell r="C1251">
            <v>41674</v>
          </cell>
          <cell r="D1251">
            <v>72.510000000000005</v>
          </cell>
          <cell r="E1251">
            <v>40.89</v>
          </cell>
          <cell r="F1251">
            <v>29.2</v>
          </cell>
          <cell r="G1251">
            <v>8.0845319999999994</v>
          </cell>
          <cell r="H1251">
            <v>4.049461</v>
          </cell>
          <cell r="I1251">
            <v>54.01</v>
          </cell>
          <cell r="J1251">
            <v>17.53</v>
          </cell>
          <cell r="L1251">
            <v>0.5828421741977734</v>
          </cell>
          <cell r="M1251">
            <v>0.67719442165709598</v>
          </cell>
          <cell r="N1251">
            <v>2.1693491952414323E-2</v>
          </cell>
          <cell r="O1251">
            <v>4.8920405751348595E-2</v>
          </cell>
          <cell r="P1251">
            <v>-9.2930343681799754E-2</v>
          </cell>
          <cell r="Q1251">
            <v>2.3380716934487022</v>
          </cell>
          <cell r="R1251">
            <v>-4.3644298963447792E-2</v>
          </cell>
          <cell r="T1251">
            <v>0.9073719483006224</v>
          </cell>
          <cell r="U1251">
            <v>1.1280534776703357</v>
          </cell>
          <cell r="V1251">
            <v>2.9808405438813348</v>
          </cell>
        </row>
        <row r="1252">
          <cell r="C1252">
            <v>41675</v>
          </cell>
          <cell r="D1252">
            <v>72.37</v>
          </cell>
          <cell r="E1252">
            <v>40.97</v>
          </cell>
          <cell r="F1252">
            <v>28.99</v>
          </cell>
          <cell r="G1252">
            <v>8.0760640000000006</v>
          </cell>
          <cell r="H1252">
            <v>4.1247290000000003</v>
          </cell>
          <cell r="I1252">
            <v>53.98</v>
          </cell>
          <cell r="J1252">
            <v>17.18</v>
          </cell>
          <cell r="L1252">
            <v>0.57978607290984496</v>
          </cell>
          <cell r="M1252">
            <v>0.68047579983593121</v>
          </cell>
          <cell r="N1252">
            <v>1.4345696291112597E-2</v>
          </cell>
          <cell r="O1252">
            <v>4.7821732631383229E-2</v>
          </cell>
          <cell r="P1252">
            <v>-7.607049026136703E-2</v>
          </cell>
          <cell r="Q1252">
            <v>2.3362175525339923</v>
          </cell>
          <cell r="R1252">
            <v>-6.2738679759956284E-2</v>
          </cell>
          <cell r="T1252">
            <v>0.93776926759214918</v>
          </cell>
          <cell r="U1252">
            <v>1.1630481055768411</v>
          </cell>
          <cell r="V1252">
            <v>3.0203955500618047</v>
          </cell>
        </row>
        <row r="1253">
          <cell r="C1253">
            <v>41676</v>
          </cell>
          <cell r="D1253">
            <v>73.239999999999995</v>
          </cell>
          <cell r="E1253">
            <v>41.23</v>
          </cell>
          <cell r="F1253">
            <v>29.42</v>
          </cell>
          <cell r="G1253">
            <v>8.2144069999999996</v>
          </cell>
          <cell r="H1253">
            <v>4.0367329999999999</v>
          </cell>
          <cell r="I1253">
            <v>55.2</v>
          </cell>
          <cell r="J1253">
            <v>17.73</v>
          </cell>
          <cell r="L1253">
            <v>0.59877755948482836</v>
          </cell>
          <cell r="M1253">
            <v>0.69114027891714525</v>
          </cell>
          <cell r="N1253">
            <v>2.939118264520646E-2</v>
          </cell>
          <cell r="O1253">
            <v>6.5770921983699049E-2</v>
          </cell>
          <cell r="P1253">
            <v>-9.5781385483564963E-2</v>
          </cell>
          <cell r="Q1253">
            <v>2.4116192830655132</v>
          </cell>
          <cell r="R1253">
            <v>-3.2733224222585844E-2</v>
          </cell>
          <cell r="T1253">
            <v>0.93489707994255644</v>
          </cell>
          <cell r="U1253">
            <v>1.1673103042834843</v>
          </cell>
          <cell r="V1253">
            <v>2.9950556242274411</v>
          </cell>
        </row>
        <row r="1254">
          <cell r="C1254">
            <v>41677</v>
          </cell>
          <cell r="D1254">
            <v>74.41</v>
          </cell>
          <cell r="E1254">
            <v>41.95</v>
          </cell>
          <cell r="F1254">
            <v>30.46</v>
          </cell>
          <cell r="G1254">
            <v>8.2211180000000006</v>
          </cell>
          <cell r="H1254">
            <v>4.0904199999999999</v>
          </cell>
          <cell r="I1254">
            <v>56.57</v>
          </cell>
          <cell r="J1254">
            <v>18.010000000000002</v>
          </cell>
          <cell r="L1254">
            <v>0.6243178345339444</v>
          </cell>
          <cell r="M1254">
            <v>0.72067268252666139</v>
          </cell>
          <cell r="N1254">
            <v>6.5780265920224013E-2</v>
          </cell>
          <cell r="O1254">
            <v>6.6641634703124231E-2</v>
          </cell>
          <cell r="P1254">
            <v>-8.3755624860421429E-2</v>
          </cell>
          <cell r="Q1254">
            <v>2.496291718170581</v>
          </cell>
          <cell r="R1254">
            <v>-1.7457719585379006E-2</v>
          </cell>
          <cell r="T1254">
            <v>0.93776926759214918</v>
          </cell>
          <cell r="U1254">
            <v>1.1476920270023718</v>
          </cell>
          <cell r="V1254">
            <v>2.9511742892459822</v>
          </cell>
        </row>
        <row r="1255">
          <cell r="C1255">
            <v>41680</v>
          </cell>
          <cell r="D1255">
            <v>74.69</v>
          </cell>
          <cell r="E1255">
            <v>42.36</v>
          </cell>
          <cell r="F1255">
            <v>30.59</v>
          </cell>
          <cell r="G1255">
            <v>8.3921139999999994</v>
          </cell>
          <cell r="H1255">
            <v>4.1323930000000004</v>
          </cell>
          <cell r="I1255">
            <v>56.31</v>
          </cell>
          <cell r="J1255">
            <v>18.28</v>
          </cell>
          <cell r="L1255">
            <v>0.63043003710980128</v>
          </cell>
          <cell r="M1255">
            <v>0.73748974569319126</v>
          </cell>
          <cell r="N1255">
            <v>7.0328901329601123E-2</v>
          </cell>
          <cell r="O1255">
            <v>8.8827358465718653E-2</v>
          </cell>
          <cell r="P1255">
            <v>-7.4353772444842092E-2</v>
          </cell>
          <cell r="Q1255">
            <v>2.4802224969097653</v>
          </cell>
          <cell r="R1255">
            <v>-2.7277686852152927E-3</v>
          </cell>
          <cell r="T1255">
            <v>0.8829583532790809</v>
          </cell>
          <cell r="U1255">
            <v>1.091938818950313</v>
          </cell>
          <cell r="V1255">
            <v>2.8195302843016066</v>
          </cell>
        </row>
        <row r="1256">
          <cell r="C1256">
            <v>41681</v>
          </cell>
          <cell r="D1256">
            <v>75.62</v>
          </cell>
          <cell r="E1256">
            <v>43.13</v>
          </cell>
          <cell r="F1256">
            <v>30.79</v>
          </cell>
          <cell r="G1256">
            <v>8.4387609999999995</v>
          </cell>
          <cell r="H1256">
            <v>4.1323930000000004</v>
          </cell>
          <cell r="I1256">
            <v>58.07</v>
          </cell>
          <cell r="J1256">
            <v>18.75</v>
          </cell>
          <cell r="L1256">
            <v>0.65073128137961156</v>
          </cell>
          <cell r="M1256">
            <v>0.7690730106644792</v>
          </cell>
          <cell r="N1256">
            <v>7.7326801959412217E-2</v>
          </cell>
          <cell r="O1256">
            <v>9.4879531945529783E-2</v>
          </cell>
          <cell r="P1256">
            <v>-7.4353772444842092E-2</v>
          </cell>
          <cell r="Q1256">
            <v>2.5889987639060568</v>
          </cell>
          <cell r="R1256">
            <v>2.2913256955810146E-2</v>
          </cell>
          <cell r="T1256">
            <v>0.8659645763523216</v>
          </cell>
          <cell r="U1256">
            <v>1.0676240142715239</v>
          </cell>
          <cell r="V1256">
            <v>2.7305315203955502</v>
          </cell>
        </row>
        <row r="1257">
          <cell r="C1257">
            <v>41682</v>
          </cell>
          <cell r="D1257">
            <v>76.42</v>
          </cell>
          <cell r="E1257">
            <v>43.3</v>
          </cell>
          <cell r="F1257">
            <v>30.81</v>
          </cell>
          <cell r="G1257">
            <v>8.3799030000000005</v>
          </cell>
          <cell r="H1257">
            <v>4.1741840000000003</v>
          </cell>
          <cell r="I1257">
            <v>58.94</v>
          </cell>
          <cell r="J1257">
            <v>20.5</v>
          </cell>
          <cell r="L1257">
            <v>0.66819471731063085</v>
          </cell>
          <cell r="M1257">
            <v>0.77604593929450361</v>
          </cell>
          <cell r="N1257">
            <v>7.802659202239326E-2</v>
          </cell>
          <cell r="O1257">
            <v>8.724305314357661E-2</v>
          </cell>
          <cell r="P1257">
            <v>-6.4992687597452914E-2</v>
          </cell>
          <cell r="Q1257">
            <v>2.642768850432633</v>
          </cell>
          <cell r="R1257">
            <v>0.11838516093835261</v>
          </cell>
          <cell r="T1257">
            <v>0.89037817137386321</v>
          </cell>
          <cell r="U1257">
            <v>1.0844635001723122</v>
          </cell>
          <cell r="V1257">
            <v>2.718788627935723</v>
          </cell>
        </row>
        <row r="1258">
          <cell r="C1258">
            <v>41683</v>
          </cell>
          <cell r="D1258">
            <v>76.44</v>
          </cell>
          <cell r="E1258">
            <v>43.74</v>
          </cell>
          <cell r="F1258">
            <v>31.14</v>
          </cell>
          <cell r="G1258">
            <v>8.3662449999999993</v>
          </cell>
          <cell r="H1258">
            <v>4.157699</v>
          </cell>
          <cell r="I1258">
            <v>59.08</v>
          </cell>
          <cell r="J1258">
            <v>20.92</v>
          </cell>
          <cell r="L1258">
            <v>0.66863130320890618</v>
          </cell>
          <cell r="M1258">
            <v>0.7940935192780969</v>
          </cell>
          <cell r="N1258">
            <v>8.9573128061581686E-2</v>
          </cell>
          <cell r="O1258">
            <v>8.5471008094864631E-2</v>
          </cell>
          <cell r="P1258">
            <v>-6.8685288485424323E-2</v>
          </cell>
          <cell r="Q1258">
            <v>2.6514215080346104</v>
          </cell>
          <cell r="R1258">
            <v>0.14129841789416275</v>
          </cell>
          <cell r="T1258">
            <v>0.91024413595021547</v>
          </cell>
          <cell r="U1258">
            <v>1.1204058464594859</v>
          </cell>
          <cell r="V1258">
            <v>2.8609394313967864</v>
          </cell>
        </row>
        <row r="1259">
          <cell r="C1259">
            <v>41684</v>
          </cell>
          <cell r="D1259">
            <v>76.28</v>
          </cell>
          <cell r="E1259">
            <v>43.86</v>
          </cell>
          <cell r="F1259">
            <v>31.3</v>
          </cell>
          <cell r="G1259">
            <v>8.5209770000000002</v>
          </cell>
          <cell r="H1259">
            <v>4.1623720000000004</v>
          </cell>
          <cell r="I1259">
            <v>58.08</v>
          </cell>
          <cell r="J1259">
            <v>20.97</v>
          </cell>
          <cell r="L1259">
            <v>0.66513861602270241</v>
          </cell>
          <cell r="M1259">
            <v>0.79901558654634952</v>
          </cell>
          <cell r="N1259">
            <v>9.5171448565430472E-2</v>
          </cell>
          <cell r="O1259">
            <v>0.1055465736591692</v>
          </cell>
          <cell r="P1259">
            <v>-6.7638547572503982E-2</v>
          </cell>
          <cell r="Q1259">
            <v>2.5896168108776267</v>
          </cell>
          <cell r="R1259">
            <v>0.14402618657937816</v>
          </cell>
          <cell r="T1259">
            <v>0.85112494016275742</v>
          </cell>
          <cell r="U1259">
            <v>1.0546260820207181</v>
          </cell>
          <cell r="V1259">
            <v>2.6996291718170577</v>
          </cell>
        </row>
        <row r="1260">
          <cell r="C1260">
            <v>41687</v>
          </cell>
          <cell r="D1260">
            <v>76.28</v>
          </cell>
          <cell r="E1260">
            <v>43.86</v>
          </cell>
          <cell r="F1260">
            <v>31.3</v>
          </cell>
          <cell r="G1260">
            <v>8.5671210000000002</v>
          </cell>
          <cell r="H1260">
            <v>4.2500980000000004</v>
          </cell>
          <cell r="I1260">
            <v>58.08</v>
          </cell>
          <cell r="J1260">
            <v>20.97</v>
          </cell>
          <cell r="L1260">
            <v>0.66513861602270241</v>
          </cell>
          <cell r="M1260">
            <v>0.79901558654634952</v>
          </cell>
          <cell r="N1260">
            <v>9.5171448565430472E-2</v>
          </cell>
          <cell r="O1260">
            <v>0.11153348585185885</v>
          </cell>
          <cell r="P1260">
            <v>-4.7988131709708837E-2</v>
          </cell>
          <cell r="Q1260">
            <v>2.5896168108776267</v>
          </cell>
          <cell r="R1260">
            <v>0.14402618657937816</v>
          </cell>
          <cell r="T1260">
            <v>0.82216371469602678</v>
          </cell>
          <cell r="U1260">
            <v>1.0270702832005514</v>
          </cell>
          <cell r="V1260">
            <v>2.6174289245982698</v>
          </cell>
        </row>
        <row r="1261">
          <cell r="C1261">
            <v>41688</v>
          </cell>
          <cell r="D1261">
            <v>75.599999999999994</v>
          </cell>
          <cell r="E1261">
            <v>44.01</v>
          </cell>
          <cell r="F1261">
            <v>31.15</v>
          </cell>
          <cell r="G1261">
            <v>8.5895060000000001</v>
          </cell>
          <cell r="H1261">
            <v>4.3089550000000001</v>
          </cell>
          <cell r="I1261">
            <v>58.37</v>
          </cell>
          <cell r="J1261">
            <v>21.77</v>
          </cell>
          <cell r="L1261">
            <v>0.65029469548133578</v>
          </cell>
          <cell r="M1261">
            <v>0.80516817063166535</v>
          </cell>
          <cell r="N1261">
            <v>8.9923023093072096E-2</v>
          </cell>
          <cell r="O1261">
            <v>0.11443780774491885</v>
          </cell>
          <cell r="P1261">
            <v>-3.4804303352818811E-2</v>
          </cell>
          <cell r="Q1261">
            <v>2.607540173053152</v>
          </cell>
          <cell r="R1261">
            <v>0.18767048554282595</v>
          </cell>
          <cell r="T1261">
            <v>0.83676400191479161</v>
          </cell>
          <cell r="U1261">
            <v>1.0387064404305784</v>
          </cell>
          <cell r="V1261">
            <v>2.6353522867737951</v>
          </cell>
        </row>
        <row r="1262">
          <cell r="C1262">
            <v>41689</v>
          </cell>
          <cell r="D1262">
            <v>75.77</v>
          </cell>
          <cell r="E1262">
            <v>43.93</v>
          </cell>
          <cell r="F1262">
            <v>30.8</v>
          </cell>
          <cell r="G1262">
            <v>8.4524869999999996</v>
          </cell>
          <cell r="H1262">
            <v>4.3199920000000001</v>
          </cell>
          <cell r="I1262">
            <v>57.7</v>
          </cell>
          <cell r="J1262">
            <v>22.41</v>
          </cell>
          <cell r="L1262">
            <v>0.65400567561667744</v>
          </cell>
          <cell r="M1262">
            <v>0.80188679245283034</v>
          </cell>
          <cell r="N1262">
            <v>7.7676696990902849E-2</v>
          </cell>
          <cell r="O1262">
            <v>9.6660399593693214E-2</v>
          </cell>
          <cell r="P1262">
            <v>-3.2332041539016032E-2</v>
          </cell>
          <cell r="Q1262">
            <v>2.566131025957973</v>
          </cell>
          <cell r="R1262">
            <v>0.2225859247135844</v>
          </cell>
          <cell r="T1262">
            <v>0.84873145045476295</v>
          </cell>
          <cell r="U1262">
            <v>1.044517930629042</v>
          </cell>
          <cell r="V1262">
            <v>2.642768850432633</v>
          </cell>
        </row>
        <row r="1263">
          <cell r="C1263">
            <v>41690</v>
          </cell>
          <cell r="D1263">
            <v>75.95</v>
          </cell>
          <cell r="E1263">
            <v>44.2</v>
          </cell>
          <cell r="F1263">
            <v>30.95</v>
          </cell>
          <cell r="G1263">
            <v>8.3030760000000008</v>
          </cell>
          <cell r="H1263">
            <v>4.2301679999999999</v>
          </cell>
          <cell r="I1263">
            <v>59</v>
          </cell>
          <cell r="J1263">
            <v>22.48</v>
          </cell>
          <cell r="L1263">
            <v>0.65793494870115699</v>
          </cell>
          <cell r="M1263">
            <v>0.81296144380639879</v>
          </cell>
          <cell r="N1263">
            <v>8.2925122463261003E-2</v>
          </cell>
          <cell r="O1263">
            <v>7.7275202436490664E-2</v>
          </cell>
          <cell r="P1263">
            <v>-5.2452404424132348E-2</v>
          </cell>
          <cell r="Q1263">
            <v>2.6464771322620519</v>
          </cell>
          <cell r="R1263">
            <v>0.22640480087288606</v>
          </cell>
          <cell r="T1263">
            <v>0.84561991383437063</v>
          </cell>
          <cell r="U1263">
            <v>1.0709040321109284</v>
          </cell>
          <cell r="V1263">
            <v>2.6656365883807172</v>
          </cell>
        </row>
        <row r="1264">
          <cell r="C1264">
            <v>41691</v>
          </cell>
          <cell r="D1264">
            <v>75.61</v>
          </cell>
          <cell r="E1264">
            <v>44.15</v>
          </cell>
          <cell r="F1264">
            <v>30.76</v>
          </cell>
          <cell r="G1264">
            <v>8.361815</v>
          </cell>
          <cell r="H1264">
            <v>4.2919710000000002</v>
          </cell>
          <cell r="I1264">
            <v>58.55</v>
          </cell>
          <cell r="J1264">
            <v>22.71</v>
          </cell>
          <cell r="L1264">
            <v>0.65051298843047367</v>
          </cell>
          <cell r="M1264">
            <v>0.81091058244462677</v>
          </cell>
          <cell r="N1264">
            <v>7.6277116864940542E-2</v>
          </cell>
          <cell r="O1264">
            <v>8.489624168940324E-2</v>
          </cell>
          <cell r="P1264">
            <v>-3.8608679056871376E-2</v>
          </cell>
          <cell r="Q1264">
            <v>2.6186650185414089</v>
          </cell>
          <cell r="R1264">
            <v>0.23895253682487749</v>
          </cell>
          <cell r="T1264">
            <v>0.88032551460028718</v>
          </cell>
          <cell r="U1264">
            <v>1.0756127227391596</v>
          </cell>
          <cell r="V1264">
            <v>2.7632880098887518</v>
          </cell>
        </row>
        <row r="1265">
          <cell r="C1265">
            <v>41694</v>
          </cell>
          <cell r="D1265">
            <v>75.430000000000007</v>
          </cell>
          <cell r="E1265">
            <v>44.45</v>
          </cell>
          <cell r="F1265">
            <v>30.74</v>
          </cell>
          <cell r="G1265">
            <v>8.4610629999999993</v>
          </cell>
          <cell r="H1265">
            <v>4.2563579999999996</v>
          </cell>
          <cell r="I1265">
            <v>59.57</v>
          </cell>
          <cell r="J1265">
            <v>22.41</v>
          </cell>
          <cell r="L1265">
            <v>0.64658371534599435</v>
          </cell>
          <cell r="M1265">
            <v>0.82321575061525865</v>
          </cell>
          <cell r="N1265">
            <v>7.5577326801959499E-2</v>
          </cell>
          <cell r="O1265">
            <v>9.7773085077494049E-2</v>
          </cell>
          <cell r="P1265">
            <v>-4.6585906562077728E-2</v>
          </cell>
          <cell r="Q1265">
            <v>2.6817058096415329</v>
          </cell>
          <cell r="R1265">
            <v>0.2225859247135844</v>
          </cell>
          <cell r="T1265">
            <v>0.89731929152704626</v>
          </cell>
          <cell r="U1265">
            <v>1.0888067870826492</v>
          </cell>
          <cell r="V1265">
            <v>2.8250927070457355</v>
          </cell>
        </row>
        <row r="1266">
          <cell r="C1266">
            <v>41695</v>
          </cell>
          <cell r="D1266">
            <v>74.91</v>
          </cell>
          <cell r="E1266">
            <v>44.47</v>
          </cell>
          <cell r="F1266">
            <v>30.34</v>
          </cell>
          <cell r="G1266">
            <v>8.5195629999999998</v>
          </cell>
          <cell r="H1266">
            <v>4.2857139999999996</v>
          </cell>
          <cell r="I1266">
            <v>59</v>
          </cell>
          <cell r="J1266">
            <v>22.46</v>
          </cell>
          <cell r="L1266">
            <v>0.63523248199083149</v>
          </cell>
          <cell r="M1266">
            <v>0.82403609515996723</v>
          </cell>
          <cell r="N1266">
            <v>6.1581525542337312E-2</v>
          </cell>
          <cell r="O1266">
            <v>0.10536311548821597</v>
          </cell>
          <cell r="P1266">
            <v>-4.0010232211620478E-2</v>
          </cell>
          <cell r="Q1266">
            <v>2.6464771322620519</v>
          </cell>
          <cell r="R1266">
            <v>0.22531369339880003</v>
          </cell>
          <cell r="T1266">
            <v>0.91431306845380567</v>
          </cell>
          <cell r="U1266">
            <v>1.1090332258914635</v>
          </cell>
          <cell r="V1266">
            <v>2.9208899876390602</v>
          </cell>
        </row>
        <row r="1267">
          <cell r="C1267">
            <v>41696</v>
          </cell>
          <cell r="D1267">
            <v>75.05</v>
          </cell>
          <cell r="E1267">
            <v>44.63</v>
          </cell>
          <cell r="F1267">
            <v>30.02</v>
          </cell>
          <cell r="G1267">
            <v>8.8746159999999996</v>
          </cell>
          <cell r="H1267">
            <v>4.307061</v>
          </cell>
          <cell r="I1267">
            <v>61.9</v>
          </cell>
          <cell r="J1267">
            <v>22.85</v>
          </cell>
          <cell r="L1267">
            <v>0.63828858327875992</v>
          </cell>
          <cell r="M1267">
            <v>0.83059885151763768</v>
          </cell>
          <cell r="N1267">
            <v>5.038488453463974E-2</v>
          </cell>
          <cell r="O1267">
            <v>0.1514291508286949</v>
          </cell>
          <cell r="P1267">
            <v>-3.5228554859146888E-2</v>
          </cell>
          <cell r="Q1267">
            <v>2.8257107540173054</v>
          </cell>
          <cell r="R1267">
            <v>0.2465902891434808</v>
          </cell>
          <cell r="T1267">
            <v>0.91263762565820972</v>
          </cell>
          <cell r="U1267">
            <v>1.0915536499827689</v>
          </cell>
          <cell r="V1267">
            <v>2.9925834363411616</v>
          </cell>
        </row>
        <row r="1268">
          <cell r="C1268">
            <v>41697</v>
          </cell>
          <cell r="D1268">
            <v>75.19</v>
          </cell>
          <cell r="E1268">
            <v>44.78</v>
          </cell>
          <cell r="F1268">
            <v>30.14</v>
          </cell>
          <cell r="G1268">
            <v>8.9009260000000001</v>
          </cell>
          <cell r="H1268">
            <v>4.3250650000000004</v>
          </cell>
          <cell r="I1268">
            <v>61.38</v>
          </cell>
          <cell r="J1268">
            <v>22.95</v>
          </cell>
          <cell r="L1268">
            <v>0.64134468456668836</v>
          </cell>
          <cell r="M1268">
            <v>0.83675143560295329</v>
          </cell>
          <cell r="N1268">
            <v>5.4583624912526219E-2</v>
          </cell>
          <cell r="O1268">
            <v>0.15484271835187613</v>
          </cell>
          <cell r="P1268">
            <v>-3.1195701575128854E-2</v>
          </cell>
          <cell r="Q1268">
            <v>2.7935723114956739</v>
          </cell>
          <cell r="R1268">
            <v>0.25204582651391161</v>
          </cell>
          <cell r="T1268">
            <v>0.92340832934418382</v>
          </cell>
          <cell r="U1268">
            <v>1.1023839931885908</v>
          </cell>
          <cell r="V1268">
            <v>3.040791100123609</v>
          </cell>
        </row>
        <row r="1269">
          <cell r="C1269">
            <v>41698</v>
          </cell>
          <cell r="D1269">
            <v>75.290000000000006</v>
          </cell>
          <cell r="E1269">
            <v>44.96</v>
          </cell>
          <cell r="F1269">
            <v>29.71</v>
          </cell>
          <cell r="G1269">
            <v>9.0700719999999997</v>
          </cell>
          <cell r="H1269">
            <v>4.3101339999999997</v>
          </cell>
          <cell r="I1269">
            <v>61.7</v>
          </cell>
          <cell r="J1269">
            <v>22.75</v>
          </cell>
          <cell r="L1269">
            <v>0.64352761405806591</v>
          </cell>
          <cell r="M1269">
            <v>0.84413453650533232</v>
          </cell>
          <cell r="N1269">
            <v>3.9538138558432578E-2</v>
          </cell>
          <cell r="O1269">
            <v>0.17678841551173852</v>
          </cell>
          <cell r="P1269">
            <v>-3.4540210150094119E-2</v>
          </cell>
          <cell r="Q1269">
            <v>2.8133498145859086</v>
          </cell>
          <cell r="R1269">
            <v>0.24113475177304977</v>
          </cell>
          <cell r="T1269">
            <v>0.86045955002393493</v>
          </cell>
          <cell r="U1269">
            <v>1.0654995033347523</v>
          </cell>
          <cell r="V1269">
            <v>2.8529048207663781</v>
          </cell>
        </row>
        <row r="1270">
          <cell r="C1270">
            <v>41701</v>
          </cell>
          <cell r="D1270">
            <v>73.63</v>
          </cell>
          <cell r="E1270">
            <v>44.58</v>
          </cell>
          <cell r="F1270">
            <v>29.76</v>
          </cell>
          <cell r="G1270">
            <v>8.8504719999999999</v>
          </cell>
          <cell r="H1270">
            <v>4.379346</v>
          </cell>
          <cell r="I1270">
            <v>61.74</v>
          </cell>
          <cell r="J1270">
            <v>22.61</v>
          </cell>
          <cell r="L1270">
            <v>0.60729098450120045</v>
          </cell>
          <cell r="M1270">
            <v>0.82854799015586544</v>
          </cell>
          <cell r="N1270">
            <v>4.1287613715885296E-2</v>
          </cell>
          <cell r="O1270">
            <v>0.14829660904687514</v>
          </cell>
          <cell r="P1270">
            <v>-1.9036886361299632E-2</v>
          </cell>
          <cell r="Q1270">
            <v>2.8158220024721881</v>
          </cell>
          <cell r="R1270">
            <v>0.23349699945444624</v>
          </cell>
          <cell r="T1270">
            <v>0.84992819530876029</v>
          </cell>
          <cell r="U1270">
            <v>1.0649116138579739</v>
          </cell>
          <cell r="V1270">
            <v>2.7564894932014834</v>
          </cell>
        </row>
        <row r="1271">
          <cell r="C1271">
            <v>41702</v>
          </cell>
          <cell r="D1271">
            <v>76.11</v>
          </cell>
          <cell r="E1271">
            <v>45.26</v>
          </cell>
          <cell r="F1271">
            <v>30.12</v>
          </cell>
          <cell r="G1271">
            <v>9.0665569999999995</v>
          </cell>
          <cell r="H1271">
            <v>4.3361229999999997</v>
          </cell>
          <cell r="I1271">
            <v>63.35</v>
          </cell>
          <cell r="J1271">
            <v>23.29</v>
          </cell>
          <cell r="L1271">
            <v>0.66142763588736075</v>
          </cell>
          <cell r="M1271">
            <v>0.85643970467596398</v>
          </cell>
          <cell r="N1271">
            <v>5.3883834849545176E-2</v>
          </cell>
          <cell r="O1271">
            <v>0.17633236496654736</v>
          </cell>
          <cell r="P1271">
            <v>-2.8718735811150364E-2</v>
          </cell>
          <cell r="Q1271">
            <v>2.9153275648949322</v>
          </cell>
          <cell r="R1271">
            <v>0.27059465357337698</v>
          </cell>
          <cell r="T1271">
            <v>0.86261369076112937</v>
          </cell>
          <cell r="U1271">
            <v>1.079679296154392</v>
          </cell>
          <cell r="V1271">
            <v>2.7651421508034613</v>
          </cell>
        </row>
        <row r="1272">
          <cell r="C1272">
            <v>41703</v>
          </cell>
          <cell r="D1272">
            <v>76.67</v>
          </cell>
          <cell r="E1272">
            <v>45.18</v>
          </cell>
          <cell r="F1272">
            <v>30.23</v>
          </cell>
          <cell r="G1272">
            <v>9.1338690000000007</v>
          </cell>
          <cell r="H1272">
            <v>4.370997</v>
          </cell>
          <cell r="I1272">
            <v>63.08</v>
          </cell>
          <cell r="J1272">
            <v>23.37</v>
          </cell>
          <cell r="L1272">
            <v>0.6736520410390745</v>
          </cell>
          <cell r="M1272">
            <v>0.85315832649712875</v>
          </cell>
          <cell r="N1272">
            <v>5.7732680195941244E-2</v>
          </cell>
          <cell r="O1272">
            <v>0.18506570047093218</v>
          </cell>
          <cell r="P1272">
            <v>-2.0907042552605226E-2</v>
          </cell>
          <cell r="Q1272">
            <v>2.8986402966625464</v>
          </cell>
          <cell r="R1272">
            <v>0.27495908346972198</v>
          </cell>
          <cell r="T1272">
            <v>0.87194830062230722</v>
          </cell>
          <cell r="U1272">
            <v>1.0852591781710554</v>
          </cell>
          <cell r="V1272">
            <v>2.9245982694684796</v>
          </cell>
        </row>
        <row r="1273">
          <cell r="C1273">
            <v>41704</v>
          </cell>
          <cell r="D1273">
            <v>77</v>
          </cell>
          <cell r="E1273">
            <v>45.68</v>
          </cell>
          <cell r="F1273">
            <v>30.33</v>
          </cell>
          <cell r="G1273">
            <v>9.2224609999999991</v>
          </cell>
          <cell r="H1273">
            <v>4.425681</v>
          </cell>
          <cell r="I1273">
            <v>63.64</v>
          </cell>
          <cell r="J1273">
            <v>23.41</v>
          </cell>
          <cell r="L1273">
            <v>0.68085570836061993</v>
          </cell>
          <cell r="M1273">
            <v>0.87366694011484825</v>
          </cell>
          <cell r="N1273">
            <v>6.123163051084668E-2</v>
          </cell>
          <cell r="O1273">
            <v>0.19655999062728546</v>
          </cell>
          <cell r="P1273">
            <v>-8.6579562949269384E-3</v>
          </cell>
          <cell r="Q1273">
            <v>2.9332509270704574</v>
          </cell>
          <cell r="R1273">
            <v>0.27714129841789426</v>
          </cell>
          <cell r="T1273">
            <v>0.8659645763523216</v>
          </cell>
          <cell r="U1273">
            <v>1.0917969145938493</v>
          </cell>
          <cell r="V1273">
            <v>2.92398022249691</v>
          </cell>
        </row>
        <row r="1274">
          <cell r="C1274">
            <v>41705</v>
          </cell>
          <cell r="D1274">
            <v>76.790000000000006</v>
          </cell>
          <cell r="E1274">
            <v>45.85</v>
          </cell>
          <cell r="F1274">
            <v>30.57</v>
          </cell>
          <cell r="G1274">
            <v>9.3266760000000009</v>
          </cell>
          <cell r="H1274">
            <v>4.4414340000000001</v>
          </cell>
          <cell r="I1274">
            <v>62.75</v>
          </cell>
          <cell r="J1274">
            <v>23.39</v>
          </cell>
          <cell r="L1274">
            <v>0.67627155642872738</v>
          </cell>
          <cell r="M1274">
            <v>0.88063986874487288</v>
          </cell>
          <cell r="N1274">
            <v>6.9629111266620081E-2</v>
          </cell>
          <cell r="O1274">
            <v>0.21008127300768531</v>
          </cell>
          <cell r="P1274">
            <v>-5.1293216702248401E-3</v>
          </cell>
          <cell r="Q1274">
            <v>2.8782447466007417</v>
          </cell>
          <cell r="R1274">
            <v>0.276050190943808</v>
          </cell>
          <cell r="T1274">
            <v>0.87242699856390626</v>
          </cell>
          <cell r="U1274">
            <v>1.0899977700743984</v>
          </cell>
          <cell r="V1274">
            <v>2.9721878862793569</v>
          </cell>
        </row>
        <row r="1275">
          <cell r="C1275">
            <v>41708</v>
          </cell>
          <cell r="D1275">
            <v>77.069999999999993</v>
          </cell>
          <cell r="E1275">
            <v>45.87</v>
          </cell>
          <cell r="F1275">
            <v>30.66</v>
          </cell>
          <cell r="G1275">
            <v>9.3749570000000002</v>
          </cell>
          <cell r="H1275">
            <v>4.4461659999999998</v>
          </cell>
          <cell r="I1275">
            <v>62.8</v>
          </cell>
          <cell r="J1275">
            <v>23.09</v>
          </cell>
          <cell r="L1275">
            <v>0.68238375900458381</v>
          </cell>
          <cell r="M1275">
            <v>0.88146021328958168</v>
          </cell>
          <cell r="N1275">
            <v>7.2778166550035106E-2</v>
          </cell>
          <cell r="O1275">
            <v>0.21634544836255798</v>
          </cell>
          <cell r="P1275">
            <v>-4.0693648972870422E-3</v>
          </cell>
          <cell r="Q1275">
            <v>2.8813349814585907</v>
          </cell>
          <cell r="R1275">
            <v>0.25968357883251514</v>
          </cell>
          <cell r="T1275">
            <v>0.87410244135950199</v>
          </cell>
          <cell r="U1275">
            <v>1.0971690080885483</v>
          </cell>
          <cell r="V1275">
            <v>2.9709517923362174</v>
          </cell>
        </row>
        <row r="1276">
          <cell r="C1276">
            <v>41709</v>
          </cell>
          <cell r="D1276">
            <v>76.709999999999994</v>
          </cell>
          <cell r="E1276">
            <v>45.67</v>
          </cell>
          <cell r="F1276">
            <v>30.43</v>
          </cell>
          <cell r="G1276">
            <v>9.3129030000000004</v>
          </cell>
          <cell r="H1276">
            <v>4.5123730000000002</v>
          </cell>
          <cell r="I1276">
            <v>62.02</v>
          </cell>
          <cell r="J1276">
            <v>22.68</v>
          </cell>
          <cell r="L1276">
            <v>0.67452521283562517</v>
          </cell>
          <cell r="M1276">
            <v>0.87325676784249406</v>
          </cell>
          <cell r="N1276">
            <v>6.4730580825752337E-2</v>
          </cell>
          <cell r="O1276">
            <v>0.208294307386371</v>
          </cell>
          <cell r="P1276">
            <v>1.0760846021119042E-2</v>
          </cell>
          <cell r="Q1276">
            <v>2.8331273176761438</v>
          </cell>
          <cell r="R1276">
            <v>0.23731587561374812</v>
          </cell>
          <cell r="T1276">
            <v>0.86692197223551948</v>
          </cell>
          <cell r="U1276">
            <v>1.0681338563522471</v>
          </cell>
          <cell r="V1276">
            <v>3.1619283065512978</v>
          </cell>
        </row>
        <row r="1277">
          <cell r="C1277">
            <v>41710</v>
          </cell>
          <cell r="D1277">
            <v>76.97</v>
          </cell>
          <cell r="E1277">
            <v>46.43</v>
          </cell>
          <cell r="F1277">
            <v>30.61</v>
          </cell>
          <cell r="G1277">
            <v>9.2705649999999995</v>
          </cell>
          <cell r="H1277">
            <v>4.4777570000000004</v>
          </cell>
          <cell r="I1277">
            <v>63.18</v>
          </cell>
          <cell r="J1277">
            <v>23.04</v>
          </cell>
          <cell r="L1277">
            <v>0.68020082951320671</v>
          </cell>
          <cell r="M1277">
            <v>0.90442986054142738</v>
          </cell>
          <cell r="N1277">
            <v>7.1028691392582166E-2</v>
          </cell>
          <cell r="O1277">
            <v>0.20280120127476176</v>
          </cell>
          <cell r="P1277">
            <v>3.0069441504476657E-3</v>
          </cell>
          <cell r="Q1277">
            <v>2.9048207663782448</v>
          </cell>
          <cell r="R1277">
            <v>0.25695581014729951</v>
          </cell>
          <cell r="T1277">
            <v>0.86764001914791777</v>
          </cell>
          <cell r="U1277">
            <v>1.0615018548926594</v>
          </cell>
          <cell r="V1277">
            <v>3.1291718170580962</v>
          </cell>
        </row>
        <row r="1278">
          <cell r="C1278">
            <v>41711</v>
          </cell>
          <cell r="D1278">
            <v>75.63</v>
          </cell>
          <cell r="E1278">
            <v>44.99</v>
          </cell>
          <cell r="F1278">
            <v>30.16</v>
          </cell>
          <cell r="G1278">
            <v>9.1921230000000005</v>
          </cell>
          <cell r="H1278">
            <v>4.4769519999999998</v>
          </cell>
          <cell r="I1278">
            <v>62.68</v>
          </cell>
          <cell r="J1278">
            <v>22.07</v>
          </cell>
          <cell r="L1278">
            <v>0.650949574328749</v>
          </cell>
          <cell r="M1278">
            <v>0.84536505332239553</v>
          </cell>
          <cell r="N1278">
            <v>5.5283414975507483E-2</v>
          </cell>
          <cell r="O1278">
            <v>0.19262381383069616</v>
          </cell>
          <cell r="P1278">
            <v>2.8266260603766469E-3</v>
          </cell>
          <cell r="Q1278">
            <v>2.8739184177997528</v>
          </cell>
          <cell r="R1278">
            <v>0.20403709765411904</v>
          </cell>
          <cell r="T1278">
            <v>0.88056486357108643</v>
          </cell>
          <cell r="U1278">
            <v>1.0533033306979667</v>
          </cell>
          <cell r="V1278">
            <v>3.1996291718170586</v>
          </cell>
        </row>
        <row r="1279">
          <cell r="C1279">
            <v>41712</v>
          </cell>
          <cell r="D1279">
            <v>74.739999999999995</v>
          </cell>
          <cell r="E1279">
            <v>44.31</v>
          </cell>
          <cell r="F1279">
            <v>29.94</v>
          </cell>
          <cell r="G1279">
            <v>9.0907830000000001</v>
          </cell>
          <cell r="H1279">
            <v>4.3201660000000004</v>
          </cell>
          <cell r="I1279">
            <v>62.68</v>
          </cell>
          <cell r="J1279">
            <v>22.24</v>
          </cell>
          <cell r="L1279">
            <v>0.63152150185548983</v>
          </cell>
          <cell r="M1279">
            <v>0.81747333880229722</v>
          </cell>
          <cell r="N1279">
            <v>4.7585724282715347E-2</v>
          </cell>
          <cell r="O1279">
            <v>0.17947554576535341</v>
          </cell>
          <cell r="P1279">
            <v>-3.2293065951845334E-2</v>
          </cell>
          <cell r="Q1279">
            <v>2.8739184177997528</v>
          </cell>
          <cell r="R1279">
            <v>0.21331151118385172</v>
          </cell>
          <cell r="T1279">
            <v>0.87458113930110071</v>
          </cell>
          <cell r="U1279">
            <v>1.0636288998357963</v>
          </cell>
          <cell r="V1279">
            <v>3.1662546353522867</v>
          </cell>
        </row>
        <row r="1280">
          <cell r="C1280">
            <v>41715</v>
          </cell>
          <cell r="D1280">
            <v>77.02</v>
          </cell>
          <cell r="E1280">
            <v>45.27</v>
          </cell>
          <cell r="F1280">
            <v>30.47</v>
          </cell>
          <cell r="G1280">
            <v>9.3518969999999992</v>
          </cell>
          <cell r="H1280">
            <v>4.2701820000000001</v>
          </cell>
          <cell r="I1280">
            <v>63.41</v>
          </cell>
          <cell r="J1280">
            <v>22.52</v>
          </cell>
          <cell r="L1280">
            <v>0.68129229425889526</v>
          </cell>
          <cell r="M1280">
            <v>0.8568498769483186</v>
          </cell>
          <cell r="N1280">
            <v>6.6130160951714423E-2</v>
          </cell>
          <cell r="O1280">
            <v>0.21335354919552807</v>
          </cell>
          <cell r="P1280">
            <v>-4.3489363360663225E-2</v>
          </cell>
          <cell r="Q1280">
            <v>2.9190358467243511</v>
          </cell>
          <cell r="R1280">
            <v>0.22858701582105856</v>
          </cell>
          <cell r="T1280">
            <v>0.90880804212541877</v>
          </cell>
          <cell r="U1280">
            <v>1.1001135234851709</v>
          </cell>
          <cell r="V1280">
            <v>3.2725587144622987</v>
          </cell>
        </row>
        <row r="1281">
          <cell r="C1281">
            <v>41716</v>
          </cell>
          <cell r="D1281">
            <v>77.45</v>
          </cell>
          <cell r="E1281">
            <v>45.4</v>
          </cell>
          <cell r="F1281">
            <v>30.822500000000002</v>
          </cell>
          <cell r="G1281">
            <v>9.3594830000000009</v>
          </cell>
          <cell r="H1281">
            <v>4.3143450000000003</v>
          </cell>
          <cell r="I1281">
            <v>63.82</v>
          </cell>
          <cell r="J1281">
            <v>22.89</v>
          </cell>
          <cell r="L1281">
            <v>0.69067889107181846</v>
          </cell>
          <cell r="M1281">
            <v>0.8621821164889254</v>
          </cell>
          <cell r="N1281">
            <v>7.846396081175655E-2</v>
          </cell>
          <cell r="O1281">
            <v>0.21433778801083991</v>
          </cell>
          <cell r="P1281">
            <v>-3.3596956141040413E-2</v>
          </cell>
          <cell r="Q1281">
            <v>2.9443757725587147</v>
          </cell>
          <cell r="R1281">
            <v>0.24877250409165308</v>
          </cell>
          <cell r="T1281">
            <v>0.89372905696505511</v>
          </cell>
          <cell r="U1281">
            <v>1.0931703460439093</v>
          </cell>
          <cell r="V1281">
            <v>3.249690976514215</v>
          </cell>
        </row>
        <row r="1282">
          <cell r="C1282">
            <v>41717</v>
          </cell>
          <cell r="D1282">
            <v>76.805000000000007</v>
          </cell>
          <cell r="E1282">
            <v>45.52</v>
          </cell>
          <cell r="F1282">
            <v>30.86</v>
          </cell>
          <cell r="G1282">
            <v>9.3567009999999993</v>
          </cell>
          <cell r="H1282">
            <v>4.3809990000000001</v>
          </cell>
          <cell r="I1282">
            <v>64.41</v>
          </cell>
          <cell r="J1282">
            <v>22.66</v>
          </cell>
          <cell r="L1282">
            <v>0.6765989958524341</v>
          </cell>
          <cell r="M1282">
            <v>0.86710418375717824</v>
          </cell>
          <cell r="N1282">
            <v>7.97760671798462E-2</v>
          </cell>
          <cell r="O1282">
            <v>0.21397683989797422</v>
          </cell>
          <cell r="P1282">
            <v>-1.8666618283179059E-2</v>
          </cell>
          <cell r="Q1282">
            <v>2.9808405438813348</v>
          </cell>
          <cell r="R1282">
            <v>0.23622476813966187</v>
          </cell>
          <cell r="T1282">
            <v>0.87793202489229283</v>
          </cell>
          <cell r="U1282">
            <v>1.0782045044497153</v>
          </cell>
          <cell r="V1282">
            <v>3.2342398022249692</v>
          </cell>
        </row>
        <row r="1283">
          <cell r="C1283">
            <v>41718</v>
          </cell>
          <cell r="D1283">
            <v>78.099999999999994</v>
          </cell>
          <cell r="E1283">
            <v>46.95</v>
          </cell>
          <cell r="F1283">
            <v>31.34</v>
          </cell>
          <cell r="G1283">
            <v>9.4425690000000007</v>
          </cell>
          <cell r="H1283">
            <v>4.2862720000000003</v>
          </cell>
          <cell r="I1283">
            <v>65.31</v>
          </cell>
          <cell r="J1283">
            <v>23.64</v>
          </cell>
          <cell r="L1283">
            <v>0.70486793276577142</v>
          </cell>
          <cell r="M1283">
            <v>0.9257588187038559</v>
          </cell>
          <cell r="N1283">
            <v>9.6571028691392558E-2</v>
          </cell>
          <cell r="O1283">
            <v>0.22511770709981826</v>
          </cell>
          <cell r="P1283">
            <v>-3.9885241535521532E-2</v>
          </cell>
          <cell r="Q1283">
            <v>3.0364647713226205</v>
          </cell>
          <cell r="R1283">
            <v>0.28968903436988569</v>
          </cell>
          <cell r="T1283">
            <v>0.85591191957874602</v>
          </cell>
          <cell r="U1283">
            <v>1.0623228729550569</v>
          </cell>
          <cell r="V1283">
            <v>3.1983930778739187</v>
          </cell>
        </row>
        <row r="1284">
          <cell r="C1284">
            <v>41719</v>
          </cell>
          <cell r="D1284">
            <v>78.19</v>
          </cell>
          <cell r="E1284">
            <v>47.15</v>
          </cell>
          <cell r="F1284">
            <v>31.28</v>
          </cell>
          <cell r="G1284">
            <v>9.4630919999999996</v>
          </cell>
          <cell r="H1284">
            <v>4.2862720000000003</v>
          </cell>
          <cell r="I1284">
            <v>63.9</v>
          </cell>
          <cell r="J1284">
            <v>23.36</v>
          </cell>
          <cell r="L1284">
            <v>0.7068325693080113</v>
          </cell>
          <cell r="M1284">
            <v>0.93396226415094352</v>
          </cell>
          <cell r="N1284">
            <v>9.4471658502449429E-2</v>
          </cell>
          <cell r="O1284">
            <v>0.22778044546083098</v>
          </cell>
          <cell r="P1284">
            <v>-3.9885241535521532E-2</v>
          </cell>
          <cell r="Q1284">
            <v>2.9493201483312732</v>
          </cell>
          <cell r="R1284">
            <v>0.27441352973267885</v>
          </cell>
          <cell r="T1284">
            <v>0.87649593106749646</v>
          </cell>
          <cell r="U1284">
            <v>1.0731152060653977</v>
          </cell>
          <cell r="V1284">
            <v>3.2323856613102602</v>
          </cell>
        </row>
        <row r="1285">
          <cell r="C1285">
            <v>41722</v>
          </cell>
          <cell r="D1285">
            <v>77.739999999999995</v>
          </cell>
          <cell r="E1285">
            <v>46.57</v>
          </cell>
          <cell r="F1285">
            <v>31.6</v>
          </cell>
          <cell r="G1285">
            <v>9.236815</v>
          </cell>
          <cell r="H1285">
            <v>4.2182529999999998</v>
          </cell>
          <cell r="I1285">
            <v>63.16</v>
          </cell>
          <cell r="J1285">
            <v>23.11</v>
          </cell>
          <cell r="L1285">
            <v>0.69700938659681277</v>
          </cell>
          <cell r="M1285">
            <v>0.91017227235438902</v>
          </cell>
          <cell r="N1285">
            <v>0.105668299510147</v>
          </cell>
          <cell r="O1285">
            <v>0.19842233757626837</v>
          </cell>
          <cell r="P1285">
            <v>-5.5121336154807521E-2</v>
          </cell>
          <cell r="Q1285">
            <v>2.9035846724351049</v>
          </cell>
          <cell r="R1285">
            <v>0.26077468630660139</v>
          </cell>
          <cell r="T1285">
            <v>0.89540449976065106</v>
          </cell>
          <cell r="U1285">
            <v>1.090970828518721</v>
          </cell>
          <cell r="V1285">
            <v>3.2224969097651415</v>
          </cell>
        </row>
        <row r="1286">
          <cell r="C1286">
            <v>41723</v>
          </cell>
          <cell r="D1286">
            <v>78.56</v>
          </cell>
          <cell r="E1286">
            <v>46.69</v>
          </cell>
          <cell r="F1286">
            <v>31.8</v>
          </cell>
          <cell r="G1286">
            <v>9.2637230000000006</v>
          </cell>
          <cell r="H1286">
            <v>4.203735</v>
          </cell>
          <cell r="I1286">
            <v>64</v>
          </cell>
          <cell r="J1286">
            <v>23.95</v>
          </cell>
          <cell r="L1286">
            <v>0.71490940842610784</v>
          </cell>
          <cell r="M1286">
            <v>0.91509433962264142</v>
          </cell>
          <cell r="N1286">
            <v>0.11266620013995809</v>
          </cell>
          <cell r="O1286">
            <v>0.20191349207698139</v>
          </cell>
          <cell r="P1286">
            <v>-5.8373333709649367E-2</v>
          </cell>
          <cell r="Q1286">
            <v>2.9555006180469716</v>
          </cell>
          <cell r="R1286">
            <v>0.30660120021822168</v>
          </cell>
          <cell r="T1286">
            <v>0.8863092388702728</v>
          </cell>
          <cell r="U1286">
            <v>1.076309067688378</v>
          </cell>
          <cell r="V1286">
            <v>3.1730531520395551</v>
          </cell>
        </row>
        <row r="1287">
          <cell r="C1287">
            <v>41724</v>
          </cell>
          <cell r="D1287">
            <v>78.31</v>
          </cell>
          <cell r="E1287">
            <v>46.39</v>
          </cell>
          <cell r="F1287">
            <v>31.7</v>
          </cell>
          <cell r="G1287">
            <v>9.4033250000000006</v>
          </cell>
          <cell r="H1287">
            <v>4.2027070000000002</v>
          </cell>
          <cell r="I1287">
            <v>62.81</v>
          </cell>
          <cell r="J1287">
            <v>23.65</v>
          </cell>
          <cell r="L1287">
            <v>0.70945208469766419</v>
          </cell>
          <cell r="M1287">
            <v>0.90278917145200999</v>
          </cell>
          <cell r="N1287">
            <v>0.10916724982505244</v>
          </cell>
          <cell r="O1287">
            <v>0.22002602926326498</v>
          </cell>
          <cell r="P1287">
            <v>-5.8603603270634075E-2</v>
          </cell>
          <cell r="Q1287">
            <v>2.8819530284301611</v>
          </cell>
          <cell r="R1287">
            <v>0.29023458810692859</v>
          </cell>
          <cell r="T1287">
            <v>0.89540449976065106</v>
          </cell>
          <cell r="U1287">
            <v>1.0938697318007664</v>
          </cell>
          <cell r="V1287">
            <v>3.2280593325092708</v>
          </cell>
        </row>
        <row r="1288">
          <cell r="C1288">
            <v>41725</v>
          </cell>
          <cell r="D1288">
            <v>79.05</v>
          </cell>
          <cell r="E1288">
            <v>46.08</v>
          </cell>
          <cell r="F1288">
            <v>30.86</v>
          </cell>
          <cell r="G1288">
            <v>9.3057750000000006</v>
          </cell>
          <cell r="H1288">
            <v>4.2090839999999998</v>
          </cell>
          <cell r="I1288">
            <v>62.78</v>
          </cell>
          <cell r="J1288">
            <v>23.45</v>
          </cell>
          <cell r="L1288">
            <v>0.72560576293385703</v>
          </cell>
          <cell r="M1288">
            <v>0.89007383100902371</v>
          </cell>
          <cell r="N1288">
            <v>7.97760671798462E-2</v>
          </cell>
          <cell r="O1288">
            <v>0.20736949137324934</v>
          </cell>
          <cell r="P1288">
            <v>-5.7175170400595166E-2</v>
          </cell>
          <cell r="Q1288">
            <v>2.8800988875154512</v>
          </cell>
          <cell r="R1288">
            <v>0.27932351336606653</v>
          </cell>
          <cell r="T1288">
            <v>0.90402106270943028</v>
          </cell>
          <cell r="U1288">
            <v>1.1054248008270997</v>
          </cell>
          <cell r="V1288">
            <v>3.244746600741657</v>
          </cell>
        </row>
        <row r="1289">
          <cell r="C1289">
            <v>41726</v>
          </cell>
          <cell r="D1289">
            <v>79.28</v>
          </cell>
          <cell r="E1289">
            <v>46.64</v>
          </cell>
          <cell r="F1289">
            <v>31.03</v>
          </cell>
          <cell r="G1289">
            <v>9.2540390000000006</v>
          </cell>
          <cell r="H1289">
            <v>4.1684890000000001</v>
          </cell>
          <cell r="I1289">
            <v>64.11</v>
          </cell>
          <cell r="J1289">
            <v>23.68</v>
          </cell>
          <cell r="L1289">
            <v>0.73062650076402536</v>
          </cell>
          <cell r="M1289">
            <v>0.91304347826086962</v>
          </cell>
          <cell r="N1289">
            <v>8.5724282715185618E-2</v>
          </cell>
          <cell r="O1289">
            <v>0.20065705011976043</v>
          </cell>
          <cell r="P1289">
            <v>-6.6268354085593506E-2</v>
          </cell>
          <cell r="Q1289">
            <v>2.96229913473424</v>
          </cell>
          <cell r="R1289">
            <v>0.29187124931805797</v>
          </cell>
          <cell r="T1289">
            <v>0.9222115844901867</v>
          </cell>
          <cell r="U1289">
            <v>1.1213738368910784</v>
          </cell>
          <cell r="V1289">
            <v>3.360321384425216</v>
          </cell>
        </row>
        <row r="1290">
          <cell r="C1290">
            <v>41729</v>
          </cell>
          <cell r="D1290">
            <v>78.86</v>
          </cell>
          <cell r="E1290">
            <v>47.16</v>
          </cell>
          <cell r="F1290">
            <v>31.47</v>
          </cell>
          <cell r="G1290">
            <v>9.2648980000000005</v>
          </cell>
          <cell r="H1290">
            <v>4.2447790000000003</v>
          </cell>
          <cell r="I1290">
            <v>64.41</v>
          </cell>
          <cell r="J1290">
            <v>24.41</v>
          </cell>
          <cell r="L1290">
            <v>0.72145819690024005</v>
          </cell>
          <cell r="M1290">
            <v>0.9343724364232977</v>
          </cell>
          <cell r="N1290">
            <v>0.10111966410076989</v>
          </cell>
          <cell r="O1290">
            <v>0.20206594140574374</v>
          </cell>
          <cell r="P1290">
            <v>-4.917957508994053E-2</v>
          </cell>
          <cell r="Q1290">
            <v>2.9808405438813348</v>
          </cell>
          <cell r="R1290">
            <v>0.33169667212220411</v>
          </cell>
          <cell r="T1290">
            <v>0.94590713259932979</v>
          </cell>
          <cell r="U1290">
            <v>1.1473524701494049</v>
          </cell>
          <cell r="V1290">
            <v>3.3838071693448706</v>
          </cell>
        </row>
        <row r="1291">
          <cell r="C1291">
            <v>41730</v>
          </cell>
          <cell r="D1291">
            <v>80.099999999999994</v>
          </cell>
          <cell r="E1291">
            <v>47.53</v>
          </cell>
          <cell r="F1291">
            <v>31.52</v>
          </cell>
          <cell r="G1291">
            <v>9.290991</v>
          </cell>
          <cell r="H1291">
            <v>4.2322930000000003</v>
          </cell>
          <cell r="I1291">
            <v>65.05</v>
          </cell>
          <cell r="J1291">
            <v>25.17</v>
          </cell>
          <cell r="L1291">
            <v>0.74852652259331998</v>
          </cell>
          <cell r="M1291">
            <v>0.9495488105004104</v>
          </cell>
          <cell r="N1291">
            <v>0.10286913925822261</v>
          </cell>
          <cell r="O1291">
            <v>0.2054513544571448</v>
          </cell>
          <cell r="P1291">
            <v>-5.1976409465870899E-2</v>
          </cell>
          <cell r="Q1291">
            <v>3.0203955500618047</v>
          </cell>
          <cell r="R1291">
            <v>0.37315875613747984</v>
          </cell>
          <cell r="T1291">
            <v>0.94877932024892286</v>
          </cell>
          <cell r="U1291">
            <v>1.1412708548723873</v>
          </cell>
          <cell r="V1291">
            <v>3.3325092707045729</v>
          </cell>
        </row>
        <row r="1292">
          <cell r="C1292">
            <v>41731</v>
          </cell>
          <cell r="D1292">
            <v>80.14</v>
          </cell>
          <cell r="E1292">
            <v>47.62</v>
          </cell>
          <cell r="F1292">
            <v>31.23</v>
          </cell>
          <cell r="G1292">
            <v>9.3375520000000005</v>
          </cell>
          <cell r="H1292">
            <v>4.2784870000000002</v>
          </cell>
          <cell r="I1292">
            <v>64.64</v>
          </cell>
          <cell r="J1292">
            <v>24.92</v>
          </cell>
          <cell r="L1292">
            <v>0.74939969438987108</v>
          </cell>
          <cell r="M1292">
            <v>0.95324036095159959</v>
          </cell>
          <cell r="N1292">
            <v>9.2722183344996489E-2</v>
          </cell>
          <cell r="O1292">
            <v>0.2114923699435316</v>
          </cell>
          <cell r="P1292">
            <v>-4.1629063064963945E-2</v>
          </cell>
          <cell r="Q1292">
            <v>2.9950556242274415</v>
          </cell>
          <cell r="R1292">
            <v>0.35951991271140238</v>
          </cell>
          <cell r="T1292">
            <v>0.95236955481091401</v>
          </cell>
          <cell r="U1292">
            <v>1.1528664680005676</v>
          </cell>
          <cell r="V1292">
            <v>3.3751545117428932</v>
          </cell>
        </row>
        <row r="1293">
          <cell r="C1293">
            <v>41732</v>
          </cell>
          <cell r="D1293">
            <v>80.55</v>
          </cell>
          <cell r="E1293">
            <v>47.69</v>
          </cell>
          <cell r="F1293">
            <v>31.21</v>
          </cell>
          <cell r="G1293">
            <v>9.2918350000000007</v>
          </cell>
          <cell r="H1293">
            <v>4.2346370000000002</v>
          </cell>
          <cell r="I1293">
            <v>63.93</v>
          </cell>
          <cell r="J1293">
            <v>24.99</v>
          </cell>
          <cell r="L1293">
            <v>0.75834970530451851</v>
          </cell>
          <cell r="M1293">
            <v>0.95611156685808041</v>
          </cell>
          <cell r="N1293">
            <v>9.2022393282015447E-2</v>
          </cell>
          <cell r="O1293">
            <v>0.20556085848563455</v>
          </cell>
          <cell r="P1293">
            <v>-5.1451359027205101E-2</v>
          </cell>
          <cell r="Q1293">
            <v>2.9511742892459827</v>
          </cell>
          <cell r="R1293">
            <v>0.36333878887070381</v>
          </cell>
          <cell r="T1293">
            <v>0.95476304451890859</v>
          </cell>
          <cell r="U1293">
            <v>1.1501652172150256</v>
          </cell>
          <cell r="V1293">
            <v>3.3677379480840544</v>
          </cell>
        </row>
        <row r="1294">
          <cell r="C1294">
            <v>41733</v>
          </cell>
          <cell r="D1294">
            <v>78.53</v>
          </cell>
          <cell r="E1294">
            <v>46.34</v>
          </cell>
          <cell r="F1294">
            <v>30.68</v>
          </cell>
          <cell r="G1294">
            <v>9.1867079999999994</v>
          </cell>
          <cell r="H1294">
            <v>4.2837110000000003</v>
          </cell>
          <cell r="I1294">
            <v>61.8</v>
          </cell>
          <cell r="J1294">
            <v>23.68</v>
          </cell>
          <cell r="L1294">
            <v>0.71425452957869462</v>
          </cell>
          <cell r="M1294">
            <v>0.90073831009023819</v>
          </cell>
          <cell r="N1294">
            <v>7.3477956613016149E-2</v>
          </cell>
          <cell r="O1294">
            <v>0.19192124947729328</v>
          </cell>
          <cell r="P1294">
            <v>-4.0458899459336894E-2</v>
          </cell>
          <cell r="Q1294">
            <v>2.819530284301607</v>
          </cell>
          <cell r="R1294">
            <v>0.29187124931805797</v>
          </cell>
          <cell r="T1294">
            <v>0.96553374820488269</v>
          </cell>
          <cell r="U1294">
            <v>1.1474183543149059</v>
          </cell>
          <cell r="V1294">
            <v>3.4276885043263285</v>
          </cell>
        </row>
        <row r="1295">
          <cell r="C1295">
            <v>41736</v>
          </cell>
          <cell r="D1295">
            <v>78.08</v>
          </cell>
          <cell r="E1295">
            <v>46.25</v>
          </cell>
          <cell r="F1295">
            <v>30.63</v>
          </cell>
          <cell r="G1295">
            <v>9.1652349999999991</v>
          </cell>
          <cell r="H1295">
            <v>4.2190000000000003</v>
          </cell>
          <cell r="I1295">
            <v>60.36</v>
          </cell>
          <cell r="J1295">
            <v>23.92</v>
          </cell>
          <cell r="L1295">
            <v>0.70443134686749609</v>
          </cell>
          <cell r="M1295">
            <v>0.89704675963904856</v>
          </cell>
          <cell r="N1295">
            <v>7.1728481455563431E-2</v>
          </cell>
          <cell r="O1295">
            <v>0.18913525421217492</v>
          </cell>
          <cell r="P1295">
            <v>-5.4954009927126735E-2</v>
          </cell>
          <cell r="Q1295">
            <v>2.7305315203955502</v>
          </cell>
          <cell r="R1295">
            <v>0.30496453900709231</v>
          </cell>
          <cell r="T1295">
            <v>0.98396361895643847</v>
          </cell>
          <cell r="U1295">
            <v>1.1458371343428815</v>
          </cell>
          <cell r="V1295">
            <v>3.4159456118665021</v>
          </cell>
        </row>
        <row r="1296">
          <cell r="C1296">
            <v>41737</v>
          </cell>
          <cell r="D1296">
            <v>78.89</v>
          </cell>
          <cell r="E1296">
            <v>46.77</v>
          </cell>
          <cell r="F1296">
            <v>30.95</v>
          </cell>
          <cell r="G1296">
            <v>9.0538959999999999</v>
          </cell>
          <cell r="H1296">
            <v>4.1636050000000004</v>
          </cell>
          <cell r="I1296">
            <v>60.17</v>
          </cell>
          <cell r="J1296">
            <v>24.68</v>
          </cell>
          <cell r="L1296">
            <v>0.72211307574765327</v>
          </cell>
          <cell r="M1296">
            <v>0.91837571780147687</v>
          </cell>
          <cell r="N1296">
            <v>8.2925122463261003E-2</v>
          </cell>
          <cell r="O1296">
            <v>0.1746896747950919</v>
          </cell>
          <cell r="P1296">
            <v>-6.7362358497898622E-2</v>
          </cell>
          <cell r="Q1296">
            <v>2.7187886279357234</v>
          </cell>
          <cell r="R1296">
            <v>0.34642662302236782</v>
          </cell>
          <cell r="T1296">
            <v>0.99281953087601726</v>
          </cell>
          <cell r="U1296">
            <v>1.1547365646982508</v>
          </cell>
          <cell r="V1296">
            <v>3.4258343634116191</v>
          </cell>
        </row>
        <row r="1297">
          <cell r="C1297">
            <v>41738</v>
          </cell>
          <cell r="D1297">
            <v>79.930000000000007</v>
          </cell>
          <cell r="E1297">
            <v>47.24</v>
          </cell>
          <cell r="F1297">
            <v>31.07</v>
          </cell>
          <cell r="G1297">
            <v>9.2238579999999999</v>
          </cell>
          <cell r="H1297">
            <v>4.1070989999999998</v>
          </cell>
          <cell r="I1297">
            <v>62.47</v>
          </cell>
          <cell r="J1297">
            <v>25.27</v>
          </cell>
          <cell r="L1297">
            <v>0.74481554245797876</v>
          </cell>
          <cell r="M1297">
            <v>0.93765381460213315</v>
          </cell>
          <cell r="N1297">
            <v>8.7123862841147703E-2</v>
          </cell>
          <cell r="O1297">
            <v>0.19674124314837571</v>
          </cell>
          <cell r="P1297">
            <v>-8.001956843273117E-2</v>
          </cell>
          <cell r="Q1297">
            <v>2.860939431396786</v>
          </cell>
          <cell r="R1297">
            <v>0.37861429350791065</v>
          </cell>
          <cell r="T1297">
            <v>1.0026328386787937</v>
          </cell>
          <cell r="U1297">
            <v>1.1773348334651015</v>
          </cell>
          <cell r="V1297">
            <v>3.4419035846724353</v>
          </cell>
        </row>
        <row r="1298">
          <cell r="C1298">
            <v>41739</v>
          </cell>
          <cell r="D1298">
            <v>78.069999999999993</v>
          </cell>
          <cell r="E1298">
            <v>45.53</v>
          </cell>
          <cell r="F1298">
            <v>30.33</v>
          </cell>
          <cell r="G1298">
            <v>9.1337270000000004</v>
          </cell>
          <cell r="H1298">
            <v>4.1327610000000004</v>
          </cell>
          <cell r="I1298">
            <v>59.86</v>
          </cell>
          <cell r="J1298">
            <v>24.67</v>
          </cell>
          <cell r="L1298">
            <v>0.7042130539183582</v>
          </cell>
          <cell r="M1298">
            <v>0.86751435602953242</v>
          </cell>
          <cell r="N1298">
            <v>6.123163051084668E-2</v>
          </cell>
          <cell r="O1298">
            <v>0.18504727680737121</v>
          </cell>
          <cell r="P1298">
            <v>-7.4271341317952655E-2</v>
          </cell>
          <cell r="Q1298">
            <v>2.6996291718170582</v>
          </cell>
          <cell r="R1298">
            <v>0.34588106928532492</v>
          </cell>
          <cell r="T1298">
            <v>1.0143609382479652</v>
          </cell>
          <cell r="U1298">
            <v>1.1900910215086458</v>
          </cell>
          <cell r="V1298">
            <v>3.4270704573547586</v>
          </cell>
        </row>
        <row r="1299">
          <cell r="C1299">
            <v>41740</v>
          </cell>
          <cell r="D1299">
            <v>78.010000000000005</v>
          </cell>
          <cell r="E1299">
            <v>44.98</v>
          </cell>
          <cell r="F1299">
            <v>29.32</v>
          </cell>
          <cell r="G1299">
            <v>8.9083450000000006</v>
          </cell>
          <cell r="H1299">
            <v>4.084244</v>
          </cell>
          <cell r="I1299">
            <v>58.53</v>
          </cell>
          <cell r="J1299">
            <v>24.07</v>
          </cell>
          <cell r="L1299">
            <v>0.70290329622353198</v>
          </cell>
          <cell r="M1299">
            <v>0.84495488105004091</v>
          </cell>
          <cell r="N1299">
            <v>2.5892232330301024E-2</v>
          </cell>
          <cell r="O1299">
            <v>0.15580528990088727</v>
          </cell>
          <cell r="P1299">
            <v>-8.5139034207349695E-2</v>
          </cell>
          <cell r="Q1299">
            <v>2.6174289245982698</v>
          </cell>
          <cell r="R1299">
            <v>0.31314784506273874</v>
          </cell>
          <cell r="T1299">
            <v>1.0162757300143608</v>
          </cell>
          <cell r="U1299">
            <v>1.1976119524012241</v>
          </cell>
          <cell r="V1299">
            <v>3.4369592088998768</v>
          </cell>
        </row>
        <row r="1300">
          <cell r="C1300">
            <v>41743</v>
          </cell>
          <cell r="D1300">
            <v>79.14</v>
          </cell>
          <cell r="E1300">
            <v>45.32</v>
          </cell>
          <cell r="F1300">
            <v>29.19</v>
          </cell>
          <cell r="G1300">
            <v>8.5775469999999991</v>
          </cell>
          <cell r="H1300">
            <v>4.0563770000000003</v>
          </cell>
          <cell r="I1300">
            <v>58.82</v>
          </cell>
          <cell r="J1300">
            <v>23.91</v>
          </cell>
          <cell r="L1300">
            <v>0.72757039947609692</v>
          </cell>
          <cell r="M1300">
            <v>0.85890073831009039</v>
          </cell>
          <cell r="N1300">
            <v>2.1343596920923913E-2</v>
          </cell>
          <cell r="O1300">
            <v>0.11288619793839194</v>
          </cell>
          <cell r="P1300">
            <v>-9.1381176090582716E-2</v>
          </cell>
          <cell r="Q1300">
            <v>2.6353522867737951</v>
          </cell>
          <cell r="R1300">
            <v>0.30441898527004918</v>
          </cell>
          <cell r="T1300">
            <v>1.0222594542843464</v>
          </cell>
          <cell r="U1300">
            <v>1.1985039226418537</v>
          </cell>
          <cell r="V1300">
            <v>3.4412855377008653</v>
          </cell>
        </row>
        <row r="1301">
          <cell r="C1301">
            <v>41744</v>
          </cell>
          <cell r="D1301">
            <v>79.489999999999995</v>
          </cell>
          <cell r="E1301">
            <v>45.81</v>
          </cell>
          <cell r="F1301">
            <v>29.58</v>
          </cell>
          <cell r="G1301">
            <v>8.648574</v>
          </cell>
          <cell r="H1301">
            <v>4.0533229999999998</v>
          </cell>
          <cell r="I1301">
            <v>58.94</v>
          </cell>
          <cell r="J1301">
            <v>24.18</v>
          </cell>
          <cell r="L1301">
            <v>0.73521065269591768</v>
          </cell>
          <cell r="M1301">
            <v>0.87899917965545549</v>
          </cell>
          <cell r="N1301">
            <v>3.4989503149055246E-2</v>
          </cell>
          <cell r="O1301">
            <v>0.12210153280988512</v>
          </cell>
          <cell r="P1301">
            <v>-9.2065264844714778E-2</v>
          </cell>
          <cell r="Q1301">
            <v>2.642768850432633</v>
          </cell>
          <cell r="R1301">
            <v>0.31914893617021289</v>
          </cell>
          <cell r="T1301">
            <v>1.0327908089995212</v>
          </cell>
          <cell r="U1301">
            <v>1.1954276389142291</v>
          </cell>
          <cell r="V1301">
            <v>3.4344870210135969</v>
          </cell>
        </row>
        <row r="1302">
          <cell r="C1302">
            <v>41745</v>
          </cell>
          <cell r="D1302">
            <v>80.180000000000007</v>
          </cell>
          <cell r="E1302">
            <v>45.21</v>
          </cell>
          <cell r="F1302">
            <v>29.87</v>
          </cell>
          <cell r="G1302">
            <v>8.7271219999999996</v>
          </cell>
          <cell r="H1302">
            <v>4.1155480000000004</v>
          </cell>
          <cell r="I1302">
            <v>59.31</v>
          </cell>
          <cell r="J1302">
            <v>24.13</v>
          </cell>
          <cell r="L1302">
            <v>0.75027286618642219</v>
          </cell>
          <cell r="M1302">
            <v>0.85438884331419218</v>
          </cell>
          <cell r="N1302">
            <v>4.5136459062281364E-2</v>
          </cell>
          <cell r="O1302">
            <v>0.13229267312956661</v>
          </cell>
          <cell r="P1302">
            <v>-7.8127012478683699E-2</v>
          </cell>
          <cell r="Q1302">
            <v>2.6656365883807172</v>
          </cell>
          <cell r="R1302">
            <v>0.31642116748499727</v>
          </cell>
          <cell r="T1302">
            <v>1.0258496888463378</v>
          </cell>
          <cell r="U1302">
            <v>1.1780443552474205</v>
          </cell>
          <cell r="V1302">
            <v>3.4351050679851669</v>
          </cell>
        </row>
        <row r="1303">
          <cell r="C1303">
            <v>41746</v>
          </cell>
          <cell r="D1303">
            <v>81.319999999999993</v>
          </cell>
          <cell r="E1303">
            <v>45.83</v>
          </cell>
          <cell r="F1303">
            <v>30.1</v>
          </cell>
          <cell r="G1303">
            <v>8.9199470000000005</v>
          </cell>
          <cell r="H1303">
            <v>4.0886189999999996</v>
          </cell>
          <cell r="I1303">
            <v>60.89</v>
          </cell>
          <cell r="J1303">
            <v>24.4</v>
          </cell>
          <cell r="L1303">
            <v>0.77515826238812457</v>
          </cell>
          <cell r="M1303">
            <v>0.87981952420016407</v>
          </cell>
          <cell r="N1303">
            <v>5.3184044786564133E-2</v>
          </cell>
          <cell r="O1303">
            <v>0.15731058106029217</v>
          </cell>
          <cell r="P1303">
            <v>-8.4159044587399756E-2</v>
          </cell>
          <cell r="Q1303">
            <v>2.7632880098887518</v>
          </cell>
          <cell r="R1303">
            <v>0.33115111838516098</v>
          </cell>
          <cell r="T1303">
            <v>1.0457156534226903</v>
          </cell>
          <cell r="U1303">
            <v>1.1846429078229843</v>
          </cell>
          <cell r="V1303">
            <v>3.4140914709517927</v>
          </cell>
        </row>
        <row r="1304">
          <cell r="C1304">
            <v>41747</v>
          </cell>
          <cell r="D1304">
            <v>81.319999999999993</v>
          </cell>
          <cell r="E1304">
            <v>45.83</v>
          </cell>
          <cell r="F1304">
            <v>30.1</v>
          </cell>
          <cell r="G1304">
            <v>8.9199470000000005</v>
          </cell>
          <cell r="H1304">
            <v>4.1398159999999997</v>
          </cell>
          <cell r="I1304">
            <v>60.89</v>
          </cell>
          <cell r="J1304">
            <v>24.4</v>
          </cell>
          <cell r="L1304">
            <v>0.77515826238812457</v>
          </cell>
          <cell r="M1304">
            <v>0.87981952420016407</v>
          </cell>
          <cell r="N1304">
            <v>5.3184044786564133E-2</v>
          </cell>
          <cell r="O1304">
            <v>0.15731058106029217</v>
          </cell>
          <cell r="P1304">
            <v>-7.2691038056524993E-2</v>
          </cell>
          <cell r="Q1304">
            <v>2.7632880098887518</v>
          </cell>
          <cell r="R1304">
            <v>0.33115111838516098</v>
          </cell>
          <cell r="T1304">
            <v>1.057922450933461</v>
          </cell>
          <cell r="U1304">
            <v>1.1899440491394513</v>
          </cell>
          <cell r="V1304">
            <v>3.3807169344870207</v>
          </cell>
        </row>
        <row r="1305">
          <cell r="C1305">
            <v>41750</v>
          </cell>
          <cell r="D1305">
            <v>80.930000000000007</v>
          </cell>
          <cell r="E1305">
            <v>46.11</v>
          </cell>
          <cell r="F1305">
            <v>29.92</v>
          </cell>
          <cell r="G1305">
            <v>8.9199470000000005</v>
          </cell>
          <cell r="H1305">
            <v>4.1626050000000001</v>
          </cell>
          <cell r="I1305">
            <v>61.89</v>
          </cell>
          <cell r="J1305">
            <v>24.44</v>
          </cell>
          <cell r="L1305">
            <v>0.76664483737175293</v>
          </cell>
          <cell r="M1305">
            <v>0.89130434782608692</v>
          </cell>
          <cell r="N1305">
            <v>4.6885934219734304E-2</v>
          </cell>
          <cell r="O1305">
            <v>0.15731058106029217</v>
          </cell>
          <cell r="P1305">
            <v>-6.7586356125315827E-2</v>
          </cell>
          <cell r="Q1305">
            <v>2.8250927070457355</v>
          </cell>
          <cell r="R1305">
            <v>0.33333333333333348</v>
          </cell>
          <cell r="T1305">
            <v>1.0730014360938247</v>
          </cell>
          <cell r="U1305">
            <v>1.1981136856615782</v>
          </cell>
          <cell r="V1305">
            <v>3.4177997527812121</v>
          </cell>
        </row>
        <row r="1306">
          <cell r="C1306">
            <v>41751</v>
          </cell>
          <cell r="D1306">
            <v>80.61</v>
          </cell>
          <cell r="E1306">
            <v>46.59</v>
          </cell>
          <cell r="F1306">
            <v>30.03</v>
          </cell>
          <cell r="G1306">
            <v>9.1399410000000003</v>
          </cell>
          <cell r="H1306">
            <v>4.1321510000000004</v>
          </cell>
          <cell r="I1306">
            <v>63.44</v>
          </cell>
          <cell r="J1306">
            <v>24.93</v>
          </cell>
          <cell r="L1306">
            <v>0.75965946299934495</v>
          </cell>
          <cell r="M1306">
            <v>0.91099261689909783</v>
          </cell>
          <cell r="N1306">
            <v>5.0734779566130372E-2</v>
          </cell>
          <cell r="O1306">
            <v>0.18585350670433232</v>
          </cell>
          <cell r="P1306">
            <v>-7.4407979870677154E-2</v>
          </cell>
          <cell r="Q1306">
            <v>2.9208899876390606</v>
          </cell>
          <cell r="R1306">
            <v>0.36006546644844528</v>
          </cell>
          <cell r="T1306">
            <v>1.0643848731450456</v>
          </cell>
          <cell r="U1306">
            <v>1.2110928662652802</v>
          </cell>
          <cell r="V1306">
            <v>3.4017305315203954</v>
          </cell>
        </row>
        <row r="1307">
          <cell r="C1307">
            <v>41752</v>
          </cell>
          <cell r="D1307">
            <v>80.709999999999994</v>
          </cell>
          <cell r="E1307">
            <v>46.46</v>
          </cell>
          <cell r="F1307">
            <v>30.41</v>
          </cell>
          <cell r="G1307">
            <v>9.2159980000000008</v>
          </cell>
          <cell r="H1307">
            <v>4.17706</v>
          </cell>
          <cell r="I1307">
            <v>64.599999999999994</v>
          </cell>
          <cell r="J1307">
            <v>24.8</v>
          </cell>
          <cell r="L1307">
            <v>0.76184239249072228</v>
          </cell>
          <cell r="M1307">
            <v>0.90566037735849059</v>
          </cell>
          <cell r="N1307">
            <v>6.4030790762771295E-2</v>
          </cell>
          <cell r="O1307">
            <v>0.19572145444703781</v>
          </cell>
          <cell r="P1307">
            <v>-6.4348470421001225E-2</v>
          </cell>
          <cell r="Q1307">
            <v>2.9925834363411616</v>
          </cell>
          <cell r="R1307">
            <v>0.3529732678668851</v>
          </cell>
          <cell r="T1307">
            <v>1.0672570607946386</v>
          </cell>
          <cell r="U1307">
            <v>1.2093089257840213</v>
          </cell>
          <cell r="V1307">
            <v>3.3838071693448706</v>
          </cell>
        </row>
        <row r="1308">
          <cell r="C1308">
            <v>41753</v>
          </cell>
          <cell r="D1308">
            <v>77.87</v>
          </cell>
          <cell r="E1308">
            <v>48.47</v>
          </cell>
          <cell r="F1308">
            <v>31.14</v>
          </cell>
          <cell r="G1308">
            <v>9.2650210000000008</v>
          </cell>
          <cell r="H1308">
            <v>3.9972629999999998</v>
          </cell>
          <cell r="I1308">
            <v>65.38</v>
          </cell>
          <cell r="J1308">
            <v>25.88</v>
          </cell>
          <cell r="L1308">
            <v>0.69984719493560354</v>
          </cell>
          <cell r="M1308">
            <v>0.98810500410172275</v>
          </cell>
          <cell r="N1308">
            <v>8.9573128061581686E-2</v>
          </cell>
          <cell r="O1308">
            <v>0.20208189993122283</v>
          </cell>
          <cell r="P1308">
            <v>-0.10462257183771917</v>
          </cell>
          <cell r="Q1308">
            <v>3.0407911001236094</v>
          </cell>
          <cell r="R1308">
            <v>0.41189307146753973</v>
          </cell>
          <cell r="T1308">
            <v>1.0734801340354236</v>
          </cell>
          <cell r="U1308">
            <v>1.2137282328853209</v>
          </cell>
          <cell r="V1308">
            <v>3.4233621755253392</v>
          </cell>
        </row>
        <row r="1309">
          <cell r="C1309">
            <v>41754</v>
          </cell>
          <cell r="D1309">
            <v>77.61</v>
          </cell>
          <cell r="E1309">
            <v>46.34</v>
          </cell>
          <cell r="F1309">
            <v>29.76</v>
          </cell>
          <cell r="G1309">
            <v>9.270149</v>
          </cell>
          <cell r="H1309">
            <v>3.9480770000000001</v>
          </cell>
          <cell r="I1309">
            <v>62.34</v>
          </cell>
          <cell r="J1309">
            <v>22.3</v>
          </cell>
          <cell r="L1309">
            <v>0.69417157825802223</v>
          </cell>
          <cell r="M1309">
            <v>0.90073831009023819</v>
          </cell>
          <cell r="N1309">
            <v>4.1287613715885296E-2</v>
          </cell>
          <cell r="O1309">
            <v>0.20274722772517451</v>
          </cell>
          <cell r="P1309">
            <v>-0.11564011913985806</v>
          </cell>
          <cell r="Q1309">
            <v>2.8529048207663785</v>
          </cell>
          <cell r="R1309">
            <v>0.21658483360611025</v>
          </cell>
          <cell r="T1309">
            <v>1.065820966969842</v>
          </cell>
          <cell r="U1309">
            <v>1.2140525857000954</v>
          </cell>
          <cell r="V1309">
            <v>3.4029666254635349</v>
          </cell>
        </row>
        <row r="1310">
          <cell r="C1310">
            <v>41757</v>
          </cell>
          <cell r="D1310">
            <v>78.05</v>
          </cell>
          <cell r="E1310">
            <v>45.45</v>
          </cell>
          <cell r="F1310">
            <v>30.4</v>
          </cell>
          <cell r="G1310">
            <v>9.3721010000000007</v>
          </cell>
          <cell r="H1310">
            <v>3.932858</v>
          </cell>
          <cell r="I1310">
            <v>60.78</v>
          </cell>
          <cell r="J1310">
            <v>21.55</v>
          </cell>
          <cell r="L1310">
            <v>0.70377646802008287</v>
          </cell>
          <cell r="M1310">
            <v>0.86423297785069741</v>
          </cell>
          <cell r="N1310">
            <v>6.3680895731280662E-2</v>
          </cell>
          <cell r="O1310">
            <v>0.21597489918558321</v>
          </cell>
          <cell r="P1310">
            <v>-0.11904913903151937</v>
          </cell>
          <cell r="Q1310">
            <v>2.7564894932014834</v>
          </cell>
          <cell r="R1310">
            <v>0.17566830332787786</v>
          </cell>
          <cell r="T1310">
            <v>1.0433221637146959</v>
          </cell>
          <cell r="U1310">
            <v>1.2047679863771816</v>
          </cell>
          <cell r="V1310">
            <v>3.3677379480840544</v>
          </cell>
        </row>
        <row r="1311">
          <cell r="C1311">
            <v>41758</v>
          </cell>
          <cell r="D1311">
            <v>78.52</v>
          </cell>
          <cell r="E1311">
            <v>46.12</v>
          </cell>
          <cell r="F1311">
            <v>30.664999999999999</v>
          </cell>
          <cell r="G1311">
            <v>9.4882240000000007</v>
          </cell>
          <cell r="H1311">
            <v>3.932858</v>
          </cell>
          <cell r="I1311">
            <v>60.92</v>
          </cell>
          <cell r="J1311">
            <v>22.08</v>
          </cell>
          <cell r="L1311">
            <v>0.71403623662955673</v>
          </cell>
          <cell r="M1311">
            <v>0.89171452009844132</v>
          </cell>
          <cell r="N1311">
            <v>7.29531140657802E-2</v>
          </cell>
          <cell r="O1311">
            <v>0.23104117442292105</v>
          </cell>
          <cell r="P1311">
            <v>-0.11904913903151937</v>
          </cell>
          <cell r="Q1311">
            <v>2.7651421508034613</v>
          </cell>
          <cell r="R1311">
            <v>0.20458265139116194</v>
          </cell>
          <cell r="T1311">
            <v>1.0519387266634754</v>
          </cell>
          <cell r="U1311">
            <v>1.2196679438058748</v>
          </cell>
          <cell r="V1311">
            <v>3.4270704573547586</v>
          </cell>
        </row>
        <row r="1312">
          <cell r="C1312">
            <v>41759</v>
          </cell>
          <cell r="D1312">
            <v>78.709999999999994</v>
          </cell>
          <cell r="E1312">
            <v>45.45</v>
          </cell>
          <cell r="F1312">
            <v>30.8001</v>
          </cell>
          <cell r="G1312">
            <v>9.5611789999999992</v>
          </cell>
          <cell r="H1312">
            <v>3.9175360000000001</v>
          </cell>
          <cell r="I1312">
            <v>63.5</v>
          </cell>
          <cell r="J1312">
            <v>21.97</v>
          </cell>
          <cell r="L1312">
            <v>0.71818380266317372</v>
          </cell>
          <cell r="M1312">
            <v>0.86423297785069741</v>
          </cell>
          <cell r="N1312">
            <v>7.7680195941217667E-2</v>
          </cell>
          <cell r="O1312">
            <v>0.2405066559376936</v>
          </cell>
          <cell r="P1312">
            <v>-0.12248123067880456</v>
          </cell>
          <cell r="Q1312">
            <v>2.9245982694684796</v>
          </cell>
          <cell r="R1312">
            <v>0.19858156028368801</v>
          </cell>
          <cell r="T1312">
            <v>1.0428434657730969</v>
          </cell>
          <cell r="U1312">
            <v>1.2193081149019847</v>
          </cell>
          <cell r="V1312">
            <v>3.3856613102595792</v>
          </cell>
        </row>
        <row r="1313">
          <cell r="C1313">
            <v>41760</v>
          </cell>
          <cell r="D1313">
            <v>78.989999999999995</v>
          </cell>
          <cell r="E1313">
            <v>45.23</v>
          </cell>
          <cell r="F1313">
            <v>30.56</v>
          </cell>
          <cell r="G1313">
            <v>9.5611789999999992</v>
          </cell>
          <cell r="H1313">
            <v>3.9185029999999998</v>
          </cell>
          <cell r="I1313">
            <v>63.49</v>
          </cell>
          <cell r="J1313">
            <v>21.99</v>
          </cell>
          <cell r="L1313">
            <v>0.72429600523903059</v>
          </cell>
          <cell r="M1313">
            <v>0.85520918785890077</v>
          </cell>
          <cell r="N1313">
            <v>6.9279216235129448E-2</v>
          </cell>
          <cell r="O1313">
            <v>0.2405066559376936</v>
          </cell>
          <cell r="P1313">
            <v>-0.12226462497309232</v>
          </cell>
          <cell r="Q1313">
            <v>2.92398022249691</v>
          </cell>
          <cell r="R1313">
            <v>0.19967266775777426</v>
          </cell>
          <cell r="T1313">
            <v>1.0454763044518907</v>
          </cell>
          <cell r="U1313">
            <v>1.2288765229378256</v>
          </cell>
          <cell r="V1313">
            <v>3.3844252163164401</v>
          </cell>
        </row>
        <row r="1314">
          <cell r="C1314">
            <v>41761</v>
          </cell>
          <cell r="D1314">
            <v>78.989999999999995</v>
          </cell>
          <cell r="E1314">
            <v>45.78</v>
          </cell>
          <cell r="F1314">
            <v>30.66</v>
          </cell>
          <cell r="G1314">
            <v>9.5139030000000009</v>
          </cell>
          <cell r="H1314">
            <v>3.9119799999999998</v>
          </cell>
          <cell r="I1314">
            <v>64.27</v>
          </cell>
          <cell r="J1314">
            <v>22.02</v>
          </cell>
          <cell r="L1314">
            <v>0.72429600523903059</v>
          </cell>
          <cell r="M1314">
            <v>0.87776866283839228</v>
          </cell>
          <cell r="N1314">
            <v>7.2778166550035106E-2</v>
          </cell>
          <cell r="O1314">
            <v>0.23437287341295399</v>
          </cell>
          <cell r="P1314">
            <v>-0.1237257614967342</v>
          </cell>
          <cell r="Q1314">
            <v>2.9721878862793569</v>
          </cell>
          <cell r="R1314">
            <v>0.20130932896890363</v>
          </cell>
          <cell r="T1314">
            <v>1.067975107707037</v>
          </cell>
          <cell r="U1314">
            <v>1.2340712359869448</v>
          </cell>
          <cell r="V1314">
            <v>3.4542645241038317</v>
          </cell>
        </row>
        <row r="1315">
          <cell r="C1315">
            <v>41764</v>
          </cell>
          <cell r="D1315">
            <v>79.56</v>
          </cell>
          <cell r="E1315">
            <v>45.72</v>
          </cell>
          <cell r="F1315">
            <v>30.44</v>
          </cell>
          <cell r="G1315">
            <v>9.4289079999999998</v>
          </cell>
          <cell r="H1315">
            <v>3.9119799999999998</v>
          </cell>
          <cell r="I1315">
            <v>64.25</v>
          </cell>
          <cell r="J1315">
            <v>22.18</v>
          </cell>
          <cell r="L1315">
            <v>0.73673870333988201</v>
          </cell>
          <cell r="M1315">
            <v>0.87530762920426586</v>
          </cell>
          <cell r="N1315">
            <v>6.508047585724297E-2</v>
          </cell>
          <cell r="O1315">
            <v>0.2233452728187777</v>
          </cell>
          <cell r="P1315">
            <v>-0.1237257614967342</v>
          </cell>
          <cell r="Q1315">
            <v>2.9709517923362174</v>
          </cell>
          <cell r="R1315">
            <v>0.21003818876159319</v>
          </cell>
          <cell r="T1315">
            <v>1.096218286261369</v>
          </cell>
          <cell r="U1315">
            <v>1.2596505098420807</v>
          </cell>
          <cell r="V1315">
            <v>3.5754017305315204</v>
          </cell>
        </row>
        <row r="1316">
          <cell r="C1316">
            <v>41765</v>
          </cell>
          <cell r="D1316">
            <v>79.31</v>
          </cell>
          <cell r="E1316">
            <v>45.38</v>
          </cell>
          <cell r="F1316">
            <v>29.76</v>
          </cell>
          <cell r="G1316">
            <v>9.5772100000000009</v>
          </cell>
          <cell r="H1316">
            <v>3.9119799999999998</v>
          </cell>
          <cell r="I1316">
            <v>67.34</v>
          </cell>
          <cell r="J1316">
            <v>21.74</v>
          </cell>
          <cell r="L1316">
            <v>0.73128137961143858</v>
          </cell>
          <cell r="M1316">
            <v>0.86136177194421681</v>
          </cell>
          <cell r="N1316">
            <v>4.1287613715885296E-2</v>
          </cell>
          <cell r="O1316">
            <v>0.24258658375845088</v>
          </cell>
          <cell r="P1316">
            <v>-0.1237257614967342</v>
          </cell>
          <cell r="Q1316">
            <v>3.1619283065512978</v>
          </cell>
          <cell r="R1316">
            <v>0.1860338243316968</v>
          </cell>
          <cell r="T1316">
            <v>1.1017233125897559</v>
          </cell>
          <cell r="U1316">
            <v>1.2591852662733891</v>
          </cell>
          <cell r="V1316">
            <v>3.5933250927070453</v>
          </cell>
        </row>
        <row r="1317">
          <cell r="C1317">
            <v>41766</v>
          </cell>
          <cell r="D1317">
            <v>79.325000000000003</v>
          </cell>
          <cell r="E1317">
            <v>45.58</v>
          </cell>
          <cell r="F1317">
            <v>29.86</v>
          </cell>
          <cell r="G1317">
            <v>9.4884109999999993</v>
          </cell>
          <cell r="H1317">
            <v>3.837072</v>
          </cell>
          <cell r="I1317">
            <v>66.81</v>
          </cell>
          <cell r="J1317">
            <v>21.47</v>
          </cell>
          <cell r="L1317">
            <v>0.73160881903514507</v>
          </cell>
          <cell r="M1317">
            <v>0.86956521739130443</v>
          </cell>
          <cell r="N1317">
            <v>4.4786564030790732E-2</v>
          </cell>
          <cell r="O1317">
            <v>0.2310654365714131</v>
          </cell>
          <cell r="P1317">
            <v>-0.14050497577129661</v>
          </cell>
          <cell r="Q1317">
            <v>3.1291718170580962</v>
          </cell>
          <cell r="R1317">
            <v>0.17130387343153308</v>
          </cell>
          <cell r="T1317">
            <v>1.1148875059837244</v>
          </cell>
          <cell r="U1317">
            <v>1.2734730077641956</v>
          </cell>
          <cell r="V1317">
            <v>3.6464771322620519</v>
          </cell>
        </row>
        <row r="1318">
          <cell r="C1318">
            <v>41767</v>
          </cell>
          <cell r="D1318">
            <v>79.5</v>
          </cell>
          <cell r="E1318">
            <v>46.11</v>
          </cell>
          <cell r="F1318">
            <v>29.89</v>
          </cell>
          <cell r="G1318">
            <v>9.7192760000000007</v>
          </cell>
          <cell r="H1318">
            <v>3.876045</v>
          </cell>
          <cell r="I1318">
            <v>67.95</v>
          </cell>
          <cell r="J1318">
            <v>21.68</v>
          </cell>
          <cell r="L1318">
            <v>0.73542894564505557</v>
          </cell>
          <cell r="M1318">
            <v>0.89130434782608692</v>
          </cell>
          <cell r="N1318">
            <v>4.5836249125262407E-2</v>
          </cell>
          <cell r="O1318">
            <v>0.26101881043075181</v>
          </cell>
          <cell r="P1318">
            <v>-0.13177511623796878</v>
          </cell>
          <cell r="Q1318">
            <v>3.1996291718170582</v>
          </cell>
          <cell r="R1318">
            <v>0.18276050190943827</v>
          </cell>
        </row>
        <row r="1319">
          <cell r="C1319">
            <v>41768</v>
          </cell>
          <cell r="D1319">
            <v>79.5</v>
          </cell>
          <cell r="E1319">
            <v>45.84</v>
          </cell>
          <cell r="F1319">
            <v>29.74</v>
          </cell>
          <cell r="G1319">
            <v>9.5670730000000006</v>
          </cell>
          <cell r="H1319">
            <v>3.9206050000000001</v>
          </cell>
          <cell r="I1319">
            <v>67.41</v>
          </cell>
          <cell r="J1319">
            <v>21.52</v>
          </cell>
          <cell r="L1319">
            <v>0.73542894564505557</v>
          </cell>
          <cell r="M1319">
            <v>0.8802296964725187</v>
          </cell>
          <cell r="N1319">
            <v>4.0587823652904031E-2</v>
          </cell>
          <cell r="O1319">
            <v>0.24127136771958768</v>
          </cell>
          <cell r="P1319">
            <v>-0.12179378196026147</v>
          </cell>
          <cell r="Q1319">
            <v>3.1662546353522867</v>
          </cell>
          <cell r="R1319">
            <v>0.17403164211674849</v>
          </cell>
        </row>
        <row r="1320">
          <cell r="C1320">
            <v>41771</v>
          </cell>
          <cell r="D1320">
            <v>79.97</v>
          </cell>
          <cell r="E1320">
            <v>46.95</v>
          </cell>
          <cell r="F1320">
            <v>29.94</v>
          </cell>
          <cell r="G1320">
            <v>9.7778690000000008</v>
          </cell>
          <cell r="H1320">
            <v>3.858206</v>
          </cell>
          <cell r="I1320">
            <v>69.13</v>
          </cell>
          <cell r="J1320">
            <v>22.35</v>
          </cell>
          <cell r="L1320">
            <v>0.74568871425452943</v>
          </cell>
          <cell r="M1320">
            <v>0.9257588187038559</v>
          </cell>
          <cell r="N1320">
            <v>4.7585724282715347E-2</v>
          </cell>
          <cell r="O1320">
            <v>0.26862090704366515</v>
          </cell>
          <cell r="P1320">
            <v>-0.13577100991346291</v>
          </cell>
          <cell r="Q1320">
            <v>3.2725587144622992</v>
          </cell>
          <cell r="R1320">
            <v>0.21931260229132588</v>
          </cell>
        </row>
        <row r="1321">
          <cell r="C1321">
            <v>41772</v>
          </cell>
          <cell r="D1321">
            <v>80.37</v>
          </cell>
          <cell r="E1321">
            <v>46.14</v>
          </cell>
          <cell r="F1321">
            <v>29.9</v>
          </cell>
          <cell r="G1321">
            <v>9.8225420000000003</v>
          </cell>
          <cell r="H1321">
            <v>3.9313479999999998</v>
          </cell>
          <cell r="I1321">
            <v>68.760000000000005</v>
          </cell>
          <cell r="J1321">
            <v>21.88</v>
          </cell>
          <cell r="L1321">
            <v>0.75442043222003941</v>
          </cell>
          <cell r="M1321">
            <v>0.89253486464315013</v>
          </cell>
          <cell r="N1321">
            <v>4.618614415675304E-2</v>
          </cell>
          <cell r="O1321">
            <v>0.27441696565115525</v>
          </cell>
          <cell r="P1321">
            <v>-0.11938737544891931</v>
          </cell>
          <cell r="Q1321">
            <v>3.2496909765142155</v>
          </cell>
          <cell r="R1321">
            <v>0.1936715766503001</v>
          </cell>
        </row>
        <row r="1322">
          <cell r="C1322">
            <v>41773</v>
          </cell>
          <cell r="D1322">
            <v>80.41</v>
          </cell>
          <cell r="E1322">
            <v>45.61</v>
          </cell>
          <cell r="F1322">
            <v>29.83</v>
          </cell>
          <cell r="G1322">
            <v>9.8375039999999991</v>
          </cell>
          <cell r="H1322">
            <v>3.960493</v>
          </cell>
          <cell r="I1322">
            <v>68.510000000000005</v>
          </cell>
          <cell r="J1322">
            <v>21.6</v>
          </cell>
          <cell r="L1322">
            <v>0.75529360401659007</v>
          </cell>
          <cell r="M1322">
            <v>0.87079573420836764</v>
          </cell>
          <cell r="N1322">
            <v>4.3736878936319057E-2</v>
          </cell>
          <cell r="O1322">
            <v>0.27635819701876563</v>
          </cell>
          <cell r="P1322">
            <v>-0.11285896459784694</v>
          </cell>
          <cell r="Q1322">
            <v>3.2342398022249697</v>
          </cell>
          <cell r="R1322">
            <v>0.17839607201309349</v>
          </cell>
        </row>
        <row r="1323">
          <cell r="C1323">
            <v>41774</v>
          </cell>
          <cell r="D1323">
            <v>79.78</v>
          </cell>
          <cell r="E1323">
            <v>44.89</v>
          </cell>
          <cell r="F1323">
            <v>29.5</v>
          </cell>
          <cell r="G1323">
            <v>9.4353339999999992</v>
          </cell>
          <cell r="H1323">
            <v>3.945551</v>
          </cell>
          <cell r="I1323">
            <v>67.930000000000007</v>
          </cell>
          <cell r="J1323">
            <v>21.09</v>
          </cell>
          <cell r="L1323">
            <v>0.74154114822091244</v>
          </cell>
          <cell r="M1323">
            <v>0.84126333059885172</v>
          </cell>
          <cell r="N1323">
            <v>3.2190342897130853E-2</v>
          </cell>
          <cell r="O1323">
            <v>0.22417900846697081</v>
          </cell>
          <cell r="P1323">
            <v>-0.11620593714671368</v>
          </cell>
          <cell r="Q1323">
            <v>3.1983930778739191</v>
          </cell>
          <cell r="R1323">
            <v>0.15057283142389544</v>
          </cell>
        </row>
        <row r="1324">
          <cell r="C1324">
            <v>41775</v>
          </cell>
          <cell r="D1324">
            <v>79.42</v>
          </cell>
          <cell r="E1324">
            <v>44.99</v>
          </cell>
          <cell r="F1324">
            <v>29.7</v>
          </cell>
          <cell r="G1324">
            <v>9.3758140000000001</v>
          </cell>
          <cell r="H1324">
            <v>3.901478</v>
          </cell>
          <cell r="I1324">
            <v>68.48</v>
          </cell>
          <cell r="J1324">
            <v>21.25</v>
          </cell>
          <cell r="L1324">
            <v>0.73368260205195357</v>
          </cell>
          <cell r="M1324">
            <v>0.84536505332239553</v>
          </cell>
          <cell r="N1324">
            <v>3.9188243526941946E-2</v>
          </cell>
          <cell r="O1324">
            <v>0.21645663906447221</v>
          </cell>
          <cell r="P1324">
            <v>-0.12607818457986886</v>
          </cell>
          <cell r="Q1324">
            <v>3.2323856613102597</v>
          </cell>
          <cell r="R1324">
            <v>0.159301691216585</v>
          </cell>
        </row>
        <row r="1325">
          <cell r="C1325">
            <v>41778</v>
          </cell>
          <cell r="D1325">
            <v>79.81</v>
          </cell>
          <cell r="E1325">
            <v>45.6</v>
          </cell>
          <cell r="F1325">
            <v>30.07</v>
          </cell>
          <cell r="G1325">
            <v>9.5507240000000007</v>
          </cell>
          <cell r="H1325">
            <v>3.8706489999999998</v>
          </cell>
          <cell r="I1325">
            <v>68.319999999999993</v>
          </cell>
          <cell r="J1325">
            <v>21.6</v>
          </cell>
          <cell r="L1325">
            <v>0.74219602706832566</v>
          </cell>
          <cell r="M1325">
            <v>0.87038556193601324</v>
          </cell>
          <cell r="N1325">
            <v>5.2134359692092458E-2</v>
          </cell>
          <cell r="O1325">
            <v>0.23915018127198273</v>
          </cell>
          <cell r="P1325">
            <v>-0.13298380743551164</v>
          </cell>
          <cell r="Q1325">
            <v>3.2224969097651419</v>
          </cell>
          <cell r="R1325">
            <v>0.17839607201309349</v>
          </cell>
        </row>
        <row r="1326">
          <cell r="C1326">
            <v>41779</v>
          </cell>
          <cell r="D1326">
            <v>79.86</v>
          </cell>
          <cell r="E1326">
            <v>45.71</v>
          </cell>
          <cell r="F1326">
            <v>30.3</v>
          </cell>
          <cell r="G1326">
            <v>9.4870920000000005</v>
          </cell>
          <cell r="H1326">
            <v>3.9190520000000002</v>
          </cell>
          <cell r="I1326">
            <v>67.52</v>
          </cell>
          <cell r="J1326">
            <v>21.11</v>
          </cell>
          <cell r="L1326">
            <v>0.74328749181401421</v>
          </cell>
          <cell r="M1326">
            <v>0.87489745693191145</v>
          </cell>
          <cell r="N1326">
            <v>6.0181945416375227E-2</v>
          </cell>
          <cell r="O1326">
            <v>0.23089430409087064</v>
          </cell>
          <cell r="P1326">
            <v>-0.12214165027564017</v>
          </cell>
          <cell r="Q1326">
            <v>3.1730531520395546</v>
          </cell>
          <cell r="R1326">
            <v>0.15166393889798147</v>
          </cell>
        </row>
        <row r="1327">
          <cell r="C1327">
            <v>41780</v>
          </cell>
          <cell r="D1327">
            <v>79.67</v>
          </cell>
          <cell r="E1327">
            <v>45.65</v>
          </cell>
          <cell r="F1327">
            <v>30.19</v>
          </cell>
          <cell r="G1327">
            <v>9.4912939999999999</v>
          </cell>
          <cell r="H1327">
            <v>3.802956</v>
          </cell>
          <cell r="I1327">
            <v>68.41</v>
          </cell>
          <cell r="J1327">
            <v>21.08</v>
          </cell>
          <cell r="L1327">
            <v>0.73913992578039722</v>
          </cell>
          <cell r="M1327">
            <v>0.87243642329778504</v>
          </cell>
          <cell r="N1327">
            <v>5.6333100069979158E-2</v>
          </cell>
          <cell r="O1327">
            <v>0.23143948883934673</v>
          </cell>
          <cell r="P1327">
            <v>-0.14814687882825939</v>
          </cell>
          <cell r="Q1327">
            <v>3.2280593325092708</v>
          </cell>
          <cell r="R1327">
            <v>0.15002727768685209</v>
          </cell>
        </row>
        <row r="1328">
          <cell r="C1328">
            <v>41781</v>
          </cell>
          <cell r="D1328">
            <v>79.56</v>
          </cell>
          <cell r="E1328">
            <v>46.14</v>
          </cell>
          <cell r="F1328">
            <v>30.15</v>
          </cell>
          <cell r="G1328">
            <v>9.3410720000000005</v>
          </cell>
          <cell r="H1328">
            <v>3.793612</v>
          </cell>
          <cell r="I1328">
            <v>68.680000000000007</v>
          </cell>
          <cell r="J1328">
            <v>21.42</v>
          </cell>
          <cell r="L1328">
            <v>0.73673870333988201</v>
          </cell>
          <cell r="M1328">
            <v>0.89253486464315013</v>
          </cell>
          <cell r="N1328">
            <v>5.4933519944016851E-2</v>
          </cell>
          <cell r="O1328">
            <v>0.2119490692092707</v>
          </cell>
          <cell r="P1328">
            <v>-0.15023991265884507</v>
          </cell>
          <cell r="Q1328">
            <v>3.2447466007416566</v>
          </cell>
          <cell r="R1328">
            <v>0.16857610474631768</v>
          </cell>
        </row>
        <row r="1329">
          <cell r="C1329">
            <v>41782</v>
          </cell>
          <cell r="D1329">
            <v>79.88</v>
          </cell>
          <cell r="E1329">
            <v>46.25</v>
          </cell>
          <cell r="F1329">
            <v>30.64</v>
          </cell>
          <cell r="G1329">
            <v>9.3967690000000008</v>
          </cell>
          <cell r="H1329">
            <v>3.8199049999999999</v>
          </cell>
          <cell r="I1329">
            <v>70.55</v>
          </cell>
          <cell r="J1329">
            <v>22.1</v>
          </cell>
          <cell r="L1329">
            <v>0.74372407771228977</v>
          </cell>
          <cell r="M1329">
            <v>0.89704675963904856</v>
          </cell>
          <cell r="N1329">
            <v>7.2078376487054063E-2</v>
          </cell>
          <cell r="O1329">
            <v>0.21917542688082592</v>
          </cell>
          <cell r="P1329">
            <v>-0.14435034304116656</v>
          </cell>
          <cell r="Q1329">
            <v>3.360321384425216</v>
          </cell>
          <cell r="R1329">
            <v>0.20567375886524841</v>
          </cell>
        </row>
        <row r="1330">
          <cell r="C1330">
            <v>41785</v>
          </cell>
          <cell r="D1330">
            <v>79.88</v>
          </cell>
          <cell r="E1330">
            <v>46.25</v>
          </cell>
          <cell r="F1330">
            <v>30.64</v>
          </cell>
          <cell r="G1330">
            <v>9.7699499999999997</v>
          </cell>
          <cell r="H1330">
            <v>3.92638</v>
          </cell>
          <cell r="I1330">
            <v>70.55</v>
          </cell>
          <cell r="J1330">
            <v>22.1</v>
          </cell>
          <cell r="L1330">
            <v>0.74372407771228977</v>
          </cell>
          <cell r="M1330">
            <v>0.89704675963904856</v>
          </cell>
          <cell r="N1330">
            <v>7.2078376487054063E-2</v>
          </cell>
          <cell r="O1330">
            <v>0.26759346343986135</v>
          </cell>
          <cell r="P1330">
            <v>-0.12050019566192749</v>
          </cell>
          <cell r="Q1330">
            <v>3.360321384425216</v>
          </cell>
          <cell r="R1330">
            <v>0.20567375886524841</v>
          </cell>
        </row>
        <row r="1331">
          <cell r="C1331">
            <v>41786</v>
          </cell>
          <cell r="D1331">
            <v>80.459999999999994</v>
          </cell>
          <cell r="E1331">
            <v>46.35</v>
          </cell>
          <cell r="F1331">
            <v>30.95</v>
          </cell>
          <cell r="G1331">
            <v>9.8222190000000005</v>
          </cell>
          <cell r="H1331">
            <v>3.9306019999999999</v>
          </cell>
          <cell r="I1331">
            <v>70.930000000000007</v>
          </cell>
          <cell r="J1331">
            <v>22.63</v>
          </cell>
          <cell r="L1331">
            <v>0.75638506876227884</v>
          </cell>
          <cell r="M1331">
            <v>0.90114848236259237</v>
          </cell>
          <cell r="N1331">
            <v>8.2925122463261003E-2</v>
          </cell>
          <cell r="O1331">
            <v>0.27437505830375919</v>
          </cell>
          <cell r="P1331">
            <v>-0.11955447767897243</v>
          </cell>
          <cell r="Q1331">
            <v>3.3838071693448706</v>
          </cell>
          <cell r="R1331">
            <v>0.23458810692853249</v>
          </cell>
        </row>
        <row r="1332">
          <cell r="C1332">
            <v>41787</v>
          </cell>
          <cell r="D1332">
            <v>80.22</v>
          </cell>
          <cell r="E1332">
            <v>46.46</v>
          </cell>
          <cell r="F1332">
            <v>31.4</v>
          </cell>
          <cell r="G1332">
            <v>9.8809930000000001</v>
          </cell>
          <cell r="H1332">
            <v>4.0184709999999999</v>
          </cell>
          <cell r="I1332">
            <v>70.099999999999994</v>
          </cell>
          <cell r="J1332">
            <v>22.35</v>
          </cell>
          <cell r="L1332">
            <v>0.75114603798297308</v>
          </cell>
          <cell r="M1332">
            <v>0.90566037735849059</v>
          </cell>
          <cell r="N1332">
            <v>9.8670398880335908E-2</v>
          </cell>
          <cell r="O1332">
            <v>0.28200063860050739</v>
          </cell>
          <cell r="P1332">
            <v>-9.9872030155456537E-2</v>
          </cell>
          <cell r="Q1332">
            <v>3.3325092707045734</v>
          </cell>
          <cell r="R1332">
            <v>0.21931260229132588</v>
          </cell>
        </row>
        <row r="1333">
          <cell r="C1333">
            <v>41788</v>
          </cell>
          <cell r="D1333">
            <v>80.19</v>
          </cell>
          <cell r="E1333">
            <v>46.66</v>
          </cell>
          <cell r="F1333">
            <v>31.67</v>
          </cell>
          <cell r="G1333">
            <v>10.019740000000001</v>
          </cell>
          <cell r="H1333">
            <v>4.0673630000000003</v>
          </cell>
          <cell r="I1333">
            <v>70.790000000000006</v>
          </cell>
          <cell r="J1333">
            <v>22.51</v>
          </cell>
          <cell r="L1333">
            <v>0.75049115913555986</v>
          </cell>
          <cell r="M1333">
            <v>0.91386382280557821</v>
          </cell>
          <cell r="N1333">
            <v>0.10811756473058098</v>
          </cell>
          <cell r="O1333">
            <v>0.30000224457309588</v>
          </cell>
          <cell r="P1333">
            <v>-8.8920338155778156E-2</v>
          </cell>
          <cell r="Q1333">
            <v>3.3751545117428927</v>
          </cell>
          <cell r="R1333">
            <v>0.22804146208401543</v>
          </cell>
        </row>
        <row r="1334">
          <cell r="C1334">
            <v>41789</v>
          </cell>
          <cell r="D1334">
            <v>80.45</v>
          </cell>
          <cell r="E1334">
            <v>46.98</v>
          </cell>
          <cell r="F1334">
            <v>31.87</v>
          </cell>
          <cell r="G1334">
            <v>10.010228</v>
          </cell>
          <cell r="H1334">
            <v>4.0972739999999996</v>
          </cell>
          <cell r="I1334">
            <v>70.67</v>
          </cell>
          <cell r="J1334">
            <v>22.19</v>
          </cell>
          <cell r="L1334">
            <v>0.75616677581314118</v>
          </cell>
          <cell r="M1334">
            <v>0.92698933552091867</v>
          </cell>
          <cell r="N1334">
            <v>0.11511546536039208</v>
          </cell>
          <cell r="O1334">
            <v>0.29876811860272334</v>
          </cell>
          <cell r="P1334">
            <v>-8.2220345122104521E-2</v>
          </cell>
          <cell r="Q1334">
            <v>3.3677379480840548</v>
          </cell>
          <cell r="R1334">
            <v>0.21058374249863632</v>
          </cell>
        </row>
        <row r="1335">
          <cell r="C1335">
            <v>41792</v>
          </cell>
          <cell r="D1335">
            <v>80.48</v>
          </cell>
          <cell r="E1335">
            <v>46.99</v>
          </cell>
          <cell r="F1335">
            <v>34.840000000000003</v>
          </cell>
          <cell r="G1335">
            <v>9.7449499999999993</v>
          </cell>
          <cell r="H1335">
            <v>4.1340890000000003</v>
          </cell>
          <cell r="I1335">
            <v>71.64</v>
          </cell>
          <cell r="J1335">
            <v>22.21</v>
          </cell>
          <cell r="L1335">
            <v>0.7568216546605544</v>
          </cell>
          <cell r="M1335">
            <v>0.92739950779327329</v>
          </cell>
          <cell r="N1335">
            <v>0.21903428971308636</v>
          </cell>
          <cell r="O1335">
            <v>0.26434986070023658</v>
          </cell>
          <cell r="P1335">
            <v>-7.3973872468742763E-2</v>
          </cell>
          <cell r="Q1335">
            <v>3.427688504326329</v>
          </cell>
          <cell r="R1335">
            <v>0.21167484997272257</v>
          </cell>
        </row>
        <row r="1336">
          <cell r="C1336">
            <v>41793</v>
          </cell>
          <cell r="D1336">
            <v>80.400000000000006</v>
          </cell>
          <cell r="E1336">
            <v>46.99</v>
          </cell>
          <cell r="F1336">
            <v>35.880000000000003</v>
          </cell>
          <cell r="G1336">
            <v>9.6613749999999996</v>
          </cell>
          <cell r="H1336">
            <v>4.1384020000000001</v>
          </cell>
          <cell r="I1336">
            <v>71.45</v>
          </cell>
          <cell r="J1336">
            <v>22.52</v>
          </cell>
          <cell r="L1336">
            <v>0.75507531106745263</v>
          </cell>
          <cell r="M1336">
            <v>0.92739950779327329</v>
          </cell>
          <cell r="N1336">
            <v>0.25542337298810369</v>
          </cell>
          <cell r="O1336">
            <v>0.25350649674167114</v>
          </cell>
          <cell r="P1336">
            <v>-7.300777070169262E-2</v>
          </cell>
          <cell r="Q1336">
            <v>3.4159456118665021</v>
          </cell>
          <cell r="R1336">
            <v>0.22858701582105856</v>
          </cell>
        </row>
        <row r="1337">
          <cell r="C1337">
            <v>41794</v>
          </cell>
          <cell r="D1337">
            <v>79.92</v>
          </cell>
          <cell r="E1337">
            <v>46.85</v>
          </cell>
          <cell r="F1337">
            <v>37.07</v>
          </cell>
          <cell r="G1337">
            <v>9.6440000000000001</v>
          </cell>
          <cell r="H1337">
            <v>4.1853220000000002</v>
          </cell>
          <cell r="I1337">
            <v>71.61</v>
          </cell>
          <cell r="J1337">
            <v>22.99</v>
          </cell>
          <cell r="L1337">
            <v>0.74459724950884087</v>
          </cell>
          <cell r="M1337">
            <v>0.92165709598031187</v>
          </cell>
          <cell r="N1337">
            <v>0.2970608817354794</v>
          </cell>
          <cell r="O1337">
            <v>0.25125219283763212</v>
          </cell>
          <cell r="P1337">
            <v>-6.2497802023280924E-2</v>
          </cell>
          <cell r="Q1337">
            <v>3.4258343634116191</v>
          </cell>
          <cell r="R1337">
            <v>0.25422804146208411</v>
          </cell>
        </row>
        <row r="1338">
          <cell r="C1338">
            <v>41795</v>
          </cell>
          <cell r="D1338">
            <v>79.66</v>
          </cell>
          <cell r="E1338">
            <v>47.4</v>
          </cell>
          <cell r="F1338">
            <v>37.61</v>
          </cell>
          <cell r="G1338">
            <v>9.6655540000000002</v>
          </cell>
          <cell r="H1338">
            <v>4.2289289999999999</v>
          </cell>
          <cell r="I1338">
            <v>71.87</v>
          </cell>
          <cell r="J1338">
            <v>23.47</v>
          </cell>
          <cell r="L1338">
            <v>0.73892163283125933</v>
          </cell>
          <cell r="M1338">
            <v>0.94421657095980316</v>
          </cell>
          <cell r="N1338">
            <v>0.31595521343596933</v>
          </cell>
          <cell r="O1338">
            <v>0.25404869737562707</v>
          </cell>
          <cell r="P1338">
            <v>-5.2729937484502165E-2</v>
          </cell>
          <cell r="Q1338">
            <v>3.4419035846724357</v>
          </cell>
          <cell r="R1338">
            <v>0.28041462084015278</v>
          </cell>
        </row>
        <row r="1339">
          <cell r="C1339">
            <v>41796</v>
          </cell>
          <cell r="D1339">
            <v>80.38</v>
          </cell>
          <cell r="E1339">
            <v>47.5</v>
          </cell>
          <cell r="F1339">
            <v>38.024000000000001</v>
          </cell>
          <cell r="G1339">
            <v>9.6692350000000005</v>
          </cell>
          <cell r="H1339">
            <v>4.2629989999999998</v>
          </cell>
          <cell r="I1339">
            <v>71.63</v>
          </cell>
          <cell r="J1339">
            <v>23.65</v>
          </cell>
          <cell r="L1339">
            <v>0.75463872516917685</v>
          </cell>
          <cell r="M1339">
            <v>0.94831829368334719</v>
          </cell>
          <cell r="N1339">
            <v>0.33044086773967818</v>
          </cell>
          <cell r="O1339">
            <v>0.25452628544300926</v>
          </cell>
          <cell r="P1339">
            <v>-4.5098338318400599E-2</v>
          </cell>
          <cell r="Q1339">
            <v>3.427070457354759</v>
          </cell>
          <cell r="R1339">
            <v>0.29023458810692859</v>
          </cell>
        </row>
        <row r="1340">
          <cell r="C1340">
            <v>41799</v>
          </cell>
          <cell r="D1340">
            <v>79.95</v>
          </cell>
          <cell r="E1340">
            <v>47.88</v>
          </cell>
          <cell r="F1340">
            <v>38.11</v>
          </cell>
          <cell r="G1340">
            <v>9.6826799999999995</v>
          </cell>
          <cell r="H1340">
            <v>4.3198439999999998</v>
          </cell>
          <cell r="I1340">
            <v>71.790000000000006</v>
          </cell>
          <cell r="J1340">
            <v>23.81</v>
          </cell>
          <cell r="L1340">
            <v>0.7452521283562541</v>
          </cell>
          <cell r="M1340">
            <v>0.96390484003281407</v>
          </cell>
          <cell r="N1340">
            <v>0.33344996501049695</v>
          </cell>
          <cell r="O1340">
            <v>0.25627069499637933</v>
          </cell>
          <cell r="P1340">
            <v>-3.2365193187873786E-2</v>
          </cell>
          <cell r="Q1340">
            <v>3.4369592088998768</v>
          </cell>
          <cell r="R1340">
            <v>0.29896344789961815</v>
          </cell>
        </row>
        <row r="1341">
          <cell r="C1341">
            <v>41800</v>
          </cell>
          <cell r="D1341">
            <v>79.180000000000007</v>
          </cell>
          <cell r="E1341">
            <v>47.97</v>
          </cell>
          <cell r="F1341">
            <v>37.94</v>
          </cell>
          <cell r="G1341">
            <v>9.8083050000000007</v>
          </cell>
          <cell r="H1341">
            <v>4.2981340000000001</v>
          </cell>
          <cell r="I1341">
            <v>71.86</v>
          </cell>
          <cell r="J1341">
            <v>24.38</v>
          </cell>
          <cell r="L1341">
            <v>0.72844357127264803</v>
          </cell>
          <cell r="M1341">
            <v>0.96759639048400325</v>
          </cell>
          <cell r="N1341">
            <v>0.32750174947515753</v>
          </cell>
          <cell r="O1341">
            <v>0.27256979876299381</v>
          </cell>
          <cell r="P1341">
            <v>-3.7228181679099581E-2</v>
          </cell>
          <cell r="Q1341">
            <v>3.4412855377008649</v>
          </cell>
          <cell r="R1341">
            <v>0.33006001091107473</v>
          </cell>
        </row>
        <row r="1342">
          <cell r="C1342">
            <v>41801</v>
          </cell>
          <cell r="D1342">
            <v>79.209999999999994</v>
          </cell>
          <cell r="E1342">
            <v>48.09</v>
          </cell>
          <cell r="F1342">
            <v>38</v>
          </cell>
          <cell r="G1342">
            <v>9.6624040000000004</v>
          </cell>
          <cell r="H1342">
            <v>4.3943110000000001</v>
          </cell>
          <cell r="I1342">
            <v>71.75</v>
          </cell>
          <cell r="J1342">
            <v>24.35</v>
          </cell>
          <cell r="L1342">
            <v>0.7290984501200608</v>
          </cell>
          <cell r="M1342">
            <v>0.97251845775225609</v>
          </cell>
          <cell r="N1342">
            <v>0.32960111966410088</v>
          </cell>
          <cell r="O1342">
            <v>0.25364000343043425</v>
          </cell>
          <cell r="P1342">
            <v>-1.5684761867002295E-2</v>
          </cell>
          <cell r="Q1342">
            <v>3.4344870210135969</v>
          </cell>
          <cell r="R1342">
            <v>0.32842334969994558</v>
          </cell>
        </row>
        <row r="1343">
          <cell r="C1343">
            <v>41802</v>
          </cell>
          <cell r="D1343">
            <v>79.34</v>
          </cell>
          <cell r="E1343">
            <v>48.14</v>
          </cell>
          <cell r="F1343">
            <v>38.26</v>
          </cell>
          <cell r="G1343">
            <v>9.6400240000000004</v>
          </cell>
          <cell r="H1343">
            <v>4.41913</v>
          </cell>
          <cell r="I1343">
            <v>71.760000000000005</v>
          </cell>
          <cell r="J1343">
            <v>23.76</v>
          </cell>
          <cell r="L1343">
            <v>0.7319362584588518</v>
          </cell>
          <cell r="M1343">
            <v>0.97456931911402789</v>
          </cell>
          <cell r="N1343">
            <v>0.33869839048285511</v>
          </cell>
          <cell r="O1343">
            <v>0.25073633025792219</v>
          </cell>
          <cell r="P1343">
            <v>-1.0125364752136545E-2</v>
          </cell>
          <cell r="Q1343">
            <v>3.4351050679851669</v>
          </cell>
          <cell r="R1343">
            <v>0.29623567921440275</v>
          </cell>
        </row>
        <row r="1344">
          <cell r="C1344">
            <v>41803</v>
          </cell>
          <cell r="D1344">
            <v>79.11</v>
          </cell>
          <cell r="E1344">
            <v>48.33</v>
          </cell>
          <cell r="F1344">
            <v>38.35</v>
          </cell>
          <cell r="G1344">
            <v>9.6191569999999995</v>
          </cell>
          <cell r="H1344">
            <v>4.437913</v>
          </cell>
          <cell r="I1344">
            <v>71.42</v>
          </cell>
          <cell r="J1344">
            <v>23.64</v>
          </cell>
          <cell r="L1344">
            <v>0.7269155206286837</v>
          </cell>
          <cell r="M1344">
            <v>0.98236259228876133</v>
          </cell>
          <cell r="N1344">
            <v>0.34184744576627035</v>
          </cell>
          <cell r="O1344">
            <v>0.24802895992321217</v>
          </cell>
          <cell r="P1344">
            <v>-5.9180173163605465E-3</v>
          </cell>
          <cell r="Q1344">
            <v>3.4140914709517922</v>
          </cell>
          <cell r="R1344">
            <v>0.28968903436988569</v>
          </cell>
        </row>
        <row r="1345">
          <cell r="C1345">
            <v>41806</v>
          </cell>
          <cell r="D1345">
            <v>78.650000000000006</v>
          </cell>
          <cell r="E1345">
            <v>48.13</v>
          </cell>
          <cell r="F1345">
            <v>38.659999999999997</v>
          </cell>
          <cell r="G1345">
            <v>9.5555400000000006</v>
          </cell>
          <cell r="H1345">
            <v>4.41913</v>
          </cell>
          <cell r="I1345">
            <v>70.88</v>
          </cell>
          <cell r="J1345">
            <v>23.86</v>
          </cell>
          <cell r="L1345">
            <v>0.7168740449683475</v>
          </cell>
          <cell r="M1345">
            <v>0.97415914684167371</v>
          </cell>
          <cell r="N1345">
            <v>0.35269419174247729</v>
          </cell>
          <cell r="O1345">
            <v>0.23977502890374414</v>
          </cell>
          <cell r="P1345">
            <v>-1.0125364752136545E-2</v>
          </cell>
          <cell r="Q1345">
            <v>3.3807169344870207</v>
          </cell>
          <cell r="R1345">
            <v>0.30169121658483378</v>
          </cell>
        </row>
        <row r="1346">
          <cell r="C1346">
            <v>41807</v>
          </cell>
          <cell r="D1346">
            <v>79.16</v>
          </cell>
          <cell r="E1346">
            <v>48.26</v>
          </cell>
          <cell r="F1346">
            <v>38.479999999999997</v>
          </cell>
          <cell r="G1346">
            <v>9.6931930000000008</v>
          </cell>
          <cell r="H1346">
            <v>4.3859219999999999</v>
          </cell>
          <cell r="I1346">
            <v>71.48</v>
          </cell>
          <cell r="J1346">
            <v>24.54</v>
          </cell>
          <cell r="L1346">
            <v>0.72800698537437225</v>
          </cell>
          <cell r="M1346">
            <v>0.9794913863822805</v>
          </cell>
          <cell r="N1346">
            <v>0.34639608117564724</v>
          </cell>
          <cell r="O1346">
            <v>0.25763469482044665</v>
          </cell>
          <cell r="P1346">
            <v>-1.7563877963404639E-2</v>
          </cell>
          <cell r="Q1346">
            <v>3.4177997527812121</v>
          </cell>
          <cell r="R1346">
            <v>0.33878887070376429</v>
          </cell>
        </row>
        <row r="1347">
          <cell r="C1347">
            <v>41808</v>
          </cell>
          <cell r="D1347">
            <v>79.19</v>
          </cell>
          <cell r="E1347">
            <v>47.87</v>
          </cell>
          <cell r="F1347">
            <v>38.46</v>
          </cell>
          <cell r="G1347">
            <v>9.5473979999999994</v>
          </cell>
          <cell r="H1347">
            <v>4.3946360000000002</v>
          </cell>
          <cell r="I1347">
            <v>71.22</v>
          </cell>
          <cell r="J1347">
            <v>24.16</v>
          </cell>
          <cell r="L1347">
            <v>0.72866186422178547</v>
          </cell>
          <cell r="M1347">
            <v>0.96349466776045944</v>
          </cell>
          <cell r="N1347">
            <v>0.34569629111266642</v>
          </cell>
          <cell r="O1347">
            <v>0.23871865236350298</v>
          </cell>
          <cell r="P1347">
            <v>-1.5611962638091614E-2</v>
          </cell>
          <cell r="Q1347">
            <v>3.4017305315203954</v>
          </cell>
          <cell r="R1347">
            <v>0.31805782869612664</v>
          </cell>
        </row>
        <row r="1348">
          <cell r="C1348">
            <v>41809</v>
          </cell>
          <cell r="D1348">
            <v>79.75</v>
          </cell>
          <cell r="E1348">
            <v>47.91</v>
          </cell>
          <cell r="F1348">
            <v>38.36</v>
          </cell>
          <cell r="G1348">
            <v>9.5471570000000003</v>
          </cell>
          <cell r="H1348">
            <v>4.5059639999999996</v>
          </cell>
          <cell r="I1348">
            <v>70.930000000000007</v>
          </cell>
          <cell r="J1348">
            <v>24.07</v>
          </cell>
          <cell r="L1348">
            <v>0.74088626937349922</v>
          </cell>
          <cell r="M1348">
            <v>0.96513535684987684</v>
          </cell>
          <cell r="N1348">
            <v>0.34219734079776076</v>
          </cell>
          <cell r="O1348">
            <v>0.23868738403309298</v>
          </cell>
          <cell r="P1348">
            <v>9.3252452270025099E-3</v>
          </cell>
          <cell r="Q1348">
            <v>3.3838071693448706</v>
          </cell>
          <cell r="R1348">
            <v>0.31314784506273874</v>
          </cell>
        </row>
        <row r="1349">
          <cell r="C1349">
            <v>41810</v>
          </cell>
          <cell r="D1349">
            <v>79.86</v>
          </cell>
          <cell r="E1349">
            <v>47.94</v>
          </cell>
          <cell r="F1349">
            <v>38.28</v>
          </cell>
          <cell r="G1349">
            <v>9.3920250000000003</v>
          </cell>
          <cell r="H1349">
            <v>4.5806009999999997</v>
          </cell>
          <cell r="I1349">
            <v>71.569999999999993</v>
          </cell>
          <cell r="J1349">
            <v>24.26</v>
          </cell>
          <cell r="L1349">
            <v>0.74328749181401421</v>
          </cell>
          <cell r="M1349">
            <v>0.96636587366694005</v>
          </cell>
          <cell r="N1349">
            <v>0.33939818054583637</v>
          </cell>
          <cell r="O1349">
            <v>0.21855992082495468</v>
          </cell>
          <cell r="P1349">
            <v>2.6043756144534802E-2</v>
          </cell>
          <cell r="Q1349">
            <v>3.4233621755253392</v>
          </cell>
          <cell r="R1349">
            <v>0.32351336606655767</v>
          </cell>
        </row>
        <row r="1350">
          <cell r="C1350">
            <v>41813</v>
          </cell>
          <cell r="D1350">
            <v>79.430000000000007</v>
          </cell>
          <cell r="E1350">
            <v>48.08</v>
          </cell>
          <cell r="F1350">
            <v>37.89</v>
          </cell>
          <cell r="G1350">
            <v>9.3074150000000007</v>
          </cell>
          <cell r="H1350">
            <v>4.591386</v>
          </cell>
          <cell r="I1350">
            <v>71.239999999999995</v>
          </cell>
          <cell r="J1350">
            <v>24.23</v>
          </cell>
          <cell r="L1350">
            <v>0.73390089500109146</v>
          </cell>
          <cell r="M1350">
            <v>0.97210828547990147</v>
          </cell>
          <cell r="N1350">
            <v>0.32575227431770482</v>
          </cell>
          <cell r="O1350">
            <v>0.20758227171296872</v>
          </cell>
          <cell r="P1350">
            <v>2.8459570556228719E-2</v>
          </cell>
          <cell r="Q1350">
            <v>3.4029666254635353</v>
          </cell>
          <cell r="R1350">
            <v>0.3218767048554283</v>
          </cell>
        </row>
        <row r="1351">
          <cell r="C1351">
            <v>41814</v>
          </cell>
          <cell r="D1351">
            <v>78.78</v>
          </cell>
          <cell r="E1351">
            <v>47.71</v>
          </cell>
          <cell r="F1351">
            <v>36.68</v>
          </cell>
          <cell r="G1351">
            <v>9.3008089999999992</v>
          </cell>
          <cell r="H1351">
            <v>4.5812739999999996</v>
          </cell>
          <cell r="I1351">
            <v>70.67</v>
          </cell>
          <cell r="J1351">
            <v>23.24</v>
          </cell>
          <cell r="L1351">
            <v>0.71971185330713805</v>
          </cell>
          <cell r="M1351">
            <v>0.95693191140278921</v>
          </cell>
          <cell r="N1351">
            <v>0.28341497550734784</v>
          </cell>
          <cell r="O1351">
            <v>0.2067251821250502</v>
          </cell>
          <cell r="P1351">
            <v>2.6194506547786656E-2</v>
          </cell>
          <cell r="Q1351">
            <v>3.3677379480840548</v>
          </cell>
          <cell r="R1351">
            <v>0.26786688488816157</v>
          </cell>
        </row>
        <row r="1352">
          <cell r="C1352">
            <v>41815</v>
          </cell>
          <cell r="D1352">
            <v>78.05</v>
          </cell>
          <cell r="E1352">
            <v>48.04</v>
          </cell>
          <cell r="F1352">
            <v>37.159999999999997</v>
          </cell>
          <cell r="G1352">
            <v>9.2358030000000007</v>
          </cell>
          <cell r="H1352">
            <v>4.6271740000000001</v>
          </cell>
          <cell r="I1352">
            <v>71.63</v>
          </cell>
          <cell r="J1352">
            <v>23.38</v>
          </cell>
          <cell r="L1352">
            <v>0.70377646802008287</v>
          </cell>
          <cell r="M1352">
            <v>0.97046759639048408</v>
          </cell>
          <cell r="N1352">
            <v>0.3002099370188942</v>
          </cell>
          <cell r="O1352">
            <v>0.19829103653736846</v>
          </cell>
          <cell r="P1352">
            <v>3.6475997646232994E-2</v>
          </cell>
          <cell r="Q1352">
            <v>3.427070457354759</v>
          </cell>
          <cell r="R1352">
            <v>0.27550463720676488</v>
          </cell>
        </row>
        <row r="1353">
          <cell r="C1353">
            <v>41816</v>
          </cell>
          <cell r="D1353">
            <v>78.77</v>
          </cell>
          <cell r="E1353">
            <v>47.79</v>
          </cell>
          <cell r="F1353">
            <v>36.99</v>
          </cell>
          <cell r="G1353">
            <v>9.0272590000000008</v>
          </cell>
          <cell r="H1353">
            <v>4.6477279999999999</v>
          </cell>
          <cell r="I1353">
            <v>70.959999999999994</v>
          </cell>
          <cell r="J1353">
            <v>23.3</v>
          </cell>
          <cell r="L1353">
            <v>0.71949356035800016</v>
          </cell>
          <cell r="M1353">
            <v>0.96021328958162422</v>
          </cell>
          <cell r="N1353">
            <v>0.29426172148355501</v>
          </cell>
          <cell r="O1353">
            <v>0.17123368094807656</v>
          </cell>
          <cell r="P1353">
            <v>4.1080044880164701E-2</v>
          </cell>
          <cell r="Q1353">
            <v>3.3856613102595796</v>
          </cell>
          <cell r="R1353">
            <v>0.27114020731042032</v>
          </cell>
        </row>
        <row r="1354">
          <cell r="C1354">
            <v>41817</v>
          </cell>
          <cell r="D1354">
            <v>78.989999999999995</v>
          </cell>
          <cell r="E1354">
            <v>47.76</v>
          </cell>
          <cell r="F1354">
            <v>36.86</v>
          </cell>
          <cell r="G1354">
            <v>9.0177899999999998</v>
          </cell>
          <cell r="H1354">
            <v>4.675478</v>
          </cell>
          <cell r="I1354">
            <v>70.94</v>
          </cell>
          <cell r="J1354">
            <v>23.39</v>
          </cell>
          <cell r="L1354">
            <v>0.72429600523903059</v>
          </cell>
          <cell r="M1354">
            <v>0.95898277276456101</v>
          </cell>
          <cell r="N1354">
            <v>0.28971308607417789</v>
          </cell>
          <cell r="O1354">
            <v>0.17000513397441619</v>
          </cell>
          <cell r="P1354">
            <v>4.7295979040989922E-2</v>
          </cell>
          <cell r="Q1354">
            <v>3.3844252163164397</v>
          </cell>
          <cell r="R1354">
            <v>0.276050190943808</v>
          </cell>
        </row>
        <row r="1355">
          <cell r="C1355">
            <v>41820</v>
          </cell>
          <cell r="D1355">
            <v>79.2</v>
          </cell>
          <cell r="E1355">
            <v>47.79</v>
          </cell>
          <cell r="F1355">
            <v>37.119999999999997</v>
          </cell>
          <cell r="G1355">
            <v>8.9698130000000003</v>
          </cell>
          <cell r="H1355">
            <v>4.6699900000000003</v>
          </cell>
          <cell r="I1355">
            <v>72.069999999999993</v>
          </cell>
          <cell r="J1355">
            <v>23.5</v>
          </cell>
          <cell r="L1355">
            <v>0.72888015717092336</v>
          </cell>
          <cell r="M1355">
            <v>0.96021328958162422</v>
          </cell>
          <cell r="N1355">
            <v>0.29881035689293212</v>
          </cell>
          <cell r="O1355">
            <v>0.16378040082885725</v>
          </cell>
          <cell r="P1355">
            <v>4.6066680061724874E-2</v>
          </cell>
          <cell r="Q1355">
            <v>3.4542645241038317</v>
          </cell>
          <cell r="R1355">
            <v>0.28205128205128216</v>
          </cell>
        </row>
        <row r="1356">
          <cell r="C1356">
            <v>41821</v>
          </cell>
          <cell r="D1356">
            <v>79.73</v>
          </cell>
          <cell r="E1356">
            <v>48.49</v>
          </cell>
          <cell r="F1356">
            <v>37.57</v>
          </cell>
          <cell r="G1356">
            <v>9.3616150000000005</v>
          </cell>
          <cell r="H1356">
            <v>4.6804949999999996</v>
          </cell>
          <cell r="I1356">
            <v>74.03</v>
          </cell>
          <cell r="J1356">
            <v>23.83</v>
          </cell>
          <cell r="L1356">
            <v>0.74044968347522366</v>
          </cell>
          <cell r="M1356">
            <v>0.98892534864643156</v>
          </cell>
          <cell r="N1356">
            <v>0.31455563331000702</v>
          </cell>
          <cell r="O1356">
            <v>0.21461440245247498</v>
          </cell>
          <cell r="P1356">
            <v>4.8419775137741761E-2</v>
          </cell>
          <cell r="Q1356">
            <v>3.5754017305315209</v>
          </cell>
          <cell r="R1356">
            <v>0.3000545553737044</v>
          </cell>
        </row>
      </sheetData>
      <sheetData sheetId="40" refreshError="1"/>
      <sheetData sheetId="41" refreshError="1"/>
      <sheetData sheetId="42">
        <row r="2">
          <cell r="C2" t="str">
            <v>Project Atlas</v>
          </cell>
        </row>
        <row r="3">
          <cell r="C3" t="str">
            <v>Renesas Metrics</v>
          </cell>
        </row>
        <row r="4">
          <cell r="Y4" t="str">
            <v>$MM</v>
          </cell>
        </row>
        <row r="5">
          <cell r="D5" t="str">
            <v>FY2009A</v>
          </cell>
          <cell r="E5" t="str">
            <v>FY2010A</v>
          </cell>
          <cell r="F5" t="str">
            <v>FY2011A</v>
          </cell>
          <cell r="G5" t="str">
            <v>FY2012A</v>
          </cell>
          <cell r="H5" t="str">
            <v>FY2013A</v>
          </cell>
          <cell r="I5" t="str">
            <v>FY2014E</v>
          </cell>
          <cell r="J5" t="str">
            <v>FY2015E</v>
          </cell>
          <cell r="AA5" t="str">
            <v>FY2012A</v>
          </cell>
          <cell r="AC5" t="str">
            <v>FY2013A</v>
          </cell>
          <cell r="AE5" t="str">
            <v>FY2014E</v>
          </cell>
          <cell r="AG5" t="str">
            <v>FY2015E</v>
          </cell>
          <cell r="AI5" t="str">
            <v>FY2016E</v>
          </cell>
        </row>
        <row r="6">
          <cell r="C6" t="str">
            <v>Semi Sales</v>
          </cell>
          <cell r="D6">
            <v>940.9</v>
          </cell>
          <cell r="E6">
            <v>1018.9</v>
          </cell>
          <cell r="F6">
            <v>786</v>
          </cell>
          <cell r="G6">
            <v>724.7</v>
          </cell>
          <cell r="H6">
            <v>796.8</v>
          </cell>
          <cell r="I6">
            <v>825.03669027967101</v>
          </cell>
          <cell r="J6">
            <v>838.03769524078109</v>
          </cell>
          <cell r="Y6" t="str">
            <v>Revenues</v>
          </cell>
          <cell r="AA6">
            <v>7739.7753999999995</v>
          </cell>
          <cell r="AC6">
            <v>8205.1583499999997</v>
          </cell>
          <cell r="AE6">
            <v>8618.9754284091159</v>
          </cell>
          <cell r="AG6">
            <v>8747.0353272760512</v>
          </cell>
          <cell r="AI6">
            <v>8815.9815320721173</v>
          </cell>
          <cell r="AK6">
            <v>9.8499999999999994E-3</v>
          </cell>
        </row>
        <row r="7">
          <cell r="C7" t="str">
            <v xml:space="preserve">Operating Profit </v>
          </cell>
          <cell r="D7">
            <v>-113.3</v>
          </cell>
          <cell r="E7">
            <v>14.5</v>
          </cell>
          <cell r="F7">
            <v>-56.8</v>
          </cell>
          <cell r="G7">
            <v>-23.2</v>
          </cell>
          <cell r="H7">
            <v>67.599999999999994</v>
          </cell>
          <cell r="I7">
            <v>79.627082638094521</v>
          </cell>
          <cell r="J7">
            <v>99.45867580252991</v>
          </cell>
          <cell r="Y7" t="str">
            <v xml:space="preserve">   % Growth</v>
          </cell>
          <cell r="AC7">
            <v>6.0128740945118331E-2</v>
          </cell>
          <cell r="AE7">
            <v>5.0433771142164074E-2</v>
          </cell>
          <cell r="AG7">
            <v>1.4857902767054565E-2</v>
          </cell>
          <cell r="AI7">
            <v>7.8822369198703335E-3</v>
          </cell>
        </row>
        <row r="8">
          <cell r="C8" t="str">
            <v>Break-Even</v>
          </cell>
          <cell r="D8">
            <v>1054.2</v>
          </cell>
          <cell r="E8">
            <v>1004.4</v>
          </cell>
          <cell r="F8">
            <v>848.69999999999993</v>
          </cell>
          <cell r="G8">
            <v>758.60000000000014</v>
          </cell>
          <cell r="H8">
            <v>729.19999999999993</v>
          </cell>
          <cell r="I8">
            <v>745.40960764157649</v>
          </cell>
          <cell r="J8">
            <v>738.57901943825118</v>
          </cell>
          <cell r="Y8" t="str">
            <v>EBITDA</v>
          </cell>
          <cell r="AA8">
            <v>668.68694999999991</v>
          </cell>
          <cell r="AC8">
            <v>1306.0016499999999</v>
          </cell>
          <cell r="AE8">
            <v>1473.8267639852315</v>
          </cell>
          <cell r="AG8">
            <v>1669.1679566549194</v>
          </cell>
          <cell r="AI8">
            <v>1811.7415252976655</v>
          </cell>
        </row>
        <row r="9">
          <cell r="C9" t="str">
            <v>Shut-down costs</v>
          </cell>
          <cell r="D9">
            <v>0</v>
          </cell>
          <cell r="E9">
            <v>0</v>
          </cell>
          <cell r="F9">
            <v>5.9</v>
          </cell>
          <cell r="G9">
            <v>10.7</v>
          </cell>
          <cell r="H9">
            <v>0</v>
          </cell>
          <cell r="I9">
            <v>0</v>
          </cell>
          <cell r="J9">
            <v>0</v>
          </cell>
          <cell r="Y9" t="str">
            <v xml:space="preserve">   % Margin</v>
          </cell>
          <cell r="AA9">
            <v>8.6396169842344508E-2</v>
          </cell>
          <cell r="AC9">
            <v>0.15916836632409415</v>
          </cell>
          <cell r="AE9">
            <v>0.17099790760829089</v>
          </cell>
          <cell r="AG9">
            <v>0.19082670804471549</v>
          </cell>
          <cell r="AI9">
            <v>0.20550650188032232</v>
          </cell>
        </row>
        <row r="10">
          <cell r="Y10" t="str">
            <v>Adj. EPS (2)</v>
          </cell>
          <cell r="AA10">
            <v>-0.81088298124140357</v>
          </cell>
          <cell r="AC10">
            <v>0.28008070351122977</v>
          </cell>
          <cell r="AE10">
            <v>0.33339247747793033</v>
          </cell>
          <cell r="AG10">
            <v>0.43638490167876987</v>
          </cell>
          <cell r="AI10">
            <v>0.54317570807064652</v>
          </cell>
        </row>
        <row r="12">
          <cell r="D12" t="str">
            <v>FY2009A</v>
          </cell>
          <cell r="E12" t="str">
            <v>FY2010A</v>
          </cell>
          <cell r="F12" t="str">
            <v>FY2011A</v>
          </cell>
          <cell r="G12" t="str">
            <v>FY2012A</v>
          </cell>
          <cell r="H12" t="str">
            <v>FY2013A</v>
          </cell>
          <cell r="I12" t="str">
            <v>FY2014E</v>
          </cell>
          <cell r="J12" t="str">
            <v>FY2015E</v>
          </cell>
          <cell r="Y12" t="str">
            <v>Stock Data (7/29/14)</v>
          </cell>
          <cell r="AE12" t="str">
            <v>Valuation Multiples</v>
          </cell>
        </row>
        <row r="13">
          <cell r="C13" t="str">
            <v>Semi Sales</v>
          </cell>
          <cell r="D13">
            <v>9267.864999999998</v>
          </cell>
          <cell r="E13">
            <v>10036.164999999999</v>
          </cell>
          <cell r="F13">
            <v>7742.0999999999995</v>
          </cell>
          <cell r="G13">
            <v>7138.2950000000001</v>
          </cell>
          <cell r="H13">
            <v>7848.48</v>
          </cell>
          <cell r="I13">
            <v>8126.6113992547598</v>
          </cell>
          <cell r="J13">
            <v>8254.6712981216933</v>
          </cell>
          <cell r="Y13" t="str">
            <v>Closing Price</v>
          </cell>
          <cell r="AC13">
            <v>7.7077499999999999</v>
          </cell>
          <cell r="AE13" t="str">
            <v>EV / CY14E Revenue</v>
          </cell>
          <cell r="AI13">
            <v>1.4949849776025927</v>
          </cell>
        </row>
        <row r="14">
          <cell r="C14" t="str">
            <v xml:space="preserve">Operating Profit </v>
          </cell>
          <cell r="D14">
            <v>-1116.0049999999999</v>
          </cell>
          <cell r="E14">
            <v>142.82499999999999</v>
          </cell>
          <cell r="F14">
            <v>-559.48</v>
          </cell>
          <cell r="G14">
            <v>-228.51999999999998</v>
          </cell>
          <cell r="H14">
            <v>665.8599999999999</v>
          </cell>
          <cell r="I14">
            <v>784.32676398523097</v>
          </cell>
          <cell r="J14">
            <v>979.66795665491952</v>
          </cell>
          <cell r="Y14" t="str">
            <v>52 Week High</v>
          </cell>
          <cell r="AC14">
            <v>8.3022200000000002</v>
          </cell>
          <cell r="AE14" t="str">
            <v>EV / CY15E Revenue</v>
          </cell>
          <cell r="AI14">
            <v>1.4730978332301012</v>
          </cell>
        </row>
        <row r="15">
          <cell r="C15" t="str">
            <v>Break-Even</v>
          </cell>
          <cell r="D15">
            <v>10383.870000000001</v>
          </cell>
          <cell r="E15">
            <v>9893.3399999999983</v>
          </cell>
          <cell r="F15">
            <v>8359.6949999999979</v>
          </cell>
          <cell r="G15">
            <v>7472.21</v>
          </cell>
          <cell r="H15">
            <v>7182.619999999999</v>
          </cell>
          <cell r="I15">
            <v>7342.2846352695278</v>
          </cell>
          <cell r="J15">
            <v>7275.0033414667741</v>
          </cell>
          <cell r="Y15" t="str">
            <v>52 Week Low</v>
          </cell>
          <cell r="AC15">
            <v>3.7952400000000002</v>
          </cell>
        </row>
        <row r="16">
          <cell r="C16" t="str">
            <v>Shut-down costs</v>
          </cell>
          <cell r="D16">
            <v>0</v>
          </cell>
          <cell r="E16">
            <v>0</v>
          </cell>
          <cell r="F16">
            <v>58.115000000000002</v>
          </cell>
          <cell r="G16">
            <v>105.39499999999998</v>
          </cell>
          <cell r="H16">
            <v>0</v>
          </cell>
          <cell r="I16">
            <v>0</v>
          </cell>
          <cell r="J16">
            <v>0</v>
          </cell>
          <cell r="AE16" t="str">
            <v>EV / CY14E EBITDA</v>
          </cell>
          <cell r="AI16">
            <v>8.742709185817592</v>
          </cell>
        </row>
        <row r="17">
          <cell r="Y17" t="str">
            <v>Shares Outstanding (MM)</v>
          </cell>
          <cell r="AC17">
            <v>1667.1244899999999</v>
          </cell>
          <cell r="AE17" t="str">
            <v>EV / CY15E EBITDA</v>
          </cell>
          <cell r="AI17">
            <v>7.7195579608537681</v>
          </cell>
        </row>
        <row r="18">
          <cell r="Y18" t="str">
            <v xml:space="preserve">Equity Value </v>
          </cell>
          <cell r="AC18">
            <v>12849.778787797499</v>
          </cell>
        </row>
        <row r="19">
          <cell r="Y19" t="str">
            <v xml:space="preserve">  Plus Debt </v>
          </cell>
          <cell r="AC19">
            <v>2668.3847000000001</v>
          </cell>
          <cell r="AE19" t="str">
            <v>Price / CY14E EPS</v>
          </cell>
          <cell r="AI19">
            <v>23.119147913318567</v>
          </cell>
        </row>
        <row r="20">
          <cell r="Y20" t="str">
            <v xml:space="preserve">  Less Cash and Equivalents</v>
          </cell>
          <cell r="AC20">
            <v>2632.9247</v>
          </cell>
          <cell r="AE20" t="str">
            <v>Price / CY15E EPS</v>
          </cell>
          <cell r="AI20">
            <v>17.662732991788523</v>
          </cell>
        </row>
        <row r="21">
          <cell r="Y21" t="str">
            <v>Enterprise Value</v>
          </cell>
          <cell r="AC21">
            <v>12885.2387877975</v>
          </cell>
        </row>
        <row r="22">
          <cell r="D22" t="str">
            <v>FY2010A</v>
          </cell>
          <cell r="E22" t="str">
            <v>FY2011A</v>
          </cell>
          <cell r="F22" t="str">
            <v>FY2012A</v>
          </cell>
          <cell r="G22" t="str">
            <v>FY2013A</v>
          </cell>
          <cell r="H22" t="str">
            <v>FY2014E</v>
          </cell>
          <cell r="I22" t="str">
            <v>FY2015E</v>
          </cell>
          <cell r="J22" t="str">
            <v>FY2016E</v>
          </cell>
          <cell r="L22" t="str">
            <v>FY2010A</v>
          </cell>
          <cell r="M22" t="str">
            <v>FY2011A</v>
          </cell>
          <cell r="N22" t="str">
            <v>FY2012A</v>
          </cell>
          <cell r="O22" t="str">
            <v>FY2013A</v>
          </cell>
          <cell r="P22" t="str">
            <v>FY2014E</v>
          </cell>
          <cell r="Q22" t="str">
            <v>FY2015E</v>
          </cell>
          <cell r="R22" t="str">
            <v>FY2016E</v>
          </cell>
        </row>
        <row r="23">
          <cell r="C23" t="str">
            <v>Business Structure Improvement Expenses</v>
          </cell>
          <cell r="D23">
            <v>67</v>
          </cell>
          <cell r="E23">
            <v>0</v>
          </cell>
          <cell r="F23">
            <v>120</v>
          </cell>
          <cell r="G23">
            <v>54</v>
          </cell>
          <cell r="H23">
            <v>41.8</v>
          </cell>
          <cell r="I23">
            <v>15.4</v>
          </cell>
          <cell r="J23">
            <v>21</v>
          </cell>
        </row>
        <row r="24">
          <cell r="C24" t="str">
            <v>Others</v>
          </cell>
          <cell r="D24">
            <v>0</v>
          </cell>
          <cell r="E24">
            <v>6.9</v>
          </cell>
          <cell r="F24">
            <v>14</v>
          </cell>
          <cell r="G24">
            <v>9.1</v>
          </cell>
        </row>
        <row r="25">
          <cell r="C25" t="str">
            <v>Total</v>
          </cell>
          <cell r="D25">
            <v>67</v>
          </cell>
          <cell r="E25">
            <v>6.9</v>
          </cell>
          <cell r="F25">
            <v>134</v>
          </cell>
          <cell r="G25">
            <v>63.1</v>
          </cell>
          <cell r="H25">
            <v>41.8</v>
          </cell>
          <cell r="I25">
            <v>15.4</v>
          </cell>
          <cell r="J25">
            <v>21</v>
          </cell>
        </row>
        <row r="26">
          <cell r="C26" t="str">
            <v>Cumulative Restructuring</v>
          </cell>
          <cell r="L26">
            <v>67</v>
          </cell>
          <cell r="M26">
            <v>73.900000000000006</v>
          </cell>
          <cell r="N26">
            <v>207.9</v>
          </cell>
          <cell r="O26">
            <v>271</v>
          </cell>
          <cell r="P26">
            <v>312.8</v>
          </cell>
          <cell r="Q26">
            <v>328.2</v>
          </cell>
          <cell r="R26">
            <v>349.2</v>
          </cell>
        </row>
        <row r="29">
          <cell r="D29" t="str">
            <v>FY2010A</v>
          </cell>
          <cell r="E29" t="str">
            <v>FY2011A</v>
          </cell>
          <cell r="F29" t="str">
            <v>FY2012A</v>
          </cell>
          <cell r="G29" t="str">
            <v>FY2013A</v>
          </cell>
          <cell r="H29" t="str">
            <v>FY2014E</v>
          </cell>
          <cell r="I29" t="str">
            <v>FY2015E</v>
          </cell>
          <cell r="K29" t="str">
            <v>FY2010A</v>
          </cell>
          <cell r="L29" t="str">
            <v>FY2011A</v>
          </cell>
          <cell r="M29" t="str">
            <v>FY2012A</v>
          </cell>
          <cell r="N29" t="str">
            <v>FY2013A</v>
          </cell>
          <cell r="O29" t="str">
            <v>FY2014E</v>
          </cell>
          <cell r="P29" t="str">
            <v>FY2015E</v>
          </cell>
        </row>
        <row r="30">
          <cell r="C30" t="str">
            <v xml:space="preserve">Business Structure Improvement </v>
          </cell>
          <cell r="D30">
            <v>659.94999999999993</v>
          </cell>
          <cell r="E30">
            <v>0</v>
          </cell>
          <cell r="F30">
            <v>1182</v>
          </cell>
          <cell r="G30">
            <v>531.9</v>
          </cell>
          <cell r="H30">
            <v>411.7299999999999</v>
          </cell>
          <cell r="I30">
            <v>151.69</v>
          </cell>
        </row>
        <row r="31">
          <cell r="C31" t="str">
            <v>Others</v>
          </cell>
          <cell r="D31">
            <v>0</v>
          </cell>
          <cell r="E31">
            <v>67.965000000000003</v>
          </cell>
          <cell r="F31">
            <v>137.9</v>
          </cell>
          <cell r="G31">
            <v>89.634999999999991</v>
          </cell>
        </row>
        <row r="32">
          <cell r="C32" t="str">
            <v>Total</v>
          </cell>
          <cell r="D32">
            <v>659.94999999999993</v>
          </cell>
          <cell r="E32">
            <v>67.965000000000003</v>
          </cell>
          <cell r="F32">
            <v>1319.8999999999999</v>
          </cell>
          <cell r="G32">
            <v>621.53499999999997</v>
          </cell>
          <cell r="H32">
            <v>411.7299999999999</v>
          </cell>
          <cell r="I32">
            <v>151.69</v>
          </cell>
        </row>
        <row r="33">
          <cell r="C33" t="str">
            <v>Cumulative Restructuring</v>
          </cell>
          <cell r="K33">
            <v>659.94999999999993</v>
          </cell>
          <cell r="L33">
            <v>727.91499999999996</v>
          </cell>
          <cell r="M33">
            <v>2047.8149999999998</v>
          </cell>
          <cell r="N33">
            <v>2669.35</v>
          </cell>
          <cell r="O33">
            <v>3081.08</v>
          </cell>
          <cell r="P33">
            <v>3232.77</v>
          </cell>
        </row>
        <row r="36">
          <cell r="I36" t="str">
            <v>FY2016E</v>
          </cell>
          <cell r="Q36" t="str">
            <v>FY2016E</v>
          </cell>
        </row>
        <row r="37">
          <cell r="I37">
            <v>206.84999999999997</v>
          </cell>
        </row>
        <row r="39">
          <cell r="I39">
            <v>206.84999999999997</v>
          </cell>
        </row>
        <row r="40">
          <cell r="Q40">
            <v>3439.62</v>
          </cell>
        </row>
        <row r="49">
          <cell r="F49">
            <v>-1</v>
          </cell>
        </row>
        <row r="52">
          <cell r="D52" t="str">
            <v>FY2009A</v>
          </cell>
          <cell r="E52" t="str">
            <v>FY2010A</v>
          </cell>
          <cell r="F52" t="str">
            <v>FY2011A</v>
          </cell>
          <cell r="G52" t="str">
            <v>FY2012A</v>
          </cell>
          <cell r="H52" t="str">
            <v>FY2013A</v>
          </cell>
          <cell r="I52" t="str">
            <v>FY2014E</v>
          </cell>
          <cell r="J52" t="str">
            <v>FY2015E</v>
          </cell>
        </row>
        <row r="53">
          <cell r="C53" t="str">
            <v>Depreciation</v>
          </cell>
          <cell r="E53">
            <v>103.494</v>
          </cell>
          <cell r="F53">
            <v>100.45099999999999</v>
          </cell>
          <cell r="G53">
            <v>91.103999999999999</v>
          </cell>
          <cell r="H53">
            <v>64.953999999999994</v>
          </cell>
          <cell r="I53">
            <v>70</v>
          </cell>
          <cell r="J53">
            <v>64</v>
          </cell>
        </row>
        <row r="54">
          <cell r="C54" t="str">
            <v>Depreciation as % Sales</v>
          </cell>
          <cell r="F54">
            <v>0.11374815989129203</v>
          </cell>
          <cell r="G54">
            <v>0.11594320941147723</v>
          </cell>
          <cell r="H54">
            <v>7.7974960714804475E-2</v>
          </cell>
          <cell r="I54">
            <v>7.9997907608290675E-2</v>
          </cell>
          <cell r="J54">
            <v>7.2070133069453993E-2</v>
          </cell>
        </row>
        <row r="55">
          <cell r="C55" t="str">
            <v>CapEx</v>
          </cell>
          <cell r="D55">
            <v>-59.546999999999997</v>
          </cell>
          <cell r="E55">
            <v>-77.111000000000004</v>
          </cell>
          <cell r="F55">
            <v>82.694000000000003</v>
          </cell>
          <cell r="G55">
            <v>46.305999999999997</v>
          </cell>
          <cell r="H55">
            <v>37.506</v>
          </cell>
          <cell r="I55">
            <v>35</v>
          </cell>
          <cell r="J55">
            <v>35</v>
          </cell>
        </row>
        <row r="56">
          <cell r="C56" t="str">
            <v>Capex as % Sales</v>
          </cell>
          <cell r="D56">
            <v>5.6049510542168668E-2</v>
          </cell>
          <cell r="E56">
            <v>6.7766060286492666E-2</v>
          </cell>
          <cell r="F56">
            <v>9.3640584305288196E-2</v>
          </cell>
          <cell r="G56">
            <v>5.8931180354406663E-2</v>
          </cell>
          <cell r="H56">
            <v>4.5024615521283631E-2</v>
          </cell>
          <cell r="I56">
            <v>3.9998953804145337E-2</v>
          </cell>
          <cell r="J56">
            <v>3.9413354022357648E-2</v>
          </cell>
        </row>
        <row r="59">
          <cell r="D59" t="str">
            <v>FY2009A</v>
          </cell>
          <cell r="E59" t="str">
            <v>FY2010A</v>
          </cell>
          <cell r="F59" t="str">
            <v>FY2011A</v>
          </cell>
          <cell r="G59" t="str">
            <v>FY2012A</v>
          </cell>
          <cell r="H59" t="str">
            <v>FY2013A</v>
          </cell>
          <cell r="I59" t="str">
            <v>FY2014E</v>
          </cell>
          <cell r="J59" t="str">
            <v>FY2015E</v>
          </cell>
        </row>
        <row r="60">
          <cell r="C60" t="str">
            <v>Depreciation</v>
          </cell>
          <cell r="D60">
            <v>0</v>
          </cell>
          <cell r="E60">
            <v>1019.4159000000001</v>
          </cell>
          <cell r="F60">
            <v>989.44234999999992</v>
          </cell>
          <cell r="G60">
            <v>897.37439999999992</v>
          </cell>
          <cell r="H60">
            <v>639.79689999999994</v>
          </cell>
          <cell r="I60">
            <v>689.5</v>
          </cell>
          <cell r="J60">
            <v>630.4</v>
          </cell>
        </row>
        <row r="61">
          <cell r="C61" t="str">
            <v>Depreciation as % Sales</v>
          </cell>
          <cell r="F61">
            <v>0.11374815989129203</v>
          </cell>
          <cell r="G61">
            <v>0.11594320941147723</v>
          </cell>
          <cell r="H61">
            <v>7.7974960714804475E-2</v>
          </cell>
          <cell r="I61">
            <v>7.9997907608290675E-2</v>
          </cell>
          <cell r="J61">
            <v>7.2070133069453993E-2</v>
          </cell>
        </row>
        <row r="62">
          <cell r="C62" t="str">
            <v>CapEx</v>
          </cell>
          <cell r="D62">
            <v>-586.53795000000002</v>
          </cell>
          <cell r="E62">
            <v>-759.54334999999992</v>
          </cell>
          <cell r="F62">
            <v>814.53589999999997</v>
          </cell>
          <cell r="G62">
            <v>456.11409999999995</v>
          </cell>
          <cell r="H62">
            <v>369.4341</v>
          </cell>
          <cell r="I62">
            <v>344.75</v>
          </cell>
          <cell r="J62">
            <v>344.75</v>
          </cell>
        </row>
        <row r="63">
          <cell r="C63" t="str">
            <v>Capex as % Sales</v>
          </cell>
          <cell r="D63">
            <v>5.6049510542168668E-2</v>
          </cell>
          <cell r="E63">
            <v>6.7766060286492666E-2</v>
          </cell>
          <cell r="F63">
            <v>9.3640584305288196E-2</v>
          </cell>
          <cell r="G63">
            <v>5.8931180354406663E-2</v>
          </cell>
          <cell r="H63">
            <v>4.5024615521283631E-2</v>
          </cell>
          <cell r="I63">
            <v>3.9998953804145337E-2</v>
          </cell>
          <cell r="J63">
            <v>3.9413354022357648E-2</v>
          </cell>
        </row>
        <row r="77">
          <cell r="D77" t="str">
            <v>FY2009A</v>
          </cell>
          <cell r="E77" t="str">
            <v>FY2010A</v>
          </cell>
          <cell r="F77" t="str">
            <v>FY2011A</v>
          </cell>
          <cell r="G77" t="str">
            <v>FY2012A</v>
          </cell>
          <cell r="H77" t="str">
            <v>FY2013A</v>
          </cell>
          <cell r="I77" t="str">
            <v>FY2014E</v>
          </cell>
          <cell r="J77" t="str">
            <v>FY2015E</v>
          </cell>
        </row>
        <row r="78">
          <cell r="C78" t="str">
            <v>FCF</v>
          </cell>
          <cell r="D78">
            <v>-52.4</v>
          </cell>
          <cell r="E78">
            <v>6.7</v>
          </cell>
          <cell r="F78">
            <v>-64.8</v>
          </cell>
          <cell r="G78">
            <v>-97.3</v>
          </cell>
          <cell r="H78">
            <v>74.5</v>
          </cell>
          <cell r="I78">
            <v>33.04</v>
          </cell>
          <cell r="J78">
            <v>151.428</v>
          </cell>
        </row>
        <row r="79">
          <cell r="C79" t="str">
            <v>% Sales</v>
          </cell>
          <cell r="D79">
            <v>-4.9322289156626502E-2</v>
          </cell>
          <cell r="E79">
            <v>5.8880393707707174E-3</v>
          </cell>
          <cell r="F79">
            <v>-7.337787340052089E-2</v>
          </cell>
          <cell r="G79">
            <v>-0.12382852866764066</v>
          </cell>
          <cell r="H79">
            <v>8.9434593300688717E-2</v>
          </cell>
          <cell r="I79">
            <v>3.7759012391113192E-2</v>
          </cell>
          <cell r="J79">
            <v>0.17052243922564497</v>
          </cell>
        </row>
        <row r="80">
          <cell r="C80" t="str">
            <v>Cumulative FCF</v>
          </cell>
        </row>
        <row r="82">
          <cell r="D82" t="str">
            <v>FY2009A</v>
          </cell>
          <cell r="E82" t="str">
            <v>FY2010A</v>
          </cell>
          <cell r="F82" t="str">
            <v>FY2011A</v>
          </cell>
          <cell r="G82" t="str">
            <v>FY2012A</v>
          </cell>
          <cell r="H82" t="str">
            <v>FY2013A</v>
          </cell>
          <cell r="I82" t="str">
            <v>FY2014E</v>
          </cell>
          <cell r="J82" t="str">
            <v>FY2015E</v>
          </cell>
        </row>
        <row r="83">
          <cell r="C83" t="str">
            <v>FCF</v>
          </cell>
          <cell r="D83">
            <v>-516.14</v>
          </cell>
          <cell r="E83">
            <v>65.995000000000005</v>
          </cell>
          <cell r="F83">
            <v>-638.28</v>
          </cell>
          <cell r="G83">
            <v>-958.40499999999997</v>
          </cell>
          <cell r="H83">
            <v>733.82499999999993</v>
          </cell>
          <cell r="I83">
            <v>325.44399999999996</v>
          </cell>
          <cell r="J83">
            <v>1491.5657999999999</v>
          </cell>
        </row>
        <row r="84">
          <cell r="C84" t="str">
            <v>% Sales</v>
          </cell>
          <cell r="D84">
            <v>-4.9322289156626502E-2</v>
          </cell>
          <cell r="E84">
            <v>5.8880393707707174E-3</v>
          </cell>
          <cell r="F84">
            <v>-7.337787340052089E-2</v>
          </cell>
          <cell r="G84">
            <v>-0.12382852866764066</v>
          </cell>
          <cell r="H84">
            <v>8.9434593300688717E-2</v>
          </cell>
          <cell r="I84">
            <v>3.7759012391113192E-2</v>
          </cell>
          <cell r="J84">
            <v>0.17052243922564497</v>
          </cell>
        </row>
        <row r="85">
          <cell r="C85" t="str">
            <v>Cumulative FCF</v>
          </cell>
        </row>
        <row r="87">
          <cell r="C87" t="str">
            <v>FCF excludes non-operating and extraordinary adjustments. Includes minority interest and other operating and investment cash flows.</v>
          </cell>
        </row>
        <row r="91">
          <cell r="C91" t="str">
            <v>Net Sales</v>
          </cell>
          <cell r="D91">
            <v>1062.4000000000001</v>
          </cell>
          <cell r="E91">
            <v>1137.9000000000001</v>
          </cell>
          <cell r="F91">
            <v>883.1</v>
          </cell>
          <cell r="G91">
            <v>785.76400000000001</v>
          </cell>
          <cell r="H91">
            <v>833.01099999999997</v>
          </cell>
          <cell r="I91">
            <v>875.02288613290523</v>
          </cell>
          <cell r="J91">
            <v>888.02389109401531</v>
          </cell>
        </row>
        <row r="92">
          <cell r="C92" t="str">
            <v xml:space="preserve">Operating Profit </v>
          </cell>
          <cell r="D92">
            <v>-113.3</v>
          </cell>
          <cell r="E92">
            <v>14.5</v>
          </cell>
          <cell r="F92">
            <v>-56.8</v>
          </cell>
          <cell r="G92">
            <v>-23.2</v>
          </cell>
          <cell r="H92">
            <v>67.599999999999994</v>
          </cell>
        </row>
        <row r="93">
          <cell r="C93" t="str">
            <v>Break-Even</v>
          </cell>
          <cell r="D93">
            <v>1175.7</v>
          </cell>
          <cell r="E93">
            <v>1123.4000000000001</v>
          </cell>
          <cell r="F93">
            <v>945.8</v>
          </cell>
          <cell r="G93">
            <v>819.6640000000001</v>
          </cell>
          <cell r="H93">
            <v>765.41099999999994</v>
          </cell>
        </row>
        <row r="101">
          <cell r="H101">
            <v>1000</v>
          </cell>
        </row>
        <row r="104">
          <cell r="C104" t="str">
            <v>000s</v>
          </cell>
        </row>
        <row r="105">
          <cell r="D105" t="str">
            <v>FY2004A</v>
          </cell>
          <cell r="E105" t="str">
            <v>FY2005A</v>
          </cell>
          <cell r="F105" t="str">
            <v>FY2006A</v>
          </cell>
          <cell r="G105" t="str">
            <v>FY2007A</v>
          </cell>
          <cell r="H105" t="str">
            <v>FY2008A</v>
          </cell>
          <cell r="I105" t="str">
            <v>FY2009A</v>
          </cell>
          <cell r="J105" t="str">
            <v>FY2010A</v>
          </cell>
          <cell r="K105" t="str">
            <v>FY2011A</v>
          </cell>
          <cell r="L105" t="str">
            <v>FY2012A</v>
          </cell>
          <cell r="M105" t="str">
            <v>FY2013A</v>
          </cell>
          <cell r="N105" t="str">
            <v>FY2014E</v>
          </cell>
        </row>
        <row r="106">
          <cell r="C106" t="str">
            <v>Employees (000s)</v>
          </cell>
          <cell r="D106">
            <v>24.45</v>
          </cell>
          <cell r="E106">
            <v>23.963000000000001</v>
          </cell>
          <cell r="F106">
            <v>23.856999999999999</v>
          </cell>
          <cell r="G106">
            <v>23.981999999999999</v>
          </cell>
          <cell r="H106">
            <v>23.11</v>
          </cell>
          <cell r="I106">
            <v>22.475999999999999</v>
          </cell>
          <cell r="J106">
            <v>22.071000000000002</v>
          </cell>
          <cell r="K106">
            <v>46.63</v>
          </cell>
          <cell r="L106">
            <v>42.8</v>
          </cell>
          <cell r="M106">
            <v>33.840000000000003</v>
          </cell>
          <cell r="N106">
            <v>27.611999999999998</v>
          </cell>
        </row>
        <row r="107">
          <cell r="C107" t="str">
            <v>% Change YoY</v>
          </cell>
          <cell r="E107">
            <v>-1.9918200408997833E-2</v>
          </cell>
          <cell r="F107">
            <v>-4.4234862079038928E-3</v>
          </cell>
          <cell r="G107">
            <v>5.2395523326487226E-3</v>
          </cell>
          <cell r="H107">
            <v>-3.6360603786173007E-2</v>
          </cell>
          <cell r="I107">
            <v>-2.7434011250540902E-2</v>
          </cell>
          <cell r="J107">
            <v>-1.8019220501868549E-2</v>
          </cell>
          <cell r="K107">
            <v>1.1127271079697341</v>
          </cell>
          <cell r="L107">
            <v>-8.2135963971692205E-2</v>
          </cell>
          <cell r="M107">
            <v>-0.20934579439252321</v>
          </cell>
          <cell r="N107">
            <v>-0.18404255319148954</v>
          </cell>
        </row>
        <row r="108">
          <cell r="C108" t="str">
            <v>Cumulative FCF</v>
          </cell>
        </row>
        <row r="125">
          <cell r="D125" t="str">
            <v>Application</v>
          </cell>
          <cell r="G125" t="str">
            <v>Renesas</v>
          </cell>
        </row>
        <row r="126">
          <cell r="D126" t="str">
            <v>Automotive</v>
          </cell>
          <cell r="G126">
            <v>3176</v>
          </cell>
        </row>
        <row r="127">
          <cell r="D127" t="str">
            <v>Indust / Med / Other</v>
          </cell>
          <cell r="G127">
            <v>1523</v>
          </cell>
        </row>
        <row r="128">
          <cell r="D128" t="str">
            <v>Consumer</v>
          </cell>
          <cell r="G128">
            <v>1238</v>
          </cell>
        </row>
        <row r="129">
          <cell r="D129" t="str">
            <v>Comm - Wireless</v>
          </cell>
          <cell r="G129">
            <v>761</v>
          </cell>
        </row>
        <row r="130">
          <cell r="D130" t="str">
            <v>Data Proc. - Compute</v>
          </cell>
          <cell r="G130">
            <v>746</v>
          </cell>
        </row>
        <row r="131">
          <cell r="D131" t="str">
            <v>Comm - Wired</v>
          </cell>
          <cell r="G131">
            <v>253</v>
          </cell>
        </row>
        <row r="132">
          <cell r="D132" t="str">
            <v>Data Proc. - Storage</v>
          </cell>
          <cell r="G132">
            <v>252</v>
          </cell>
        </row>
        <row r="133">
          <cell r="D133" t="str">
            <v>Mil / Aero</v>
          </cell>
          <cell r="G133">
            <v>30</v>
          </cell>
        </row>
        <row r="138">
          <cell r="D138" t="str">
            <v>Product</v>
          </cell>
          <cell r="G138" t="str">
            <v>Renesas</v>
          </cell>
        </row>
        <row r="139">
          <cell r="D139" t="str">
            <v>Microcomponents</v>
          </cell>
          <cell r="G139">
            <v>3575</v>
          </cell>
        </row>
        <row r="140">
          <cell r="D140" t="str">
            <v>ASSP</v>
          </cell>
          <cell r="G140">
            <v>1273</v>
          </cell>
        </row>
        <row r="141">
          <cell r="D141" t="str">
            <v>Discrete</v>
          </cell>
          <cell r="G141">
            <v>987</v>
          </cell>
        </row>
        <row r="142">
          <cell r="D142" t="str">
            <v>ASIC</v>
          </cell>
          <cell r="G142">
            <v>830</v>
          </cell>
        </row>
        <row r="143">
          <cell r="D143" t="str">
            <v>General Purpose Logic</v>
          </cell>
          <cell r="G143">
            <v>631</v>
          </cell>
        </row>
        <row r="144">
          <cell r="D144" t="str">
            <v>Optoelectronics</v>
          </cell>
          <cell r="G144">
            <v>341</v>
          </cell>
        </row>
        <row r="145">
          <cell r="D145" t="str">
            <v>Analog</v>
          </cell>
          <cell r="G145">
            <v>179</v>
          </cell>
        </row>
        <row r="146">
          <cell r="D146" t="str">
            <v>Memory</v>
          </cell>
          <cell r="G146">
            <v>163</v>
          </cell>
        </row>
        <row r="164">
          <cell r="D164" t="str">
            <v>Semiconductor Sales</v>
          </cell>
        </row>
        <row r="165">
          <cell r="D165" t="str">
            <v>MCU</v>
          </cell>
          <cell r="G165">
            <v>0.44700000000000001</v>
          </cell>
          <cell r="S165" t="str">
            <v>Analog &amp; Power Sales</v>
          </cell>
        </row>
        <row r="166">
          <cell r="D166" t="str">
            <v>Analog &amp; Power</v>
          </cell>
          <cell r="G166">
            <v>0.34499999999999997</v>
          </cell>
          <cell r="S166" t="str">
            <v>Power Device</v>
          </cell>
          <cell r="V166">
            <v>0.35</v>
          </cell>
        </row>
        <row r="167">
          <cell r="D167" t="str">
            <v>SoC</v>
          </cell>
          <cell r="G167">
            <v>0.20799999999999999</v>
          </cell>
          <cell r="S167" t="str">
            <v>Analog IC / Discrete</v>
          </cell>
          <cell r="V167">
            <v>0.3</v>
          </cell>
        </row>
        <row r="168">
          <cell r="S168" t="str">
            <v>Display Driver IC</v>
          </cell>
          <cell r="V168">
            <v>0.25</v>
          </cell>
        </row>
        <row r="169">
          <cell r="S169" t="str">
            <v>Compound Semi</v>
          </cell>
          <cell r="V169">
            <v>0.1</v>
          </cell>
        </row>
        <row r="173">
          <cell r="S173" t="str">
            <v>SoC Sales</v>
          </cell>
        </row>
        <row r="174">
          <cell r="D174" t="str">
            <v>MCU Sales</v>
          </cell>
          <cell r="S174" t="str">
            <v>Automotive</v>
          </cell>
          <cell r="V174">
            <v>0.25</v>
          </cell>
        </row>
        <row r="175">
          <cell r="D175" t="str">
            <v>Automotive</v>
          </cell>
          <cell r="G175">
            <v>0.55000000000000004</v>
          </cell>
          <cell r="S175" t="str">
            <v>Consumer</v>
          </cell>
          <cell r="V175">
            <v>0.25</v>
          </cell>
        </row>
        <row r="176">
          <cell r="D176" t="str">
            <v>General Purpose</v>
          </cell>
          <cell r="G176">
            <v>0.45</v>
          </cell>
          <cell r="S176" t="str">
            <v>PC &amp; Peripheral</v>
          </cell>
          <cell r="V176">
            <v>0.2</v>
          </cell>
        </row>
        <row r="177">
          <cell r="S177" t="str">
            <v>Industrial</v>
          </cell>
          <cell r="V177">
            <v>0.15</v>
          </cell>
        </row>
        <row r="178">
          <cell r="S178" t="str">
            <v>Communication</v>
          </cell>
          <cell r="V178">
            <v>0.15</v>
          </cell>
        </row>
        <row r="195">
          <cell r="D195" t="str">
            <v>Renesas Geography</v>
          </cell>
        </row>
        <row r="196">
          <cell r="D196" t="str">
            <v>$MM</v>
          </cell>
        </row>
        <row r="197">
          <cell r="F197" t="str">
            <v>Revenue</v>
          </cell>
          <cell r="H197" t="str">
            <v>2013 %</v>
          </cell>
        </row>
        <row r="198">
          <cell r="D198" t="str">
            <v>Rank</v>
          </cell>
          <cell r="E198" t="str">
            <v>Sales by Geo</v>
          </cell>
          <cell r="F198">
            <v>2012</v>
          </cell>
          <cell r="G198">
            <v>2013</v>
          </cell>
          <cell r="H198" t="str">
            <v>Total</v>
          </cell>
          <cell r="I198" t="str">
            <v>Growth</v>
          </cell>
        </row>
        <row r="199">
          <cell r="E199" t="str">
            <v>Japan</v>
          </cell>
          <cell r="F199">
            <v>4866</v>
          </cell>
          <cell r="G199">
            <v>3649</v>
          </cell>
          <cell r="H199">
            <v>0.45732547938338136</v>
          </cell>
          <cell r="I199">
            <v>-0.25010275380189062</v>
          </cell>
        </row>
        <row r="200">
          <cell r="E200" t="str">
            <v>Asia / Pacific</v>
          </cell>
          <cell r="F200">
            <v>2508</v>
          </cell>
          <cell r="G200">
            <v>2511</v>
          </cell>
          <cell r="H200">
            <v>0.31470109036220079</v>
          </cell>
          <cell r="I200">
            <v>1.1961722488038617E-3</v>
          </cell>
          <cell r="L200" t="str">
            <v>far left</v>
          </cell>
        </row>
        <row r="201">
          <cell r="E201" t="str">
            <v>EMEA</v>
          </cell>
          <cell r="F201">
            <v>968</v>
          </cell>
          <cell r="G201">
            <v>1074</v>
          </cell>
          <cell r="H201">
            <v>0.13460333375109662</v>
          </cell>
          <cell r="I201">
            <v>0.10950413223140498</v>
          </cell>
        </row>
        <row r="202">
          <cell r="E202" t="str">
            <v>Americas</v>
          </cell>
          <cell r="F202">
            <v>810</v>
          </cell>
          <cell r="G202">
            <v>745</v>
          </cell>
          <cell r="H202">
            <v>9.3370096503321218E-2</v>
          </cell>
          <cell r="I202">
            <v>-8.0246913580246937E-2</v>
          </cell>
        </row>
        <row r="203">
          <cell r="E203" t="str">
            <v>Worldwide</v>
          </cell>
          <cell r="F203">
            <v>9152</v>
          </cell>
          <cell r="G203">
            <v>7979</v>
          </cell>
          <cell r="H203">
            <v>1</v>
          </cell>
          <cell r="I203">
            <v>-0.12816870629370625</v>
          </cell>
        </row>
        <row r="206">
          <cell r="D206" t="str">
            <v>PF Geography</v>
          </cell>
        </row>
        <row r="207">
          <cell r="D207" t="str">
            <v>$MM</v>
          </cell>
        </row>
        <row r="208">
          <cell r="F208" t="str">
            <v>Revenue</v>
          </cell>
          <cell r="H208" t="str">
            <v>2013 %</v>
          </cell>
        </row>
        <row r="209">
          <cell r="D209" t="str">
            <v>Rank</v>
          </cell>
          <cell r="E209" t="str">
            <v>Sales by Geo</v>
          </cell>
          <cell r="F209">
            <v>2012</v>
          </cell>
          <cell r="G209">
            <v>2013</v>
          </cell>
          <cell r="H209" t="str">
            <v>Total</v>
          </cell>
          <cell r="I209" t="str">
            <v>Growth</v>
          </cell>
        </row>
        <row r="210">
          <cell r="E210" t="str">
            <v>Asia / Pacific</v>
          </cell>
          <cell r="F210">
            <v>5244</v>
          </cell>
          <cell r="G210">
            <v>5248</v>
          </cell>
          <cell r="H210">
            <v>0.43861262014208108</v>
          </cell>
          <cell r="I210">
            <v>7.6277650648370887E-4</v>
          </cell>
          <cell r="L210" t="str">
            <v>PF page</v>
          </cell>
        </row>
        <row r="211">
          <cell r="E211" t="str">
            <v>Japan</v>
          </cell>
          <cell r="F211">
            <v>5028</v>
          </cell>
          <cell r="G211">
            <v>3809</v>
          </cell>
          <cell r="H211">
            <v>0.31834517342248225</v>
          </cell>
          <cell r="I211">
            <v>-0.24244232299124902</v>
          </cell>
        </row>
        <row r="212">
          <cell r="E212" t="str">
            <v>Americas</v>
          </cell>
          <cell r="F212">
            <v>1603</v>
          </cell>
          <cell r="G212">
            <v>1518</v>
          </cell>
          <cell r="H212">
            <v>0.12687003760969495</v>
          </cell>
          <cell r="I212">
            <v>-5.3025577043044336E-2</v>
          </cell>
        </row>
        <row r="213">
          <cell r="E213" t="str">
            <v>EMEA</v>
          </cell>
          <cell r="F213">
            <v>1286</v>
          </cell>
          <cell r="G213">
            <v>1390</v>
          </cell>
          <cell r="H213">
            <v>0.11617216882574175</v>
          </cell>
          <cell r="I213">
            <v>8.0870917573872436E-2</v>
          </cell>
        </row>
        <row r="214">
          <cell r="E214" t="str">
            <v>Worldwide</v>
          </cell>
          <cell r="F214">
            <v>13161</v>
          </cell>
          <cell r="G214">
            <v>11965</v>
          </cell>
          <cell r="H214">
            <v>1</v>
          </cell>
          <cell r="I214">
            <v>-9.0874553605349129E-2</v>
          </cell>
        </row>
        <row r="216">
          <cell r="D216" t="str">
            <v>Avago Geography</v>
          </cell>
        </row>
        <row r="217">
          <cell r="D217" t="str">
            <v>$MM</v>
          </cell>
        </row>
        <row r="218">
          <cell r="F218" t="str">
            <v>Revenue</v>
          </cell>
          <cell r="H218" t="str">
            <v>2013 %</v>
          </cell>
        </row>
        <row r="219">
          <cell r="D219" t="str">
            <v>Rank</v>
          </cell>
          <cell r="E219" t="str">
            <v>Sales by Geo</v>
          </cell>
          <cell r="F219">
            <v>2012</v>
          </cell>
          <cell r="G219">
            <v>2013</v>
          </cell>
          <cell r="H219" t="str">
            <v>Total</v>
          </cell>
          <cell r="I219" t="str">
            <v>Growth</v>
          </cell>
        </row>
        <row r="220">
          <cell r="E220" t="str">
            <v>Asia / Pacific</v>
          </cell>
          <cell r="F220">
            <v>1407</v>
          </cell>
          <cell r="G220">
            <v>1486</v>
          </cell>
          <cell r="H220">
            <v>0.74225774225774221</v>
          </cell>
          <cell r="I220">
            <v>5.6147832267235298E-2</v>
          </cell>
        </row>
        <row r="221">
          <cell r="E221" t="str">
            <v>Americas</v>
          </cell>
          <cell r="F221">
            <v>258</v>
          </cell>
          <cell r="G221">
            <v>273</v>
          </cell>
          <cell r="H221">
            <v>0.13636363636363635</v>
          </cell>
          <cell r="I221">
            <v>5.8139534883721034E-2</v>
          </cell>
        </row>
        <row r="222">
          <cell r="E222" t="str">
            <v>EMEA</v>
          </cell>
          <cell r="F222">
            <v>162</v>
          </cell>
          <cell r="G222">
            <v>171</v>
          </cell>
          <cell r="H222">
            <v>8.5414585414585409E-2</v>
          </cell>
          <cell r="I222">
            <v>5.555555555555558E-2</v>
          </cell>
        </row>
        <row r="223">
          <cell r="E223" t="str">
            <v>Japan</v>
          </cell>
          <cell r="F223">
            <v>69</v>
          </cell>
          <cell r="G223">
            <v>72</v>
          </cell>
          <cell r="H223">
            <v>3.5964035964035967E-2</v>
          </cell>
          <cell r="I223">
            <v>4.3478260869565188E-2</v>
          </cell>
        </row>
        <row r="224">
          <cell r="E224" t="str">
            <v>Worldwide</v>
          </cell>
          <cell r="F224">
            <v>1896</v>
          </cell>
          <cell r="G224">
            <v>2002</v>
          </cell>
          <cell r="H224">
            <v>1</v>
          </cell>
          <cell r="I224">
            <v>5.5907172995780519E-2</v>
          </cell>
        </row>
        <row r="227">
          <cell r="D227" t="str">
            <v>LSI Geography</v>
          </cell>
        </row>
        <row r="228">
          <cell r="D228" t="str">
            <v>$MM</v>
          </cell>
        </row>
        <row r="229">
          <cell r="F229" t="str">
            <v>Revenue</v>
          </cell>
          <cell r="H229" t="str">
            <v>2013 %</v>
          </cell>
        </row>
        <row r="230">
          <cell r="D230" t="str">
            <v>Rank</v>
          </cell>
          <cell r="E230" t="str">
            <v>Sales by Geo</v>
          </cell>
          <cell r="F230">
            <v>2012</v>
          </cell>
          <cell r="G230">
            <v>2013</v>
          </cell>
          <cell r="H230" t="str">
            <v>Total</v>
          </cell>
          <cell r="I230" t="str">
            <v>Growth</v>
          </cell>
        </row>
        <row r="231">
          <cell r="E231" t="str">
            <v>Japan</v>
          </cell>
          <cell r="F231">
            <v>93</v>
          </cell>
          <cell r="G231">
            <v>88</v>
          </cell>
          <cell r="H231">
            <v>4.4354838709677422E-2</v>
          </cell>
          <cell r="I231">
            <v>-5.3763440860215006E-2</v>
          </cell>
        </row>
        <row r="232">
          <cell r="E232" t="str">
            <v>Asia / Pacific</v>
          </cell>
          <cell r="F232">
            <v>1329</v>
          </cell>
          <cell r="G232">
            <v>1251</v>
          </cell>
          <cell r="H232">
            <v>0.63054435483870963</v>
          </cell>
          <cell r="I232">
            <v>-5.8690744920993243E-2</v>
          </cell>
        </row>
        <row r="233">
          <cell r="E233" t="str">
            <v>EMEA</v>
          </cell>
          <cell r="F233">
            <v>156</v>
          </cell>
          <cell r="G233">
            <v>145</v>
          </cell>
          <cell r="H233">
            <v>7.3084677419354843E-2</v>
          </cell>
          <cell r="I233">
            <v>-7.0512820512820484E-2</v>
          </cell>
        </row>
        <row r="234">
          <cell r="E234" t="str">
            <v>Americas</v>
          </cell>
          <cell r="F234">
            <v>535</v>
          </cell>
          <cell r="G234">
            <v>500</v>
          </cell>
          <cell r="H234">
            <v>0.25201612903225806</v>
          </cell>
          <cell r="I234">
            <v>-6.5420560747663559E-2</v>
          </cell>
        </row>
        <row r="235">
          <cell r="E235" t="str">
            <v>Worldwide</v>
          </cell>
          <cell r="F235">
            <v>2113</v>
          </cell>
          <cell r="G235">
            <v>1984</v>
          </cell>
          <cell r="H235">
            <v>1</v>
          </cell>
          <cell r="I235">
            <v>-6.1050638902034993E-2</v>
          </cell>
        </row>
      </sheetData>
      <sheetData sheetId="43" refreshError="1"/>
      <sheetData sheetId="44" refreshError="1"/>
      <sheetData sheetId="45" refreshError="1"/>
      <sheetData sheetId="46">
        <row r="2">
          <cell r="C2" t="str">
            <v>Project Atlas</v>
          </cell>
        </row>
        <row r="3">
          <cell r="C3" t="str">
            <v>Restructuring Scenarios</v>
          </cell>
        </row>
        <row r="5">
          <cell r="AK5" t="str">
            <v>Price</v>
          </cell>
          <cell r="AL5">
            <v>3.8934949999999997</v>
          </cell>
        </row>
        <row r="6">
          <cell r="AK6" t="str">
            <v>High</v>
          </cell>
          <cell r="AL6">
            <v>8.9306629999999991</v>
          </cell>
        </row>
        <row r="7">
          <cell r="D7" t="str">
            <v>Relatively easy</v>
          </cell>
          <cell r="L7" t="str">
            <v>Difficult to</v>
          </cell>
          <cell r="AK7" t="str">
            <v>Low</v>
          </cell>
          <cell r="AL7">
            <v>2.5763609999999995</v>
          </cell>
        </row>
        <row r="8">
          <cell r="D8" t="str">
            <v>to do</v>
          </cell>
          <cell r="L8" t="str">
            <v>do</v>
          </cell>
        </row>
        <row r="10">
          <cell r="G10" t="str">
            <v>Goldman Sachs</v>
          </cell>
          <cell r="I10" t="str">
            <v>Yomiuri</v>
          </cell>
          <cell r="K10" t="str">
            <v>Nikkei</v>
          </cell>
        </row>
        <row r="13">
          <cell r="C13" t="str">
            <v>Target of the Restructuring</v>
          </cell>
          <cell r="G13" t="str">
            <v>Bring SoC business above break even</v>
          </cell>
          <cell r="I13" t="str">
            <v>Cut most of excess fixed cost in a short time horizon</v>
          </cell>
          <cell r="K13" t="str">
            <v>Change the production, R&amp;D, selling process completely</v>
          </cell>
        </row>
        <row r="14">
          <cell r="M14" t="str">
            <v>JPY / USD</v>
          </cell>
          <cell r="N14">
            <v>9.8499999999999994E-3</v>
          </cell>
        </row>
        <row r="15">
          <cell r="M15" t="str">
            <v>USD</v>
          </cell>
          <cell r="N15" t="str">
            <v>JPY</v>
          </cell>
        </row>
        <row r="16">
          <cell r="C16" t="str">
            <v>Restructuring Plan</v>
          </cell>
          <cell r="M16">
            <v>172.375</v>
          </cell>
          <cell r="N16">
            <v>17.5</v>
          </cell>
          <cell r="O16">
            <v>17500</v>
          </cell>
        </row>
        <row r="17">
          <cell r="C17" t="str">
            <v>Headcount reduction</v>
          </cell>
          <cell r="G17">
            <v>4000</v>
          </cell>
          <cell r="I17">
            <v>6000</v>
          </cell>
          <cell r="K17" t="str">
            <v>12,000 - 14,000</v>
          </cell>
          <cell r="M17">
            <v>142.82499999999999</v>
          </cell>
          <cell r="N17">
            <v>14.5</v>
          </cell>
        </row>
        <row r="18">
          <cell r="C18" t="str">
            <v>Factory shut down/write offs</v>
          </cell>
          <cell r="G18" t="str">
            <v>Sell 1 front-end fab</v>
          </cell>
          <cell r="I18" t="str">
            <v>Sell 1 front-end fab</v>
          </cell>
          <cell r="K18" t="str">
            <v>Sell 1 front-end fab</v>
          </cell>
          <cell r="M18">
            <v>172.375</v>
          </cell>
          <cell r="N18">
            <v>17.5</v>
          </cell>
        </row>
        <row r="19">
          <cell r="K19" t="str">
            <v>Shut down a few back-end fabs</v>
          </cell>
        </row>
        <row r="20">
          <cell r="M20">
            <v>467.87499999999994</v>
          </cell>
          <cell r="N20">
            <v>47.5</v>
          </cell>
        </row>
        <row r="21">
          <cell r="C21" t="str">
            <v>Cut R&amp;D cost</v>
          </cell>
          <cell r="G21" t="str">
            <v>Reduce number of projects</v>
          </cell>
          <cell r="I21" t="str">
            <v>Reduce number of projects</v>
          </cell>
          <cell r="K21" t="str">
            <v>Nearly close SoC business</v>
          </cell>
        </row>
        <row r="22">
          <cell r="M22">
            <v>1586.8349999999998</v>
          </cell>
          <cell r="N22">
            <v>161.1</v>
          </cell>
        </row>
        <row r="23">
          <cell r="C23" t="str">
            <v>Restructuring Cost (¥Bn)</v>
          </cell>
          <cell r="G23">
            <v>70</v>
          </cell>
          <cell r="I23">
            <v>100</v>
          </cell>
          <cell r="K23" t="str">
            <v>130-170</v>
          </cell>
          <cell r="M23">
            <v>2542.2849999999999</v>
          </cell>
          <cell r="N23">
            <v>258.10000000000002</v>
          </cell>
        </row>
        <row r="24">
          <cell r="C24" t="str">
            <v>Early retirement</v>
          </cell>
          <cell r="G24" t="str">
            <v>25-30</v>
          </cell>
          <cell r="I24">
            <v>60</v>
          </cell>
          <cell r="K24" t="str">
            <v>120-130</v>
          </cell>
        </row>
        <row r="25">
          <cell r="C25" t="str">
            <v>Impairment loss</v>
          </cell>
          <cell r="G25" t="str">
            <v>20-30</v>
          </cell>
          <cell r="I25" t="str">
            <v>20-30</v>
          </cell>
          <cell r="K25" t="str">
            <v>50-60</v>
          </cell>
        </row>
        <row r="27">
          <cell r="C27" t="str">
            <v>Fixed cost reduction (¥Bn)</v>
          </cell>
          <cell r="G27" t="str">
            <v>35-40</v>
          </cell>
          <cell r="I27" t="str">
            <v>70-80</v>
          </cell>
          <cell r="K27" t="str">
            <v>150-160</v>
          </cell>
        </row>
        <row r="28">
          <cell r="C28" t="str">
            <v>Personal Cost</v>
          </cell>
          <cell r="G28" t="str">
            <v>25-30</v>
          </cell>
          <cell r="I28">
            <v>60</v>
          </cell>
          <cell r="K28" t="str">
            <v>120-130</v>
          </cell>
        </row>
        <row r="29">
          <cell r="C29" t="str">
            <v>Depreciation</v>
          </cell>
          <cell r="G29" t="str">
            <v>5-8</v>
          </cell>
          <cell r="I29" t="str">
            <v>5-8</v>
          </cell>
          <cell r="K29" t="str">
            <v>20-30</v>
          </cell>
        </row>
        <row r="32">
          <cell r="C32" t="str">
            <v>Estimated cost reductions</v>
          </cell>
          <cell r="G32" t="str">
            <v>180.0 - 208.0</v>
          </cell>
        </row>
        <row r="35">
          <cell r="G35">
            <v>180</v>
          </cell>
          <cell r="I35">
            <v>315</v>
          </cell>
          <cell r="K35">
            <v>590</v>
          </cell>
        </row>
        <row r="36">
          <cell r="G36">
            <v>208</v>
          </cell>
          <cell r="I36">
            <v>338</v>
          </cell>
          <cell r="K36">
            <v>670</v>
          </cell>
        </row>
        <row r="40">
          <cell r="C40" t="str">
            <v>GCAS Total Synergies (CY2015E)</v>
          </cell>
          <cell r="G40">
            <v>139.12893134265144</v>
          </cell>
        </row>
        <row r="44">
          <cell r="P44" t="str">
            <v>($MM)</v>
          </cell>
          <cell r="T44" t="str">
            <v>Goldman Sachs</v>
          </cell>
          <cell r="Y44" t="str">
            <v>Yomiuri</v>
          </cell>
          <cell r="AD44" t="str">
            <v>Nikkei</v>
          </cell>
          <cell r="AG44" t="str">
            <v>Today</v>
          </cell>
        </row>
        <row r="45">
          <cell r="R45">
            <v>41334</v>
          </cell>
          <cell r="S45">
            <v>41699</v>
          </cell>
          <cell r="T45" t="str">
            <v>FY13E</v>
          </cell>
          <cell r="U45" t="str">
            <v>FY14E</v>
          </cell>
          <cell r="W45">
            <v>41334</v>
          </cell>
          <cell r="X45">
            <v>41699</v>
          </cell>
          <cell r="Y45" t="str">
            <v>FY13E</v>
          </cell>
          <cell r="Z45" t="str">
            <v>FY14E</v>
          </cell>
          <cell r="AB45">
            <v>41334</v>
          </cell>
          <cell r="AC45">
            <v>41699</v>
          </cell>
          <cell r="AD45" t="str">
            <v>FY13E</v>
          </cell>
          <cell r="AE45" t="str">
            <v>FY14E</v>
          </cell>
          <cell r="AG45" t="str">
            <v>FY13A</v>
          </cell>
          <cell r="AH45" t="str">
            <v>FY14E</v>
          </cell>
        </row>
        <row r="47">
          <cell r="P47" t="str">
            <v>Revenue</v>
          </cell>
          <cell r="R47">
            <v>900</v>
          </cell>
          <cell r="S47">
            <v>900</v>
          </cell>
          <cell r="T47">
            <v>8865</v>
          </cell>
          <cell r="U47">
            <v>8865</v>
          </cell>
          <cell r="W47">
            <v>900</v>
          </cell>
          <cell r="X47">
            <v>885</v>
          </cell>
          <cell r="Y47">
            <v>8865</v>
          </cell>
          <cell r="Z47">
            <v>8717.25</v>
          </cell>
          <cell r="AB47">
            <v>900</v>
          </cell>
          <cell r="AC47">
            <v>779.6</v>
          </cell>
          <cell r="AD47">
            <v>8865</v>
          </cell>
          <cell r="AE47">
            <v>7679.0599999999995</v>
          </cell>
          <cell r="AG47">
            <v>8205.1583499999997</v>
          </cell>
          <cell r="AH47">
            <v>8618.9754284091159</v>
          </cell>
        </row>
        <row r="49">
          <cell r="P49" t="str">
            <v>COGS</v>
          </cell>
          <cell r="R49">
            <v>598</v>
          </cell>
          <cell r="S49">
            <v>569</v>
          </cell>
          <cell r="T49">
            <v>5890.3</v>
          </cell>
          <cell r="U49">
            <v>5604.65</v>
          </cell>
          <cell r="W49">
            <v>598</v>
          </cell>
          <cell r="X49">
            <v>544</v>
          </cell>
          <cell r="Y49">
            <v>5890.3</v>
          </cell>
          <cell r="Z49">
            <v>5358.4</v>
          </cell>
          <cell r="AB49">
            <v>598</v>
          </cell>
          <cell r="AC49">
            <v>424</v>
          </cell>
          <cell r="AD49">
            <v>5890.3</v>
          </cell>
          <cell r="AE49">
            <v>4176.4000000000005</v>
          </cell>
          <cell r="AG49">
            <v>5154.1306999999997</v>
          </cell>
          <cell r="AH49">
            <v>5369.6216918988803</v>
          </cell>
        </row>
        <row r="51">
          <cell r="P51" t="str">
            <v>Gross Profit</v>
          </cell>
          <cell r="R51">
            <v>302</v>
          </cell>
          <cell r="S51">
            <v>331</v>
          </cell>
          <cell r="T51">
            <v>2974.7</v>
          </cell>
          <cell r="U51">
            <v>3260.3500000000004</v>
          </cell>
          <cell r="W51">
            <v>302</v>
          </cell>
          <cell r="X51">
            <v>341</v>
          </cell>
          <cell r="Y51">
            <v>2974.7</v>
          </cell>
          <cell r="Z51">
            <v>3358.8500000000004</v>
          </cell>
          <cell r="AB51">
            <v>302</v>
          </cell>
          <cell r="AC51">
            <v>355.6</v>
          </cell>
          <cell r="AD51">
            <v>2974.7</v>
          </cell>
          <cell r="AE51">
            <v>3502.6599999999989</v>
          </cell>
          <cell r="AG51">
            <v>3051.02765</v>
          </cell>
          <cell r="AH51">
            <v>3249.3537365102356</v>
          </cell>
        </row>
        <row r="53">
          <cell r="P53" t="str">
            <v>SG&amp;A</v>
          </cell>
          <cell r="R53">
            <v>310</v>
          </cell>
          <cell r="S53">
            <v>295</v>
          </cell>
          <cell r="T53">
            <v>3053.4999999999995</v>
          </cell>
          <cell r="U53">
            <v>2905.75</v>
          </cell>
          <cell r="W53">
            <v>310</v>
          </cell>
          <cell r="X53">
            <v>280</v>
          </cell>
          <cell r="Y53">
            <v>3053.4999999999995</v>
          </cell>
          <cell r="Z53">
            <v>2758</v>
          </cell>
          <cell r="AB53">
            <v>310</v>
          </cell>
          <cell r="AC53">
            <v>200</v>
          </cell>
          <cell r="AD53">
            <v>3053.4999999999995</v>
          </cell>
          <cell r="AE53">
            <v>1970</v>
          </cell>
          <cell r="AG53">
            <v>2384.8228999999997</v>
          </cell>
          <cell r="AH53">
            <v>2465.0269725250064</v>
          </cell>
        </row>
        <row r="55">
          <cell r="P55" t="str">
            <v>Operating Income</v>
          </cell>
          <cell r="R55">
            <v>-8</v>
          </cell>
          <cell r="S55">
            <v>36</v>
          </cell>
          <cell r="T55">
            <v>-78.799999999999727</v>
          </cell>
          <cell r="U55">
            <v>354.60000000000036</v>
          </cell>
          <cell r="W55">
            <v>-8</v>
          </cell>
          <cell r="X55">
            <v>61</v>
          </cell>
          <cell r="Y55">
            <v>-78.799999999999727</v>
          </cell>
          <cell r="Z55">
            <v>600.85000000000036</v>
          </cell>
          <cell r="AB55">
            <v>-8</v>
          </cell>
          <cell r="AC55">
            <v>155.6</v>
          </cell>
          <cell r="AD55">
            <v>-78.799999999999727</v>
          </cell>
          <cell r="AE55">
            <v>1532.6599999999989</v>
          </cell>
          <cell r="AG55">
            <v>666.20475000000033</v>
          </cell>
          <cell r="AH55">
            <v>784.32676398522926</v>
          </cell>
        </row>
        <row r="57">
          <cell r="P57" t="str">
            <v>Pre-tax Income (1)</v>
          </cell>
          <cell r="R57">
            <v>-14.5</v>
          </cell>
          <cell r="S57">
            <v>29.5</v>
          </cell>
          <cell r="T57">
            <v>-142.82499999999999</v>
          </cell>
          <cell r="U57">
            <v>290.57499999999999</v>
          </cell>
          <cell r="W57">
            <v>-14.5</v>
          </cell>
          <cell r="X57">
            <v>51</v>
          </cell>
          <cell r="Y57">
            <v>-142.82499999999999</v>
          </cell>
          <cell r="Z57">
            <v>502.34999999999997</v>
          </cell>
          <cell r="AB57">
            <v>-14.5</v>
          </cell>
          <cell r="AC57">
            <v>145.6</v>
          </cell>
          <cell r="AD57">
            <v>-142.82499999999999</v>
          </cell>
          <cell r="AE57">
            <v>1434.1599999999999</v>
          </cell>
          <cell r="AG57">
            <v>577.45625000000007</v>
          </cell>
          <cell r="AH57">
            <v>695.67676398523133</v>
          </cell>
        </row>
      </sheetData>
      <sheetData sheetId="47" refreshError="1"/>
      <sheetData sheetId="48" refreshError="1"/>
      <sheetData sheetId="4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Summary Scenario Analysis"/>
      <sheetName val="Pro Forma Financials"/>
      <sheetName val="Synergies"/>
      <sheetName val="Sled Standalone"/>
      <sheetName val="Igloo Standalone"/>
      <sheetName val="CIQ_LinkingNames"/>
      <sheetName val="Sheet12"/>
      <sheetName val="Sheet14"/>
      <sheetName val="Sheet15"/>
      <sheetName val="Sources &amp; Uses"/>
      <sheetName val="Summary Merger Stats"/>
      <sheetName val="Side by Side"/>
      <sheetName val="Contribution Analysis"/>
      <sheetName val="Sheet22"/>
      <sheetName val="Sheet23"/>
      <sheetName val="Sheet1"/>
      <sheetName val="Sheet2"/>
      <sheetName val="Sheet3"/>
      <sheetName val="Sheet4"/>
      <sheetName val="Sheet6"/>
      <sheetName val="Sheet5"/>
      <sheetName val="Sheet7"/>
      <sheetName val="Sheet16"/>
      <sheetName val="Sheet17"/>
      <sheetName val="Sheet8"/>
      <sheetName val="Sheet9"/>
      <sheetName val="Sheet27"/>
      <sheetName val="Sheet28"/>
      <sheetName val="Sheet10"/>
      <sheetName val="Sheet11"/>
      <sheetName val="Sheet24"/>
      <sheetName val="Sheet25"/>
      <sheetName val="Sheet26"/>
      <sheetName val="Sheet19"/>
      <sheetName val="Sheet20"/>
      <sheetName val="Sheet21"/>
      <sheetName val="Sheet13"/>
      <sheetName val="Sheet33"/>
      <sheetName val="Sheet34"/>
      <sheetName val="Sheet35"/>
      <sheetName val="Sheet36"/>
      <sheetName val="Sheet66"/>
      <sheetName val="Sheet52"/>
      <sheetName val="Sheet53"/>
      <sheetName val="Sheet54"/>
      <sheetName val="Sheet55"/>
      <sheetName val="Sheet56"/>
      <sheetName val="Sheet81"/>
      <sheetName val="Sheet107"/>
      <sheetName val="Sheet108"/>
      <sheetName val="Sheet112"/>
      <sheetName val="Sheet43"/>
      <sheetName val="Sheet44"/>
      <sheetName val="Sheet45"/>
      <sheetName val="Sheet46"/>
      <sheetName val="Sheet47"/>
      <sheetName val="Sheet49"/>
      <sheetName val="Sheet18"/>
      <sheetName val="Sheet29"/>
      <sheetName val="Sheet30"/>
      <sheetName val="Sheet31"/>
      <sheetName val="Sheet37"/>
      <sheetName val="Sheet38"/>
      <sheetName val="Sheet32"/>
      <sheetName val="Sheet39"/>
      <sheetName val="Sheet40"/>
      <sheetName val="Sheet48"/>
      <sheetName val="Sheet50"/>
      <sheetName val="Sheet70"/>
      <sheetName val="Sheet77"/>
      <sheetName val="Sheet83"/>
      <sheetName val="PF Trading - Igloo Value"/>
      <sheetName val="Breakeven Analysis"/>
      <sheetName val="_CIQHiddenCacheSheet"/>
      <sheetName val="DCF"/>
      <sheetName val="WACC"/>
      <sheetName val="PF Analysis"/>
      <sheetName val="A(D) Synergies"/>
      <sheetName val="A(D) Standalone"/>
      <sheetName val="Sheet63"/>
      <sheetName val="Transaction Matrix"/>
      <sheetName val="Sled PF Trading (PE)"/>
      <sheetName val="Igloo PF Trading (PE)"/>
      <sheetName val="PF Trading Fixed_Blended PE"/>
      <sheetName val="Pro Forma Trading (EBITDA)"/>
      <sheetName val="Other"/>
      <sheetName val="Consensus vs. Model"/>
      <sheetName val="Index Chart"/>
      <sheetName val="Options_Warrants"/>
      <sheetName val="Comps Sheet"/>
      <sheetName val="Opex Graphs"/>
      <sheetName val="Profile"/>
    </sheetNames>
    <sheetDataSet>
      <sheetData sheetId="0">
        <row r="2">
          <cell r="C2" t="str">
            <v>Project Ice</v>
          </cell>
        </row>
        <row r="3">
          <cell r="C3" t="str">
            <v>Assumptions</v>
          </cell>
        </row>
        <row r="5">
          <cell r="C5" t="str">
            <v>General Assumptions</v>
          </cell>
          <cell r="K5" t="str">
            <v>Transaction / Financing Assumptions</v>
          </cell>
          <cell r="S5" t="str">
            <v>Stock Data</v>
          </cell>
        </row>
        <row r="7">
          <cell r="C7" t="str">
            <v>Analysis Date</v>
          </cell>
          <cell r="I7">
            <v>42290</v>
          </cell>
          <cell r="K7" t="str">
            <v>SYNA Cash</v>
          </cell>
          <cell r="Q7">
            <v>399.90499999999997</v>
          </cell>
          <cell r="S7" t="str">
            <v>Highs and Lows</v>
          </cell>
          <cell r="X7" t="str">
            <v>SYNA</v>
          </cell>
          <cell r="Y7" t="str">
            <v>INVN</v>
          </cell>
        </row>
        <row r="8">
          <cell r="C8" t="str">
            <v>End Date</v>
          </cell>
          <cell r="I8">
            <v>41925</v>
          </cell>
          <cell r="K8" t="str">
            <v>Minimum Cash Balance ($MM)</v>
          </cell>
          <cell r="Q8">
            <v>300</v>
          </cell>
          <cell r="S8" t="str">
            <v>52 Week-Low</v>
          </cell>
          <cell r="X8">
            <v>58.44</v>
          </cell>
          <cell r="Y8">
            <v>8.4600000000000009</v>
          </cell>
        </row>
        <row r="9">
          <cell r="C9" t="str">
            <v>Transaction Date</v>
          </cell>
          <cell r="I9">
            <v>42369</v>
          </cell>
          <cell r="K9" t="str">
            <v>SYNA Available Cash on Hand</v>
          </cell>
          <cell r="Q9">
            <v>99.904999999999973</v>
          </cell>
          <cell r="S9" t="str">
            <v>52 Week-High</v>
          </cell>
          <cell r="X9">
            <v>101.48</v>
          </cell>
          <cell r="Y9">
            <v>21.94</v>
          </cell>
        </row>
        <row r="10">
          <cell r="K10" t="str">
            <v>INVN Cash</v>
          </cell>
          <cell r="Q10">
            <v>241.60399999999998</v>
          </cell>
          <cell r="X10" t="str">
            <v>Avg. Price</v>
          </cell>
          <cell r="AA10" t="str">
            <v>VWAP</v>
          </cell>
        </row>
        <row r="11">
          <cell r="C11" t="str">
            <v>INVN Assumptions</v>
          </cell>
          <cell r="K11" t="str">
            <v>Total Cash Used</v>
          </cell>
          <cell r="Q11">
            <v>341.50899999999996</v>
          </cell>
          <cell r="S11" t="str">
            <v>Average Prices</v>
          </cell>
          <cell r="X11" t="str">
            <v>SYNA</v>
          </cell>
          <cell r="Y11" t="str">
            <v>INVN</v>
          </cell>
          <cell r="AA11" t="str">
            <v>SYNA</v>
          </cell>
          <cell r="AB11" t="str">
            <v>INVN</v>
          </cell>
        </row>
        <row r="12">
          <cell r="C12" t="str">
            <v>INVN Ticker</v>
          </cell>
          <cell r="I12" t="str">
            <v>INVN</v>
          </cell>
          <cell r="S12" t="str">
            <v>10-Day</v>
          </cell>
          <cell r="X12">
            <v>83.847139999999996</v>
          </cell>
          <cell r="Y12">
            <v>10.264290000000001</v>
          </cell>
          <cell r="AA12">
            <v>83.784289999999999</v>
          </cell>
          <cell r="AB12">
            <v>10.232860000000001</v>
          </cell>
        </row>
        <row r="13">
          <cell r="C13" t="str">
            <v>Current INVN Stock Price (USD, as of 10/13/15)</v>
          </cell>
          <cell r="I13">
            <v>10.1</v>
          </cell>
          <cell r="K13" t="str">
            <v>Interest on Cash</v>
          </cell>
          <cell r="Q13">
            <v>0</v>
          </cell>
          <cell r="S13" t="str">
            <v>30-Day</v>
          </cell>
          <cell r="X13">
            <v>76.088179999999994</v>
          </cell>
          <cell r="Y13">
            <v>9.7613599999999998</v>
          </cell>
          <cell r="AA13">
            <v>75.868179999999995</v>
          </cell>
          <cell r="AB13">
            <v>9.7413600000000002</v>
          </cell>
        </row>
        <row r="14">
          <cell r="C14" t="str">
            <v>Take-Out Premium</v>
          </cell>
          <cell r="I14">
            <v>0.48514851485148514</v>
          </cell>
          <cell r="K14" t="str">
            <v>Interest on Debt</v>
          </cell>
          <cell r="Q14">
            <v>0.05</v>
          </cell>
          <cell r="S14" t="str">
            <v>60-Day</v>
          </cell>
          <cell r="X14">
            <v>73.451189999999997</v>
          </cell>
          <cell r="Y14">
            <v>9.7776200000000006</v>
          </cell>
          <cell r="AA14">
            <v>73.338570000000004</v>
          </cell>
          <cell r="AB14">
            <v>9.7726199999999999</v>
          </cell>
        </row>
        <row r="15">
          <cell r="C15" t="str">
            <v>Take-Out Price</v>
          </cell>
          <cell r="I15">
            <v>15</v>
          </cell>
          <cell r="S15" t="str">
            <v>90-Day</v>
          </cell>
          <cell r="X15">
            <v>75.082369999999997</v>
          </cell>
          <cell r="Y15">
            <v>10.497629999999999</v>
          </cell>
          <cell r="AA15">
            <v>74.983220000000003</v>
          </cell>
          <cell r="AB15">
            <v>10.502879999999999</v>
          </cell>
        </row>
        <row r="16">
          <cell r="K16" t="str">
            <v>Current Financing Scenario:</v>
          </cell>
          <cell r="Q16" t="str">
            <v>50% Cash, 50% Stock</v>
          </cell>
          <cell r="S16" t="str">
            <v>LTM</v>
          </cell>
          <cell r="X16">
            <v>77.599029999999999</v>
          </cell>
          <cell r="Y16">
            <v>14.39742</v>
          </cell>
          <cell r="AA16">
            <v>77.480890000000002</v>
          </cell>
          <cell r="AB16">
            <v>14.391529999999999</v>
          </cell>
        </row>
        <row r="18">
          <cell r="C18" t="str">
            <v>Latest Quarter</v>
          </cell>
          <cell r="I18">
            <v>42183</v>
          </cell>
          <cell r="K18" t="str">
            <v>Debt / Equity Raised</v>
          </cell>
          <cell r="Q18" t="str">
            <v>Amount</v>
          </cell>
          <cell r="S18" t="str">
            <v>Avg. Daily Volume (000s)</v>
          </cell>
        </row>
        <row r="19">
          <cell r="C19" t="str">
            <v>Basic</v>
          </cell>
          <cell r="I19">
            <v>91.710999999999999</v>
          </cell>
          <cell r="K19" t="str">
            <v>New Debt</v>
          </cell>
          <cell r="Q19">
            <v>441.21950017936979</v>
          </cell>
          <cell r="S19" t="str">
            <v>10-Day</v>
          </cell>
          <cell r="X19">
            <v>569.21999999999991</v>
          </cell>
          <cell r="Y19">
            <v>1051.9000000000001</v>
          </cell>
        </row>
        <row r="20">
          <cell r="C20" t="str">
            <v>Options / Warrant</v>
          </cell>
          <cell r="I20">
            <v>6.0178096300000004</v>
          </cell>
          <cell r="K20" t="str">
            <v>New Equity</v>
          </cell>
          <cell r="Q20">
            <v>732.96607222500006</v>
          </cell>
          <cell r="S20" t="str">
            <v>30-Day</v>
          </cell>
          <cell r="X20">
            <v>1036.5999999999999</v>
          </cell>
          <cell r="Y20">
            <v>1198.54</v>
          </cell>
        </row>
        <row r="21">
          <cell r="C21" t="str">
            <v>FDSO</v>
          </cell>
          <cell r="I21">
            <v>97.728809630000001</v>
          </cell>
          <cell r="S21" t="str">
            <v>60-Day</v>
          </cell>
          <cell r="X21">
            <v>884.24</v>
          </cell>
          <cell r="Y21">
            <v>1504.65</v>
          </cell>
        </row>
        <row r="22">
          <cell r="C22" t="str">
            <v>Equity Purchase Price</v>
          </cell>
          <cell r="I22">
            <v>1465.9321444500001</v>
          </cell>
          <cell r="K22" t="str">
            <v>SYNA Shares Out (2015E)</v>
          </cell>
          <cell r="Q22">
            <v>38.93815167177538</v>
          </cell>
          <cell r="S22" t="str">
            <v>90-Day</v>
          </cell>
          <cell r="X22">
            <v>1004.4100000000001</v>
          </cell>
          <cell r="Y22">
            <v>1820.0400000000002</v>
          </cell>
        </row>
        <row r="23">
          <cell r="C23" t="str">
            <v>Options / Warrant at Current</v>
          </cell>
          <cell r="I23">
            <v>4.8469623762376237</v>
          </cell>
          <cell r="K23" t="str">
            <v>Options / RSU / Convert Dilution</v>
          </cell>
          <cell r="S23" t="str">
            <v>LTM</v>
          </cell>
          <cell r="X23">
            <v>914.79</v>
          </cell>
          <cell r="Y23">
            <v>1944.11</v>
          </cell>
        </row>
        <row r="24">
          <cell r="C24" t="str">
            <v>FDSO at Current</v>
          </cell>
          <cell r="I24">
            <v>96.557962376237626</v>
          </cell>
          <cell r="K24" t="str">
            <v>Additional Shares Issued</v>
          </cell>
          <cell r="Q24">
            <v>8.9868326658288389</v>
          </cell>
        </row>
        <row r="25">
          <cell r="C25" t="str">
            <v>Standalone Equity Value</v>
          </cell>
          <cell r="I25">
            <v>975.23541999999998</v>
          </cell>
          <cell r="K25" t="str">
            <v>PF Shares Out (2015E)</v>
          </cell>
          <cell r="Q25">
            <v>47.924984337604215</v>
          </cell>
        </row>
        <row r="27">
          <cell r="C27" t="str">
            <v>Convert. Notes</v>
          </cell>
          <cell r="I27">
            <v>175</v>
          </cell>
          <cell r="K27" t="str">
            <v>SYNA Shares Out (2016E)</v>
          </cell>
          <cell r="Q27">
            <v>38.93815167177538</v>
          </cell>
        </row>
        <row r="28">
          <cell r="C28" t="str">
            <v>Term Loan</v>
          </cell>
          <cell r="I28">
            <v>0</v>
          </cell>
          <cell r="K28" t="str">
            <v>Options / RSU / Convert Dilution</v>
          </cell>
        </row>
        <row r="29">
          <cell r="C29" t="str">
            <v>Amort. Notes</v>
          </cell>
          <cell r="I29">
            <v>2.5680000000000001</v>
          </cell>
          <cell r="K29" t="str">
            <v>Additional Shares Issued</v>
          </cell>
          <cell r="Q29">
            <v>8.9868326658288389</v>
          </cell>
        </row>
        <row r="30">
          <cell r="C30" t="str">
            <v>LT Debt</v>
          </cell>
          <cell r="I30">
            <v>177.56800000000001</v>
          </cell>
          <cell r="K30" t="str">
            <v>PF Shares Out (2016E)</v>
          </cell>
          <cell r="Q30">
            <v>47.924984337604215</v>
          </cell>
        </row>
        <row r="31">
          <cell r="C31" t="str">
            <v>CoC Make-Whole</v>
          </cell>
        </row>
        <row r="32">
          <cell r="C32" t="str">
            <v>Debt (as of 6/28/15)</v>
          </cell>
          <cell r="I32">
            <v>177.56800000000001</v>
          </cell>
          <cell r="K32" t="str">
            <v>2015E Adjustments Tax Rate</v>
          </cell>
          <cell r="Q32">
            <v>0.17035336388903005</v>
          </cell>
        </row>
        <row r="33">
          <cell r="C33" t="str">
            <v>Cash and Cash Equivalents (as of 6/28/15)</v>
          </cell>
          <cell r="I33">
            <v>241.60399999999998</v>
          </cell>
          <cell r="K33" t="str">
            <v>2016E Adjustments Tax Rate</v>
          </cell>
          <cell r="Q33">
            <v>0.17000256647555323</v>
          </cell>
        </row>
        <row r="34">
          <cell r="C34" t="str">
            <v>Net Debt</v>
          </cell>
          <cell r="I34">
            <v>-64.035999999999973</v>
          </cell>
        </row>
        <row r="36">
          <cell r="C36" t="str">
            <v>Financing Leases</v>
          </cell>
          <cell r="I36">
            <v>0</v>
          </cell>
          <cell r="K36" t="str">
            <v>PF Cash Balance</v>
          </cell>
          <cell r="Q36">
            <v>300</v>
          </cell>
        </row>
        <row r="37">
          <cell r="K37" t="str">
            <v>PF Debt</v>
          </cell>
          <cell r="Q37">
            <v>683.5315001793698</v>
          </cell>
        </row>
        <row r="38">
          <cell r="K38" t="str">
            <v>PF Net Debt</v>
          </cell>
          <cell r="Q38">
            <v>383.5315001793698</v>
          </cell>
        </row>
        <row r="39">
          <cell r="C39" t="str">
            <v>Enterprise Value</v>
          </cell>
          <cell r="I39">
            <v>911.19942000000003</v>
          </cell>
        </row>
        <row r="40">
          <cell r="C40" t="str">
            <v>Total Assets</v>
          </cell>
          <cell r="I40">
            <v>604.78800000000001</v>
          </cell>
          <cell r="K40" t="str">
            <v>SYNA 2014 EPS</v>
          </cell>
          <cell r="Q40">
            <v>4.6100000000000003</v>
          </cell>
        </row>
        <row r="41">
          <cell r="C41" t="str">
            <v>Total Liabilities</v>
          </cell>
          <cell r="I41">
            <v>239.584</v>
          </cell>
          <cell r="K41" t="str">
            <v>SYNA 2015 EPS</v>
          </cell>
          <cell r="Q41">
            <v>6.29</v>
          </cell>
        </row>
        <row r="42">
          <cell r="C42" t="str">
            <v>Intangibles</v>
          </cell>
          <cell r="I42">
            <v>43.366</v>
          </cell>
          <cell r="K42" t="str">
            <v>SYNA 2016 EPS</v>
          </cell>
          <cell r="Q42">
            <v>7.09</v>
          </cell>
        </row>
        <row r="43">
          <cell r="C43" t="str">
            <v>Goodwill</v>
          </cell>
          <cell r="I43">
            <v>139.17500000000001</v>
          </cell>
        </row>
        <row r="44">
          <cell r="C44" t="str">
            <v>Minority Interest</v>
          </cell>
          <cell r="I44">
            <v>0</v>
          </cell>
          <cell r="K44" t="str">
            <v>INVN 2014 EPS</v>
          </cell>
          <cell r="Q44">
            <v>0.41</v>
          </cell>
        </row>
        <row r="45">
          <cell r="C45" t="str">
            <v>Tangible Book</v>
          </cell>
          <cell r="I45">
            <v>182.66300000000001</v>
          </cell>
          <cell r="K45" t="str">
            <v>INVN 2015 EPS</v>
          </cell>
          <cell r="Q45">
            <v>0.55000000000000004</v>
          </cell>
        </row>
        <row r="46">
          <cell r="K46" t="str">
            <v>INVN 2016 EPS</v>
          </cell>
          <cell r="Q46">
            <v>0.74</v>
          </cell>
        </row>
        <row r="47">
          <cell r="C47" t="str">
            <v>SYNA Assumptions</v>
          </cell>
        </row>
        <row r="48">
          <cell r="C48" t="str">
            <v>SYNA Ticker</v>
          </cell>
          <cell r="I48" t="str">
            <v>SYNA</v>
          </cell>
        </row>
        <row r="49">
          <cell r="C49" t="str">
            <v>Current SYNA Stock Price (USD, as of 10/13/15)</v>
          </cell>
          <cell r="I49">
            <v>81.56</v>
          </cell>
        </row>
        <row r="50">
          <cell r="C50" t="str">
            <v>Latest Quarter</v>
          </cell>
          <cell r="I50">
            <v>42185</v>
          </cell>
        </row>
        <row r="51">
          <cell r="C51" t="str">
            <v>SYNA Basic Shares Out.</v>
          </cell>
          <cell r="I51">
            <v>36.430087999999998</v>
          </cell>
        </row>
        <row r="52">
          <cell r="C52" t="str">
            <v>SYNA Convertible Shares Out.</v>
          </cell>
          <cell r="I52">
            <v>1.5153116717753805</v>
          </cell>
        </row>
        <row r="53">
          <cell r="C53" t="str">
            <v>SYNA FDSO</v>
          </cell>
          <cell r="I53">
            <v>38.93815167177538</v>
          </cell>
        </row>
        <row r="54">
          <cell r="C54" t="str">
            <v>SYNA Equity Value</v>
          </cell>
          <cell r="I54">
            <v>3175.79565035</v>
          </cell>
        </row>
        <row r="56">
          <cell r="C56" t="str">
            <v>Debt (as of 6/30/15)</v>
          </cell>
          <cell r="I56">
            <v>242.31200000000001</v>
          </cell>
        </row>
        <row r="57">
          <cell r="C57" t="str">
            <v>Cash and Cash Equivalents (as of 6/30/15)</v>
          </cell>
          <cell r="I57">
            <v>399.90499999999997</v>
          </cell>
        </row>
        <row r="58">
          <cell r="C58" t="str">
            <v>Net Debt</v>
          </cell>
          <cell r="I58">
            <v>-157.59299999999996</v>
          </cell>
        </row>
        <row r="60">
          <cell r="C60" t="str">
            <v>Convertible Debt</v>
          </cell>
          <cell r="I60">
            <v>0</v>
          </cell>
        </row>
        <row r="62">
          <cell r="C62" t="str">
            <v>Enterprise Value</v>
          </cell>
          <cell r="I62">
            <v>3018.2026503500001</v>
          </cell>
        </row>
        <row r="63">
          <cell r="C63" t="str">
            <v>Total Assets</v>
          </cell>
          <cell r="I63">
            <v>1524.087</v>
          </cell>
        </row>
        <row r="64">
          <cell r="C64" t="str">
            <v>Total Liabilities</v>
          </cell>
          <cell r="I64">
            <v>726.46</v>
          </cell>
        </row>
        <row r="65">
          <cell r="C65" t="str">
            <v>Intangibles</v>
          </cell>
          <cell r="I65">
            <v>235.386</v>
          </cell>
        </row>
        <row r="66">
          <cell r="C66" t="str">
            <v>Goodwill</v>
          </cell>
          <cell r="I66">
            <v>215.244</v>
          </cell>
        </row>
        <row r="67">
          <cell r="C67" t="str">
            <v>Tangible Book</v>
          </cell>
          <cell r="I67">
            <v>346.99699999999996</v>
          </cell>
        </row>
        <row r="69">
          <cell r="C69" t="str">
            <v>Notes:</v>
          </cell>
        </row>
      </sheetData>
      <sheetData sheetId="1" refreshError="1"/>
      <sheetData sheetId="2">
        <row r="1">
          <cell r="C1" t="str">
            <v>Circuit Breaker</v>
          </cell>
          <cell r="K1">
            <v>1</v>
          </cell>
        </row>
        <row r="2">
          <cell r="C2" t="str">
            <v>Project Ice</v>
          </cell>
        </row>
        <row r="3">
          <cell r="C3" t="str">
            <v>Pro Forma Financials</v>
          </cell>
        </row>
        <row r="6">
          <cell r="C6" t="str">
            <v>Income Statement</v>
          </cell>
          <cell r="F6" t="str">
            <v>CY 2015</v>
          </cell>
          <cell r="K6" t="str">
            <v>CY2016E</v>
          </cell>
          <cell r="P6" t="str">
            <v>CY 2017</v>
          </cell>
          <cell r="U6" t="str">
            <v>Year Ended December 31,</v>
          </cell>
          <cell r="AD6" t="str">
            <v>Sources &amp; Uses</v>
          </cell>
          <cell r="AM6" t="str">
            <v>General Assumptions</v>
          </cell>
        </row>
        <row r="7">
          <cell r="C7" t="str">
            <v>$MM, Non-GAAP (1)</v>
          </cell>
          <cell r="F7" t="str">
            <v>Mar. '15</v>
          </cell>
          <cell r="G7" t="str">
            <v>Jun. '15</v>
          </cell>
          <cell r="H7" t="str">
            <v>Sep. '15</v>
          </cell>
          <cell r="I7" t="str">
            <v>Dec. '15</v>
          </cell>
          <cell r="K7" t="str">
            <v>Mar. '16</v>
          </cell>
          <cell r="L7" t="str">
            <v>Jun. '16</v>
          </cell>
          <cell r="M7" t="str">
            <v>Sep. '16</v>
          </cell>
          <cell r="N7" t="str">
            <v>Dec. '16</v>
          </cell>
          <cell r="P7" t="str">
            <v>Mar. '17</v>
          </cell>
          <cell r="Q7" t="str">
            <v>Jun. '17</v>
          </cell>
          <cell r="R7" t="str">
            <v>Sep. '17</v>
          </cell>
          <cell r="S7" t="str">
            <v>Dec. '17</v>
          </cell>
          <cell r="U7" t="str">
            <v>CY2015E</v>
          </cell>
          <cell r="V7" t="str">
            <v>CY2016E</v>
          </cell>
          <cell r="W7" t="str">
            <v>CY2017E</v>
          </cell>
          <cell r="X7" t="str">
            <v>CY2018E</v>
          </cell>
          <cell r="Y7" t="str">
            <v>CY2019E</v>
          </cell>
          <cell r="Z7" t="str">
            <v>CY2020E</v>
          </cell>
          <cell r="AD7" t="str">
            <v>Uses</v>
          </cell>
          <cell r="AH7" t="str">
            <v>Sources</v>
          </cell>
        </row>
        <row r="8">
          <cell r="AD8" t="str">
            <v>Equity Purchase Price</v>
          </cell>
          <cell r="AF8">
            <v>1465.9321444500001</v>
          </cell>
          <cell r="AG8">
            <v>0.75427426575512346</v>
          </cell>
          <cell r="AH8" t="str">
            <v>Sled Cash</v>
          </cell>
          <cell r="AJ8">
            <v>502.09637042929364</v>
          </cell>
          <cell r="AM8" t="str">
            <v>Date of Analysis</v>
          </cell>
          <cell r="AQ8">
            <v>42290</v>
          </cell>
        </row>
        <row r="9">
          <cell r="C9" t="str">
            <v>Revenue</v>
          </cell>
          <cell r="F9">
            <v>576.87699999999995</v>
          </cell>
          <cell r="G9">
            <v>585.22300000000007</v>
          </cell>
          <cell r="H9">
            <v>580.03500000000008</v>
          </cell>
          <cell r="I9">
            <v>616.63300000000004</v>
          </cell>
          <cell r="K9">
            <v>624.76100000000008</v>
          </cell>
          <cell r="L9">
            <v>656.75300000000004</v>
          </cell>
          <cell r="M9">
            <v>670.29676785545894</v>
          </cell>
          <cell r="N9">
            <v>716.44323214454084</v>
          </cell>
          <cell r="U9">
            <v>2358.768</v>
          </cell>
          <cell r="V9">
            <v>2668.2539999999999</v>
          </cell>
          <cell r="W9">
            <v>2910.9343200000003</v>
          </cell>
          <cell r="X9">
            <v>3142.4587224000002</v>
          </cell>
          <cell r="Y9">
            <v>3355.878309744</v>
          </cell>
          <cell r="Z9">
            <v>3544.1916780312004</v>
          </cell>
          <cell r="AH9" t="str">
            <v>Igloo Cash</v>
          </cell>
          <cell r="AJ9">
            <v>267.21820161633661</v>
          </cell>
          <cell r="AM9" t="str">
            <v>Current Igloo Stock Price</v>
          </cell>
          <cell r="AQ9">
            <v>10.1</v>
          </cell>
        </row>
        <row r="10">
          <cell r="C10" t="str">
            <v>Growth %</v>
          </cell>
          <cell r="K10">
            <v>8.300556271094206E-2</v>
          </cell>
          <cell r="L10">
            <v>0.1222269117925987</v>
          </cell>
          <cell r="M10">
            <v>0.15561434716087619</v>
          </cell>
          <cell r="N10">
            <v>0.16186326736412227</v>
          </cell>
          <cell r="U10">
            <v>0.47667297084614346</v>
          </cell>
          <cell r="V10">
            <v>0.13120662990171139</v>
          </cell>
          <cell r="W10">
            <v>9.0950981428304933E-2</v>
          </cell>
          <cell r="X10">
            <v>7.9536113477132631E-2</v>
          </cell>
          <cell r="Y10">
            <v>6.7914841911114854E-2</v>
          </cell>
          <cell r="Z10">
            <v>5.6114480593774996E-2</v>
          </cell>
          <cell r="AD10" t="str">
            <v>Retire Target Debt</v>
          </cell>
          <cell r="AF10">
            <v>177.56800000000001</v>
          </cell>
          <cell r="AG10">
            <v>9.1365056239937029E-2</v>
          </cell>
          <cell r="AH10" t="str">
            <v>Cash on Hand</v>
          </cell>
          <cell r="AJ10">
            <v>769.31457204563026</v>
          </cell>
          <cell r="AK10">
            <v>0.3958397298001447</v>
          </cell>
          <cell r="AM10" t="str">
            <v>Current Sled Stock Price</v>
          </cell>
          <cell r="AQ10">
            <v>81.56</v>
          </cell>
        </row>
        <row r="11">
          <cell r="AD11" t="str">
            <v>CoC Make-Whole</v>
          </cell>
          <cell r="AF11">
            <v>0</v>
          </cell>
          <cell r="AG11">
            <v>0</v>
          </cell>
        </row>
        <row r="12">
          <cell r="C12" t="str">
            <v>COGS</v>
          </cell>
          <cell r="F12">
            <v>350.404</v>
          </cell>
          <cell r="G12">
            <v>355.87899999999996</v>
          </cell>
          <cell r="H12">
            <v>352.53399999999999</v>
          </cell>
          <cell r="I12">
            <v>376.73499999999996</v>
          </cell>
          <cell r="K12">
            <v>379.48800000000006</v>
          </cell>
          <cell r="L12">
            <v>401.09500000000003</v>
          </cell>
          <cell r="M12">
            <v>410.71810685602077</v>
          </cell>
          <cell r="N12">
            <v>439.22989314397944</v>
          </cell>
          <cell r="U12">
            <v>1435.5519999999999</v>
          </cell>
          <cell r="V12">
            <v>1630.5310000000004</v>
          </cell>
          <cell r="W12">
            <v>1777.0894800000005</v>
          </cell>
          <cell r="X12">
            <v>1916.7959436000006</v>
          </cell>
          <cell r="Y12">
            <v>2045.5216394160007</v>
          </cell>
          <cell r="Z12">
            <v>2159.1150212268008</v>
          </cell>
          <cell r="AH12" t="str">
            <v>Revolver</v>
          </cell>
          <cell r="AJ12">
            <v>0</v>
          </cell>
          <cell r="AM12" t="str">
            <v>Takeout Price</v>
          </cell>
          <cell r="AQ12">
            <v>15</v>
          </cell>
        </row>
        <row r="13">
          <cell r="C13" t="str">
            <v>Gross Profit</v>
          </cell>
          <cell r="F13">
            <v>226.47299999999996</v>
          </cell>
          <cell r="G13">
            <v>229.34400000000011</v>
          </cell>
          <cell r="H13">
            <v>227.50100000000009</v>
          </cell>
          <cell r="I13">
            <v>239.89800000000008</v>
          </cell>
          <cell r="K13">
            <v>245.27300000000002</v>
          </cell>
          <cell r="L13">
            <v>255.65800000000002</v>
          </cell>
          <cell r="M13">
            <v>259.57866099943817</v>
          </cell>
          <cell r="N13">
            <v>277.2133390005614</v>
          </cell>
          <cell r="U13">
            <v>923.21600000000012</v>
          </cell>
          <cell r="V13">
            <v>1037.7229999999995</v>
          </cell>
          <cell r="W13">
            <v>1133.8448399999997</v>
          </cell>
          <cell r="X13">
            <v>1225.6627787999996</v>
          </cell>
          <cell r="Y13">
            <v>1310.3566703279994</v>
          </cell>
          <cell r="Z13">
            <v>1385.0766568043996</v>
          </cell>
          <cell r="AD13" t="str">
            <v>Legal Fees</v>
          </cell>
          <cell r="AE13">
            <v>0</v>
          </cell>
          <cell r="AF13">
            <v>0</v>
          </cell>
          <cell r="AH13" t="str">
            <v>Term Loan A</v>
          </cell>
          <cell r="AJ13">
            <v>0</v>
          </cell>
          <cell r="AM13" t="str">
            <v>Premium to Current</v>
          </cell>
          <cell r="AQ13">
            <v>0.48514851485148514</v>
          </cell>
        </row>
        <row r="14">
          <cell r="C14" t="str">
            <v>Margin %</v>
          </cell>
          <cell r="F14">
            <v>0.39258455441974627</v>
          </cell>
          <cell r="G14">
            <v>0.39189163788846315</v>
          </cell>
          <cell r="H14">
            <v>0.39221943503409284</v>
          </cell>
          <cell r="I14">
            <v>0.38904502353912307</v>
          </cell>
          <cell r="K14">
            <v>0.39258692524021183</v>
          </cell>
          <cell r="L14">
            <v>0.38927572466361021</v>
          </cell>
          <cell r="M14">
            <v>0.38725930579962614</v>
          </cell>
          <cell r="N14">
            <v>0.38692994303369205</v>
          </cell>
          <cell r="U14">
            <v>0.39139754312420727</v>
          </cell>
          <cell r="V14">
            <v>0.38891462357031958</v>
          </cell>
          <cell r="W14">
            <v>0.38951234049141981</v>
          </cell>
          <cell r="X14">
            <v>0.39003305598360261</v>
          </cell>
          <cell r="Y14">
            <v>0.39046608648570413</v>
          </cell>
          <cell r="Z14">
            <v>0.39080184782043453</v>
          </cell>
          <cell r="AD14" t="str">
            <v xml:space="preserve">Advisory </v>
          </cell>
          <cell r="AE14">
            <v>0</v>
          </cell>
          <cell r="AF14">
            <v>0</v>
          </cell>
          <cell r="AH14" t="str">
            <v>Term Loan B</v>
          </cell>
          <cell r="AJ14">
            <v>441.21950017936979</v>
          </cell>
          <cell r="AM14" t="str">
            <v>FDSO</v>
          </cell>
          <cell r="AQ14">
            <v>97.728809630000001</v>
          </cell>
        </row>
        <row r="15">
          <cell r="AD15" t="str">
            <v xml:space="preserve">Financing </v>
          </cell>
          <cell r="AE15">
            <v>0</v>
          </cell>
          <cell r="AF15">
            <v>0</v>
          </cell>
          <cell r="AH15" t="str">
            <v>Subordinated Notes</v>
          </cell>
          <cell r="AJ15">
            <v>0</v>
          </cell>
          <cell r="AM15" t="str">
            <v>Implied Equity Value</v>
          </cell>
          <cell r="AQ15">
            <v>1465.9321444500001</v>
          </cell>
        </row>
        <row r="16">
          <cell r="C16" t="str">
            <v>SG&amp;A</v>
          </cell>
          <cell r="F16">
            <v>41.709000000000003</v>
          </cell>
          <cell r="G16">
            <v>44.606000000000002</v>
          </cell>
          <cell r="H16">
            <v>45.106000000000002</v>
          </cell>
          <cell r="I16">
            <v>45.805999999999997</v>
          </cell>
          <cell r="K16">
            <v>46.806000000000004</v>
          </cell>
          <cell r="L16">
            <v>47.806000000000004</v>
          </cell>
          <cell r="M16">
            <v>47.64121322007076</v>
          </cell>
          <cell r="N16">
            <v>50.470786779929227</v>
          </cell>
          <cell r="U16">
            <v>177.22699999999998</v>
          </cell>
          <cell r="V16">
            <v>192.72399999999999</v>
          </cell>
          <cell r="W16">
            <v>210.87192000000002</v>
          </cell>
          <cell r="X16">
            <v>228.22645440000002</v>
          </cell>
          <cell r="Y16">
            <v>244.24381766400001</v>
          </cell>
          <cell r="Z16">
            <v>258.37312374720005</v>
          </cell>
          <cell r="AD16" t="str">
            <v>Transaction Fees</v>
          </cell>
          <cell r="AF16">
            <v>0</v>
          </cell>
          <cell r="AG16">
            <v>0</v>
          </cell>
          <cell r="AH16" t="str">
            <v>Debt Raised</v>
          </cell>
          <cell r="AJ16">
            <v>441.21950017936979</v>
          </cell>
          <cell r="AK16">
            <v>0.22702313732229359</v>
          </cell>
        </row>
        <row r="17">
          <cell r="C17" t="str">
            <v>R&amp;D</v>
          </cell>
          <cell r="F17">
            <v>93.663999999999987</v>
          </cell>
          <cell r="G17">
            <v>94.578000000000003</v>
          </cell>
          <cell r="H17">
            <v>96.484000000000009</v>
          </cell>
          <cell r="I17">
            <v>99.173000000000002</v>
          </cell>
          <cell r="K17">
            <v>101.119</v>
          </cell>
          <cell r="L17">
            <v>103.587</v>
          </cell>
          <cell r="M17">
            <v>104.34895373221219</v>
          </cell>
          <cell r="N17">
            <v>110.72504626778783</v>
          </cell>
          <cell r="U17">
            <v>383.899</v>
          </cell>
          <cell r="V17">
            <v>419.78000000000003</v>
          </cell>
          <cell r="W17">
            <v>458.78040000000004</v>
          </cell>
          <cell r="X17">
            <v>496.04212800000005</v>
          </cell>
          <cell r="Y17">
            <v>530.41645728000003</v>
          </cell>
          <cell r="Z17">
            <v>560.74201646400013</v>
          </cell>
          <cell r="AM17" t="str">
            <v>Igloo Make-Whole</v>
          </cell>
          <cell r="AQ17">
            <v>0</v>
          </cell>
        </row>
        <row r="18">
          <cell r="C18" t="str">
            <v>Operating Expenses</v>
          </cell>
          <cell r="F18">
            <v>135.37299999999999</v>
          </cell>
          <cell r="G18">
            <v>139.184</v>
          </cell>
          <cell r="H18">
            <v>141.59</v>
          </cell>
          <cell r="I18">
            <v>144.97899999999998</v>
          </cell>
          <cell r="K18">
            <v>147.92500000000001</v>
          </cell>
          <cell r="L18">
            <v>151.393</v>
          </cell>
          <cell r="M18">
            <v>151.99016695228295</v>
          </cell>
          <cell r="N18">
            <v>161.19583304771706</v>
          </cell>
          <cell r="U18">
            <v>561.12599999999998</v>
          </cell>
          <cell r="V18">
            <v>612.50400000000002</v>
          </cell>
          <cell r="W18">
            <v>669.65232000000003</v>
          </cell>
          <cell r="X18">
            <v>724.26858240000001</v>
          </cell>
          <cell r="Y18">
            <v>774.66027494400009</v>
          </cell>
          <cell r="Z18">
            <v>819.11514021120024</v>
          </cell>
          <cell r="AD18" t="str">
            <v>PF Cash Balance</v>
          </cell>
          <cell r="AF18">
            <v>300</v>
          </cell>
          <cell r="AG18">
            <v>0.15436067800493958</v>
          </cell>
          <cell r="AH18" t="str">
            <v>Equity Issued</v>
          </cell>
          <cell r="AJ18">
            <v>732.96607222500006</v>
          </cell>
          <cell r="AK18">
            <v>0.5</v>
          </cell>
          <cell r="AM18" t="str">
            <v>Igloo Debt</v>
          </cell>
          <cell r="AQ18">
            <v>177.56800000000001</v>
          </cell>
        </row>
        <row r="19">
          <cell r="AM19" t="str">
            <v>Sled Debt</v>
          </cell>
          <cell r="AQ19">
            <v>239.02400000000006</v>
          </cell>
        </row>
        <row r="20">
          <cell r="C20" t="str">
            <v>EBIT (w/o Synergies)</v>
          </cell>
          <cell r="F20">
            <v>91.099999999999966</v>
          </cell>
          <cell r="G20">
            <v>90.16000000000011</v>
          </cell>
          <cell r="H20">
            <v>85.911000000000087</v>
          </cell>
          <cell r="I20">
            <v>94.919000000000096</v>
          </cell>
          <cell r="K20">
            <v>97.348000000000013</v>
          </cell>
          <cell r="L20">
            <v>104.26500000000001</v>
          </cell>
          <cell r="M20">
            <v>107.58849404715522</v>
          </cell>
          <cell r="N20">
            <v>116.01750595284435</v>
          </cell>
          <cell r="U20">
            <v>362.09000000000015</v>
          </cell>
          <cell r="V20">
            <v>425.21899999999948</v>
          </cell>
          <cell r="W20">
            <v>464.19251999999972</v>
          </cell>
          <cell r="X20">
            <v>501.3941963999996</v>
          </cell>
          <cell r="Y20">
            <v>535.69639538399929</v>
          </cell>
          <cell r="Z20">
            <v>565.96151659319935</v>
          </cell>
          <cell r="AD20" t="str">
            <v>Total Uses</v>
          </cell>
          <cell r="AF20">
            <v>1943.5001444500001</v>
          </cell>
          <cell r="AG20">
            <v>1</v>
          </cell>
          <cell r="AH20" t="str">
            <v>Total Sources</v>
          </cell>
          <cell r="AJ20">
            <v>1943.5001444500001</v>
          </cell>
          <cell r="AK20">
            <v>1</v>
          </cell>
        </row>
        <row r="21">
          <cell r="C21" t="str">
            <v>Margin %</v>
          </cell>
          <cell r="F21">
            <v>0.15791927915309498</v>
          </cell>
          <cell r="G21">
            <v>0.15406093061961013</v>
          </cell>
          <cell r="H21">
            <v>0.14811347591093654</v>
          </cell>
          <cell r="I21">
            <v>0.1539311065090582</v>
          </cell>
          <cell r="K21">
            <v>0.15581638418531246</v>
          </cell>
          <cell r="L21">
            <v>0.15875831553110531</v>
          </cell>
          <cell r="M21">
            <v>0.16050874658305875</v>
          </cell>
          <cell r="N21">
            <v>0.16193537847453357</v>
          </cell>
          <cell r="U21">
            <v>0.15350810253488267</v>
          </cell>
          <cell r="V21">
            <v>0.15936226461198952</v>
          </cell>
          <cell r="W21">
            <v>0.15946513008235777</v>
          </cell>
          <cell r="X21">
            <v>0.15955474381444482</v>
          </cell>
          <cell r="Y21">
            <v>0.15962926719618281</v>
          </cell>
          <cell r="Z21">
            <v>0.15968705081650414</v>
          </cell>
          <cell r="AD21" t="str">
            <v>CHECK</v>
          </cell>
          <cell r="AF21">
            <v>0</v>
          </cell>
          <cell r="AM21" t="str">
            <v>Igloo Cash</v>
          </cell>
          <cell r="AQ21">
            <v>267.21820161633661</v>
          </cell>
        </row>
        <row r="22">
          <cell r="B22" t="str">
            <v xml:space="preserve"> </v>
          </cell>
          <cell r="AD22" t="str">
            <v>Pro Forma Capitalization</v>
          </cell>
          <cell r="AM22" t="str">
            <v>Sled Cash</v>
          </cell>
          <cell r="AQ22">
            <v>502.09637042929364</v>
          </cell>
        </row>
        <row r="23">
          <cell r="C23" t="str">
            <v>Operating Expense Synergies (2)</v>
          </cell>
          <cell r="K23">
            <v>3.75</v>
          </cell>
          <cell r="L23">
            <v>3.75</v>
          </cell>
          <cell r="M23">
            <v>3.75</v>
          </cell>
          <cell r="N23">
            <v>3.75</v>
          </cell>
          <cell r="U23">
            <v>0</v>
          </cell>
          <cell r="V23">
            <v>15</v>
          </cell>
          <cell r="W23">
            <v>15</v>
          </cell>
          <cell r="X23">
            <v>15</v>
          </cell>
          <cell r="Y23">
            <v>15</v>
          </cell>
          <cell r="Z23">
            <v>15</v>
          </cell>
          <cell r="AD23" t="str">
            <v>PF 2015 EBITDA</v>
          </cell>
          <cell r="AE23">
            <v>410.54300000000012</v>
          </cell>
          <cell r="AM23" t="str">
            <v>Minimum Pro Forma Cash</v>
          </cell>
          <cell r="AQ23">
            <v>300</v>
          </cell>
        </row>
        <row r="24">
          <cell r="C24" t="str">
            <v>EBIT</v>
          </cell>
          <cell r="F24">
            <v>91.099999999999966</v>
          </cell>
          <cell r="G24">
            <v>90.16000000000011</v>
          </cell>
          <cell r="H24">
            <v>85.911000000000087</v>
          </cell>
          <cell r="I24">
            <v>94.919000000000096</v>
          </cell>
          <cell r="K24">
            <v>101.09800000000001</v>
          </cell>
          <cell r="L24">
            <v>108.01500000000001</v>
          </cell>
          <cell r="M24">
            <v>111.33849404715522</v>
          </cell>
          <cell r="N24">
            <v>119.76750595284435</v>
          </cell>
          <cell r="U24">
            <v>362.09000000000015</v>
          </cell>
          <cell r="V24">
            <v>440.21899999999948</v>
          </cell>
          <cell r="W24">
            <v>479.19251999999972</v>
          </cell>
          <cell r="X24">
            <v>516.3941963999996</v>
          </cell>
          <cell r="Y24">
            <v>550.69639538399929</v>
          </cell>
          <cell r="Z24">
            <v>580.96151659319935</v>
          </cell>
          <cell r="AF24" t="str">
            <v>Effective</v>
          </cell>
          <cell r="AG24" t="str">
            <v>Input</v>
          </cell>
          <cell r="AI24" t="str">
            <v>Interest</v>
          </cell>
          <cell r="AJ24" t="str">
            <v>Req. Annual</v>
          </cell>
          <cell r="AK24" t="str">
            <v>Optional</v>
          </cell>
        </row>
        <row r="25">
          <cell r="C25" t="str">
            <v>Margin %</v>
          </cell>
          <cell r="F25">
            <v>0.15791927915309498</v>
          </cell>
          <cell r="G25">
            <v>0.15406093061961013</v>
          </cell>
          <cell r="H25">
            <v>0.14811347591093654</v>
          </cell>
          <cell r="I25">
            <v>0.1539311065090582</v>
          </cell>
          <cell r="K25">
            <v>0.16181867946302667</v>
          </cell>
          <cell r="L25">
            <v>0.16446822473593575</v>
          </cell>
          <cell r="M25">
            <v>0.16610328348049555</v>
          </cell>
          <cell r="N25">
            <v>0.16716956847277681</v>
          </cell>
          <cell r="U25">
            <v>0.15350810253488267</v>
          </cell>
          <cell r="V25">
            <v>0.16498391832261827</v>
          </cell>
          <cell r="W25">
            <v>0.16461811477766344</v>
          </cell>
          <cell r="X25">
            <v>0.16432807620321332</v>
          </cell>
          <cell r="Y25">
            <v>0.1640990359468692</v>
          </cell>
          <cell r="Z25">
            <v>0.16391932755621266</v>
          </cell>
          <cell r="AD25" t="str">
            <v>Debt Tranche</v>
          </cell>
          <cell r="AE25" t="str">
            <v>Principal</v>
          </cell>
          <cell r="AF25" t="str">
            <v xml:space="preserve">Leverage </v>
          </cell>
          <cell r="AG25" t="str">
            <v>Leverage</v>
          </cell>
          <cell r="AH25" t="str">
            <v>% of Total</v>
          </cell>
          <cell r="AI25" t="str">
            <v>Rate</v>
          </cell>
          <cell r="AJ25" t="str">
            <v>Prepayment</v>
          </cell>
          <cell r="AK25" t="str">
            <v>Prepay?</v>
          </cell>
          <cell r="AM25" t="str">
            <v>LFCF Available for Debt Paydown</v>
          </cell>
          <cell r="AQ25">
            <v>0.25</v>
          </cell>
        </row>
        <row r="26">
          <cell r="AD26" t="str">
            <v>Revolver</v>
          </cell>
          <cell r="AE26">
            <v>0</v>
          </cell>
          <cell r="AF26">
            <v>0</v>
          </cell>
          <cell r="AG26">
            <v>0</v>
          </cell>
          <cell r="AH26">
            <v>0</v>
          </cell>
          <cell r="AI26">
            <v>0.05</v>
          </cell>
          <cell r="AK26">
            <v>1</v>
          </cell>
        </row>
        <row r="27">
          <cell r="C27" t="str">
            <v>D&amp;A</v>
          </cell>
          <cell r="F27">
            <v>11.452999999999999</v>
          </cell>
          <cell r="G27">
            <v>12.562999999999946</v>
          </cell>
          <cell r="H27">
            <v>12.672999999999998</v>
          </cell>
          <cell r="I27">
            <v>11.764000000000006</v>
          </cell>
          <cell r="K27">
            <v>12.856999999999974</v>
          </cell>
          <cell r="L27">
            <v>14.207999999999974</v>
          </cell>
          <cell r="M27">
            <v>15.011467030793481</v>
          </cell>
          <cell r="N27">
            <v>15.940532969206973</v>
          </cell>
          <cell r="U27">
            <v>48.452999999999946</v>
          </cell>
          <cell r="V27">
            <v>58.017000000000408</v>
          </cell>
          <cell r="W27">
            <v>63.973260000000437</v>
          </cell>
          <cell r="X27">
            <v>69.700543200000482</v>
          </cell>
          <cell r="Y27">
            <v>75.001818672000496</v>
          </cell>
          <cell r="Z27">
            <v>79.675284981600541</v>
          </cell>
          <cell r="AD27" t="str">
            <v>Term Loan A</v>
          </cell>
          <cell r="AE27">
            <v>0</v>
          </cell>
          <cell r="AF27">
            <v>0</v>
          </cell>
          <cell r="AG27">
            <v>0</v>
          </cell>
          <cell r="AH27">
            <v>0</v>
          </cell>
          <cell r="AI27">
            <v>0.05</v>
          </cell>
          <cell r="AJ27">
            <v>0</v>
          </cell>
          <cell r="AK27">
            <v>1</v>
          </cell>
        </row>
        <row r="28">
          <cell r="C28" t="str">
            <v>Adj. EBITDA</v>
          </cell>
          <cell r="F28">
            <v>102.55299999999997</v>
          </cell>
          <cell r="G28">
            <v>102.72300000000006</v>
          </cell>
          <cell r="H28">
            <v>98.584000000000088</v>
          </cell>
          <cell r="I28">
            <v>106.68300000000011</v>
          </cell>
          <cell r="K28">
            <v>113.95499999999998</v>
          </cell>
          <cell r="L28">
            <v>122.22299999999998</v>
          </cell>
          <cell r="M28">
            <v>126.34996107794871</v>
          </cell>
          <cell r="N28">
            <v>135.70803892205132</v>
          </cell>
          <cell r="U28">
            <v>410.54300000000012</v>
          </cell>
          <cell r="V28">
            <v>498.23599999999988</v>
          </cell>
          <cell r="W28">
            <v>543.16578000000015</v>
          </cell>
          <cell r="X28">
            <v>586.09473960000014</v>
          </cell>
          <cell r="Y28">
            <v>625.69821405599976</v>
          </cell>
          <cell r="Z28">
            <v>660.63680157479985</v>
          </cell>
          <cell r="AD28" t="str">
            <v>Term Loan B</v>
          </cell>
          <cell r="AE28">
            <v>441.21950017936979</v>
          </cell>
          <cell r="AF28">
            <v>1.0747217713598081</v>
          </cell>
          <cell r="AG28">
            <v>2</v>
          </cell>
          <cell r="AH28">
            <v>0.64861994280434421</v>
          </cell>
          <cell r="AI28">
            <v>0.05</v>
          </cell>
          <cell r="AJ28">
            <v>0</v>
          </cell>
          <cell r="AK28">
            <v>1</v>
          </cell>
        </row>
        <row r="29">
          <cell r="C29" t="str">
            <v>Margin %</v>
          </cell>
          <cell r="F29">
            <v>0.17777273144881833</v>
          </cell>
          <cell r="G29">
            <v>0.17552796113618235</v>
          </cell>
          <cell r="H29">
            <v>0.1699621574560157</v>
          </cell>
          <cell r="I29">
            <v>0.17300890481047901</v>
          </cell>
          <cell r="K29">
            <v>0.18239774889917901</v>
          </cell>
          <cell r="L29">
            <v>0.18610192873119724</v>
          </cell>
          <cell r="M29">
            <v>0.18849853846407699</v>
          </cell>
          <cell r="N29">
            <v>0.18941910933520065</v>
          </cell>
          <cell r="U29">
            <v>0.17404975817884596</v>
          </cell>
          <cell r="V29">
            <v>0.18672735054458831</v>
          </cell>
          <cell r="W29">
            <v>0.1865949967569176</v>
          </cell>
          <cell r="X29">
            <v>0.18650833356130136</v>
          </cell>
          <cell r="Y29">
            <v>0.18644842163651951</v>
          </cell>
          <cell r="Z29">
            <v>0.18639985124669775</v>
          </cell>
          <cell r="AD29" t="str">
            <v>Subordinated Notes</v>
          </cell>
          <cell r="AE29">
            <v>0</v>
          </cell>
          <cell r="AF29">
            <v>0</v>
          </cell>
          <cell r="AG29">
            <v>-0.92527822864019194</v>
          </cell>
          <cell r="AH29">
            <v>0</v>
          </cell>
          <cell r="AI29">
            <v>0.05</v>
          </cell>
          <cell r="AK29">
            <v>1</v>
          </cell>
        </row>
        <row r="30">
          <cell r="AD30" t="str">
            <v>New Debt</v>
          </cell>
          <cell r="AE30">
            <v>441.21950017936979</v>
          </cell>
          <cell r="AF30">
            <v>1.0747217713598081</v>
          </cell>
          <cell r="AG30">
            <v>1.0747217713598081</v>
          </cell>
        </row>
        <row r="31">
          <cell r="C31" t="str">
            <v>Net Interest Expense (3)</v>
          </cell>
          <cell r="K31">
            <v>7.093246359511495</v>
          </cell>
          <cell r="L31">
            <v>6.9037078548258872</v>
          </cell>
          <cell r="M31">
            <v>6.6882847101215051</v>
          </cell>
          <cell r="N31">
            <v>6.465900516735986</v>
          </cell>
          <cell r="V31">
            <v>27.151139441194871</v>
          </cell>
          <cell r="W31">
            <v>18.86562874691603</v>
          </cell>
          <cell r="X31">
            <v>14.926221265851396</v>
          </cell>
          <cell r="Y31">
            <v>14.481098084892523</v>
          </cell>
          <cell r="Z31">
            <v>13.332130284675747</v>
          </cell>
          <cell r="AD31" t="str">
            <v>Existing Debt</v>
          </cell>
          <cell r="AE31">
            <v>239.02400000000006</v>
          </cell>
          <cell r="AG31">
            <v>0.58221428693218491</v>
          </cell>
          <cell r="AI31">
            <v>2.8000000000000001E-2</v>
          </cell>
          <cell r="AJ31">
            <v>3.75</v>
          </cell>
          <cell r="AK31">
            <v>0</v>
          </cell>
        </row>
        <row r="32">
          <cell r="C32" t="str">
            <v>EBT</v>
          </cell>
          <cell r="K32">
            <v>94.004753640488516</v>
          </cell>
          <cell r="L32">
            <v>101.11129214517413</v>
          </cell>
          <cell r="M32">
            <v>104.65020933703371</v>
          </cell>
          <cell r="N32">
            <v>113.30160543610836</v>
          </cell>
          <cell r="V32">
            <v>413.06786055880463</v>
          </cell>
          <cell r="W32">
            <v>460.32689125308366</v>
          </cell>
          <cell r="X32">
            <v>501.46797513414822</v>
          </cell>
          <cell r="Y32">
            <v>536.21529729910674</v>
          </cell>
          <cell r="Z32">
            <v>567.62938630852364</v>
          </cell>
          <cell r="AD32" t="str">
            <v>Total Debt</v>
          </cell>
          <cell r="AE32">
            <v>680.2435001793699</v>
          </cell>
          <cell r="AG32">
            <v>1.656936058291993</v>
          </cell>
          <cell r="AI32" t="str">
            <v>Convenant Dashboard</v>
          </cell>
        </row>
        <row r="33">
          <cell r="C33" t="str">
            <v>Taxes</v>
          </cell>
          <cell r="K33">
            <v>15.98093185819282</v>
          </cell>
          <cell r="L33">
            <v>17.189217313464248</v>
          </cell>
          <cell r="M33">
            <v>17.790843653852502</v>
          </cell>
          <cell r="N33">
            <v>19.261606458449386</v>
          </cell>
          <cell r="V33">
            <v>70.222599283958942</v>
          </cell>
          <cell r="W33">
            <v>78.256752930737122</v>
          </cell>
          <cell r="X33">
            <v>85.250842778104101</v>
          </cell>
          <cell r="Y33">
            <v>91.157976724299928</v>
          </cell>
          <cell r="Z33">
            <v>96.49845247939227</v>
          </cell>
          <cell r="AD33" t="str">
            <v>Secured Debt</v>
          </cell>
          <cell r="AE33">
            <v>680.2435001793699</v>
          </cell>
          <cell r="AG33">
            <v>1.656936058291993</v>
          </cell>
          <cell r="AI33" t="str">
            <v xml:space="preserve">Max Draw on Revolver </v>
          </cell>
          <cell r="AK33">
            <v>91.409424904893172</v>
          </cell>
          <cell r="AM33" t="str">
            <v>OUTPUT</v>
          </cell>
        </row>
        <row r="34">
          <cell r="C34" t="str">
            <v>Net Income</v>
          </cell>
          <cell r="K34">
            <v>78.023821782295698</v>
          </cell>
          <cell r="L34">
            <v>83.922074831709892</v>
          </cell>
          <cell r="M34">
            <v>86.85936568318121</v>
          </cell>
          <cell r="N34">
            <v>94.039998977658968</v>
          </cell>
          <cell r="V34">
            <v>342.84526127484571</v>
          </cell>
          <cell r="W34">
            <v>382.07013832234657</v>
          </cell>
          <cell r="X34">
            <v>416.21713235604409</v>
          </cell>
          <cell r="Y34">
            <v>445.05732057480679</v>
          </cell>
          <cell r="Z34">
            <v>471.13093382913138</v>
          </cell>
          <cell r="AD34" t="str">
            <v>Unsecured Debt</v>
          </cell>
          <cell r="AE34">
            <v>0</v>
          </cell>
          <cell r="AG34">
            <v>0</v>
          </cell>
          <cell r="AI34" t="str">
            <v>Max Leverage</v>
          </cell>
          <cell r="AK34">
            <v>1.656936058291993</v>
          </cell>
          <cell r="AM34" t="str">
            <v>$MM</v>
          </cell>
        </row>
        <row r="35">
          <cell r="C35" t="str">
            <v>Margin %</v>
          </cell>
          <cell r="K35">
            <v>0.12488587120882336</v>
          </cell>
          <cell r="L35">
            <v>0.12778331401867959</v>
          </cell>
          <cell r="M35">
            <v>0.12958344698733701</v>
          </cell>
          <cell r="N35">
            <v>0.13125952588897735</v>
          </cell>
          <cell r="V35">
            <v>0.12849048901448126</v>
          </cell>
          <cell r="W35">
            <v>0.13125343835389131</v>
          </cell>
          <cell r="X35">
            <v>0.1324495145756967</v>
          </cell>
          <cell r="Y35">
            <v>0.13262022025129916</v>
          </cell>
          <cell r="Z35">
            <v>0.13293043284014616</v>
          </cell>
          <cell r="AM35" t="str">
            <v>Sources</v>
          </cell>
        </row>
        <row r="36">
          <cell r="AD36" t="str">
            <v>OUTPUT</v>
          </cell>
          <cell r="AM36" t="str">
            <v>Sled Cash (1)</v>
          </cell>
          <cell r="AP36">
            <v>502.09637042929364</v>
          </cell>
        </row>
        <row r="37">
          <cell r="AD37" t="str">
            <v>$MM</v>
          </cell>
          <cell r="AM37" t="str">
            <v>Igloo Cash (1)</v>
          </cell>
          <cell r="AP37">
            <v>267.21820161633661</v>
          </cell>
        </row>
        <row r="38">
          <cell r="C38" t="str">
            <v xml:space="preserve">Drivers </v>
          </cell>
          <cell r="AD38" t="str">
            <v>Pro Forma Capitalization</v>
          </cell>
          <cell r="AM38" t="str">
            <v>Cash on Hand</v>
          </cell>
          <cell r="AP38">
            <v>769.31457204563026</v>
          </cell>
          <cell r="AQ38">
            <v>0.3958397298001447</v>
          </cell>
        </row>
        <row r="39">
          <cell r="C39" t="str">
            <v>COGS % of Revenue</v>
          </cell>
          <cell r="F39">
            <v>0.60741544558025373</v>
          </cell>
          <cell r="G39">
            <v>0.60810836211153685</v>
          </cell>
          <cell r="H39">
            <v>0.60778056496590716</v>
          </cell>
          <cell r="I39">
            <v>0.61095497646087693</v>
          </cell>
          <cell r="K39">
            <v>0.60741307475978812</v>
          </cell>
          <cell r="L39">
            <v>0.61072427533638973</v>
          </cell>
          <cell r="M39">
            <v>0.61274069420037391</v>
          </cell>
          <cell r="N39">
            <v>0.6130700569663079</v>
          </cell>
          <cell r="U39">
            <v>0.60860245687579273</v>
          </cell>
          <cell r="V39">
            <v>0.61108537642968042</v>
          </cell>
          <cell r="W39">
            <v>0.61048765950858019</v>
          </cell>
          <cell r="X39">
            <v>0.60996694401639739</v>
          </cell>
          <cell r="Y39">
            <v>0.60953391351429587</v>
          </cell>
          <cell r="Z39">
            <v>0.60919815217956552</v>
          </cell>
          <cell r="AF39" t="str">
            <v>Rate</v>
          </cell>
          <cell r="AG39" t="str">
            <v xml:space="preserve">Amount </v>
          </cell>
          <cell r="AH39" t="str">
            <v>Leverage (2)</v>
          </cell>
        </row>
        <row r="40">
          <cell r="C40" t="str">
            <v>SG&amp;A % of Revenue</v>
          </cell>
          <cell r="F40">
            <v>7.2301374469774332E-2</v>
          </cell>
          <cell r="G40">
            <v>7.6220517648827882E-2</v>
          </cell>
          <cell r="H40">
            <v>7.7764272845604138E-2</v>
          </cell>
          <cell r="I40">
            <v>7.4284055507895283E-2</v>
          </cell>
          <cell r="K40">
            <v>7.4918248738317525E-2</v>
          </cell>
          <cell r="L40">
            <v>7.2791445185632964E-2</v>
          </cell>
          <cell r="M40">
            <v>7.1074806719557376E-2</v>
          </cell>
          <cell r="N40">
            <v>7.0446316631192427E-2</v>
          </cell>
          <cell r="U40">
            <v>7.5135409671489517E-2</v>
          </cell>
          <cell r="V40">
            <v>7.2228505981814323E-2</v>
          </cell>
          <cell r="W40">
            <v>7.2441318428648024E-2</v>
          </cell>
          <cell r="X40">
            <v>7.2626715117421137E-2</v>
          </cell>
          <cell r="Y40">
            <v>7.278089224952615E-2</v>
          </cell>
          <cell r="Z40">
            <v>7.2900437453407269E-2</v>
          </cell>
          <cell r="AD40" t="str">
            <v>Revolver</v>
          </cell>
          <cell r="AF40">
            <v>0.05</v>
          </cell>
          <cell r="AG40">
            <v>0</v>
          </cell>
          <cell r="AH40">
            <v>0</v>
          </cell>
          <cell r="AM40" t="str">
            <v>Revolver</v>
          </cell>
          <cell r="AP40">
            <v>0</v>
          </cell>
        </row>
        <row r="41">
          <cell r="C41" t="str">
            <v>R&amp;D % of Revenue</v>
          </cell>
          <cell r="F41">
            <v>0.16236390079687696</v>
          </cell>
          <cell r="G41">
            <v>0.16161018962002519</v>
          </cell>
          <cell r="H41">
            <v>0.16634168627755222</v>
          </cell>
          <cell r="I41">
            <v>0.16082986152216958</v>
          </cell>
          <cell r="K41">
            <v>0.16185229231658185</v>
          </cell>
          <cell r="L41">
            <v>0.15772596394687197</v>
          </cell>
          <cell r="M41">
            <v>0.15567575249700999</v>
          </cell>
          <cell r="N41">
            <v>0.15454824792796604</v>
          </cell>
          <cell r="U41">
            <v>0.16275403091783508</v>
          </cell>
          <cell r="V41">
            <v>0.15732385297651574</v>
          </cell>
          <cell r="W41">
            <v>0.15760589198041405</v>
          </cell>
          <cell r="X41">
            <v>0.15785159705173668</v>
          </cell>
          <cell r="Y41">
            <v>0.15805592703999519</v>
          </cell>
          <cell r="Z41">
            <v>0.1582143595505231</v>
          </cell>
          <cell r="AD41" t="str">
            <v>Term Loan A</v>
          </cell>
          <cell r="AF41">
            <v>0.05</v>
          </cell>
          <cell r="AG41">
            <v>0</v>
          </cell>
          <cell r="AH41">
            <v>0</v>
          </cell>
          <cell r="AM41" t="str">
            <v>Term Loan A</v>
          </cell>
          <cell r="AP41">
            <v>0</v>
          </cell>
        </row>
        <row r="42">
          <cell r="C42" t="str">
            <v>D&amp;A % of Revenue</v>
          </cell>
          <cell r="F42">
            <v>1.9853452295723353E-2</v>
          </cell>
          <cell r="G42">
            <v>2.1467030516572221E-2</v>
          </cell>
          <cell r="H42">
            <v>2.1848681545079171E-2</v>
          </cell>
          <cell r="I42">
            <v>1.9077798301420791E-2</v>
          </cell>
          <cell r="K42">
            <v>2.0579069436152342E-2</v>
          </cell>
          <cell r="L42">
            <v>2.1633703995261495E-2</v>
          </cell>
          <cell r="M42">
            <v>2.2395254983581414E-2</v>
          </cell>
          <cell r="N42">
            <v>2.2249540862423842E-2</v>
          </cell>
          <cell r="U42">
            <v>2.0541655643963267E-2</v>
          </cell>
          <cell r="V42">
            <v>2.1743432221970026E-2</v>
          </cell>
          <cell r="W42">
            <v>2.197688197925415E-2</v>
          </cell>
          <cell r="X42">
            <v>2.2180257358088019E-2</v>
          </cell>
          <cell r="Y42">
            <v>2.2349385689650333E-2</v>
          </cell>
          <cell r="Z42">
            <v>2.2480523690485102E-2</v>
          </cell>
          <cell r="AD42" t="str">
            <v>Term Loan B</v>
          </cell>
          <cell r="AF42">
            <v>0.05</v>
          </cell>
          <cell r="AG42">
            <v>441.21950017936979</v>
          </cell>
          <cell r="AH42">
            <v>1.0747217713598081</v>
          </cell>
          <cell r="AM42" t="str">
            <v>Term Loan B</v>
          </cell>
          <cell r="AP42">
            <v>441.21950017936979</v>
          </cell>
        </row>
        <row r="43">
          <cell r="C43" t="str">
            <v>Effective Tax Rate %</v>
          </cell>
          <cell r="K43">
            <v>0.17000131630906928</v>
          </cell>
          <cell r="L43">
            <v>0.17000294377391811</v>
          </cell>
          <cell r="M43">
            <v>0.17000294377391811</v>
          </cell>
          <cell r="N43">
            <v>0.17000294377391811</v>
          </cell>
          <cell r="V43">
            <v>0.17000257340031422</v>
          </cell>
          <cell r="W43">
            <v>0.17000256647555323</v>
          </cell>
          <cell r="X43">
            <v>0.17000256647555323</v>
          </cell>
          <cell r="Y43">
            <v>0.17000256647555323</v>
          </cell>
          <cell r="Z43">
            <v>0.17000256647555323</v>
          </cell>
          <cell r="AD43" t="str">
            <v>Subordinated Notes</v>
          </cell>
          <cell r="AF43">
            <v>0.05</v>
          </cell>
          <cell r="AG43">
            <v>0</v>
          </cell>
          <cell r="AH43">
            <v>0</v>
          </cell>
          <cell r="AM43" t="str">
            <v>Subordinated Notes</v>
          </cell>
          <cell r="AP43">
            <v>0</v>
          </cell>
        </row>
        <row r="44">
          <cell r="AD44" t="str">
            <v>New Debt</v>
          </cell>
          <cell r="AG44">
            <v>441.21950017936979</v>
          </cell>
          <cell r="AH44">
            <v>1.0747217713598081</v>
          </cell>
          <cell r="AM44" t="str">
            <v>Debt Raised</v>
          </cell>
          <cell r="AP44">
            <v>441.21950017936979</v>
          </cell>
          <cell r="AQ44">
            <v>0.22702313732229359</v>
          </cell>
        </row>
        <row r="45">
          <cell r="C45" t="str">
            <v>Capex % of Revenue</v>
          </cell>
          <cell r="F45">
            <v>0</v>
          </cell>
          <cell r="G45">
            <v>0</v>
          </cell>
          <cell r="H45">
            <v>0</v>
          </cell>
          <cell r="I45">
            <v>0</v>
          </cell>
          <cell r="K45">
            <v>-2.4385677082916512E-2</v>
          </cell>
          <cell r="L45">
            <v>-2.4111134627477906E-2</v>
          </cell>
          <cell r="M45">
            <v>-2.367001620471855E-2</v>
          </cell>
          <cell r="N45">
            <v>-2.3294050238894404E-2</v>
          </cell>
          <cell r="V45">
            <v>-2.3845211138070067E-2</v>
          </cell>
          <cell r="W45">
            <v>-2.4477827197957942E-2</v>
          </cell>
          <cell r="X45">
            <v>-2.4645668078263072E-2</v>
          </cell>
          <cell r="Y45">
            <v>-2.4785245682084751E-2</v>
          </cell>
          <cell r="Z45">
            <v>-2.4893470766299795E-2</v>
          </cell>
          <cell r="AD45" t="str">
            <v>Existing Debt</v>
          </cell>
          <cell r="AG45">
            <v>239.02400000000006</v>
          </cell>
          <cell r="AH45">
            <v>0.58221428693218491</v>
          </cell>
        </row>
        <row r="46">
          <cell r="AD46" t="str">
            <v>Total Debt</v>
          </cell>
          <cell r="AG46">
            <v>680.2435001793699</v>
          </cell>
          <cell r="AH46">
            <v>1.656936058291993</v>
          </cell>
          <cell r="AM46" t="str">
            <v>Equity Issued</v>
          </cell>
          <cell r="AP46">
            <v>732.96607222500006</v>
          </cell>
          <cell r="AQ46">
            <v>0.37713713287756173</v>
          </cell>
        </row>
        <row r="47">
          <cell r="AM47" t="str">
            <v>Total Sources</v>
          </cell>
          <cell r="AP47">
            <v>1943.5001444500001</v>
          </cell>
          <cell r="AQ47">
            <v>1</v>
          </cell>
        </row>
        <row r="48">
          <cell r="AD48" t="str">
            <v>Cash</v>
          </cell>
          <cell r="AG48">
            <v>300</v>
          </cell>
          <cell r="AH48">
            <v>0.73073953276514259</v>
          </cell>
        </row>
        <row r="49">
          <cell r="AM49" t="str">
            <v>$MM</v>
          </cell>
        </row>
        <row r="50">
          <cell r="C50" t="str">
            <v>Balance Sheet</v>
          </cell>
          <cell r="F50" t="str">
            <v>Sled</v>
          </cell>
          <cell r="G50" t="str">
            <v>Igloo</v>
          </cell>
          <cell r="H50" t="str">
            <v>Adj.</v>
          </cell>
          <cell r="I50" t="str">
            <v>Opening</v>
          </cell>
          <cell r="K50" t="str">
            <v>CY 2016</v>
          </cell>
          <cell r="P50" t="str">
            <v>CY 2017</v>
          </cell>
          <cell r="U50" t="str">
            <v>Year Ended December 31,</v>
          </cell>
          <cell r="AD50" t="str">
            <v>Secured Debt (3)</v>
          </cell>
          <cell r="AG50">
            <v>680.2435001793699</v>
          </cell>
          <cell r="AH50">
            <v>1.656936058291993</v>
          </cell>
          <cell r="AM50" t="str">
            <v>Uses</v>
          </cell>
        </row>
        <row r="51">
          <cell r="C51" t="str">
            <v>$MM, Non-GAAP</v>
          </cell>
          <cell r="F51" t="str">
            <v>Dec. '15</v>
          </cell>
          <cell r="G51" t="str">
            <v>Dec. '15</v>
          </cell>
          <cell r="I51" t="str">
            <v>Dec. '15</v>
          </cell>
          <cell r="K51" t="str">
            <v>Mar. '16</v>
          </cell>
          <cell r="L51" t="str">
            <v>Jun. '16</v>
          </cell>
          <cell r="M51" t="str">
            <v>Sep. '16</v>
          </cell>
          <cell r="N51" t="str">
            <v>Dec. '16</v>
          </cell>
          <cell r="P51" t="str">
            <v>Mar. '17</v>
          </cell>
          <cell r="Q51" t="str">
            <v>Jun. '17</v>
          </cell>
          <cell r="R51" t="str">
            <v>Sep. '17</v>
          </cell>
          <cell r="S51" t="str">
            <v>Dec. '17</v>
          </cell>
          <cell r="U51" t="str">
            <v>CY2015E</v>
          </cell>
          <cell r="V51" t="str">
            <v>CY2016E</v>
          </cell>
          <cell r="W51" t="str">
            <v>CY2017E</v>
          </cell>
          <cell r="X51" t="str">
            <v>CY2018E</v>
          </cell>
          <cell r="Y51" t="str">
            <v>CY2019E</v>
          </cell>
          <cell r="Z51" t="str">
            <v>CY2020E</v>
          </cell>
          <cell r="AD51" t="str">
            <v>Net Debt</v>
          </cell>
          <cell r="AG51">
            <v>380.2435001793699</v>
          </cell>
          <cell r="AH51">
            <v>0.9261965255268505</v>
          </cell>
          <cell r="AM51" t="str">
            <v>Equity Purchase Price</v>
          </cell>
          <cell r="AP51">
            <v>1465.9321444500001</v>
          </cell>
          <cell r="AQ51">
            <v>0.75427426575512346</v>
          </cell>
        </row>
        <row r="52">
          <cell r="C52" t="str">
            <v>Assets</v>
          </cell>
          <cell r="AM52" t="str">
            <v>Retire Target Debt</v>
          </cell>
          <cell r="AP52">
            <v>177.56800000000001</v>
          </cell>
          <cell r="AQ52">
            <v>9.1365056239937029E-2</v>
          </cell>
        </row>
        <row r="53">
          <cell r="C53" t="str">
            <v>Current Assets:</v>
          </cell>
          <cell r="AM53" t="str">
            <v>Transaction Fees</v>
          </cell>
          <cell r="AP53">
            <v>0</v>
          </cell>
          <cell r="AQ53">
            <v>0</v>
          </cell>
        </row>
        <row r="54">
          <cell r="C54" t="str">
            <v>Cash and Cash Equivalents</v>
          </cell>
          <cell r="F54">
            <v>502.09637042929364</v>
          </cell>
          <cell r="G54">
            <v>267.21820161633661</v>
          </cell>
          <cell r="H54">
            <v>-469.31457204563026</v>
          </cell>
          <cell r="I54">
            <v>300</v>
          </cell>
          <cell r="K54">
            <v>350.62938851070089</v>
          </cell>
          <cell r="L54">
            <v>400.87848224909237</v>
          </cell>
          <cell r="M54">
            <v>463.93249796880377</v>
          </cell>
          <cell r="N54">
            <v>517.5228950741415</v>
          </cell>
          <cell r="U54">
            <v>300</v>
          </cell>
          <cell r="V54">
            <v>517.5228950741415</v>
          </cell>
          <cell r="W54">
            <v>782.79881637215385</v>
          </cell>
          <cell r="X54">
            <v>1067.651792801898</v>
          </cell>
          <cell r="Y54">
            <v>1375.4955180872257</v>
          </cell>
          <cell r="Z54">
            <v>1706.1098487066324</v>
          </cell>
          <cell r="AM54" t="str">
            <v>PF Cash Balance</v>
          </cell>
          <cell r="AP54">
            <v>300</v>
          </cell>
          <cell r="AQ54">
            <v>0.15436067800493958</v>
          </cell>
        </row>
        <row r="55">
          <cell r="C55" t="str">
            <v>Accounts Receivables</v>
          </cell>
          <cell r="F55">
            <v>339.01089587634351</v>
          </cell>
          <cell r="G55">
            <v>52.044893402672095</v>
          </cell>
          <cell r="I55">
            <v>391.05578927901558</v>
          </cell>
          <cell r="K55">
            <v>400.56435778769594</v>
          </cell>
          <cell r="L55">
            <v>421.07596932289738</v>
          </cell>
          <cell r="M55">
            <v>425.08823174382417</v>
          </cell>
          <cell r="N55">
            <v>454.35335705337269</v>
          </cell>
          <cell r="U55">
            <v>391.05578927901558</v>
          </cell>
          <cell r="V55">
            <v>454.35335705337269</v>
          </cell>
          <cell r="W55">
            <v>482.59842343417182</v>
          </cell>
          <cell r="X55">
            <v>520.98242640431738</v>
          </cell>
          <cell r="Y55">
            <v>556.36486553203565</v>
          </cell>
          <cell r="Z55">
            <v>585.97956750936294</v>
          </cell>
          <cell r="AM55" t="str">
            <v>Total Sources</v>
          </cell>
          <cell r="AP55">
            <v>1943.5001444500001</v>
          </cell>
          <cell r="AQ55">
            <v>1</v>
          </cell>
        </row>
        <row r="56">
          <cell r="C56" t="str">
            <v>Inventories</v>
          </cell>
          <cell r="F56">
            <v>147.2160208535459</v>
          </cell>
          <cell r="G56">
            <v>66.497566509190221</v>
          </cell>
          <cell r="I56">
            <v>213.71358736273612</v>
          </cell>
          <cell r="K56">
            <v>217.64096718762505</v>
          </cell>
          <cell r="L56">
            <v>230.03284355268272</v>
          </cell>
          <cell r="M56">
            <v>232.99146617922889</v>
          </cell>
          <cell r="N56">
            <v>249.1655836085076</v>
          </cell>
          <cell r="U56">
            <v>213.71358736273612</v>
          </cell>
          <cell r="V56">
            <v>249.1655836085076</v>
          </cell>
          <cell r="W56">
            <v>264.55897650198631</v>
          </cell>
          <cell r="X56">
            <v>285.35736591157757</v>
          </cell>
          <cell r="Y56">
            <v>304.52102577106137</v>
          </cell>
          <cell r="Z56">
            <v>320.55367757742874</v>
          </cell>
        </row>
        <row r="57">
          <cell r="C57" t="str">
            <v>Prepaid Expenses and Other Current Assets</v>
          </cell>
          <cell r="F57">
            <v>49.968166875118754</v>
          </cell>
          <cell r="G57">
            <v>14.703093249040414</v>
          </cell>
          <cell r="I57">
            <v>64.671260124159176</v>
          </cell>
          <cell r="K57">
            <v>65.523708829124956</v>
          </cell>
          <cell r="L57">
            <v>68.878967068453861</v>
          </cell>
          <cell r="M57">
            <v>70.299410888427175</v>
          </cell>
          <cell r="N57">
            <v>75.139161592410645</v>
          </cell>
          <cell r="U57">
            <v>64.671260124159176</v>
          </cell>
          <cell r="V57">
            <v>75.139161592410645</v>
          </cell>
          <cell r="W57">
            <v>79.81021898425891</v>
          </cell>
          <cell r="X57">
            <v>86.158013618025734</v>
          </cell>
          <cell r="Y57">
            <v>92.009421492269638</v>
          </cell>
          <cell r="Z57">
            <v>97.172482389042059</v>
          </cell>
        </row>
        <row r="58">
          <cell r="C58" t="str">
            <v>Total Current Assets</v>
          </cell>
          <cell r="F58">
            <v>1038.2914540343018</v>
          </cell>
          <cell r="G58">
            <v>400.46375477723933</v>
          </cell>
          <cell r="H58">
            <v>-469.31457204563026</v>
          </cell>
          <cell r="I58">
            <v>969.44063676591088</v>
          </cell>
          <cell r="K58">
            <v>1034.3584223151468</v>
          </cell>
          <cell r="L58">
            <v>1120.8662621931264</v>
          </cell>
          <cell r="M58">
            <v>1192.3116067802841</v>
          </cell>
          <cell r="N58">
            <v>1296.1809973284323</v>
          </cell>
          <cell r="U58">
            <v>969.44063676591088</v>
          </cell>
          <cell r="V58">
            <v>1296.1809973284323</v>
          </cell>
          <cell r="W58">
            <v>1609.7664352925708</v>
          </cell>
          <cell r="X58">
            <v>1960.1495987358185</v>
          </cell>
          <cell r="Y58">
            <v>2328.3908308825926</v>
          </cell>
          <cell r="Z58">
            <v>2709.815576182466</v>
          </cell>
          <cell r="AD58" t="str">
            <v>FDSO Calculation</v>
          </cell>
        </row>
        <row r="60">
          <cell r="C60" t="str">
            <v>Property and Equipment, net</v>
          </cell>
          <cell r="F60">
            <v>128.46635999999998</v>
          </cell>
          <cell r="G60">
            <v>40.778999999999996</v>
          </cell>
          <cell r="I60">
            <v>169.24535999999998</v>
          </cell>
          <cell r="K60">
            <v>171.62358</v>
          </cell>
          <cell r="L60">
            <v>173.25064000000003</v>
          </cell>
          <cell r="M60">
            <v>174.10510832631573</v>
          </cell>
          <cell r="N60">
            <v>174.85343999999958</v>
          </cell>
          <cell r="U60">
            <v>169.24535999999998</v>
          </cell>
          <cell r="V60">
            <v>174.85343999999958</v>
          </cell>
          <cell r="W60">
            <v>182.13352726956435</v>
          </cell>
          <cell r="X60">
            <v>189.88097869147691</v>
          </cell>
          <cell r="Y60">
            <v>198.05542840566076</v>
          </cell>
          <cell r="Z60">
            <v>206.60737535129289</v>
          </cell>
          <cell r="AD60" t="str">
            <v>Sled FDSO</v>
          </cell>
        </row>
        <row r="61">
          <cell r="C61" t="str">
            <v>Goodwill</v>
          </cell>
          <cell r="F61">
            <v>215.244</v>
          </cell>
          <cell r="G61">
            <v>139.17500000000001</v>
          </cell>
          <cell r="H61">
            <v>1117.4941444500002</v>
          </cell>
          <cell r="I61">
            <v>1471.9131444500003</v>
          </cell>
          <cell r="K61">
            <v>1471.9131444500003</v>
          </cell>
          <cell r="L61">
            <v>1471.9131444500003</v>
          </cell>
          <cell r="M61">
            <v>1471.9131444500003</v>
          </cell>
          <cell r="N61">
            <v>1471.9131444500003</v>
          </cell>
          <cell r="U61">
            <v>1471.9131444500003</v>
          </cell>
          <cell r="V61">
            <v>1471.9131444500003</v>
          </cell>
          <cell r="W61">
            <v>1471.9131444500003</v>
          </cell>
          <cell r="X61">
            <v>1471.9131444500003</v>
          </cell>
          <cell r="Y61">
            <v>1471.9131444500003</v>
          </cell>
          <cell r="Z61">
            <v>1471.9131444500003</v>
          </cell>
        </row>
        <row r="62">
          <cell r="C62" t="str">
            <v>Acquired Intangibles</v>
          </cell>
          <cell r="F62">
            <v>235.386</v>
          </cell>
          <cell r="G62">
            <v>43.366</v>
          </cell>
          <cell r="H62">
            <v>-43.366</v>
          </cell>
          <cell r="I62">
            <v>235.38600000000002</v>
          </cell>
          <cell r="K62">
            <v>235.38600000000002</v>
          </cell>
          <cell r="L62">
            <v>235.38600000000002</v>
          </cell>
          <cell r="M62">
            <v>235.38600000000002</v>
          </cell>
          <cell r="N62">
            <v>235.38600000000002</v>
          </cell>
          <cell r="U62">
            <v>235.38600000000002</v>
          </cell>
          <cell r="V62">
            <v>235.38600000000002</v>
          </cell>
          <cell r="W62">
            <v>235.38600000000002</v>
          </cell>
          <cell r="X62">
            <v>235.38600000000002</v>
          </cell>
          <cell r="Y62">
            <v>235.38600000000002</v>
          </cell>
          <cell r="Z62">
            <v>235.38600000000002</v>
          </cell>
          <cell r="AD62" t="str">
            <v>Based on Research?</v>
          </cell>
          <cell r="AF62">
            <v>0</v>
          </cell>
          <cell r="AG62">
            <v>0</v>
          </cell>
        </row>
        <row r="63">
          <cell r="C63" t="str">
            <v>Other Non-Current Assets</v>
          </cell>
          <cell r="F63">
            <v>40.091511946497057</v>
          </cell>
          <cell r="G63">
            <v>11.446065703319034</v>
          </cell>
          <cell r="I63">
            <v>51.537577649816093</v>
          </cell>
          <cell r="K63">
            <v>52.216907869148677</v>
          </cell>
          <cell r="L63">
            <v>54.89076765961223</v>
          </cell>
          <cell r="M63">
            <v>56.022742412052978</v>
          </cell>
          <cell r="N63">
            <v>59.879618360247491</v>
          </cell>
          <cell r="U63">
            <v>51.537577649816093</v>
          </cell>
          <cell r="V63">
            <v>59.879618360247491</v>
          </cell>
          <cell r="W63">
            <v>63.602059867911819</v>
          </cell>
          <cell r="X63">
            <v>68.660720518945439</v>
          </cell>
          <cell r="Y63">
            <v>73.323802498492853</v>
          </cell>
          <cell r="Z63">
            <v>77.438329590856327</v>
          </cell>
          <cell r="AD63" t="str">
            <v>Stock Price</v>
          </cell>
          <cell r="AG63">
            <v>81.56</v>
          </cell>
        </row>
        <row r="64">
          <cell r="C64" t="str">
            <v>Total Assets</v>
          </cell>
          <cell r="F64">
            <v>1657.4793259807989</v>
          </cell>
          <cell r="G64">
            <v>635.22982048055837</v>
          </cell>
          <cell r="H64">
            <v>604.81357240437001</v>
          </cell>
          <cell r="I64">
            <v>2897.5227188657273</v>
          </cell>
          <cell r="K64">
            <v>2965.4980546342958</v>
          </cell>
          <cell r="L64">
            <v>3056.306814302739</v>
          </cell>
          <cell r="M64">
            <v>3129.7386019686533</v>
          </cell>
          <cell r="N64">
            <v>3238.2132001386799</v>
          </cell>
          <cell r="U64">
            <v>2897.5227188657273</v>
          </cell>
          <cell r="V64">
            <v>3238.2132001386799</v>
          </cell>
          <cell r="W64">
            <v>3562.8011668800473</v>
          </cell>
          <cell r="X64">
            <v>3925.9904423962412</v>
          </cell>
          <cell r="Y64">
            <v>4307.0692062367461</v>
          </cell>
          <cell r="Z64">
            <v>4701.1604255746151</v>
          </cell>
          <cell r="AD64" t="str">
            <v>Basic Shares Outstanding</v>
          </cell>
          <cell r="AG64">
            <v>36.430087999999998</v>
          </cell>
        </row>
        <row r="66">
          <cell r="AH66" t="str">
            <v>Current</v>
          </cell>
        </row>
        <row r="67">
          <cell r="C67" t="str">
            <v>Liabilities and Shareholders' Equity</v>
          </cell>
          <cell r="AD67" t="str">
            <v>Options</v>
          </cell>
          <cell r="AF67" t="str">
            <v>Outstanding</v>
          </cell>
          <cell r="AG67" t="str">
            <v>Strike Price</v>
          </cell>
          <cell r="AH67">
            <v>81.56</v>
          </cell>
        </row>
        <row r="68">
          <cell r="C68" t="str">
            <v>Current Liabilities:</v>
          </cell>
        </row>
        <row r="69">
          <cell r="C69" t="str">
            <v>Accounts Payable</v>
          </cell>
          <cell r="F69">
            <v>197.93239690403377</v>
          </cell>
          <cell r="G69">
            <v>27.790581826234593</v>
          </cell>
          <cell r="I69">
            <v>225.72297873026835</v>
          </cell>
          <cell r="K69">
            <v>229.87105318645362</v>
          </cell>
          <cell r="L69">
            <v>242.95927691473935</v>
          </cell>
          <cell r="M69">
            <v>246.08415596638929</v>
          </cell>
          <cell r="N69">
            <v>263.1671594830226</v>
          </cell>
          <cell r="U69">
            <v>225.72297873026835</v>
          </cell>
          <cell r="V69">
            <v>263.1671594830226</v>
          </cell>
          <cell r="W69">
            <v>279.42556653874175</v>
          </cell>
          <cell r="X69">
            <v>301.3926977270678</v>
          </cell>
          <cell r="Y69">
            <v>321.63323760212211</v>
          </cell>
          <cell r="Z69">
            <v>338.5668259964624</v>
          </cell>
          <cell r="AD69" t="str">
            <v>Options 1</v>
          </cell>
          <cell r="AF69">
            <v>3.6933750000000001</v>
          </cell>
          <cell r="AG69">
            <v>30.08</v>
          </cell>
          <cell r="AH69">
            <v>2.3312278690534578</v>
          </cell>
        </row>
        <row r="70">
          <cell r="C70" t="str">
            <v>Other Accrued Liabilities</v>
          </cell>
          <cell r="F70">
            <v>78.263648301306858</v>
          </cell>
          <cell r="G70">
            <v>42.32987130277715</v>
          </cell>
          <cell r="I70">
            <v>120.59351960408401</v>
          </cell>
          <cell r="K70">
            <v>122.1830941603306</v>
          </cell>
          <cell r="L70">
            <v>128.43969716272238</v>
          </cell>
          <cell r="M70">
            <v>131.0884211758557</v>
          </cell>
          <cell r="N70">
            <v>140.1131807101404</v>
          </cell>
          <cell r="U70">
            <v>120.59351960408401</v>
          </cell>
          <cell r="V70">
            <v>140.1131807101404</v>
          </cell>
          <cell r="W70">
            <v>148.82337516242418</v>
          </cell>
          <cell r="X70">
            <v>160.66020801739262</v>
          </cell>
          <cell r="Y70">
            <v>171.57142064630068</v>
          </cell>
          <cell r="Z70">
            <v>181.19906180060391</v>
          </cell>
          <cell r="AD70" t="str">
            <v>DSUs</v>
          </cell>
          <cell r="AF70">
            <v>0.52666500000000005</v>
          </cell>
          <cell r="AG70">
            <v>75.89</v>
          </cell>
          <cell r="AH70">
            <v>3.6613420181461513E-2</v>
          </cell>
        </row>
        <row r="71">
          <cell r="C71" t="str">
            <v>Accrued Compensation</v>
          </cell>
          <cell r="F71">
            <v>37.860686520075085</v>
          </cell>
          <cell r="G71">
            <v>0</v>
          </cell>
          <cell r="I71">
            <v>37.860686520075085</v>
          </cell>
          <cell r="K71">
            <v>38.359738079163179</v>
          </cell>
          <cell r="L71">
            <v>40.324016804353434</v>
          </cell>
          <cell r="M71">
            <v>41.155591418550529</v>
          </cell>
          <cell r="N71">
            <v>43.988940944863216</v>
          </cell>
          <cell r="U71">
            <v>37.860686520075085</v>
          </cell>
          <cell r="V71">
            <v>43.988940944863216</v>
          </cell>
          <cell r="W71">
            <v>46.723531848001983</v>
          </cell>
          <cell r="X71">
            <v>50.439739979117086</v>
          </cell>
          <cell r="Y71">
            <v>53.865346945836563</v>
          </cell>
          <cell r="Z71">
            <v>56.887972911705667</v>
          </cell>
          <cell r="AD71" t="str">
            <v>MSUs</v>
          </cell>
          <cell r="AF71">
            <v>-1.264446</v>
          </cell>
          <cell r="AG71">
            <v>28.62</v>
          </cell>
          <cell r="AH71">
            <v>-0.82074265865620399</v>
          </cell>
        </row>
        <row r="72">
          <cell r="C72" t="str">
            <v>Income Taxes Payable</v>
          </cell>
          <cell r="F72">
            <v>34.712000000000003</v>
          </cell>
          <cell r="G72">
            <v>0</v>
          </cell>
          <cell r="I72">
            <v>34.712000000000003</v>
          </cell>
          <cell r="K72">
            <v>34.712000000000003</v>
          </cell>
          <cell r="L72">
            <v>34.712000000000003</v>
          </cell>
          <cell r="M72">
            <v>34.712000000000003</v>
          </cell>
          <cell r="N72">
            <v>34.712000000000003</v>
          </cell>
          <cell r="U72">
            <v>34.712000000000003</v>
          </cell>
          <cell r="V72">
            <v>34.712000000000003</v>
          </cell>
          <cell r="W72">
            <v>34.712000000000003</v>
          </cell>
          <cell r="X72">
            <v>34.712000000000003</v>
          </cell>
          <cell r="Y72">
            <v>34.712000000000003</v>
          </cell>
          <cell r="Z72">
            <v>34.712000000000003</v>
          </cell>
          <cell r="AD72" t="str">
            <v>Options 4</v>
          </cell>
          <cell r="AF72">
            <v>-8.5168999999999995E-2</v>
          </cell>
          <cell r="AG72">
            <v>51.12</v>
          </cell>
          <cell r="AH72">
            <v>-3.1786958803334972E-2</v>
          </cell>
        </row>
        <row r="73">
          <cell r="C73" t="str">
            <v>Current Portion of Long-term Debt</v>
          </cell>
          <cell r="F73">
            <v>15</v>
          </cell>
          <cell r="G73">
            <v>0</v>
          </cell>
          <cell r="I73">
            <v>15</v>
          </cell>
          <cell r="K73">
            <v>15</v>
          </cell>
          <cell r="L73">
            <v>15</v>
          </cell>
          <cell r="M73">
            <v>15</v>
          </cell>
          <cell r="N73">
            <v>15</v>
          </cell>
          <cell r="U73">
            <v>15</v>
          </cell>
          <cell r="V73">
            <v>15</v>
          </cell>
          <cell r="W73">
            <v>15</v>
          </cell>
          <cell r="X73">
            <v>194.02400000000006</v>
          </cell>
          <cell r="Y73">
            <v>0</v>
          </cell>
          <cell r="Z73">
            <v>0</v>
          </cell>
          <cell r="AD73" t="str">
            <v>Options 5</v>
          </cell>
          <cell r="AF73">
            <v>0</v>
          </cell>
          <cell r="AG73">
            <v>0</v>
          </cell>
          <cell r="AH73">
            <v>0</v>
          </cell>
        </row>
        <row r="74">
          <cell r="C74" t="str">
            <v>Acquisition Related Liabilities</v>
          </cell>
          <cell r="F74">
            <v>102.288</v>
          </cell>
          <cell r="G74">
            <v>0</v>
          </cell>
          <cell r="I74">
            <v>102.288</v>
          </cell>
          <cell r="K74">
            <v>102.288</v>
          </cell>
          <cell r="L74">
            <v>102.288</v>
          </cell>
          <cell r="M74">
            <v>102.288</v>
          </cell>
          <cell r="N74">
            <v>102.288</v>
          </cell>
          <cell r="U74">
            <v>102.288</v>
          </cell>
          <cell r="V74">
            <v>102.288</v>
          </cell>
          <cell r="W74">
            <v>102.288</v>
          </cell>
          <cell r="X74">
            <v>102.288</v>
          </cell>
          <cell r="Y74">
            <v>102.288</v>
          </cell>
          <cell r="Z74">
            <v>102.288</v>
          </cell>
          <cell r="AD74" t="str">
            <v>Options 6</v>
          </cell>
          <cell r="AF74">
            <v>0</v>
          </cell>
          <cell r="AG74">
            <v>0</v>
          </cell>
          <cell r="AH74">
            <v>0</v>
          </cell>
        </row>
        <row r="75">
          <cell r="C75" t="str">
            <v>Total Current Liabilities</v>
          </cell>
          <cell r="F75">
            <v>466.05673172541572</v>
          </cell>
          <cell r="G75">
            <v>70.120453129011736</v>
          </cell>
          <cell r="H75">
            <v>0</v>
          </cell>
          <cell r="I75">
            <v>536.17718485442742</v>
          </cell>
          <cell r="K75">
            <v>542.41388542594746</v>
          </cell>
          <cell r="L75">
            <v>563.72299088181512</v>
          </cell>
          <cell r="M75">
            <v>570.32816856079558</v>
          </cell>
          <cell r="N75">
            <v>599.26928113802614</v>
          </cell>
          <cell r="U75">
            <v>536.17718485442742</v>
          </cell>
          <cell r="V75">
            <v>599.26928113802614</v>
          </cell>
          <cell r="W75">
            <v>626.97247354916794</v>
          </cell>
          <cell r="X75">
            <v>843.51664572357754</v>
          </cell>
          <cell r="Y75">
            <v>684.07000519425935</v>
          </cell>
          <cell r="Z75">
            <v>713.65386070877196</v>
          </cell>
          <cell r="AD75" t="str">
            <v>Options 7</v>
          </cell>
          <cell r="AF75">
            <v>0</v>
          </cell>
          <cell r="AG75">
            <v>0</v>
          </cell>
          <cell r="AH75">
            <v>0</v>
          </cell>
        </row>
        <row r="76">
          <cell r="AD76" t="str">
            <v>Total Options</v>
          </cell>
          <cell r="AF76">
            <v>2.870425</v>
          </cell>
          <cell r="AH76">
            <v>1.5153116717753805</v>
          </cell>
        </row>
        <row r="77">
          <cell r="C77" t="str">
            <v>Other Long-term Liabilities</v>
          </cell>
          <cell r="F77">
            <v>16.319971340099848</v>
          </cell>
          <cell r="G77">
            <v>28.537367351546624</v>
          </cell>
          <cell r="I77">
            <v>44.857338691646476</v>
          </cell>
          <cell r="K77">
            <v>45.448614943299738</v>
          </cell>
          <cell r="L77">
            <v>47.775892236962505</v>
          </cell>
          <cell r="M77">
            <v>48.761141780618708</v>
          </cell>
          <cell r="N77">
            <v>52.11809409753544</v>
          </cell>
          <cell r="U77">
            <v>44.857338691646476</v>
          </cell>
          <cell r="V77">
            <v>52.11809409753544</v>
          </cell>
          <cell r="W77">
            <v>55.358037204751653</v>
          </cell>
          <cell r="X77">
            <v>59.761000333740107</v>
          </cell>
          <cell r="Y77">
            <v>63.819659223856149</v>
          </cell>
          <cell r="Z77">
            <v>67.400866252874565</v>
          </cell>
        </row>
        <row r="78">
          <cell r="C78" t="str">
            <v>Long-term Debt, Net of Issuance Costs</v>
          </cell>
          <cell r="F78">
            <v>224.02400000000006</v>
          </cell>
          <cell r="G78">
            <v>177.56800000000001</v>
          </cell>
          <cell r="H78">
            <v>263.6515001793698</v>
          </cell>
          <cell r="I78">
            <v>665.2435001793699</v>
          </cell>
          <cell r="K78">
            <v>648.36703734246953</v>
          </cell>
          <cell r="L78">
            <v>631.61733942967226</v>
          </cell>
          <cell r="M78">
            <v>610.59933418976857</v>
          </cell>
          <cell r="N78">
            <v>592.73586848798914</v>
          </cell>
          <cell r="U78">
            <v>665.2435001793699</v>
          </cell>
          <cell r="V78">
            <v>592.73586848798914</v>
          </cell>
          <cell r="W78">
            <v>504.31056138865188</v>
          </cell>
          <cell r="X78">
            <v>230.33556924540386</v>
          </cell>
          <cell r="Y78">
            <v>321.74499415029709</v>
          </cell>
          <cell r="Z78">
            <v>211.54021723530042</v>
          </cell>
          <cell r="AD78" t="str">
            <v>DSUs</v>
          </cell>
          <cell r="AH78">
            <v>0</v>
          </cell>
        </row>
        <row r="79">
          <cell r="C79" t="str">
            <v>Deferred Tax Liabilities</v>
          </cell>
          <cell r="F79">
            <v>33.24</v>
          </cell>
          <cell r="G79">
            <v>0</v>
          </cell>
          <cell r="I79">
            <v>33.24</v>
          </cell>
          <cell r="K79">
            <v>33.24</v>
          </cell>
          <cell r="L79">
            <v>33.24</v>
          </cell>
          <cell r="M79">
            <v>33.24</v>
          </cell>
          <cell r="N79">
            <v>33.24</v>
          </cell>
          <cell r="U79">
            <v>33.24</v>
          </cell>
          <cell r="V79">
            <v>33.24</v>
          </cell>
          <cell r="W79">
            <v>33.24</v>
          </cell>
          <cell r="X79">
            <v>33.24</v>
          </cell>
          <cell r="Y79">
            <v>33.24</v>
          </cell>
          <cell r="Z79">
            <v>33.24</v>
          </cell>
        </row>
        <row r="80">
          <cell r="C80" t="str">
            <v>Total Liabilities</v>
          </cell>
          <cell r="F80">
            <v>739.64070306551559</v>
          </cell>
          <cell r="G80">
            <v>276.22582048055835</v>
          </cell>
          <cell r="H80">
            <v>263.6515001793698</v>
          </cell>
          <cell r="I80">
            <v>1279.5180237254438</v>
          </cell>
          <cell r="K80">
            <v>1269.4695377117168</v>
          </cell>
          <cell r="L80">
            <v>1276.3562225484498</v>
          </cell>
          <cell r="M80">
            <v>1262.9286445311827</v>
          </cell>
          <cell r="N80">
            <v>1277.3632437235506</v>
          </cell>
          <cell r="U80">
            <v>1279.5180237254438</v>
          </cell>
          <cell r="V80">
            <v>1277.3632437235506</v>
          </cell>
          <cell r="W80">
            <v>1219.8810721425716</v>
          </cell>
          <cell r="X80">
            <v>1166.8532153027215</v>
          </cell>
          <cell r="Y80">
            <v>1102.8746585684125</v>
          </cell>
          <cell r="Z80">
            <v>1025.8349441969469</v>
          </cell>
          <cell r="AD80" t="str">
            <v>MSUs</v>
          </cell>
          <cell r="AH80">
            <v>0</v>
          </cell>
        </row>
        <row r="82">
          <cell r="C82" t="str">
            <v>Shareholders' Equity:</v>
          </cell>
          <cell r="AD82" t="str">
            <v>Fully Diluted Shares (Actual)</v>
          </cell>
          <cell r="AH82">
            <v>37.945399671775377</v>
          </cell>
        </row>
        <row r="83">
          <cell r="C83" t="str">
            <v>Common Stock - Par Value</v>
          </cell>
          <cell r="F83">
            <v>5.8000000000000003E-2</v>
          </cell>
          <cell r="G83">
            <v>274.26600000000002</v>
          </cell>
          <cell r="H83">
            <v>458.70007222500004</v>
          </cell>
          <cell r="I83">
            <v>733.02407222500005</v>
          </cell>
          <cell r="K83">
            <v>733.02407222500005</v>
          </cell>
          <cell r="L83">
            <v>733.02407222500005</v>
          </cell>
          <cell r="M83">
            <v>733.02407222500005</v>
          </cell>
          <cell r="N83">
            <v>733.02407222500005</v>
          </cell>
          <cell r="U83">
            <v>733.02407222500005</v>
          </cell>
          <cell r="V83">
            <v>733.02407222500005</v>
          </cell>
          <cell r="W83">
            <v>733.02407222500005</v>
          </cell>
          <cell r="X83">
            <v>733.02407222500005</v>
          </cell>
          <cell r="Y83">
            <v>733.02407222500005</v>
          </cell>
          <cell r="Z83">
            <v>733.02407222500005</v>
          </cell>
          <cell r="AD83" t="str">
            <v>Fully Diluted Shares (Research)</v>
          </cell>
          <cell r="AH83">
            <v>37.945399671775377</v>
          </cell>
        </row>
        <row r="84">
          <cell r="C84" t="str">
            <v>Additional Paid in Capital</v>
          </cell>
          <cell r="F84">
            <v>846.40300000000002</v>
          </cell>
          <cell r="G84">
            <v>0</v>
          </cell>
          <cell r="H84">
            <v>0</v>
          </cell>
          <cell r="I84">
            <v>846.40300000000002</v>
          </cell>
          <cell r="K84">
            <v>846.40300000000002</v>
          </cell>
          <cell r="L84">
            <v>846.40300000000002</v>
          </cell>
          <cell r="M84">
            <v>846.40300000000002</v>
          </cell>
          <cell r="N84">
            <v>846.40300000000002</v>
          </cell>
          <cell r="U84">
            <v>846.40300000000002</v>
          </cell>
          <cell r="V84">
            <v>846.40300000000002</v>
          </cell>
          <cell r="W84">
            <v>846.40300000000002</v>
          </cell>
          <cell r="X84">
            <v>846.40300000000002</v>
          </cell>
          <cell r="Y84">
            <v>846.40300000000002</v>
          </cell>
          <cell r="Z84">
            <v>846.40300000000002</v>
          </cell>
        </row>
        <row r="85">
          <cell r="C85" t="str">
            <v>Treasury Stock - Common</v>
          </cell>
          <cell r="F85">
            <v>-651.70500000000004</v>
          </cell>
          <cell r="G85">
            <v>0</v>
          </cell>
          <cell r="H85">
            <v>0</v>
          </cell>
          <cell r="I85">
            <v>-651.70500000000004</v>
          </cell>
          <cell r="K85">
            <v>-651.70500000000004</v>
          </cell>
          <cell r="L85">
            <v>-651.70500000000004</v>
          </cell>
          <cell r="M85">
            <v>-651.70500000000004</v>
          </cell>
          <cell r="N85">
            <v>-651.70500000000004</v>
          </cell>
          <cell r="U85">
            <v>-651.70500000000004</v>
          </cell>
          <cell r="V85">
            <v>-651.70500000000004</v>
          </cell>
          <cell r="W85">
            <v>-651.70500000000004</v>
          </cell>
          <cell r="X85">
            <v>-651.70500000000004</v>
          </cell>
          <cell r="Y85">
            <v>-651.70500000000004</v>
          </cell>
          <cell r="Z85">
            <v>-651.70500000000004</v>
          </cell>
          <cell r="AD85" t="str">
            <v>Igloo FDSO</v>
          </cell>
        </row>
        <row r="86">
          <cell r="C86" t="str">
            <v>Retained Earnings</v>
          </cell>
          <cell r="F86">
            <v>715.20962291528326</v>
          </cell>
          <cell r="G86">
            <v>117.581</v>
          </cell>
          <cell r="H86">
            <v>-117.581</v>
          </cell>
          <cell r="I86">
            <v>715.20962291528326</v>
          </cell>
          <cell r="K86">
            <v>793.23344469757899</v>
          </cell>
          <cell r="L86">
            <v>877.15551952928888</v>
          </cell>
          <cell r="M86">
            <v>964.01488521247006</v>
          </cell>
          <cell r="N86">
            <v>1058.0548841901291</v>
          </cell>
          <cell r="U86">
            <v>715.20962291528326</v>
          </cell>
          <cell r="V86">
            <v>1058.0548841901291</v>
          </cell>
          <cell r="W86">
            <v>1440.1250225124757</v>
          </cell>
          <cell r="X86">
            <v>1856.3421548685196</v>
          </cell>
          <cell r="Y86">
            <v>2301.3994754433265</v>
          </cell>
          <cell r="Z86">
            <v>2772.5304092724577</v>
          </cell>
        </row>
        <row r="87">
          <cell r="C87" t="str">
            <v>Accumulated Other Comprehensive Income (Loss)</v>
          </cell>
          <cell r="F87">
            <v>7.8730000000000002</v>
          </cell>
          <cell r="G87">
            <v>-4.2999999999999997E-2</v>
          </cell>
          <cell r="H87">
            <v>4.2999999999999997E-2</v>
          </cell>
          <cell r="I87">
            <v>7.8730000000000002</v>
          </cell>
          <cell r="K87">
            <v>7.8730000000000002</v>
          </cell>
          <cell r="L87">
            <v>7.8730000000000002</v>
          </cell>
          <cell r="M87">
            <v>7.8730000000000002</v>
          </cell>
          <cell r="N87">
            <v>7.8730000000000002</v>
          </cell>
          <cell r="U87">
            <v>7.8730000000000002</v>
          </cell>
          <cell r="V87">
            <v>7.8730000000000002</v>
          </cell>
          <cell r="W87">
            <v>7.8730000000000002</v>
          </cell>
          <cell r="X87">
            <v>7.8730000000000002</v>
          </cell>
          <cell r="Y87">
            <v>7.8730000000000002</v>
          </cell>
          <cell r="Z87">
            <v>7.8730000000000002</v>
          </cell>
          <cell r="AD87" t="str">
            <v>Stock Price</v>
          </cell>
          <cell r="AF87">
            <v>10.1</v>
          </cell>
        </row>
        <row r="88">
          <cell r="C88" t="str">
            <v>Total Shareholders' Equity</v>
          </cell>
          <cell r="F88">
            <v>917.83862291528328</v>
          </cell>
          <cell r="G88">
            <v>391.80400000000003</v>
          </cell>
          <cell r="H88">
            <v>341.16207222500003</v>
          </cell>
          <cell r="I88">
            <v>1650.8046951402835</v>
          </cell>
          <cell r="K88">
            <v>1728.8285169225792</v>
          </cell>
          <cell r="L88">
            <v>1812.750591754289</v>
          </cell>
          <cell r="M88">
            <v>1899.6099574374703</v>
          </cell>
          <cell r="N88">
            <v>1993.6499564151291</v>
          </cell>
          <cell r="U88">
            <v>1650.8046951402835</v>
          </cell>
          <cell r="V88">
            <v>1993.6499564151291</v>
          </cell>
          <cell r="W88">
            <v>2375.7200947374758</v>
          </cell>
          <cell r="X88">
            <v>2791.9372270935196</v>
          </cell>
          <cell r="Y88">
            <v>3236.9945476683265</v>
          </cell>
          <cell r="Z88">
            <v>3708.1254814974577</v>
          </cell>
          <cell r="AD88" t="str">
            <v>Basic Shares Outstanding</v>
          </cell>
          <cell r="AF88">
            <v>91.710999999999999</v>
          </cell>
        </row>
        <row r="89">
          <cell r="C89" t="str">
            <v>Total Liabilities &amp; Shareholders Equity</v>
          </cell>
          <cell r="F89">
            <v>1657.4793259807989</v>
          </cell>
          <cell r="G89">
            <v>668.02982048055833</v>
          </cell>
          <cell r="H89">
            <v>604.81357240436978</v>
          </cell>
          <cell r="I89">
            <v>2930.3227188657274</v>
          </cell>
          <cell r="K89">
            <v>2998.298054634296</v>
          </cell>
          <cell r="L89">
            <v>3089.1068143027387</v>
          </cell>
          <cell r="M89">
            <v>3162.538601968653</v>
          </cell>
          <cell r="N89">
            <v>3271.0132001386796</v>
          </cell>
          <cell r="U89">
            <v>2930.3227188657274</v>
          </cell>
          <cell r="V89">
            <v>3271.0132001386796</v>
          </cell>
          <cell r="W89">
            <v>3595.6011668800475</v>
          </cell>
          <cell r="X89">
            <v>3958.7904423962409</v>
          </cell>
          <cell r="Y89">
            <v>4339.869206236739</v>
          </cell>
          <cell r="Z89">
            <v>4733.9604256944049</v>
          </cell>
          <cell r="AD89" t="str">
            <v>Options / Warrant</v>
          </cell>
          <cell r="AF89">
            <v>6.0178096300000004</v>
          </cell>
        </row>
        <row r="90">
          <cell r="AD90" t="str">
            <v>Make Whole Table</v>
          </cell>
          <cell r="AF90">
            <v>0</v>
          </cell>
        </row>
        <row r="91">
          <cell r="C91" t="str">
            <v>CHECK</v>
          </cell>
          <cell r="F91">
            <v>0</v>
          </cell>
          <cell r="G91">
            <v>-32.799999999999955</v>
          </cell>
          <cell r="H91">
            <v>0</v>
          </cell>
          <cell r="I91">
            <v>-32.800000000000182</v>
          </cell>
          <cell r="K91">
            <v>-32.800000000000182</v>
          </cell>
          <cell r="L91">
            <v>-32.799999999999727</v>
          </cell>
          <cell r="M91">
            <v>-32.799999999999727</v>
          </cell>
          <cell r="N91">
            <v>-32.799999999999727</v>
          </cell>
          <cell r="U91">
            <v>-32.800000000000182</v>
          </cell>
          <cell r="V91">
            <v>-32.799999999999727</v>
          </cell>
          <cell r="W91">
            <v>-32.800000000000182</v>
          </cell>
          <cell r="X91">
            <v>-32.799999999999727</v>
          </cell>
          <cell r="Y91">
            <v>-32.799999999992906</v>
          </cell>
          <cell r="Z91">
            <v>-32.800000119789729</v>
          </cell>
          <cell r="AH91" t="str">
            <v>Current</v>
          </cell>
        </row>
        <row r="92">
          <cell r="AD92" t="str">
            <v>Options</v>
          </cell>
          <cell r="AF92" t="str">
            <v>Outstanding</v>
          </cell>
          <cell r="AG92" t="str">
            <v>Strike Price</v>
          </cell>
          <cell r="AH92">
            <v>10.1</v>
          </cell>
          <cell r="AI92">
            <v>11</v>
          </cell>
          <cell r="AJ92">
            <v>12</v>
          </cell>
          <cell r="AK92">
            <v>13</v>
          </cell>
          <cell r="AL92">
            <v>14</v>
          </cell>
          <cell r="AM92">
            <v>15</v>
          </cell>
          <cell r="AN92">
            <v>16</v>
          </cell>
          <cell r="AO92">
            <v>17</v>
          </cell>
        </row>
        <row r="93">
          <cell r="C93" t="str">
            <v>Drivers and Assumptions</v>
          </cell>
        </row>
        <row r="94">
          <cell r="C94" t="str">
            <v>Days in Period</v>
          </cell>
          <cell r="I94">
            <v>92</v>
          </cell>
          <cell r="K94">
            <v>91</v>
          </cell>
          <cell r="L94">
            <v>91</v>
          </cell>
          <cell r="M94">
            <v>92</v>
          </cell>
          <cell r="N94">
            <v>92</v>
          </cell>
          <cell r="P94">
            <v>90</v>
          </cell>
          <cell r="Q94">
            <v>91</v>
          </cell>
          <cell r="R94">
            <v>92</v>
          </cell>
          <cell r="S94">
            <v>92</v>
          </cell>
          <cell r="U94">
            <v>365</v>
          </cell>
          <cell r="V94">
            <v>366</v>
          </cell>
          <cell r="W94">
            <v>365</v>
          </cell>
          <cell r="X94">
            <v>365</v>
          </cell>
          <cell r="Y94">
            <v>365</v>
          </cell>
          <cell r="Z94">
            <v>366</v>
          </cell>
          <cell r="AD94" t="str">
            <v>Options 1</v>
          </cell>
          <cell r="AF94">
            <v>2.0680000000000001</v>
          </cell>
          <cell r="AG94">
            <v>6.11</v>
          </cell>
          <cell r="AH94">
            <v>0.81696237623762369</v>
          </cell>
          <cell r="AI94">
            <v>0.91932000000000003</v>
          </cell>
          <cell r="AJ94">
            <v>1.0150433333333333</v>
          </cell>
          <cell r="AK94">
            <v>1.0960400000000001</v>
          </cell>
          <cell r="AL94">
            <v>1.1654657142857141</v>
          </cell>
          <cell r="AM94">
            <v>1.2256346666666667</v>
          </cell>
          <cell r="AN94">
            <v>1.2782825000000002</v>
          </cell>
          <cell r="AO94">
            <v>1.3247364705882354</v>
          </cell>
        </row>
        <row r="95">
          <cell r="AD95" t="str">
            <v>Options 2</v>
          </cell>
          <cell r="AF95">
            <v>1.887</v>
          </cell>
          <cell r="AG95">
            <v>11.36</v>
          </cell>
          <cell r="AH95">
            <v>0</v>
          </cell>
          <cell r="AI95">
            <v>0</v>
          </cell>
          <cell r="AJ95">
            <v>0.10064000000000009</v>
          </cell>
          <cell r="AK95">
            <v>0.23805230769230779</v>
          </cell>
          <cell r="AL95">
            <v>0.35583428571428577</v>
          </cell>
          <cell r="AM95">
            <v>0.45791200000000004</v>
          </cell>
          <cell r="AN95">
            <v>0.54723000000000011</v>
          </cell>
          <cell r="AO95">
            <v>0.62604000000000004</v>
          </cell>
        </row>
        <row r="96">
          <cell r="C96" t="str">
            <v>Balance Sheet:</v>
          </cell>
          <cell r="AD96" t="str">
            <v>Options 3</v>
          </cell>
          <cell r="AF96">
            <v>2.077</v>
          </cell>
          <cell r="AG96">
            <v>13.83</v>
          </cell>
          <cell r="AH96">
            <v>0</v>
          </cell>
          <cell r="AI96">
            <v>0</v>
          </cell>
          <cell r="AJ96">
            <v>0</v>
          </cell>
          <cell r="AK96">
            <v>0</v>
          </cell>
          <cell r="AL96">
            <v>2.5220714285714273E-2</v>
          </cell>
          <cell r="AM96">
            <v>0.16200599999999998</v>
          </cell>
          <cell r="AN96">
            <v>0.28169312499999999</v>
          </cell>
          <cell r="AO96">
            <v>0.38729941176470584</v>
          </cell>
        </row>
        <row r="97">
          <cell r="C97" t="str">
            <v>Assets - ST</v>
          </cell>
          <cell r="AD97" t="str">
            <v>Options 4</v>
          </cell>
          <cell r="AF97">
            <v>2.2749999999999999</v>
          </cell>
          <cell r="AG97">
            <v>19.829999999999998</v>
          </cell>
          <cell r="AH97">
            <v>0</v>
          </cell>
          <cell r="AI97">
            <v>0</v>
          </cell>
          <cell r="AJ97">
            <v>0</v>
          </cell>
          <cell r="AK97">
            <v>0</v>
          </cell>
          <cell r="AL97">
            <v>0</v>
          </cell>
          <cell r="AM97">
            <v>0</v>
          </cell>
          <cell r="AN97">
            <v>0</v>
          </cell>
          <cell r="AO97">
            <v>0</v>
          </cell>
        </row>
        <row r="98">
          <cell r="C98" t="str">
            <v>Days Sales Outstanding (DSO)</v>
          </cell>
          <cell r="I98">
            <v>58.344481423584902</v>
          </cell>
          <cell r="K98">
            <v>58.344481423584902</v>
          </cell>
          <cell r="L98">
            <v>58.344481423584902</v>
          </cell>
          <cell r="M98">
            <v>58.344481423584902</v>
          </cell>
          <cell r="N98">
            <v>58.344481423584902</v>
          </cell>
          <cell r="P98">
            <v>58.344481423584902</v>
          </cell>
          <cell r="Q98">
            <v>58.344481423584902</v>
          </cell>
          <cell r="R98">
            <v>58.344481423584902</v>
          </cell>
          <cell r="S98">
            <v>58.344481423584902</v>
          </cell>
          <cell r="U98">
            <v>60.51267572174995</v>
          </cell>
          <cell r="V98">
            <v>60.51267572174995</v>
          </cell>
          <cell r="W98">
            <v>60.51267572174995</v>
          </cell>
          <cell r="X98">
            <v>60.51267572174995</v>
          </cell>
          <cell r="Y98">
            <v>60.51267572174995</v>
          </cell>
          <cell r="Z98">
            <v>60.51267572174995</v>
          </cell>
          <cell r="AD98" t="str">
            <v>Market-Based Awards</v>
          </cell>
          <cell r="AF98">
            <v>0.62211499999999997</v>
          </cell>
          <cell r="AG98">
            <v>11.57</v>
          </cell>
          <cell r="AH98">
            <v>0</v>
          </cell>
          <cell r="AI98">
            <v>0</v>
          </cell>
          <cell r="AJ98">
            <v>2.2292454166666649E-2</v>
          </cell>
          <cell r="AK98">
            <v>6.8432649999999984E-2</v>
          </cell>
          <cell r="AL98">
            <v>0.10798138928571427</v>
          </cell>
          <cell r="AM98">
            <v>0.14225696333333332</v>
          </cell>
          <cell r="AN98">
            <v>0.17224809062499999</v>
          </cell>
          <cell r="AO98">
            <v>0.19871084999999999</v>
          </cell>
        </row>
        <row r="99">
          <cell r="C99" t="str">
            <v>Days Inventory Outstanding (DIO)</v>
          </cell>
          <cell r="I99">
            <v>52.189602870377655</v>
          </cell>
          <cell r="K99">
            <v>52.189602870377655</v>
          </cell>
          <cell r="L99">
            <v>52.189602870377655</v>
          </cell>
          <cell r="M99">
            <v>52.189602870377655</v>
          </cell>
          <cell r="N99">
            <v>52.189602870377655</v>
          </cell>
          <cell r="P99">
            <v>52.189602870377655</v>
          </cell>
          <cell r="Q99">
            <v>52.189602870377655</v>
          </cell>
          <cell r="R99">
            <v>52.189602870377655</v>
          </cell>
          <cell r="S99">
            <v>52.189602870377655</v>
          </cell>
          <cell r="U99">
            <v>54.338302887947421</v>
          </cell>
          <cell r="V99">
            <v>54.338302887947421</v>
          </cell>
          <cell r="W99">
            <v>54.338302887947421</v>
          </cell>
          <cell r="X99">
            <v>54.338302887947421</v>
          </cell>
          <cell r="Y99">
            <v>54.338302887947421</v>
          </cell>
          <cell r="Z99">
            <v>54.338302887947421</v>
          </cell>
          <cell r="AD99" t="str">
            <v>RSUs</v>
          </cell>
          <cell r="AF99">
            <v>4.03</v>
          </cell>
          <cell r="AG99">
            <v>0</v>
          </cell>
          <cell r="AH99">
            <v>4.03</v>
          </cell>
          <cell r="AI99">
            <v>4.03</v>
          </cell>
          <cell r="AJ99">
            <v>4.03</v>
          </cell>
          <cell r="AK99">
            <v>4.03</v>
          </cell>
          <cell r="AL99">
            <v>4.03</v>
          </cell>
          <cell r="AM99">
            <v>4.03</v>
          </cell>
          <cell r="AN99">
            <v>4.03</v>
          </cell>
          <cell r="AO99">
            <v>4.03</v>
          </cell>
        </row>
        <row r="100">
          <cell r="C100" t="str">
            <v>Prepaid Expenses &amp; Other % of Revenue</v>
          </cell>
          <cell r="I100">
            <v>0.10487803948890048</v>
          </cell>
          <cell r="K100">
            <v>0.10487803948890048</v>
          </cell>
          <cell r="L100">
            <v>0.10487803948890048</v>
          </cell>
          <cell r="M100">
            <v>0.10487803948890048</v>
          </cell>
          <cell r="N100">
            <v>0.10487803948890048</v>
          </cell>
          <cell r="P100">
            <v>0.10487803948890048</v>
          </cell>
          <cell r="Q100">
            <v>0.10487803948890048</v>
          </cell>
          <cell r="R100">
            <v>0.10487803948890048</v>
          </cell>
          <cell r="S100">
            <v>0.10487803948890048</v>
          </cell>
          <cell r="U100">
            <v>2.7417389130325313E-2</v>
          </cell>
          <cell r="V100">
            <v>2.7417389130325313E-2</v>
          </cell>
          <cell r="W100">
            <v>2.7417389130325313E-2</v>
          </cell>
          <cell r="X100">
            <v>2.7417389130325313E-2</v>
          </cell>
          <cell r="Y100">
            <v>2.7417389130325313E-2</v>
          </cell>
          <cell r="Z100">
            <v>2.7417389130325313E-2</v>
          </cell>
          <cell r="AD100" t="str">
            <v>Options 7</v>
          </cell>
          <cell r="AF100">
            <v>0</v>
          </cell>
          <cell r="AG100">
            <v>0</v>
          </cell>
          <cell r="AH100">
            <v>0</v>
          </cell>
          <cell r="AI100">
            <v>0</v>
          </cell>
          <cell r="AJ100">
            <v>0</v>
          </cell>
          <cell r="AK100">
            <v>0</v>
          </cell>
          <cell r="AL100">
            <v>0</v>
          </cell>
          <cell r="AM100">
            <v>0</v>
          </cell>
          <cell r="AN100">
            <v>0</v>
          </cell>
          <cell r="AO100">
            <v>0</v>
          </cell>
        </row>
        <row r="101">
          <cell r="C101" t="str">
            <v>Assets - LT</v>
          </cell>
          <cell r="AD101" t="str">
            <v>Total Options</v>
          </cell>
          <cell r="AF101">
            <v>12.959115000000001</v>
          </cell>
          <cell r="AH101">
            <v>4.8469623762376237</v>
          </cell>
          <cell r="AI101">
            <v>4.9493200000000002</v>
          </cell>
          <cell r="AJ101">
            <v>5.1679757875000005</v>
          </cell>
          <cell r="AK101">
            <v>5.4325249576923085</v>
          </cell>
          <cell r="AL101">
            <v>5.6845021035714289</v>
          </cell>
          <cell r="AM101">
            <v>6.0178096300000004</v>
          </cell>
          <cell r="AN101">
            <v>6.3094537156250006</v>
          </cell>
          <cell r="AO101">
            <v>6.5667867323529414</v>
          </cell>
        </row>
        <row r="102">
          <cell r="C102" t="str">
            <v>Non Current Other Assets % of Revenue</v>
          </cell>
          <cell r="I102">
            <v>8.3579013205287572E-2</v>
          </cell>
          <cell r="K102">
            <v>8.3579013205287572E-2</v>
          </cell>
          <cell r="L102">
            <v>8.3579013205287572E-2</v>
          </cell>
          <cell r="M102">
            <v>8.3579013205287572E-2</v>
          </cell>
          <cell r="N102">
            <v>8.3579013205287572E-2</v>
          </cell>
          <cell r="P102">
            <v>8.3579013205287572E-2</v>
          </cell>
          <cell r="Q102">
            <v>8.3579013205287572E-2</v>
          </cell>
          <cell r="R102">
            <v>8.3579013205287572E-2</v>
          </cell>
          <cell r="S102">
            <v>8.3579013205287572E-2</v>
          </cell>
          <cell r="U102">
            <v>2.1849362739284277E-2</v>
          </cell>
          <cell r="V102">
            <v>2.1849362739284277E-2</v>
          </cell>
          <cell r="W102">
            <v>2.1849362739284277E-2</v>
          </cell>
          <cell r="X102">
            <v>2.1849362739284277E-2</v>
          </cell>
          <cell r="Y102">
            <v>2.1849362739284277E-2</v>
          </cell>
          <cell r="Z102">
            <v>2.1849362739284277E-2</v>
          </cell>
        </row>
        <row r="103">
          <cell r="AD103" t="str">
            <v>Converts</v>
          </cell>
        </row>
        <row r="104">
          <cell r="C104" t="str">
            <v>Liabilities - ST</v>
          </cell>
        </row>
        <row r="105">
          <cell r="C105" t="str">
            <v>Days Payable Outstanding (DPO)</v>
          </cell>
          <cell r="I105">
            <v>55.122338097561126</v>
          </cell>
          <cell r="K105">
            <v>55.122338097561126</v>
          </cell>
          <cell r="L105">
            <v>55.122338097561126</v>
          </cell>
          <cell r="M105">
            <v>55.122338097561126</v>
          </cell>
          <cell r="N105">
            <v>55.122338097561126</v>
          </cell>
          <cell r="P105">
            <v>55.122338097561126</v>
          </cell>
          <cell r="Q105">
            <v>55.122338097561126</v>
          </cell>
          <cell r="R105">
            <v>55.122338097561126</v>
          </cell>
          <cell r="S105">
            <v>55.122338097561126</v>
          </cell>
          <cell r="U105">
            <v>57.391781862689719</v>
          </cell>
          <cell r="V105">
            <v>57.391781862689719</v>
          </cell>
          <cell r="W105">
            <v>57.391781862689719</v>
          </cell>
          <cell r="X105">
            <v>57.391781862689719</v>
          </cell>
          <cell r="Y105">
            <v>57.391781862689719</v>
          </cell>
          <cell r="Z105">
            <v>57.391781862689719</v>
          </cell>
          <cell r="AD105" t="str">
            <v>Fully Diluted Shares</v>
          </cell>
          <cell r="AH105">
            <v>96.557962376237626</v>
          </cell>
          <cell r="AI105">
            <v>96.660319999999999</v>
          </cell>
          <cell r="AJ105">
            <v>96.878975787499996</v>
          </cell>
          <cell r="AK105">
            <v>97.143524957692307</v>
          </cell>
          <cell r="AL105">
            <v>97.395502103571431</v>
          </cell>
          <cell r="AM105">
            <v>97.728809630000001</v>
          </cell>
          <cell r="AN105">
            <v>98.020453715624996</v>
          </cell>
          <cell r="AO105">
            <v>98.277786732352936</v>
          </cell>
        </row>
        <row r="106">
          <cell r="C106" t="str">
            <v>Other Accrued Liabilities % of Revenue</v>
          </cell>
          <cell r="I106">
            <v>0.19556773575868305</v>
          </cell>
          <cell r="K106">
            <v>0.19556773575868305</v>
          </cell>
          <cell r="L106">
            <v>0.19556773575868305</v>
          </cell>
          <cell r="M106">
            <v>0.19556773575868305</v>
          </cell>
          <cell r="N106">
            <v>0.19556773575868305</v>
          </cell>
          <cell r="P106">
            <v>0.19556773575868305</v>
          </cell>
          <cell r="Q106">
            <v>0.19556773575868305</v>
          </cell>
          <cell r="R106">
            <v>0.19556773575868305</v>
          </cell>
          <cell r="S106">
            <v>0.19556773575868305</v>
          </cell>
          <cell r="U106">
            <v>5.1125638301046987E-2</v>
          </cell>
          <cell r="V106">
            <v>5.1125638301046987E-2</v>
          </cell>
          <cell r="W106">
            <v>5.1125638301046987E-2</v>
          </cell>
          <cell r="X106">
            <v>5.1125638301046987E-2</v>
          </cell>
          <cell r="Y106">
            <v>5.1125638301046987E-2</v>
          </cell>
          <cell r="Z106">
            <v>5.1125638301046987E-2</v>
          </cell>
        </row>
        <row r="107">
          <cell r="C107" t="str">
            <v>Accrued Compensation % of Revenue</v>
          </cell>
          <cell r="I107">
            <v>6.1399059927177237E-2</v>
          </cell>
          <cell r="K107">
            <v>6.1399059927177237E-2</v>
          </cell>
          <cell r="L107">
            <v>6.1399059927177237E-2</v>
          </cell>
          <cell r="M107">
            <v>6.1399059927177237E-2</v>
          </cell>
          <cell r="N107">
            <v>6.1399059927177237E-2</v>
          </cell>
          <cell r="P107">
            <v>6.1399059927177237E-2</v>
          </cell>
          <cell r="Q107">
            <v>6.1399059927177237E-2</v>
          </cell>
          <cell r="R107">
            <v>6.1399059927177237E-2</v>
          </cell>
          <cell r="S107">
            <v>6.1399059927177237E-2</v>
          </cell>
          <cell r="U107">
            <v>1.6051042968225397E-2</v>
          </cell>
          <cell r="V107">
            <v>1.6051042968225397E-2</v>
          </cell>
          <cell r="W107">
            <v>1.6051042968225397E-2</v>
          </cell>
          <cell r="X107">
            <v>1.6051042968225397E-2</v>
          </cell>
          <cell r="Y107">
            <v>1.6051042968225397E-2</v>
          </cell>
          <cell r="Z107">
            <v>1.6051042968225397E-2</v>
          </cell>
          <cell r="AD107" t="str">
            <v>Igloo Make Whole Calculation</v>
          </cell>
        </row>
        <row r="108">
          <cell r="C108" t="str">
            <v>Liabilities - LT</v>
          </cell>
        </row>
        <row r="109">
          <cell r="C109" t="str">
            <v>Other Long-term liabilities % of Revenue</v>
          </cell>
          <cell r="I109">
            <v>7.2745601827418377E-2</v>
          </cell>
          <cell r="K109">
            <v>7.2745601827418377E-2</v>
          </cell>
          <cell r="L109">
            <v>7.2745601827418377E-2</v>
          </cell>
          <cell r="M109">
            <v>7.2745601827418377E-2</v>
          </cell>
          <cell r="N109">
            <v>7.2745601827418377E-2</v>
          </cell>
          <cell r="P109">
            <v>7.2745601827418377E-2</v>
          </cell>
          <cell r="Q109">
            <v>7.2745601827418377E-2</v>
          </cell>
          <cell r="R109">
            <v>7.2745601827418377E-2</v>
          </cell>
          <cell r="S109">
            <v>7.2745601827418377E-2</v>
          </cell>
          <cell r="U109">
            <v>1.9017274565216451E-2</v>
          </cell>
          <cell r="V109">
            <v>1.9017274565216451E-2</v>
          </cell>
          <cell r="W109">
            <v>1.9017274565216451E-2</v>
          </cell>
          <cell r="X109">
            <v>1.9017274565216451E-2</v>
          </cell>
          <cell r="Y109">
            <v>1.9017274565216451E-2</v>
          </cell>
          <cell r="Z109">
            <v>1.9017274565216451E-2</v>
          </cell>
          <cell r="AD109" t="str">
            <v>Slope</v>
          </cell>
          <cell r="AE109">
            <v>-2.0778999999999996</v>
          </cell>
          <cell r="AF109">
            <v>-1.7858999999999998</v>
          </cell>
          <cell r="AG109">
            <v>-1.3533217993079583</v>
          </cell>
          <cell r="AH109">
            <v>-1.0154054054054056</v>
          </cell>
          <cell r="AI109">
            <v>-0.82374999999999998</v>
          </cell>
          <cell r="AJ109">
            <v>-0.61108000000000007</v>
          </cell>
          <cell r="AK109">
            <v>-0.43852000000000002</v>
          </cell>
          <cell r="AL109">
            <v>-0.31231999999999999</v>
          </cell>
          <cell r="AM109">
            <v>-0.21752000000000002</v>
          </cell>
          <cell r="AN109">
            <v>-0.10900000000000001</v>
          </cell>
          <cell r="AO109">
            <v>-4.6800000000000001E-3</v>
          </cell>
          <cell r="AP109">
            <v>0</v>
          </cell>
        </row>
        <row r="110">
          <cell r="AD110" t="str">
            <v>Strike</v>
          </cell>
          <cell r="AE110">
            <v>17</v>
          </cell>
          <cell r="AF110">
            <v>18</v>
          </cell>
          <cell r="AG110">
            <v>19</v>
          </cell>
          <cell r="AH110">
            <v>21.89</v>
          </cell>
          <cell r="AI110">
            <v>23</v>
          </cell>
          <cell r="AJ110">
            <v>25</v>
          </cell>
          <cell r="AK110">
            <v>27.5</v>
          </cell>
          <cell r="AL110">
            <v>30</v>
          </cell>
          <cell r="AM110">
            <v>32.5</v>
          </cell>
          <cell r="AN110">
            <v>35</v>
          </cell>
          <cell r="AO110">
            <v>40</v>
          </cell>
          <cell r="AP110">
            <v>45</v>
          </cell>
        </row>
        <row r="111">
          <cell r="C111" t="str">
            <v>Cash Flow:</v>
          </cell>
          <cell r="AD111" t="str">
            <v>Addtl. Shares</v>
          </cell>
          <cell r="AE111">
            <v>15.0665</v>
          </cell>
          <cell r="AF111">
            <v>12.9886</v>
          </cell>
          <cell r="AG111">
            <v>11.2027</v>
          </cell>
          <cell r="AH111">
            <v>7.2915999999999999</v>
          </cell>
          <cell r="AI111">
            <v>6.1645000000000003</v>
          </cell>
          <cell r="AJ111">
            <v>4.5170000000000003</v>
          </cell>
          <cell r="AK111">
            <v>2.9893000000000001</v>
          </cell>
          <cell r="AL111">
            <v>1.893</v>
          </cell>
          <cell r="AM111">
            <v>1.1122000000000001</v>
          </cell>
          <cell r="AN111">
            <v>0.56840000000000002</v>
          </cell>
          <cell r="AO111">
            <v>2.3400000000000001E-2</v>
          </cell>
          <cell r="AP111">
            <v>0</v>
          </cell>
        </row>
        <row r="112">
          <cell r="C112" t="str">
            <v>CapEx % of Revenue</v>
          </cell>
          <cell r="I112">
            <v>0</v>
          </cell>
          <cell r="K112">
            <v>-2.4385677082916512E-2</v>
          </cell>
          <cell r="L112">
            <v>-2.4111134627477906E-2</v>
          </cell>
          <cell r="M112">
            <v>-2.367001620471855E-2</v>
          </cell>
          <cell r="N112">
            <v>-2.3294050238894404E-2</v>
          </cell>
          <cell r="U112">
            <v>0</v>
          </cell>
          <cell r="V112">
            <v>-2.3845211138070067E-2</v>
          </cell>
          <cell r="W112">
            <v>-2.4477827197957942E-2</v>
          </cell>
          <cell r="X112">
            <v>-2.4645668078263072E-2</v>
          </cell>
          <cell r="Y112">
            <v>-2.4785245682084751E-2</v>
          </cell>
          <cell r="Z112">
            <v>-2.4893470766299795E-2</v>
          </cell>
          <cell r="AD112" t="str">
            <v>Shares Iss.</v>
          </cell>
          <cell r="AF112">
            <v>0</v>
          </cell>
          <cell r="AG112">
            <v>0</v>
          </cell>
          <cell r="AH112">
            <v>0</v>
          </cell>
          <cell r="AI112">
            <v>0</v>
          </cell>
          <cell r="AJ112">
            <v>0</v>
          </cell>
          <cell r="AK112">
            <v>0</v>
          </cell>
          <cell r="AL112">
            <v>0</v>
          </cell>
          <cell r="AM112">
            <v>15.0665</v>
          </cell>
        </row>
        <row r="114">
          <cell r="C114" t="str">
            <v>Summary Balance Sheet Detail</v>
          </cell>
          <cell r="F114" t="str">
            <v>CY 2015</v>
          </cell>
          <cell r="K114" t="str">
            <v>CY2016E</v>
          </cell>
          <cell r="P114" t="str">
            <v>CY 2017</v>
          </cell>
          <cell r="U114" t="str">
            <v>Year Ended December 31,</v>
          </cell>
          <cell r="AD114" t="str">
            <v>Make-Whole Calculation</v>
          </cell>
        </row>
        <row r="115">
          <cell r="C115" t="str">
            <v>$MM, Non-GAAP (1)</v>
          </cell>
          <cell r="F115" t="str">
            <v>Mar. '15</v>
          </cell>
          <cell r="G115" t="str">
            <v>Jun. '15</v>
          </cell>
          <cell r="H115" t="str">
            <v>Sep. '15</v>
          </cell>
          <cell r="I115" t="str">
            <v>Dec. '15</v>
          </cell>
          <cell r="K115" t="str">
            <v>Mar. '16</v>
          </cell>
          <cell r="L115" t="str">
            <v>Jun. '16</v>
          </cell>
          <cell r="M115" t="str">
            <v>Sep. '16</v>
          </cell>
          <cell r="N115" t="str">
            <v>Dec. '16</v>
          </cell>
          <cell r="P115" t="str">
            <v>Mar. '17</v>
          </cell>
          <cell r="Q115" t="str">
            <v>Jun. '17</v>
          </cell>
          <cell r="R115" t="str">
            <v>Sep. '17</v>
          </cell>
          <cell r="S115" t="str">
            <v>Dec. '17</v>
          </cell>
          <cell r="U115" t="str">
            <v>CY2015E</v>
          </cell>
          <cell r="V115" t="str">
            <v>CY2016E</v>
          </cell>
          <cell r="W115" t="str">
            <v>CY2017E</v>
          </cell>
          <cell r="X115" t="str">
            <v>CY2018E</v>
          </cell>
          <cell r="Y115" t="str">
            <v>CY2019E</v>
          </cell>
          <cell r="Z115" t="str">
            <v>CY2020E</v>
          </cell>
          <cell r="AD115" t="str">
            <v>Take-Out Prices</v>
          </cell>
          <cell r="AF115">
            <v>10.1</v>
          </cell>
          <cell r="AG115">
            <v>11</v>
          </cell>
          <cell r="AH115">
            <v>12</v>
          </cell>
          <cell r="AI115">
            <v>13</v>
          </cell>
          <cell r="AJ115">
            <v>14</v>
          </cell>
          <cell r="AK115">
            <v>15</v>
          </cell>
          <cell r="AL115">
            <v>16</v>
          </cell>
          <cell r="AM115">
            <v>17</v>
          </cell>
          <cell r="AO115" t="str">
            <v>Assumptions</v>
          </cell>
        </row>
        <row r="117">
          <cell r="C117" t="str">
            <v>Total Debt</v>
          </cell>
          <cell r="K117">
            <v>663.36703734246953</v>
          </cell>
          <cell r="L117">
            <v>646.61733942967226</v>
          </cell>
          <cell r="M117">
            <v>625.59933418976857</v>
          </cell>
          <cell r="N117">
            <v>607.73586848798914</v>
          </cell>
          <cell r="U117">
            <v>680.2435001793699</v>
          </cell>
          <cell r="V117">
            <v>607.73586848798936</v>
          </cell>
          <cell r="W117">
            <v>519.31056138865188</v>
          </cell>
          <cell r="X117">
            <v>424.35956924540392</v>
          </cell>
          <cell r="Y117">
            <v>321.74499415029703</v>
          </cell>
          <cell r="Z117">
            <v>211.54021723673276</v>
          </cell>
          <cell r="AD117" t="str">
            <v>Initial Conversation Ratio</v>
          </cell>
          <cell r="AG117">
            <v>45.683</v>
          </cell>
          <cell r="AH117">
            <v>45.683</v>
          </cell>
          <cell r="AI117">
            <v>45.683</v>
          </cell>
          <cell r="AJ117">
            <v>45.683</v>
          </cell>
          <cell r="AK117">
            <v>45.683</v>
          </cell>
          <cell r="AL117">
            <v>45.683</v>
          </cell>
          <cell r="AM117">
            <v>45.683</v>
          </cell>
        </row>
        <row r="118">
          <cell r="C118" t="str">
            <v>Total Cash</v>
          </cell>
          <cell r="K118">
            <v>350.62938851070089</v>
          </cell>
          <cell r="L118">
            <v>400.87848224909237</v>
          </cell>
          <cell r="M118">
            <v>463.93249796880377</v>
          </cell>
          <cell r="N118">
            <v>517.5228950741415</v>
          </cell>
          <cell r="U118">
            <v>300</v>
          </cell>
          <cell r="V118">
            <v>517.5228950741415</v>
          </cell>
          <cell r="W118">
            <v>782.79881637215385</v>
          </cell>
          <cell r="X118">
            <v>1067.651792801898</v>
          </cell>
          <cell r="Y118">
            <v>1375.4955180872257</v>
          </cell>
          <cell r="Z118">
            <v>1706.1098487066324</v>
          </cell>
          <cell r="AD118" t="str">
            <v xml:space="preserve">Incremental Conversion  Shares </v>
          </cell>
          <cell r="AG118">
            <v>0</v>
          </cell>
          <cell r="AH118">
            <v>0</v>
          </cell>
          <cell r="AI118">
            <v>0</v>
          </cell>
          <cell r="AJ118">
            <v>0</v>
          </cell>
          <cell r="AK118">
            <v>0</v>
          </cell>
          <cell r="AL118">
            <v>0</v>
          </cell>
          <cell r="AM118">
            <v>15.0665</v>
          </cell>
        </row>
        <row r="119">
          <cell r="C119" t="str">
            <v>Working Capital Schedule</v>
          </cell>
          <cell r="AD119" t="str">
            <v>Conversion ratio</v>
          </cell>
          <cell r="AF119">
            <v>45.683</v>
          </cell>
          <cell r="AG119">
            <v>45.683</v>
          </cell>
          <cell r="AH119">
            <v>45.683</v>
          </cell>
          <cell r="AI119">
            <v>45.683</v>
          </cell>
          <cell r="AJ119">
            <v>45.683</v>
          </cell>
          <cell r="AK119">
            <v>45.683</v>
          </cell>
          <cell r="AL119">
            <v>45.683</v>
          </cell>
          <cell r="AM119">
            <v>60.749499999999998</v>
          </cell>
          <cell r="AO119">
            <v>45.683</v>
          </cell>
        </row>
        <row r="120">
          <cell r="AD120" t="str">
            <v>Principal</v>
          </cell>
          <cell r="AF120">
            <v>175</v>
          </cell>
          <cell r="AG120">
            <v>175</v>
          </cell>
          <cell r="AH120">
            <v>175</v>
          </cell>
          <cell r="AI120">
            <v>175</v>
          </cell>
          <cell r="AJ120">
            <v>175</v>
          </cell>
          <cell r="AK120">
            <v>175</v>
          </cell>
          <cell r="AL120">
            <v>175</v>
          </cell>
          <cell r="AM120">
            <v>175</v>
          </cell>
          <cell r="AO120">
            <v>175</v>
          </cell>
        </row>
        <row r="121">
          <cell r="C121" t="str">
            <v>Current Assets</v>
          </cell>
          <cell r="F121">
            <v>536.19508360500822</v>
          </cell>
          <cell r="G121">
            <v>133.24555316090274</v>
          </cell>
          <cell r="I121">
            <v>669.44063676591088</v>
          </cell>
          <cell r="K121">
            <v>683.72903380444598</v>
          </cell>
          <cell r="L121">
            <v>719.98777994403395</v>
          </cell>
          <cell r="M121">
            <v>728.37910881148025</v>
          </cell>
          <cell r="N121">
            <v>778.65810225429095</v>
          </cell>
          <cell r="P121">
            <v>0</v>
          </cell>
          <cell r="Q121">
            <v>0</v>
          </cell>
          <cell r="R121">
            <v>0</v>
          </cell>
          <cell r="S121">
            <v>0</v>
          </cell>
          <cell r="U121">
            <v>669.44063676591088</v>
          </cell>
          <cell r="V121">
            <v>778.65810225429095</v>
          </cell>
          <cell r="W121">
            <v>826.96761892041695</v>
          </cell>
          <cell r="X121">
            <v>892.49780593392074</v>
          </cell>
          <cell r="Y121">
            <v>952.89531279536664</v>
          </cell>
          <cell r="Z121">
            <v>1003.7057274758338</v>
          </cell>
          <cell r="AD121" t="str">
            <v>Issued Shares</v>
          </cell>
          <cell r="AF121">
            <v>7.9945249999999994</v>
          </cell>
          <cell r="AG121">
            <v>7.9945249999999994</v>
          </cell>
          <cell r="AH121">
            <v>7.9945249999999994</v>
          </cell>
          <cell r="AI121">
            <v>7.9945249999999994</v>
          </cell>
          <cell r="AJ121">
            <v>7.9945249999999994</v>
          </cell>
          <cell r="AK121">
            <v>7.9945249999999994</v>
          </cell>
          <cell r="AL121">
            <v>7.9945249999999994</v>
          </cell>
          <cell r="AM121">
            <v>10.6311625</v>
          </cell>
        </row>
        <row r="122">
          <cell r="C122" t="str">
            <v>Current Liabilities</v>
          </cell>
          <cell r="F122">
            <v>451.05673172541572</v>
          </cell>
          <cell r="G122">
            <v>70.120453129011736</v>
          </cell>
          <cell r="I122">
            <v>521.17718485442742</v>
          </cell>
          <cell r="K122">
            <v>527.41388542594746</v>
          </cell>
          <cell r="L122">
            <v>548.72299088181512</v>
          </cell>
          <cell r="M122">
            <v>555.32816856079558</v>
          </cell>
          <cell r="N122">
            <v>584.26928113802614</v>
          </cell>
          <cell r="P122">
            <v>0</v>
          </cell>
          <cell r="Q122">
            <v>0</v>
          </cell>
          <cell r="R122">
            <v>0</v>
          </cell>
          <cell r="S122">
            <v>0</v>
          </cell>
          <cell r="U122">
            <v>521.17718485442742</v>
          </cell>
          <cell r="V122">
            <v>584.26928113802614</v>
          </cell>
          <cell r="W122">
            <v>611.97247354916794</v>
          </cell>
          <cell r="X122">
            <v>649.49264572357743</v>
          </cell>
          <cell r="Y122">
            <v>684.07000519425935</v>
          </cell>
          <cell r="Z122">
            <v>713.65386070877196</v>
          </cell>
          <cell r="AD122" t="str">
            <v>Total Consideration</v>
          </cell>
          <cell r="AF122">
            <v>80.744702499999988</v>
          </cell>
          <cell r="AG122">
            <v>87.939774999999997</v>
          </cell>
          <cell r="AH122">
            <v>95.934299999999993</v>
          </cell>
          <cell r="AI122">
            <v>103.92882499999999</v>
          </cell>
          <cell r="AJ122">
            <v>111.92335</v>
          </cell>
          <cell r="AK122">
            <v>119.917875</v>
          </cell>
          <cell r="AL122">
            <v>127.91239999999999</v>
          </cell>
          <cell r="AM122">
            <v>180.72976249999999</v>
          </cell>
        </row>
        <row r="123">
          <cell r="C123" t="str">
            <v>Net Working Capital</v>
          </cell>
          <cell r="F123">
            <v>85.138351879592506</v>
          </cell>
          <cell r="G123">
            <v>63.125100031891009</v>
          </cell>
          <cell r="I123">
            <v>148.26345191148346</v>
          </cell>
          <cell r="K123">
            <v>156.31514837849852</v>
          </cell>
          <cell r="L123">
            <v>171.26478906221882</v>
          </cell>
          <cell r="M123">
            <v>173.05094025068468</v>
          </cell>
          <cell r="N123">
            <v>194.38882111626481</v>
          </cell>
          <cell r="P123">
            <v>0</v>
          </cell>
          <cell r="Q123">
            <v>0</v>
          </cell>
          <cell r="R123">
            <v>0</v>
          </cell>
          <cell r="S123">
            <v>0</v>
          </cell>
          <cell r="U123">
            <v>148.26345191148346</v>
          </cell>
          <cell r="V123">
            <v>194.38882111626481</v>
          </cell>
          <cell r="W123">
            <v>214.99514537124901</v>
          </cell>
          <cell r="X123">
            <v>243.00516021034332</v>
          </cell>
          <cell r="Y123">
            <v>268.82530760110728</v>
          </cell>
          <cell r="Z123">
            <v>290.05186676706182</v>
          </cell>
          <cell r="AD123" t="str">
            <v>Above Par Value</v>
          </cell>
          <cell r="AF123">
            <v>0</v>
          </cell>
          <cell r="AG123">
            <v>0</v>
          </cell>
          <cell r="AH123">
            <v>0</v>
          </cell>
          <cell r="AI123">
            <v>0</v>
          </cell>
          <cell r="AJ123">
            <v>0</v>
          </cell>
          <cell r="AK123">
            <v>0</v>
          </cell>
          <cell r="AL123">
            <v>0</v>
          </cell>
          <cell r="AM123">
            <v>5.7297624999999925</v>
          </cell>
        </row>
        <row r="125">
          <cell r="AD125" t="str">
            <v>Implied Strike</v>
          </cell>
          <cell r="AE125">
            <v>21.88998095571657</v>
          </cell>
          <cell r="AF125">
            <v>21.88998095571657</v>
          </cell>
          <cell r="AG125">
            <v>21.88998095571657</v>
          </cell>
          <cell r="AH125">
            <v>21.88998095571657</v>
          </cell>
          <cell r="AI125">
            <v>21.88998095571657</v>
          </cell>
          <cell r="AJ125">
            <v>21.88998095571657</v>
          </cell>
          <cell r="AK125">
            <v>21.88998095571657</v>
          </cell>
          <cell r="AL125">
            <v>21.88998095571657</v>
          </cell>
          <cell r="AM125">
            <v>16.461040831611783</v>
          </cell>
        </row>
        <row r="127">
          <cell r="C127" t="str">
            <v>Statement of Cash Flows</v>
          </cell>
          <cell r="F127" t="str">
            <v>CY 2015</v>
          </cell>
          <cell r="K127" t="str">
            <v>CY 2016</v>
          </cell>
          <cell r="P127" t="str">
            <v>CY 2017</v>
          </cell>
          <cell r="U127" t="str">
            <v>Year Ended December 31,</v>
          </cell>
        </row>
        <row r="128">
          <cell r="C128" t="str">
            <v>$MM, Non-GAAP</v>
          </cell>
          <cell r="F128" t="str">
            <v>Mar. '15</v>
          </cell>
          <cell r="G128" t="str">
            <v>Jun. '15</v>
          </cell>
          <cell r="H128" t="str">
            <v>Sep. '15</v>
          </cell>
          <cell r="I128" t="str">
            <v>Dec. '15</v>
          </cell>
          <cell r="K128" t="str">
            <v>Mar. '16</v>
          </cell>
          <cell r="L128" t="str">
            <v>Jun. '16</v>
          </cell>
          <cell r="M128" t="str">
            <v>Sep. '16</v>
          </cell>
          <cell r="N128" t="str">
            <v>Dec. '16</v>
          </cell>
          <cell r="P128" t="str">
            <v>Mar. '17</v>
          </cell>
          <cell r="Q128" t="str">
            <v>Jun. '17</v>
          </cell>
          <cell r="R128" t="str">
            <v>Sep. '17</v>
          </cell>
          <cell r="S128" t="str">
            <v>Dec. '17</v>
          </cell>
          <cell r="U128" t="str">
            <v>CY2015E</v>
          </cell>
          <cell r="V128" t="str">
            <v>CY2016E</v>
          </cell>
          <cell r="W128" t="str">
            <v>CY2017E</v>
          </cell>
          <cell r="X128" t="str">
            <v>CY2018E</v>
          </cell>
          <cell r="Y128" t="str">
            <v>CY2019E</v>
          </cell>
          <cell r="Z128" t="str">
            <v>CY2020E</v>
          </cell>
        </row>
        <row r="130">
          <cell r="C130" t="str">
            <v>Operating Activities</v>
          </cell>
        </row>
        <row r="131">
          <cell r="C131" t="str">
            <v>Non-GAAP Net Income</v>
          </cell>
          <cell r="K131">
            <v>78.023821782295698</v>
          </cell>
          <cell r="L131">
            <v>83.922074831709892</v>
          </cell>
          <cell r="M131">
            <v>86.85936568318121</v>
          </cell>
          <cell r="N131">
            <v>94.039998977658968</v>
          </cell>
          <cell r="V131">
            <v>342.84526127484577</v>
          </cell>
          <cell r="W131">
            <v>382.07013832234657</v>
          </cell>
          <cell r="X131">
            <v>416.21713235604409</v>
          </cell>
          <cell r="Y131">
            <v>445.05732057480679</v>
          </cell>
          <cell r="Z131">
            <v>471.13093382913138</v>
          </cell>
        </row>
        <row r="132">
          <cell r="C132" t="str">
            <v>Depreciation &amp; Amortization</v>
          </cell>
          <cell r="K132">
            <v>12.856999999999974</v>
          </cell>
          <cell r="L132">
            <v>14.207999999999974</v>
          </cell>
          <cell r="M132">
            <v>15.011467030793481</v>
          </cell>
          <cell r="N132">
            <v>15.940532969206973</v>
          </cell>
          <cell r="V132">
            <v>58.017000000000408</v>
          </cell>
          <cell r="W132">
            <v>63.973260000000437</v>
          </cell>
          <cell r="X132">
            <v>69.700543200000482</v>
          </cell>
          <cell r="Y132">
            <v>75.001818672000496</v>
          </cell>
          <cell r="Z132">
            <v>79.675284981600541</v>
          </cell>
        </row>
        <row r="133">
          <cell r="C133" t="str">
            <v>Other Non-Current Assets / Liabilities</v>
          </cell>
          <cell r="K133">
            <v>-8.8053967679321943E-2</v>
          </cell>
          <cell r="L133">
            <v>-0.34658249680078512</v>
          </cell>
          <cell r="M133">
            <v>-0.1467252087845452</v>
          </cell>
          <cell r="N133">
            <v>-0.49992363127778106</v>
          </cell>
          <cell r="V133">
            <v>-1.0812853045424333</v>
          </cell>
          <cell r="W133">
            <v>-0.48249840044811521</v>
          </cell>
          <cell r="X133">
            <v>-0.65569752204516618</v>
          </cell>
          <cell r="Y133">
            <v>-0.60442308943137135</v>
          </cell>
          <cell r="Z133">
            <v>-0.53332006334505877</v>
          </cell>
        </row>
        <row r="134">
          <cell r="C134" t="str">
            <v>Change in Working Capital</v>
          </cell>
          <cell r="K134">
            <v>-8.0516964670150628</v>
          </cell>
          <cell r="L134">
            <v>-14.949640683720304</v>
          </cell>
          <cell r="M134">
            <v>-1.7861511884658512</v>
          </cell>
          <cell r="N134">
            <v>-21.337880865580132</v>
          </cell>
          <cell r="V134">
            <v>-46.12536920478135</v>
          </cell>
          <cell r="W134">
            <v>-20.606324254984202</v>
          </cell>
          <cell r="X134">
            <v>-28.01001483909431</v>
          </cell>
          <cell r="Y134">
            <v>-25.820147390763964</v>
          </cell>
          <cell r="Z134">
            <v>-21.226559165954541</v>
          </cell>
        </row>
        <row r="135">
          <cell r="C135" t="str">
            <v>Net Cash from Operating Activities</v>
          </cell>
          <cell r="K135">
            <v>82.741071347601292</v>
          </cell>
          <cell r="L135">
            <v>82.83385165118878</v>
          </cell>
          <cell r="M135">
            <v>99.937956316724296</v>
          </cell>
          <cell r="N135">
            <v>88.142727450008024</v>
          </cell>
          <cell r="V135">
            <v>353.65560676552241</v>
          </cell>
          <cell r="W135">
            <v>424.95457566691471</v>
          </cell>
          <cell r="X135">
            <v>457.2519631949051</v>
          </cell>
          <cell r="Y135">
            <v>493.63456876661189</v>
          </cell>
          <cell r="Z135">
            <v>529.04633958143233</v>
          </cell>
        </row>
        <row r="137">
          <cell r="C137" t="str">
            <v>Investing Activities</v>
          </cell>
        </row>
        <row r="138">
          <cell r="C138" t="str">
            <v>Purchase of PP&amp;E</v>
          </cell>
          <cell r="K138">
            <v>-15.235220000000005</v>
          </cell>
          <cell r="L138">
            <v>-15.835059999999999</v>
          </cell>
          <cell r="M138">
            <v>-15.86593535710918</v>
          </cell>
          <cell r="N138">
            <v>-16.68886464289082</v>
          </cell>
          <cell r="V138">
            <v>-63.625080000000004</v>
          </cell>
          <cell r="W138">
            <v>-71.253347269565211</v>
          </cell>
          <cell r="X138">
            <v>-77.44799462191304</v>
          </cell>
          <cell r="Y138">
            <v>-83.176268386184347</v>
          </cell>
          <cell r="Z138">
            <v>-88.227231927232708</v>
          </cell>
        </row>
        <row r="139">
          <cell r="C139" t="str">
            <v>Net Cash from Investing Activities</v>
          </cell>
          <cell r="K139">
            <v>-15.235220000000005</v>
          </cell>
          <cell r="L139">
            <v>-15.835059999999999</v>
          </cell>
          <cell r="M139">
            <v>-15.86593535710918</v>
          </cell>
          <cell r="N139">
            <v>-16.68886464289082</v>
          </cell>
          <cell r="V139">
            <v>-63.625080000000004</v>
          </cell>
          <cell r="W139">
            <v>-71.253347269565211</v>
          </cell>
          <cell r="X139">
            <v>-77.44799462191304</v>
          </cell>
          <cell r="Y139">
            <v>-83.176268386184347</v>
          </cell>
          <cell r="Z139">
            <v>-88.227231927232708</v>
          </cell>
        </row>
        <row r="141">
          <cell r="C141" t="str">
            <v>Financing Activities</v>
          </cell>
        </row>
        <row r="142">
          <cell r="C142" t="str">
            <v>Issuance (Repayment) of Debt</v>
          </cell>
          <cell r="K142">
            <v>-16.876462836900373</v>
          </cell>
          <cell r="L142">
            <v>-16.749697912797274</v>
          </cell>
          <cell r="M142">
            <v>-21.018005239903687</v>
          </cell>
          <cell r="N142">
            <v>-17.863465701779432</v>
          </cell>
          <cell r="V142">
            <v>-72.507631691380766</v>
          </cell>
          <cell r="W142">
            <v>-88.42530709933726</v>
          </cell>
          <cell r="X142">
            <v>-94.950992143247959</v>
          </cell>
          <cell r="Y142">
            <v>-102.61457509510683</v>
          </cell>
          <cell r="Z142">
            <v>-110.20477691499667</v>
          </cell>
        </row>
        <row r="143">
          <cell r="C143" t="str">
            <v>Issuance (Repurchase) of Stock</v>
          </cell>
          <cell r="K143">
            <v>0</v>
          </cell>
          <cell r="L143">
            <v>0</v>
          </cell>
          <cell r="M143">
            <v>0</v>
          </cell>
          <cell r="N143">
            <v>0</v>
          </cell>
          <cell r="V143">
            <v>0</v>
          </cell>
          <cell r="W143">
            <v>0</v>
          </cell>
          <cell r="X143">
            <v>0</v>
          </cell>
          <cell r="Y143">
            <v>0</v>
          </cell>
          <cell r="Z143">
            <v>0</v>
          </cell>
        </row>
        <row r="144">
          <cell r="C144" t="str">
            <v>Dividends</v>
          </cell>
          <cell r="K144">
            <v>0</v>
          </cell>
          <cell r="L144">
            <v>0</v>
          </cell>
          <cell r="M144">
            <v>0</v>
          </cell>
          <cell r="N144">
            <v>0</v>
          </cell>
          <cell r="V144">
            <v>0</v>
          </cell>
          <cell r="W144">
            <v>0</v>
          </cell>
          <cell r="X144">
            <v>0</v>
          </cell>
          <cell r="Y144">
            <v>0</v>
          </cell>
          <cell r="Z144">
            <v>0</v>
          </cell>
        </row>
        <row r="145">
          <cell r="C145" t="str">
            <v>Net Cash from Financing Activities</v>
          </cell>
          <cell r="K145">
            <v>-16.876462836900373</v>
          </cell>
          <cell r="L145">
            <v>-16.749697912797274</v>
          </cell>
          <cell r="M145">
            <v>-21.018005239903687</v>
          </cell>
          <cell r="N145">
            <v>-17.863465701779432</v>
          </cell>
          <cell r="V145">
            <v>-72.507631691380766</v>
          </cell>
          <cell r="W145">
            <v>-88.42530709933726</v>
          </cell>
          <cell r="X145">
            <v>-94.950992143247959</v>
          </cell>
          <cell r="Y145">
            <v>-102.61457509510683</v>
          </cell>
          <cell r="Z145">
            <v>-110.20477691499667</v>
          </cell>
        </row>
        <row r="147">
          <cell r="C147" t="str">
            <v>Beginning Cash Balance</v>
          </cell>
          <cell r="K147">
            <v>300</v>
          </cell>
          <cell r="L147">
            <v>350.62938851070089</v>
          </cell>
          <cell r="M147">
            <v>400.87848224909237</v>
          </cell>
          <cell r="N147">
            <v>463.93249796880377</v>
          </cell>
          <cell r="V147">
            <v>300</v>
          </cell>
          <cell r="W147">
            <v>517.52289507414162</v>
          </cell>
          <cell r="X147">
            <v>782.79881637215385</v>
          </cell>
          <cell r="Y147">
            <v>1067.651792801898</v>
          </cell>
          <cell r="Z147">
            <v>1375.4955180872257</v>
          </cell>
        </row>
        <row r="148">
          <cell r="C148" t="str">
            <v>Net Change in Cash</v>
          </cell>
          <cell r="K148">
            <v>50.62938851070092</v>
          </cell>
          <cell r="L148">
            <v>50.249093738391508</v>
          </cell>
          <cell r="M148">
            <v>63.05401571971143</v>
          </cell>
          <cell r="N148">
            <v>53.590397105337772</v>
          </cell>
          <cell r="V148">
            <v>217.52289507414162</v>
          </cell>
          <cell r="W148">
            <v>265.27592129801224</v>
          </cell>
          <cell r="X148">
            <v>284.8529764297441</v>
          </cell>
          <cell r="Y148">
            <v>307.84372528532072</v>
          </cell>
          <cell r="Z148">
            <v>330.61433073920296</v>
          </cell>
        </row>
        <row r="149">
          <cell r="C149" t="str">
            <v>Ending Cash Balance</v>
          </cell>
          <cell r="K149">
            <v>350.62938851070089</v>
          </cell>
          <cell r="L149">
            <v>400.87848224909237</v>
          </cell>
          <cell r="M149">
            <v>463.93249796880377</v>
          </cell>
          <cell r="N149">
            <v>517.5228950741415</v>
          </cell>
          <cell r="U149">
            <v>300</v>
          </cell>
          <cell r="V149">
            <v>517.52289507414162</v>
          </cell>
          <cell r="W149">
            <v>782.79881637215385</v>
          </cell>
          <cell r="X149">
            <v>1067.651792801898</v>
          </cell>
          <cell r="Y149">
            <v>1375.4955180872187</v>
          </cell>
          <cell r="Z149">
            <v>1706.1098488264288</v>
          </cell>
        </row>
        <row r="153">
          <cell r="C153" t="str">
            <v>Free Cash Flow</v>
          </cell>
          <cell r="K153" t="str">
            <v>CY2016E</v>
          </cell>
          <cell r="U153" t="str">
            <v>Year Ended December 31,</v>
          </cell>
        </row>
        <row r="154">
          <cell r="C154" t="str">
            <v>$MM, Non-GAAP (1)</v>
          </cell>
          <cell r="K154" t="str">
            <v>Mar. '16</v>
          </cell>
          <cell r="L154" t="str">
            <v>Jun. '16</v>
          </cell>
          <cell r="M154" t="str">
            <v>Sep. '16</v>
          </cell>
          <cell r="N154" t="str">
            <v>Dec. '16</v>
          </cell>
          <cell r="U154" t="str">
            <v>CY2015E</v>
          </cell>
          <cell r="V154" t="str">
            <v>CY2016E</v>
          </cell>
          <cell r="W154" t="str">
            <v>CY2017E</v>
          </cell>
          <cell r="X154" t="str">
            <v>CY2018E</v>
          </cell>
          <cell r="Y154" t="str">
            <v>CY2019E</v>
          </cell>
          <cell r="Z154" t="str">
            <v>CY2020E</v>
          </cell>
        </row>
        <row r="155">
          <cell r="C155" t="str">
            <v>Sled EBITDA</v>
          </cell>
          <cell r="K155">
            <v>87.22</v>
          </cell>
          <cell r="L155">
            <v>95.998000000000005</v>
          </cell>
          <cell r="M155">
            <v>94.184961077948671</v>
          </cell>
          <cell r="N155">
            <v>101.31803892205133</v>
          </cell>
          <cell r="V155">
            <v>378.721</v>
          </cell>
          <cell r="W155">
            <v>409.01868000000007</v>
          </cell>
          <cell r="X155">
            <v>437.6499875999998</v>
          </cell>
          <cell r="Y155">
            <v>463.90898685600001</v>
          </cell>
          <cell r="Z155">
            <v>487.10443619879993</v>
          </cell>
        </row>
        <row r="156">
          <cell r="C156" t="str">
            <v>Igloo EBITDA</v>
          </cell>
          <cell r="K156">
            <v>22.984999999999989</v>
          </cell>
          <cell r="L156">
            <v>22.475000000000012</v>
          </cell>
          <cell r="M156">
            <v>28.414999999999996</v>
          </cell>
          <cell r="N156">
            <v>30.64</v>
          </cell>
          <cell r="V156">
            <v>104.51499999999996</v>
          </cell>
          <cell r="W156">
            <v>119.14709999999999</v>
          </cell>
          <cell r="X156">
            <v>133.44475199999997</v>
          </cell>
          <cell r="Y156">
            <v>146.7892272</v>
          </cell>
          <cell r="Z156">
            <v>158.53236537600003</v>
          </cell>
        </row>
        <row r="157">
          <cell r="C157" t="str">
            <v>Synergies</v>
          </cell>
          <cell r="K157">
            <v>3.75</v>
          </cell>
          <cell r="L157">
            <v>3.75</v>
          </cell>
          <cell r="M157">
            <v>3.75</v>
          </cell>
          <cell r="N157">
            <v>3.75</v>
          </cell>
          <cell r="V157">
            <v>15</v>
          </cell>
          <cell r="W157">
            <v>15</v>
          </cell>
          <cell r="X157">
            <v>15</v>
          </cell>
          <cell r="Y157">
            <v>15</v>
          </cell>
          <cell r="Z157">
            <v>15</v>
          </cell>
        </row>
        <row r="158">
          <cell r="C158" t="str">
            <v>Adj. EBITDA</v>
          </cell>
          <cell r="K158">
            <v>113.95499999999998</v>
          </cell>
          <cell r="L158">
            <v>122.22299999999998</v>
          </cell>
          <cell r="M158">
            <v>126.34996107794871</v>
          </cell>
          <cell r="N158">
            <v>135.70803892205132</v>
          </cell>
          <cell r="V158">
            <v>498.23599999999988</v>
          </cell>
          <cell r="W158">
            <v>543.16578000000015</v>
          </cell>
          <cell r="X158">
            <v>586.09473960000014</v>
          </cell>
          <cell r="Y158">
            <v>625.69821405599976</v>
          </cell>
          <cell r="Z158">
            <v>660.63680157479985</v>
          </cell>
        </row>
        <row r="159">
          <cell r="C159" t="str">
            <v>Less: Taxes (2)</v>
          </cell>
          <cell r="K159">
            <v>-17.18679307621429</v>
          </cell>
          <cell r="L159">
            <v>-18.362867971739767</v>
          </cell>
          <cell r="M159">
            <v>-18.927871743371245</v>
          </cell>
          <cell r="N159">
            <v>-20.360828580443801</v>
          </cell>
          <cell r="V159">
            <v>-74.838362859712831</v>
          </cell>
          <cell r="W159">
            <v>-81.463958235887816</v>
          </cell>
          <cell r="X159">
            <v>-87.788338701080818</v>
          </cell>
          <cell r="Y159">
            <v>-93.619800564115877</v>
          </cell>
          <cell r="Z159">
            <v>-98.764948844373592</v>
          </cell>
        </row>
        <row r="160">
          <cell r="C160" t="str">
            <v>Less: Increase in Net Working Capital (3)</v>
          </cell>
          <cell r="K160">
            <v>-8.1397504346943848</v>
          </cell>
          <cell r="L160">
            <v>-15.296223180521089</v>
          </cell>
          <cell r="M160">
            <v>-1.9328763972503964</v>
          </cell>
          <cell r="N160">
            <v>-21.837804496857913</v>
          </cell>
          <cell r="V160">
            <v>-47.206654509323783</v>
          </cell>
          <cell r="W160">
            <v>-21.088822655432317</v>
          </cell>
          <cell r="X160">
            <v>-28.665712361139477</v>
          </cell>
          <cell r="Y160">
            <v>-26.424570480195335</v>
          </cell>
          <cell r="Z160">
            <v>-21.7598792292996</v>
          </cell>
        </row>
        <row r="161">
          <cell r="C161" t="str">
            <v>Less: Capex</v>
          </cell>
          <cell r="K161">
            <v>-15.235220000000005</v>
          </cell>
          <cell r="L161">
            <v>-15.835059999999999</v>
          </cell>
          <cell r="M161">
            <v>-15.86593535710918</v>
          </cell>
          <cell r="N161">
            <v>-16.68886464289082</v>
          </cell>
          <cell r="V161">
            <v>-63.625080000000004</v>
          </cell>
          <cell r="W161">
            <v>-71.253347269565211</v>
          </cell>
          <cell r="X161">
            <v>-77.44799462191304</v>
          </cell>
          <cell r="Y161">
            <v>-83.176268386184347</v>
          </cell>
          <cell r="Z161">
            <v>-88.227231927232708</v>
          </cell>
        </row>
        <row r="162">
          <cell r="C162" t="str">
            <v>Unlevered Free Cash Flow</v>
          </cell>
          <cell r="K162">
            <v>73.393236489091322</v>
          </cell>
          <cell r="L162">
            <v>72.72884884773913</v>
          </cell>
          <cell r="M162">
            <v>89.623277580217888</v>
          </cell>
          <cell r="N162">
            <v>76.820541201858774</v>
          </cell>
          <cell r="V162">
            <v>312.56590263096325</v>
          </cell>
          <cell r="W162">
            <v>369.3596518391148</v>
          </cell>
          <cell r="X162">
            <v>392.19269391586681</v>
          </cell>
          <cell r="Y162">
            <v>422.47757462550425</v>
          </cell>
          <cell r="Z162">
            <v>451.8847415738939</v>
          </cell>
        </row>
        <row r="164">
          <cell r="C164" t="str">
            <v>Adj. EBITDA</v>
          </cell>
          <cell r="K164">
            <v>113.95499999999998</v>
          </cell>
          <cell r="L164">
            <v>122.22299999999998</v>
          </cell>
          <cell r="M164">
            <v>126.34996107794871</v>
          </cell>
          <cell r="N164">
            <v>135.70803892205132</v>
          </cell>
          <cell r="V164">
            <v>498.23599999999988</v>
          </cell>
          <cell r="W164">
            <v>543.16578000000015</v>
          </cell>
          <cell r="X164">
            <v>586.09473960000014</v>
          </cell>
          <cell r="Y164">
            <v>625.69821405599976</v>
          </cell>
          <cell r="Z164">
            <v>660.63680157479985</v>
          </cell>
        </row>
        <row r="165">
          <cell r="C165" t="str">
            <v>Less: Interest Expense</v>
          </cell>
          <cell r="K165">
            <v>-7.093246359511495</v>
          </cell>
          <cell r="L165">
            <v>-6.9037078548258872</v>
          </cell>
          <cell r="M165">
            <v>-6.6882847101215051</v>
          </cell>
          <cell r="N165">
            <v>-6.465900516735986</v>
          </cell>
          <cell r="V165">
            <v>-27.151139441194871</v>
          </cell>
          <cell r="W165">
            <v>-18.86562874691603</v>
          </cell>
          <cell r="X165">
            <v>-14.926221265851396</v>
          </cell>
          <cell r="Y165">
            <v>-14.481098084892523</v>
          </cell>
          <cell r="Z165">
            <v>-13.332130284675747</v>
          </cell>
        </row>
        <row r="166">
          <cell r="C166" t="str">
            <v>Less: Taxes</v>
          </cell>
          <cell r="K166">
            <v>-15.98093185819282</v>
          </cell>
          <cell r="L166">
            <v>-17.189217313464248</v>
          </cell>
          <cell r="M166">
            <v>-17.790843653852502</v>
          </cell>
          <cell r="N166">
            <v>-19.261606458449386</v>
          </cell>
          <cell r="V166">
            <v>-70.222599283958942</v>
          </cell>
          <cell r="W166">
            <v>-78.256752930737122</v>
          </cell>
          <cell r="X166">
            <v>-85.250842778104101</v>
          </cell>
          <cell r="Y166">
            <v>-91.157976724299928</v>
          </cell>
          <cell r="Z166">
            <v>-96.49845247939227</v>
          </cell>
        </row>
        <row r="167">
          <cell r="C167" t="str">
            <v>Less: Increase in NWC &amp; Net Other Assets</v>
          </cell>
          <cell r="K167">
            <v>-8.1397504346943848</v>
          </cell>
          <cell r="L167">
            <v>-15.296223180521089</v>
          </cell>
          <cell r="M167">
            <v>-1.9328763972503964</v>
          </cell>
          <cell r="N167">
            <v>-21.837804496857913</v>
          </cell>
          <cell r="V167">
            <v>-47.206654509323783</v>
          </cell>
          <cell r="W167">
            <v>-21.088822655432317</v>
          </cell>
          <cell r="X167">
            <v>-28.665712361139477</v>
          </cell>
          <cell r="Y167">
            <v>-26.424570480195335</v>
          </cell>
          <cell r="Z167">
            <v>-21.7598792292996</v>
          </cell>
        </row>
        <row r="168">
          <cell r="C168" t="str">
            <v>Less: Capex</v>
          </cell>
          <cell r="K168">
            <v>-15.235220000000005</v>
          </cell>
          <cell r="L168">
            <v>-15.835059999999999</v>
          </cell>
          <cell r="M168">
            <v>-15.86593535710918</v>
          </cell>
          <cell r="N168">
            <v>-16.68886464289082</v>
          </cell>
          <cell r="V168">
            <v>-63.625080000000004</v>
          </cell>
          <cell r="W168">
            <v>-71.253347269565211</v>
          </cell>
          <cell r="X168">
            <v>-77.44799462191304</v>
          </cell>
          <cell r="Y168">
            <v>-83.176268386184347</v>
          </cell>
          <cell r="Z168">
            <v>-88.227231927232708</v>
          </cell>
        </row>
        <row r="169">
          <cell r="C169" t="str">
            <v>Levered Free Cash Flow</v>
          </cell>
          <cell r="K169">
            <v>67.505851347601293</v>
          </cell>
          <cell r="L169">
            <v>66.998791651188782</v>
          </cell>
          <cell r="M169">
            <v>84.072020959615116</v>
          </cell>
          <cell r="N169">
            <v>71.453862807117204</v>
          </cell>
          <cell r="V169">
            <v>290.03052676552227</v>
          </cell>
          <cell r="W169">
            <v>353.7012283973495</v>
          </cell>
          <cell r="X169">
            <v>379.80396857299212</v>
          </cell>
          <cell r="Y169">
            <v>410.4583003804276</v>
          </cell>
          <cell r="Z169">
            <v>440.81910765419951</v>
          </cell>
        </row>
        <row r="171">
          <cell r="C171" t="str">
            <v>Less: Mandatory Debt Payments</v>
          </cell>
          <cell r="K171">
            <v>-3.75</v>
          </cell>
          <cell r="L171">
            <v>-3.75</v>
          </cell>
          <cell r="M171">
            <v>-3.75</v>
          </cell>
          <cell r="N171">
            <v>-3.75</v>
          </cell>
          <cell r="V171">
            <v>-15</v>
          </cell>
          <cell r="W171">
            <v>-15</v>
          </cell>
          <cell r="X171">
            <v>-15</v>
          </cell>
          <cell r="Y171">
            <v>-194.02400000000006</v>
          </cell>
          <cell r="Z171">
            <v>0</v>
          </cell>
        </row>
        <row r="172">
          <cell r="C172" t="str">
            <v>Less: Share Repurchases &amp; Dividends</v>
          </cell>
          <cell r="K172">
            <v>0</v>
          </cell>
          <cell r="L172">
            <v>0</v>
          </cell>
          <cell r="M172">
            <v>0</v>
          </cell>
          <cell r="N172">
            <v>0</v>
          </cell>
          <cell r="V172">
            <v>0</v>
          </cell>
          <cell r="W172">
            <v>0</v>
          </cell>
          <cell r="X172">
            <v>0</v>
          </cell>
          <cell r="Y172">
            <v>0</v>
          </cell>
          <cell r="Z172">
            <v>0</v>
          </cell>
        </row>
        <row r="173">
          <cell r="C173" t="str">
            <v>Cash Flow Available for Debt Paydown</v>
          </cell>
          <cell r="K173">
            <v>13.126462836900323</v>
          </cell>
          <cell r="L173">
            <v>12.999697912797195</v>
          </cell>
          <cell r="M173">
            <v>17.268005239903779</v>
          </cell>
          <cell r="N173">
            <v>14.113465701779301</v>
          </cell>
          <cell r="V173">
            <v>57.507631691380567</v>
          </cell>
          <cell r="W173">
            <v>73.425307099337374</v>
          </cell>
          <cell r="X173">
            <v>79.95099214324803</v>
          </cell>
          <cell r="Y173">
            <v>-91.409424904893157</v>
          </cell>
          <cell r="Z173">
            <v>110.20477691354988</v>
          </cell>
        </row>
        <row r="175">
          <cell r="C175" t="str">
            <v>Offshore Cash</v>
          </cell>
          <cell r="K175">
            <v>50.62938851070097</v>
          </cell>
          <cell r="L175">
            <v>50.249093738391586</v>
          </cell>
          <cell r="M175">
            <v>63.054015719711344</v>
          </cell>
          <cell r="N175">
            <v>53.5903971053379</v>
          </cell>
          <cell r="V175">
            <v>217.5228950741417</v>
          </cell>
          <cell r="W175">
            <v>265.27592129801212</v>
          </cell>
          <cell r="X175">
            <v>284.8529764297441</v>
          </cell>
          <cell r="Y175">
            <v>307.84372528532072</v>
          </cell>
          <cell r="Z175">
            <v>330.61433074064962</v>
          </cell>
        </row>
        <row r="177">
          <cell r="C177" t="str">
            <v>Cash before Optional Paydown</v>
          </cell>
          <cell r="K177">
            <v>313.12646283690032</v>
          </cell>
          <cell r="L177">
            <v>312.99969791279722</v>
          </cell>
          <cell r="M177">
            <v>317.2680052399038</v>
          </cell>
          <cell r="N177">
            <v>314.11346570177932</v>
          </cell>
          <cell r="V177">
            <v>357.50763169138054</v>
          </cell>
          <cell r="W177">
            <v>373.42530709933737</v>
          </cell>
          <cell r="X177">
            <v>379.95099214324802</v>
          </cell>
          <cell r="Y177">
            <v>208.59057509510683</v>
          </cell>
          <cell r="Z177">
            <v>410.20477691354995</v>
          </cell>
        </row>
        <row r="178">
          <cell r="C178" t="str">
            <v>Less: Minimum Cash</v>
          </cell>
          <cell r="K178">
            <v>-300</v>
          </cell>
          <cell r="L178">
            <v>-300</v>
          </cell>
          <cell r="M178">
            <v>-300</v>
          </cell>
          <cell r="N178">
            <v>-300</v>
          </cell>
          <cell r="V178">
            <v>-300</v>
          </cell>
          <cell r="W178">
            <v>-300</v>
          </cell>
          <cell r="X178">
            <v>-300</v>
          </cell>
          <cell r="Y178">
            <v>-300</v>
          </cell>
          <cell r="Z178">
            <v>-300</v>
          </cell>
        </row>
        <row r="179">
          <cell r="C179" t="str">
            <v>Cash Available for Optional Paydown</v>
          </cell>
          <cell r="K179">
            <v>13.126462836900316</v>
          </cell>
          <cell r="L179">
            <v>12.999697912797217</v>
          </cell>
          <cell r="M179">
            <v>17.2680052399038</v>
          </cell>
          <cell r="N179">
            <v>14.113465701779319</v>
          </cell>
          <cell r="V179">
            <v>57.507631691380539</v>
          </cell>
          <cell r="W179">
            <v>73.425307099337374</v>
          </cell>
          <cell r="X179">
            <v>79.950992143248016</v>
          </cell>
          <cell r="Y179">
            <v>-91.409424904893172</v>
          </cell>
          <cell r="Z179">
            <v>110.20477691354995</v>
          </cell>
        </row>
        <row r="180">
          <cell r="C180" t="str">
            <v>Less: Optional Debt Paydown</v>
          </cell>
          <cell r="K180">
            <v>-13.126462836900316</v>
          </cell>
          <cell r="L180">
            <v>-12.999697912797217</v>
          </cell>
          <cell r="M180">
            <v>-17.2680052399038</v>
          </cell>
          <cell r="N180">
            <v>-14.113465701779319</v>
          </cell>
          <cell r="V180">
            <v>-57.507631691380539</v>
          </cell>
          <cell r="W180">
            <v>-73.425307099337374</v>
          </cell>
          <cell r="X180">
            <v>-79.950992143248016</v>
          </cell>
          <cell r="Y180">
            <v>91.409424904893172</v>
          </cell>
          <cell r="Z180">
            <v>-110.20477691356433</v>
          </cell>
        </row>
        <row r="181">
          <cell r="C181" t="str">
            <v>Ending Cash Balance</v>
          </cell>
          <cell r="I181">
            <v>300</v>
          </cell>
          <cell r="K181">
            <v>300</v>
          </cell>
          <cell r="L181">
            <v>300</v>
          </cell>
          <cell r="M181">
            <v>300</v>
          </cell>
          <cell r="N181">
            <v>300</v>
          </cell>
          <cell r="U181">
            <v>300</v>
          </cell>
          <cell r="V181">
            <v>300</v>
          </cell>
          <cell r="W181">
            <v>300</v>
          </cell>
          <cell r="X181">
            <v>300</v>
          </cell>
          <cell r="Y181">
            <v>300</v>
          </cell>
          <cell r="Z181">
            <v>299.99999999998562</v>
          </cell>
        </row>
        <row r="182">
          <cell r="C182" t="str">
            <v>Ending Cash Balance (incl. Offshore Cash)</v>
          </cell>
          <cell r="K182">
            <v>350.62938851070095</v>
          </cell>
          <cell r="L182">
            <v>400.87848224909254</v>
          </cell>
          <cell r="M182">
            <v>463.93249796880389</v>
          </cell>
          <cell r="N182">
            <v>517.52289507414184</v>
          </cell>
          <cell r="V182">
            <v>517.52289507414173</v>
          </cell>
          <cell r="W182">
            <v>782.79881637215385</v>
          </cell>
          <cell r="X182">
            <v>1067.651792801898</v>
          </cell>
          <cell r="Y182">
            <v>1375.4955180872187</v>
          </cell>
          <cell r="Z182">
            <v>1706.109848827854</v>
          </cell>
        </row>
        <row r="186">
          <cell r="C186" t="str">
            <v>Debt Paydown Schedule</v>
          </cell>
          <cell r="K186" t="str">
            <v>CY 2016</v>
          </cell>
          <cell r="U186" t="str">
            <v>Year Ended December 31,</v>
          </cell>
        </row>
        <row r="187">
          <cell r="C187" t="str">
            <v>$MM, Non-GAAP</v>
          </cell>
          <cell r="K187" t="str">
            <v>Mar. '16</v>
          </cell>
          <cell r="L187" t="str">
            <v>Jun. '16</v>
          </cell>
          <cell r="M187" t="str">
            <v>Sep. '16</v>
          </cell>
          <cell r="N187" t="str">
            <v>Dec. '16</v>
          </cell>
          <cell r="U187" t="str">
            <v>CY2015E</v>
          </cell>
          <cell r="V187" t="str">
            <v>CY2016E</v>
          </cell>
          <cell r="W187" t="str">
            <v>CY2017E</v>
          </cell>
          <cell r="X187" t="str">
            <v>CY2018E</v>
          </cell>
          <cell r="Y187" t="str">
            <v>CY2019E</v>
          </cell>
          <cell r="Z187" t="str">
            <v>CY2020E</v>
          </cell>
        </row>
        <row r="189">
          <cell r="C189" t="str">
            <v>Revolver</v>
          </cell>
        </row>
        <row r="190">
          <cell r="C190" t="str">
            <v>Beg. Balance</v>
          </cell>
          <cell r="K190">
            <v>0</v>
          </cell>
          <cell r="L190">
            <v>0</v>
          </cell>
          <cell r="M190">
            <v>0</v>
          </cell>
          <cell r="N190">
            <v>0</v>
          </cell>
          <cell r="V190">
            <v>0</v>
          </cell>
          <cell r="W190">
            <v>0</v>
          </cell>
          <cell r="X190">
            <v>0</v>
          </cell>
          <cell r="Y190">
            <v>0</v>
          </cell>
          <cell r="Z190">
            <v>91.409424904893172</v>
          </cell>
        </row>
        <row r="191">
          <cell r="C191" t="str">
            <v>Drawdown</v>
          </cell>
          <cell r="K191">
            <v>0</v>
          </cell>
          <cell r="L191">
            <v>0</v>
          </cell>
          <cell r="M191">
            <v>0</v>
          </cell>
          <cell r="N191">
            <v>0</v>
          </cell>
          <cell r="V191">
            <v>0</v>
          </cell>
          <cell r="W191">
            <v>0</v>
          </cell>
          <cell r="X191">
            <v>0</v>
          </cell>
          <cell r="Y191">
            <v>91.409424904893172</v>
          </cell>
          <cell r="Z191">
            <v>0</v>
          </cell>
        </row>
        <row r="192">
          <cell r="C192" t="str">
            <v>Paydown</v>
          </cell>
          <cell r="K192">
            <v>0</v>
          </cell>
          <cell r="L192">
            <v>0</v>
          </cell>
          <cell r="M192">
            <v>0</v>
          </cell>
          <cell r="N192">
            <v>0</v>
          </cell>
          <cell r="V192">
            <v>0</v>
          </cell>
          <cell r="W192">
            <v>0</v>
          </cell>
          <cell r="X192">
            <v>0</v>
          </cell>
          <cell r="Y192">
            <v>0</v>
          </cell>
          <cell r="Z192">
            <v>-91.409424904893172</v>
          </cell>
        </row>
        <row r="193">
          <cell r="C193" t="str">
            <v>End. Balance</v>
          </cell>
          <cell r="I193">
            <v>0</v>
          </cell>
          <cell r="K193">
            <v>0</v>
          </cell>
          <cell r="L193">
            <v>0</v>
          </cell>
          <cell r="M193">
            <v>0</v>
          </cell>
          <cell r="N193">
            <v>0</v>
          </cell>
          <cell r="U193">
            <v>0</v>
          </cell>
          <cell r="V193">
            <v>0</v>
          </cell>
          <cell r="W193">
            <v>0</v>
          </cell>
          <cell r="X193">
            <v>0</v>
          </cell>
          <cell r="Y193">
            <v>91.409424904893172</v>
          </cell>
          <cell r="Z193">
            <v>0</v>
          </cell>
        </row>
        <row r="194">
          <cell r="C194" t="str">
            <v>Interest Exp.</v>
          </cell>
          <cell r="K194">
            <v>0</v>
          </cell>
          <cell r="L194">
            <v>0</v>
          </cell>
          <cell r="M194">
            <v>0</v>
          </cell>
          <cell r="N194">
            <v>0</v>
          </cell>
          <cell r="U194">
            <v>0</v>
          </cell>
          <cell r="V194">
            <v>0</v>
          </cell>
          <cell r="W194">
            <v>0</v>
          </cell>
          <cell r="X194">
            <v>0</v>
          </cell>
          <cell r="Y194">
            <v>2.2852356226223294</v>
          </cell>
          <cell r="Z194">
            <v>2.2852356226223294</v>
          </cell>
        </row>
        <row r="196">
          <cell r="C196" t="str">
            <v>Term Loan A</v>
          </cell>
        </row>
        <row r="197">
          <cell r="C197" t="str">
            <v>Beg. Balance</v>
          </cell>
          <cell r="K197">
            <v>0</v>
          </cell>
          <cell r="L197">
            <v>0</v>
          </cell>
          <cell r="M197">
            <v>0</v>
          </cell>
          <cell r="N197">
            <v>0</v>
          </cell>
          <cell r="V197">
            <v>0</v>
          </cell>
          <cell r="W197">
            <v>0</v>
          </cell>
          <cell r="X197">
            <v>0</v>
          </cell>
          <cell r="Y197">
            <v>0</v>
          </cell>
          <cell r="Z197">
            <v>0</v>
          </cell>
        </row>
        <row r="198">
          <cell r="C198" t="str">
            <v>Required Paydown</v>
          </cell>
          <cell r="K198">
            <v>0</v>
          </cell>
          <cell r="L198">
            <v>0</v>
          </cell>
          <cell r="M198">
            <v>0</v>
          </cell>
          <cell r="N198">
            <v>0</v>
          </cell>
          <cell r="V198">
            <v>0</v>
          </cell>
          <cell r="W198">
            <v>0</v>
          </cell>
          <cell r="X198">
            <v>0</v>
          </cell>
          <cell r="Y198">
            <v>0</v>
          </cell>
          <cell r="Z198">
            <v>0</v>
          </cell>
        </row>
        <row r="199">
          <cell r="C199" t="str">
            <v>Paydown</v>
          </cell>
          <cell r="K199">
            <v>0</v>
          </cell>
          <cell r="L199">
            <v>0</v>
          </cell>
          <cell r="M199">
            <v>0</v>
          </cell>
          <cell r="N199">
            <v>0</v>
          </cell>
          <cell r="V199">
            <v>0</v>
          </cell>
          <cell r="W199">
            <v>0</v>
          </cell>
          <cell r="X199">
            <v>0</v>
          </cell>
          <cell r="Y199">
            <v>0</v>
          </cell>
          <cell r="Z199">
            <v>0</v>
          </cell>
        </row>
        <row r="200">
          <cell r="C200" t="str">
            <v>End. Balance</v>
          </cell>
          <cell r="I200">
            <v>0</v>
          </cell>
          <cell r="K200">
            <v>0</v>
          </cell>
          <cell r="L200">
            <v>0</v>
          </cell>
          <cell r="M200">
            <v>0</v>
          </cell>
          <cell r="N200">
            <v>0</v>
          </cell>
          <cell r="U200">
            <v>0</v>
          </cell>
          <cell r="V200">
            <v>0</v>
          </cell>
          <cell r="W200">
            <v>0</v>
          </cell>
          <cell r="X200">
            <v>0</v>
          </cell>
          <cell r="Y200">
            <v>0</v>
          </cell>
          <cell r="Z200">
            <v>0</v>
          </cell>
        </row>
        <row r="201">
          <cell r="C201" t="str">
            <v>Interest Exp.</v>
          </cell>
          <cell r="K201">
            <v>0</v>
          </cell>
          <cell r="L201">
            <v>0</v>
          </cell>
          <cell r="M201">
            <v>0</v>
          </cell>
          <cell r="N201">
            <v>0</v>
          </cell>
          <cell r="V201">
            <v>0</v>
          </cell>
          <cell r="W201">
            <v>0</v>
          </cell>
          <cell r="X201">
            <v>0</v>
          </cell>
          <cell r="Y201">
            <v>0</v>
          </cell>
          <cell r="Z201">
            <v>0</v>
          </cell>
        </row>
        <row r="203">
          <cell r="C203" t="str">
            <v>Term Loan B</v>
          </cell>
        </row>
        <row r="204">
          <cell r="C204" t="str">
            <v>Beg. Balance</v>
          </cell>
          <cell r="K204">
            <v>441.21950017936979</v>
          </cell>
          <cell r="L204">
            <v>428.09303734246947</v>
          </cell>
          <cell r="M204">
            <v>415.09333942967226</v>
          </cell>
          <cell r="N204">
            <v>397.82533418976845</v>
          </cell>
          <cell r="V204">
            <v>441.21950017936979</v>
          </cell>
          <cell r="W204">
            <v>383.71186848798925</v>
          </cell>
          <cell r="X204">
            <v>310.28656138865188</v>
          </cell>
          <cell r="Y204">
            <v>230.33556924540386</v>
          </cell>
          <cell r="Z204">
            <v>230.33556924540386</v>
          </cell>
        </row>
        <row r="205">
          <cell r="C205" t="str">
            <v>Required Paydown</v>
          </cell>
          <cell r="K205">
            <v>0</v>
          </cell>
          <cell r="L205">
            <v>0</v>
          </cell>
          <cell r="M205">
            <v>0</v>
          </cell>
          <cell r="N205">
            <v>0</v>
          </cell>
          <cell r="V205">
            <v>0</v>
          </cell>
          <cell r="W205">
            <v>0</v>
          </cell>
          <cell r="X205">
            <v>0</v>
          </cell>
          <cell r="Y205">
            <v>0</v>
          </cell>
          <cell r="Z205">
            <v>0</v>
          </cell>
        </row>
        <row r="206">
          <cell r="C206" t="str">
            <v>Paydown</v>
          </cell>
          <cell r="K206">
            <v>-13.126462836900316</v>
          </cell>
          <cell r="L206">
            <v>-12.999697912797217</v>
          </cell>
          <cell r="M206">
            <v>-17.2680052399038</v>
          </cell>
          <cell r="N206">
            <v>-14.113465701779319</v>
          </cell>
          <cell r="V206">
            <v>-57.507631691380539</v>
          </cell>
          <cell r="W206">
            <v>-73.425307099337374</v>
          </cell>
          <cell r="X206">
            <v>-79.950992143248016</v>
          </cell>
          <cell r="Y206">
            <v>0</v>
          </cell>
          <cell r="Z206">
            <v>-18.795352008656778</v>
          </cell>
        </row>
        <row r="207">
          <cell r="C207" t="str">
            <v>End. Balance</v>
          </cell>
          <cell r="I207">
            <v>441.21950017936979</v>
          </cell>
          <cell r="K207">
            <v>428.09303734246947</v>
          </cell>
          <cell r="L207">
            <v>415.09333942967226</v>
          </cell>
          <cell r="M207">
            <v>397.82533418976845</v>
          </cell>
          <cell r="N207">
            <v>383.71186848798914</v>
          </cell>
          <cell r="U207">
            <v>441.21950017936979</v>
          </cell>
          <cell r="V207">
            <v>383.71186848798925</v>
          </cell>
          <cell r="W207">
            <v>310.28656138865188</v>
          </cell>
          <cell r="X207">
            <v>230.33556924540386</v>
          </cell>
          <cell r="Y207">
            <v>230.33556924540386</v>
          </cell>
          <cell r="Z207">
            <v>211.54021723674708</v>
          </cell>
        </row>
        <row r="208">
          <cell r="C208" t="str">
            <v>Interest Exp.</v>
          </cell>
          <cell r="K208">
            <v>5.433203359511495</v>
          </cell>
          <cell r="L208">
            <v>5.2699148548258865</v>
          </cell>
          <cell r="M208">
            <v>5.0807417101215044</v>
          </cell>
          <cell r="N208">
            <v>4.8846075167359855</v>
          </cell>
          <cell r="V208">
            <v>20.668467441194871</v>
          </cell>
          <cell r="W208">
            <v>17.349960746916029</v>
          </cell>
          <cell r="X208">
            <v>13.515553265851395</v>
          </cell>
          <cell r="Y208">
            <v>11.516778462270194</v>
          </cell>
          <cell r="Z208">
            <v>11.046894662053774</v>
          </cell>
        </row>
        <row r="210">
          <cell r="C210" t="str">
            <v>Subordinated Notes</v>
          </cell>
        </row>
        <row r="211">
          <cell r="C211" t="str">
            <v>Beg. Balance</v>
          </cell>
          <cell r="K211">
            <v>0</v>
          </cell>
          <cell r="L211">
            <v>0</v>
          </cell>
          <cell r="M211">
            <v>0</v>
          </cell>
          <cell r="N211">
            <v>0</v>
          </cell>
          <cell r="V211">
            <v>0</v>
          </cell>
          <cell r="W211">
            <v>0</v>
          </cell>
          <cell r="X211">
            <v>0</v>
          </cell>
          <cell r="Y211">
            <v>0</v>
          </cell>
          <cell r="Z211">
            <v>0</v>
          </cell>
        </row>
        <row r="212">
          <cell r="C212" t="str">
            <v>Paydown</v>
          </cell>
          <cell r="K212">
            <v>0</v>
          </cell>
          <cell r="L212">
            <v>0</v>
          </cell>
          <cell r="M212">
            <v>0</v>
          </cell>
          <cell r="N212">
            <v>0</v>
          </cell>
          <cell r="V212">
            <v>0</v>
          </cell>
          <cell r="W212">
            <v>0</v>
          </cell>
          <cell r="X212">
            <v>0</v>
          </cell>
          <cell r="Y212">
            <v>0</v>
          </cell>
          <cell r="Z212">
            <v>0</v>
          </cell>
        </row>
        <row r="213">
          <cell r="C213" t="str">
            <v>End. Balance</v>
          </cell>
          <cell r="I213">
            <v>0</v>
          </cell>
          <cell r="K213">
            <v>0</v>
          </cell>
          <cell r="L213">
            <v>0</v>
          </cell>
          <cell r="M213">
            <v>0</v>
          </cell>
          <cell r="N213">
            <v>0</v>
          </cell>
          <cell r="U213">
            <v>0</v>
          </cell>
          <cell r="V213">
            <v>0</v>
          </cell>
          <cell r="W213">
            <v>0</v>
          </cell>
          <cell r="X213">
            <v>0</v>
          </cell>
          <cell r="Y213">
            <v>0</v>
          </cell>
          <cell r="Z213">
            <v>0</v>
          </cell>
        </row>
        <row r="214">
          <cell r="C214" t="str">
            <v>Interest Exp.</v>
          </cell>
          <cell r="K214">
            <v>0</v>
          </cell>
          <cell r="L214">
            <v>0</v>
          </cell>
          <cell r="M214">
            <v>0</v>
          </cell>
          <cell r="N214">
            <v>0</v>
          </cell>
          <cell r="V214">
            <v>0</v>
          </cell>
          <cell r="W214">
            <v>0</v>
          </cell>
          <cell r="X214">
            <v>0</v>
          </cell>
          <cell r="Y214">
            <v>0</v>
          </cell>
          <cell r="Z214">
            <v>0</v>
          </cell>
        </row>
        <row r="216">
          <cell r="C216" t="str">
            <v>Existing Debt</v>
          </cell>
        </row>
        <row r="217">
          <cell r="C217" t="str">
            <v>Beg. Balance</v>
          </cell>
          <cell r="K217">
            <v>239.02400000000006</v>
          </cell>
          <cell r="L217">
            <v>235.27400000000006</v>
          </cell>
          <cell r="M217">
            <v>231.52400000000006</v>
          </cell>
          <cell r="N217">
            <v>227.77400000000006</v>
          </cell>
          <cell r="V217">
            <v>239.02400000000006</v>
          </cell>
          <cell r="W217">
            <v>224.02400000000006</v>
          </cell>
          <cell r="X217">
            <v>209.02400000000006</v>
          </cell>
          <cell r="Y217">
            <v>194.02400000000006</v>
          </cell>
          <cell r="Z217">
            <v>0</v>
          </cell>
        </row>
        <row r="218">
          <cell r="C218" t="str">
            <v>Required Paydown</v>
          </cell>
          <cell r="K218">
            <v>-3.75</v>
          </cell>
          <cell r="L218">
            <v>-3.75</v>
          </cell>
          <cell r="M218">
            <v>-3.75</v>
          </cell>
          <cell r="N218">
            <v>-3.75</v>
          </cell>
          <cell r="V218">
            <v>-15</v>
          </cell>
          <cell r="W218">
            <v>-15</v>
          </cell>
          <cell r="X218">
            <v>-15</v>
          </cell>
          <cell r="Y218">
            <v>-15</v>
          </cell>
          <cell r="Z218">
            <v>0</v>
          </cell>
        </row>
        <row r="219">
          <cell r="C219" t="str">
            <v>Mandatory Repayment 9/30/2019</v>
          </cell>
          <cell r="Y219">
            <v>-179.02400000000006</v>
          </cell>
        </row>
        <row r="220">
          <cell r="C220" t="str">
            <v>Paydown</v>
          </cell>
          <cell r="K220">
            <v>0</v>
          </cell>
          <cell r="L220">
            <v>0</v>
          </cell>
          <cell r="M220">
            <v>0</v>
          </cell>
          <cell r="N220">
            <v>0</v>
          </cell>
          <cell r="V220">
            <v>0</v>
          </cell>
          <cell r="W220">
            <v>0</v>
          </cell>
          <cell r="X220">
            <v>0</v>
          </cell>
          <cell r="Y220">
            <v>0</v>
          </cell>
          <cell r="Z220">
            <v>0</v>
          </cell>
        </row>
        <row r="221">
          <cell r="C221" t="str">
            <v>End. Balance</v>
          </cell>
          <cell r="I221">
            <v>239.02400000000006</v>
          </cell>
          <cell r="K221">
            <v>235.27400000000006</v>
          </cell>
          <cell r="L221">
            <v>231.52400000000006</v>
          </cell>
          <cell r="M221">
            <v>227.77400000000006</v>
          </cell>
          <cell r="N221">
            <v>224.02400000000006</v>
          </cell>
          <cell r="U221">
            <v>239.02400000000006</v>
          </cell>
          <cell r="V221">
            <v>224.02400000000006</v>
          </cell>
          <cell r="W221">
            <v>209.02400000000006</v>
          </cell>
          <cell r="X221">
            <v>194.02400000000006</v>
          </cell>
          <cell r="Y221">
            <v>0</v>
          </cell>
          <cell r="Z221">
            <v>0</v>
          </cell>
        </row>
        <row r="222">
          <cell r="C222" t="str">
            <v>Interest Exp.</v>
          </cell>
          <cell r="K222">
            <v>1.6600430000000004</v>
          </cell>
          <cell r="L222">
            <v>1.6337930000000005</v>
          </cell>
          <cell r="M222">
            <v>1.6075430000000004</v>
          </cell>
          <cell r="N222">
            <v>1.5812930000000005</v>
          </cell>
          <cell r="V222">
            <v>6.4826720000000018</v>
          </cell>
          <cell r="W222">
            <v>1.5156680000000005</v>
          </cell>
          <cell r="X222">
            <v>1.4106680000000005</v>
          </cell>
          <cell r="Y222">
            <v>0.67908400000000024</v>
          </cell>
          <cell r="Z222">
            <v>0</v>
          </cell>
        </row>
        <row r="224">
          <cell r="C224" t="str">
            <v>Total Required Debt Paydown</v>
          </cell>
          <cell r="K224">
            <v>-3.75</v>
          </cell>
          <cell r="L224">
            <v>-3.75</v>
          </cell>
          <cell r="M224">
            <v>-3.75</v>
          </cell>
          <cell r="N224">
            <v>-3.75</v>
          </cell>
          <cell r="V224">
            <v>-15</v>
          </cell>
          <cell r="W224">
            <v>-15</v>
          </cell>
          <cell r="X224">
            <v>-15</v>
          </cell>
          <cell r="Y224">
            <v>-194.02400000000006</v>
          </cell>
          <cell r="Z224">
            <v>0</v>
          </cell>
        </row>
        <row r="225">
          <cell r="C225" t="str">
            <v>Total Additional Debt Paydown</v>
          </cell>
          <cell r="K225">
            <v>-13.126462836900316</v>
          </cell>
          <cell r="L225">
            <v>-12.999697912797217</v>
          </cell>
          <cell r="M225">
            <v>-17.2680052399038</v>
          </cell>
          <cell r="N225">
            <v>-14.113465701779319</v>
          </cell>
          <cell r="V225">
            <v>-57.507631691380539</v>
          </cell>
          <cell r="W225">
            <v>-73.425307099337374</v>
          </cell>
          <cell r="X225">
            <v>-79.950992143248016</v>
          </cell>
          <cell r="Y225">
            <v>0</v>
          </cell>
          <cell r="Z225">
            <v>-110.20477691354995</v>
          </cell>
        </row>
        <row r="226">
          <cell r="C226" t="str">
            <v>Total Revolver Draw</v>
          </cell>
          <cell r="K226">
            <v>0</v>
          </cell>
          <cell r="L226">
            <v>0</v>
          </cell>
          <cell r="M226">
            <v>0</v>
          </cell>
          <cell r="N226">
            <v>0</v>
          </cell>
          <cell r="V226">
            <v>0</v>
          </cell>
          <cell r="W226">
            <v>0</v>
          </cell>
          <cell r="X226">
            <v>0</v>
          </cell>
          <cell r="Y226">
            <v>91.409424904893172</v>
          </cell>
          <cell r="Z226">
            <v>0</v>
          </cell>
        </row>
        <row r="227">
          <cell r="C227" t="str">
            <v>Total Debt Paydown</v>
          </cell>
          <cell r="K227">
            <v>-16.876462836900316</v>
          </cell>
          <cell r="L227">
            <v>-16.749697912797217</v>
          </cell>
          <cell r="M227">
            <v>-21.0180052399038</v>
          </cell>
          <cell r="N227">
            <v>-17.863465701779319</v>
          </cell>
          <cell r="V227">
            <v>-72.507631691380539</v>
          </cell>
          <cell r="W227">
            <v>-88.425307099337374</v>
          </cell>
          <cell r="X227">
            <v>-94.950992143248016</v>
          </cell>
          <cell r="Y227">
            <v>-102.61457509510689</v>
          </cell>
          <cell r="Z227">
            <v>-110.20477691354995</v>
          </cell>
        </row>
        <row r="228">
          <cell r="C228" t="str">
            <v>Total Interest Expense</v>
          </cell>
          <cell r="K228">
            <v>7.093246359511495</v>
          </cell>
          <cell r="L228">
            <v>6.9037078548258872</v>
          </cell>
          <cell r="M228">
            <v>6.6882847101215051</v>
          </cell>
          <cell r="N228">
            <v>6.465900516735986</v>
          </cell>
          <cell r="V228">
            <v>27.151139441194871</v>
          </cell>
          <cell r="W228">
            <v>18.86562874691603</v>
          </cell>
          <cell r="X228">
            <v>14.926221265851396</v>
          </cell>
          <cell r="Y228">
            <v>14.481098084892523</v>
          </cell>
          <cell r="Z228">
            <v>13.332130284676103</v>
          </cell>
        </row>
        <row r="230">
          <cell r="C230" t="str">
            <v>Total Current Portion (End. Balance)</v>
          </cell>
          <cell r="K230">
            <v>15</v>
          </cell>
          <cell r="L230">
            <v>15</v>
          </cell>
          <cell r="M230">
            <v>15</v>
          </cell>
          <cell r="N230">
            <v>15</v>
          </cell>
          <cell r="V230">
            <v>15</v>
          </cell>
          <cell r="W230">
            <v>15</v>
          </cell>
          <cell r="X230">
            <v>194.02400000000006</v>
          </cell>
          <cell r="Y230">
            <v>0</v>
          </cell>
        </row>
        <row r="231">
          <cell r="C231" t="str">
            <v>Total LT Debt (End. Balance)</v>
          </cell>
          <cell r="K231">
            <v>648.36703734246953</v>
          </cell>
          <cell r="L231">
            <v>631.61733942967226</v>
          </cell>
          <cell r="M231">
            <v>610.59933418976857</v>
          </cell>
          <cell r="N231">
            <v>592.73586848798914</v>
          </cell>
          <cell r="V231">
            <v>592.73586848798936</v>
          </cell>
          <cell r="W231">
            <v>504.31056138865188</v>
          </cell>
          <cell r="X231">
            <v>230.33556924540386</v>
          </cell>
          <cell r="Y231">
            <v>321.74499415029703</v>
          </cell>
          <cell r="Z231">
            <v>211.54021723673276</v>
          </cell>
        </row>
        <row r="232">
          <cell r="C232" t="str">
            <v>Total Debt (End. Balance)</v>
          </cell>
          <cell r="I232">
            <v>680.2435001793699</v>
          </cell>
          <cell r="K232">
            <v>663.36703734246953</v>
          </cell>
          <cell r="L232">
            <v>646.61733942967226</v>
          </cell>
          <cell r="M232">
            <v>625.59933418976857</v>
          </cell>
          <cell r="N232">
            <v>607.73586848798914</v>
          </cell>
          <cell r="U232">
            <v>680.2435001793699</v>
          </cell>
          <cell r="V232">
            <v>607.73586848798936</v>
          </cell>
          <cell r="W232">
            <v>519.31056138865188</v>
          </cell>
          <cell r="X232">
            <v>424.35956924540392</v>
          </cell>
          <cell r="Y232">
            <v>321.74499415029703</v>
          </cell>
          <cell r="Z232">
            <v>211.54021723674708</v>
          </cell>
        </row>
        <row r="236">
          <cell r="C236" t="str">
            <v>Credit Statistics</v>
          </cell>
          <cell r="F236" t="str">
            <v>CY 2015</v>
          </cell>
          <cell r="K236" t="str">
            <v>CY2016E</v>
          </cell>
          <cell r="U236" t="str">
            <v>Year Ended December 31,</v>
          </cell>
        </row>
        <row r="237">
          <cell r="C237" t="str">
            <v>$MM, Non-GAAP</v>
          </cell>
          <cell r="F237" t="str">
            <v>Mar. '15</v>
          </cell>
          <cell r="G237" t="str">
            <v>Jun. '15</v>
          </cell>
          <cell r="H237" t="str">
            <v>Sep. '15</v>
          </cell>
          <cell r="I237" t="str">
            <v>Dec. '15</v>
          </cell>
          <cell r="K237" t="str">
            <v>Mar. '16</v>
          </cell>
          <cell r="L237" t="str">
            <v>Jun. '16</v>
          </cell>
          <cell r="M237" t="str">
            <v>Sep. '16</v>
          </cell>
          <cell r="N237" t="str">
            <v>Dec. '16</v>
          </cell>
          <cell r="U237" t="str">
            <v>CY2015E</v>
          </cell>
          <cell r="V237" t="str">
            <v>CY2016E</v>
          </cell>
          <cell r="W237" t="str">
            <v>CY2017E</v>
          </cell>
          <cell r="X237" t="str">
            <v>CY2018E</v>
          </cell>
          <cell r="Y237" t="str">
            <v>CY2019E</v>
          </cell>
          <cell r="Z237" t="str">
            <v>CY2020E</v>
          </cell>
        </row>
        <row r="239">
          <cell r="C239" t="str">
            <v>Forecast Summary</v>
          </cell>
        </row>
        <row r="241">
          <cell r="C241" t="str">
            <v>Sled</v>
          </cell>
          <cell r="F241">
            <v>477.59800000000001</v>
          </cell>
          <cell r="G241">
            <v>478.92700000000002</v>
          </cell>
          <cell r="H241">
            <v>470.03500000000003</v>
          </cell>
          <cell r="I241">
            <v>505.63299999999998</v>
          </cell>
          <cell r="K241">
            <v>511.76100000000008</v>
          </cell>
          <cell r="L241">
            <v>541.75300000000004</v>
          </cell>
          <cell r="M241">
            <v>543.29676785545894</v>
          </cell>
          <cell r="N241">
            <v>584.44323214454084</v>
          </cell>
          <cell r="U241">
            <v>1932.1930000000002</v>
          </cell>
          <cell r="V241">
            <v>2181.2539999999999</v>
          </cell>
          <cell r="W241">
            <v>2355.75432</v>
          </cell>
          <cell r="X241">
            <v>2520.6571223999999</v>
          </cell>
          <cell r="Y241">
            <v>2671.8965497439999</v>
          </cell>
          <cell r="Z241">
            <v>2805.4913772312002</v>
          </cell>
        </row>
        <row r="242">
          <cell r="C242" t="str">
            <v>Igloo</v>
          </cell>
          <cell r="F242">
            <v>99.278999999999996</v>
          </cell>
          <cell r="G242">
            <v>106.29600000000001</v>
          </cell>
          <cell r="H242">
            <v>110</v>
          </cell>
          <cell r="I242">
            <v>111</v>
          </cell>
          <cell r="K242">
            <v>112.99999999999997</v>
          </cell>
          <cell r="L242">
            <v>115.00000000000001</v>
          </cell>
          <cell r="M242">
            <v>127</v>
          </cell>
          <cell r="N242">
            <v>132</v>
          </cell>
          <cell r="U242">
            <v>426.57499999999999</v>
          </cell>
          <cell r="V242">
            <v>487</v>
          </cell>
          <cell r="W242">
            <v>555.18000000000006</v>
          </cell>
          <cell r="X242">
            <v>621.80160000000012</v>
          </cell>
          <cell r="Y242">
            <v>683.98176000000024</v>
          </cell>
          <cell r="Z242">
            <v>738.70030080000026</v>
          </cell>
        </row>
        <row r="243">
          <cell r="C243" t="str">
            <v>Total Pro Forma Revenue (1)</v>
          </cell>
          <cell r="F243">
            <v>576.87699999999995</v>
          </cell>
          <cell r="G243">
            <v>585.22300000000007</v>
          </cell>
          <cell r="H243">
            <v>580.03500000000008</v>
          </cell>
          <cell r="I243">
            <v>616.63300000000004</v>
          </cell>
          <cell r="K243">
            <v>624.76100000000008</v>
          </cell>
          <cell r="L243">
            <v>656.75300000000004</v>
          </cell>
          <cell r="M243">
            <v>670.29676785545894</v>
          </cell>
          <cell r="N243">
            <v>716.44323214454084</v>
          </cell>
          <cell r="U243">
            <v>2358.768</v>
          </cell>
          <cell r="V243">
            <v>2668.2539999999999</v>
          </cell>
          <cell r="W243">
            <v>2910.9343200000003</v>
          </cell>
          <cell r="X243">
            <v>3142.4587224000002</v>
          </cell>
          <cell r="Y243">
            <v>3355.878309744</v>
          </cell>
          <cell r="Z243">
            <v>3544.1916780312004</v>
          </cell>
        </row>
        <row r="244">
          <cell r="C244" t="str">
            <v>Growth %</v>
          </cell>
          <cell r="V244">
            <v>0.13120662990171139</v>
          </cell>
          <cell r="W244">
            <v>9.0950981428304933E-2</v>
          </cell>
          <cell r="X244">
            <v>7.9536113477132631E-2</v>
          </cell>
          <cell r="Y244">
            <v>6.7914841911114854E-2</v>
          </cell>
          <cell r="Z244">
            <v>5.6114480593774996E-2</v>
          </cell>
        </row>
        <row r="246">
          <cell r="C246" t="str">
            <v>Adj. EBITDA (pre-synergy) (1)</v>
          </cell>
          <cell r="K246">
            <v>110.20499999999998</v>
          </cell>
          <cell r="L246">
            <v>118.47299999999998</v>
          </cell>
          <cell r="M246">
            <v>122.59996107794871</v>
          </cell>
          <cell r="N246">
            <v>131.95803892205132</v>
          </cell>
          <cell r="U246">
            <v>410.54300000000012</v>
          </cell>
          <cell r="V246">
            <v>483.23599999999988</v>
          </cell>
          <cell r="W246">
            <v>528.16578000000015</v>
          </cell>
          <cell r="X246">
            <v>571.09473960000014</v>
          </cell>
          <cell r="Y246">
            <v>610.69821405599976</v>
          </cell>
          <cell r="Z246">
            <v>645.63680157479985</v>
          </cell>
        </row>
        <row r="247">
          <cell r="C247" t="str">
            <v>Synergies</v>
          </cell>
          <cell r="K247">
            <v>3.75</v>
          </cell>
          <cell r="L247">
            <v>3.75</v>
          </cell>
          <cell r="M247">
            <v>3.75</v>
          </cell>
          <cell r="N247">
            <v>3.75</v>
          </cell>
          <cell r="U247">
            <v>0</v>
          </cell>
          <cell r="V247">
            <v>15</v>
          </cell>
          <cell r="W247">
            <v>15</v>
          </cell>
          <cell r="X247">
            <v>15</v>
          </cell>
          <cell r="Y247">
            <v>15</v>
          </cell>
          <cell r="Z247">
            <v>15</v>
          </cell>
        </row>
        <row r="248">
          <cell r="C248" t="str">
            <v>Adj. EBITDA (1)</v>
          </cell>
          <cell r="F248">
            <v>102.55299999999997</v>
          </cell>
          <cell r="G248">
            <v>102.72300000000006</v>
          </cell>
          <cell r="H248">
            <v>98.584000000000088</v>
          </cell>
          <cell r="I248">
            <v>106.68300000000011</v>
          </cell>
          <cell r="K248">
            <v>113.95499999999998</v>
          </cell>
          <cell r="L248">
            <v>122.22299999999998</v>
          </cell>
          <cell r="M248">
            <v>126.34996107794871</v>
          </cell>
          <cell r="N248">
            <v>135.70803892205132</v>
          </cell>
          <cell r="U248">
            <v>410.54300000000012</v>
          </cell>
          <cell r="V248">
            <v>498.23599999999988</v>
          </cell>
          <cell r="W248">
            <v>543.16578000000015</v>
          </cell>
          <cell r="X248">
            <v>586.09473960000014</v>
          </cell>
          <cell r="Y248">
            <v>625.69821405599976</v>
          </cell>
          <cell r="Z248">
            <v>660.63680157479985</v>
          </cell>
        </row>
        <row r="249">
          <cell r="C249" t="str">
            <v>Margin %</v>
          </cell>
          <cell r="F249">
            <v>0.17777273144881833</v>
          </cell>
          <cell r="G249">
            <v>0.17552796113618235</v>
          </cell>
          <cell r="H249">
            <v>0.1699621574560157</v>
          </cell>
          <cell r="I249">
            <v>0.17300890481047901</v>
          </cell>
          <cell r="K249">
            <v>0.18239774889917901</v>
          </cell>
          <cell r="L249">
            <v>0.18610192873119724</v>
          </cell>
          <cell r="M249">
            <v>0.18849853846407699</v>
          </cell>
          <cell r="N249">
            <v>0.18941910933520065</v>
          </cell>
          <cell r="U249">
            <v>0.17404975817884596</v>
          </cell>
          <cell r="V249">
            <v>0.18672735054458831</v>
          </cell>
          <cell r="W249">
            <v>0.1865949967569176</v>
          </cell>
          <cell r="X249">
            <v>0.18650833356130136</v>
          </cell>
          <cell r="Y249">
            <v>0.18644842163651951</v>
          </cell>
          <cell r="Z249">
            <v>0.18639985124669775</v>
          </cell>
        </row>
        <row r="251">
          <cell r="C251" t="str">
            <v>Less: Interest Expense (2)(3)</v>
          </cell>
          <cell r="K251">
            <v>-7.093246359511495</v>
          </cell>
          <cell r="L251">
            <v>-6.9037078548258872</v>
          </cell>
          <cell r="M251">
            <v>-6.6882847101215051</v>
          </cell>
          <cell r="N251">
            <v>-6.465900516735986</v>
          </cell>
          <cell r="V251">
            <v>-27.151139441194871</v>
          </cell>
          <cell r="W251">
            <v>-18.86562874691603</v>
          </cell>
          <cell r="X251">
            <v>-14.926221265851396</v>
          </cell>
          <cell r="Y251">
            <v>-14.481098084892523</v>
          </cell>
          <cell r="Z251">
            <v>-13.332130284675747</v>
          </cell>
        </row>
        <row r="252">
          <cell r="C252" t="str">
            <v>Less: Taxes</v>
          </cell>
          <cell r="K252">
            <v>-15.98093185819282</v>
          </cell>
          <cell r="L252">
            <v>-17.189217313464248</v>
          </cell>
          <cell r="M252">
            <v>-17.790843653852502</v>
          </cell>
          <cell r="N252">
            <v>-19.261606458449386</v>
          </cell>
          <cell r="V252">
            <v>-70.222599283958942</v>
          </cell>
          <cell r="W252">
            <v>-78.256752930737122</v>
          </cell>
          <cell r="X252">
            <v>-85.250842778104101</v>
          </cell>
          <cell r="Y252">
            <v>-91.157976724299928</v>
          </cell>
          <cell r="Z252">
            <v>-96.49845247939227</v>
          </cell>
        </row>
        <row r="253">
          <cell r="C253" t="str">
            <v>Less: Increase in NWC &amp; Net Other Assets</v>
          </cell>
          <cell r="K253">
            <v>-8.1397504346943848</v>
          </cell>
          <cell r="L253">
            <v>-15.296223180521089</v>
          </cell>
          <cell r="M253">
            <v>-1.9328763972503964</v>
          </cell>
          <cell r="N253">
            <v>-21.837804496857913</v>
          </cell>
          <cell r="V253">
            <v>-47.206654509323783</v>
          </cell>
          <cell r="W253">
            <v>-21.088822655432317</v>
          </cell>
          <cell r="X253">
            <v>-28.665712361139477</v>
          </cell>
          <cell r="Y253">
            <v>-26.424570480195335</v>
          </cell>
          <cell r="Z253">
            <v>-21.7598792292996</v>
          </cell>
        </row>
        <row r="254">
          <cell r="C254" t="str">
            <v>Less: Capex</v>
          </cell>
          <cell r="K254">
            <v>-15.235220000000005</v>
          </cell>
          <cell r="L254">
            <v>-15.835059999999999</v>
          </cell>
          <cell r="M254">
            <v>-15.86593535710918</v>
          </cell>
          <cell r="N254">
            <v>-16.68886464289082</v>
          </cell>
          <cell r="V254">
            <v>-63.625080000000004</v>
          </cell>
          <cell r="W254">
            <v>-71.253347269565211</v>
          </cell>
          <cell r="X254">
            <v>-77.44799462191304</v>
          </cell>
          <cell r="Y254">
            <v>-83.176268386184347</v>
          </cell>
          <cell r="Z254">
            <v>-88.227231927232708</v>
          </cell>
        </row>
        <row r="255">
          <cell r="C255" t="str">
            <v>Levered Free Cash Flow (4)</v>
          </cell>
          <cell r="K255">
            <v>67.505851347601293</v>
          </cell>
          <cell r="L255">
            <v>66.998791651188782</v>
          </cell>
          <cell r="M255">
            <v>84.072020959615116</v>
          </cell>
          <cell r="N255">
            <v>71.453862807117204</v>
          </cell>
          <cell r="V255">
            <v>290.03052676552227</v>
          </cell>
          <cell r="W255">
            <v>353.7012283973495</v>
          </cell>
          <cell r="X255">
            <v>379.80396857299212</v>
          </cell>
          <cell r="Y255">
            <v>410.4583003804276</v>
          </cell>
          <cell r="Z255">
            <v>440.81910765419951</v>
          </cell>
        </row>
        <row r="256">
          <cell r="C256" t="str">
            <v>Margin</v>
          </cell>
          <cell r="K256">
            <v>0.10805068073647568</v>
          </cell>
          <cell r="L256">
            <v>0.10201520457643708</v>
          </cell>
          <cell r="M256">
            <v>0.12542507288017266</v>
          </cell>
          <cell r="N256">
            <v>9.9734158410894933E-2</v>
          </cell>
          <cell r="V256">
            <v>0.10869674579913392</v>
          </cell>
          <cell r="W256">
            <v>0.12150780110949032</v>
          </cell>
          <cell r="X256">
            <v>0.12086203897148511</v>
          </cell>
          <cell r="Y256">
            <v>0.12231024563335224</v>
          </cell>
          <cell r="Z256">
            <v>0.124377897049596</v>
          </cell>
        </row>
        <row r="258">
          <cell r="C258" t="str">
            <v>Pro Forma Capitalization</v>
          </cell>
        </row>
        <row r="260">
          <cell r="C260" t="str">
            <v>Cash</v>
          </cell>
          <cell r="K260">
            <v>350.62938851070095</v>
          </cell>
          <cell r="L260">
            <v>400.87848224909254</v>
          </cell>
          <cell r="M260">
            <v>463.93249796880389</v>
          </cell>
          <cell r="N260">
            <v>517.52289507414184</v>
          </cell>
          <cell r="U260">
            <v>300</v>
          </cell>
          <cell r="V260">
            <v>517.52289507414173</v>
          </cell>
          <cell r="W260">
            <v>782.79881637215385</v>
          </cell>
          <cell r="X260">
            <v>1067.651792801898</v>
          </cell>
          <cell r="Y260">
            <v>1375.4955180872187</v>
          </cell>
          <cell r="Z260">
            <v>1706.109848827854</v>
          </cell>
        </row>
        <row r="261">
          <cell r="D261" t="str">
            <v>Rate</v>
          </cell>
        </row>
        <row r="262">
          <cell r="C262" t="str">
            <v>Revolver</v>
          </cell>
          <cell r="D262">
            <v>0.05</v>
          </cell>
          <cell r="K262">
            <v>0</v>
          </cell>
          <cell r="L262">
            <v>0</v>
          </cell>
          <cell r="M262">
            <v>0</v>
          </cell>
          <cell r="N262">
            <v>0</v>
          </cell>
          <cell r="U262">
            <v>0</v>
          </cell>
          <cell r="V262">
            <v>0</v>
          </cell>
          <cell r="W262">
            <v>0</v>
          </cell>
          <cell r="X262">
            <v>0</v>
          </cell>
          <cell r="Y262">
            <v>91.409424904893172</v>
          </cell>
          <cell r="Z262">
            <v>0</v>
          </cell>
        </row>
        <row r="263">
          <cell r="C263" t="str">
            <v>Term Loan A</v>
          </cell>
          <cell r="D263">
            <v>0.05</v>
          </cell>
          <cell r="K263">
            <v>0</v>
          </cell>
          <cell r="L263">
            <v>0</v>
          </cell>
          <cell r="M263">
            <v>0</v>
          </cell>
          <cell r="N263">
            <v>0</v>
          </cell>
          <cell r="U263">
            <v>0</v>
          </cell>
          <cell r="V263">
            <v>0</v>
          </cell>
          <cell r="W263">
            <v>0</v>
          </cell>
          <cell r="X263">
            <v>0</v>
          </cell>
          <cell r="Y263">
            <v>0</v>
          </cell>
          <cell r="Z263">
            <v>0</v>
          </cell>
        </row>
        <row r="264">
          <cell r="C264" t="str">
            <v>Term Loan B</v>
          </cell>
          <cell r="D264">
            <v>0.05</v>
          </cell>
          <cell r="K264">
            <v>428.09303734246947</v>
          </cell>
          <cell r="L264">
            <v>415.09333942967226</v>
          </cell>
          <cell r="M264">
            <v>397.82533418976845</v>
          </cell>
          <cell r="N264">
            <v>383.71186848798914</v>
          </cell>
          <cell r="U264">
            <v>441.21950017936979</v>
          </cell>
          <cell r="V264">
            <v>383.71186848798925</v>
          </cell>
          <cell r="W264">
            <v>310.28656138865188</v>
          </cell>
          <cell r="X264">
            <v>230.33556924540386</v>
          </cell>
          <cell r="Y264">
            <v>230.33556924540386</v>
          </cell>
          <cell r="Z264">
            <v>211.54021723674708</v>
          </cell>
        </row>
        <row r="265">
          <cell r="C265" t="str">
            <v>Subordinated Notes</v>
          </cell>
          <cell r="D265">
            <v>0.05</v>
          </cell>
          <cell r="K265">
            <v>0</v>
          </cell>
          <cell r="L265">
            <v>0</v>
          </cell>
          <cell r="M265">
            <v>0</v>
          </cell>
          <cell r="N265">
            <v>0</v>
          </cell>
          <cell r="U265">
            <v>0</v>
          </cell>
          <cell r="V265">
            <v>0</v>
          </cell>
          <cell r="W265">
            <v>0</v>
          </cell>
          <cell r="X265">
            <v>0</v>
          </cell>
          <cell r="Y265">
            <v>0</v>
          </cell>
          <cell r="Z265">
            <v>0</v>
          </cell>
        </row>
        <row r="266">
          <cell r="C266" t="str">
            <v>New Debt</v>
          </cell>
          <cell r="K266">
            <v>428.09303734246947</v>
          </cell>
          <cell r="L266">
            <v>415.09333942967226</v>
          </cell>
          <cell r="M266">
            <v>397.82533418976845</v>
          </cell>
          <cell r="N266">
            <v>383.71186848798914</v>
          </cell>
          <cell r="U266">
            <v>441.21950017936979</v>
          </cell>
          <cell r="V266">
            <v>383.71186848798925</v>
          </cell>
          <cell r="W266">
            <v>310.28656138865188</v>
          </cell>
          <cell r="X266">
            <v>230.33556924540386</v>
          </cell>
          <cell r="Y266">
            <v>321.74499415029703</v>
          </cell>
          <cell r="Z266">
            <v>211.54021723674708</v>
          </cell>
        </row>
        <row r="267">
          <cell r="C267" t="str">
            <v>Existing Debt</v>
          </cell>
          <cell r="D267">
            <v>2.8000000000000001E-2</v>
          </cell>
          <cell r="K267">
            <v>235.27400000000006</v>
          </cell>
          <cell r="L267">
            <v>231.52400000000006</v>
          </cell>
          <cell r="M267">
            <v>227.77400000000006</v>
          </cell>
          <cell r="N267">
            <v>224.02400000000006</v>
          </cell>
          <cell r="U267">
            <v>239.02400000000006</v>
          </cell>
          <cell r="V267">
            <v>224.02400000000006</v>
          </cell>
          <cell r="W267">
            <v>209.02400000000006</v>
          </cell>
          <cell r="X267">
            <v>194.02400000000006</v>
          </cell>
          <cell r="Y267">
            <v>0</v>
          </cell>
          <cell r="Z267">
            <v>0</v>
          </cell>
        </row>
        <row r="268">
          <cell r="C268" t="str">
            <v>Total Debt</v>
          </cell>
          <cell r="K268">
            <v>663.36703734246953</v>
          </cell>
          <cell r="L268">
            <v>646.61733942967226</v>
          </cell>
          <cell r="M268">
            <v>625.59933418976857</v>
          </cell>
          <cell r="N268">
            <v>607.73586848798914</v>
          </cell>
          <cell r="U268">
            <v>680.2435001793699</v>
          </cell>
          <cell r="V268">
            <v>607.73586848798936</v>
          </cell>
          <cell r="W268">
            <v>519.31056138865188</v>
          </cell>
          <cell r="X268">
            <v>424.35956924540392</v>
          </cell>
          <cell r="Y268">
            <v>321.74499415029703</v>
          </cell>
          <cell r="Z268">
            <v>211.54021723674708</v>
          </cell>
        </row>
        <row r="270">
          <cell r="C270" t="str">
            <v>Net Debt / LTM Adj. EBITDA</v>
          </cell>
          <cell r="K270">
            <v>0.74118107533391409</v>
          </cell>
          <cell r="L270">
            <v>0.5566692502589895</v>
          </cell>
          <cell r="M270">
            <v>0.34455042535570135</v>
          </cell>
          <cell r="N270">
            <v>0.18106474324185184</v>
          </cell>
          <cell r="U270">
            <v>0.9261965255268505</v>
          </cell>
          <cell r="V270">
            <v>0.18106474324185257</v>
          </cell>
          <cell r="W270">
            <v>-0.48509730304346843</v>
          </cell>
          <cell r="X270">
            <v>-1.0975908502361413</v>
          </cell>
          <cell r="Y270">
            <v>-1.6841194369185322</v>
          </cell>
          <cell r="Z270">
            <v>-2.2623166436208382</v>
          </cell>
        </row>
        <row r="271">
          <cell r="C271" t="str">
            <v>Secured Debt / LTM Adj. EBITDA (4)</v>
          </cell>
          <cell r="K271">
            <v>1.5721647071122282</v>
          </cell>
          <cell r="L271">
            <v>1.46477441001636</v>
          </cell>
          <cell r="M271">
            <v>1.3333007667863057</v>
          </cell>
          <cell r="N271">
            <v>1.2197751035412718</v>
          </cell>
          <cell r="U271">
            <v>1.656936058291993</v>
          </cell>
          <cell r="V271">
            <v>1.2197751035412727</v>
          </cell>
          <cell r="W271">
            <v>0.95608114595998983</v>
          </cell>
          <cell r="X271">
            <v>0.72404602971700827</v>
          </cell>
          <cell r="Y271">
            <v>0.36812566197414287</v>
          </cell>
          <cell r="Z271">
            <v>0.32020652911325237</v>
          </cell>
        </row>
        <row r="272">
          <cell r="C272" t="str">
            <v>Total Debt / LTM Adj. EBITDA</v>
          </cell>
          <cell r="K272">
            <v>1.5721647071122282</v>
          </cell>
          <cell r="L272">
            <v>1.46477441001636</v>
          </cell>
          <cell r="M272">
            <v>1.3333007667863057</v>
          </cell>
          <cell r="N272">
            <v>1.2197751035412718</v>
          </cell>
          <cell r="U272">
            <v>1.656936058291993</v>
          </cell>
          <cell r="V272">
            <v>1.2197751035412727</v>
          </cell>
          <cell r="W272">
            <v>0.95608114595998983</v>
          </cell>
          <cell r="X272">
            <v>0.72404602971700827</v>
          </cell>
          <cell r="Y272">
            <v>0.51421753638168599</v>
          </cell>
          <cell r="Z272">
            <v>0.32020652911325237</v>
          </cell>
        </row>
        <row r="274">
          <cell r="C274" t="str">
            <v>Adj. EBITDA / Interest Expense</v>
          </cell>
          <cell r="K274">
            <v>16.065281568459149</v>
          </cell>
          <cell r="L274">
            <v>17.703964676686404</v>
          </cell>
          <cell r="M274">
            <v>18.891235429427962</v>
          </cell>
          <cell r="N274">
            <v>20.988265837185708</v>
          </cell>
          <cell r="V274">
            <v>18.350463746801537</v>
          </cell>
          <cell r="W274">
            <v>28.791289560852384</v>
          </cell>
          <cell r="X274">
            <v>39.266116263523656</v>
          </cell>
          <cell r="Y274">
            <v>43.207925972738387</v>
          </cell>
          <cell r="Z274">
            <v>49.552231148995986</v>
          </cell>
        </row>
        <row r="275">
          <cell r="C275" t="str">
            <v>Levered Free Cash Flow / Interest Expense</v>
          </cell>
          <cell r="K275">
            <v>9.5169190418828702</v>
          </cell>
          <cell r="L275">
            <v>9.7047547578877822</v>
          </cell>
          <cell r="M275">
            <v>12.570042186210669</v>
          </cell>
          <cell r="N275">
            <v>11.050875685787293</v>
          </cell>
          <cell r="V275">
            <v>10.682075696811292</v>
          </cell>
          <cell r="W275">
            <v>18.748446348769008</v>
          </cell>
          <cell r="X275">
            <v>25.445419963183696</v>
          </cell>
          <cell r="Y275">
            <v>28.344418218438854</v>
          </cell>
          <cell r="Z275">
            <v>33.064416431699236</v>
          </cell>
        </row>
      </sheetData>
      <sheetData sheetId="3">
        <row r="2">
          <cell r="C2" t="str">
            <v>Project Ice</v>
          </cell>
        </row>
        <row r="3">
          <cell r="C3" t="str">
            <v>Synergies</v>
          </cell>
        </row>
        <row r="7">
          <cell r="Y7" t="str">
            <v>Pro-Forma</v>
          </cell>
          <cell r="AF7" t="str">
            <v>Illustrative</v>
          </cell>
          <cell r="AO7" t="str">
            <v>Illustrative</v>
          </cell>
          <cell r="AP7" t="str">
            <v>Illustrative</v>
          </cell>
          <cell r="AV7" t="str">
            <v>Pro-Forma</v>
          </cell>
          <cell r="AW7" t="str">
            <v>Pro-Forma</v>
          </cell>
        </row>
        <row r="8">
          <cell r="E8" t="str">
            <v>Sled (1)</v>
          </cell>
          <cell r="G8" t="str">
            <v>Sled (1)</v>
          </cell>
          <cell r="N8" t="str">
            <v>Igloo (1)</v>
          </cell>
          <cell r="P8" t="str">
            <v>Igloo (1)</v>
          </cell>
          <cell r="W8" t="str">
            <v>Pro Forma (Pre-Synergies)</v>
          </cell>
          <cell r="Y8" t="str">
            <v>(Pre-Synergies)</v>
          </cell>
          <cell r="AF8" t="str">
            <v>Synergies - Quarterly (2)</v>
          </cell>
          <cell r="AO8" t="str">
            <v>Synergies (2)</v>
          </cell>
          <cell r="AP8" t="str">
            <v>Synergies</v>
          </cell>
          <cell r="AV8" t="str">
            <v>(w/ Synergies)</v>
          </cell>
          <cell r="AW8" t="str">
            <v>(w/ Synergies)</v>
          </cell>
        </row>
        <row r="9">
          <cell r="C9" t="str">
            <v>$MM, Non-GAAP (2)</v>
          </cell>
          <cell r="E9">
            <v>2013</v>
          </cell>
          <cell r="F9">
            <v>2014</v>
          </cell>
          <cell r="G9" t="str">
            <v>CY2015E</v>
          </cell>
          <cell r="H9" t="str">
            <v>CY2016E</v>
          </cell>
          <cell r="I9" t="str">
            <v>CY2017E</v>
          </cell>
          <cell r="J9" t="str">
            <v>CY2018E</v>
          </cell>
          <cell r="K9" t="str">
            <v>CY2019E</v>
          </cell>
          <cell r="L9" t="str">
            <v>CY2020E</v>
          </cell>
          <cell r="N9">
            <v>2013</v>
          </cell>
          <cell r="O9">
            <v>2014</v>
          </cell>
          <cell r="P9" t="str">
            <v>CY2015E</v>
          </cell>
          <cell r="Q9" t="str">
            <v>CY2016E</v>
          </cell>
          <cell r="R9" t="str">
            <v>CY2017E</v>
          </cell>
          <cell r="S9" t="str">
            <v>CY2018E</v>
          </cell>
          <cell r="T9" t="str">
            <v>CY2019E</v>
          </cell>
          <cell r="U9" t="str">
            <v>CY2020E</v>
          </cell>
          <cell r="W9">
            <v>2013</v>
          </cell>
          <cell r="X9">
            <v>2014</v>
          </cell>
          <cell r="Y9" t="str">
            <v>CY2015E</v>
          </cell>
          <cell r="Z9" t="str">
            <v>CY2016E</v>
          </cell>
          <cell r="AA9" t="str">
            <v>CY2017E</v>
          </cell>
          <cell r="AB9" t="str">
            <v>CY2018E</v>
          </cell>
          <cell r="AC9" t="str">
            <v>CY2019E</v>
          </cell>
          <cell r="AD9" t="str">
            <v>CY2020E</v>
          </cell>
          <cell r="AF9" t="str">
            <v>Mar. '16</v>
          </cell>
          <cell r="AG9" t="str">
            <v>Jun. '16</v>
          </cell>
          <cell r="AH9" t="str">
            <v>Sep. '16</v>
          </cell>
          <cell r="AI9" t="str">
            <v>Dec. '16</v>
          </cell>
          <cell r="AJ9" t="str">
            <v>Mar. '17</v>
          </cell>
          <cell r="AK9" t="str">
            <v>Jun. '17</v>
          </cell>
          <cell r="AL9" t="str">
            <v>Sep. '17</v>
          </cell>
          <cell r="AM9" t="str">
            <v>Dec. '17</v>
          </cell>
          <cell r="AO9" t="str">
            <v>CY2015E</v>
          </cell>
          <cell r="AP9" t="str">
            <v>CY2016E</v>
          </cell>
          <cell r="AQ9" t="str">
            <v>CY2017E</v>
          </cell>
          <cell r="AR9" t="str">
            <v>CY2018E</v>
          </cell>
          <cell r="AS9" t="str">
            <v>CY2019E</v>
          </cell>
          <cell r="AT9" t="str">
            <v>CY2020E</v>
          </cell>
          <cell r="AV9" t="str">
            <v>CY2015E</v>
          </cell>
          <cell r="AW9" t="str">
            <v>CY2016E</v>
          </cell>
          <cell r="AX9" t="str">
            <v>CY2017E</v>
          </cell>
          <cell r="AY9" t="str">
            <v>CY2018E</v>
          </cell>
          <cell r="AZ9" t="str">
            <v>CY2019E</v>
          </cell>
          <cell r="BA9" t="str">
            <v>CY2020E</v>
          </cell>
          <cell r="BC9" t="str">
            <v>Assumptions</v>
          </cell>
        </row>
        <row r="11">
          <cell r="C11" t="str">
            <v>Total Revenue</v>
          </cell>
          <cell r="E11">
            <v>821.87700000000007</v>
          </cell>
          <cell r="F11">
            <v>1265.615</v>
          </cell>
          <cell r="G11">
            <v>1932.1930000000002</v>
          </cell>
          <cell r="H11">
            <v>2181.2539999999999</v>
          </cell>
          <cell r="I11">
            <v>2355.75432</v>
          </cell>
          <cell r="J11">
            <v>2520.6571223999999</v>
          </cell>
          <cell r="K11">
            <v>2671.8965497439999</v>
          </cell>
          <cell r="L11">
            <v>2805.4913772312002</v>
          </cell>
          <cell r="N11">
            <v>248.744</v>
          </cell>
          <cell r="O11">
            <v>331.738</v>
          </cell>
          <cell r="P11">
            <v>426.57499999999999</v>
          </cell>
          <cell r="Q11">
            <v>487</v>
          </cell>
          <cell r="R11">
            <v>555.18000000000006</v>
          </cell>
          <cell r="S11">
            <v>621.80160000000012</v>
          </cell>
          <cell r="T11">
            <v>683.98176000000024</v>
          </cell>
          <cell r="U11">
            <v>738.70030080000026</v>
          </cell>
          <cell r="W11">
            <v>1070.6210000000001</v>
          </cell>
          <cell r="X11">
            <v>1597.3530000000001</v>
          </cell>
          <cell r="Y11">
            <v>2358.768</v>
          </cell>
          <cell r="Z11">
            <v>2668.2539999999999</v>
          </cell>
          <cell r="AA11">
            <v>2910.9343200000003</v>
          </cell>
          <cell r="AB11">
            <v>3142.4587224000002</v>
          </cell>
          <cell r="AC11">
            <v>3355.878309744</v>
          </cell>
          <cell r="AD11">
            <v>3544.1916780312004</v>
          </cell>
          <cell r="AF11">
            <v>0</v>
          </cell>
          <cell r="AG11">
            <v>0</v>
          </cell>
          <cell r="AH11">
            <v>0</v>
          </cell>
          <cell r="AI11">
            <v>0</v>
          </cell>
          <cell r="AJ11">
            <v>0</v>
          </cell>
          <cell r="AK11">
            <v>0</v>
          </cell>
          <cell r="AL11">
            <v>0</v>
          </cell>
          <cell r="AM11">
            <v>0</v>
          </cell>
          <cell r="AO11">
            <v>0</v>
          </cell>
          <cell r="AP11">
            <v>0</v>
          </cell>
          <cell r="AQ11">
            <v>0</v>
          </cell>
          <cell r="AR11">
            <v>0</v>
          </cell>
          <cell r="AS11">
            <v>0</v>
          </cell>
          <cell r="AT11">
            <v>0</v>
          </cell>
          <cell r="AV11">
            <v>2358.768</v>
          </cell>
          <cell r="AW11">
            <v>2668.2539999999999</v>
          </cell>
          <cell r="AX11">
            <v>2910.9343200000003</v>
          </cell>
          <cell r="AY11">
            <v>3142.4587224000002</v>
          </cell>
          <cell r="AZ11">
            <v>3355.878309744</v>
          </cell>
          <cell r="BA11">
            <v>3544.1916780312004</v>
          </cell>
          <cell r="BF11" t="str">
            <v>CY2015E</v>
          </cell>
          <cell r="BG11" t="str">
            <v>CY2016E</v>
          </cell>
          <cell r="BH11" t="str">
            <v>CY2017E</v>
          </cell>
          <cell r="BI11" t="str">
            <v>CY2018E</v>
          </cell>
          <cell r="BJ11" t="str">
            <v>CY2019E</v>
          </cell>
          <cell r="BK11" t="str">
            <v>CY2020E</v>
          </cell>
        </row>
        <row r="12">
          <cell r="C12" t="str">
            <v>YoY Growth %</v>
          </cell>
          <cell r="E12">
            <v>0.52371567882237358</v>
          </cell>
          <cell r="F12">
            <v>0.53990803976750779</v>
          </cell>
          <cell r="G12">
            <v>0.5266830750267657</v>
          </cell>
          <cell r="H12">
            <v>0.12890068435192537</v>
          </cell>
          <cell r="I12">
            <v>8.0000000000000071E-2</v>
          </cell>
          <cell r="J12">
            <v>7.0000000000000062E-2</v>
          </cell>
          <cell r="K12">
            <v>6.0000000000000053E-2</v>
          </cell>
          <cell r="L12">
            <v>5.0000000000000044E-2</v>
          </cell>
          <cell r="N12">
            <v>0.33374798927613947</v>
          </cell>
          <cell r="O12">
            <v>0.33365226899945322</v>
          </cell>
          <cell r="P12">
            <v>0.28587921793704663</v>
          </cell>
          <cell r="Q12">
            <v>0.14165152669518855</v>
          </cell>
          <cell r="R12">
            <v>0.14000000000000012</v>
          </cell>
          <cell r="S12">
            <v>0.12000000000000011</v>
          </cell>
          <cell r="T12">
            <v>0.10000000000000009</v>
          </cell>
          <cell r="U12">
            <v>8.0000000000000071E-2</v>
          </cell>
          <cell r="AV12">
            <v>0.47667297084614346</v>
          </cell>
          <cell r="AW12">
            <v>0.13120662990171139</v>
          </cell>
          <cell r="AX12">
            <v>9.0950981428304933E-2</v>
          </cell>
          <cell r="AY12">
            <v>7.9536113477132631E-2</v>
          </cell>
          <cell r="AZ12">
            <v>6.7914841911114854E-2</v>
          </cell>
          <cell r="BA12">
            <v>5.6114480593774996E-2</v>
          </cell>
          <cell r="BC12" t="str">
            <v>Phase-In</v>
          </cell>
          <cell r="BF12">
            <v>0</v>
          </cell>
          <cell r="BG12">
            <v>1</v>
          </cell>
          <cell r="BH12">
            <v>1</v>
          </cell>
          <cell r="BI12">
            <v>1</v>
          </cell>
          <cell r="BJ12">
            <v>1</v>
          </cell>
          <cell r="BK12">
            <v>1</v>
          </cell>
        </row>
        <row r="14">
          <cell r="C14" t="str">
            <v>COGS</v>
          </cell>
          <cell r="E14">
            <v>421.41300000000007</v>
          </cell>
          <cell r="F14">
            <v>736.75699999999995</v>
          </cell>
          <cell r="G14">
            <v>1200.452</v>
          </cell>
          <cell r="H14">
            <v>1361.9310000000003</v>
          </cell>
          <cell r="I14">
            <v>1470.8854800000004</v>
          </cell>
          <cell r="J14">
            <v>1573.8474636000005</v>
          </cell>
          <cell r="K14">
            <v>1668.2783114160004</v>
          </cell>
          <cell r="L14">
            <v>1751.6922269868007</v>
          </cell>
          <cell r="N14">
            <v>122.82799999999999</v>
          </cell>
          <cell r="O14">
            <v>182.149</v>
          </cell>
          <cell r="P14">
            <v>235.1</v>
          </cell>
          <cell r="Q14">
            <v>268.60000000000002</v>
          </cell>
          <cell r="R14">
            <v>306.20400000000006</v>
          </cell>
          <cell r="S14">
            <v>342.94848000000013</v>
          </cell>
          <cell r="T14">
            <v>377.24332800000019</v>
          </cell>
          <cell r="U14">
            <v>407.4227942400002</v>
          </cell>
          <cell r="W14">
            <v>544.2410000000001</v>
          </cell>
          <cell r="X14">
            <v>918.90599999999995</v>
          </cell>
          <cell r="Y14">
            <v>1435.5519999999999</v>
          </cell>
          <cell r="Z14">
            <v>1630.5310000000004</v>
          </cell>
          <cell r="AA14">
            <v>1777.0894800000005</v>
          </cell>
          <cell r="AB14">
            <v>1916.7959436000006</v>
          </cell>
          <cell r="AC14">
            <v>2045.5216394160007</v>
          </cell>
          <cell r="AD14">
            <v>2159.1150212268008</v>
          </cell>
          <cell r="AF14">
            <v>0</v>
          </cell>
          <cell r="AG14">
            <v>0</v>
          </cell>
          <cell r="AH14">
            <v>0</v>
          </cell>
          <cell r="AI14">
            <v>0</v>
          </cell>
          <cell r="AJ14">
            <v>0</v>
          </cell>
          <cell r="AK14">
            <v>0</v>
          </cell>
          <cell r="AL14">
            <v>0</v>
          </cell>
          <cell r="AM14">
            <v>0</v>
          </cell>
          <cell r="AO14">
            <v>0</v>
          </cell>
          <cell r="AP14">
            <v>0</v>
          </cell>
          <cell r="AQ14">
            <v>0</v>
          </cell>
          <cell r="AR14">
            <v>0</v>
          </cell>
          <cell r="AS14">
            <v>0</v>
          </cell>
          <cell r="AT14">
            <v>0</v>
          </cell>
          <cell r="AV14">
            <v>1435.5519999999999</v>
          </cell>
          <cell r="AW14">
            <v>1630.5310000000004</v>
          </cell>
          <cell r="AX14">
            <v>1777.0894800000005</v>
          </cell>
          <cell r="AY14">
            <v>1916.7959436000006</v>
          </cell>
          <cell r="AZ14">
            <v>2045.5216394160007</v>
          </cell>
          <cell r="BA14">
            <v>2159.1150212268008</v>
          </cell>
          <cell r="BC14" t="str">
            <v>Synergies % SG&amp;A</v>
          </cell>
          <cell r="BF14">
            <v>0</v>
          </cell>
          <cell r="BG14">
            <v>0.21978021978021978</v>
          </cell>
          <cell r="BH14">
            <v>0.19278966647387699</v>
          </cell>
          <cell r="BI14">
            <v>0.17213363078024729</v>
          </cell>
          <cell r="BJ14">
            <v>0.1564851188911339</v>
          </cell>
          <cell r="BK14">
            <v>0.14489362860290175</v>
          </cell>
        </row>
        <row r="15">
          <cell r="C15" t="str">
            <v>Margin %</v>
          </cell>
          <cell r="E15">
            <v>0.51274460776977582</v>
          </cell>
          <cell r="F15">
            <v>0.58213358722834352</v>
          </cell>
          <cell r="G15">
            <v>0.62128990219921088</v>
          </cell>
          <cell r="H15">
            <v>0.62437982921750534</v>
          </cell>
          <cell r="I15">
            <v>0.62437982921750534</v>
          </cell>
          <cell r="J15">
            <v>0.62437982921750534</v>
          </cell>
          <cell r="K15">
            <v>0.62437982921750534</v>
          </cell>
          <cell r="L15">
            <v>0.62437982921750534</v>
          </cell>
          <cell r="N15">
            <v>0.49379281510307782</v>
          </cell>
          <cell r="O15">
            <v>0.54907487233901453</v>
          </cell>
          <cell r="P15">
            <v>0.55113403270233841</v>
          </cell>
          <cell r="Q15">
            <v>0.55154004106776189</v>
          </cell>
          <cell r="R15">
            <v>0.55154004106776189</v>
          </cell>
          <cell r="S15">
            <v>0.55154004106776189</v>
          </cell>
          <cell r="T15">
            <v>0.55154004106776189</v>
          </cell>
          <cell r="U15">
            <v>0.55154004106776189</v>
          </cell>
          <cell r="W15">
            <v>0.50834142054004172</v>
          </cell>
          <cell r="X15">
            <v>0.57526795892955407</v>
          </cell>
          <cell r="Y15">
            <v>0.60860245687579273</v>
          </cell>
          <cell r="Z15">
            <v>0.61108537642968042</v>
          </cell>
          <cell r="AA15">
            <v>0.61048765950858019</v>
          </cell>
          <cell r="AB15">
            <v>0.60996694401639739</v>
          </cell>
          <cell r="AC15">
            <v>0.60953391351429587</v>
          </cell>
          <cell r="AD15">
            <v>0.60919815217956552</v>
          </cell>
          <cell r="AV15">
            <v>0.60860245687579273</v>
          </cell>
          <cell r="AW15">
            <v>0.61108537642968042</v>
          </cell>
          <cell r="AX15">
            <v>0.61048765950858019</v>
          </cell>
          <cell r="AY15">
            <v>0.60996694401639739</v>
          </cell>
          <cell r="AZ15">
            <v>0.60953391351429587</v>
          </cell>
          <cell r="BA15">
            <v>0.60919815217956552</v>
          </cell>
          <cell r="BC15" t="str">
            <v>Synergies % R&amp;D</v>
          </cell>
          <cell r="BF15">
            <v>0</v>
          </cell>
          <cell r="BG15">
            <v>5.5370985603543747E-2</v>
          </cell>
          <cell r="BH15">
            <v>4.8571040003108537E-2</v>
          </cell>
          <cell r="BI15">
            <v>4.3367000002775477E-2</v>
          </cell>
          <cell r="BJ15">
            <v>3.942454545706861E-2</v>
          </cell>
          <cell r="BK15">
            <v>3.650420875654501E-2</v>
          </cell>
        </row>
        <row r="16">
          <cell r="BC16" t="str">
            <v>Synergies $ SG&amp;A</v>
          </cell>
          <cell r="BF16">
            <v>0</v>
          </cell>
          <cell r="BG16">
            <v>10</v>
          </cell>
          <cell r="BH16">
            <v>10</v>
          </cell>
          <cell r="BI16">
            <v>10</v>
          </cell>
          <cell r="BJ16">
            <v>10</v>
          </cell>
          <cell r="BK16">
            <v>10</v>
          </cell>
        </row>
        <row r="17">
          <cell r="C17" t="str">
            <v>Gross Profit</v>
          </cell>
          <cell r="E17">
            <v>400.464</v>
          </cell>
          <cell r="F17">
            <v>528.85800000000006</v>
          </cell>
          <cell r="G17">
            <v>731.74100000000021</v>
          </cell>
          <cell r="H17">
            <v>819.32299999999964</v>
          </cell>
          <cell r="I17">
            <v>884.86883999999964</v>
          </cell>
          <cell r="J17">
            <v>946.8096587999994</v>
          </cell>
          <cell r="K17">
            <v>1003.6182383279995</v>
          </cell>
          <cell r="L17">
            <v>1053.7991502443995</v>
          </cell>
          <cell r="N17">
            <v>125.91600000000001</v>
          </cell>
          <cell r="O17">
            <v>149.589</v>
          </cell>
          <cell r="P17">
            <v>191.47499999999999</v>
          </cell>
          <cell r="Q17">
            <v>218.39999999999998</v>
          </cell>
          <cell r="R17">
            <v>248.976</v>
          </cell>
          <cell r="S17">
            <v>278.85311999999999</v>
          </cell>
          <cell r="T17">
            <v>306.73843200000005</v>
          </cell>
          <cell r="U17">
            <v>331.27750656000006</v>
          </cell>
          <cell r="W17">
            <v>526.38</v>
          </cell>
          <cell r="X17">
            <v>678.44700000000012</v>
          </cell>
          <cell r="Y17">
            <v>923.21600000000012</v>
          </cell>
          <cell r="Z17">
            <v>1037.7229999999995</v>
          </cell>
          <cell r="AA17">
            <v>1133.8448399999997</v>
          </cell>
          <cell r="AB17">
            <v>1225.6627787999996</v>
          </cell>
          <cell r="AC17">
            <v>1310.3566703279994</v>
          </cell>
          <cell r="AD17">
            <v>1385.0766568043996</v>
          </cell>
          <cell r="AF17">
            <v>0</v>
          </cell>
          <cell r="AG17">
            <v>0</v>
          </cell>
          <cell r="AH17">
            <v>0</v>
          </cell>
          <cell r="AI17">
            <v>0</v>
          </cell>
          <cell r="AJ17">
            <v>0</v>
          </cell>
          <cell r="AK17">
            <v>0</v>
          </cell>
          <cell r="AL17">
            <v>0</v>
          </cell>
          <cell r="AM17">
            <v>0</v>
          </cell>
          <cell r="AO17">
            <v>0</v>
          </cell>
          <cell r="AP17">
            <v>0</v>
          </cell>
          <cell r="AQ17">
            <v>0</v>
          </cell>
          <cell r="AR17">
            <v>0</v>
          </cell>
          <cell r="AS17">
            <v>0</v>
          </cell>
          <cell r="AT17">
            <v>0</v>
          </cell>
          <cell r="AV17">
            <v>923.21600000000012</v>
          </cell>
          <cell r="AW17">
            <v>1037.7229999999995</v>
          </cell>
          <cell r="AX17">
            <v>1133.8448399999997</v>
          </cell>
          <cell r="AY17">
            <v>1225.6627787999996</v>
          </cell>
          <cell r="AZ17">
            <v>1310.3566703279994</v>
          </cell>
          <cell r="BA17">
            <v>1385.0766568043996</v>
          </cell>
          <cell r="BC17" t="str">
            <v>Synergies $ R&amp;D</v>
          </cell>
          <cell r="BF17">
            <v>0</v>
          </cell>
          <cell r="BG17">
            <v>5</v>
          </cell>
          <cell r="BH17">
            <v>5</v>
          </cell>
          <cell r="BI17">
            <v>5</v>
          </cell>
          <cell r="BJ17">
            <v>5</v>
          </cell>
          <cell r="BK17">
            <v>5</v>
          </cell>
        </row>
        <row r="18">
          <cell r="C18" t="str">
            <v>Margin %</v>
          </cell>
          <cell r="E18">
            <v>0.48725539223022418</v>
          </cell>
          <cell r="F18">
            <v>0.41786641277165654</v>
          </cell>
          <cell r="G18">
            <v>0.37871009780078912</v>
          </cell>
          <cell r="H18">
            <v>0.37562017078249471</v>
          </cell>
          <cell r="I18">
            <v>0.37562017078249471</v>
          </cell>
          <cell r="J18">
            <v>0.3756201707824946</v>
          </cell>
          <cell r="K18">
            <v>0.37562017078249466</v>
          </cell>
          <cell r="L18">
            <v>0.3756201707824946</v>
          </cell>
          <cell r="N18">
            <v>0.50620718489692218</v>
          </cell>
          <cell r="O18">
            <v>0.45092512766098547</v>
          </cell>
          <cell r="P18">
            <v>0.44886596729766159</v>
          </cell>
          <cell r="Q18">
            <v>0.44845995893223817</v>
          </cell>
          <cell r="R18">
            <v>0.44845995893223817</v>
          </cell>
          <cell r="S18">
            <v>0.44845995893223811</v>
          </cell>
          <cell r="T18">
            <v>0.44845995893223811</v>
          </cell>
          <cell r="U18">
            <v>0.44845995893223811</v>
          </cell>
          <cell r="W18">
            <v>0.49165857945995822</v>
          </cell>
          <cell r="X18">
            <v>0.42473204107044599</v>
          </cell>
          <cell r="Y18">
            <v>0.39139754312420727</v>
          </cell>
          <cell r="Z18">
            <v>0.38891462357031958</v>
          </cell>
          <cell r="AA18">
            <v>0.38951234049141981</v>
          </cell>
          <cell r="AB18">
            <v>0.39003305598360261</v>
          </cell>
          <cell r="AC18">
            <v>0.39046608648570413</v>
          </cell>
          <cell r="AD18">
            <v>0.39080184782043453</v>
          </cell>
          <cell r="AV18">
            <v>0.39139754312420727</v>
          </cell>
          <cell r="AW18">
            <v>0.38891462357031958</v>
          </cell>
          <cell r="AX18">
            <v>0.38951234049141981</v>
          </cell>
          <cell r="AY18">
            <v>0.39003305598360261</v>
          </cell>
          <cell r="AZ18">
            <v>0.39046608648570413</v>
          </cell>
          <cell r="BA18">
            <v>0.39080184782043453</v>
          </cell>
          <cell r="BC18" t="str">
            <v>Total % Opex</v>
          </cell>
          <cell r="BF18">
            <v>0</v>
          </cell>
          <cell r="BG18">
            <v>0.11045655375552282</v>
          </cell>
          <cell r="BH18">
            <v>9.6891713820634051E-2</v>
          </cell>
          <cell r="BI18">
            <v>8.6510458768423254E-2</v>
          </cell>
          <cell r="BJ18">
            <v>7.8645871607657486E-2</v>
          </cell>
          <cell r="BK18">
            <v>7.2820251488571755E-2</v>
          </cell>
        </row>
        <row r="19">
          <cell r="BC19" t="str">
            <v>Total $ Opex</v>
          </cell>
          <cell r="BF19">
            <v>0</v>
          </cell>
          <cell r="BG19">
            <v>15</v>
          </cell>
          <cell r="BH19">
            <v>15</v>
          </cell>
          <cell r="BI19">
            <v>15</v>
          </cell>
          <cell r="BJ19">
            <v>15</v>
          </cell>
          <cell r="BK19">
            <v>15</v>
          </cell>
        </row>
        <row r="20">
          <cell r="C20" t="str">
            <v>SG&amp;A</v>
          </cell>
          <cell r="E20">
            <v>70.341999999999999</v>
          </cell>
          <cell r="F20">
            <v>97.445999999999998</v>
          </cell>
          <cell r="G20">
            <v>135.227</v>
          </cell>
          <cell r="H20">
            <v>147.22399999999999</v>
          </cell>
          <cell r="I20">
            <v>159.00192000000001</v>
          </cell>
          <cell r="J20">
            <v>170.13205440000002</v>
          </cell>
          <cell r="K20">
            <v>180.339977664</v>
          </cell>
          <cell r="L20">
            <v>189.35697654720002</v>
          </cell>
          <cell r="N20">
            <v>36.423999999999999</v>
          </cell>
          <cell r="O20">
            <v>31.199000000000002</v>
          </cell>
          <cell r="P20">
            <v>42</v>
          </cell>
          <cell r="Q20">
            <v>45.5</v>
          </cell>
          <cell r="R20">
            <v>51.870000000000005</v>
          </cell>
          <cell r="S20">
            <v>58.094400000000007</v>
          </cell>
          <cell r="T20">
            <v>63.903840000000017</v>
          </cell>
          <cell r="U20">
            <v>69.01614720000002</v>
          </cell>
          <cell r="W20">
            <v>106.76599999999999</v>
          </cell>
          <cell r="X20">
            <v>128.64500000000001</v>
          </cell>
          <cell r="Y20">
            <v>177.227</v>
          </cell>
          <cell r="Z20">
            <v>192.72399999999999</v>
          </cell>
          <cell r="AA20">
            <v>210.87192000000002</v>
          </cell>
          <cell r="AB20">
            <v>228.22645440000002</v>
          </cell>
          <cell r="AC20">
            <v>244.24381766400001</v>
          </cell>
          <cell r="AD20">
            <v>258.37312374720005</v>
          </cell>
          <cell r="AF20">
            <v>-2.5</v>
          </cell>
          <cell r="AG20">
            <v>-2.5</v>
          </cell>
          <cell r="AH20">
            <v>-2.5</v>
          </cell>
          <cell r="AI20">
            <v>-2.5</v>
          </cell>
          <cell r="AJ20">
            <v>-2.5</v>
          </cell>
          <cell r="AK20">
            <v>-2.5</v>
          </cell>
          <cell r="AL20">
            <v>-2.5</v>
          </cell>
          <cell r="AM20">
            <v>-2.5</v>
          </cell>
          <cell r="AO20">
            <v>0</v>
          </cell>
          <cell r="AP20">
            <v>-10</v>
          </cell>
          <cell r="AQ20">
            <v>-10</v>
          </cell>
          <cell r="AR20">
            <v>-10</v>
          </cell>
          <cell r="AS20">
            <v>-10</v>
          </cell>
          <cell r="AT20">
            <v>-10</v>
          </cell>
          <cell r="AV20">
            <v>177.227</v>
          </cell>
          <cell r="AW20">
            <v>182.72399999999999</v>
          </cell>
          <cell r="AX20">
            <v>200.87192000000002</v>
          </cell>
          <cell r="AY20">
            <v>218.22645440000002</v>
          </cell>
          <cell r="AZ20">
            <v>234.24381766400001</v>
          </cell>
          <cell r="BA20">
            <v>248.37312374720005</v>
          </cell>
        </row>
        <row r="21">
          <cell r="C21" t="str">
            <v>% of Revenue</v>
          </cell>
          <cell r="E21">
            <v>8.5587016062014132E-2</v>
          </cell>
          <cell r="F21">
            <v>7.6994978725757834E-2</v>
          </cell>
          <cell r="G21">
            <v>6.9986279838504736E-2</v>
          </cell>
          <cell r="H21">
            <v>6.7495119779723042E-2</v>
          </cell>
          <cell r="I21">
            <v>6.7495119779723042E-2</v>
          </cell>
          <cell r="J21">
            <v>6.7495119779723042E-2</v>
          </cell>
          <cell r="K21">
            <v>6.7495119779723042E-2</v>
          </cell>
          <cell r="L21">
            <v>6.7495119779723042E-2</v>
          </cell>
          <cell r="N21">
            <v>0.1464316727237642</v>
          </cell>
          <cell r="O21">
            <v>9.4047109465903819E-2</v>
          </cell>
          <cell r="P21">
            <v>9.8458653226279086E-2</v>
          </cell>
          <cell r="Q21">
            <v>9.3429158110882954E-2</v>
          </cell>
          <cell r="R21">
            <v>9.3429158110882954E-2</v>
          </cell>
          <cell r="S21">
            <v>9.3429158110882954E-2</v>
          </cell>
          <cell r="T21">
            <v>9.3429158110882954E-2</v>
          </cell>
          <cell r="U21">
            <v>9.3429158110882954E-2</v>
          </cell>
          <cell r="W21">
            <v>9.9723431541133584E-2</v>
          </cell>
          <cell r="X21">
            <v>8.0536362344453605E-2</v>
          </cell>
          <cell r="Y21">
            <v>7.5135409671489531E-2</v>
          </cell>
          <cell r="Z21">
            <v>7.2228505981814323E-2</v>
          </cell>
          <cell r="AA21">
            <v>7.2441318428648024E-2</v>
          </cell>
          <cell r="AB21">
            <v>7.2626715117421137E-2</v>
          </cell>
          <cell r="AC21">
            <v>7.278089224952615E-2</v>
          </cell>
          <cell r="AD21">
            <v>7.2900437453407269E-2</v>
          </cell>
          <cell r="AV21">
            <v>7.5135409671489531E-2</v>
          </cell>
          <cell r="AW21">
            <v>6.8480736841395162E-2</v>
          </cell>
          <cell r="AX21">
            <v>6.9005995298444242E-2</v>
          </cell>
          <cell r="AY21">
            <v>6.9444493524908807E-2</v>
          </cell>
          <cell r="AZ21">
            <v>6.9801046415735216E-2</v>
          </cell>
          <cell r="BA21">
            <v>7.007891962693491E-2</v>
          </cell>
        </row>
        <row r="23">
          <cell r="C23" t="str">
            <v>R&amp;D</v>
          </cell>
          <cell r="E23">
            <v>147.86000000000001</v>
          </cell>
          <cell r="F23">
            <v>217.68700000000001</v>
          </cell>
          <cell r="G23">
            <v>297.49899999999997</v>
          </cell>
          <cell r="H23">
            <v>329.48</v>
          </cell>
          <cell r="I23">
            <v>355.83840000000004</v>
          </cell>
          <cell r="J23">
            <v>380.74708800000002</v>
          </cell>
          <cell r="K23">
            <v>403.59191327999997</v>
          </cell>
          <cell r="L23">
            <v>423.77150894400006</v>
          </cell>
          <cell r="N23">
            <v>34.180999999999997</v>
          </cell>
          <cell r="O23">
            <v>56.186999999999998</v>
          </cell>
          <cell r="P23">
            <v>86.399999999999991</v>
          </cell>
          <cell r="Q23">
            <v>90.3</v>
          </cell>
          <cell r="R23">
            <v>102.94200000000002</v>
          </cell>
          <cell r="S23">
            <v>115.29504000000003</v>
          </cell>
          <cell r="T23">
            <v>126.82454400000005</v>
          </cell>
          <cell r="U23">
            <v>136.97050752000004</v>
          </cell>
          <cell r="W23">
            <v>182.041</v>
          </cell>
          <cell r="X23">
            <v>273.87400000000002</v>
          </cell>
          <cell r="Y23">
            <v>383.89899999999994</v>
          </cell>
          <cell r="Z23">
            <v>419.78000000000003</v>
          </cell>
          <cell r="AA23">
            <v>458.78040000000004</v>
          </cell>
          <cell r="AB23">
            <v>496.04212800000005</v>
          </cell>
          <cell r="AC23">
            <v>530.41645728000003</v>
          </cell>
          <cell r="AD23">
            <v>560.74201646400013</v>
          </cell>
          <cell r="AF23">
            <v>-1.25</v>
          </cell>
          <cell r="AG23">
            <v>-1.25</v>
          </cell>
          <cell r="AH23">
            <v>-1.25</v>
          </cell>
          <cell r="AI23">
            <v>-1.25</v>
          </cell>
          <cell r="AJ23">
            <v>-1.25</v>
          </cell>
          <cell r="AK23">
            <v>-1.25</v>
          </cell>
          <cell r="AL23">
            <v>-1.25</v>
          </cell>
          <cell r="AM23">
            <v>-1.25</v>
          </cell>
          <cell r="AO23">
            <v>0</v>
          </cell>
          <cell r="AP23">
            <v>-5</v>
          </cell>
          <cell r="AQ23">
            <v>-5</v>
          </cell>
          <cell r="AR23">
            <v>-5</v>
          </cell>
          <cell r="AS23">
            <v>-5</v>
          </cell>
          <cell r="AT23">
            <v>-5</v>
          </cell>
          <cell r="AV23">
            <v>383.89899999999994</v>
          </cell>
          <cell r="AW23">
            <v>414.78000000000003</v>
          </cell>
          <cell r="AX23">
            <v>453.78040000000004</v>
          </cell>
          <cell r="AY23">
            <v>491.04212800000005</v>
          </cell>
          <cell r="AZ23">
            <v>525.41645728000003</v>
          </cell>
          <cell r="BA23">
            <v>555.74201646400013</v>
          </cell>
        </row>
        <row r="24">
          <cell r="C24" t="str">
            <v>% of Revenue</v>
          </cell>
          <cell r="E24">
            <v>0.17990526562977185</v>
          </cell>
          <cell r="F24">
            <v>0.17200096395823375</v>
          </cell>
          <cell r="G24">
            <v>0.15396960862605336</v>
          </cell>
          <cell r="H24">
            <v>0.15105072586686374</v>
          </cell>
          <cell r="I24">
            <v>0.15105072586686374</v>
          </cell>
          <cell r="J24">
            <v>0.15105072586686374</v>
          </cell>
          <cell r="K24">
            <v>0.15105072586686374</v>
          </cell>
          <cell r="L24">
            <v>0.15105072586686374</v>
          </cell>
          <cell r="N24">
            <v>0.13741436979384428</v>
          </cell>
          <cell r="O24">
            <v>0.16937161253760497</v>
          </cell>
          <cell r="P24">
            <v>0.20254351520834551</v>
          </cell>
          <cell r="Q24">
            <v>0.18542094455852157</v>
          </cell>
          <cell r="R24">
            <v>0.18542094455852157</v>
          </cell>
          <cell r="S24">
            <v>0.18542094455852157</v>
          </cell>
          <cell r="T24">
            <v>0.18542094455852157</v>
          </cell>
          <cell r="U24">
            <v>0.18542094455852154</v>
          </cell>
          <cell r="W24">
            <v>0.17003309294325442</v>
          </cell>
          <cell r="X24">
            <v>0.17145490070134781</v>
          </cell>
          <cell r="Y24">
            <v>0.16275403091783505</v>
          </cell>
          <cell r="Z24">
            <v>0.15732385297651574</v>
          </cell>
          <cell r="AA24">
            <v>0.15760589198041405</v>
          </cell>
          <cell r="AB24">
            <v>0.15785159705173668</v>
          </cell>
          <cell r="AC24">
            <v>0.15805592703999519</v>
          </cell>
          <cell r="AD24">
            <v>0.1582143595505231</v>
          </cell>
          <cell r="AV24">
            <v>0.16275403091783505</v>
          </cell>
          <cell r="AW24">
            <v>0.15544996840630615</v>
          </cell>
          <cell r="AX24">
            <v>0.15588823041531216</v>
          </cell>
          <cell r="AY24">
            <v>0.1562604862554805</v>
          </cell>
          <cell r="AZ24">
            <v>0.15656600412309973</v>
          </cell>
          <cell r="BA24">
            <v>0.15680360063728693</v>
          </cell>
        </row>
        <row r="26">
          <cell r="C26" t="str">
            <v>Total Opex</v>
          </cell>
          <cell r="E26">
            <v>218.202</v>
          </cell>
          <cell r="F26">
            <v>315.13300000000004</v>
          </cell>
          <cell r="G26">
            <v>432.726</v>
          </cell>
          <cell r="H26">
            <v>476.70400000000001</v>
          </cell>
          <cell r="I26">
            <v>514.84032000000002</v>
          </cell>
          <cell r="J26">
            <v>550.87914240000009</v>
          </cell>
          <cell r="K26">
            <v>583.93189094399997</v>
          </cell>
          <cell r="L26">
            <v>613.12848549120008</v>
          </cell>
          <cell r="N26">
            <v>70.60499999999999</v>
          </cell>
          <cell r="O26">
            <v>87.385999999999996</v>
          </cell>
          <cell r="P26">
            <v>128.39999999999998</v>
          </cell>
          <cell r="Q26">
            <v>135.80000000000001</v>
          </cell>
          <cell r="R26">
            <v>154.81200000000001</v>
          </cell>
          <cell r="S26">
            <v>173.38944000000004</v>
          </cell>
          <cell r="T26">
            <v>190.72838400000006</v>
          </cell>
          <cell r="U26">
            <v>205.98665472000005</v>
          </cell>
          <cell r="W26">
            <v>288.80700000000002</v>
          </cell>
          <cell r="X26">
            <v>402.51900000000001</v>
          </cell>
          <cell r="Y26">
            <v>561.12599999999998</v>
          </cell>
          <cell r="Z26">
            <v>612.50400000000002</v>
          </cell>
          <cell r="AA26">
            <v>669.65232000000003</v>
          </cell>
          <cell r="AB26">
            <v>724.26858240000001</v>
          </cell>
          <cell r="AC26">
            <v>774.66027494400009</v>
          </cell>
          <cell r="AD26">
            <v>819.11514021120024</v>
          </cell>
          <cell r="AF26">
            <v>-3.75</v>
          </cell>
          <cell r="AG26">
            <v>-3.75</v>
          </cell>
          <cell r="AH26">
            <v>-3.75</v>
          </cell>
          <cell r="AI26">
            <v>-3.75</v>
          </cell>
          <cell r="AJ26">
            <v>-3.75</v>
          </cell>
          <cell r="AK26">
            <v>-3.75</v>
          </cell>
          <cell r="AL26">
            <v>-3.75</v>
          </cell>
          <cell r="AM26">
            <v>-3.75</v>
          </cell>
          <cell r="AO26">
            <v>0</v>
          </cell>
          <cell r="AP26">
            <v>-15</v>
          </cell>
          <cell r="AQ26">
            <v>-15</v>
          </cell>
          <cell r="AR26">
            <v>-15</v>
          </cell>
          <cell r="AS26">
            <v>-15</v>
          </cell>
          <cell r="AT26">
            <v>-15</v>
          </cell>
          <cell r="AV26">
            <v>561.12599999999998</v>
          </cell>
          <cell r="AW26">
            <v>597.50400000000002</v>
          </cell>
          <cell r="AX26">
            <v>654.65232000000003</v>
          </cell>
          <cell r="AY26">
            <v>709.26858240000001</v>
          </cell>
          <cell r="AZ26">
            <v>759.66027494400009</v>
          </cell>
          <cell r="BA26">
            <v>804.11514021120024</v>
          </cell>
        </row>
        <row r="27">
          <cell r="C27" t="str">
            <v>% of Revenue</v>
          </cell>
          <cell r="E27">
            <v>0.26549228169178596</v>
          </cell>
          <cell r="F27">
            <v>0.24899594268399161</v>
          </cell>
          <cell r="G27">
            <v>0.22395588846455813</v>
          </cell>
          <cell r="H27">
            <v>0.2185458456465868</v>
          </cell>
          <cell r="I27">
            <v>0.2185458456465868</v>
          </cell>
          <cell r="J27">
            <v>0.21854584564658683</v>
          </cell>
          <cell r="K27">
            <v>0.21854584564658677</v>
          </cell>
          <cell r="L27">
            <v>0.2185458456465868</v>
          </cell>
          <cell r="N27">
            <v>0.28384604251760842</v>
          </cell>
          <cell r="O27">
            <v>0.2634187220035088</v>
          </cell>
          <cell r="P27">
            <v>0.30100216843462457</v>
          </cell>
          <cell r="Q27">
            <v>0.27885010266940452</v>
          </cell>
          <cell r="R27">
            <v>0.27885010266940452</v>
          </cell>
          <cell r="S27">
            <v>0.27885010266940452</v>
          </cell>
          <cell r="T27">
            <v>0.27885010266940452</v>
          </cell>
          <cell r="U27">
            <v>0.27885010266940446</v>
          </cell>
          <cell r="W27">
            <v>0.26975652448438803</v>
          </cell>
          <cell r="X27">
            <v>0.25199126304580138</v>
          </cell>
          <cell r="Y27">
            <v>0.2378894405893246</v>
          </cell>
          <cell r="Z27">
            <v>0.22955235895833007</v>
          </cell>
          <cell r="AA27">
            <v>0.23004721040906206</v>
          </cell>
          <cell r="AB27">
            <v>0.23047831216915779</v>
          </cell>
          <cell r="AC27">
            <v>0.23083681928952135</v>
          </cell>
          <cell r="AD27">
            <v>0.23111479700393037</v>
          </cell>
          <cell r="AV27">
            <v>0.2378894405893246</v>
          </cell>
          <cell r="AW27">
            <v>0.22393070524770131</v>
          </cell>
          <cell r="AX27">
            <v>0.22489422571375639</v>
          </cell>
          <cell r="AY27">
            <v>0.22570497978038928</v>
          </cell>
          <cell r="AZ27">
            <v>0.22636705053883496</v>
          </cell>
          <cell r="BA27">
            <v>0.22688252026422184</v>
          </cell>
        </row>
        <row r="29">
          <cell r="C29" t="str">
            <v>EBIT</v>
          </cell>
          <cell r="E29">
            <v>182.262</v>
          </cell>
          <cell r="F29">
            <v>213.72500000000002</v>
          </cell>
          <cell r="G29">
            <v>299.01500000000021</v>
          </cell>
          <cell r="H29">
            <v>342.61899999999963</v>
          </cell>
          <cell r="I29">
            <v>370.02851999999962</v>
          </cell>
          <cell r="J29">
            <v>395.93051639999931</v>
          </cell>
          <cell r="K29">
            <v>419.68634738399953</v>
          </cell>
          <cell r="L29">
            <v>440.67066475319939</v>
          </cell>
          <cell r="N29">
            <v>55.311000000000021</v>
          </cell>
          <cell r="O29">
            <v>62.203000000000003</v>
          </cell>
          <cell r="P29">
            <v>63.075000000000017</v>
          </cell>
          <cell r="Q29">
            <v>82.599999999999966</v>
          </cell>
          <cell r="R29">
            <v>94.163999999999987</v>
          </cell>
          <cell r="S29">
            <v>105.46367999999995</v>
          </cell>
          <cell r="T29">
            <v>116.01004799999998</v>
          </cell>
          <cell r="U29">
            <v>125.29085184000002</v>
          </cell>
          <cell r="W29">
            <v>237.57299999999998</v>
          </cell>
          <cell r="X29">
            <v>275.92800000000011</v>
          </cell>
          <cell r="Y29">
            <v>362.09000000000015</v>
          </cell>
          <cell r="Z29">
            <v>425.21899999999948</v>
          </cell>
          <cell r="AA29">
            <v>464.19251999999972</v>
          </cell>
          <cell r="AB29">
            <v>501.3941963999996</v>
          </cell>
          <cell r="AC29">
            <v>535.69639538399929</v>
          </cell>
          <cell r="AD29">
            <v>565.96151659319935</v>
          </cell>
          <cell r="AF29">
            <v>3.75</v>
          </cell>
          <cell r="AG29">
            <v>3.75</v>
          </cell>
          <cell r="AH29">
            <v>3.75</v>
          </cell>
          <cell r="AI29">
            <v>3.75</v>
          </cell>
          <cell r="AJ29">
            <v>3.75</v>
          </cell>
          <cell r="AK29">
            <v>3.75</v>
          </cell>
          <cell r="AL29">
            <v>3.75</v>
          </cell>
          <cell r="AM29">
            <v>3.75</v>
          </cell>
          <cell r="AO29">
            <v>0</v>
          </cell>
          <cell r="AP29">
            <v>15</v>
          </cell>
          <cell r="AQ29">
            <v>15</v>
          </cell>
          <cell r="AR29">
            <v>15</v>
          </cell>
          <cell r="AS29">
            <v>15</v>
          </cell>
          <cell r="AT29">
            <v>15</v>
          </cell>
          <cell r="AV29">
            <v>362.09000000000015</v>
          </cell>
          <cell r="AW29">
            <v>440.21899999999948</v>
          </cell>
          <cell r="AX29">
            <v>479.19251999999972</v>
          </cell>
          <cell r="AY29">
            <v>516.3941963999996</v>
          </cell>
          <cell r="AZ29">
            <v>550.69639538399929</v>
          </cell>
          <cell r="BA29">
            <v>580.96151659319935</v>
          </cell>
        </row>
        <row r="30">
          <cell r="C30" t="str">
            <v>Margin %</v>
          </cell>
          <cell r="E30">
            <v>0.22176311053843822</v>
          </cell>
          <cell r="F30">
            <v>0.1688704700876649</v>
          </cell>
          <cell r="G30">
            <v>0.15475420933623099</v>
          </cell>
          <cell r="H30">
            <v>0.15707432513590791</v>
          </cell>
          <cell r="I30">
            <v>0.15707432513590791</v>
          </cell>
          <cell r="J30">
            <v>0.1570743251359078</v>
          </cell>
          <cell r="K30">
            <v>0.15707432513590788</v>
          </cell>
          <cell r="L30">
            <v>0.15707432513590783</v>
          </cell>
          <cell r="N30">
            <v>0.22236114237931376</v>
          </cell>
          <cell r="O30">
            <v>0.1875064056574767</v>
          </cell>
          <cell r="P30">
            <v>0.14786379886303702</v>
          </cell>
          <cell r="Q30">
            <v>0.16960985626283362</v>
          </cell>
          <cell r="R30">
            <v>0.16960985626283365</v>
          </cell>
          <cell r="S30">
            <v>0.16960985626283356</v>
          </cell>
          <cell r="T30">
            <v>0.16960985626283359</v>
          </cell>
          <cell r="U30">
            <v>0.16960985626283365</v>
          </cell>
          <cell r="W30">
            <v>0.22190205497557022</v>
          </cell>
          <cell r="X30">
            <v>0.17274077802464458</v>
          </cell>
          <cell r="Y30">
            <v>0.15350810253488267</v>
          </cell>
          <cell r="Z30">
            <v>0.15936226461198952</v>
          </cell>
          <cell r="AA30">
            <v>0.15946513008235777</v>
          </cell>
          <cell r="AB30">
            <v>0.15955474381444482</v>
          </cell>
          <cell r="AC30">
            <v>0.15962926719618281</v>
          </cell>
          <cell r="AD30">
            <v>0.15968705081650414</v>
          </cell>
          <cell r="AV30">
            <v>0.15350810253488267</v>
          </cell>
          <cell r="AW30">
            <v>0.16498391832261827</v>
          </cell>
          <cell r="AX30">
            <v>0.16461811477766344</v>
          </cell>
          <cell r="AY30">
            <v>0.16432807620321332</v>
          </cell>
          <cell r="AZ30">
            <v>0.1640990359468692</v>
          </cell>
          <cell r="BA30">
            <v>0.16391932755621266</v>
          </cell>
        </row>
        <row r="32">
          <cell r="C32" t="str">
            <v>D&amp;A</v>
          </cell>
          <cell r="E32">
            <v>11.673</v>
          </cell>
          <cell r="F32">
            <v>18.029</v>
          </cell>
          <cell r="G32">
            <v>28.782999999999959</v>
          </cell>
          <cell r="H32">
            <v>36.102000000000402</v>
          </cell>
          <cell r="I32">
            <v>38.990160000000436</v>
          </cell>
          <cell r="J32">
            <v>41.71947120000047</v>
          </cell>
          <cell r="K32">
            <v>44.222639472000495</v>
          </cell>
          <cell r="L32">
            <v>46.433771445600527</v>
          </cell>
          <cell r="N32">
            <v>27.756</v>
          </cell>
          <cell r="O32">
            <v>25.862000000000002</v>
          </cell>
          <cell r="P32">
            <v>19.669999999999991</v>
          </cell>
          <cell r="Q32">
            <v>21.914999999999999</v>
          </cell>
          <cell r="R32">
            <v>24.9831</v>
          </cell>
          <cell r="S32">
            <v>27.981072000000005</v>
          </cell>
          <cell r="T32">
            <v>30.779179200000009</v>
          </cell>
          <cell r="U32">
            <v>33.241513536000014</v>
          </cell>
          <cell r="W32">
            <v>39.429000000000002</v>
          </cell>
          <cell r="X32">
            <v>43.891000000000005</v>
          </cell>
          <cell r="Y32">
            <v>48.452999999999946</v>
          </cell>
          <cell r="Z32">
            <v>58.017000000000401</v>
          </cell>
          <cell r="AA32">
            <v>63.973260000000437</v>
          </cell>
          <cell r="AB32">
            <v>69.700543200000482</v>
          </cell>
          <cell r="AC32">
            <v>75.001818672000496</v>
          </cell>
          <cell r="AD32">
            <v>79.675284981600541</v>
          </cell>
          <cell r="AF32">
            <v>0</v>
          </cell>
          <cell r="AG32">
            <v>0</v>
          </cell>
          <cell r="AH32">
            <v>0</v>
          </cell>
          <cell r="AI32">
            <v>0</v>
          </cell>
          <cell r="AJ32">
            <v>0</v>
          </cell>
          <cell r="AK32">
            <v>0</v>
          </cell>
          <cell r="AL32">
            <v>0</v>
          </cell>
          <cell r="AM32">
            <v>0</v>
          </cell>
          <cell r="AO32">
            <v>0</v>
          </cell>
          <cell r="AP32">
            <v>0</v>
          </cell>
          <cell r="AQ32">
            <v>0</v>
          </cell>
          <cell r="AR32">
            <v>0</v>
          </cell>
          <cell r="AS32">
            <v>0</v>
          </cell>
          <cell r="AT32">
            <v>0</v>
          </cell>
          <cell r="AV32">
            <v>48.452999999999946</v>
          </cell>
          <cell r="AW32">
            <v>58.017000000000401</v>
          </cell>
          <cell r="AX32">
            <v>63.973260000000437</v>
          </cell>
          <cell r="AY32">
            <v>69.700543200000482</v>
          </cell>
          <cell r="AZ32">
            <v>75.001818672000496</v>
          </cell>
          <cell r="BA32">
            <v>79.675284981600541</v>
          </cell>
        </row>
        <row r="33">
          <cell r="C33" t="str">
            <v>% of Revenue</v>
          </cell>
          <cell r="E33">
            <v>1.4202855171759277E-2</v>
          </cell>
          <cell r="F33">
            <v>1.4245248357517887E-2</v>
          </cell>
          <cell r="G33">
            <v>1.489654501387799E-2</v>
          </cell>
          <cell r="H33">
            <v>1.655102982046126E-2</v>
          </cell>
          <cell r="I33">
            <v>1.655102982046126E-2</v>
          </cell>
          <cell r="J33">
            <v>1.655102982046126E-2</v>
          </cell>
          <cell r="K33">
            <v>1.655102982046126E-2</v>
          </cell>
          <cell r="L33">
            <v>1.655102982046126E-2</v>
          </cell>
          <cell r="N33">
            <v>0.11158460103560287</v>
          </cell>
          <cell r="O33">
            <v>7.7959112311522957E-2</v>
          </cell>
          <cell r="P33">
            <v>4.6111469260974015E-2</v>
          </cell>
          <cell r="Q33">
            <v>4.4999999999999998E-2</v>
          </cell>
          <cell r="R33">
            <v>4.4999999999999998E-2</v>
          </cell>
          <cell r="S33">
            <v>4.4999999999999998E-2</v>
          </cell>
          <cell r="T33">
            <v>4.4999999999999998E-2</v>
          </cell>
          <cell r="U33">
            <v>4.5000000000000005E-2</v>
          </cell>
          <cell r="W33">
            <v>3.6828158610750207E-2</v>
          </cell>
          <cell r="X33">
            <v>2.7477332812471635E-2</v>
          </cell>
          <cell r="Y33">
            <v>2.0541655643963267E-2</v>
          </cell>
          <cell r="Z33">
            <v>2.1743432221970022E-2</v>
          </cell>
          <cell r="AA33">
            <v>2.197688197925415E-2</v>
          </cell>
          <cell r="AB33">
            <v>2.2180257358088019E-2</v>
          </cell>
          <cell r="AC33">
            <v>2.2349385689650333E-2</v>
          </cell>
          <cell r="AD33">
            <v>2.2480523690485102E-2</v>
          </cell>
          <cell r="AV33">
            <v>2.0541655643963267E-2</v>
          </cell>
          <cell r="AW33">
            <v>2.1743432221970022E-2</v>
          </cell>
          <cell r="AX33">
            <v>2.197688197925415E-2</v>
          </cell>
          <cell r="AY33">
            <v>2.2180257358088019E-2</v>
          </cell>
          <cell r="AZ33">
            <v>2.2349385689650333E-2</v>
          </cell>
          <cell r="BA33">
            <v>2.2480523690485102E-2</v>
          </cell>
        </row>
        <row r="35">
          <cell r="C35" t="str">
            <v>Adj. EBITDA</v>
          </cell>
          <cell r="E35">
            <v>193.935</v>
          </cell>
          <cell r="F35">
            <v>231.75400000000002</v>
          </cell>
          <cell r="G35">
            <v>327.79800000000017</v>
          </cell>
          <cell r="H35">
            <v>378.721</v>
          </cell>
          <cell r="I35">
            <v>409.01868000000007</v>
          </cell>
          <cell r="J35">
            <v>437.6499875999998</v>
          </cell>
          <cell r="K35">
            <v>463.90898685600001</v>
          </cell>
          <cell r="L35">
            <v>487.10443619879993</v>
          </cell>
          <cell r="N35">
            <v>83.067000000000021</v>
          </cell>
          <cell r="O35">
            <v>88.064999999999998</v>
          </cell>
          <cell r="P35">
            <v>82.745000000000005</v>
          </cell>
          <cell r="Q35">
            <v>104.51499999999996</v>
          </cell>
          <cell r="R35">
            <v>119.14709999999999</v>
          </cell>
          <cell r="S35">
            <v>133.44475199999997</v>
          </cell>
          <cell r="T35">
            <v>146.7892272</v>
          </cell>
          <cell r="U35">
            <v>158.53236537600003</v>
          </cell>
          <cell r="W35">
            <v>277.00199999999995</v>
          </cell>
          <cell r="X35">
            <v>319.81900000000013</v>
          </cell>
          <cell r="Y35">
            <v>410.54300000000012</v>
          </cell>
          <cell r="Z35">
            <v>483.23599999999988</v>
          </cell>
          <cell r="AA35">
            <v>528.16578000000015</v>
          </cell>
          <cell r="AB35">
            <v>571.09473960000014</v>
          </cell>
          <cell r="AC35">
            <v>610.69821405599976</v>
          </cell>
          <cell r="AD35">
            <v>645.63680157479985</v>
          </cell>
          <cell r="AF35">
            <v>3.75</v>
          </cell>
          <cell r="AG35">
            <v>3.75</v>
          </cell>
          <cell r="AH35">
            <v>3.75</v>
          </cell>
          <cell r="AI35">
            <v>3.75</v>
          </cell>
          <cell r="AJ35">
            <v>3.75</v>
          </cell>
          <cell r="AK35">
            <v>3.75</v>
          </cell>
          <cell r="AL35">
            <v>3.75</v>
          </cell>
          <cell r="AM35">
            <v>3.75</v>
          </cell>
          <cell r="AO35">
            <v>0</v>
          </cell>
          <cell r="AP35">
            <v>15</v>
          </cell>
          <cell r="AQ35">
            <v>15</v>
          </cell>
          <cell r="AR35">
            <v>15</v>
          </cell>
          <cell r="AS35">
            <v>15</v>
          </cell>
          <cell r="AT35">
            <v>15</v>
          </cell>
          <cell r="AV35">
            <v>410.54300000000012</v>
          </cell>
          <cell r="AW35">
            <v>498.23599999999988</v>
          </cell>
          <cell r="AX35">
            <v>543.16578000000015</v>
          </cell>
          <cell r="AY35">
            <v>586.09473960000014</v>
          </cell>
          <cell r="AZ35">
            <v>625.69821405599976</v>
          </cell>
          <cell r="BA35">
            <v>660.63680157479985</v>
          </cell>
        </row>
        <row r="36">
          <cell r="C36" t="str">
            <v>Margin %</v>
          </cell>
          <cell r="E36">
            <v>0.23596596571019748</v>
          </cell>
          <cell r="F36">
            <v>0.18311571844518279</v>
          </cell>
          <cell r="G36">
            <v>0.16965075435010898</v>
          </cell>
          <cell r="H36">
            <v>0.17362535495636913</v>
          </cell>
          <cell r="I36">
            <v>0.17362535495636916</v>
          </cell>
          <cell r="J36">
            <v>0.17362535495636905</v>
          </cell>
          <cell r="K36">
            <v>0.17362535495636913</v>
          </cell>
          <cell r="L36">
            <v>0.1736253549563691</v>
          </cell>
          <cell r="N36">
            <v>0.33394574341491662</v>
          </cell>
          <cell r="O36">
            <v>0.26546551796899964</v>
          </cell>
          <cell r="P36">
            <v>0.19397526812401103</v>
          </cell>
          <cell r="Q36">
            <v>0.21460985626283358</v>
          </cell>
          <cell r="R36">
            <v>0.21460985626283363</v>
          </cell>
          <cell r="S36">
            <v>0.21460985626283358</v>
          </cell>
          <cell r="T36">
            <v>0.2146098562628336</v>
          </cell>
          <cell r="U36">
            <v>0.21460985626283363</v>
          </cell>
          <cell r="W36">
            <v>0.25873021358632042</v>
          </cell>
          <cell r="X36">
            <v>0.20021811083711621</v>
          </cell>
          <cell r="Y36">
            <v>0.17404975817884596</v>
          </cell>
          <cell r="Z36">
            <v>0.18110569683395955</v>
          </cell>
          <cell r="AA36">
            <v>0.18144201206161192</v>
          </cell>
          <cell r="AB36">
            <v>0.18173500117253286</v>
          </cell>
          <cell r="AC36">
            <v>0.18197865288583312</v>
          </cell>
          <cell r="AD36">
            <v>0.18216757450698923</v>
          </cell>
          <cell r="AV36">
            <v>0.17404975817884596</v>
          </cell>
          <cell r="AW36">
            <v>0.18672735054458831</v>
          </cell>
          <cell r="AX36">
            <v>0.1865949967569176</v>
          </cell>
          <cell r="AY36">
            <v>0.18650833356130136</v>
          </cell>
          <cell r="AZ36">
            <v>0.18644842163651951</v>
          </cell>
          <cell r="BA36">
            <v>0.18639985124669775</v>
          </cell>
        </row>
      </sheetData>
      <sheetData sheetId="4" refreshError="1"/>
      <sheetData sheetId="5">
        <row r="2">
          <cell r="C2" t="str">
            <v>Project Ice</v>
          </cell>
        </row>
        <row r="3">
          <cell r="C3" t="str">
            <v>Igloo Standalone</v>
          </cell>
        </row>
        <row r="5">
          <cell r="E5" t="str">
            <v>Historical</v>
          </cell>
          <cell r="Q5" t="str">
            <v>Wall Street Estimates</v>
          </cell>
          <cell r="AH5" t="str">
            <v>GCAS Estimates</v>
          </cell>
        </row>
        <row r="7">
          <cell r="E7" t="str">
            <v>CY 2013</v>
          </cell>
          <cell r="J7" t="str">
            <v>CY 2014</v>
          </cell>
          <cell r="O7" t="str">
            <v>CY 2015</v>
          </cell>
          <cell r="T7" t="str">
            <v>CY 2016</v>
          </cell>
          <cell r="Y7" t="str">
            <v>CY 2017</v>
          </cell>
          <cell r="AF7" t="str">
            <v>Year Ended December 31,</v>
          </cell>
        </row>
        <row r="8">
          <cell r="E8" t="str">
            <v>4Q13A</v>
          </cell>
          <cell r="F8" t="str">
            <v>1Q14A</v>
          </cell>
          <cell r="G8" t="str">
            <v>2Q14A</v>
          </cell>
          <cell r="H8" t="str">
            <v>3Q14A</v>
          </cell>
          <cell r="J8" t="str">
            <v>4Q14A</v>
          </cell>
          <cell r="K8" t="str">
            <v>1Q15A</v>
          </cell>
          <cell r="L8" t="str">
            <v>2Q15A</v>
          </cell>
          <cell r="M8" t="str">
            <v>3Q15A</v>
          </cell>
          <cell r="O8" t="str">
            <v>4Q15A</v>
          </cell>
          <cell r="P8" t="str">
            <v>1Q16A</v>
          </cell>
          <cell r="Q8" t="str">
            <v>2Q16E</v>
          </cell>
          <cell r="R8" t="str">
            <v>3Q16E</v>
          </cell>
          <cell r="T8" t="str">
            <v>4Q16E</v>
          </cell>
          <cell r="U8" t="str">
            <v>1Q17E</v>
          </cell>
          <cell r="V8" t="str">
            <v>2Q17E</v>
          </cell>
          <cell r="W8" t="str">
            <v>3Q17E</v>
          </cell>
          <cell r="Y8" t="str">
            <v>4Q17E</v>
          </cell>
          <cell r="Z8" t="str">
            <v>1Q18E</v>
          </cell>
          <cell r="AA8" t="str">
            <v>2Q18E</v>
          </cell>
          <cell r="AB8" t="str">
            <v>3Q18E</v>
          </cell>
          <cell r="AD8">
            <v>2013</v>
          </cell>
          <cell r="AE8">
            <v>2014</v>
          </cell>
          <cell r="AF8" t="str">
            <v>CY2015E</v>
          </cell>
          <cell r="AG8" t="str">
            <v>CY2016E</v>
          </cell>
          <cell r="AH8" t="str">
            <v>CY2017E</v>
          </cell>
          <cell r="AI8" t="str">
            <v>CY2018E</v>
          </cell>
          <cell r="AJ8" t="str">
            <v>CY2019E</v>
          </cell>
          <cell r="AK8" t="str">
            <v>CY2020E</v>
          </cell>
        </row>
        <row r="9">
          <cell r="C9" t="str">
            <v>$MM, Non-GAAP</v>
          </cell>
          <cell r="E9" t="str">
            <v>Mar. '13</v>
          </cell>
          <cell r="F9" t="str">
            <v>Jun. '13</v>
          </cell>
          <cell r="G9" t="str">
            <v>Sep. '13</v>
          </cell>
          <cell r="H9" t="str">
            <v>Dec. '13</v>
          </cell>
          <cell r="J9" t="str">
            <v>Mar. '14</v>
          </cell>
          <cell r="K9" t="str">
            <v>Jun. '14</v>
          </cell>
          <cell r="L9" t="str">
            <v>Sep. '14</v>
          </cell>
          <cell r="M9" t="str">
            <v>Dec. '14</v>
          </cell>
          <cell r="O9" t="str">
            <v>Mar. '15</v>
          </cell>
          <cell r="P9" t="str">
            <v>Jun. '15</v>
          </cell>
          <cell r="Q9" t="str">
            <v>Sep. '15</v>
          </cell>
          <cell r="R9" t="str">
            <v>Dec. '15</v>
          </cell>
          <cell r="T9" t="str">
            <v>Mar. '16</v>
          </cell>
          <cell r="U9" t="str">
            <v>Jun. '16</v>
          </cell>
          <cell r="V9" t="str">
            <v>Sep. '16</v>
          </cell>
          <cell r="W9" t="str">
            <v>Dec. '16</v>
          </cell>
          <cell r="Y9" t="str">
            <v>Mar. '17</v>
          </cell>
          <cell r="Z9" t="str">
            <v>Jun. '17</v>
          </cell>
          <cell r="AA9" t="str">
            <v>Sep. '17</v>
          </cell>
          <cell r="AB9" t="str">
            <v>Dec. '17</v>
          </cell>
          <cell r="AO9" t="str">
            <v>Assumptions</v>
          </cell>
        </row>
        <row r="11">
          <cell r="C11" t="str">
            <v>Revenue</v>
          </cell>
          <cell r="E11">
            <v>55.209000000000003</v>
          </cell>
          <cell r="F11">
            <v>55.91</v>
          </cell>
          <cell r="G11">
            <v>70.941000000000003</v>
          </cell>
          <cell r="H11">
            <v>66.683999999999997</v>
          </cell>
          <cell r="J11">
            <v>58.997999999999998</v>
          </cell>
          <cell r="K11">
            <v>66.680999999999997</v>
          </cell>
          <cell r="L11">
            <v>90.194999999999993</v>
          </cell>
          <cell r="M11">
            <v>115.864</v>
          </cell>
          <cell r="O11">
            <v>99.278999999999996</v>
          </cell>
          <cell r="P11">
            <v>106.29600000000001</v>
          </cell>
          <cell r="Q11">
            <v>110</v>
          </cell>
          <cell r="R11">
            <v>111</v>
          </cell>
          <cell r="T11">
            <v>112.99999999999997</v>
          </cell>
          <cell r="U11">
            <v>115.00000000000001</v>
          </cell>
          <cell r="V11">
            <v>127</v>
          </cell>
          <cell r="W11">
            <v>132</v>
          </cell>
          <cell r="Y11">
            <v>126</v>
          </cell>
          <cell r="AD11">
            <v>248.744</v>
          </cell>
          <cell r="AE11">
            <v>331.738</v>
          </cell>
          <cell r="AF11">
            <v>426.57499999999999</v>
          </cell>
          <cell r="AG11">
            <v>487</v>
          </cell>
          <cell r="AH11">
            <v>555.18000000000006</v>
          </cell>
          <cell r="AI11">
            <v>621.80160000000012</v>
          </cell>
          <cell r="AJ11">
            <v>683.98176000000024</v>
          </cell>
          <cell r="AK11">
            <v>738.70030080000026</v>
          </cell>
          <cell r="AO11" t="str">
            <v>Case Assumptions</v>
          </cell>
          <cell r="AS11">
            <v>1</v>
          </cell>
        </row>
        <row r="12">
          <cell r="C12" t="str">
            <v>% Growth</v>
          </cell>
          <cell r="O12">
            <v>0.68275195769348107</v>
          </cell>
          <cell r="P12">
            <v>0.59409726908714644</v>
          </cell>
          <cell r="Q12">
            <v>0.21957979932368765</v>
          </cell>
          <cell r="R12">
            <v>-4.1980252710073884E-2</v>
          </cell>
          <cell r="T12">
            <v>0.13820646863888619</v>
          </cell>
          <cell r="U12">
            <v>8.1884548807104718E-2</v>
          </cell>
          <cell r="V12">
            <v>0.15454545454545454</v>
          </cell>
          <cell r="W12">
            <v>0.18918918918918926</v>
          </cell>
          <cell r="AD12">
            <v>0.33374798927613947</v>
          </cell>
          <cell r="AE12">
            <v>0.33365226899945322</v>
          </cell>
          <cell r="AF12">
            <v>0.28587921793704663</v>
          </cell>
          <cell r="AG12">
            <v>0.14165152669518855</v>
          </cell>
          <cell r="AH12">
            <v>0.14000000000000012</v>
          </cell>
          <cell r="AI12">
            <v>0.12000000000000011</v>
          </cell>
          <cell r="AJ12">
            <v>0.10000000000000009</v>
          </cell>
          <cell r="AK12">
            <v>8.0000000000000071E-2</v>
          </cell>
          <cell r="AO12" t="str">
            <v>1 = WS Case</v>
          </cell>
        </row>
        <row r="13">
          <cell r="AO13" t="str">
            <v>2 = Downside Case</v>
          </cell>
        </row>
        <row r="14">
          <cell r="C14" t="str">
            <v>COGS (excl. SBC)</v>
          </cell>
          <cell r="E14">
            <v>27.7</v>
          </cell>
          <cell r="F14">
            <v>26.6</v>
          </cell>
          <cell r="G14">
            <v>34.4</v>
          </cell>
          <cell r="H14">
            <v>35.1</v>
          </cell>
          <cell r="J14">
            <v>31.7</v>
          </cell>
          <cell r="K14">
            <v>33.299999999999997</v>
          </cell>
          <cell r="L14">
            <v>56.6</v>
          </cell>
          <cell r="M14">
            <v>62.9</v>
          </cell>
          <cell r="O14">
            <v>53.7</v>
          </cell>
          <cell r="P14">
            <v>58.9</v>
          </cell>
          <cell r="Q14">
            <v>61.099999999999994</v>
          </cell>
          <cell r="R14">
            <v>61.4</v>
          </cell>
          <cell r="T14">
            <v>62.299999999999983</v>
          </cell>
          <cell r="U14">
            <v>63.8</v>
          </cell>
          <cell r="V14">
            <v>69.900000000000006</v>
          </cell>
          <cell r="W14">
            <v>72.599999999999994</v>
          </cell>
          <cell r="Y14">
            <v>69.3</v>
          </cell>
          <cell r="AD14">
            <v>122.82799999999999</v>
          </cell>
          <cell r="AE14">
            <v>182.149</v>
          </cell>
          <cell r="AF14">
            <v>235.1</v>
          </cell>
          <cell r="AG14">
            <v>268.60000000000002</v>
          </cell>
          <cell r="AH14">
            <v>306.20400000000006</v>
          </cell>
          <cell r="AI14">
            <v>342.94848000000013</v>
          </cell>
          <cell r="AJ14">
            <v>377.24332800000019</v>
          </cell>
          <cell r="AK14">
            <v>407.4227942400002</v>
          </cell>
          <cell r="AO14" t="str">
            <v>3 = Upside Case</v>
          </cell>
          <cell r="AV14" t="str">
            <v>* Excludes SBC and Amortization of intangibles and writeup of acquired inventory.</v>
          </cell>
        </row>
        <row r="15">
          <cell r="C15" t="str">
            <v>Gross Profit</v>
          </cell>
          <cell r="E15">
            <v>27.509000000000004</v>
          </cell>
          <cell r="F15">
            <v>29.309999999999995</v>
          </cell>
          <cell r="G15">
            <v>36.541000000000004</v>
          </cell>
          <cell r="H15">
            <v>31.583999999999996</v>
          </cell>
          <cell r="J15">
            <v>27.297999999999998</v>
          </cell>
          <cell r="K15">
            <v>33.381</v>
          </cell>
          <cell r="L15">
            <v>33.594999999999992</v>
          </cell>
          <cell r="M15">
            <v>52.964000000000006</v>
          </cell>
          <cell r="O15">
            <v>45.578999999999994</v>
          </cell>
          <cell r="P15">
            <v>47.396000000000008</v>
          </cell>
          <cell r="Q15">
            <v>48.900000000000006</v>
          </cell>
          <cell r="R15">
            <v>49.6</v>
          </cell>
          <cell r="T15">
            <v>50.699999999999989</v>
          </cell>
          <cell r="U15">
            <v>51.200000000000017</v>
          </cell>
          <cell r="V15">
            <v>57.099999999999994</v>
          </cell>
          <cell r="W15">
            <v>59.400000000000006</v>
          </cell>
          <cell r="Y15">
            <v>56.7</v>
          </cell>
          <cell r="AD15">
            <v>125.91600000000001</v>
          </cell>
          <cell r="AE15">
            <v>149.589</v>
          </cell>
          <cell r="AF15">
            <v>191.47499999999999</v>
          </cell>
          <cell r="AG15">
            <v>218.39999999999998</v>
          </cell>
          <cell r="AH15">
            <v>248.976</v>
          </cell>
          <cell r="AI15">
            <v>278.85311999999999</v>
          </cell>
          <cell r="AJ15">
            <v>306.73843200000005</v>
          </cell>
          <cell r="AK15">
            <v>331.27750656000006</v>
          </cell>
        </row>
        <row r="16">
          <cell r="C16" t="str">
            <v>% Margin</v>
          </cell>
          <cell r="E16">
            <v>0.49827020956728074</v>
          </cell>
          <cell r="F16">
            <v>0.52423537828653188</v>
          </cell>
          <cell r="G16">
            <v>0.51509000436982844</v>
          </cell>
          <cell r="H16">
            <v>0.47363685441785131</v>
          </cell>
          <cell r="J16">
            <v>0.46269365063222478</v>
          </cell>
          <cell r="K16">
            <v>0.50060736941557571</v>
          </cell>
          <cell r="L16">
            <v>0.37247075780253885</v>
          </cell>
          <cell r="M16">
            <v>0.45712214320237521</v>
          </cell>
          <cell r="O16">
            <v>0.45910011180612209</v>
          </cell>
          <cell r="P16">
            <v>0.44588695717618732</v>
          </cell>
          <cell r="Q16">
            <v>0.44454545454545458</v>
          </cell>
          <cell r="R16">
            <v>0.44684684684684683</v>
          </cell>
          <cell r="T16">
            <v>0.4486725663716814</v>
          </cell>
          <cell r="U16">
            <v>0.4452173913043479</v>
          </cell>
          <cell r="V16">
            <v>0.44960629921259837</v>
          </cell>
          <cell r="W16">
            <v>0.45000000000000007</v>
          </cell>
          <cell r="Y16">
            <v>0.45</v>
          </cell>
          <cell r="AD16">
            <v>0.50620718489692218</v>
          </cell>
          <cell r="AE16">
            <v>0.45092512766098547</v>
          </cell>
          <cell r="AF16">
            <v>0.44886596729766159</v>
          </cell>
          <cell r="AG16">
            <v>0.44845995893223817</v>
          </cell>
          <cell r="AH16">
            <v>0.44845995893223817</v>
          </cell>
          <cell r="AI16">
            <v>0.44845995893223811</v>
          </cell>
          <cell r="AJ16">
            <v>0.44845995893223811</v>
          </cell>
          <cell r="AK16">
            <v>0.44845995893223811</v>
          </cell>
        </row>
        <row r="18">
          <cell r="C18" t="str">
            <v>SG&amp;A</v>
          </cell>
          <cell r="E18">
            <v>7.5</v>
          </cell>
          <cell r="F18">
            <v>9.1999999999999993</v>
          </cell>
          <cell r="G18">
            <v>11.4</v>
          </cell>
          <cell r="H18">
            <v>15.7</v>
          </cell>
          <cell r="J18">
            <v>15.6</v>
          </cell>
          <cell r="K18">
            <v>8.6</v>
          </cell>
          <cell r="L18">
            <v>9.8000000000000007</v>
          </cell>
          <cell r="M18">
            <v>10.1</v>
          </cell>
          <cell r="O18">
            <v>10.7</v>
          </cell>
          <cell r="P18">
            <v>10.4</v>
          </cell>
          <cell r="Q18">
            <v>10.4</v>
          </cell>
          <cell r="R18">
            <v>10.5</v>
          </cell>
          <cell r="T18">
            <v>10.899999999999999</v>
          </cell>
          <cell r="U18">
            <v>11.300000000000002</v>
          </cell>
          <cell r="V18">
            <v>11.6</v>
          </cell>
          <cell r="W18">
            <v>11.7</v>
          </cell>
          <cell r="Y18">
            <v>11.7</v>
          </cell>
          <cell r="AD18">
            <v>36.423999999999999</v>
          </cell>
          <cell r="AE18">
            <v>31.199000000000002</v>
          </cell>
          <cell r="AF18">
            <v>42</v>
          </cell>
          <cell r="AG18">
            <v>45.5</v>
          </cell>
          <cell r="AH18">
            <v>51.870000000000005</v>
          </cell>
          <cell r="AI18">
            <v>58.094400000000007</v>
          </cell>
          <cell r="AJ18">
            <v>63.903840000000017</v>
          </cell>
          <cell r="AK18">
            <v>69.01614720000002</v>
          </cell>
        </row>
        <row r="19">
          <cell r="C19" t="str">
            <v>R&amp;D</v>
          </cell>
          <cell r="E19">
            <v>6.4</v>
          </cell>
          <cell r="F19">
            <v>8.1</v>
          </cell>
          <cell r="G19">
            <v>9.8000000000000007</v>
          </cell>
          <cell r="H19">
            <v>14.5</v>
          </cell>
          <cell r="J19">
            <v>16</v>
          </cell>
          <cell r="K19">
            <v>15.7</v>
          </cell>
          <cell r="L19">
            <v>17.600000000000001</v>
          </cell>
          <cell r="M19">
            <v>19.7</v>
          </cell>
          <cell r="O19">
            <v>21.4</v>
          </cell>
          <cell r="P19">
            <v>21.6</v>
          </cell>
          <cell r="Q19">
            <v>21.6</v>
          </cell>
          <cell r="R19">
            <v>21.8</v>
          </cell>
          <cell r="T19">
            <v>21.899999999999995</v>
          </cell>
          <cell r="U19">
            <v>22.600000000000005</v>
          </cell>
          <cell r="V19">
            <v>22.8</v>
          </cell>
          <cell r="W19">
            <v>23</v>
          </cell>
          <cell r="Y19">
            <v>23.2</v>
          </cell>
          <cell r="AD19">
            <v>34.180999999999997</v>
          </cell>
          <cell r="AE19">
            <v>56.186999999999998</v>
          </cell>
          <cell r="AF19">
            <v>86.399999999999991</v>
          </cell>
          <cell r="AG19">
            <v>90.3</v>
          </cell>
          <cell r="AH19">
            <v>102.94200000000002</v>
          </cell>
          <cell r="AI19">
            <v>115.29504000000003</v>
          </cell>
          <cell r="AJ19">
            <v>126.82454400000005</v>
          </cell>
          <cell r="AK19">
            <v>136.97050752000004</v>
          </cell>
        </row>
        <row r="20">
          <cell r="C20" t="str">
            <v>Operating Expenses (excl. SBC)</v>
          </cell>
          <cell r="E20">
            <v>13.9</v>
          </cell>
          <cell r="F20">
            <v>17.299999999999997</v>
          </cell>
          <cell r="G20">
            <v>21.200000000000003</v>
          </cell>
          <cell r="H20">
            <v>30.2</v>
          </cell>
          <cell r="J20">
            <v>31.6</v>
          </cell>
          <cell r="K20">
            <v>24.299999999999997</v>
          </cell>
          <cell r="L20">
            <v>27.400000000000002</v>
          </cell>
          <cell r="M20">
            <v>29.799999999999997</v>
          </cell>
          <cell r="O20">
            <v>32.099999999999994</v>
          </cell>
          <cell r="P20">
            <v>32</v>
          </cell>
          <cell r="Q20">
            <v>32</v>
          </cell>
          <cell r="R20">
            <v>32.299999999999997</v>
          </cell>
          <cell r="T20">
            <v>32.799999999999997</v>
          </cell>
          <cell r="U20">
            <v>33.900000000000006</v>
          </cell>
          <cell r="V20">
            <v>34.4</v>
          </cell>
          <cell r="W20">
            <v>34.700000000000003</v>
          </cell>
          <cell r="Y20">
            <v>34.9</v>
          </cell>
          <cell r="AD20">
            <v>70.60499999999999</v>
          </cell>
          <cell r="AE20">
            <v>87.385999999999996</v>
          </cell>
          <cell r="AF20">
            <v>128.39999999999998</v>
          </cell>
          <cell r="AG20">
            <v>135.80000000000001</v>
          </cell>
          <cell r="AH20">
            <v>154.81200000000001</v>
          </cell>
          <cell r="AI20">
            <v>173.38944000000004</v>
          </cell>
          <cell r="AJ20">
            <v>190.72838400000006</v>
          </cell>
          <cell r="AK20">
            <v>205.98665472000005</v>
          </cell>
        </row>
        <row r="22">
          <cell r="C22" t="str">
            <v>EBIT</v>
          </cell>
          <cell r="E22">
            <v>13.609000000000004</v>
          </cell>
          <cell r="F22">
            <v>12.009999999999998</v>
          </cell>
          <cell r="G22">
            <v>15.341000000000001</v>
          </cell>
          <cell r="H22">
            <v>1.3839999999999968</v>
          </cell>
          <cell r="J22">
            <v>-4.3020000000000032</v>
          </cell>
          <cell r="K22">
            <v>9.0810000000000031</v>
          </cell>
          <cell r="L22">
            <v>6.1949999999999896</v>
          </cell>
          <cell r="M22">
            <v>23.164000000000009</v>
          </cell>
          <cell r="O22">
            <v>13.478999999999999</v>
          </cell>
          <cell r="P22">
            <v>15.396000000000008</v>
          </cell>
          <cell r="Q22">
            <v>16.900000000000006</v>
          </cell>
          <cell r="R22">
            <v>17.300000000000004</v>
          </cell>
          <cell r="T22">
            <v>17.899999999999991</v>
          </cell>
          <cell r="U22">
            <v>17.300000000000011</v>
          </cell>
          <cell r="V22">
            <v>22.699999999999996</v>
          </cell>
          <cell r="W22">
            <v>24.700000000000003</v>
          </cell>
          <cell r="Y22">
            <v>21.800000000000004</v>
          </cell>
          <cell r="AD22">
            <v>55.311000000000021</v>
          </cell>
          <cell r="AE22">
            <v>62.203000000000003</v>
          </cell>
          <cell r="AF22">
            <v>63.075000000000017</v>
          </cell>
          <cell r="AG22">
            <v>82.599999999999966</v>
          </cell>
          <cell r="AH22">
            <v>94.163999999999987</v>
          </cell>
          <cell r="AI22">
            <v>105.46367999999995</v>
          </cell>
          <cell r="AJ22">
            <v>116.01004799999998</v>
          </cell>
          <cell r="AK22">
            <v>125.29085184000002</v>
          </cell>
        </row>
        <row r="23">
          <cell r="C23" t="str">
            <v>% Margin</v>
          </cell>
          <cell r="E23">
            <v>0.24649966490970679</v>
          </cell>
          <cell r="F23">
            <v>0.21480951529243425</v>
          </cell>
          <cell r="G23">
            <v>0.21625012334193203</v>
          </cell>
          <cell r="H23">
            <v>2.0754603803011171E-2</v>
          </cell>
          <cell r="J23">
            <v>-7.2917726024611065E-2</v>
          </cell>
          <cell r="K23">
            <v>0.13618572007018495</v>
          </cell>
          <cell r="L23">
            <v>6.8684516880093027E-2</v>
          </cell>
          <cell r="M23">
            <v>0.19992404888489959</v>
          </cell>
          <cell r="O23">
            <v>0.13576889372374823</v>
          </cell>
          <cell r="P23">
            <v>0.14484082185594949</v>
          </cell>
          <cell r="Q23">
            <v>0.15363636363636368</v>
          </cell>
          <cell r="R23">
            <v>0.1558558558558559</v>
          </cell>
          <cell r="T23">
            <v>0.15840707964601766</v>
          </cell>
          <cell r="U23">
            <v>0.15043478260869572</v>
          </cell>
          <cell r="V23">
            <v>0.17874015748031494</v>
          </cell>
          <cell r="W23">
            <v>0.18712121212121213</v>
          </cell>
          <cell r="Y23">
            <v>0.17301587301587304</v>
          </cell>
          <cell r="AD23">
            <v>0.22236114237931376</v>
          </cell>
          <cell r="AE23">
            <v>0.1875064056574767</v>
          </cell>
          <cell r="AF23">
            <v>0.14786379886303702</v>
          </cell>
          <cell r="AG23">
            <v>0.16960985626283362</v>
          </cell>
          <cell r="AH23">
            <v>0.16960985626283365</v>
          </cell>
          <cell r="AI23">
            <v>0.16960985626283356</v>
          </cell>
          <cell r="AJ23">
            <v>0.16960985626283359</v>
          </cell>
          <cell r="AK23">
            <v>0.16960985626283365</v>
          </cell>
        </row>
        <row r="25">
          <cell r="C25" t="str">
            <v>D&amp;A</v>
          </cell>
          <cell r="E25">
            <v>2.0909999999999958</v>
          </cell>
          <cell r="F25">
            <v>3.0900000000000016</v>
          </cell>
          <cell r="G25">
            <v>6.1589999999999989</v>
          </cell>
          <cell r="H25">
            <v>16.416000000000004</v>
          </cell>
          <cell r="J25">
            <v>13.802000000000003</v>
          </cell>
          <cell r="K25">
            <v>3.5189999999999966</v>
          </cell>
          <cell r="L25">
            <v>3.6050000000000111</v>
          </cell>
          <cell r="M25">
            <v>4.9359999999999928</v>
          </cell>
          <cell r="O25">
            <v>4.7210000000000001</v>
          </cell>
          <cell r="P25">
            <v>5.0039999999999907</v>
          </cell>
          <cell r="Q25">
            <v>4.95</v>
          </cell>
          <cell r="R25">
            <v>4.9950000000000001</v>
          </cell>
          <cell r="T25">
            <v>5.0849999999999982</v>
          </cell>
          <cell r="U25">
            <v>5.1750000000000007</v>
          </cell>
          <cell r="V25">
            <v>5.7149999999999999</v>
          </cell>
          <cell r="W25">
            <v>5.9399999999999995</v>
          </cell>
          <cell r="Y25">
            <v>2.5</v>
          </cell>
          <cell r="AD25">
            <v>27.756</v>
          </cell>
          <cell r="AE25">
            <v>25.862000000000002</v>
          </cell>
          <cell r="AF25">
            <v>19.669999999999991</v>
          </cell>
          <cell r="AG25">
            <v>21.914999999999999</v>
          </cell>
          <cell r="AH25">
            <v>24.9831</v>
          </cell>
          <cell r="AI25">
            <v>27.981072000000005</v>
          </cell>
          <cell r="AJ25">
            <v>30.779179200000009</v>
          </cell>
          <cell r="AK25">
            <v>33.241513536000014</v>
          </cell>
        </row>
        <row r="26">
          <cell r="C26" t="str">
            <v>Adj. EBITDA</v>
          </cell>
          <cell r="E26">
            <v>15.7</v>
          </cell>
          <cell r="F26">
            <v>15.1</v>
          </cell>
          <cell r="G26">
            <v>21.5</v>
          </cell>
          <cell r="H26">
            <v>17.8</v>
          </cell>
          <cell r="J26">
            <v>9.5</v>
          </cell>
          <cell r="K26">
            <v>12.6</v>
          </cell>
          <cell r="L26">
            <v>9.8000000000000007</v>
          </cell>
          <cell r="M26">
            <v>28.1</v>
          </cell>
          <cell r="O26">
            <v>18.2</v>
          </cell>
          <cell r="P26">
            <v>20.399999999999999</v>
          </cell>
          <cell r="Q26">
            <v>21.850000000000005</v>
          </cell>
          <cell r="R26">
            <v>22.295000000000005</v>
          </cell>
          <cell r="T26">
            <v>22.984999999999989</v>
          </cell>
          <cell r="U26">
            <v>22.475000000000012</v>
          </cell>
          <cell r="V26">
            <v>28.414999999999996</v>
          </cell>
          <cell r="W26">
            <v>30.64</v>
          </cell>
          <cell r="Y26">
            <v>24.300000000000004</v>
          </cell>
          <cell r="AD26">
            <v>83.067000000000021</v>
          </cell>
          <cell r="AE26">
            <v>88.064999999999998</v>
          </cell>
          <cell r="AF26">
            <v>82.745000000000005</v>
          </cell>
          <cell r="AG26">
            <v>104.51499999999996</v>
          </cell>
          <cell r="AH26">
            <v>119.14709999999999</v>
          </cell>
          <cell r="AI26">
            <v>133.44475199999997</v>
          </cell>
          <cell r="AJ26">
            <v>146.7892272</v>
          </cell>
          <cell r="AK26">
            <v>158.53236537600003</v>
          </cell>
        </row>
        <row r="27">
          <cell r="C27" t="str">
            <v>% Margin</v>
          </cell>
          <cell r="E27">
            <v>0.28437392454128851</v>
          </cell>
          <cell r="F27">
            <v>0.27007690931854766</v>
          </cell>
          <cell r="G27">
            <v>0.30306874726885719</v>
          </cell>
          <cell r="H27">
            <v>0.26693059804450847</v>
          </cell>
          <cell r="J27">
            <v>0.16102240753923863</v>
          </cell>
          <cell r="K27">
            <v>0.18895937373464705</v>
          </cell>
          <cell r="L27">
            <v>0.10865347303065581</v>
          </cell>
          <cell r="M27">
            <v>0.24252571980943174</v>
          </cell>
          <cell r="O27">
            <v>0.18332174981617461</v>
          </cell>
          <cell r="P27">
            <v>0.19191691126665159</v>
          </cell>
          <cell r="Q27">
            <v>0.19863636363636369</v>
          </cell>
          <cell r="R27">
            <v>0.20085585585585591</v>
          </cell>
          <cell r="T27">
            <v>0.20340707964601765</v>
          </cell>
          <cell r="U27">
            <v>0.19543478260869573</v>
          </cell>
          <cell r="V27">
            <v>0.22374015748031492</v>
          </cell>
          <cell r="W27">
            <v>0.23212121212121212</v>
          </cell>
          <cell r="Y27">
            <v>0.19285714285714289</v>
          </cell>
          <cell r="AD27">
            <v>0.33394574341491662</v>
          </cell>
          <cell r="AE27">
            <v>0.26546551796899964</v>
          </cell>
          <cell r="AF27">
            <v>0.19397526812401103</v>
          </cell>
          <cell r="AG27">
            <v>0.21460985626283358</v>
          </cell>
          <cell r="AH27">
            <v>0.21460985626283363</v>
          </cell>
          <cell r="AI27">
            <v>0.21460985626283358</v>
          </cell>
          <cell r="AJ27">
            <v>0.2146098562628336</v>
          </cell>
          <cell r="AK27">
            <v>0.21460985626283363</v>
          </cell>
        </row>
        <row r="29">
          <cell r="C29" t="str">
            <v>Net Interest Expense / Other</v>
          </cell>
          <cell r="K29">
            <v>2.4</v>
          </cell>
          <cell r="L29">
            <v>0.4</v>
          </cell>
          <cell r="M29">
            <v>1.1000000000000001</v>
          </cell>
          <cell r="O29">
            <v>0.4</v>
          </cell>
          <cell r="P29">
            <v>2.7</v>
          </cell>
          <cell r="Q29">
            <v>3</v>
          </cell>
          <cell r="R29">
            <v>1</v>
          </cell>
          <cell r="T29">
            <v>1</v>
          </cell>
          <cell r="U29">
            <v>1</v>
          </cell>
          <cell r="V29">
            <v>1</v>
          </cell>
          <cell r="W29">
            <v>1</v>
          </cell>
          <cell r="Y29">
            <v>1</v>
          </cell>
          <cell r="AD29">
            <v>0</v>
          </cell>
          <cell r="AE29">
            <v>3.9</v>
          </cell>
          <cell r="AF29">
            <v>7.1</v>
          </cell>
          <cell r="AG29">
            <v>4</v>
          </cell>
          <cell r="AH29">
            <v>4</v>
          </cell>
          <cell r="AI29">
            <v>4</v>
          </cell>
          <cell r="AJ29">
            <v>4</v>
          </cell>
          <cell r="AK29">
            <v>4</v>
          </cell>
        </row>
        <row r="30">
          <cell r="C30" t="str">
            <v>EBT</v>
          </cell>
          <cell r="K30">
            <v>6.6810000000000027</v>
          </cell>
          <cell r="L30">
            <v>5.7949999999999893</v>
          </cell>
          <cell r="M30">
            <v>22.064000000000007</v>
          </cell>
          <cell r="O30">
            <v>13.078999999999999</v>
          </cell>
          <cell r="P30">
            <v>12.696000000000009</v>
          </cell>
          <cell r="Q30">
            <v>13.900000000000006</v>
          </cell>
          <cell r="R30">
            <v>16.300000000000004</v>
          </cell>
          <cell r="T30">
            <v>16.899999999999991</v>
          </cell>
          <cell r="U30">
            <v>16.300000000000011</v>
          </cell>
          <cell r="V30">
            <v>21.699999999999996</v>
          </cell>
          <cell r="W30">
            <v>23.700000000000003</v>
          </cell>
          <cell r="Y30">
            <v>20.800000000000004</v>
          </cell>
          <cell r="AD30">
            <v>55.311000000000021</v>
          </cell>
          <cell r="AE30">
            <v>58.303000000000004</v>
          </cell>
          <cell r="AF30">
            <v>55.975000000000016</v>
          </cell>
          <cell r="AG30">
            <v>78.599999999999966</v>
          </cell>
          <cell r="AH30">
            <v>90.163999999999987</v>
          </cell>
          <cell r="AI30">
            <v>101.46367999999995</v>
          </cell>
          <cell r="AJ30">
            <v>112.01004799999998</v>
          </cell>
          <cell r="AK30">
            <v>121.29085184000002</v>
          </cell>
        </row>
        <row r="32">
          <cell r="C32" t="str">
            <v>Taxes</v>
          </cell>
          <cell r="K32">
            <v>-0.6</v>
          </cell>
          <cell r="L32">
            <v>0.9</v>
          </cell>
          <cell r="M32">
            <v>2.8</v>
          </cell>
          <cell r="O32">
            <v>1.6</v>
          </cell>
          <cell r="P32">
            <v>0.2</v>
          </cell>
          <cell r="Q32">
            <v>1.5</v>
          </cell>
          <cell r="R32">
            <v>2.1</v>
          </cell>
          <cell r="T32">
            <v>2.2000000000000002</v>
          </cell>
          <cell r="U32">
            <v>2.1</v>
          </cell>
          <cell r="V32">
            <v>2.8</v>
          </cell>
          <cell r="W32">
            <v>3.1</v>
          </cell>
          <cell r="Y32">
            <v>2.7</v>
          </cell>
          <cell r="AD32">
            <v>0</v>
          </cell>
          <cell r="AE32">
            <v>3.0999999999999996</v>
          </cell>
          <cell r="AF32">
            <v>5.4</v>
          </cell>
          <cell r="AG32">
            <v>10.200000000000001</v>
          </cell>
          <cell r="AH32">
            <v>11.700671755725196</v>
          </cell>
          <cell r="AI32">
            <v>13.167042442748093</v>
          </cell>
          <cell r="AJ32">
            <v>14.535655083969472</v>
          </cell>
          <cell r="AK32">
            <v>15.740034208244285</v>
          </cell>
        </row>
        <row r="33">
          <cell r="C33" t="str">
            <v>Net Income</v>
          </cell>
          <cell r="K33">
            <v>7.2810000000000024</v>
          </cell>
          <cell r="L33">
            <v>4.8949999999999889</v>
          </cell>
          <cell r="M33">
            <v>19.264000000000006</v>
          </cell>
          <cell r="O33">
            <v>11.478999999999999</v>
          </cell>
          <cell r="P33">
            <v>12.496000000000009</v>
          </cell>
          <cell r="Q33">
            <v>12.400000000000006</v>
          </cell>
          <cell r="R33">
            <v>14.200000000000005</v>
          </cell>
          <cell r="T33">
            <v>14.699999999999992</v>
          </cell>
          <cell r="U33">
            <v>14.200000000000012</v>
          </cell>
          <cell r="V33">
            <v>18.899999999999995</v>
          </cell>
          <cell r="W33">
            <v>20.6</v>
          </cell>
          <cell r="Y33">
            <v>18.100000000000005</v>
          </cell>
          <cell r="AD33">
            <v>55.311000000000021</v>
          </cell>
          <cell r="AE33">
            <v>55.203000000000003</v>
          </cell>
          <cell r="AF33">
            <v>50.575000000000017</v>
          </cell>
          <cell r="AG33">
            <v>68.399999999999963</v>
          </cell>
          <cell r="AH33">
            <v>78.463328244274791</v>
          </cell>
          <cell r="AI33">
            <v>88.296637557251856</v>
          </cell>
          <cell r="AJ33">
            <v>97.47439291603051</v>
          </cell>
          <cell r="AK33">
            <v>105.55081763175573</v>
          </cell>
        </row>
        <row r="34">
          <cell r="C34" t="str">
            <v>% Margin</v>
          </cell>
          <cell r="K34">
            <v>0.10919152382237823</v>
          </cell>
          <cell r="L34">
            <v>5.4271301069903979E-2</v>
          </cell>
          <cell r="M34">
            <v>0.16626389560174001</v>
          </cell>
          <cell r="O34">
            <v>0.11562364649120156</v>
          </cell>
          <cell r="P34">
            <v>0.11755851584255295</v>
          </cell>
          <cell r="Q34">
            <v>0.11272727272727277</v>
          </cell>
          <cell r="R34">
            <v>0.12792792792792798</v>
          </cell>
          <cell r="T34">
            <v>0.1300884955752212</v>
          </cell>
          <cell r="U34">
            <v>0.1234782608695653</v>
          </cell>
          <cell r="V34">
            <v>0.14881889763779524</v>
          </cell>
          <cell r="W34">
            <v>0.15606060606060607</v>
          </cell>
          <cell r="Y34">
            <v>0.1436507936507937</v>
          </cell>
          <cell r="AD34">
            <v>0.22236114237931376</v>
          </cell>
          <cell r="AE34">
            <v>0.16640541632251959</v>
          </cell>
          <cell r="AF34">
            <v>0.11856062825997778</v>
          </cell>
          <cell r="AG34">
            <v>0.14045174537987673</v>
          </cell>
          <cell r="AH34">
            <v>0.14132952960170536</v>
          </cell>
          <cell r="AI34">
            <v>0.14200130324085986</v>
          </cell>
          <cell r="AJ34">
            <v>0.14251022266446181</v>
          </cell>
          <cell r="AK34">
            <v>0.1428872000152781</v>
          </cell>
        </row>
        <row r="37">
          <cell r="A37" t="str">
            <v>x</v>
          </cell>
          <cell r="C37" t="str">
            <v xml:space="preserve">Drivers </v>
          </cell>
        </row>
        <row r="38">
          <cell r="C38" t="str">
            <v>Revenue Growth % (YoY)</v>
          </cell>
        </row>
        <row r="39">
          <cell r="C39" t="str">
            <v>Active Case</v>
          </cell>
          <cell r="J39">
            <v>6.8630114655219066E-2</v>
          </cell>
          <cell r="K39">
            <v>0.19264890001788593</v>
          </cell>
          <cell r="L39">
            <v>0.27140863534486392</v>
          </cell>
          <cell r="M39">
            <v>0.73750824785555769</v>
          </cell>
          <cell r="O39">
            <v>0.68275195769348107</v>
          </cell>
          <cell r="P39">
            <v>0.59409726908714644</v>
          </cell>
          <cell r="Q39">
            <v>0.21957979932368765</v>
          </cell>
          <cell r="R39">
            <v>-4.1980252710073884E-2</v>
          </cell>
          <cell r="T39">
            <v>0.13820646863888619</v>
          </cell>
          <cell r="U39">
            <v>8.1884548807104718E-2</v>
          </cell>
          <cell r="V39">
            <v>0.15454545454545454</v>
          </cell>
          <cell r="W39">
            <v>0.18918918918918926</v>
          </cell>
          <cell r="AE39">
            <v>0.33365226899945322</v>
          </cell>
          <cell r="AF39">
            <v>0.28587921793704663</v>
          </cell>
          <cell r="AG39">
            <v>0.14165152669518855</v>
          </cell>
          <cell r="AH39">
            <v>0.14000000000000001</v>
          </cell>
          <cell r="AI39">
            <v>0.12</v>
          </cell>
          <cell r="AJ39">
            <v>0.1</v>
          </cell>
          <cell r="AK39">
            <v>0.08</v>
          </cell>
        </row>
        <row r="40">
          <cell r="C40" t="str">
            <v>WS Case</v>
          </cell>
          <cell r="Q40">
            <v>0.21957979932368765</v>
          </cell>
          <cell r="R40">
            <v>-4.1980252710073884E-2</v>
          </cell>
          <cell r="T40">
            <v>0.13820646863888619</v>
          </cell>
          <cell r="U40">
            <v>8.1884548807104718E-2</v>
          </cell>
          <cell r="V40">
            <v>0.15454545454545454</v>
          </cell>
          <cell r="W40">
            <v>0.18918918918918926</v>
          </cell>
          <cell r="AH40">
            <v>0.14000000000000001</v>
          </cell>
          <cell r="AI40">
            <v>0.12</v>
          </cell>
          <cell r="AJ40">
            <v>0.1</v>
          </cell>
          <cell r="AK40">
            <v>0.08</v>
          </cell>
          <cell r="AS40" t="str">
            <v>Step</v>
          </cell>
        </row>
        <row r="41">
          <cell r="C41" t="str">
            <v>Downside Case</v>
          </cell>
          <cell r="Q41">
            <v>0.11957979932368765</v>
          </cell>
          <cell r="R41">
            <v>-0.14198025271007389</v>
          </cell>
          <cell r="T41">
            <v>3.8206468638886187E-2</v>
          </cell>
          <cell r="U41">
            <v>-1.8115451192895288E-2</v>
          </cell>
          <cell r="V41">
            <v>5.4545454545454536E-2</v>
          </cell>
          <cell r="W41">
            <v>8.918918918918925E-2</v>
          </cell>
          <cell r="AH41">
            <v>4.0000000000000008E-2</v>
          </cell>
          <cell r="AI41">
            <v>1.999999999999999E-2</v>
          </cell>
          <cell r="AJ41">
            <v>0</v>
          </cell>
          <cell r="AK41">
            <v>-2.0000000000000004E-2</v>
          </cell>
          <cell r="AS41">
            <v>-0.1</v>
          </cell>
        </row>
        <row r="42">
          <cell r="C42" t="str">
            <v>Upside Case</v>
          </cell>
          <cell r="Q42">
            <v>0.31957979932368763</v>
          </cell>
          <cell r="R42">
            <v>5.8019747289926121E-2</v>
          </cell>
          <cell r="T42">
            <v>0.2382064686388862</v>
          </cell>
          <cell r="U42">
            <v>0.18188454880710472</v>
          </cell>
          <cell r="V42">
            <v>0.25454545454545452</v>
          </cell>
          <cell r="W42">
            <v>0.28918918918918923</v>
          </cell>
          <cell r="AH42">
            <v>0.24000000000000002</v>
          </cell>
          <cell r="AI42">
            <v>0.22</v>
          </cell>
          <cell r="AJ42">
            <v>0.2</v>
          </cell>
          <cell r="AK42">
            <v>0.18</v>
          </cell>
          <cell r="AS42">
            <v>0.1</v>
          </cell>
        </row>
        <row r="44">
          <cell r="C44" t="str">
            <v>COGS % of Revenue</v>
          </cell>
        </row>
        <row r="45">
          <cell r="C45" t="str">
            <v>Active Case</v>
          </cell>
          <cell r="E45">
            <v>0.50172979043271926</v>
          </cell>
          <cell r="F45">
            <v>0.47576462171346812</v>
          </cell>
          <cell r="G45">
            <v>0.48490999563017151</v>
          </cell>
          <cell r="H45">
            <v>0.52636314558214869</v>
          </cell>
          <cell r="J45">
            <v>0.53730634936777522</v>
          </cell>
          <cell r="K45">
            <v>0.49939263058442435</v>
          </cell>
          <cell r="L45">
            <v>0.62752924219746109</v>
          </cell>
          <cell r="M45">
            <v>0.54287785679762479</v>
          </cell>
          <cell r="O45">
            <v>0.54089988819387791</v>
          </cell>
          <cell r="P45">
            <v>0.55411304282381268</v>
          </cell>
          <cell r="Q45">
            <v>0.55545454545454542</v>
          </cell>
          <cell r="R45">
            <v>0.55315315315315317</v>
          </cell>
          <cell r="T45">
            <v>0.5513274336283186</v>
          </cell>
          <cell r="U45">
            <v>0.5547826086956521</v>
          </cell>
          <cell r="V45">
            <v>0.55039370078740157</v>
          </cell>
          <cell r="W45">
            <v>0.54999999999999993</v>
          </cell>
          <cell r="AD45">
            <v>0.49379281510307782</v>
          </cell>
          <cell r="AE45">
            <v>0.54907487233901453</v>
          </cell>
          <cell r="AF45">
            <v>0.55113403270233841</v>
          </cell>
          <cell r="AG45">
            <v>0.55154004106776189</v>
          </cell>
          <cell r="AH45">
            <v>0.55154004106776189</v>
          </cell>
          <cell r="AI45">
            <v>0.55154004106776189</v>
          </cell>
          <cell r="AJ45">
            <v>0.55154004106776189</v>
          </cell>
          <cell r="AK45">
            <v>0.55154004106776189</v>
          </cell>
        </row>
        <row r="46">
          <cell r="C46" t="str">
            <v>WS Case</v>
          </cell>
          <cell r="Q46">
            <v>0.55545454545454542</v>
          </cell>
          <cell r="R46">
            <v>0.55315315315315317</v>
          </cell>
          <cell r="T46">
            <v>0.5513274336283186</v>
          </cell>
          <cell r="U46">
            <v>0.5547826086956521</v>
          </cell>
          <cell r="V46">
            <v>0.55039370078740157</v>
          </cell>
          <cell r="W46">
            <v>0.54999999999999993</v>
          </cell>
          <cell r="AH46">
            <v>0.55154004106776189</v>
          </cell>
          <cell r="AI46">
            <v>0.55154004106776189</v>
          </cell>
          <cell r="AJ46">
            <v>0.55154004106776189</v>
          </cell>
          <cell r="AK46">
            <v>0.55154004106776189</v>
          </cell>
        </row>
        <row r="47">
          <cell r="C47" t="str">
            <v>Downside Case</v>
          </cell>
          <cell r="Q47">
            <v>0.56545454545454543</v>
          </cell>
          <cell r="R47">
            <v>0.56315315315315317</v>
          </cell>
          <cell r="T47">
            <v>0.56132743362831861</v>
          </cell>
          <cell r="U47">
            <v>0.56478260869565211</v>
          </cell>
          <cell r="V47">
            <v>0.56039370078740158</v>
          </cell>
          <cell r="W47">
            <v>0.55999999999999994</v>
          </cell>
          <cell r="AH47">
            <v>0.5615400410677619</v>
          </cell>
          <cell r="AI47">
            <v>0.5615400410677619</v>
          </cell>
          <cell r="AJ47">
            <v>0.5615400410677619</v>
          </cell>
          <cell r="AK47">
            <v>0.5615400410677619</v>
          </cell>
          <cell r="AS47">
            <v>0.01</v>
          </cell>
        </row>
        <row r="48">
          <cell r="C48" t="str">
            <v>Upside Case</v>
          </cell>
          <cell r="Q48">
            <v>0.54545454545454541</v>
          </cell>
          <cell r="R48">
            <v>0.54315315315315316</v>
          </cell>
          <cell r="T48">
            <v>0.54132743362831859</v>
          </cell>
          <cell r="U48">
            <v>0.54478260869565209</v>
          </cell>
          <cell r="V48">
            <v>0.54039370078740157</v>
          </cell>
          <cell r="W48">
            <v>0.53999999999999992</v>
          </cell>
          <cell r="AH48">
            <v>0.54154004106776188</v>
          </cell>
          <cell r="AI48">
            <v>0.54154004106776188</v>
          </cell>
          <cell r="AJ48">
            <v>0.54154004106776188</v>
          </cell>
          <cell r="AK48">
            <v>0.54154004106776188</v>
          </cell>
          <cell r="AS48">
            <v>-0.01</v>
          </cell>
        </row>
        <row r="50">
          <cell r="C50" t="str">
            <v>SG&amp;A % of Revenue</v>
          </cell>
        </row>
        <row r="51">
          <cell r="C51" t="str">
            <v>Active Case</v>
          </cell>
          <cell r="E51">
            <v>0.13584741618214421</v>
          </cell>
          <cell r="F51">
            <v>0.16455016991593632</v>
          </cell>
          <cell r="G51">
            <v>0.16069691715651033</v>
          </cell>
          <cell r="H51">
            <v>0.23543878591566192</v>
          </cell>
          <cell r="J51">
            <v>0.26441574290653919</v>
          </cell>
          <cell r="K51">
            <v>0.12897227096174321</v>
          </cell>
          <cell r="L51">
            <v>0.10865347303065581</v>
          </cell>
          <cell r="M51">
            <v>8.7171166194849131E-2</v>
          </cell>
          <cell r="O51">
            <v>0.10777707269412463</v>
          </cell>
          <cell r="P51">
            <v>9.7839993979077292E-2</v>
          </cell>
          <cell r="Q51">
            <v>9.4545454545454544E-2</v>
          </cell>
          <cell r="R51">
            <v>9.45945945945946E-2</v>
          </cell>
          <cell r="T51">
            <v>9.6460176991150448E-2</v>
          </cell>
          <cell r="U51">
            <v>9.8260869565217401E-2</v>
          </cell>
          <cell r="V51">
            <v>9.1338582677165353E-2</v>
          </cell>
          <cell r="W51">
            <v>8.8636363636363624E-2</v>
          </cell>
          <cell r="AD51">
            <v>0.1464316727237642</v>
          </cell>
          <cell r="AE51">
            <v>9.4047109465903819E-2</v>
          </cell>
          <cell r="AF51">
            <v>9.8458653226279086E-2</v>
          </cell>
          <cell r="AG51">
            <v>9.3429158110882954E-2</v>
          </cell>
          <cell r="AH51">
            <v>9.3429158110882954E-2</v>
          </cell>
          <cell r="AI51">
            <v>9.3429158110882954E-2</v>
          </cell>
          <cell r="AJ51">
            <v>9.3429158110882954E-2</v>
          </cell>
          <cell r="AK51">
            <v>9.3429158110882954E-2</v>
          </cell>
        </row>
        <row r="52">
          <cell r="C52" t="str">
            <v>WS Case</v>
          </cell>
          <cell r="Q52">
            <v>9.4545454545454544E-2</v>
          </cell>
          <cell r="R52">
            <v>9.45945945945946E-2</v>
          </cell>
          <cell r="T52">
            <v>9.6460176991150448E-2</v>
          </cell>
          <cell r="U52">
            <v>9.8260869565217401E-2</v>
          </cell>
          <cell r="V52">
            <v>9.1338582677165353E-2</v>
          </cell>
          <cell r="W52">
            <v>8.8636363636363624E-2</v>
          </cell>
          <cell r="AH52">
            <v>9.3429158110882954E-2</v>
          </cell>
          <cell r="AI52">
            <v>9.3429158110882954E-2</v>
          </cell>
          <cell r="AJ52">
            <v>9.3429158110882954E-2</v>
          </cell>
          <cell r="AK52">
            <v>9.3429158110882954E-2</v>
          </cell>
        </row>
        <row r="53">
          <cell r="C53" t="str">
            <v>Downside Case</v>
          </cell>
          <cell r="Q53">
            <v>0.10454545454545454</v>
          </cell>
          <cell r="R53">
            <v>0.10459459459459459</v>
          </cell>
          <cell r="T53">
            <v>0.10646017699115044</v>
          </cell>
          <cell r="U53">
            <v>0.1082608695652174</v>
          </cell>
          <cell r="V53">
            <v>0.10133858267716535</v>
          </cell>
          <cell r="W53">
            <v>9.8636363636363619E-2</v>
          </cell>
          <cell r="AH53">
            <v>0.10342915811088295</v>
          </cell>
          <cell r="AI53">
            <v>0.10342915811088295</v>
          </cell>
          <cell r="AJ53">
            <v>0.10342915811088295</v>
          </cell>
          <cell r="AK53">
            <v>0.10342915811088295</v>
          </cell>
          <cell r="AS53">
            <v>0.01</v>
          </cell>
        </row>
        <row r="54">
          <cell r="C54" t="str">
            <v>Upside Case</v>
          </cell>
          <cell r="Q54">
            <v>8.4545454545454549E-2</v>
          </cell>
          <cell r="R54">
            <v>8.4594594594594605E-2</v>
          </cell>
          <cell r="T54">
            <v>8.6460176991150453E-2</v>
          </cell>
          <cell r="U54">
            <v>8.8260869565217406E-2</v>
          </cell>
          <cell r="V54">
            <v>8.1338582677165358E-2</v>
          </cell>
          <cell r="W54">
            <v>7.8636363636363629E-2</v>
          </cell>
          <cell r="AH54">
            <v>8.3429158110882959E-2</v>
          </cell>
          <cell r="AI54">
            <v>8.3429158110882959E-2</v>
          </cell>
          <cell r="AJ54">
            <v>8.3429158110882959E-2</v>
          </cell>
          <cell r="AK54">
            <v>8.3429158110882959E-2</v>
          </cell>
          <cell r="AS54">
            <v>-0.01</v>
          </cell>
        </row>
        <row r="56">
          <cell r="C56" t="str">
            <v>R&amp;D % of Revenue</v>
          </cell>
        </row>
        <row r="57">
          <cell r="C57" t="str">
            <v>Active Case</v>
          </cell>
          <cell r="E57">
            <v>0.11592312847542972</v>
          </cell>
          <cell r="F57">
            <v>0.14487569307816134</v>
          </cell>
          <cell r="G57">
            <v>0.13814296387138608</v>
          </cell>
          <cell r="H57">
            <v>0.21744346469917822</v>
          </cell>
          <cell r="J57">
            <v>0.27119563375029665</v>
          </cell>
          <cell r="K57">
            <v>0.23544937838364752</v>
          </cell>
          <cell r="L57">
            <v>0.19513276789179004</v>
          </cell>
          <cell r="M57">
            <v>0.17002692812262651</v>
          </cell>
          <cell r="O57">
            <v>0.21555414538824927</v>
          </cell>
          <cell r="P57">
            <v>0.20320614134116052</v>
          </cell>
          <cell r="Q57">
            <v>0.19636363636363638</v>
          </cell>
          <cell r="R57">
            <v>0.19639639639639642</v>
          </cell>
          <cell r="T57">
            <v>0.19380530973451326</v>
          </cell>
          <cell r="U57">
            <v>0.1965217391304348</v>
          </cell>
          <cell r="V57">
            <v>0.17952755905511811</v>
          </cell>
          <cell r="W57">
            <v>0.17424242424242425</v>
          </cell>
          <cell r="AD57">
            <v>0.13741436979384428</v>
          </cell>
          <cell r="AE57">
            <v>0.16937161253760497</v>
          </cell>
          <cell r="AF57">
            <v>0.20254351520834551</v>
          </cell>
          <cell r="AG57">
            <v>0.18542094455852157</v>
          </cell>
          <cell r="AH57">
            <v>0.18542094455852157</v>
          </cell>
          <cell r="AI57">
            <v>0.18542094455852157</v>
          </cell>
          <cell r="AJ57">
            <v>0.18542094455852157</v>
          </cell>
          <cell r="AK57">
            <v>0.18542094455852157</v>
          </cell>
        </row>
        <row r="58">
          <cell r="C58" t="str">
            <v>WS Case</v>
          </cell>
          <cell r="Q58">
            <v>0.19636363636363638</v>
          </cell>
          <cell r="R58">
            <v>0.19639639639639642</v>
          </cell>
          <cell r="T58">
            <v>0.19380530973451326</v>
          </cell>
          <cell r="U58">
            <v>0.1965217391304348</v>
          </cell>
          <cell r="V58">
            <v>0.17952755905511811</v>
          </cell>
          <cell r="W58">
            <v>0.17424242424242425</v>
          </cell>
          <cell r="AH58">
            <v>0.18542094455852157</v>
          </cell>
          <cell r="AI58">
            <v>0.18542094455852157</v>
          </cell>
          <cell r="AJ58">
            <v>0.18542094455852157</v>
          </cell>
          <cell r="AK58">
            <v>0.18542094455852157</v>
          </cell>
        </row>
        <row r="59">
          <cell r="C59" t="str">
            <v>Downside Case</v>
          </cell>
          <cell r="Q59">
            <v>0.20636363636363639</v>
          </cell>
          <cell r="R59">
            <v>0.20639639639639643</v>
          </cell>
          <cell r="T59">
            <v>0.20380530973451327</v>
          </cell>
          <cell r="U59">
            <v>0.20652173913043481</v>
          </cell>
          <cell r="V59">
            <v>0.18952755905511812</v>
          </cell>
          <cell r="W59">
            <v>0.18424242424242426</v>
          </cell>
          <cell r="AH59">
            <v>0.19542094455852158</v>
          </cell>
          <cell r="AI59">
            <v>0.19542094455852158</v>
          </cell>
          <cell r="AJ59">
            <v>0.19542094455852158</v>
          </cell>
          <cell r="AK59">
            <v>0.19542094455852158</v>
          </cell>
          <cell r="AS59">
            <v>0.01</v>
          </cell>
        </row>
        <row r="60">
          <cell r="C60" t="str">
            <v>Upside Case</v>
          </cell>
          <cell r="Q60">
            <v>0.18636363636363637</v>
          </cell>
          <cell r="R60">
            <v>0.18639639639639641</v>
          </cell>
          <cell r="T60">
            <v>0.18380530973451326</v>
          </cell>
          <cell r="U60">
            <v>0.18652173913043479</v>
          </cell>
          <cell r="V60">
            <v>0.1695275590551181</v>
          </cell>
          <cell r="W60">
            <v>0.16424242424242425</v>
          </cell>
          <cell r="AH60">
            <v>0.17542094455852156</v>
          </cell>
          <cell r="AI60">
            <v>0.17542094455852156</v>
          </cell>
          <cell r="AJ60">
            <v>0.17542094455852156</v>
          </cell>
          <cell r="AK60">
            <v>0.17542094455852156</v>
          </cell>
          <cell r="AS60">
            <v>-0.01</v>
          </cell>
        </row>
        <row r="62">
          <cell r="C62" t="str">
            <v>D&amp;A % of Revenue</v>
          </cell>
        </row>
        <row r="63">
          <cell r="C63" t="str">
            <v>Active Case</v>
          </cell>
          <cell r="E63">
            <v>3.7874259631581725E-2</v>
          </cell>
          <cell r="F63">
            <v>5.5267394026113428E-2</v>
          </cell>
          <cell r="G63">
            <v>8.6818623926925173E-2</v>
          </cell>
          <cell r="H63">
            <v>0.24617599424149728</v>
          </cell>
          <cell r="J63">
            <v>0.23394013356384968</v>
          </cell>
          <cell r="K63">
            <v>5.2773653664462093E-2</v>
          </cell>
          <cell r="L63">
            <v>3.9968956150562798E-2</v>
          </cell>
          <cell r="M63">
            <v>4.2601670924532146E-2</v>
          </cell>
          <cell r="O63">
            <v>4.7552856092426397E-2</v>
          </cell>
          <cell r="P63">
            <v>4.7076089410702099E-2</v>
          </cell>
          <cell r="Q63">
            <v>4.4999999999999998E-2</v>
          </cell>
          <cell r="R63">
            <v>4.4999999999999998E-2</v>
          </cell>
          <cell r="T63">
            <v>4.4999999999999998E-2</v>
          </cell>
          <cell r="U63">
            <v>4.4999999999999998E-2</v>
          </cell>
          <cell r="V63">
            <v>4.4999999999999998E-2</v>
          </cell>
          <cell r="W63">
            <v>4.4999999999999998E-2</v>
          </cell>
          <cell r="AD63">
            <v>0.11158460103560287</v>
          </cell>
          <cell r="AE63">
            <v>7.7959112311522957E-2</v>
          </cell>
          <cell r="AF63">
            <v>4.6111469260974015E-2</v>
          </cell>
          <cell r="AG63">
            <v>4.4999999999999998E-2</v>
          </cell>
          <cell r="AH63">
            <v>4.4999999999999998E-2</v>
          </cell>
          <cell r="AI63">
            <v>4.4999999999999998E-2</v>
          </cell>
          <cell r="AJ63">
            <v>4.4999999999999998E-2</v>
          </cell>
          <cell r="AK63">
            <v>4.4999999999999998E-2</v>
          </cell>
        </row>
        <row r="64">
          <cell r="C64" t="str">
            <v>WS Case</v>
          </cell>
          <cell r="Q64">
            <v>4.4999999999999998E-2</v>
          </cell>
          <cell r="R64">
            <v>4.4999999999999998E-2</v>
          </cell>
          <cell r="T64">
            <v>4.4999999999999998E-2</v>
          </cell>
          <cell r="U64">
            <v>4.4999999999999998E-2</v>
          </cell>
          <cell r="V64">
            <v>4.4999999999999998E-2</v>
          </cell>
          <cell r="W64">
            <v>4.4999999999999998E-2</v>
          </cell>
          <cell r="AH64">
            <v>4.4999999999999998E-2</v>
          </cell>
          <cell r="AI64">
            <v>4.4999999999999998E-2</v>
          </cell>
          <cell r="AJ64">
            <v>4.4999999999999998E-2</v>
          </cell>
          <cell r="AK64">
            <v>4.4999999999999998E-2</v>
          </cell>
        </row>
        <row r="65">
          <cell r="C65" t="str">
            <v>Downside Case</v>
          </cell>
          <cell r="Q65">
            <v>4.4999999999999998E-2</v>
          </cell>
          <cell r="R65">
            <v>4.4999999999999998E-2</v>
          </cell>
          <cell r="T65">
            <v>4.4999999999999998E-2</v>
          </cell>
          <cell r="U65">
            <v>4.4999999999999998E-2</v>
          </cell>
          <cell r="V65">
            <v>4.4999999999999998E-2</v>
          </cell>
          <cell r="W65">
            <v>4.4999999999999998E-2</v>
          </cell>
          <cell r="AH65">
            <v>4.4999999999999998E-2</v>
          </cell>
          <cell r="AI65">
            <v>4.4999999999999998E-2</v>
          </cell>
          <cell r="AJ65">
            <v>4.4999999999999998E-2</v>
          </cell>
          <cell r="AK65">
            <v>4.4999999999999998E-2</v>
          </cell>
          <cell r="AS65">
            <v>0</v>
          </cell>
        </row>
        <row r="66">
          <cell r="C66" t="str">
            <v>Upside Case</v>
          </cell>
          <cell r="Q66">
            <v>4.4999999999999998E-2</v>
          </cell>
          <cell r="R66">
            <v>4.4999999999999998E-2</v>
          </cell>
          <cell r="T66">
            <v>4.4999999999999998E-2</v>
          </cell>
          <cell r="U66">
            <v>4.4999999999999998E-2</v>
          </cell>
          <cell r="V66">
            <v>4.4999999999999998E-2</v>
          </cell>
          <cell r="W66">
            <v>4.4999999999999998E-2</v>
          </cell>
          <cell r="AH66">
            <v>4.4999999999999998E-2</v>
          </cell>
          <cell r="AI66">
            <v>4.4999999999999998E-2</v>
          </cell>
          <cell r="AJ66">
            <v>4.4999999999999998E-2</v>
          </cell>
          <cell r="AK66">
            <v>4.4999999999999998E-2</v>
          </cell>
          <cell r="AS66">
            <v>0</v>
          </cell>
        </row>
        <row r="68">
          <cell r="C68" t="str">
            <v>SBC % of Revenue</v>
          </cell>
        </row>
        <row r="69">
          <cell r="C69" t="str">
            <v>Active Case</v>
          </cell>
          <cell r="E69">
            <v>3.7493886866271801E-2</v>
          </cell>
          <cell r="F69">
            <v>5.0402432480772676E-2</v>
          </cell>
          <cell r="G69">
            <v>4.7363301898760944E-2</v>
          </cell>
          <cell r="H69">
            <v>7.076660068382222E-2</v>
          </cell>
          <cell r="J69">
            <v>8.6918200616970073E-2</v>
          </cell>
          <cell r="K69">
            <v>0.11450038241778018</v>
          </cell>
          <cell r="L69">
            <v>7.7631797771495092E-2</v>
          </cell>
          <cell r="M69">
            <v>7.1635710833390875E-2</v>
          </cell>
          <cell r="O69">
            <v>7.6219542904340298E-2</v>
          </cell>
          <cell r="P69">
            <v>8.123541807782042E-2</v>
          </cell>
          <cell r="Q69">
            <v>8.123541807782042E-2</v>
          </cell>
          <cell r="R69">
            <v>8.123541807782042E-2</v>
          </cell>
          <cell r="T69">
            <v>8.123541807782042E-2</v>
          </cell>
          <cell r="U69">
            <v>8.123541807782042E-2</v>
          </cell>
          <cell r="V69">
            <v>8.123541807782042E-2</v>
          </cell>
          <cell r="W69">
            <v>8.123541807782042E-2</v>
          </cell>
          <cell r="AD69">
            <v>5.2129900620718497E-2</v>
          </cell>
          <cell r="AE69">
            <v>8.4599895097938735E-2</v>
          </cell>
          <cell r="AF69">
            <v>8.0068047577092682E-2</v>
          </cell>
          <cell r="AG69">
            <v>8.1235418077820407E-2</v>
          </cell>
          <cell r="AH69">
            <v>8.1235418077820407E-2</v>
          </cell>
          <cell r="AI69">
            <v>8.1235418077820407E-2</v>
          </cell>
          <cell r="AJ69">
            <v>8.1235418077820407E-2</v>
          </cell>
          <cell r="AK69">
            <v>8.1235418077820407E-2</v>
          </cell>
        </row>
        <row r="70">
          <cell r="C70" t="str">
            <v>WS Case</v>
          </cell>
          <cell r="Q70">
            <v>8.123541807782042E-2</v>
          </cell>
          <cell r="R70">
            <v>8.123541807782042E-2</v>
          </cell>
          <cell r="T70">
            <v>8.123541807782042E-2</v>
          </cell>
          <cell r="U70">
            <v>8.123541807782042E-2</v>
          </cell>
          <cell r="V70">
            <v>8.123541807782042E-2</v>
          </cell>
          <cell r="W70">
            <v>8.123541807782042E-2</v>
          </cell>
          <cell r="AH70">
            <v>8.1235418077820407E-2</v>
          </cell>
          <cell r="AI70">
            <v>8.1235418077820407E-2</v>
          </cell>
          <cell r="AJ70">
            <v>8.1235418077820407E-2</v>
          </cell>
          <cell r="AK70">
            <v>8.1235418077820407E-2</v>
          </cell>
        </row>
        <row r="71">
          <cell r="C71" t="str">
            <v>Downside Case</v>
          </cell>
          <cell r="Q71">
            <v>8.123541807782042E-2</v>
          </cell>
          <cell r="R71">
            <v>8.123541807782042E-2</v>
          </cell>
          <cell r="T71">
            <v>8.123541807782042E-2</v>
          </cell>
          <cell r="U71">
            <v>8.123541807782042E-2</v>
          </cell>
          <cell r="V71">
            <v>8.123541807782042E-2</v>
          </cell>
          <cell r="W71">
            <v>8.123541807782042E-2</v>
          </cell>
          <cell r="AH71">
            <v>8.1235418077820407E-2</v>
          </cell>
          <cell r="AI71">
            <v>8.1235418077820407E-2</v>
          </cell>
          <cell r="AJ71">
            <v>8.1235418077820407E-2</v>
          </cell>
          <cell r="AK71">
            <v>8.1235418077820407E-2</v>
          </cell>
          <cell r="AS71">
            <v>0</v>
          </cell>
        </row>
        <row r="72">
          <cell r="C72" t="str">
            <v>Upside Case</v>
          </cell>
          <cell r="Q72">
            <v>8.123541807782042E-2</v>
          </cell>
          <cell r="R72">
            <v>8.123541807782042E-2</v>
          </cell>
          <cell r="T72">
            <v>8.123541807782042E-2</v>
          </cell>
          <cell r="U72">
            <v>8.123541807782042E-2</v>
          </cell>
          <cell r="V72">
            <v>8.123541807782042E-2</v>
          </cell>
          <cell r="W72">
            <v>8.123541807782042E-2</v>
          </cell>
          <cell r="AH72">
            <v>8.1235418077820407E-2</v>
          </cell>
          <cell r="AI72">
            <v>8.1235418077820407E-2</v>
          </cell>
          <cell r="AJ72">
            <v>8.1235418077820407E-2</v>
          </cell>
          <cell r="AK72">
            <v>8.1235418077820407E-2</v>
          </cell>
          <cell r="AS72">
            <v>0</v>
          </cell>
        </row>
        <row r="74">
          <cell r="C74" t="str">
            <v>Effective Tax Rate %</v>
          </cell>
          <cell r="K74">
            <v>-8.9806915132465165E-2</v>
          </cell>
          <cell r="L74">
            <v>0.15530629853321859</v>
          </cell>
          <cell r="M74">
            <v>0.12690355329949235</v>
          </cell>
          <cell r="O74">
            <v>0.1223335117363713</v>
          </cell>
          <cell r="P74">
            <v>1.5752993068683038E-2</v>
          </cell>
          <cell r="Q74">
            <v>0.10791366906474816</v>
          </cell>
          <cell r="R74">
            <v>0.12883435582822084</v>
          </cell>
          <cell r="T74">
            <v>0.13017751479289949</v>
          </cell>
          <cell r="U74">
            <v>0.12883435582822078</v>
          </cell>
          <cell r="V74">
            <v>0.12903225806451615</v>
          </cell>
          <cell r="W74">
            <v>0.13080168776371306</v>
          </cell>
          <cell r="AE74">
            <v>5.3170505805876185E-2</v>
          </cell>
          <cell r="AF74">
            <v>9.6471639124609182E-2</v>
          </cell>
          <cell r="AG74">
            <v>0.12977099236641229</v>
          </cell>
          <cell r="AH74">
            <v>0.12977099236641229</v>
          </cell>
          <cell r="AI74">
            <v>0.12977099236641229</v>
          </cell>
          <cell r="AJ74">
            <v>0.12977099236641229</v>
          </cell>
          <cell r="AK74">
            <v>0.12977099236641229</v>
          </cell>
        </row>
        <row r="77">
          <cell r="C77" t="str">
            <v>Stock Based Compensation</v>
          </cell>
          <cell r="E77">
            <v>2.0699999999999998</v>
          </cell>
          <cell r="F77">
            <v>2.8180000000000001</v>
          </cell>
          <cell r="G77">
            <v>3.3600000000000003</v>
          </cell>
          <cell r="H77">
            <v>4.7190000000000003</v>
          </cell>
          <cell r="J77">
            <v>5.1280000000000001</v>
          </cell>
          <cell r="K77">
            <v>7.6349999999999998</v>
          </cell>
          <cell r="L77">
            <v>7.0019999999999998</v>
          </cell>
          <cell r="M77">
            <v>8.3000000000000007</v>
          </cell>
          <cell r="O77">
            <v>7.5670000000000002</v>
          </cell>
          <cell r="P77">
            <v>8.6349999999999998</v>
          </cell>
          <cell r="Q77">
            <v>8.9358959885602456</v>
          </cell>
          <cell r="R77">
            <v>9.0171314066380663</v>
          </cell>
          <cell r="T77">
            <v>9.1796022427937061</v>
          </cell>
          <cell r="U77">
            <v>9.3420730789493494</v>
          </cell>
          <cell r="V77">
            <v>10.316898095883193</v>
          </cell>
          <cell r="W77">
            <v>10.723075186272295</v>
          </cell>
          <cell r="AD77">
            <v>12.967000000000002</v>
          </cell>
          <cell r="AE77">
            <v>28.065000000000001</v>
          </cell>
          <cell r="AF77">
            <v>34.15502739519831</v>
          </cell>
          <cell r="AG77">
            <v>39.56164860389854</v>
          </cell>
          <cell r="AH77">
            <v>45.100279408444337</v>
          </cell>
          <cell r="AI77">
            <v>50.512312937457665</v>
          </cell>
          <cell r="AJ77">
            <v>55.563544231203437</v>
          </cell>
          <cell r="AK77">
            <v>60.008627769699714</v>
          </cell>
        </row>
        <row r="78">
          <cell r="C78" t="str">
            <v>COGS SBC</v>
          </cell>
          <cell r="E78">
            <v>0.127</v>
          </cell>
          <cell r="F78">
            <v>0.23699999999999999</v>
          </cell>
          <cell r="G78">
            <v>0.25900000000000001</v>
          </cell>
          <cell r="H78">
            <v>0.34899999999999998</v>
          </cell>
          <cell r="J78">
            <v>0.45100000000000001</v>
          </cell>
          <cell r="K78">
            <v>0.65700000000000003</v>
          </cell>
          <cell r="L78">
            <v>0.65400000000000003</v>
          </cell>
          <cell r="M78">
            <v>0.58899999999999997</v>
          </cell>
          <cell r="O78">
            <v>0.62</v>
          </cell>
          <cell r="P78">
            <v>0.6</v>
          </cell>
          <cell r="Q78">
            <v>0.62090765409799042</v>
          </cell>
          <cell r="R78">
            <v>0.62655226913524498</v>
          </cell>
          <cell r="T78">
            <v>0.63784149920975375</v>
          </cell>
          <cell r="U78">
            <v>0.64913072928426285</v>
          </cell>
          <cell r="V78">
            <v>0.71686610973131626</v>
          </cell>
          <cell r="W78">
            <v>0.74508918491758858</v>
          </cell>
          <cell r="AD78">
            <v>0.97199999999999998</v>
          </cell>
          <cell r="AE78">
            <v>2.351</v>
          </cell>
          <cell r="AF78">
            <v>2.4674599232332355</v>
          </cell>
          <cell r="AG78">
            <v>2.7489275231429215</v>
          </cell>
          <cell r="AH78">
            <v>3.1337773763829304</v>
          </cell>
          <cell r="AI78">
            <v>3.5098306615488828</v>
          </cell>
          <cell r="AJ78">
            <v>3.8608137277037713</v>
          </cell>
          <cell r="AK78">
            <v>4.169678825920073</v>
          </cell>
        </row>
        <row r="79">
          <cell r="C79" t="str">
            <v>SG&amp;A SBC</v>
          </cell>
          <cell r="E79">
            <v>1.2649999999999999</v>
          </cell>
          <cell r="F79">
            <v>1.5089999999999999</v>
          </cell>
          <cell r="G79">
            <v>1.897</v>
          </cell>
          <cell r="H79">
            <v>2.7050000000000001</v>
          </cell>
          <cell r="J79">
            <v>2.4</v>
          </cell>
          <cell r="K79">
            <v>3.46</v>
          </cell>
          <cell r="L79">
            <v>3.1509999999999998</v>
          </cell>
          <cell r="M79">
            <v>3.89</v>
          </cell>
          <cell r="O79">
            <v>3.3</v>
          </cell>
          <cell r="P79">
            <v>4.2</v>
          </cell>
          <cell r="Q79">
            <v>4.3463535786859335</v>
          </cell>
          <cell r="R79">
            <v>4.3858658839467148</v>
          </cell>
          <cell r="T79">
            <v>4.4648904944682766</v>
          </cell>
          <cell r="U79">
            <v>4.5439151049898401</v>
          </cell>
          <cell r="V79">
            <v>5.018062768119214</v>
          </cell>
          <cell r="W79">
            <v>5.2156242944231197</v>
          </cell>
          <cell r="AD79">
            <v>7.3760000000000003</v>
          </cell>
          <cell r="AE79">
            <v>12.901</v>
          </cell>
          <cell r="AF79">
            <v>16.232219462632649</v>
          </cell>
          <cell r="AG79">
            <v>19.242492662000451</v>
          </cell>
          <cell r="AH79">
            <v>21.936441634680513</v>
          </cell>
          <cell r="AI79">
            <v>24.568814630842176</v>
          </cell>
          <cell r="AJ79">
            <v>27.025696093926399</v>
          </cell>
          <cell r="AK79">
            <v>29.187751781440511</v>
          </cell>
        </row>
        <row r="80">
          <cell r="C80" t="str">
            <v>R&amp;D SBC</v>
          </cell>
          <cell r="E80">
            <v>0.67800000000000005</v>
          </cell>
          <cell r="F80">
            <v>1.0720000000000001</v>
          </cell>
          <cell r="G80">
            <v>1.204</v>
          </cell>
          <cell r="H80">
            <v>1.665</v>
          </cell>
          <cell r="J80">
            <v>2.2770000000000001</v>
          </cell>
          <cell r="K80">
            <v>3.5179999999999998</v>
          </cell>
          <cell r="L80">
            <v>3.1970000000000001</v>
          </cell>
          <cell r="M80">
            <v>3.8210000000000002</v>
          </cell>
          <cell r="O80">
            <v>3.6469999999999998</v>
          </cell>
          <cell r="P80">
            <v>3.835</v>
          </cell>
          <cell r="Q80">
            <v>3.9686347557763222</v>
          </cell>
          <cell r="R80">
            <v>4.0047132535561074</v>
          </cell>
          <cell r="T80">
            <v>4.0768702491156761</v>
          </cell>
          <cell r="U80">
            <v>4.1490272446752465</v>
          </cell>
          <cell r="V80">
            <v>4.581969218032663</v>
          </cell>
          <cell r="W80">
            <v>4.7623617069315873</v>
          </cell>
          <cell r="AD80">
            <v>4.6189999999999998</v>
          </cell>
          <cell r="AE80">
            <v>12.813000000000001</v>
          </cell>
          <cell r="AF80">
            <v>15.455348009332429</v>
          </cell>
          <cell r="AG80">
            <v>17.570228418755171</v>
          </cell>
          <cell r="AH80">
            <v>20.030060397380897</v>
          </cell>
          <cell r="AI80">
            <v>22.433667645066606</v>
          </cell>
          <cell r="AJ80">
            <v>24.67703440957327</v>
          </cell>
          <cell r="AK80">
            <v>26.651197162339134</v>
          </cell>
        </row>
        <row r="82">
          <cell r="A82" t="str">
            <v>x</v>
          </cell>
          <cell r="C82" t="str">
            <v>Balance Sheet</v>
          </cell>
        </row>
        <row r="84">
          <cell r="E84" t="str">
            <v>4Q13A</v>
          </cell>
          <cell r="F84" t="str">
            <v>1Q14A</v>
          </cell>
          <cell r="G84" t="str">
            <v>2Q14A</v>
          </cell>
          <cell r="H84" t="str">
            <v>3Q14A</v>
          </cell>
          <cell r="J84" t="str">
            <v>4Q14A</v>
          </cell>
          <cell r="K84" t="str">
            <v>1Q15A</v>
          </cell>
          <cell r="L84" t="str">
            <v>2Q15A</v>
          </cell>
          <cell r="M84" t="str">
            <v>3Q15A</v>
          </cell>
          <cell r="O84" t="str">
            <v>4Q15A</v>
          </cell>
          <cell r="P84" t="str">
            <v>1Q16A</v>
          </cell>
          <cell r="Q84" t="str">
            <v>2Q16E</v>
          </cell>
          <cell r="R84" t="str">
            <v>3Q16E</v>
          </cell>
          <cell r="S84">
            <v>0</v>
          </cell>
          <cell r="T84" t="str">
            <v>4Q16E</v>
          </cell>
          <cell r="U84" t="str">
            <v>1Q17E</v>
          </cell>
          <cell r="V84" t="str">
            <v>2Q17E</v>
          </cell>
          <cell r="W84" t="str">
            <v>3Q17E</v>
          </cell>
          <cell r="AD84">
            <v>2013</v>
          </cell>
          <cell r="AE84">
            <v>2014</v>
          </cell>
          <cell r="AF84" t="str">
            <v>CY2015E</v>
          </cell>
          <cell r="AG84" t="str">
            <v>CY2016E</v>
          </cell>
          <cell r="AH84" t="str">
            <v>CY2017E</v>
          </cell>
          <cell r="AI84" t="str">
            <v>CY2018E</v>
          </cell>
          <cell r="AJ84" t="str">
            <v>CY2019E</v>
          </cell>
          <cell r="AK84" t="str">
            <v>CY2020E</v>
          </cell>
        </row>
        <row r="85">
          <cell r="C85" t="str">
            <v>Current Assets</v>
          </cell>
        </row>
        <row r="86">
          <cell r="C86" t="str">
            <v xml:space="preserve">  Cash and Cash Equivalents</v>
          </cell>
          <cell r="E86">
            <v>100.843</v>
          </cell>
          <cell r="F86">
            <v>110.224</v>
          </cell>
          <cell r="G86">
            <v>118.18300000000001</v>
          </cell>
          <cell r="H86">
            <v>41.127000000000002</v>
          </cell>
          <cell r="J86">
            <v>26.024999999999999</v>
          </cell>
          <cell r="K86">
            <v>36.426000000000002</v>
          </cell>
          <cell r="L86">
            <v>38.423999999999999</v>
          </cell>
          <cell r="M86">
            <v>65.06</v>
          </cell>
          <cell r="O86">
            <v>85.637</v>
          </cell>
          <cell r="P86">
            <v>72.858999999999995</v>
          </cell>
          <cell r="Q86">
            <v>84.533331021971748</v>
          </cell>
          <cell r="R86">
            <v>98.473201616336596</v>
          </cell>
          <cell r="T86">
            <v>111.54500765163186</v>
          </cell>
          <cell r="U86">
            <v>124.82168639336635</v>
          </cell>
          <cell r="V86">
            <v>140.83362553453009</v>
          </cell>
          <cell r="W86">
            <v>160.34149020636167</v>
          </cell>
          <cell r="AD86">
            <v>41.127000000000002</v>
          </cell>
          <cell r="AE86">
            <v>65.06</v>
          </cell>
          <cell r="AF86">
            <v>98.473201616336596</v>
          </cell>
          <cell r="AG86">
            <v>160.34149020636167</v>
          </cell>
          <cell r="AH86">
            <v>189.1461562486511</v>
          </cell>
          <cell r="AI86">
            <v>265.79093229686288</v>
          </cell>
          <cell r="AJ86">
            <v>352.54795777547042</v>
          </cell>
          <cell r="AK86">
            <v>449.47771055523509</v>
          </cell>
        </row>
        <row r="87">
          <cell r="C87" t="str">
            <v xml:space="preserve">  Short-term Investments</v>
          </cell>
          <cell r="E87">
            <v>77.040000000000006</v>
          </cell>
          <cell r="F87">
            <v>59.767000000000003</v>
          </cell>
          <cell r="G87">
            <v>43.341999999999999</v>
          </cell>
          <cell r="H87">
            <v>55.055999999999997</v>
          </cell>
          <cell r="J87">
            <v>91.307000000000002</v>
          </cell>
          <cell r="K87">
            <v>110.03400000000001</v>
          </cell>
          <cell r="L87">
            <v>86.629000000000005</v>
          </cell>
          <cell r="M87">
            <v>103.86</v>
          </cell>
          <cell r="O87">
            <v>129.91900000000001</v>
          </cell>
          <cell r="P87">
            <v>168.745</v>
          </cell>
          <cell r="Q87">
            <v>168.745</v>
          </cell>
          <cell r="R87">
            <v>168.745</v>
          </cell>
          <cell r="T87">
            <v>168.745</v>
          </cell>
          <cell r="U87">
            <v>168.745</v>
          </cell>
          <cell r="V87">
            <v>168.745</v>
          </cell>
          <cell r="W87">
            <v>168.745</v>
          </cell>
          <cell r="AD87">
            <v>55.055999999999997</v>
          </cell>
          <cell r="AE87">
            <v>103.86</v>
          </cell>
          <cell r="AF87">
            <v>168.745</v>
          </cell>
          <cell r="AG87">
            <v>168.745</v>
          </cell>
          <cell r="AH87">
            <v>168.745</v>
          </cell>
          <cell r="AI87">
            <v>168.745</v>
          </cell>
          <cell r="AJ87">
            <v>168.745</v>
          </cell>
          <cell r="AK87">
            <v>168.745</v>
          </cell>
        </row>
        <row r="88">
          <cell r="C88" t="str">
            <v xml:space="preserve">  Accounts Receivables</v>
          </cell>
          <cell r="E88">
            <v>30.097999999999999</v>
          </cell>
          <cell r="F88">
            <v>31.901</v>
          </cell>
          <cell r="G88">
            <v>35.566000000000003</v>
          </cell>
          <cell r="H88">
            <v>34.779000000000003</v>
          </cell>
          <cell r="J88">
            <v>39.009</v>
          </cell>
          <cell r="K88">
            <v>36.357999999999997</v>
          </cell>
          <cell r="L88">
            <v>67.045000000000002</v>
          </cell>
          <cell r="M88">
            <v>73.94</v>
          </cell>
          <cell r="O88">
            <v>44.521999999999998</v>
          </cell>
          <cell r="P88">
            <v>50.387</v>
          </cell>
          <cell r="Q88">
            <v>51.576020489134514</v>
          </cell>
          <cell r="R88">
            <v>52.044893402672095</v>
          </cell>
          <cell r="T88">
            <v>53.564866034469759</v>
          </cell>
          <cell r="U88">
            <v>54.512916760743579</v>
          </cell>
          <cell r="V88">
            <v>59.546860019273488</v>
          </cell>
          <cell r="W88">
            <v>61.891224586961421</v>
          </cell>
          <cell r="AD88">
            <v>34.779000000000003</v>
          </cell>
          <cell r="AE88">
            <v>73.94</v>
          </cell>
          <cell r="AF88">
            <v>52.044893402672095</v>
          </cell>
          <cell r="AG88">
            <v>61.891224586961421</v>
          </cell>
          <cell r="AH88">
            <v>70.749300127845999</v>
          </cell>
          <cell r="AI88">
            <v>79.239216143187519</v>
          </cell>
          <cell r="AJ88">
            <v>87.163137757506291</v>
          </cell>
          <cell r="AK88">
            <v>93.878986076527255</v>
          </cell>
        </row>
        <row r="89">
          <cell r="C89" t="str">
            <v xml:space="preserve">  Inventories</v>
          </cell>
          <cell r="E89">
            <v>23.762</v>
          </cell>
          <cell r="F89">
            <v>33.715000000000003</v>
          </cell>
          <cell r="G89">
            <v>38.469000000000001</v>
          </cell>
          <cell r="H89">
            <v>58.512</v>
          </cell>
          <cell r="J89">
            <v>73.031999999999996</v>
          </cell>
          <cell r="K89">
            <v>77.513000000000005</v>
          </cell>
          <cell r="L89">
            <v>75.010999999999996</v>
          </cell>
          <cell r="M89">
            <v>67.8</v>
          </cell>
          <cell r="O89">
            <v>75.105000000000004</v>
          </cell>
          <cell r="P89">
            <v>64.491</v>
          </cell>
          <cell r="Q89">
            <v>66.172659832435215</v>
          </cell>
          <cell r="R89">
            <v>66.497566509190221</v>
          </cell>
          <cell r="T89">
            <v>68.213740237690985</v>
          </cell>
          <cell r="U89">
            <v>69.856125636672331</v>
          </cell>
          <cell r="V89">
            <v>75.703255683915259</v>
          </cell>
          <cell r="W89">
            <v>78.627415774710258</v>
          </cell>
          <cell r="AD89">
            <v>58.512</v>
          </cell>
          <cell r="AE89">
            <v>67.8</v>
          </cell>
          <cell r="AF89">
            <v>66.497566509190221</v>
          </cell>
          <cell r="AG89">
            <v>78.627415774710258</v>
          </cell>
          <cell r="AH89">
            <v>162.96338131221384</v>
          </cell>
          <cell r="AI89">
            <v>182.51898706967953</v>
          </cell>
          <cell r="AJ89">
            <v>200.7708857766475</v>
          </cell>
          <cell r="AK89">
            <v>216.24011795943838</v>
          </cell>
        </row>
        <row r="90">
          <cell r="C90" t="str">
            <v xml:space="preserve">  Prepaid Expenses and Other Current Assets</v>
          </cell>
          <cell r="E90">
            <v>13.302</v>
          </cell>
          <cell r="F90">
            <v>17.658000000000001</v>
          </cell>
          <cell r="G90">
            <v>13.728</v>
          </cell>
          <cell r="H90">
            <v>18.109000000000002</v>
          </cell>
          <cell r="J90">
            <v>19.587</v>
          </cell>
          <cell r="K90">
            <v>17.773</v>
          </cell>
          <cell r="L90">
            <v>21.446999999999999</v>
          </cell>
          <cell r="M90">
            <v>20.059999999999999</v>
          </cell>
          <cell r="O90">
            <v>14.95</v>
          </cell>
          <cell r="P90">
            <v>14.08</v>
          </cell>
          <cell r="Q90">
            <v>14.57063294949951</v>
          </cell>
          <cell r="R90">
            <v>14.703093249040414</v>
          </cell>
          <cell r="T90">
            <v>14.968013848122219</v>
          </cell>
          <cell r="U90">
            <v>15.232934447204034</v>
          </cell>
          <cell r="V90">
            <v>16.822458041694887</v>
          </cell>
          <cell r="W90">
            <v>17.484759539399413</v>
          </cell>
          <cell r="AD90">
            <v>18.109000000000002</v>
          </cell>
          <cell r="AE90">
            <v>20.059999999999999</v>
          </cell>
          <cell r="AF90">
            <v>14.703093249040414</v>
          </cell>
          <cell r="AG90">
            <v>17.484759539399413</v>
          </cell>
          <cell r="AH90">
            <v>19.932625874915331</v>
          </cell>
          <cell r="AI90">
            <v>22.324540979905173</v>
          </cell>
          <cell r="AJ90">
            <v>24.556995077895696</v>
          </cell>
          <cell r="AK90">
            <v>26.521554684127352</v>
          </cell>
        </row>
        <row r="91">
          <cell r="C91" t="str">
            <v xml:space="preserve">  Total Current Assets</v>
          </cell>
          <cell r="E91">
            <v>245.04499999999999</v>
          </cell>
          <cell r="F91">
            <v>253.26500000000004</v>
          </cell>
          <cell r="G91">
            <v>249.28800000000001</v>
          </cell>
          <cell r="H91">
            <v>207.583</v>
          </cell>
          <cell r="J91">
            <v>248.95999999999998</v>
          </cell>
          <cell r="K91">
            <v>278.10400000000004</v>
          </cell>
          <cell r="L91">
            <v>288.55600000000004</v>
          </cell>
          <cell r="M91">
            <v>330.72</v>
          </cell>
          <cell r="O91">
            <v>350.13300000000004</v>
          </cell>
          <cell r="P91">
            <v>370.56199999999995</v>
          </cell>
          <cell r="Q91">
            <v>385.59764429304096</v>
          </cell>
          <cell r="R91">
            <v>400.46375477723933</v>
          </cell>
          <cell r="T91">
            <v>417.03662777191488</v>
          </cell>
          <cell r="U91">
            <v>433.16866323798632</v>
          </cell>
          <cell r="V91">
            <v>461.65119927941373</v>
          </cell>
          <cell r="W91">
            <v>487.08989010743272</v>
          </cell>
          <cell r="AD91">
            <v>207.583</v>
          </cell>
          <cell r="AE91">
            <v>330.72</v>
          </cell>
          <cell r="AF91">
            <v>400.46375477723933</v>
          </cell>
          <cell r="AG91">
            <v>487.08989010743272</v>
          </cell>
          <cell r="AH91">
            <v>611.53646356362628</v>
          </cell>
          <cell r="AI91">
            <v>718.61867648963505</v>
          </cell>
          <cell r="AJ91">
            <v>833.78397638752006</v>
          </cell>
          <cell r="AK91">
            <v>954.86336927532807</v>
          </cell>
        </row>
        <row r="92">
          <cell r="C92" t="str">
            <v>Non Current Assets</v>
          </cell>
        </row>
        <row r="93">
          <cell r="C93" t="str">
            <v xml:space="preserve">  Property and Equipment, net</v>
          </cell>
          <cell r="E93">
            <v>8.65</v>
          </cell>
          <cell r="F93">
            <v>11.637</v>
          </cell>
          <cell r="G93">
            <v>16.677</v>
          </cell>
          <cell r="H93">
            <v>23.655000000000001</v>
          </cell>
          <cell r="J93">
            <v>25.239000000000001</v>
          </cell>
          <cell r="K93">
            <v>31.786000000000001</v>
          </cell>
          <cell r="L93">
            <v>42.396999999999998</v>
          </cell>
          <cell r="M93">
            <v>42.54</v>
          </cell>
          <cell r="O93">
            <v>41.848999999999997</v>
          </cell>
          <cell r="P93">
            <v>40.723999999999997</v>
          </cell>
          <cell r="Q93">
            <v>40.774000000000001</v>
          </cell>
          <cell r="R93">
            <v>40.778999999999996</v>
          </cell>
          <cell r="T93">
            <v>40.693999999999996</v>
          </cell>
          <cell r="U93">
            <v>40.518999999999991</v>
          </cell>
          <cell r="V93">
            <v>39.803999999999988</v>
          </cell>
          <cell r="W93">
            <v>38.86399999999999</v>
          </cell>
          <cell r="AD93">
            <v>23.655000000000001</v>
          </cell>
          <cell r="AE93">
            <v>42.54</v>
          </cell>
          <cell r="AF93">
            <v>40.778999999999996</v>
          </cell>
          <cell r="AG93">
            <v>38.86399999999999</v>
          </cell>
          <cell r="AH93">
            <v>38.019160869565205</v>
          </cell>
          <cell r="AI93">
            <v>37.072941043478245</v>
          </cell>
          <cell r="AJ93">
            <v>36.032099234782585</v>
          </cell>
          <cell r="AK93">
            <v>34.907990081391262</v>
          </cell>
        </row>
        <row r="94">
          <cell r="C94" t="str">
            <v xml:space="preserve">  Long-term investments</v>
          </cell>
          <cell r="E94">
            <v>22.442</v>
          </cell>
          <cell r="F94">
            <v>38.606999999999999</v>
          </cell>
          <cell r="G94">
            <v>56.237000000000002</v>
          </cell>
          <cell r="H94">
            <v>170.1</v>
          </cell>
          <cell r="J94">
            <v>128.755</v>
          </cell>
          <cell r="K94">
            <v>99.778000000000006</v>
          </cell>
          <cell r="L94">
            <v>34.963000000000001</v>
          </cell>
          <cell r="M94">
            <v>3.4929999999999999</v>
          </cell>
          <cell r="O94">
            <v>0</v>
          </cell>
          <cell r="P94">
            <v>0</v>
          </cell>
          <cell r="Q94">
            <v>0</v>
          </cell>
          <cell r="R94">
            <v>0</v>
          </cell>
          <cell r="T94">
            <v>0</v>
          </cell>
          <cell r="U94">
            <v>0</v>
          </cell>
          <cell r="V94">
            <v>0</v>
          </cell>
          <cell r="W94">
            <v>0</v>
          </cell>
          <cell r="AD94">
            <v>170.1</v>
          </cell>
          <cell r="AE94">
            <v>3.4929999999999999</v>
          </cell>
          <cell r="AF94">
            <v>0</v>
          </cell>
          <cell r="AG94">
            <v>0</v>
          </cell>
          <cell r="AH94">
            <v>0</v>
          </cell>
          <cell r="AI94">
            <v>0</v>
          </cell>
          <cell r="AJ94">
            <v>0</v>
          </cell>
          <cell r="AK94">
            <v>0</v>
          </cell>
        </row>
        <row r="95">
          <cell r="C95" t="str">
            <v xml:space="preserve">  Goodwill</v>
          </cell>
          <cell r="E95">
            <v>0</v>
          </cell>
          <cell r="F95">
            <v>0</v>
          </cell>
          <cell r="G95">
            <v>0</v>
          </cell>
          <cell r="H95">
            <v>51.097999999999999</v>
          </cell>
          <cell r="J95">
            <v>50.951999999999998</v>
          </cell>
          <cell r="K95">
            <v>50.951999999999998</v>
          </cell>
          <cell r="L95">
            <v>139.17500000000001</v>
          </cell>
          <cell r="M95">
            <v>139.18</v>
          </cell>
          <cell r="O95">
            <v>139.17500000000001</v>
          </cell>
          <cell r="P95">
            <v>139.17500000000001</v>
          </cell>
          <cell r="Q95">
            <v>139.17500000000001</v>
          </cell>
          <cell r="R95">
            <v>139.17500000000001</v>
          </cell>
          <cell r="T95">
            <v>139.17500000000001</v>
          </cell>
          <cell r="U95">
            <v>139.17500000000001</v>
          </cell>
          <cell r="V95">
            <v>139.17500000000001</v>
          </cell>
          <cell r="W95">
            <v>139.17500000000001</v>
          </cell>
          <cell r="AD95">
            <v>51.097999999999999</v>
          </cell>
          <cell r="AE95">
            <v>139.18</v>
          </cell>
          <cell r="AF95">
            <v>139.17500000000001</v>
          </cell>
          <cell r="AG95">
            <v>139.17500000000001</v>
          </cell>
          <cell r="AH95">
            <v>139.17500000000001</v>
          </cell>
          <cell r="AI95">
            <v>139.17500000000001</v>
          </cell>
          <cell r="AJ95">
            <v>139.17500000000001</v>
          </cell>
          <cell r="AK95">
            <v>139.17500000000001</v>
          </cell>
        </row>
        <row r="96">
          <cell r="C96" t="str">
            <v xml:space="preserve">  Intangible Assets, Net</v>
          </cell>
          <cell r="E96">
            <v>0</v>
          </cell>
          <cell r="F96">
            <v>0</v>
          </cell>
          <cell r="G96">
            <v>0</v>
          </cell>
          <cell r="H96">
            <v>36.597999999999999</v>
          </cell>
          <cell r="J96">
            <v>35.36</v>
          </cell>
          <cell r="K96">
            <v>34.093000000000004</v>
          </cell>
          <cell r="L96">
            <v>47.494999999999997</v>
          </cell>
          <cell r="M96">
            <v>45.46</v>
          </cell>
          <cell r="O96">
            <v>45.508000000000003</v>
          </cell>
          <cell r="P96">
            <v>43.366</v>
          </cell>
          <cell r="Q96">
            <v>43.366</v>
          </cell>
          <cell r="R96">
            <v>43.366</v>
          </cell>
          <cell r="T96">
            <v>43.366</v>
          </cell>
          <cell r="U96">
            <v>43.366</v>
          </cell>
          <cell r="V96">
            <v>43.366</v>
          </cell>
          <cell r="W96">
            <v>43.366</v>
          </cell>
          <cell r="AD96">
            <v>36.597999999999999</v>
          </cell>
          <cell r="AE96">
            <v>45.46</v>
          </cell>
          <cell r="AF96">
            <v>43.366</v>
          </cell>
          <cell r="AG96">
            <v>43.366</v>
          </cell>
          <cell r="AH96">
            <v>43.366</v>
          </cell>
          <cell r="AI96">
            <v>43.366</v>
          </cell>
          <cell r="AJ96">
            <v>43.366</v>
          </cell>
          <cell r="AK96">
            <v>43.366</v>
          </cell>
        </row>
        <row r="97">
          <cell r="C97" t="str">
            <v xml:space="preserve">  Other Assets</v>
          </cell>
          <cell r="E97">
            <v>2.9569999999999999</v>
          </cell>
          <cell r="F97">
            <v>3.4820000000000002</v>
          </cell>
          <cell r="G97">
            <v>3.0459999999999998</v>
          </cell>
          <cell r="H97">
            <v>5.04</v>
          </cell>
          <cell r="J97">
            <v>5.4690000000000003</v>
          </cell>
          <cell r="K97">
            <v>6.1479999999999997</v>
          </cell>
          <cell r="L97">
            <v>7.3319999999999999</v>
          </cell>
          <cell r="M97">
            <v>11.56</v>
          </cell>
          <cell r="O97">
            <v>9.2260000000000009</v>
          </cell>
          <cell r="P97">
            <v>10.961</v>
          </cell>
          <cell r="Q97">
            <v>11.342947994280124</v>
          </cell>
          <cell r="R97">
            <v>11.446065703319034</v>
          </cell>
          <cell r="T97">
            <v>11.652301121396851</v>
          </cell>
          <cell r="U97">
            <v>11.858536539474676</v>
          </cell>
          <cell r="V97">
            <v>13.095949047941597</v>
          </cell>
          <cell r="W97">
            <v>13.611537593136148</v>
          </cell>
          <cell r="AD97">
            <v>5.04</v>
          </cell>
          <cell r="AE97">
            <v>11.56</v>
          </cell>
          <cell r="AF97">
            <v>11.446065703319034</v>
          </cell>
          <cell r="AG97">
            <v>13.611537593136148</v>
          </cell>
          <cell r="AH97">
            <v>15.51715285617521</v>
          </cell>
          <cell r="AI97">
            <v>17.379211198916238</v>
          </cell>
          <cell r="AJ97">
            <v>19.117132318807862</v>
          </cell>
          <cell r="AK97">
            <v>20.646502904312491</v>
          </cell>
        </row>
        <row r="98">
          <cell r="C98" t="str">
            <v xml:space="preserve">  Total Assets</v>
          </cell>
          <cell r="E98">
            <v>279.09399999999999</v>
          </cell>
          <cell r="F98">
            <v>306.99100000000004</v>
          </cell>
          <cell r="G98">
            <v>325.24800000000005</v>
          </cell>
          <cell r="H98">
            <v>494.07400000000007</v>
          </cell>
          <cell r="J98">
            <v>494.73499999999996</v>
          </cell>
          <cell r="K98">
            <v>500.8610000000001</v>
          </cell>
          <cell r="L98">
            <v>559.91800000000012</v>
          </cell>
          <cell r="M98">
            <v>572.95300000000009</v>
          </cell>
          <cell r="O98">
            <v>585.89100000000008</v>
          </cell>
          <cell r="P98">
            <v>604.78800000000001</v>
          </cell>
          <cell r="Q98">
            <v>620.25559228732106</v>
          </cell>
          <cell r="R98">
            <v>635.22982048055837</v>
          </cell>
          <cell r="T98">
            <v>651.92392889331177</v>
          </cell>
          <cell r="U98">
            <v>668.08719977746102</v>
          </cell>
          <cell r="V98">
            <v>697.09214832735529</v>
          </cell>
          <cell r="W98">
            <v>722.10642770056882</v>
          </cell>
          <cell r="AD98">
            <v>494.07400000000007</v>
          </cell>
          <cell r="AE98">
            <v>572.95300000000009</v>
          </cell>
          <cell r="AF98">
            <v>635.22982048055837</v>
          </cell>
          <cell r="AG98">
            <v>722.10642770056882</v>
          </cell>
          <cell r="AH98">
            <v>847.61377728936668</v>
          </cell>
          <cell r="AI98">
            <v>955.61182873202949</v>
          </cell>
          <cell r="AJ98">
            <v>1071.4742079411105</v>
          </cell>
          <cell r="AK98">
            <v>1192.9588622610318</v>
          </cell>
        </row>
        <row r="99">
          <cell r="C99" t="str">
            <v>Current Liabilities</v>
          </cell>
        </row>
        <row r="100">
          <cell r="C100" t="str">
            <v xml:space="preserve">  Accounts Payable</v>
          </cell>
          <cell r="E100">
            <v>14.464</v>
          </cell>
          <cell r="F100">
            <v>20.818999999999999</v>
          </cell>
          <cell r="G100">
            <v>14.417999999999999</v>
          </cell>
          <cell r="H100">
            <v>11.476000000000001</v>
          </cell>
          <cell r="J100">
            <v>18.963999999999999</v>
          </cell>
          <cell r="K100">
            <v>18.568000000000001</v>
          </cell>
          <cell r="L100">
            <v>28.337</v>
          </cell>
          <cell r="M100">
            <v>20.47</v>
          </cell>
          <cell r="O100">
            <v>23.13</v>
          </cell>
          <cell r="P100">
            <v>26.952000000000002</v>
          </cell>
          <cell r="Q100">
            <v>27.65479722447774</v>
          </cell>
          <cell r="R100">
            <v>27.790581826234593</v>
          </cell>
          <cell r="T100">
            <v>28.507803056027161</v>
          </cell>
          <cell r="U100">
            <v>29.194186757215618</v>
          </cell>
          <cell r="V100">
            <v>31.637812209345245</v>
          </cell>
          <cell r="W100">
            <v>32.859873625156858</v>
          </cell>
          <cell r="AD100">
            <v>11.476000000000001</v>
          </cell>
          <cell r="AE100">
            <v>20.47</v>
          </cell>
          <cell r="AF100">
            <v>27.790581826234593</v>
          </cell>
          <cell r="AG100">
            <v>32.859873625156858</v>
          </cell>
          <cell r="AH100">
            <v>68.105457399122173</v>
          </cell>
          <cell r="AI100">
            <v>76.278112287016853</v>
          </cell>
          <cell r="AJ100">
            <v>83.905923515718541</v>
          </cell>
          <cell r="AK100">
            <v>90.370806147257511</v>
          </cell>
        </row>
        <row r="101">
          <cell r="C101" t="str">
            <v xml:space="preserve">  Accrued Liabilities</v>
          </cell>
          <cell r="E101">
            <v>7.7530000000000001</v>
          </cell>
          <cell r="F101">
            <v>8.2174999999999994</v>
          </cell>
          <cell r="G101">
            <v>12.387</v>
          </cell>
          <cell r="H101">
            <v>29.724</v>
          </cell>
          <cell r="J101">
            <v>14.984999999999999</v>
          </cell>
          <cell r="K101">
            <v>13.563000000000001</v>
          </cell>
          <cell r="L101">
            <v>36.085999999999999</v>
          </cell>
          <cell r="M101">
            <v>33.46</v>
          </cell>
          <cell r="O101">
            <v>31.991</v>
          </cell>
          <cell r="P101">
            <v>40.536000000000001</v>
          </cell>
          <cell r="Q101">
            <v>41.948521110860241</v>
          </cell>
          <cell r="R101">
            <v>42.32987130277715</v>
          </cell>
          <cell r="T101">
            <v>43.09257168661096</v>
          </cell>
          <cell r="U101">
            <v>43.855272070444805</v>
          </cell>
          <cell r="V101">
            <v>48.431474373447735</v>
          </cell>
          <cell r="W101">
            <v>50.338225333032291</v>
          </cell>
          <cell r="AD101">
            <v>29.724</v>
          </cell>
          <cell r="AE101">
            <v>33.46</v>
          </cell>
          <cell r="AF101">
            <v>42.32987130277715</v>
          </cell>
          <cell r="AG101">
            <v>50.338225333032291</v>
          </cell>
          <cell r="AH101">
            <v>57.385576879656824</v>
          </cell>
          <cell r="AI101">
            <v>64.271846105215644</v>
          </cell>
          <cell r="AJ101">
            <v>70.699030715737223</v>
          </cell>
          <cell r="AK101">
            <v>76.354953172996204</v>
          </cell>
        </row>
        <row r="102">
          <cell r="C102" t="str">
            <v xml:space="preserve">  Accrued Compensation</v>
          </cell>
          <cell r="E102">
            <v>0</v>
          </cell>
          <cell r="F102">
            <v>0</v>
          </cell>
          <cell r="G102">
            <v>0</v>
          </cell>
          <cell r="H102">
            <v>0</v>
          </cell>
          <cell r="J102">
            <v>0</v>
          </cell>
          <cell r="K102">
            <v>0</v>
          </cell>
          <cell r="L102">
            <v>0</v>
          </cell>
          <cell r="M102">
            <v>0</v>
          </cell>
          <cell r="O102">
            <v>0</v>
          </cell>
          <cell r="P102">
            <v>0</v>
          </cell>
          <cell r="Q102">
            <v>0</v>
          </cell>
          <cell r="R102">
            <v>0</v>
          </cell>
          <cell r="T102">
            <v>0</v>
          </cell>
          <cell r="U102">
            <v>0</v>
          </cell>
          <cell r="V102">
            <v>0</v>
          </cell>
          <cell r="W102">
            <v>0</v>
          </cell>
          <cell r="AD102">
            <v>0</v>
          </cell>
          <cell r="AE102">
            <v>0</v>
          </cell>
          <cell r="AF102">
            <v>0</v>
          </cell>
          <cell r="AG102">
            <v>0</v>
          </cell>
          <cell r="AH102">
            <v>0</v>
          </cell>
          <cell r="AI102">
            <v>0</v>
          </cell>
          <cell r="AJ102">
            <v>0</v>
          </cell>
          <cell r="AK102">
            <v>0</v>
          </cell>
        </row>
        <row r="103">
          <cell r="C103" t="str">
            <v xml:space="preserve">  Notes Payable</v>
          </cell>
          <cell r="E103">
            <v>0</v>
          </cell>
          <cell r="F103">
            <v>0</v>
          </cell>
          <cell r="G103">
            <v>0</v>
          </cell>
          <cell r="H103">
            <v>0</v>
          </cell>
          <cell r="J103">
            <v>0</v>
          </cell>
          <cell r="K103">
            <v>0</v>
          </cell>
          <cell r="L103">
            <v>0</v>
          </cell>
          <cell r="M103">
            <v>0</v>
          </cell>
          <cell r="O103">
            <v>0</v>
          </cell>
          <cell r="P103">
            <v>0</v>
          </cell>
          <cell r="Q103">
            <v>0</v>
          </cell>
          <cell r="R103">
            <v>0</v>
          </cell>
          <cell r="T103">
            <v>0</v>
          </cell>
          <cell r="U103">
            <v>0</v>
          </cell>
          <cell r="V103">
            <v>0</v>
          </cell>
          <cell r="W103">
            <v>0</v>
          </cell>
          <cell r="AD103">
            <v>0</v>
          </cell>
          <cell r="AE103">
            <v>0</v>
          </cell>
          <cell r="AF103">
            <v>0</v>
          </cell>
          <cell r="AG103">
            <v>0</v>
          </cell>
          <cell r="AH103">
            <v>0</v>
          </cell>
          <cell r="AI103">
            <v>0</v>
          </cell>
          <cell r="AJ103">
            <v>0</v>
          </cell>
          <cell r="AK103">
            <v>0</v>
          </cell>
        </row>
        <row r="104">
          <cell r="C104" t="str">
            <v xml:space="preserve">  Income Taxes Payable</v>
          </cell>
          <cell r="E104">
            <v>0</v>
          </cell>
          <cell r="F104">
            <v>0</v>
          </cell>
          <cell r="G104">
            <v>0</v>
          </cell>
          <cell r="H104">
            <v>0</v>
          </cell>
          <cell r="J104">
            <v>0</v>
          </cell>
          <cell r="K104">
            <v>0</v>
          </cell>
          <cell r="L104">
            <v>0</v>
          </cell>
          <cell r="M104">
            <v>0</v>
          </cell>
          <cell r="O104">
            <v>0</v>
          </cell>
          <cell r="P104">
            <v>0</v>
          </cell>
          <cell r="Q104">
            <v>0</v>
          </cell>
          <cell r="R104">
            <v>0</v>
          </cell>
          <cell r="T104">
            <v>0</v>
          </cell>
          <cell r="U104">
            <v>0</v>
          </cell>
          <cell r="V104">
            <v>0</v>
          </cell>
          <cell r="W104">
            <v>0</v>
          </cell>
          <cell r="AD104">
            <v>0</v>
          </cell>
          <cell r="AE104">
            <v>0</v>
          </cell>
          <cell r="AF104">
            <v>0</v>
          </cell>
          <cell r="AG104">
            <v>0</v>
          </cell>
          <cell r="AH104">
            <v>0</v>
          </cell>
          <cell r="AI104">
            <v>0</v>
          </cell>
          <cell r="AJ104">
            <v>0</v>
          </cell>
          <cell r="AK104">
            <v>0</v>
          </cell>
        </row>
        <row r="105">
          <cell r="C105" t="str">
            <v xml:space="preserve">  Contingent Consideration </v>
          </cell>
          <cell r="E105">
            <v>0</v>
          </cell>
          <cell r="F105">
            <v>0</v>
          </cell>
          <cell r="G105">
            <v>0</v>
          </cell>
          <cell r="H105">
            <v>0</v>
          </cell>
          <cell r="J105">
            <v>0</v>
          </cell>
          <cell r="K105">
            <v>0</v>
          </cell>
          <cell r="L105">
            <v>0</v>
          </cell>
          <cell r="M105">
            <v>0</v>
          </cell>
          <cell r="O105">
            <v>0</v>
          </cell>
          <cell r="P105">
            <v>0</v>
          </cell>
          <cell r="Q105">
            <v>0</v>
          </cell>
          <cell r="R105">
            <v>0</v>
          </cell>
          <cell r="T105">
            <v>0</v>
          </cell>
          <cell r="U105">
            <v>0</v>
          </cell>
          <cell r="V105">
            <v>0</v>
          </cell>
          <cell r="W105">
            <v>0</v>
          </cell>
          <cell r="AD105">
            <v>0</v>
          </cell>
          <cell r="AE105">
            <v>0</v>
          </cell>
          <cell r="AF105">
            <v>0</v>
          </cell>
          <cell r="AG105">
            <v>0</v>
          </cell>
          <cell r="AH105">
            <v>0</v>
          </cell>
          <cell r="AI105">
            <v>0</v>
          </cell>
          <cell r="AJ105">
            <v>0</v>
          </cell>
          <cell r="AK105">
            <v>0</v>
          </cell>
        </row>
        <row r="106">
          <cell r="C106" t="str">
            <v xml:space="preserve">  Current Portion of Long-term Debt</v>
          </cell>
          <cell r="E106">
            <v>0</v>
          </cell>
          <cell r="F106">
            <v>0</v>
          </cell>
          <cell r="G106">
            <v>0</v>
          </cell>
          <cell r="H106">
            <v>0</v>
          </cell>
          <cell r="J106">
            <v>0</v>
          </cell>
          <cell r="K106">
            <v>0</v>
          </cell>
          <cell r="L106">
            <v>0</v>
          </cell>
          <cell r="M106">
            <v>0</v>
          </cell>
          <cell r="O106">
            <v>0</v>
          </cell>
          <cell r="P106">
            <v>0</v>
          </cell>
          <cell r="Q106">
            <v>0</v>
          </cell>
          <cell r="R106">
            <v>0</v>
          </cell>
          <cell r="T106">
            <v>0</v>
          </cell>
          <cell r="U106">
            <v>0</v>
          </cell>
          <cell r="V106">
            <v>0</v>
          </cell>
          <cell r="W106">
            <v>0</v>
          </cell>
          <cell r="AD106">
            <v>0</v>
          </cell>
          <cell r="AE106">
            <v>0</v>
          </cell>
          <cell r="AF106">
            <v>0</v>
          </cell>
          <cell r="AG106">
            <v>0</v>
          </cell>
          <cell r="AH106">
            <v>0</v>
          </cell>
          <cell r="AI106">
            <v>0</v>
          </cell>
          <cell r="AJ106">
            <v>0</v>
          </cell>
          <cell r="AK106">
            <v>0</v>
          </cell>
        </row>
        <row r="107">
          <cell r="C107" t="str">
            <v xml:space="preserve">  Acquisition Related Liabilities</v>
          </cell>
          <cell r="E107">
            <v>0</v>
          </cell>
          <cell r="F107">
            <v>0</v>
          </cell>
          <cell r="G107">
            <v>0</v>
          </cell>
          <cell r="H107">
            <v>0</v>
          </cell>
          <cell r="J107">
            <v>0</v>
          </cell>
          <cell r="K107">
            <v>0</v>
          </cell>
          <cell r="L107">
            <v>0</v>
          </cell>
          <cell r="M107">
            <v>0</v>
          </cell>
          <cell r="O107">
            <v>0</v>
          </cell>
          <cell r="P107">
            <v>0</v>
          </cell>
          <cell r="Q107">
            <v>0</v>
          </cell>
          <cell r="R107">
            <v>0</v>
          </cell>
          <cell r="T107">
            <v>0</v>
          </cell>
          <cell r="U107">
            <v>0</v>
          </cell>
          <cell r="V107">
            <v>0</v>
          </cell>
          <cell r="W107">
            <v>0</v>
          </cell>
          <cell r="AD107">
            <v>0</v>
          </cell>
          <cell r="AE107">
            <v>0</v>
          </cell>
          <cell r="AF107">
            <v>0</v>
          </cell>
          <cell r="AG107">
            <v>0</v>
          </cell>
          <cell r="AH107">
            <v>0</v>
          </cell>
          <cell r="AI107">
            <v>0</v>
          </cell>
          <cell r="AJ107">
            <v>0</v>
          </cell>
          <cell r="AK107">
            <v>0</v>
          </cell>
        </row>
        <row r="108">
          <cell r="C108" t="str">
            <v xml:space="preserve">  Total Current Liabilities</v>
          </cell>
          <cell r="E108">
            <v>22.216999999999999</v>
          </cell>
          <cell r="F108">
            <v>29.036499999999997</v>
          </cell>
          <cell r="G108">
            <v>26.805</v>
          </cell>
          <cell r="H108">
            <v>41.2</v>
          </cell>
          <cell r="J108">
            <v>33.948999999999998</v>
          </cell>
          <cell r="K108">
            <v>32.131</v>
          </cell>
          <cell r="L108">
            <v>64.423000000000002</v>
          </cell>
          <cell r="M108">
            <v>53.93</v>
          </cell>
          <cell r="O108">
            <v>55.120999999999995</v>
          </cell>
          <cell r="P108">
            <v>67.488</v>
          </cell>
          <cell r="Q108">
            <v>69.603318335337974</v>
          </cell>
          <cell r="R108">
            <v>70.120453129011736</v>
          </cell>
          <cell r="T108">
            <v>71.600374742638124</v>
          </cell>
          <cell r="U108">
            <v>73.04945882766043</v>
          </cell>
          <cell r="V108">
            <v>80.069286582792984</v>
          </cell>
          <cell r="W108">
            <v>83.198098958189149</v>
          </cell>
          <cell r="AD108">
            <v>41.2</v>
          </cell>
          <cell r="AE108">
            <v>53.93</v>
          </cell>
          <cell r="AF108">
            <v>70.120453129011736</v>
          </cell>
          <cell r="AG108">
            <v>83.198098958189149</v>
          </cell>
          <cell r="AH108">
            <v>125.491034278779</v>
          </cell>
          <cell r="AI108">
            <v>140.5499583922325</v>
          </cell>
          <cell r="AJ108">
            <v>154.60495423145576</v>
          </cell>
          <cell r="AK108">
            <v>166.7257593202537</v>
          </cell>
        </row>
        <row r="109">
          <cell r="C109" t="str">
            <v>Non Current Liabilities</v>
          </cell>
        </row>
        <row r="110">
          <cell r="C110" t="str">
            <v xml:space="preserve">  Notes Payable</v>
          </cell>
          <cell r="E110">
            <v>0</v>
          </cell>
          <cell r="F110">
            <v>0</v>
          </cell>
          <cell r="G110">
            <v>0</v>
          </cell>
          <cell r="H110">
            <v>0</v>
          </cell>
          <cell r="J110">
            <v>0</v>
          </cell>
          <cell r="K110">
            <v>0</v>
          </cell>
          <cell r="L110">
            <v>0</v>
          </cell>
          <cell r="M110">
            <v>0</v>
          </cell>
          <cell r="O110">
            <v>0</v>
          </cell>
          <cell r="P110">
            <v>0</v>
          </cell>
          <cell r="Q110">
            <v>0</v>
          </cell>
          <cell r="R110">
            <v>0</v>
          </cell>
          <cell r="T110">
            <v>0</v>
          </cell>
          <cell r="U110">
            <v>0</v>
          </cell>
          <cell r="V110">
            <v>0</v>
          </cell>
          <cell r="W110">
            <v>0</v>
          </cell>
          <cell r="AD110">
            <v>0</v>
          </cell>
          <cell r="AE110">
            <v>0</v>
          </cell>
          <cell r="AF110">
            <v>0</v>
          </cell>
          <cell r="AG110">
            <v>0</v>
          </cell>
          <cell r="AH110">
            <v>0</v>
          </cell>
          <cell r="AI110">
            <v>0</v>
          </cell>
          <cell r="AJ110">
            <v>0</v>
          </cell>
          <cell r="AK110">
            <v>0</v>
          </cell>
        </row>
        <row r="111">
          <cell r="C111" t="str">
            <v xml:space="preserve">  Other Long-term Liabilities</v>
          </cell>
          <cell r="E111">
            <v>6.93</v>
          </cell>
          <cell r="F111">
            <v>7.6395</v>
          </cell>
          <cell r="G111">
            <v>7.6369999999999996</v>
          </cell>
          <cell r="H111">
            <v>10.617000000000001</v>
          </cell>
          <cell r="J111">
            <v>11.375</v>
          </cell>
          <cell r="K111">
            <v>12.851000000000001</v>
          </cell>
          <cell r="L111">
            <v>28.045999999999999</v>
          </cell>
          <cell r="M111">
            <v>29.05</v>
          </cell>
          <cell r="O111">
            <v>28.251999999999999</v>
          </cell>
          <cell r="P111">
            <v>27.327999999999999</v>
          </cell>
          <cell r="Q111">
            <v>28.280273951983141</v>
          </cell>
          <cell r="R111">
            <v>28.537367351546624</v>
          </cell>
          <cell r="T111">
            <v>29.051554150673581</v>
          </cell>
          <cell r="U111">
            <v>29.56574094980056</v>
          </cell>
          <cell r="V111">
            <v>32.650861744562356</v>
          </cell>
          <cell r="W111">
            <v>33.936328742379771</v>
          </cell>
          <cell r="AD111">
            <v>10.617000000000001</v>
          </cell>
          <cell r="AE111">
            <v>29.05</v>
          </cell>
          <cell r="AF111">
            <v>28.537367351546624</v>
          </cell>
          <cell r="AG111">
            <v>33.936328742379771</v>
          </cell>
          <cell r="AH111">
            <v>38.687414766312941</v>
          </cell>
          <cell r="AI111">
            <v>43.329904538270497</v>
          </cell>
          <cell r="AJ111">
            <v>47.662894992097556</v>
          </cell>
          <cell r="AK111">
            <v>51.47592659146536</v>
          </cell>
        </row>
        <row r="112">
          <cell r="C112" t="str">
            <v xml:space="preserve">  Long-term Debt</v>
          </cell>
          <cell r="E112">
            <v>0</v>
          </cell>
          <cell r="F112">
            <v>0</v>
          </cell>
          <cell r="G112">
            <v>0</v>
          </cell>
          <cell r="H112">
            <v>133.81</v>
          </cell>
          <cell r="J112">
            <v>135.58500000000001</v>
          </cell>
          <cell r="K112">
            <v>137.387</v>
          </cell>
          <cell r="L112">
            <v>139.22999999999999</v>
          </cell>
          <cell r="M112">
            <v>141.10400000000001</v>
          </cell>
          <cell r="O112">
            <v>143.017</v>
          </cell>
          <cell r="P112">
            <v>144.768</v>
          </cell>
          <cell r="Q112">
            <v>144.768</v>
          </cell>
          <cell r="R112">
            <v>144.768</v>
          </cell>
          <cell r="T112">
            <v>144.768</v>
          </cell>
          <cell r="U112">
            <v>144.768</v>
          </cell>
          <cell r="V112">
            <v>144.768</v>
          </cell>
          <cell r="W112">
            <v>144.768</v>
          </cell>
          <cell r="AD112">
            <v>133.81</v>
          </cell>
          <cell r="AE112">
            <v>141.10400000000001</v>
          </cell>
          <cell r="AF112">
            <v>144.768</v>
          </cell>
          <cell r="AG112">
            <v>144.768</v>
          </cell>
          <cell r="AH112">
            <v>144.768</v>
          </cell>
          <cell r="AI112">
            <v>144.768</v>
          </cell>
          <cell r="AJ112">
            <v>144.768</v>
          </cell>
          <cell r="AK112">
            <v>144.768</v>
          </cell>
        </row>
        <row r="113">
          <cell r="C113" t="str">
            <v xml:space="preserve">  Deferred Tax Liabilities</v>
          </cell>
          <cell r="E113">
            <v>0</v>
          </cell>
          <cell r="F113">
            <v>0</v>
          </cell>
          <cell r="G113">
            <v>0</v>
          </cell>
          <cell r="H113">
            <v>0</v>
          </cell>
          <cell r="J113">
            <v>0</v>
          </cell>
          <cell r="K113">
            <v>0</v>
          </cell>
          <cell r="L113">
            <v>0</v>
          </cell>
          <cell r="M113">
            <v>0</v>
          </cell>
          <cell r="O113">
            <v>0</v>
          </cell>
          <cell r="P113">
            <v>0</v>
          </cell>
          <cell r="Q113">
            <v>0</v>
          </cell>
          <cell r="R113">
            <v>0</v>
          </cell>
          <cell r="T113">
            <v>0</v>
          </cell>
          <cell r="U113">
            <v>0</v>
          </cell>
          <cell r="V113">
            <v>0</v>
          </cell>
          <cell r="W113">
            <v>0</v>
          </cell>
          <cell r="AD113">
            <v>0</v>
          </cell>
          <cell r="AE113">
            <v>0</v>
          </cell>
          <cell r="AF113">
            <v>0</v>
          </cell>
          <cell r="AG113">
            <v>0</v>
          </cell>
          <cell r="AH113">
            <v>0</v>
          </cell>
          <cell r="AI113">
            <v>0</v>
          </cell>
          <cell r="AJ113">
            <v>0</v>
          </cell>
          <cell r="AK113">
            <v>0</v>
          </cell>
        </row>
        <row r="114">
          <cell r="C114" t="str">
            <v xml:space="preserve">  Acquisition Related Liabilities</v>
          </cell>
          <cell r="E114">
            <v>0</v>
          </cell>
          <cell r="F114">
            <v>0</v>
          </cell>
          <cell r="G114">
            <v>0</v>
          </cell>
          <cell r="H114">
            <v>0</v>
          </cell>
          <cell r="J114">
            <v>0</v>
          </cell>
          <cell r="K114">
            <v>0</v>
          </cell>
          <cell r="L114">
            <v>0</v>
          </cell>
          <cell r="M114">
            <v>0</v>
          </cell>
          <cell r="O114">
            <v>0</v>
          </cell>
          <cell r="P114">
            <v>0</v>
          </cell>
          <cell r="Q114">
            <v>0</v>
          </cell>
          <cell r="R114">
            <v>0</v>
          </cell>
          <cell r="T114">
            <v>0</v>
          </cell>
          <cell r="U114">
            <v>0</v>
          </cell>
          <cell r="V114">
            <v>0</v>
          </cell>
          <cell r="W114">
            <v>0</v>
          </cell>
          <cell r="AD114">
            <v>0</v>
          </cell>
          <cell r="AE114">
            <v>0</v>
          </cell>
          <cell r="AF114">
            <v>0</v>
          </cell>
          <cell r="AG114">
            <v>0</v>
          </cell>
          <cell r="AH114">
            <v>0</v>
          </cell>
          <cell r="AI114">
            <v>0</v>
          </cell>
          <cell r="AJ114">
            <v>0</v>
          </cell>
          <cell r="AK114">
            <v>0</v>
          </cell>
        </row>
        <row r="115">
          <cell r="C115" t="str">
            <v xml:space="preserve">  Total Liabilities</v>
          </cell>
          <cell r="E115">
            <v>29.146999999999998</v>
          </cell>
          <cell r="F115">
            <v>36.675999999999995</v>
          </cell>
          <cell r="G115">
            <v>34.442</v>
          </cell>
          <cell r="H115">
            <v>185.62700000000001</v>
          </cell>
          <cell r="J115">
            <v>180.90899999999999</v>
          </cell>
          <cell r="K115">
            <v>182.369</v>
          </cell>
          <cell r="L115">
            <v>231.69899999999998</v>
          </cell>
          <cell r="M115">
            <v>224.08400000000003</v>
          </cell>
          <cell r="O115">
            <v>226.39</v>
          </cell>
          <cell r="P115">
            <v>239.584</v>
          </cell>
          <cell r="Q115">
            <v>242.65159228732111</v>
          </cell>
          <cell r="R115">
            <v>243.42582048055837</v>
          </cell>
          <cell r="T115">
            <v>245.41992889331169</v>
          </cell>
          <cell r="U115">
            <v>247.38319977746099</v>
          </cell>
          <cell r="V115">
            <v>257.48814832735536</v>
          </cell>
          <cell r="W115">
            <v>261.90242770056892</v>
          </cell>
          <cell r="AD115">
            <v>185.62700000000001</v>
          </cell>
          <cell r="AE115">
            <v>224.08400000000003</v>
          </cell>
          <cell r="AF115">
            <v>243.42582048055837</v>
          </cell>
          <cell r="AG115">
            <v>261.90242770056892</v>
          </cell>
          <cell r="AH115">
            <v>308.94644904509192</v>
          </cell>
          <cell r="AI115">
            <v>328.64786293050298</v>
          </cell>
          <cell r="AJ115">
            <v>347.03584922355333</v>
          </cell>
          <cell r="AK115">
            <v>362.96968591171907</v>
          </cell>
        </row>
        <row r="116">
          <cell r="C116" t="str">
            <v>Shareholders' Equity</v>
          </cell>
        </row>
        <row r="117">
          <cell r="C117" t="str">
            <v xml:space="preserve">  Common Stock - Par Value</v>
          </cell>
          <cell r="E117">
            <v>158.108</v>
          </cell>
          <cell r="F117">
            <v>168.22399999999999</v>
          </cell>
          <cell r="G117">
            <v>175.12700000000001</v>
          </cell>
          <cell r="H117">
            <v>205.047</v>
          </cell>
          <cell r="J117">
            <v>215.958</v>
          </cell>
          <cell r="K117">
            <v>225.363</v>
          </cell>
          <cell r="L117">
            <v>242.01</v>
          </cell>
          <cell r="M117">
            <v>252.46</v>
          </cell>
          <cell r="O117">
            <v>262.67700000000002</v>
          </cell>
          <cell r="P117">
            <v>274.26600000000002</v>
          </cell>
          <cell r="Q117">
            <v>274.26600000000002</v>
          </cell>
          <cell r="R117">
            <v>274.26600000000002</v>
          </cell>
          <cell r="T117">
            <v>274.26600000000002</v>
          </cell>
          <cell r="U117">
            <v>274.26600000000002</v>
          </cell>
          <cell r="V117">
            <v>274.26600000000002</v>
          </cell>
          <cell r="W117">
            <v>274.26600000000002</v>
          </cell>
          <cell r="AD117">
            <v>205.047</v>
          </cell>
          <cell r="AE117">
            <v>252.46</v>
          </cell>
          <cell r="AF117">
            <v>274.26600000000002</v>
          </cell>
          <cell r="AG117">
            <v>274.26600000000002</v>
          </cell>
          <cell r="AH117">
            <v>274.26600000000002</v>
          </cell>
          <cell r="AI117">
            <v>274.26600000000002</v>
          </cell>
          <cell r="AJ117">
            <v>274.26600000000002</v>
          </cell>
          <cell r="AK117">
            <v>274.26600000000002</v>
          </cell>
        </row>
        <row r="118">
          <cell r="C118" t="str">
            <v xml:space="preserve">  APIC</v>
          </cell>
          <cell r="E118">
            <v>0</v>
          </cell>
          <cell r="F118">
            <v>0</v>
          </cell>
          <cell r="G118">
            <v>0</v>
          </cell>
          <cell r="H118">
            <v>0</v>
          </cell>
          <cell r="J118">
            <v>0</v>
          </cell>
          <cell r="K118">
            <v>0</v>
          </cell>
          <cell r="L118">
            <v>0</v>
          </cell>
          <cell r="M118">
            <v>0</v>
          </cell>
          <cell r="O118">
            <v>0</v>
          </cell>
          <cell r="P118">
            <v>0</v>
          </cell>
          <cell r="Q118">
            <v>0</v>
          </cell>
          <cell r="R118">
            <v>0</v>
          </cell>
          <cell r="T118">
            <v>0</v>
          </cell>
          <cell r="U118">
            <v>0</v>
          </cell>
          <cell r="V118">
            <v>0</v>
          </cell>
          <cell r="W118">
            <v>0</v>
          </cell>
          <cell r="AD118">
            <v>0</v>
          </cell>
          <cell r="AE118">
            <v>0</v>
          </cell>
          <cell r="AF118">
            <v>0</v>
          </cell>
          <cell r="AG118">
            <v>0</v>
          </cell>
          <cell r="AH118">
            <v>0</v>
          </cell>
          <cell r="AI118">
            <v>0</v>
          </cell>
          <cell r="AJ118">
            <v>0</v>
          </cell>
          <cell r="AK118">
            <v>0</v>
          </cell>
        </row>
        <row r="119">
          <cell r="C119" t="str">
            <v xml:space="preserve">  Treasury Stock - Common</v>
          </cell>
          <cell r="E119">
            <v>0</v>
          </cell>
          <cell r="F119">
            <v>0</v>
          </cell>
          <cell r="G119">
            <v>0</v>
          </cell>
          <cell r="H119">
            <v>0</v>
          </cell>
          <cell r="J119">
            <v>0</v>
          </cell>
          <cell r="K119">
            <v>0</v>
          </cell>
          <cell r="L119">
            <v>0</v>
          </cell>
          <cell r="M119">
            <v>0</v>
          </cell>
          <cell r="O119">
            <v>0</v>
          </cell>
          <cell r="P119">
            <v>0</v>
          </cell>
          <cell r="Q119">
            <v>0</v>
          </cell>
          <cell r="R119">
            <v>0</v>
          </cell>
          <cell r="T119">
            <v>0</v>
          </cell>
          <cell r="U119">
            <v>0</v>
          </cell>
          <cell r="V119">
            <v>0</v>
          </cell>
          <cell r="W119">
            <v>0</v>
          </cell>
          <cell r="AD119">
            <v>0</v>
          </cell>
          <cell r="AE119">
            <v>0</v>
          </cell>
          <cell r="AF119">
            <v>0</v>
          </cell>
          <cell r="AG119">
            <v>0</v>
          </cell>
          <cell r="AH119">
            <v>0</v>
          </cell>
          <cell r="AI119">
            <v>0</v>
          </cell>
          <cell r="AJ119">
            <v>0</v>
          </cell>
          <cell r="AK119">
            <v>0</v>
          </cell>
        </row>
        <row r="120">
          <cell r="C120" t="str">
            <v xml:space="preserve">  Retained Earnings (Deficit)</v>
          </cell>
          <cell r="E120">
            <v>91.789000000000001</v>
          </cell>
          <cell r="F120">
            <v>102.111</v>
          </cell>
          <cell r="G120">
            <v>115.71899999999999</v>
          </cell>
          <cell r="H120">
            <v>103.54</v>
          </cell>
          <cell r="J120">
            <v>97.908000000000001</v>
          </cell>
          <cell r="K120">
            <v>93.075999999999993</v>
          </cell>
          <cell r="L120">
            <v>86.207999999999998</v>
          </cell>
          <cell r="M120">
            <v>96.429000000000002</v>
          </cell>
          <cell r="O120">
            <v>96.828000000000003</v>
          </cell>
          <cell r="P120">
            <v>90.980999999999995</v>
          </cell>
          <cell r="Q120">
            <v>103.381</v>
          </cell>
          <cell r="R120">
            <v>117.581</v>
          </cell>
          <cell r="T120">
            <v>132.28100000000001</v>
          </cell>
          <cell r="U120">
            <v>146.48100000000002</v>
          </cell>
          <cell r="V120">
            <v>165.38100000000003</v>
          </cell>
          <cell r="W120">
            <v>185.98100000000002</v>
          </cell>
          <cell r="AD120">
            <v>103.54</v>
          </cell>
          <cell r="AE120">
            <v>96.429000000000002</v>
          </cell>
          <cell r="AF120">
            <v>117.581</v>
          </cell>
          <cell r="AG120">
            <v>185.98100000000002</v>
          </cell>
          <cell r="AH120">
            <v>264.4443282442748</v>
          </cell>
          <cell r="AI120">
            <v>352.74096580152667</v>
          </cell>
          <cell r="AJ120">
            <v>450.21535871755719</v>
          </cell>
          <cell r="AK120">
            <v>555.7661763493129</v>
          </cell>
        </row>
        <row r="121">
          <cell r="C121" t="str">
            <v xml:space="preserve">  Accumulated Other Comprehensive Income</v>
          </cell>
          <cell r="E121">
            <v>0.05</v>
          </cell>
          <cell r="F121">
            <v>-0.02</v>
          </cell>
          <cell r="G121">
            <v>-0.04</v>
          </cell>
          <cell r="H121">
            <v>-0.14000000000000001</v>
          </cell>
          <cell r="J121">
            <v>-0.04</v>
          </cell>
          <cell r="K121">
            <v>5.2999999999999999E-2</v>
          </cell>
          <cell r="L121">
            <v>1E-3</v>
          </cell>
          <cell r="M121">
            <v>-0.02</v>
          </cell>
          <cell r="O121">
            <v>-4.0000000000000001E-3</v>
          </cell>
          <cell r="P121">
            <v>-4.2999999999999997E-2</v>
          </cell>
          <cell r="Q121">
            <v>-4.2999999999999997E-2</v>
          </cell>
          <cell r="R121">
            <v>-4.2999999999999997E-2</v>
          </cell>
          <cell r="T121">
            <v>-4.2999999999999997E-2</v>
          </cell>
          <cell r="U121">
            <v>-4.2999999999999997E-2</v>
          </cell>
          <cell r="V121">
            <v>-4.2999999999999997E-2</v>
          </cell>
          <cell r="W121">
            <v>-4.2999999999999997E-2</v>
          </cell>
          <cell r="AD121">
            <v>-0.14000000000000001</v>
          </cell>
          <cell r="AE121">
            <v>-0.02</v>
          </cell>
          <cell r="AF121">
            <v>-4.2999999999999997E-2</v>
          </cell>
          <cell r="AG121">
            <v>-4.2999999999999997E-2</v>
          </cell>
          <cell r="AH121">
            <v>-4.2999999999999997E-2</v>
          </cell>
          <cell r="AI121">
            <v>-4.2999999999999997E-2</v>
          </cell>
          <cell r="AJ121">
            <v>-4.2999999999999997E-2</v>
          </cell>
          <cell r="AK121">
            <v>-4.2999999999999997E-2</v>
          </cell>
        </row>
        <row r="122">
          <cell r="C122" t="str">
            <v xml:space="preserve">  Total Shareholders Equity</v>
          </cell>
          <cell r="E122">
            <v>249.947</v>
          </cell>
          <cell r="F122">
            <v>270.315</v>
          </cell>
          <cell r="G122">
            <v>290.80599999999998</v>
          </cell>
          <cell r="H122">
            <v>308.447</v>
          </cell>
          <cell r="J122">
            <v>313.82599999999996</v>
          </cell>
          <cell r="K122">
            <v>318.49199999999996</v>
          </cell>
          <cell r="L122">
            <v>328.21899999999994</v>
          </cell>
          <cell r="M122">
            <v>348.86900000000003</v>
          </cell>
          <cell r="O122">
            <v>359.50099999999998</v>
          </cell>
          <cell r="P122">
            <v>365.20400000000001</v>
          </cell>
          <cell r="Q122">
            <v>377.60400000000004</v>
          </cell>
          <cell r="R122">
            <v>391.80400000000003</v>
          </cell>
          <cell r="T122">
            <v>406.50400000000002</v>
          </cell>
          <cell r="U122">
            <v>420.70400000000006</v>
          </cell>
          <cell r="V122">
            <v>439.60400000000004</v>
          </cell>
          <cell r="W122">
            <v>460.20400000000006</v>
          </cell>
          <cell r="AD122">
            <v>308.447</v>
          </cell>
          <cell r="AE122">
            <v>348.86900000000003</v>
          </cell>
          <cell r="AF122">
            <v>391.80400000000003</v>
          </cell>
          <cell r="AG122">
            <v>460.20400000000006</v>
          </cell>
          <cell r="AH122">
            <v>538.66732824427481</v>
          </cell>
          <cell r="AI122">
            <v>626.96396580152668</v>
          </cell>
          <cell r="AJ122">
            <v>724.43835871755721</v>
          </cell>
          <cell r="AK122">
            <v>829.98917634931297</v>
          </cell>
        </row>
        <row r="123">
          <cell r="C123" t="str">
            <v xml:space="preserve">  Total Liabilities &amp; Shareholders Equity</v>
          </cell>
          <cell r="E123">
            <v>279.09399999999999</v>
          </cell>
          <cell r="F123">
            <v>306.99099999999999</v>
          </cell>
          <cell r="G123">
            <v>325.24799999999999</v>
          </cell>
          <cell r="H123">
            <v>494.07400000000001</v>
          </cell>
          <cell r="J123">
            <v>494.73499999999996</v>
          </cell>
          <cell r="K123">
            <v>500.86099999999999</v>
          </cell>
          <cell r="L123">
            <v>559.91799999999989</v>
          </cell>
          <cell r="M123">
            <v>572.95300000000009</v>
          </cell>
          <cell r="O123">
            <v>585.89099999999996</v>
          </cell>
          <cell r="P123">
            <v>604.78800000000001</v>
          </cell>
          <cell r="Q123">
            <v>620.25559228732118</v>
          </cell>
          <cell r="R123">
            <v>635.22982048055837</v>
          </cell>
          <cell r="T123">
            <v>651.92392889331177</v>
          </cell>
          <cell r="U123">
            <v>668.08719977746102</v>
          </cell>
          <cell r="V123">
            <v>697.0921483273554</v>
          </cell>
          <cell r="W123">
            <v>722.10642770056893</v>
          </cell>
          <cell r="AD123">
            <v>494.07400000000001</v>
          </cell>
          <cell r="AE123">
            <v>572.95300000000009</v>
          </cell>
          <cell r="AF123">
            <v>635.22982048055837</v>
          </cell>
          <cell r="AG123">
            <v>722.10642770056893</v>
          </cell>
          <cell r="AH123">
            <v>847.61377728936668</v>
          </cell>
          <cell r="AI123">
            <v>955.61182873202961</v>
          </cell>
          <cell r="AJ123">
            <v>1071.4742079411105</v>
          </cell>
          <cell r="AK123">
            <v>1192.958862261032</v>
          </cell>
        </row>
        <row r="126">
          <cell r="C126" t="str">
            <v>CHECK</v>
          </cell>
          <cell r="E126">
            <v>0</v>
          </cell>
          <cell r="F126">
            <v>0</v>
          </cell>
          <cell r="G126">
            <v>0</v>
          </cell>
          <cell r="H126">
            <v>0</v>
          </cell>
          <cell r="J126">
            <v>0</v>
          </cell>
          <cell r="K126">
            <v>0</v>
          </cell>
          <cell r="L126">
            <v>0</v>
          </cell>
          <cell r="M126">
            <v>0</v>
          </cell>
          <cell r="O126">
            <v>0</v>
          </cell>
          <cell r="P126">
            <v>0</v>
          </cell>
          <cell r="Q126">
            <v>0</v>
          </cell>
          <cell r="R126">
            <v>0</v>
          </cell>
          <cell r="T126">
            <v>0</v>
          </cell>
          <cell r="U126">
            <v>0</v>
          </cell>
          <cell r="V126">
            <v>0</v>
          </cell>
          <cell r="W126">
            <v>0</v>
          </cell>
          <cell r="AD126">
            <v>0</v>
          </cell>
          <cell r="AE126">
            <v>0</v>
          </cell>
          <cell r="AF126">
            <v>0</v>
          </cell>
          <cell r="AG126">
            <v>0</v>
          </cell>
          <cell r="AH126">
            <v>0</v>
          </cell>
          <cell r="AI126">
            <v>0</v>
          </cell>
          <cell r="AJ126">
            <v>0</v>
          </cell>
          <cell r="AK126">
            <v>0</v>
          </cell>
        </row>
        <row r="128">
          <cell r="A128" t="str">
            <v>x</v>
          </cell>
          <cell r="C128" t="str">
            <v>Cash Flow Statement</v>
          </cell>
        </row>
        <row r="130">
          <cell r="C130" t="str">
            <v>Cash Flow from Operating Activities</v>
          </cell>
        </row>
        <row r="131">
          <cell r="C131" t="str">
            <v>Net Income (Loss)</v>
          </cell>
          <cell r="Q131">
            <v>12.400000000000006</v>
          </cell>
          <cell r="R131">
            <v>14.200000000000005</v>
          </cell>
          <cell r="T131">
            <v>14.699999999999992</v>
          </cell>
          <cell r="U131">
            <v>14.200000000000012</v>
          </cell>
          <cell r="V131">
            <v>18.899999999999995</v>
          </cell>
          <cell r="W131">
            <v>20.6</v>
          </cell>
          <cell r="AF131">
            <v>50.575000000000017</v>
          </cell>
          <cell r="AG131">
            <v>68.399999999999963</v>
          </cell>
          <cell r="AH131">
            <v>78.463328244274791</v>
          </cell>
          <cell r="AI131">
            <v>88.296637557251856</v>
          </cell>
          <cell r="AJ131">
            <v>97.47439291603051</v>
          </cell>
          <cell r="AK131">
            <v>105.55081763175573</v>
          </cell>
        </row>
        <row r="132">
          <cell r="C132" t="str">
            <v>D&amp;A</v>
          </cell>
          <cell r="Q132">
            <v>4.95</v>
          </cell>
          <cell r="R132">
            <v>4.9950000000000001</v>
          </cell>
          <cell r="T132">
            <v>5.0849999999999982</v>
          </cell>
          <cell r="U132">
            <v>5.1750000000000007</v>
          </cell>
          <cell r="V132">
            <v>5.7149999999999999</v>
          </cell>
          <cell r="W132">
            <v>5.9399999999999995</v>
          </cell>
          <cell r="AF132">
            <v>19.669999999999991</v>
          </cell>
          <cell r="AG132">
            <v>21.914999999999999</v>
          </cell>
          <cell r="AH132">
            <v>24.9831</v>
          </cell>
          <cell r="AI132">
            <v>27.981072000000005</v>
          </cell>
          <cell r="AJ132">
            <v>30.779179200000009</v>
          </cell>
          <cell r="AK132">
            <v>33.241513536000014</v>
          </cell>
        </row>
        <row r="133">
          <cell r="C133" t="str">
            <v>Change in Net Working Capital</v>
          </cell>
          <cell r="Q133">
            <v>-1.245994935731261</v>
          </cell>
          <cell r="R133">
            <v>-0.40910509615972934</v>
          </cell>
          <cell r="T133">
            <v>-2.0211453457538546</v>
          </cell>
          <cell r="U133">
            <v>-1.4062726393146789</v>
          </cell>
          <cell r="V133">
            <v>-5.4507691451311331</v>
          </cell>
          <cell r="W133">
            <v>-2.8020137807912882</v>
          </cell>
          <cell r="AF133">
            <v>44.744899968109003</v>
          </cell>
          <cell r="AG133">
            <v>-11.680200910990955</v>
          </cell>
          <cell r="AH133">
            <v>-53.348972093314231</v>
          </cell>
          <cell r="AI133">
            <v>-15.378512764343547</v>
          </cell>
          <cell r="AJ133">
            <v>-14.353278580054006</v>
          </cell>
          <cell r="AK133">
            <v>-12.028835019245545</v>
          </cell>
        </row>
        <row r="134">
          <cell r="C134" t="str">
            <v>Change in Net Other Assets / Liabilities</v>
          </cell>
          <cell r="Q134">
            <v>0.57032595770301775</v>
          </cell>
          <cell r="R134">
            <v>0.15397569052457349</v>
          </cell>
          <cell r="T134">
            <v>0.30795138104913988</v>
          </cell>
          <cell r="U134">
            <v>0.30795138104915409</v>
          </cell>
          <cell r="V134">
            <v>1.8477082862948748</v>
          </cell>
          <cell r="W134">
            <v>0.76987845262286392</v>
          </cell>
          <cell r="AF134">
            <v>-61.785698351772417</v>
          </cell>
          <cell r="AG134">
            <v>3.2334895010160327</v>
          </cell>
          <cell r="AH134">
            <v>2.8454707608941074</v>
          </cell>
          <cell r="AI134">
            <v>2.7804314292165291</v>
          </cell>
          <cell r="AJ134">
            <v>2.5950693339354345</v>
          </cell>
          <cell r="AK134">
            <v>2.2836610138631741</v>
          </cell>
        </row>
        <row r="135">
          <cell r="C135" t="str">
            <v>Net Cash Provided by Operating Activities</v>
          </cell>
          <cell r="Q135">
            <v>16.67433102197176</v>
          </cell>
          <cell r="R135">
            <v>18.939870594364848</v>
          </cell>
          <cell r="T135">
            <v>18.071806035295275</v>
          </cell>
          <cell r="U135">
            <v>18.276678741734489</v>
          </cell>
          <cell r="V135">
            <v>21.011939141163737</v>
          </cell>
          <cell r="W135">
            <v>24.507864671831577</v>
          </cell>
          <cell r="AF135">
            <v>53.204201616336583</v>
          </cell>
          <cell r="AG135">
            <v>81.86828859002506</v>
          </cell>
          <cell r="AH135">
            <v>52.942926911854663</v>
          </cell>
          <cell r="AI135">
            <v>103.67962822212483</v>
          </cell>
          <cell r="AJ135">
            <v>116.49536286991193</v>
          </cell>
          <cell r="AK135">
            <v>129.04715716237337</v>
          </cell>
        </row>
        <row r="137">
          <cell r="C137" t="str">
            <v>Cash Flow from Investing Activities</v>
          </cell>
        </row>
        <row r="138">
          <cell r="C138" t="str">
            <v>CapEx</v>
          </cell>
          <cell r="E138">
            <v>-1.1000000000000001</v>
          </cell>
          <cell r="F138">
            <v>-4</v>
          </cell>
          <cell r="G138">
            <v>-5.9</v>
          </cell>
          <cell r="H138">
            <v>-4.9000000000000004</v>
          </cell>
          <cell r="J138">
            <v>-2.5</v>
          </cell>
          <cell r="K138">
            <v>-9</v>
          </cell>
          <cell r="L138">
            <v>-8.6</v>
          </cell>
          <cell r="M138">
            <v>-7.7</v>
          </cell>
          <cell r="O138">
            <v>-2</v>
          </cell>
          <cell r="P138">
            <v>-5</v>
          </cell>
          <cell r="Q138">
            <v>-5.0000000000000044</v>
          </cell>
          <cell r="R138">
            <v>-4.9999999999999956</v>
          </cell>
          <cell r="T138">
            <v>-5.0000000000000027</v>
          </cell>
          <cell r="U138">
            <v>-4.9999999999999991</v>
          </cell>
          <cell r="V138">
            <v>-5.0000000000000027</v>
          </cell>
          <cell r="W138">
            <v>-5.0000000000000027</v>
          </cell>
          <cell r="AF138">
            <v>-17</v>
          </cell>
          <cell r="AG138">
            <v>-20.000000000000007</v>
          </cell>
          <cell r="AH138">
            <v>-24.138260869565212</v>
          </cell>
          <cell r="AI138">
            <v>-27.034852173913038</v>
          </cell>
          <cell r="AJ138">
            <v>-29.738337391304349</v>
          </cell>
          <cell r="AK138">
            <v>-32.117404382608697</v>
          </cell>
        </row>
        <row r="139">
          <cell r="C139" t="str">
            <v>Purchase of Intangibles</v>
          </cell>
          <cell r="Q139">
            <v>0</v>
          </cell>
          <cell r="R139">
            <v>0</v>
          </cell>
          <cell r="T139">
            <v>0</v>
          </cell>
          <cell r="U139">
            <v>0</v>
          </cell>
          <cell r="V139">
            <v>0</v>
          </cell>
          <cell r="W139">
            <v>0</v>
          </cell>
          <cell r="AF139">
            <v>0</v>
          </cell>
          <cell r="AG139">
            <v>0</v>
          </cell>
          <cell r="AH139">
            <v>0</v>
          </cell>
          <cell r="AI139">
            <v>0</v>
          </cell>
          <cell r="AJ139">
            <v>0</v>
          </cell>
          <cell r="AK139">
            <v>0</v>
          </cell>
        </row>
        <row r="140">
          <cell r="C140" t="str">
            <v>Net Cash Provided by Investing Activities</v>
          </cell>
          <cell r="Q140">
            <v>-5.0000000000000044</v>
          </cell>
          <cell r="R140">
            <v>-4.9999999999999956</v>
          </cell>
          <cell r="T140">
            <v>-5.0000000000000027</v>
          </cell>
          <cell r="U140">
            <v>-4.9999999999999991</v>
          </cell>
          <cell r="V140">
            <v>-5.0000000000000027</v>
          </cell>
          <cell r="W140">
            <v>-5.0000000000000027</v>
          </cell>
          <cell r="AF140">
            <v>-17</v>
          </cell>
          <cell r="AG140">
            <v>-20.000000000000007</v>
          </cell>
          <cell r="AH140">
            <v>-24.138260869565212</v>
          </cell>
          <cell r="AI140">
            <v>-27.034852173913038</v>
          </cell>
          <cell r="AJ140">
            <v>-29.738337391304349</v>
          </cell>
          <cell r="AK140">
            <v>-32.117404382608697</v>
          </cell>
        </row>
        <row r="142">
          <cell r="C142" t="str">
            <v>Cash Flow from Financing Activities</v>
          </cell>
        </row>
        <row r="143">
          <cell r="C143" t="str">
            <v>Issuance (Repayment) of Debt</v>
          </cell>
          <cell r="Q143">
            <v>0</v>
          </cell>
          <cell r="R143">
            <v>0</v>
          </cell>
          <cell r="T143">
            <v>0</v>
          </cell>
          <cell r="U143">
            <v>0</v>
          </cell>
          <cell r="V143">
            <v>0</v>
          </cell>
          <cell r="W143">
            <v>0</v>
          </cell>
          <cell r="AF143">
            <v>3.6639999999999873</v>
          </cell>
          <cell r="AG143">
            <v>0</v>
          </cell>
          <cell r="AH143">
            <v>0</v>
          </cell>
          <cell r="AI143">
            <v>0</v>
          </cell>
          <cell r="AJ143">
            <v>0</v>
          </cell>
          <cell r="AK143">
            <v>0</v>
          </cell>
        </row>
        <row r="144">
          <cell r="C144" t="str">
            <v>Repurchase of Stock</v>
          </cell>
          <cell r="Q144">
            <v>0</v>
          </cell>
          <cell r="R144">
            <v>0</v>
          </cell>
          <cell r="T144">
            <v>0</v>
          </cell>
          <cell r="U144">
            <v>0</v>
          </cell>
          <cell r="V144">
            <v>0</v>
          </cell>
          <cell r="W144">
            <v>0</v>
          </cell>
          <cell r="AF144">
            <v>0</v>
          </cell>
          <cell r="AG144">
            <v>0</v>
          </cell>
          <cell r="AH144">
            <v>0</v>
          </cell>
          <cell r="AI144">
            <v>0</v>
          </cell>
          <cell r="AJ144">
            <v>0</v>
          </cell>
          <cell r="AK144">
            <v>0</v>
          </cell>
        </row>
        <row r="145">
          <cell r="C145" t="str">
            <v>Dividends</v>
          </cell>
          <cell r="Q145">
            <v>0</v>
          </cell>
          <cell r="R145">
            <v>0</v>
          </cell>
          <cell r="T145">
            <v>0</v>
          </cell>
          <cell r="U145">
            <v>0</v>
          </cell>
          <cell r="V145">
            <v>0</v>
          </cell>
          <cell r="W145">
            <v>0</v>
          </cell>
          <cell r="AF145">
            <v>0</v>
          </cell>
          <cell r="AG145">
            <v>0</v>
          </cell>
          <cell r="AH145">
            <v>0</v>
          </cell>
          <cell r="AI145">
            <v>0</v>
          </cell>
          <cell r="AJ145">
            <v>0</v>
          </cell>
          <cell r="AK145">
            <v>0</v>
          </cell>
        </row>
        <row r="146">
          <cell r="C146" t="str">
            <v>Net Cash Provided by Financing Activities</v>
          </cell>
          <cell r="Q146">
            <v>0</v>
          </cell>
          <cell r="R146">
            <v>0</v>
          </cell>
          <cell r="T146">
            <v>0</v>
          </cell>
          <cell r="U146">
            <v>0</v>
          </cell>
          <cell r="V146">
            <v>0</v>
          </cell>
          <cell r="W146">
            <v>0</v>
          </cell>
          <cell r="AF146">
            <v>3.6639999999999873</v>
          </cell>
          <cell r="AG146">
            <v>0</v>
          </cell>
          <cell r="AH146">
            <v>0</v>
          </cell>
          <cell r="AI146">
            <v>0</v>
          </cell>
          <cell r="AJ146">
            <v>0</v>
          </cell>
          <cell r="AK146">
            <v>0</v>
          </cell>
        </row>
        <row r="148">
          <cell r="C148" t="str">
            <v>Beginning Cash &amp; Cash Equivalents</v>
          </cell>
          <cell r="Q148">
            <v>72.858999999999995</v>
          </cell>
          <cell r="R148">
            <v>84.533331021971748</v>
          </cell>
          <cell r="T148">
            <v>98.473201616336596</v>
          </cell>
          <cell r="U148">
            <v>111.54500765163186</v>
          </cell>
          <cell r="V148">
            <v>124.82168639336635</v>
          </cell>
          <cell r="W148">
            <v>140.83362553453009</v>
          </cell>
          <cell r="AF148">
            <v>65.06</v>
          </cell>
          <cell r="AG148">
            <v>98.473201616336596</v>
          </cell>
          <cell r="AH148">
            <v>160.34149020636164</v>
          </cell>
          <cell r="AI148">
            <v>189.1461562486511</v>
          </cell>
          <cell r="AJ148">
            <v>265.79093229686288</v>
          </cell>
          <cell r="AK148">
            <v>352.54795777547042</v>
          </cell>
        </row>
        <row r="149">
          <cell r="C149" t="str">
            <v>Change in Cash &amp; Cash Equivalents</v>
          </cell>
          <cell r="Q149">
            <v>11.674331021971756</v>
          </cell>
          <cell r="R149">
            <v>13.939870594364852</v>
          </cell>
          <cell r="T149">
            <v>13.071806035295271</v>
          </cell>
          <cell r="U149">
            <v>13.276678741734489</v>
          </cell>
          <cell r="V149">
            <v>16.011939141163733</v>
          </cell>
          <cell r="W149">
            <v>19.507864671831573</v>
          </cell>
          <cell r="AF149">
            <v>39.86820161633657</v>
          </cell>
          <cell r="AG149">
            <v>61.868288590025053</v>
          </cell>
          <cell r="AH149">
            <v>28.804666042289451</v>
          </cell>
          <cell r="AI149">
            <v>76.644776048211796</v>
          </cell>
          <cell r="AJ149">
            <v>86.757025478607574</v>
          </cell>
          <cell r="AK149">
            <v>96.929752779764669</v>
          </cell>
        </row>
        <row r="150">
          <cell r="C150" t="str">
            <v>Ending Cash</v>
          </cell>
          <cell r="P150">
            <v>72.858999999999995</v>
          </cell>
          <cell r="Q150">
            <v>84.533331021971748</v>
          </cell>
          <cell r="R150">
            <v>98.473201616336596</v>
          </cell>
          <cell r="T150">
            <v>111.54500765163186</v>
          </cell>
          <cell r="U150">
            <v>124.82168639336635</v>
          </cell>
          <cell r="V150">
            <v>140.83362553453009</v>
          </cell>
          <cell r="W150">
            <v>160.34149020636167</v>
          </cell>
          <cell r="AE150">
            <v>65.06</v>
          </cell>
          <cell r="AF150">
            <v>98.473201616336596</v>
          </cell>
          <cell r="AG150">
            <v>160.34149020636164</v>
          </cell>
          <cell r="AH150">
            <v>189.1461562486511</v>
          </cell>
          <cell r="AI150">
            <v>265.79093229686288</v>
          </cell>
          <cell r="AJ150">
            <v>352.54795777547042</v>
          </cell>
          <cell r="AK150">
            <v>449.47771055523509</v>
          </cell>
        </row>
        <row r="152">
          <cell r="A152" t="str">
            <v>x</v>
          </cell>
          <cell r="C152" t="str">
            <v>Balance Sheet &amp; Cash Flow Drivers</v>
          </cell>
        </row>
        <row r="154">
          <cell r="C154" t="str">
            <v>Days in Period</v>
          </cell>
          <cell r="E154">
            <v>90</v>
          </cell>
          <cell r="F154">
            <v>91</v>
          </cell>
          <cell r="G154">
            <v>92</v>
          </cell>
          <cell r="H154">
            <v>92</v>
          </cell>
          <cell r="J154">
            <v>90</v>
          </cell>
          <cell r="K154">
            <v>91</v>
          </cell>
          <cell r="L154">
            <v>92</v>
          </cell>
          <cell r="M154">
            <v>92</v>
          </cell>
          <cell r="O154">
            <v>90</v>
          </cell>
          <cell r="P154">
            <v>91</v>
          </cell>
          <cell r="Q154">
            <v>92</v>
          </cell>
          <cell r="R154">
            <v>92</v>
          </cell>
          <cell r="T154">
            <v>91</v>
          </cell>
          <cell r="U154">
            <v>91</v>
          </cell>
          <cell r="V154">
            <v>92</v>
          </cell>
          <cell r="W154">
            <v>92</v>
          </cell>
          <cell r="Y154">
            <v>90</v>
          </cell>
          <cell r="Z154">
            <v>91</v>
          </cell>
          <cell r="AA154">
            <v>92</v>
          </cell>
          <cell r="AB154">
            <v>92</v>
          </cell>
          <cell r="AD154">
            <v>365</v>
          </cell>
          <cell r="AE154">
            <v>365</v>
          </cell>
          <cell r="AF154">
            <v>365</v>
          </cell>
          <cell r="AG154">
            <v>366</v>
          </cell>
          <cell r="AH154">
            <v>365</v>
          </cell>
          <cell r="AI154">
            <v>365</v>
          </cell>
          <cell r="AJ154">
            <v>365</v>
          </cell>
          <cell r="AK154">
            <v>366</v>
          </cell>
        </row>
        <row r="156">
          <cell r="C156" t="str">
            <v>Balance Sheet:</v>
          </cell>
        </row>
        <row r="157">
          <cell r="C157" t="str">
            <v>Assets - ST</v>
          </cell>
        </row>
        <row r="158">
          <cell r="C158" t="str">
            <v>Days Sales Outstanding (DSO)</v>
          </cell>
          <cell r="G158">
            <v>46.12384939597694</v>
          </cell>
          <cell r="H158">
            <v>47.982544538420015</v>
          </cell>
          <cell r="J158">
            <v>59.507271432929933</v>
          </cell>
          <cell r="K158">
            <v>49.618002129542141</v>
          </cell>
          <cell r="L158">
            <v>68.386717667276471</v>
          </cell>
          <cell r="M158">
            <v>58.710902437340323</v>
          </cell>
          <cell r="O158">
            <v>40.360801377934912</v>
          </cell>
          <cell r="P158">
            <v>43.136308045457959</v>
          </cell>
          <cell r="Q158">
            <v>43.136308045457959</v>
          </cell>
          <cell r="R158">
            <v>43.136308045457959</v>
          </cell>
          <cell r="T158">
            <v>43.136308045457959</v>
          </cell>
          <cell r="U158">
            <v>43.136308045457959</v>
          </cell>
          <cell r="V158">
            <v>43.136308045457959</v>
          </cell>
          <cell r="W158">
            <v>43.136308045457959</v>
          </cell>
          <cell r="AD158">
            <v>51.033733476988395</v>
          </cell>
          <cell r="AE158">
            <v>81.353658610107971</v>
          </cell>
          <cell r="AF158">
            <v>44.532347399578768</v>
          </cell>
          <cell r="AG158">
            <v>46.513733467819058</v>
          </cell>
          <cell r="AH158">
            <v>46.513733467819058</v>
          </cell>
          <cell r="AI158">
            <v>46.513733467819058</v>
          </cell>
          <cell r="AJ158">
            <v>46.513733467819058</v>
          </cell>
          <cell r="AK158">
            <v>46.513733467819058</v>
          </cell>
        </row>
        <row r="159">
          <cell r="C159" t="str">
            <v>Days Inventory Outstanding (DIO)</v>
          </cell>
          <cell r="G159">
            <v>102.88220930232559</v>
          </cell>
          <cell r="H159">
            <v>153.36478632478634</v>
          </cell>
          <cell r="J159">
            <v>207.34637223974764</v>
          </cell>
          <cell r="K159">
            <v>211.82231231231236</v>
          </cell>
          <cell r="L159">
            <v>121.9260070671378</v>
          </cell>
          <cell r="M159">
            <v>99.166931637519866</v>
          </cell>
          <cell r="O159">
            <v>125.87430167597766</v>
          </cell>
          <cell r="P159">
            <v>99.63804753820034</v>
          </cell>
          <cell r="Q159">
            <v>99.63804753820034</v>
          </cell>
          <cell r="R159">
            <v>99.63804753820034</v>
          </cell>
          <cell r="T159">
            <v>99.63804753820034</v>
          </cell>
          <cell r="U159">
            <v>99.63804753820034</v>
          </cell>
          <cell r="V159">
            <v>99.63804753820034</v>
          </cell>
          <cell r="W159">
            <v>99.63804753820034</v>
          </cell>
          <cell r="AD159">
            <v>173.87631484677763</v>
          </cell>
          <cell r="AE159">
            <v>135.86130036398774</v>
          </cell>
          <cell r="AF159">
            <v>103.23952265357053</v>
          </cell>
          <cell r="AG159">
            <v>107.13936773471315</v>
          </cell>
          <cell r="AH159">
            <v>107.13936773471315</v>
          </cell>
          <cell r="AI159">
            <v>107.13936773471315</v>
          </cell>
          <cell r="AJ159">
            <v>107.13936773471315</v>
          </cell>
          <cell r="AK159">
            <v>107.13936773471315</v>
          </cell>
        </row>
        <row r="160">
          <cell r="C160" t="str">
            <v>Prepaid Expenses &amp; Other % of Revenue</v>
          </cell>
          <cell r="G160">
            <v>0.19351291918636612</v>
          </cell>
          <cell r="H160">
            <v>0.271564393257753</v>
          </cell>
          <cell r="J160">
            <v>0.33199430489169124</v>
          </cell>
          <cell r="K160">
            <v>0.2665376943957049</v>
          </cell>
          <cell r="L160">
            <v>0.23778479960086479</v>
          </cell>
          <cell r="M160">
            <v>0.17313401919491817</v>
          </cell>
          <cell r="O160">
            <v>0.1505857230632863</v>
          </cell>
          <cell r="P160">
            <v>0.13246029954090463</v>
          </cell>
          <cell r="Q160">
            <v>0.13246029954090463</v>
          </cell>
          <cell r="R160">
            <v>0.13246029954090463</v>
          </cell>
          <cell r="T160">
            <v>0.13246029954090463</v>
          </cell>
          <cell r="U160">
            <v>0.13246029954090463</v>
          </cell>
          <cell r="V160">
            <v>0.13246029954090463</v>
          </cell>
          <cell r="W160">
            <v>0.13246029954090463</v>
          </cell>
          <cell r="AD160">
            <v>7.2801756022255817E-2</v>
          </cell>
          <cell r="AE160">
            <v>6.0469406579891354E-2</v>
          </cell>
          <cell r="AF160">
            <v>3.4467779989545602E-2</v>
          </cell>
          <cell r="AG160">
            <v>3.5902997000820148E-2</v>
          </cell>
          <cell r="AH160">
            <v>3.5902997000820148E-2</v>
          </cell>
          <cell r="AI160">
            <v>3.5902997000820148E-2</v>
          </cell>
          <cell r="AJ160">
            <v>3.5902997000820148E-2</v>
          </cell>
          <cell r="AK160">
            <v>3.5902997000820148E-2</v>
          </cell>
        </row>
        <row r="161">
          <cell r="C161" t="str">
            <v>Assets - LT</v>
          </cell>
        </row>
        <row r="162">
          <cell r="C162" t="str">
            <v>Non Current Other Assets % of Revenue</v>
          </cell>
          <cell r="G162">
            <v>4.2937088566555301E-2</v>
          </cell>
          <cell r="H162">
            <v>7.5580349109231601E-2</v>
          </cell>
          <cell r="J162">
            <v>9.2698057561273278E-2</v>
          </cell>
          <cell r="K162">
            <v>9.2200176961953179E-2</v>
          </cell>
          <cell r="L162">
            <v>8.1290537169466159E-2</v>
          </cell>
          <cell r="M162">
            <v>9.9772146654698607E-2</v>
          </cell>
          <cell r="O162">
            <v>9.2930025483737758E-2</v>
          </cell>
          <cell r="P162">
            <v>0.10311770903891021</v>
          </cell>
          <cell r="Q162">
            <v>0.10311770903891021</v>
          </cell>
          <cell r="R162">
            <v>0.10311770903891021</v>
          </cell>
          <cell r="T162">
            <v>0.10311770903891021</v>
          </cell>
          <cell r="U162">
            <v>0.10311770903891021</v>
          </cell>
          <cell r="V162">
            <v>0.10311770903891021</v>
          </cell>
          <cell r="W162">
            <v>0.10311770903891021</v>
          </cell>
          <cell r="AD162">
            <v>2.0261795259383143E-2</v>
          </cell>
          <cell r="AE162">
            <v>3.4846776673157734E-2</v>
          </cell>
          <cell r="AF162">
            <v>2.6832481283054644E-2</v>
          </cell>
          <cell r="AG162">
            <v>2.7949769185084492E-2</v>
          </cell>
          <cell r="AH162">
            <v>2.7949769185084492E-2</v>
          </cell>
          <cell r="AI162">
            <v>2.7949769185084492E-2</v>
          </cell>
          <cell r="AJ162">
            <v>2.7949769185084492E-2</v>
          </cell>
          <cell r="AK162">
            <v>2.7949769185084492E-2</v>
          </cell>
        </row>
        <row r="164">
          <cell r="C164" t="str">
            <v>Liabilities - ST</v>
          </cell>
        </row>
        <row r="165">
          <cell r="C165" t="str">
            <v>Days Payable Outstanding (DPO)</v>
          </cell>
          <cell r="G165">
            <v>38.559767441860465</v>
          </cell>
          <cell r="H165">
            <v>30.079544159544163</v>
          </cell>
          <cell r="J165">
            <v>53.841009463722393</v>
          </cell>
          <cell r="K165">
            <v>50.741381381381387</v>
          </cell>
          <cell r="L165">
            <v>46.060141342756182</v>
          </cell>
          <cell r="M165">
            <v>29.940222575516689</v>
          </cell>
          <cell r="O165">
            <v>38.765363128491614</v>
          </cell>
          <cell r="P165">
            <v>41.64061120543294</v>
          </cell>
          <cell r="Q165">
            <v>41.64061120543294</v>
          </cell>
          <cell r="R165">
            <v>41.64061120543294</v>
          </cell>
          <cell r="T165">
            <v>41.64061120543294</v>
          </cell>
          <cell r="U165">
            <v>41.64061120543294</v>
          </cell>
          <cell r="V165">
            <v>41.64061120543294</v>
          </cell>
          <cell r="W165">
            <v>41.64061120543294</v>
          </cell>
          <cell r="AD165">
            <v>34.102484775458372</v>
          </cell>
          <cell r="AE165">
            <v>41.018891127593342</v>
          </cell>
          <cell r="AF165">
            <v>43.145735289560299</v>
          </cell>
          <cell r="AG165">
            <v>44.775553785582318</v>
          </cell>
          <cell r="AH165">
            <v>44.775553785582318</v>
          </cell>
          <cell r="AI165">
            <v>44.775553785582318</v>
          </cell>
          <cell r="AJ165">
            <v>44.775553785582318</v>
          </cell>
          <cell r="AK165">
            <v>44.775553785582318</v>
          </cell>
        </row>
        <row r="166">
          <cell r="C166" t="str">
            <v>Other Accrued Liabilities % of Revenue</v>
          </cell>
          <cell r="G166">
            <v>0.17460988708927136</v>
          </cell>
          <cell r="H166">
            <v>0.44574410653230162</v>
          </cell>
          <cell r="J166">
            <v>0.25399166073426216</v>
          </cell>
          <cell r="K166">
            <v>0.20340126872722367</v>
          </cell>
          <cell r="L166">
            <v>0.4000886967126781</v>
          </cell>
          <cell r="M166">
            <v>0.28878685355244077</v>
          </cell>
          <cell r="O166">
            <v>0.32223330210820011</v>
          </cell>
          <cell r="P166">
            <v>0.38135019191691127</v>
          </cell>
          <cell r="Q166">
            <v>0.38135019191691127</v>
          </cell>
          <cell r="R166">
            <v>0.38135019191691127</v>
          </cell>
          <cell r="T166">
            <v>0.38135019191691127</v>
          </cell>
          <cell r="U166">
            <v>0.38135019191691127</v>
          </cell>
          <cell r="V166">
            <v>0.38135019191691127</v>
          </cell>
          <cell r="W166">
            <v>0.38135019191691127</v>
          </cell>
          <cell r="AD166">
            <v>0.11949634966069533</v>
          </cell>
          <cell r="AE166">
            <v>0.10086272902109496</v>
          </cell>
          <cell r="AF166">
            <v>9.923195523126567E-2</v>
          </cell>
          <cell r="AG166">
            <v>0.10336391238815666</v>
          </cell>
          <cell r="AH166">
            <v>0.10336391238815666</v>
          </cell>
          <cell r="AI166">
            <v>0.10336391238815666</v>
          </cell>
          <cell r="AJ166">
            <v>0.10336391238815666</v>
          </cell>
          <cell r="AK166">
            <v>0.10336391238815666</v>
          </cell>
        </row>
        <row r="167">
          <cell r="C167" t="str">
            <v>Accrued Compensation % of Revenue</v>
          </cell>
          <cell r="G167">
            <v>0</v>
          </cell>
          <cell r="H167">
            <v>0</v>
          </cell>
          <cell r="J167">
            <v>0</v>
          </cell>
          <cell r="K167">
            <v>0</v>
          </cell>
          <cell r="L167">
            <v>0</v>
          </cell>
          <cell r="M167">
            <v>0</v>
          </cell>
          <cell r="O167">
            <v>0</v>
          </cell>
          <cell r="P167">
            <v>0</v>
          </cell>
          <cell r="Q167">
            <v>0</v>
          </cell>
          <cell r="R167">
            <v>0</v>
          </cell>
          <cell r="T167">
            <v>0</v>
          </cell>
          <cell r="U167">
            <v>0</v>
          </cell>
          <cell r="V167">
            <v>0</v>
          </cell>
          <cell r="W167">
            <v>0</v>
          </cell>
          <cell r="AD167">
            <v>0</v>
          </cell>
          <cell r="AE167">
            <v>0</v>
          </cell>
          <cell r="AF167">
            <v>0</v>
          </cell>
          <cell r="AG167">
            <v>0</v>
          </cell>
          <cell r="AH167">
            <v>0</v>
          </cell>
          <cell r="AI167">
            <v>0</v>
          </cell>
          <cell r="AJ167">
            <v>0</v>
          </cell>
          <cell r="AK167">
            <v>0</v>
          </cell>
        </row>
        <row r="168">
          <cell r="C168" t="str">
            <v>Liabilities - LT</v>
          </cell>
        </row>
        <row r="169">
          <cell r="C169" t="str">
            <v>Other Long-term liabilities % of Revenue</v>
          </cell>
          <cell r="G169">
            <v>0.10765283827405872</v>
          </cell>
          <cell r="H169">
            <v>0.15921360446283969</v>
          </cell>
          <cell r="J169">
            <v>0.19280314586935152</v>
          </cell>
          <cell r="K169">
            <v>0.1927235644336468</v>
          </cell>
          <cell r="L169">
            <v>0.31094850047120132</v>
          </cell>
          <cell r="M169">
            <v>0.25072498791686804</v>
          </cell>
          <cell r="O169">
            <v>0.28457176240695414</v>
          </cell>
          <cell r="P169">
            <v>0.25709339956348309</v>
          </cell>
          <cell r="Q169">
            <v>0.25709339956348309</v>
          </cell>
          <cell r="R169">
            <v>0.25709339956348309</v>
          </cell>
          <cell r="T169">
            <v>0.25709339956348309</v>
          </cell>
          <cell r="U169">
            <v>0.25709339956348309</v>
          </cell>
          <cell r="V169">
            <v>0.25709339956348309</v>
          </cell>
          <cell r="W169">
            <v>0.25709339956348309</v>
          </cell>
          <cell r="AD169">
            <v>4.2682436561283892E-2</v>
          </cell>
          <cell r="AE169">
            <v>8.7569105740071984E-2</v>
          </cell>
          <cell r="AF169">
            <v>6.6898827525163518E-2</v>
          </cell>
          <cell r="AG169">
            <v>6.9684453269773655E-2</v>
          </cell>
          <cell r="AH169">
            <v>6.9684453269773655E-2</v>
          </cell>
          <cell r="AI169">
            <v>6.9684453269773655E-2</v>
          </cell>
          <cell r="AJ169">
            <v>6.9684453269773655E-2</v>
          </cell>
          <cell r="AK169">
            <v>6.9684453269773655E-2</v>
          </cell>
        </row>
        <row r="171">
          <cell r="C171" t="str">
            <v>Cash Flow:</v>
          </cell>
        </row>
        <row r="172">
          <cell r="C172" t="str">
            <v>CapEx % of Revenue</v>
          </cell>
          <cell r="E172">
            <v>-1.9924287706714484E-2</v>
          </cell>
          <cell r="F172">
            <v>-7.1543552137363631E-2</v>
          </cell>
          <cell r="G172">
            <v>-8.3167702738895705E-2</v>
          </cell>
          <cell r="H172">
            <v>-7.3480894967308502E-2</v>
          </cell>
          <cell r="J172">
            <v>-4.2374317773483848E-2</v>
          </cell>
          <cell r="K172">
            <v>-0.13497098123903362</v>
          </cell>
          <cell r="L172">
            <v>-9.534896612894285E-2</v>
          </cell>
          <cell r="M172">
            <v>-6.6457225712904786E-2</v>
          </cell>
          <cell r="O172">
            <v>-2.0145247232546661E-2</v>
          </cell>
          <cell r="P172">
            <v>-4.7038458643787161E-2</v>
          </cell>
          <cell r="Q172">
            <v>-4.5454545454545497E-2</v>
          </cell>
          <cell r="R172">
            <v>-4.5045045045045001E-2</v>
          </cell>
          <cell r="T172">
            <v>-4.4247787610619503E-2</v>
          </cell>
          <cell r="U172">
            <v>-4.3478260869565202E-2</v>
          </cell>
          <cell r="V172">
            <v>-3.9370078740157501E-2</v>
          </cell>
          <cell r="W172">
            <v>-3.7878787878787901E-2</v>
          </cell>
          <cell r="AD172">
            <v>0</v>
          </cell>
          <cell r="AE172">
            <v>0</v>
          </cell>
          <cell r="AF172">
            <v>-3.9852312020160582E-2</v>
          </cell>
          <cell r="AG172">
            <v>-4.1067761806981531E-2</v>
          </cell>
          <cell r="AH172">
            <v>-4.3478260869565202E-2</v>
          </cell>
          <cell r="AI172">
            <v>-4.3478260869565202E-2</v>
          </cell>
          <cell r="AJ172">
            <v>-4.3478260869565202E-2</v>
          </cell>
          <cell r="AK172">
            <v>-4.3478260869565202E-2</v>
          </cell>
        </row>
      </sheetData>
      <sheetData sheetId="6" refreshError="1"/>
      <sheetData sheetId="7" refreshError="1"/>
      <sheetData sheetId="8" refreshError="1"/>
      <sheetData sheetId="9" refreshError="1"/>
      <sheetData sheetId="10">
        <row r="1">
          <cell r="A1" t="str">
            <v>F</v>
          </cell>
          <cell r="C1" t="str">
            <v>Circuit Breaker</v>
          </cell>
          <cell r="F1">
            <v>1</v>
          </cell>
        </row>
        <row r="2">
          <cell r="C2" t="str">
            <v>Project Ice</v>
          </cell>
        </row>
        <row r="3">
          <cell r="C3" t="str">
            <v>Sources &amp; Uses</v>
          </cell>
          <cell r="P3" t="str">
            <v>Max Leverage</v>
          </cell>
        </row>
        <row r="4">
          <cell r="P4">
            <v>3</v>
          </cell>
        </row>
        <row r="6">
          <cell r="C6" t="str">
            <v>50% Cash, 50% Stock Scenario, At Various Prices</v>
          </cell>
          <cell r="N6" t="str">
            <v>100% Cash</v>
          </cell>
          <cell r="P6" t="str">
            <v>Fixed @ 3.0x Leverage</v>
          </cell>
          <cell r="R6" t="str">
            <v>50% Cash, 50% Stock ($15.00 Stock Price)</v>
          </cell>
          <cell r="X6" t="str">
            <v>Assumptions</v>
          </cell>
        </row>
        <row r="8">
          <cell r="C8" t="str">
            <v>$MM, except per share amounts</v>
          </cell>
          <cell r="P8" t="str">
            <v>Current</v>
          </cell>
          <cell r="R8" t="str">
            <v>$MM</v>
          </cell>
        </row>
        <row r="9">
          <cell r="A9">
            <v>1</v>
          </cell>
          <cell r="C9" t="str">
            <v>Takeout Price</v>
          </cell>
          <cell r="E9">
            <v>10.1</v>
          </cell>
          <cell r="F9">
            <v>11</v>
          </cell>
          <cell r="G9">
            <v>12</v>
          </cell>
          <cell r="H9">
            <v>13</v>
          </cell>
          <cell r="I9">
            <v>14</v>
          </cell>
          <cell r="J9">
            <v>15</v>
          </cell>
          <cell r="K9">
            <v>16</v>
          </cell>
          <cell r="L9">
            <v>17</v>
          </cell>
          <cell r="N9">
            <v>14</v>
          </cell>
          <cell r="P9">
            <v>14</v>
          </cell>
          <cell r="R9" t="str">
            <v>Sources</v>
          </cell>
          <cell r="X9" t="str">
            <v>Scenario:</v>
          </cell>
          <cell r="Y9" t="str">
            <v>50% Cash, 50% Stock</v>
          </cell>
          <cell r="Z9">
            <v>2</v>
          </cell>
          <cell r="AA9" t="str">
            <v>TO Price</v>
          </cell>
          <cell r="AB9" t="str">
            <v>FDSO</v>
          </cell>
          <cell r="AE9" t="str">
            <v>Synergies</v>
          </cell>
        </row>
        <row r="10">
          <cell r="A10">
            <v>2</v>
          </cell>
          <cell r="C10" t="str">
            <v>Premium to Current</v>
          </cell>
          <cell r="E10">
            <v>0</v>
          </cell>
          <cell r="F10">
            <v>8.9108910891089188E-2</v>
          </cell>
          <cell r="G10">
            <v>0.18811881188118806</v>
          </cell>
          <cell r="H10">
            <v>0.28712871287128716</v>
          </cell>
          <cell r="I10">
            <v>0.38613861386138626</v>
          </cell>
          <cell r="J10">
            <v>0.48514851485148514</v>
          </cell>
          <cell r="K10">
            <v>0.58415841584158423</v>
          </cell>
          <cell r="L10">
            <v>0.68316831683168333</v>
          </cell>
          <cell r="X10">
            <v>1</v>
          </cell>
          <cell r="Y10" t="str">
            <v>100% Cash</v>
          </cell>
          <cell r="Z10">
            <v>0</v>
          </cell>
          <cell r="AA10">
            <v>15</v>
          </cell>
          <cell r="AB10">
            <v>97.728809630000001</v>
          </cell>
        </row>
        <row r="11">
          <cell r="A11">
            <v>3</v>
          </cell>
          <cell r="C11" t="str">
            <v>Implied Equity Value</v>
          </cell>
          <cell r="E11">
            <v>975.23541999999998</v>
          </cell>
          <cell r="F11">
            <v>1062.1375861386139</v>
          </cell>
          <cell r="G11">
            <v>1159.9238399999999</v>
          </cell>
          <cell r="H11">
            <v>1259.4266852374999</v>
          </cell>
          <cell r="I11">
            <v>1363.5370294500001</v>
          </cell>
          <cell r="J11">
            <v>1465.9321444500001</v>
          </cell>
          <cell r="K11">
            <v>1568.3272594499999</v>
          </cell>
          <cell r="L11">
            <v>1670.72237445</v>
          </cell>
          <cell r="N11">
            <v>1363.5370294500001</v>
          </cell>
          <cell r="P11">
            <v>1368.20333482</v>
          </cell>
          <cell r="R11" t="str">
            <v>Sled Cash Available</v>
          </cell>
          <cell r="V11">
            <v>502.09637042929364</v>
          </cell>
          <cell r="X11">
            <v>2</v>
          </cell>
          <cell r="Y11" t="str">
            <v>50% Cash, 50% Stock</v>
          </cell>
          <cell r="Z11">
            <v>0.5</v>
          </cell>
          <cell r="AA11">
            <v>15</v>
          </cell>
          <cell r="AB11">
            <v>97.728809630000001</v>
          </cell>
          <cell r="AD11" t="str">
            <v>Scenario</v>
          </cell>
          <cell r="AE11">
            <v>1</v>
          </cell>
        </row>
        <row r="12">
          <cell r="A12">
            <v>4</v>
          </cell>
          <cell r="C12" t="str">
            <v>Implied Enterprise Value</v>
          </cell>
          <cell r="E12">
            <v>885.58521838366335</v>
          </cell>
          <cell r="F12">
            <v>972.48738452227724</v>
          </cell>
          <cell r="G12">
            <v>1070.2736383836632</v>
          </cell>
          <cell r="H12">
            <v>1169.7764836211632</v>
          </cell>
          <cell r="I12">
            <v>1273.8868278336636</v>
          </cell>
          <cell r="J12">
            <v>1376.2819428336634</v>
          </cell>
          <cell r="K12">
            <v>1478.6770578336632</v>
          </cell>
          <cell r="L12">
            <v>1581.0721728336634</v>
          </cell>
          <cell r="N12">
            <v>1273.8868278336636</v>
          </cell>
          <cell r="P12">
            <v>1278.5531332036635</v>
          </cell>
          <cell r="R12" t="str">
            <v>Igloo Cash</v>
          </cell>
          <cell r="V12">
            <v>267.21820161633661</v>
          </cell>
          <cell r="X12">
            <v>3</v>
          </cell>
          <cell r="Y12" t="str">
            <v>100% Stock</v>
          </cell>
          <cell r="Z12">
            <v>1</v>
          </cell>
          <cell r="AA12">
            <v>15</v>
          </cell>
          <cell r="AB12">
            <v>97.728809630000001</v>
          </cell>
          <cell r="AE12">
            <v>15</v>
          </cell>
        </row>
        <row r="13">
          <cell r="A13">
            <v>5</v>
          </cell>
          <cell r="R13" t="str">
            <v xml:space="preserve">New Debt </v>
          </cell>
          <cell r="V13">
            <v>441.21950017936979</v>
          </cell>
          <cell r="X13">
            <v>4</v>
          </cell>
          <cell r="Y13" t="str">
            <v>75% Cash, 25% Stock</v>
          </cell>
          <cell r="Z13">
            <v>0.25</v>
          </cell>
          <cell r="AA13">
            <v>15</v>
          </cell>
          <cell r="AB13">
            <v>97.728809630000001</v>
          </cell>
          <cell r="AE13">
            <v>30</v>
          </cell>
        </row>
        <row r="14">
          <cell r="A14">
            <v>6</v>
          </cell>
          <cell r="C14" t="str">
            <v>Implied Premium (Discounts)</v>
          </cell>
          <cell r="D14" t="str">
            <v>Share Price (1)</v>
          </cell>
          <cell r="R14" t="str">
            <v>Issued Sled Equity</v>
          </cell>
          <cell r="V14">
            <v>732.96607222500006</v>
          </cell>
          <cell r="X14">
            <v>5</v>
          </cell>
          <cell r="Y14" t="str">
            <v>25% Cash, 75% Stock</v>
          </cell>
          <cell r="Z14">
            <v>0.75</v>
          </cell>
          <cell r="AA14">
            <v>15</v>
          </cell>
          <cell r="AB14">
            <v>97.728809630000001</v>
          </cell>
        </row>
        <row r="15">
          <cell r="A15">
            <v>7</v>
          </cell>
          <cell r="C15" t="str">
            <v>Premium to Current</v>
          </cell>
          <cell r="D15">
            <v>10.1</v>
          </cell>
          <cell r="E15">
            <v>0</v>
          </cell>
          <cell r="F15">
            <v>8.9108910891089188E-2</v>
          </cell>
          <cell r="G15">
            <v>0.18811881188118806</v>
          </cell>
          <cell r="H15">
            <v>0.28712871287128716</v>
          </cell>
          <cell r="I15">
            <v>0.38613861386138626</v>
          </cell>
          <cell r="J15">
            <v>0.48514851485148514</v>
          </cell>
          <cell r="K15">
            <v>0.58415841584158423</v>
          </cell>
          <cell r="L15">
            <v>0.68316831683168333</v>
          </cell>
          <cell r="N15">
            <v>0.38613861386138626</v>
          </cell>
          <cell r="P15">
            <v>0.38613861386138626</v>
          </cell>
          <cell r="X15">
            <v>6</v>
          </cell>
          <cell r="Y15" t="str">
            <v>10% Cash, 90% Stock</v>
          </cell>
          <cell r="Z15">
            <v>0.9</v>
          </cell>
          <cell r="AA15">
            <v>15</v>
          </cell>
          <cell r="AB15">
            <v>97.728809630000001</v>
          </cell>
        </row>
        <row r="16">
          <cell r="A16">
            <v>8</v>
          </cell>
          <cell r="C16" t="str">
            <v>10-Day Average Price</v>
          </cell>
          <cell r="D16">
            <v>10.264290000000001</v>
          </cell>
          <cell r="E16">
            <v>-1.6005978007246568E-2</v>
          </cell>
          <cell r="F16">
            <v>7.1676657615870054E-2</v>
          </cell>
          <cell r="G16">
            <v>0.16910180830822186</v>
          </cell>
          <cell r="H16">
            <v>0.26652695900057366</v>
          </cell>
          <cell r="I16">
            <v>0.36395210969292546</v>
          </cell>
          <cell r="J16">
            <v>0.46137726038527749</v>
          </cell>
          <cell r="K16">
            <v>0.55880241107762929</v>
          </cell>
          <cell r="L16">
            <v>0.65622756176998109</v>
          </cell>
          <cell r="N16">
            <v>0.36395210969292546</v>
          </cell>
          <cell r="P16">
            <v>0.36395210969292546</v>
          </cell>
        </row>
        <row r="17">
          <cell r="A17">
            <v>9</v>
          </cell>
          <cell r="C17" t="str">
            <v>30-Day Average Price</v>
          </cell>
          <cell r="D17">
            <v>9.7613599999999998</v>
          </cell>
          <cell r="E17">
            <v>3.4691887196046434E-2</v>
          </cell>
          <cell r="F17">
            <v>0.12689215437193191</v>
          </cell>
          <cell r="G17">
            <v>0.22933689567847115</v>
          </cell>
          <cell r="H17">
            <v>0.3317816369850104</v>
          </cell>
          <cell r="I17">
            <v>0.43422637829154964</v>
          </cell>
          <cell r="J17">
            <v>0.53667111959808889</v>
          </cell>
          <cell r="K17">
            <v>0.63911586090462813</v>
          </cell>
          <cell r="L17">
            <v>0.74156060221116737</v>
          </cell>
          <cell r="N17">
            <v>0.43422637829154964</v>
          </cell>
          <cell r="P17">
            <v>0.43422637829154964</v>
          </cell>
          <cell r="R17" t="str">
            <v>Total Sources</v>
          </cell>
          <cell r="V17">
            <v>1943.5001444500001</v>
          </cell>
        </row>
        <row r="18">
          <cell r="A18">
            <v>10</v>
          </cell>
          <cell r="C18" t="str">
            <v>60-Day Average Price</v>
          </cell>
          <cell r="D18">
            <v>9.7776200000000006</v>
          </cell>
          <cell r="E18">
            <v>3.2971213853677961E-2</v>
          </cell>
          <cell r="F18">
            <v>0.12501815370202563</v>
          </cell>
          <cell r="G18">
            <v>0.22729253131130056</v>
          </cell>
          <cell r="H18">
            <v>0.32956690892057572</v>
          </cell>
          <cell r="I18">
            <v>0.43184128652985065</v>
          </cell>
          <cell r="J18">
            <v>0.53411566413912581</v>
          </cell>
          <cell r="K18">
            <v>0.63639004174840075</v>
          </cell>
          <cell r="L18">
            <v>0.73866441935767591</v>
          </cell>
          <cell r="N18">
            <v>0.43184128652985065</v>
          </cell>
          <cell r="P18">
            <v>0.43184128652985065</v>
          </cell>
        </row>
        <row r="19">
          <cell r="A19">
            <v>11</v>
          </cell>
          <cell r="C19" t="str">
            <v>90-Day Average Price</v>
          </cell>
          <cell r="D19">
            <v>10.497629999999999</v>
          </cell>
          <cell r="E19">
            <v>-3.7878073431812709E-2</v>
          </cell>
          <cell r="F19">
            <v>4.7855563589114913E-2</v>
          </cell>
          <cell r="G19">
            <v>0.14311516027903459</v>
          </cell>
          <cell r="H19">
            <v>0.23837475696895405</v>
          </cell>
          <cell r="I19">
            <v>0.33363435365887351</v>
          </cell>
          <cell r="J19">
            <v>0.42889395034879318</v>
          </cell>
          <cell r="K19">
            <v>0.52415354703871264</v>
          </cell>
          <cell r="L19">
            <v>0.61941314372863232</v>
          </cell>
          <cell r="N19">
            <v>0.33363435365887351</v>
          </cell>
          <cell r="P19">
            <v>0.33363435365887351</v>
          </cell>
          <cell r="R19" t="str">
            <v>Uses</v>
          </cell>
          <cell r="X19" t="str">
            <v>Case running thru model:</v>
          </cell>
          <cell r="AB19" t="str">
            <v>50% Cash, 50% Stock</v>
          </cell>
        </row>
        <row r="20">
          <cell r="A20">
            <v>12</v>
          </cell>
          <cell r="C20" t="str">
            <v>LTM Average Price</v>
          </cell>
          <cell r="D20">
            <v>14.39742</v>
          </cell>
          <cell r="E20">
            <v>-0.29848542308274684</v>
          </cell>
          <cell r="F20">
            <v>-0.23597422315942718</v>
          </cell>
          <cell r="G20">
            <v>-0.16651733435573879</v>
          </cell>
          <cell r="H20">
            <v>-9.706044555205029E-2</v>
          </cell>
          <cell r="I20">
            <v>-2.7603556748361902E-2</v>
          </cell>
          <cell r="J20">
            <v>4.1853332055326486E-2</v>
          </cell>
          <cell r="K20">
            <v>0.1113102208590151</v>
          </cell>
          <cell r="L20">
            <v>0.18076710966270348</v>
          </cell>
          <cell r="N20">
            <v>-2.7603556748361902E-2</v>
          </cell>
          <cell r="P20">
            <v>-2.7603556748361902E-2</v>
          </cell>
          <cell r="R20" t="str">
            <v>Equity Purchase Price @ $15.00 per share (49% premium)</v>
          </cell>
          <cell r="V20">
            <v>1465.9321444500001</v>
          </cell>
          <cell r="X20" t="str">
            <v>Stock %</v>
          </cell>
          <cell r="AB20">
            <v>0.5</v>
          </cell>
        </row>
        <row r="21">
          <cell r="A21">
            <v>13</v>
          </cell>
          <cell r="C21" t="str">
            <v>52 Week-High</v>
          </cell>
          <cell r="D21">
            <v>21.94</v>
          </cell>
          <cell r="E21">
            <v>-0.53965360072926161</v>
          </cell>
          <cell r="F21">
            <v>-0.49863263445761175</v>
          </cell>
          <cell r="G21">
            <v>-0.45305378304466726</v>
          </cell>
          <cell r="H21">
            <v>-0.40747493163172288</v>
          </cell>
          <cell r="I21">
            <v>-0.3618960802187785</v>
          </cell>
          <cell r="J21">
            <v>-0.31631722880583413</v>
          </cell>
          <cell r="K21">
            <v>-0.27073837739288975</v>
          </cell>
          <cell r="L21">
            <v>-0.22515952597994537</v>
          </cell>
          <cell r="N21">
            <v>-0.3618960802187785</v>
          </cell>
          <cell r="P21">
            <v>-0.3618960802187785</v>
          </cell>
          <cell r="R21" t="str">
            <v>Retire Existing Igloo Debt &amp; Make-Whole</v>
          </cell>
          <cell r="V21">
            <v>177.56800000000001</v>
          </cell>
          <cell r="X21" t="str">
            <v>Take-Out Price</v>
          </cell>
          <cell r="AB21">
            <v>15</v>
          </cell>
        </row>
        <row r="22">
          <cell r="A22">
            <v>14</v>
          </cell>
          <cell r="R22" t="str">
            <v>Financing &amp; Advisory Fees</v>
          </cell>
          <cell r="V22">
            <v>0</v>
          </cell>
          <cell r="X22" t="str">
            <v>Take-Out Premium</v>
          </cell>
          <cell r="AB22">
            <v>0.48514851485148514</v>
          </cell>
        </row>
        <row r="23">
          <cell r="A23">
            <v>15</v>
          </cell>
          <cell r="C23" t="str">
            <v>Implied Multiples</v>
          </cell>
          <cell r="D23" t="str">
            <v>Metric (2)</v>
          </cell>
          <cell r="R23" t="str">
            <v>Pro Forma Cash Balance</v>
          </cell>
          <cell r="V23">
            <v>300</v>
          </cell>
          <cell r="X23" t="str">
            <v>Sled Cash Used</v>
          </cell>
          <cell r="AB23">
            <v>202.09637042929364</v>
          </cell>
        </row>
        <row r="24">
          <cell r="A24">
            <v>16</v>
          </cell>
          <cell r="C24" t="str">
            <v>CY15E EV / Revenue</v>
          </cell>
          <cell r="D24">
            <v>426.57499999999999</v>
          </cell>
          <cell r="E24">
            <v>2.0760363790275176</v>
          </cell>
          <cell r="F24">
            <v>2.279757099038334</v>
          </cell>
          <cell r="G24">
            <v>2.508992881401074</v>
          </cell>
          <cell r="H24">
            <v>2.7422527893598154</v>
          </cell>
          <cell r="I24">
            <v>2.986313843599985</v>
          </cell>
          <cell r="J24">
            <v>3.2263539655011741</v>
          </cell>
          <cell r="K24">
            <v>3.4663940874023633</v>
          </cell>
          <cell r="L24">
            <v>3.7064342093035538</v>
          </cell>
          <cell r="N24">
            <v>2.986313843599985</v>
          </cell>
          <cell r="P24">
            <v>2.9972528469874313</v>
          </cell>
          <cell r="X24" t="str">
            <v>Tax Rate</v>
          </cell>
          <cell r="AB24">
            <v>0.17000256647555323</v>
          </cell>
        </row>
        <row r="25">
          <cell r="A25">
            <v>17</v>
          </cell>
          <cell r="C25" t="str">
            <v>CY16E EV / Revenue</v>
          </cell>
          <cell r="D25">
            <v>487</v>
          </cell>
          <cell r="E25">
            <v>1.8184501404181999</v>
          </cell>
          <cell r="F25">
            <v>1.9968940133927664</v>
          </cell>
          <cell r="G25">
            <v>2.1976871424715876</v>
          </cell>
          <cell r="H25">
            <v>2.4020050998381173</v>
          </cell>
          <cell r="I25">
            <v>2.6157840407262087</v>
          </cell>
          <cell r="J25">
            <v>2.826040950377132</v>
          </cell>
          <cell r="K25">
            <v>3.0362978600280557</v>
          </cell>
          <cell r="L25">
            <v>3.2465547696789803</v>
          </cell>
          <cell r="N25">
            <v>2.6157840407262087</v>
          </cell>
          <cell r="P25">
            <v>2.6253657765988985</v>
          </cell>
          <cell r="R25" t="str">
            <v>Total Uses</v>
          </cell>
          <cell r="V25">
            <v>1943.5001444500001</v>
          </cell>
        </row>
        <row r="26">
          <cell r="A26">
            <v>18</v>
          </cell>
        </row>
        <row r="27">
          <cell r="A27">
            <v>19</v>
          </cell>
          <cell r="C27" t="str">
            <v>CY15E EV / EBITDA</v>
          </cell>
          <cell r="D27">
            <v>82.745000000000005</v>
          </cell>
          <cell r="E27">
            <v>10.702582855564243</v>
          </cell>
          <cell r="F27">
            <v>11.752823548519876</v>
          </cell>
          <cell r="G27">
            <v>12.934601950373596</v>
          </cell>
          <cell r="H27">
            <v>14.137125912395469</v>
          </cell>
          <cell r="I27">
            <v>15.395332984877195</v>
          </cell>
          <cell r="J27">
            <v>16.632810959377164</v>
          </cell>
          <cell r="K27">
            <v>17.870288933877131</v>
          </cell>
          <cell r="L27">
            <v>19.107766908377101</v>
          </cell>
          <cell r="N27">
            <v>15.395332984877195</v>
          </cell>
          <cell r="P27">
            <v>15.451726789578384</v>
          </cell>
          <cell r="X27" t="str">
            <v>Premium: $=1,%=0</v>
          </cell>
          <cell r="Z27">
            <v>1</v>
          </cell>
        </row>
        <row r="28">
          <cell r="A28">
            <v>20</v>
          </cell>
          <cell r="C28" t="str">
            <v>CY16E EV / EBITDA</v>
          </cell>
          <cell r="D28">
            <v>104.51499999999996</v>
          </cell>
          <cell r="E28">
            <v>8.4732834366709433</v>
          </cell>
          <cell r="F28">
            <v>9.3047637613957583</v>
          </cell>
          <cell r="G28">
            <v>10.240383087438776</v>
          </cell>
          <cell r="H28">
            <v>11.192426767652142</v>
          </cell>
          <cell r="I28">
            <v>12.188555019218906</v>
          </cell>
          <cell r="J28">
            <v>13.168271949803032</v>
          </cell>
          <cell r="K28">
            <v>14.147988880387157</v>
          </cell>
          <cell r="L28">
            <v>15.127705810971287</v>
          </cell>
          <cell r="N28">
            <v>12.188555019218906</v>
          </cell>
          <cell r="P28">
            <v>12.233202250429738</v>
          </cell>
          <cell r="X28" t="str">
            <v>$ Step</v>
          </cell>
          <cell r="Z28">
            <v>1</v>
          </cell>
        </row>
        <row r="29">
          <cell r="A29">
            <v>21</v>
          </cell>
          <cell r="C29" t="str">
            <v>CY16E EV / EBITDA (w/ $15MM Syn.)</v>
          </cell>
          <cell r="D29">
            <v>119.51499999999996</v>
          </cell>
          <cell r="E29">
            <v>7.4098248620145055</v>
          </cell>
          <cell r="F29">
            <v>8.136948370683827</v>
          </cell>
          <cell r="G29">
            <v>8.9551406801126525</v>
          </cell>
          <cell r="H29">
            <v>9.7876959680472204</v>
          </cell>
          <cell r="I29">
            <v>10.658802893642338</v>
          </cell>
          <cell r="J29">
            <v>11.515558238159761</v>
          </cell>
          <cell r="K29">
            <v>12.372313582677185</v>
          </cell>
          <cell r="L29">
            <v>13.229068927194611</v>
          </cell>
          <cell r="N29">
            <v>10.658802893642338</v>
          </cell>
          <cell r="P29">
            <v>10.697846573264142</v>
          </cell>
          <cell r="X29" t="str">
            <v>% Step</v>
          </cell>
          <cell r="Z29">
            <v>0.05</v>
          </cell>
        </row>
        <row r="30">
          <cell r="A30">
            <v>22</v>
          </cell>
        </row>
        <row r="31">
          <cell r="A31">
            <v>23</v>
          </cell>
          <cell r="C31" t="str">
            <v>CY15E P / E (3)</v>
          </cell>
          <cell r="D31">
            <v>50.575000000000017</v>
          </cell>
          <cell r="E31">
            <v>19.282954424122583</v>
          </cell>
          <cell r="F31">
            <v>21.001237491618657</v>
          </cell>
          <cell r="G31">
            <v>22.934727434503206</v>
          </cell>
          <cell r="H31">
            <v>24.902158877656934</v>
          </cell>
          <cell r="I31">
            <v>26.960692623825995</v>
          </cell>
          <cell r="J31">
            <v>28.985311803262473</v>
          </cell>
          <cell r="K31">
            <v>31.00993098269895</v>
          </cell>
          <cell r="L31">
            <v>33.034550162135432</v>
          </cell>
          <cell r="N31">
            <v>26.960692623825995</v>
          </cell>
          <cell r="P31">
            <v>27.052957683044973</v>
          </cell>
        </row>
        <row r="32">
          <cell r="A32">
            <v>24</v>
          </cell>
          <cell r="C32" t="str">
            <v>CY16E P / E (3)</v>
          </cell>
          <cell r="D32">
            <v>68.399999999999963</v>
          </cell>
          <cell r="E32">
            <v>14.257827777777786</v>
          </cell>
          <cell r="F32">
            <v>15.528327282728281</v>
          </cell>
          <cell r="G32">
            <v>16.957950877192992</v>
          </cell>
          <cell r="H32">
            <v>18.412670836805564</v>
          </cell>
          <cell r="I32">
            <v>19.934751892543872</v>
          </cell>
          <cell r="J32">
            <v>21.431756497807029</v>
          </cell>
          <cell r="K32">
            <v>22.928761103070187</v>
          </cell>
          <cell r="L32">
            <v>24.425765708333348</v>
          </cell>
          <cell r="N32">
            <v>19.934751892543872</v>
          </cell>
          <cell r="P32">
            <v>20.002972731286562</v>
          </cell>
          <cell r="R32" t="str">
            <v>Pro Forma Ownership</v>
          </cell>
        </row>
        <row r="33">
          <cell r="A33">
            <v>25</v>
          </cell>
          <cell r="C33" t="str">
            <v>CY16E P / E (w/ $15MM Syn.) (3)</v>
          </cell>
          <cell r="D33">
            <v>80.849961502866662</v>
          </cell>
          <cell r="E33">
            <v>12.062286757742259</v>
          </cell>
          <cell r="F33">
            <v>13.137143993580679</v>
          </cell>
          <cell r="G33">
            <v>14.34662204457417</v>
          </cell>
          <cell r="H33">
            <v>15.577331909958238</v>
          </cell>
          <cell r="I33">
            <v>16.865030039645148</v>
          </cell>
          <cell r="J33">
            <v>18.131513202984312</v>
          </cell>
          <cell r="K33">
            <v>19.397996366323468</v>
          </cell>
          <cell r="L33">
            <v>20.664479529662632</v>
          </cell>
          <cell r="N33">
            <v>16.865030039645148</v>
          </cell>
          <cell r="P33">
            <v>16.922745656118689</v>
          </cell>
        </row>
        <row r="34">
          <cell r="A34">
            <v>26</v>
          </cell>
          <cell r="R34" t="str">
            <v>Sled</v>
          </cell>
          <cell r="V34">
            <v>0.81248126024368161</v>
          </cell>
        </row>
        <row r="35">
          <cell r="A35">
            <v>27</v>
          </cell>
          <cell r="C35" t="str">
            <v>Sources</v>
          </cell>
          <cell r="R35" t="str">
            <v>Igloo</v>
          </cell>
          <cell r="V35">
            <v>0.18751873975631839</v>
          </cell>
          <cell r="X35" t="str">
            <v>2015E PF EBITDA</v>
          </cell>
          <cell r="Z35">
            <v>410.54300000000012</v>
          </cell>
        </row>
        <row r="36">
          <cell r="A36">
            <v>28</v>
          </cell>
          <cell r="C36" t="str">
            <v>Sled  Cash (1)</v>
          </cell>
          <cell r="E36">
            <v>502.09637042929364</v>
          </cell>
          <cell r="F36">
            <v>502.09637042929364</v>
          </cell>
          <cell r="G36">
            <v>502.09637042929364</v>
          </cell>
          <cell r="H36">
            <v>502.09637042929364</v>
          </cell>
          <cell r="I36">
            <v>502.09637042929364</v>
          </cell>
          <cell r="J36">
            <v>502.09637042929364</v>
          </cell>
          <cell r="K36">
            <v>502.09637042929364</v>
          </cell>
          <cell r="L36">
            <v>502.09637042929364</v>
          </cell>
          <cell r="N36">
            <v>502.09637042929364</v>
          </cell>
          <cell r="P36">
            <v>502.09637042929364</v>
          </cell>
          <cell r="R36" t="str">
            <v>Total</v>
          </cell>
          <cell r="V36">
            <v>1</v>
          </cell>
          <cell r="X36" t="str">
            <v>Minimum Cash</v>
          </cell>
          <cell r="Z36">
            <v>300</v>
          </cell>
        </row>
        <row r="37">
          <cell r="A37">
            <v>29</v>
          </cell>
          <cell r="C37" t="str">
            <v>Igloo  Cash (1)</v>
          </cell>
          <cell r="E37">
            <v>267.21820161633661</v>
          </cell>
          <cell r="F37">
            <v>267.21820161633661</v>
          </cell>
          <cell r="G37">
            <v>267.21820161633661</v>
          </cell>
          <cell r="H37">
            <v>267.21820161633661</v>
          </cell>
          <cell r="I37">
            <v>267.21820161633661</v>
          </cell>
          <cell r="J37">
            <v>267.21820161633661</v>
          </cell>
          <cell r="K37">
            <v>267.21820161633661</v>
          </cell>
          <cell r="L37">
            <v>267.21820161633661</v>
          </cell>
          <cell r="N37">
            <v>267.21820161633661</v>
          </cell>
          <cell r="P37">
            <v>267.21820161633661</v>
          </cell>
        </row>
        <row r="38">
          <cell r="A38">
            <v>30</v>
          </cell>
          <cell r="C38" t="str">
            <v>Total Cash (1)</v>
          </cell>
          <cell r="E38">
            <v>769.31457204563026</v>
          </cell>
          <cell r="F38">
            <v>769.31457204563026</v>
          </cell>
          <cell r="G38">
            <v>769.31457204563026</v>
          </cell>
          <cell r="H38">
            <v>769.31457204563026</v>
          </cell>
          <cell r="I38">
            <v>769.31457204563026</v>
          </cell>
          <cell r="J38">
            <v>769.31457204563026</v>
          </cell>
          <cell r="K38">
            <v>769.31457204563026</v>
          </cell>
          <cell r="L38">
            <v>769.31457204563026</v>
          </cell>
          <cell r="N38">
            <v>769.31457204563026</v>
          </cell>
          <cell r="P38">
            <v>769.31457204563026</v>
          </cell>
          <cell r="Z38" t="str">
            <v>Igloo</v>
          </cell>
          <cell r="AA38" t="str">
            <v>Sled</v>
          </cell>
        </row>
        <row r="39">
          <cell r="A39">
            <v>31</v>
          </cell>
          <cell r="C39" t="str">
            <v>Debt Raised</v>
          </cell>
          <cell r="E39">
            <v>195.87113795436971</v>
          </cell>
          <cell r="F39">
            <v>239.32222102367678</v>
          </cell>
          <cell r="G39">
            <v>288.21534795436969</v>
          </cell>
          <cell r="H39">
            <v>337.96677057311967</v>
          </cell>
          <cell r="I39">
            <v>390.02194267936966</v>
          </cell>
          <cell r="J39">
            <v>441.21950017936979</v>
          </cell>
          <cell r="K39">
            <v>492.86832434603639</v>
          </cell>
          <cell r="L39">
            <v>549.3443776793697</v>
          </cell>
          <cell r="N39">
            <v>1071.7904574043698</v>
          </cell>
          <cell r="P39">
            <v>992.60500000000025</v>
          </cell>
          <cell r="X39" t="str">
            <v>Share Price</v>
          </cell>
          <cell r="Z39">
            <v>10.1</v>
          </cell>
          <cell r="AA39">
            <v>81.56</v>
          </cell>
        </row>
        <row r="40">
          <cell r="A40">
            <v>32</v>
          </cell>
          <cell r="C40" t="str">
            <v>Equity Issued</v>
          </cell>
          <cell r="E40">
            <v>487.61770999999999</v>
          </cell>
          <cell r="F40">
            <v>531.06879306930693</v>
          </cell>
          <cell r="G40">
            <v>579.96191999999996</v>
          </cell>
          <cell r="H40">
            <v>629.71334261874995</v>
          </cell>
          <cell r="I40">
            <v>681.76851472500005</v>
          </cell>
          <cell r="J40">
            <v>732.96607222500006</v>
          </cell>
          <cell r="K40">
            <v>784.16362972499996</v>
          </cell>
          <cell r="L40">
            <v>835.36118722499998</v>
          </cell>
          <cell r="N40">
            <v>0</v>
          </cell>
          <cell r="P40">
            <v>83.85176277436949</v>
          </cell>
          <cell r="X40" t="str">
            <v>FDSO</v>
          </cell>
          <cell r="Z40">
            <v>97.728809630000001</v>
          </cell>
          <cell r="AA40">
            <v>38.93815167177538</v>
          </cell>
        </row>
        <row r="41">
          <cell r="A41">
            <v>33</v>
          </cell>
          <cell r="C41" t="str">
            <v>Total Sources</v>
          </cell>
          <cell r="E41">
            <v>1452.80342</v>
          </cell>
          <cell r="F41">
            <v>1539.7055861386139</v>
          </cell>
          <cell r="G41">
            <v>1637.4918399999999</v>
          </cell>
          <cell r="H41">
            <v>1736.9946852374999</v>
          </cell>
          <cell r="I41">
            <v>1841.1050294500001</v>
          </cell>
          <cell r="J41">
            <v>1943.5001444500001</v>
          </cell>
          <cell r="K41">
            <v>2046.3465261166666</v>
          </cell>
          <cell r="L41">
            <v>2154.0201369500001</v>
          </cell>
          <cell r="N41">
            <v>1841.1050294500001</v>
          </cell>
          <cell r="P41">
            <v>1845.77133482</v>
          </cell>
          <cell r="AB41" t="str">
            <v>Interest Rate</v>
          </cell>
        </row>
        <row r="42">
          <cell r="A42">
            <v>34</v>
          </cell>
          <cell r="X42" t="str">
            <v>Cash (Projected)</v>
          </cell>
          <cell r="Z42">
            <v>267.21820161633661</v>
          </cell>
          <cell r="AA42">
            <v>502.09637042929364</v>
          </cell>
          <cell r="AB42">
            <v>0</v>
          </cell>
        </row>
        <row r="43">
          <cell r="A43">
            <v>35</v>
          </cell>
          <cell r="C43" t="str">
            <v>Uses</v>
          </cell>
          <cell r="X43" t="str">
            <v>Debt (Projected)</v>
          </cell>
          <cell r="Z43">
            <v>177.56800000000001</v>
          </cell>
          <cell r="AA43">
            <v>239.02400000000006</v>
          </cell>
          <cell r="AB43">
            <v>0.05</v>
          </cell>
        </row>
        <row r="44">
          <cell r="A44">
            <v>36</v>
          </cell>
          <cell r="C44" t="str">
            <v>Equity Purchase Price</v>
          </cell>
          <cell r="E44">
            <v>975.23541999999998</v>
          </cell>
          <cell r="F44">
            <v>1062.1375861386139</v>
          </cell>
          <cell r="G44">
            <v>1159.9238399999999</v>
          </cell>
          <cell r="H44">
            <v>1259.4266852374999</v>
          </cell>
          <cell r="I44">
            <v>1363.5370294500001</v>
          </cell>
          <cell r="J44">
            <v>1465.9321444500001</v>
          </cell>
          <cell r="K44">
            <v>1568.3272594499999</v>
          </cell>
          <cell r="L44">
            <v>1670.72237445</v>
          </cell>
          <cell r="N44">
            <v>1363.5370294500001</v>
          </cell>
          <cell r="P44">
            <v>1368.20333482</v>
          </cell>
        </row>
        <row r="45">
          <cell r="A45">
            <v>37</v>
          </cell>
          <cell r="C45" t="str">
            <v>LT Debt</v>
          </cell>
          <cell r="E45">
            <v>177.56800000000001</v>
          </cell>
          <cell r="F45">
            <v>177.56800000000001</v>
          </cell>
          <cell r="G45">
            <v>177.56800000000001</v>
          </cell>
          <cell r="H45">
            <v>177.56800000000001</v>
          </cell>
          <cell r="I45">
            <v>177.56800000000001</v>
          </cell>
          <cell r="J45">
            <v>177.56800000000001</v>
          </cell>
          <cell r="K45">
            <v>177.56800000000001</v>
          </cell>
          <cell r="L45">
            <v>177.56800000000001</v>
          </cell>
          <cell r="N45">
            <v>177.56800000000001</v>
          </cell>
          <cell r="P45">
            <v>177.56800000000001</v>
          </cell>
        </row>
        <row r="46">
          <cell r="A46">
            <v>38</v>
          </cell>
          <cell r="C46" t="str">
            <v>CoC Make-Whole</v>
          </cell>
          <cell r="E46">
            <v>0</v>
          </cell>
          <cell r="F46">
            <v>0</v>
          </cell>
          <cell r="G46">
            <v>0</v>
          </cell>
          <cell r="H46">
            <v>0</v>
          </cell>
          <cell r="I46">
            <v>0</v>
          </cell>
          <cell r="J46">
            <v>0</v>
          </cell>
          <cell r="K46">
            <v>0.45126666666666893</v>
          </cell>
          <cell r="L46">
            <v>5.7297624999999925</v>
          </cell>
          <cell r="N46">
            <v>0</v>
          </cell>
          <cell r="P46">
            <v>0</v>
          </cell>
        </row>
        <row r="47">
          <cell r="A47">
            <v>39</v>
          </cell>
          <cell r="C47" t="str">
            <v>Retire Igloo Debt (1)</v>
          </cell>
          <cell r="E47">
            <v>177.56800000000001</v>
          </cell>
          <cell r="F47">
            <v>177.56800000000001</v>
          </cell>
          <cell r="G47">
            <v>177.56800000000001</v>
          </cell>
          <cell r="H47">
            <v>177.56800000000001</v>
          </cell>
          <cell r="I47">
            <v>177.56800000000001</v>
          </cell>
          <cell r="J47">
            <v>177.56800000000001</v>
          </cell>
          <cell r="K47">
            <v>178.01926666666668</v>
          </cell>
          <cell r="L47">
            <v>183.2977625</v>
          </cell>
          <cell r="N47">
            <v>177.56800000000001</v>
          </cell>
          <cell r="P47">
            <v>177.56800000000001</v>
          </cell>
        </row>
        <row r="48">
          <cell r="A48">
            <v>40</v>
          </cell>
          <cell r="C48" t="str">
            <v>Debt Financing Fees</v>
          </cell>
          <cell r="D48">
            <v>0</v>
          </cell>
          <cell r="E48">
            <v>0</v>
          </cell>
          <cell r="F48">
            <v>0</v>
          </cell>
          <cell r="G48">
            <v>0</v>
          </cell>
          <cell r="H48">
            <v>0</v>
          </cell>
          <cell r="I48">
            <v>0</v>
          </cell>
          <cell r="J48">
            <v>0</v>
          </cell>
          <cell r="K48">
            <v>0</v>
          </cell>
          <cell r="L48">
            <v>0</v>
          </cell>
          <cell r="N48">
            <v>0</v>
          </cell>
          <cell r="P48">
            <v>0</v>
          </cell>
        </row>
        <row r="49">
          <cell r="A49">
            <v>41</v>
          </cell>
          <cell r="C49" t="str">
            <v>Acquirer Advisory Fees</v>
          </cell>
          <cell r="D49">
            <v>0</v>
          </cell>
          <cell r="E49">
            <v>0</v>
          </cell>
          <cell r="F49">
            <v>0</v>
          </cell>
          <cell r="G49">
            <v>0</v>
          </cell>
          <cell r="H49">
            <v>0</v>
          </cell>
          <cell r="I49">
            <v>0</v>
          </cell>
          <cell r="J49">
            <v>0</v>
          </cell>
          <cell r="K49">
            <v>0</v>
          </cell>
          <cell r="L49">
            <v>0</v>
          </cell>
          <cell r="N49">
            <v>0</v>
          </cell>
          <cell r="P49">
            <v>0</v>
          </cell>
        </row>
        <row r="50">
          <cell r="A50">
            <v>42</v>
          </cell>
          <cell r="C50" t="str">
            <v>Target Advisory Fees</v>
          </cell>
          <cell r="D50">
            <v>0</v>
          </cell>
          <cell r="E50">
            <v>0</v>
          </cell>
          <cell r="F50">
            <v>0</v>
          </cell>
          <cell r="G50">
            <v>0</v>
          </cell>
          <cell r="H50">
            <v>0</v>
          </cell>
          <cell r="I50">
            <v>0</v>
          </cell>
          <cell r="J50">
            <v>0</v>
          </cell>
          <cell r="K50">
            <v>0</v>
          </cell>
          <cell r="L50">
            <v>0</v>
          </cell>
          <cell r="N50">
            <v>0</v>
          </cell>
          <cell r="P50">
            <v>0</v>
          </cell>
        </row>
        <row r="51">
          <cell r="A51">
            <v>43</v>
          </cell>
          <cell r="C51" t="str">
            <v>Total Financing &amp; Advisory Fees</v>
          </cell>
          <cell r="E51">
            <v>0</v>
          </cell>
          <cell r="F51">
            <v>0</v>
          </cell>
          <cell r="G51">
            <v>0</v>
          </cell>
          <cell r="H51">
            <v>0</v>
          </cell>
          <cell r="I51">
            <v>0</v>
          </cell>
          <cell r="J51">
            <v>0</v>
          </cell>
          <cell r="K51">
            <v>0</v>
          </cell>
          <cell r="L51">
            <v>0</v>
          </cell>
          <cell r="N51">
            <v>0</v>
          </cell>
          <cell r="P51">
            <v>0</v>
          </cell>
        </row>
        <row r="52">
          <cell r="A52">
            <v>44</v>
          </cell>
        </row>
        <row r="53">
          <cell r="A53">
            <v>45</v>
          </cell>
          <cell r="C53" t="str">
            <v>PF Cash Balance</v>
          </cell>
          <cell r="E53">
            <v>300</v>
          </cell>
          <cell r="F53">
            <v>300</v>
          </cell>
          <cell r="G53">
            <v>300</v>
          </cell>
          <cell r="H53">
            <v>300</v>
          </cell>
          <cell r="I53">
            <v>300</v>
          </cell>
          <cell r="J53">
            <v>300</v>
          </cell>
          <cell r="K53">
            <v>300</v>
          </cell>
          <cell r="L53">
            <v>300</v>
          </cell>
          <cell r="N53">
            <v>300</v>
          </cell>
          <cell r="P53">
            <v>300</v>
          </cell>
        </row>
        <row r="54">
          <cell r="A54">
            <v>46</v>
          </cell>
          <cell r="C54" t="str">
            <v>Total Uses</v>
          </cell>
          <cell r="E54">
            <v>1452.80342</v>
          </cell>
          <cell r="F54">
            <v>1539.7055861386139</v>
          </cell>
          <cell r="G54">
            <v>1637.4918399999999</v>
          </cell>
          <cell r="H54">
            <v>1736.9946852374999</v>
          </cell>
          <cell r="I54">
            <v>1841.1050294500001</v>
          </cell>
          <cell r="J54">
            <v>1943.5001444500001</v>
          </cell>
          <cell r="K54">
            <v>2046.3465261166666</v>
          </cell>
          <cell r="L54">
            <v>2154.0201369500001</v>
          </cell>
          <cell r="N54">
            <v>1841.1050294500001</v>
          </cell>
          <cell r="P54">
            <v>1845.77133482</v>
          </cell>
        </row>
        <row r="55">
          <cell r="A55">
            <v>47</v>
          </cell>
          <cell r="C55" t="str">
            <v xml:space="preserve">Check </v>
          </cell>
          <cell r="E55">
            <v>0</v>
          </cell>
          <cell r="F55">
            <v>0</v>
          </cell>
          <cell r="G55">
            <v>0</v>
          </cell>
          <cell r="H55">
            <v>0</v>
          </cell>
          <cell r="I55">
            <v>0</v>
          </cell>
          <cell r="J55">
            <v>0</v>
          </cell>
          <cell r="K55">
            <v>0</v>
          </cell>
          <cell r="L55">
            <v>0</v>
          </cell>
        </row>
        <row r="56">
          <cell r="A56">
            <v>48</v>
          </cell>
        </row>
        <row r="57">
          <cell r="A57">
            <v>49</v>
          </cell>
          <cell r="C57" t="str">
            <v>Ownership</v>
          </cell>
        </row>
        <row r="58">
          <cell r="A58">
            <v>50</v>
          </cell>
          <cell r="C58" t="str">
            <v>Sled Shares</v>
          </cell>
          <cell r="E58">
            <v>38.93815167177538</v>
          </cell>
          <cell r="F58">
            <v>38.93815167177538</v>
          </cell>
          <cell r="G58">
            <v>38.93815167177538</v>
          </cell>
          <cell r="H58">
            <v>38.93815167177538</v>
          </cell>
          <cell r="I58">
            <v>38.93815167177538</v>
          </cell>
          <cell r="J58">
            <v>38.93815167177538</v>
          </cell>
          <cell r="K58">
            <v>38.93815167177538</v>
          </cell>
          <cell r="L58">
            <v>38.93815167177538</v>
          </cell>
          <cell r="N58">
            <v>38.93815167177538</v>
          </cell>
          <cell r="P58">
            <v>38.93815167177538</v>
          </cell>
        </row>
        <row r="59">
          <cell r="A59">
            <v>51</v>
          </cell>
          <cell r="C59" t="str">
            <v>% of Total</v>
          </cell>
          <cell r="E59">
            <v>0.86689525258667144</v>
          </cell>
          <cell r="F59">
            <v>0.85673368930118321</v>
          </cell>
          <cell r="G59">
            <v>0.84558057618560478</v>
          </cell>
          <cell r="H59">
            <v>0.83452585612535934</v>
          </cell>
          <cell r="I59">
            <v>0.82326450434772103</v>
          </cell>
          <cell r="J59">
            <v>0.81248126024368172</v>
          </cell>
          <cell r="K59">
            <v>0.80197684514822887</v>
          </cell>
          <cell r="L59">
            <v>0.79174058231788591</v>
          </cell>
          <cell r="N59">
            <v>1</v>
          </cell>
          <cell r="P59">
            <v>0.97427581816464082</v>
          </cell>
        </row>
        <row r="60">
          <cell r="A60">
            <v>52</v>
          </cell>
          <cell r="C60" t="str">
            <v>Total Shares Issued (MM)</v>
          </cell>
          <cell r="E60">
            <v>5.9786379352623831</v>
          </cell>
          <cell r="F60">
            <v>6.5113878502857645</v>
          </cell>
          <cell r="G60">
            <v>7.1108621873467381</v>
          </cell>
          <cell r="H60">
            <v>7.7208600124908031</v>
          </cell>
          <cell r="I60">
            <v>8.3591039078592448</v>
          </cell>
          <cell r="J60">
            <v>8.9868326658288389</v>
          </cell>
          <cell r="K60">
            <v>9.6145614237984294</v>
          </cell>
          <cell r="L60">
            <v>10.242290181768023</v>
          </cell>
          <cell r="N60">
            <v>0</v>
          </cell>
          <cell r="P60">
            <v>1.0280991021869725</v>
          </cell>
        </row>
        <row r="61">
          <cell r="A61">
            <v>53</v>
          </cell>
          <cell r="C61" t="str">
            <v>% of Total (Igloo PF Ownership)</v>
          </cell>
          <cell r="E61">
            <v>0.13310474741332856</v>
          </cell>
          <cell r="F61">
            <v>0.14326631069881679</v>
          </cell>
          <cell r="G61">
            <v>0.15441942381439522</v>
          </cell>
          <cell r="H61">
            <v>0.16547414387464068</v>
          </cell>
          <cell r="I61">
            <v>0.17673549565227903</v>
          </cell>
          <cell r="J61">
            <v>0.18751873975631839</v>
          </cell>
          <cell r="K61">
            <v>0.19802315485177116</v>
          </cell>
          <cell r="L61">
            <v>0.20825941768211415</v>
          </cell>
          <cell r="N61">
            <v>0</v>
          </cell>
          <cell r="P61">
            <v>2.572418183535919E-2</v>
          </cell>
        </row>
        <row r="62">
          <cell r="A62">
            <v>54</v>
          </cell>
          <cell r="C62" t="str">
            <v>Implied Exchange Ratio</v>
          </cell>
          <cell r="E62">
            <v>6.1917606669936238E-2</v>
          </cell>
          <cell r="F62">
            <v>6.7435017165277097E-2</v>
          </cell>
          <cell r="G62">
            <v>7.3565473271211379E-2</v>
          </cell>
          <cell r="H62">
            <v>7.9695929377145647E-2</v>
          </cell>
          <cell r="I62">
            <v>8.5826385483079942E-2</v>
          </cell>
          <cell r="J62">
            <v>9.1956841589014238E-2</v>
          </cell>
          <cell r="K62">
            <v>9.8087297694948491E-2</v>
          </cell>
          <cell r="L62">
            <v>0.10421775380088279</v>
          </cell>
          <cell r="N62">
            <v>0</v>
          </cell>
          <cell r="P62">
            <v>1.051991839539786E-2</v>
          </cell>
        </row>
        <row r="63">
          <cell r="A63">
            <v>55</v>
          </cell>
        </row>
        <row r="64">
          <cell r="A64">
            <v>56</v>
          </cell>
          <cell r="C64" t="str">
            <v>CY2015E PF Credit Statistics</v>
          </cell>
        </row>
        <row r="65">
          <cell r="A65">
            <v>57</v>
          </cell>
          <cell r="C65" t="str">
            <v>Total Debt (1)</v>
          </cell>
          <cell r="E65">
            <v>434.89513795436977</v>
          </cell>
          <cell r="F65">
            <v>478.34622102367683</v>
          </cell>
          <cell r="G65">
            <v>527.2393479543698</v>
          </cell>
          <cell r="H65">
            <v>576.99077057311979</v>
          </cell>
          <cell r="I65">
            <v>629.04594267936977</v>
          </cell>
          <cell r="J65">
            <v>680.2435001793699</v>
          </cell>
          <cell r="K65">
            <v>731.8923243460365</v>
          </cell>
          <cell r="L65">
            <v>788.36837767936981</v>
          </cell>
          <cell r="N65">
            <v>1310.8144574043699</v>
          </cell>
          <cell r="P65">
            <v>1231.6290000000004</v>
          </cell>
        </row>
        <row r="66">
          <cell r="A66">
            <v>58</v>
          </cell>
          <cell r="C66" t="str">
            <v>Net Debt (1)</v>
          </cell>
          <cell r="E66">
            <v>134.89513795436977</v>
          </cell>
          <cell r="F66">
            <v>178.34622102367683</v>
          </cell>
          <cell r="G66">
            <v>227.2393479543698</v>
          </cell>
          <cell r="H66">
            <v>276.99077057311979</v>
          </cell>
          <cell r="I66">
            <v>329.04594267936977</v>
          </cell>
          <cell r="J66">
            <v>380.2435001793699</v>
          </cell>
          <cell r="K66">
            <v>431.8923243460365</v>
          </cell>
          <cell r="L66">
            <v>488.36837767936981</v>
          </cell>
          <cell r="N66">
            <v>1010.8144574043699</v>
          </cell>
          <cell r="P66">
            <v>931.62900000000036</v>
          </cell>
        </row>
        <row r="67">
          <cell r="A67">
            <v>59</v>
          </cell>
          <cell r="C67" t="str">
            <v>Total Debt / EBITDA (pre-synergy)</v>
          </cell>
          <cell r="E67">
            <v>1.0593168997020279</v>
          </cell>
          <cell r="F67">
            <v>1.1651549801693775</v>
          </cell>
          <cell r="G67">
            <v>1.284248782598582</v>
          </cell>
          <cell r="H67">
            <v>1.4054332203280038</v>
          </cell>
          <cell r="I67">
            <v>1.5322291274711044</v>
          </cell>
          <cell r="J67">
            <v>1.656936058291993</v>
          </cell>
          <cell r="K67">
            <v>1.782742183756723</v>
          </cell>
          <cell r="L67">
            <v>1.9203064665074538</v>
          </cell>
          <cell r="N67">
            <v>3.1928798138182102</v>
          </cell>
          <cell r="P67">
            <v>3</v>
          </cell>
        </row>
        <row r="68">
          <cell r="A68">
            <v>60</v>
          </cell>
          <cell r="C68" t="str">
            <v>Net Debt / EBITDA (pre-synergy)</v>
          </cell>
          <cell r="E68">
            <v>0.32857736693688538</v>
          </cell>
          <cell r="F68">
            <v>0.43441544740423482</v>
          </cell>
          <cell r="G68">
            <v>0.55350924983343952</v>
          </cell>
          <cell r="H68">
            <v>0.67469368756286119</v>
          </cell>
          <cell r="I68">
            <v>0.80148959470596182</v>
          </cell>
          <cell r="J68">
            <v>0.9261965255268505</v>
          </cell>
          <cell r="K68">
            <v>1.0520026509915803</v>
          </cell>
          <cell r="L68">
            <v>1.1895669337423112</v>
          </cell>
          <cell r="N68">
            <v>2.4621402810530677</v>
          </cell>
          <cell r="P68">
            <v>2.2692604672348575</v>
          </cell>
        </row>
        <row r="69">
          <cell r="A69">
            <v>61</v>
          </cell>
        </row>
        <row r="70">
          <cell r="A70">
            <v>62</v>
          </cell>
        </row>
        <row r="71">
          <cell r="A71">
            <v>63</v>
          </cell>
          <cell r="C71" t="str">
            <v>Sled Cash Used</v>
          </cell>
          <cell r="R71" t="str">
            <v>Accretion / Dilution</v>
          </cell>
        </row>
        <row r="72">
          <cell r="A72">
            <v>64</v>
          </cell>
          <cell r="C72" t="str">
            <v>Sled Cash</v>
          </cell>
          <cell r="E72">
            <v>502.09637042929364</v>
          </cell>
          <cell r="F72">
            <v>502.09637042929364</v>
          </cell>
          <cell r="G72">
            <v>502.09637042929364</v>
          </cell>
          <cell r="H72">
            <v>502.09637042929364</v>
          </cell>
          <cell r="I72">
            <v>502.09637042929364</v>
          </cell>
          <cell r="J72">
            <v>502.09637042929364</v>
          </cell>
          <cell r="K72">
            <v>502.09637042929364</v>
          </cell>
          <cell r="L72">
            <v>502.09637042929364</v>
          </cell>
          <cell r="N72">
            <v>502.09637042929364</v>
          </cell>
          <cell r="P72">
            <v>502.09637042929364</v>
          </cell>
        </row>
        <row r="73">
          <cell r="A73">
            <v>65</v>
          </cell>
          <cell r="C73" t="str">
            <v>Less: PF Cash Balance</v>
          </cell>
          <cell r="E73">
            <v>300</v>
          </cell>
          <cell r="F73">
            <v>300</v>
          </cell>
          <cell r="G73">
            <v>300</v>
          </cell>
          <cell r="H73">
            <v>300</v>
          </cell>
          <cell r="I73">
            <v>300</v>
          </cell>
          <cell r="J73">
            <v>300</v>
          </cell>
          <cell r="K73">
            <v>300</v>
          </cell>
          <cell r="L73">
            <v>300</v>
          </cell>
          <cell r="N73">
            <v>300</v>
          </cell>
          <cell r="P73">
            <v>300</v>
          </cell>
          <cell r="R73" t="str">
            <v>$MM, Except per share amounts</v>
          </cell>
        </row>
        <row r="74">
          <cell r="A74">
            <v>66</v>
          </cell>
          <cell r="C74" t="str">
            <v>Available Cash on Hand</v>
          </cell>
          <cell r="E74">
            <v>202.09637042929364</v>
          </cell>
          <cell r="F74">
            <v>202.09637042929364</v>
          </cell>
          <cell r="G74">
            <v>202.09637042929364</v>
          </cell>
          <cell r="H74">
            <v>202.09637042929364</v>
          </cell>
          <cell r="I74">
            <v>202.09637042929364</v>
          </cell>
          <cell r="J74">
            <v>202.09637042929364</v>
          </cell>
          <cell r="K74">
            <v>202.09637042929364</v>
          </cell>
          <cell r="L74">
            <v>202.09637042929364</v>
          </cell>
          <cell r="N74">
            <v>202.09637042929364</v>
          </cell>
          <cell r="P74">
            <v>202.09637042929364</v>
          </cell>
          <cell r="R74" t="str">
            <v>50% Cash, 50% Stock, $15MM Synergies:</v>
          </cell>
        </row>
        <row r="75">
          <cell r="A75">
            <v>67</v>
          </cell>
          <cell r="R75" t="str">
            <v>$15.00 Igloo Take-Out Price</v>
          </cell>
        </row>
        <row r="76">
          <cell r="A76">
            <v>68</v>
          </cell>
          <cell r="C76" t="str">
            <v>Sled Cash Used (Incremental)</v>
          </cell>
          <cell r="E76">
            <v>202.09637042929364</v>
          </cell>
          <cell r="F76">
            <v>202.09637042929364</v>
          </cell>
          <cell r="G76">
            <v>202.09637042929364</v>
          </cell>
          <cell r="H76">
            <v>202.09637042929364</v>
          </cell>
          <cell r="I76">
            <v>202.09637042929364</v>
          </cell>
          <cell r="J76">
            <v>202.09637042929364</v>
          </cell>
          <cell r="K76">
            <v>202.09637042929364</v>
          </cell>
          <cell r="L76">
            <v>202.09637042929364</v>
          </cell>
          <cell r="N76">
            <v>202.09637042929364</v>
          </cell>
          <cell r="P76">
            <v>202.09637042929364</v>
          </cell>
          <cell r="R76" t="str">
            <v>29% Premium, Equity Value: $1,259</v>
          </cell>
        </row>
        <row r="77">
          <cell r="A77">
            <v>69</v>
          </cell>
          <cell r="R77" t="str">
            <v>$81.56 Sled Stock Price</v>
          </cell>
          <cell r="W77" t="str">
            <v>CY2016E</v>
          </cell>
        </row>
        <row r="78">
          <cell r="A78">
            <v>70</v>
          </cell>
          <cell r="C78" t="str">
            <v>Interest Expense (Income) on Cash</v>
          </cell>
          <cell r="R78" t="str">
            <v>Sled EPS</v>
          </cell>
          <cell r="W78">
            <v>7.2222796497785406</v>
          </cell>
        </row>
        <row r="79">
          <cell r="A79">
            <v>71</v>
          </cell>
          <cell r="C79" t="str">
            <v>Cash Used (Incremental)</v>
          </cell>
          <cell r="E79">
            <v>202.09637042929364</v>
          </cell>
          <cell r="F79">
            <v>202.09637042929364</v>
          </cell>
          <cell r="G79">
            <v>202.09637042929364</v>
          </cell>
          <cell r="H79">
            <v>202.09637042929364</v>
          </cell>
          <cell r="I79">
            <v>202.09637042929364</v>
          </cell>
          <cell r="J79">
            <v>202.09637042929364</v>
          </cell>
          <cell r="K79">
            <v>202.09637042929364</v>
          </cell>
          <cell r="L79">
            <v>202.09637042929364</v>
          </cell>
          <cell r="N79">
            <v>202.09637042929364</v>
          </cell>
          <cell r="P79">
            <v>202.09637042929364</v>
          </cell>
          <cell r="R79" t="str">
            <v>Shares Outstanding (MM)</v>
          </cell>
          <cell r="W79">
            <v>38.93815167177538</v>
          </cell>
        </row>
        <row r="80">
          <cell r="A80">
            <v>72</v>
          </cell>
          <cell r="C80" t="str">
            <v>Cash Interest %</v>
          </cell>
          <cell r="E80">
            <v>0</v>
          </cell>
          <cell r="F80">
            <v>0</v>
          </cell>
          <cell r="G80">
            <v>0</v>
          </cell>
          <cell r="H80">
            <v>0</v>
          </cell>
          <cell r="I80">
            <v>0</v>
          </cell>
          <cell r="J80">
            <v>0</v>
          </cell>
          <cell r="K80">
            <v>0</v>
          </cell>
          <cell r="L80">
            <v>0</v>
          </cell>
          <cell r="N80">
            <v>0</v>
          </cell>
          <cell r="P80">
            <v>0</v>
          </cell>
          <cell r="R80" t="str">
            <v>Sled Net Income</v>
          </cell>
          <cell r="W80">
            <v>281.2222204190536</v>
          </cell>
        </row>
        <row r="81">
          <cell r="A81">
            <v>73</v>
          </cell>
          <cell r="C81" t="str">
            <v>Interest Expense (Income) on Cash</v>
          </cell>
          <cell r="E81">
            <v>0</v>
          </cell>
          <cell r="F81">
            <v>0</v>
          </cell>
          <cell r="G81">
            <v>0</v>
          </cell>
          <cell r="H81">
            <v>0</v>
          </cell>
          <cell r="I81">
            <v>0</v>
          </cell>
          <cell r="J81">
            <v>0</v>
          </cell>
          <cell r="K81">
            <v>0</v>
          </cell>
          <cell r="L81">
            <v>0</v>
          </cell>
          <cell r="N81">
            <v>0</v>
          </cell>
          <cell r="P81">
            <v>0</v>
          </cell>
        </row>
        <row r="82">
          <cell r="A82">
            <v>74</v>
          </cell>
          <cell r="R82" t="str">
            <v>Igloo EBIT</v>
          </cell>
          <cell r="W82">
            <v>82.599999999999966</v>
          </cell>
        </row>
        <row r="83">
          <cell r="A83">
            <v>75</v>
          </cell>
          <cell r="C83" t="str">
            <v>Interest on Debt</v>
          </cell>
          <cell r="R83" t="str">
            <v>Less: Foregone Interest on Cash (Plus: Income)</v>
          </cell>
          <cell r="W83">
            <v>0</v>
          </cell>
        </row>
        <row r="84">
          <cell r="A84">
            <v>76</v>
          </cell>
          <cell r="C84" t="str">
            <v>Debt Raised</v>
          </cell>
          <cell r="E84">
            <v>195.87113795436971</v>
          </cell>
          <cell r="F84">
            <v>239.32222102367678</v>
          </cell>
          <cell r="G84">
            <v>288.21534795436969</v>
          </cell>
          <cell r="H84">
            <v>337.96677057311967</v>
          </cell>
          <cell r="I84">
            <v>390.02194267936966</v>
          </cell>
          <cell r="J84">
            <v>441.21950017936979</v>
          </cell>
          <cell r="K84">
            <v>492.86832434603639</v>
          </cell>
          <cell r="L84">
            <v>549.3443776793697</v>
          </cell>
          <cell r="N84">
            <v>1071.7904574043698</v>
          </cell>
          <cell r="P84">
            <v>992.60500000000025</v>
          </cell>
          <cell r="R84" t="str">
            <v xml:space="preserve">Less: Incremental Interest on Debt </v>
          </cell>
          <cell r="W84">
            <v>22.060975008968491</v>
          </cell>
          <cell r="Y84">
            <v>58.709278620218498</v>
          </cell>
        </row>
        <row r="85">
          <cell r="A85">
            <v>77</v>
          </cell>
          <cell r="C85" t="str">
            <v>Debt Interest %</v>
          </cell>
          <cell r="E85">
            <v>0.05</v>
          </cell>
          <cell r="F85">
            <v>0.05</v>
          </cell>
          <cell r="G85">
            <v>0.05</v>
          </cell>
          <cell r="H85">
            <v>0.05</v>
          </cell>
          <cell r="I85">
            <v>0.05</v>
          </cell>
          <cell r="J85">
            <v>0.05</v>
          </cell>
          <cell r="K85">
            <v>0.05</v>
          </cell>
          <cell r="L85">
            <v>0.05</v>
          </cell>
          <cell r="N85">
            <v>0.05</v>
          </cell>
          <cell r="P85">
            <v>0.05</v>
          </cell>
          <cell r="R85" t="str">
            <v>Less: Tax Expense (Plus: Benefit) @ 17%</v>
          </cell>
          <cell r="W85">
            <v>10.291789620403007</v>
          </cell>
        </row>
        <row r="86">
          <cell r="A86">
            <v>78</v>
          </cell>
          <cell r="C86" t="str">
            <v>Interest on Debt</v>
          </cell>
          <cell r="E86">
            <v>9.7935568977184868</v>
          </cell>
          <cell r="F86">
            <v>11.966111051183839</v>
          </cell>
          <cell r="G86">
            <v>14.410767397718486</v>
          </cell>
          <cell r="H86">
            <v>16.898338528655984</v>
          </cell>
          <cell r="I86">
            <v>19.501097133968486</v>
          </cell>
          <cell r="J86">
            <v>22.060975008968491</v>
          </cell>
          <cell r="K86">
            <v>24.643416217301819</v>
          </cell>
          <cell r="L86">
            <v>27.467218883968485</v>
          </cell>
          <cell r="N86">
            <v>53.589522870218495</v>
          </cell>
          <cell r="P86">
            <v>49.630250000000018</v>
          </cell>
          <cell r="R86" t="str">
            <v>Incremental Net Income (Loss)</v>
          </cell>
          <cell r="W86">
            <v>50.247235370628466</v>
          </cell>
        </row>
        <row r="87">
          <cell r="A87">
            <v>79</v>
          </cell>
        </row>
        <row r="88">
          <cell r="A88">
            <v>80</v>
          </cell>
          <cell r="C88" t="str">
            <v>Shares Issued</v>
          </cell>
          <cell r="R88" t="str">
            <v>Synergies</v>
          </cell>
          <cell r="W88">
            <v>15</v>
          </cell>
        </row>
        <row r="89">
          <cell r="A89">
            <v>81</v>
          </cell>
          <cell r="C89" t="str">
            <v>Current Sled Price</v>
          </cell>
          <cell r="E89">
            <v>81.56</v>
          </cell>
          <cell r="F89">
            <v>81.56</v>
          </cell>
          <cell r="G89">
            <v>81.56</v>
          </cell>
          <cell r="H89">
            <v>81.56</v>
          </cell>
          <cell r="I89">
            <v>81.56</v>
          </cell>
          <cell r="J89">
            <v>81.56</v>
          </cell>
          <cell r="K89">
            <v>81.56</v>
          </cell>
          <cell r="L89">
            <v>81.56</v>
          </cell>
          <cell r="N89">
            <v>81.56</v>
          </cell>
          <cell r="P89">
            <v>81.56</v>
          </cell>
          <cell r="R89" t="str">
            <v>Less: Taxes @ 17%</v>
          </cell>
          <cell r="W89">
            <v>2.5500384971332983</v>
          </cell>
        </row>
        <row r="90">
          <cell r="A90">
            <v>82</v>
          </cell>
          <cell r="C90" t="str">
            <v>Equity Issued</v>
          </cell>
          <cell r="E90">
            <v>487.61770999999999</v>
          </cell>
          <cell r="F90">
            <v>531.06879306930693</v>
          </cell>
          <cell r="G90">
            <v>579.96191999999996</v>
          </cell>
          <cell r="H90">
            <v>629.71334261874995</v>
          </cell>
          <cell r="I90">
            <v>681.76851472500005</v>
          </cell>
          <cell r="J90">
            <v>732.96607222500006</v>
          </cell>
          <cell r="K90">
            <v>784.16362972499996</v>
          </cell>
          <cell r="L90">
            <v>835.36118722499998</v>
          </cell>
          <cell r="N90">
            <v>0</v>
          </cell>
          <cell r="P90">
            <v>83.85176277436949</v>
          </cell>
          <cell r="R90" t="str">
            <v>After-tax Synergies</v>
          </cell>
          <cell r="W90">
            <v>12.449961502866701</v>
          </cell>
        </row>
        <row r="91">
          <cell r="A91">
            <v>83</v>
          </cell>
          <cell r="C91" t="str">
            <v>Total Shares Issued</v>
          </cell>
          <cell r="E91">
            <v>5.9786379352623831</v>
          </cell>
          <cell r="F91">
            <v>6.5113878502857645</v>
          </cell>
          <cell r="G91">
            <v>7.1108621873467381</v>
          </cell>
          <cell r="H91">
            <v>7.7208600124908031</v>
          </cell>
          <cell r="I91">
            <v>8.3591039078592448</v>
          </cell>
          <cell r="J91">
            <v>8.9868326658288389</v>
          </cell>
          <cell r="K91">
            <v>9.6145614237984294</v>
          </cell>
          <cell r="L91">
            <v>10.242290181768023</v>
          </cell>
          <cell r="N91">
            <v>0</v>
          </cell>
          <cell r="P91">
            <v>1.0280991021869725</v>
          </cell>
          <cell r="R91" t="str">
            <v>PF Share Count</v>
          </cell>
          <cell r="W91">
            <v>47.924984337604215</v>
          </cell>
        </row>
        <row r="92">
          <cell r="A92">
            <v>84</v>
          </cell>
          <cell r="R92" t="str">
            <v>PF EPS Impact of Synergies</v>
          </cell>
          <cell r="W92">
            <v>0.25978018928840568</v>
          </cell>
        </row>
        <row r="93">
          <cell r="A93">
            <v>85</v>
          </cell>
          <cell r="C93" t="str">
            <v>FDSO - Mandatory Shares Issued</v>
          </cell>
        </row>
        <row r="94">
          <cell r="A94">
            <v>86</v>
          </cell>
          <cell r="C94" t="str">
            <v>TO Price</v>
          </cell>
          <cell r="E94">
            <v>10.1</v>
          </cell>
          <cell r="F94">
            <v>11</v>
          </cell>
          <cell r="G94">
            <v>12</v>
          </cell>
          <cell r="H94">
            <v>13</v>
          </cell>
          <cell r="I94">
            <v>14</v>
          </cell>
          <cell r="J94">
            <v>15</v>
          </cell>
          <cell r="K94">
            <v>16</v>
          </cell>
          <cell r="L94">
            <v>17</v>
          </cell>
          <cell r="N94">
            <v>14</v>
          </cell>
          <cell r="P94">
            <v>14</v>
          </cell>
          <cell r="R94" t="str">
            <v>Pro Forma Adj. Net Income</v>
          </cell>
          <cell r="W94">
            <v>331.46945578968206</v>
          </cell>
        </row>
        <row r="95">
          <cell r="A95">
            <v>87</v>
          </cell>
          <cell r="C95" t="str">
            <v xml:space="preserve">Make-Whole Table </v>
          </cell>
          <cell r="E95">
            <v>0</v>
          </cell>
          <cell r="F95">
            <v>0</v>
          </cell>
          <cell r="G95">
            <v>0</v>
          </cell>
          <cell r="H95">
            <v>0</v>
          </cell>
          <cell r="I95">
            <v>0</v>
          </cell>
          <cell r="J95">
            <v>0</v>
          </cell>
          <cell r="K95">
            <v>0</v>
          </cell>
          <cell r="L95">
            <v>0</v>
          </cell>
          <cell r="N95">
            <v>0</v>
          </cell>
          <cell r="P95">
            <v>0</v>
          </cell>
          <cell r="R95" t="str">
            <v>PF Synergies</v>
          </cell>
          <cell r="W95">
            <v>12.449961502866701</v>
          </cell>
        </row>
        <row r="96">
          <cell r="A96">
            <v>88</v>
          </cell>
          <cell r="C96" t="str">
            <v>FDSO</v>
          </cell>
          <cell r="E96">
            <v>96.557962376237626</v>
          </cell>
          <cell r="F96">
            <v>96.557962376237626</v>
          </cell>
          <cell r="G96">
            <v>96.660319999999999</v>
          </cell>
          <cell r="H96">
            <v>96.878975787499996</v>
          </cell>
          <cell r="I96">
            <v>97.395502103571431</v>
          </cell>
          <cell r="J96">
            <v>97.728809630000001</v>
          </cell>
          <cell r="K96">
            <v>98.020453715624996</v>
          </cell>
          <cell r="L96">
            <v>98.277786732352936</v>
          </cell>
          <cell r="N96">
            <v>97.395502103571431</v>
          </cell>
          <cell r="P96">
            <v>97.728809630000001</v>
          </cell>
          <cell r="R96" t="str">
            <v>Pro Forma Adj. Net Income w/ Synergies</v>
          </cell>
          <cell r="W96">
            <v>343.91941729254876</v>
          </cell>
        </row>
        <row r="97">
          <cell r="A97">
            <v>89</v>
          </cell>
          <cell r="C97" t="str">
            <v>FDSO</v>
          </cell>
          <cell r="E97">
            <v>96.557962376237626</v>
          </cell>
          <cell r="F97">
            <v>96.557962376237626</v>
          </cell>
          <cell r="G97">
            <v>96.660319999999999</v>
          </cell>
          <cell r="H97">
            <v>96.878975787499996</v>
          </cell>
          <cell r="I97">
            <v>97.395502103571431</v>
          </cell>
          <cell r="J97">
            <v>97.728809630000001</v>
          </cell>
          <cell r="K97">
            <v>98.020453715624996</v>
          </cell>
          <cell r="L97">
            <v>98.277786732352936</v>
          </cell>
          <cell r="N97">
            <v>97.395502103571431</v>
          </cell>
          <cell r="P97">
            <v>97.728809630000001</v>
          </cell>
          <cell r="R97" t="str">
            <v>PF Share Count</v>
          </cell>
          <cell r="W97">
            <v>47.924984337604215</v>
          </cell>
        </row>
        <row r="98">
          <cell r="A98">
            <v>90</v>
          </cell>
          <cell r="R98" t="str">
            <v>Pro Forma EPS w/ Synergies</v>
          </cell>
          <cell r="W98">
            <v>7.1762030190731494</v>
          </cell>
        </row>
        <row r="99">
          <cell r="A99">
            <v>91</v>
          </cell>
          <cell r="C99" t="str">
            <v>PF Debt</v>
          </cell>
          <cell r="R99" t="str">
            <v>Accretion / (Dilution) $</v>
          </cell>
          <cell r="W99">
            <v>-4.6076630705391253E-2</v>
          </cell>
        </row>
        <row r="100">
          <cell r="A100">
            <v>92</v>
          </cell>
          <cell r="C100" t="str">
            <v>Existing Sled Debt</v>
          </cell>
          <cell r="E100">
            <v>239.02400000000006</v>
          </cell>
          <cell r="F100">
            <v>239.02400000000006</v>
          </cell>
          <cell r="G100">
            <v>239.02400000000006</v>
          </cell>
          <cell r="H100">
            <v>239.02400000000006</v>
          </cell>
          <cell r="I100">
            <v>239.02400000000006</v>
          </cell>
          <cell r="J100">
            <v>239.02400000000006</v>
          </cell>
          <cell r="K100">
            <v>239.02400000000006</v>
          </cell>
          <cell r="L100">
            <v>239.02400000000006</v>
          </cell>
          <cell r="N100">
            <v>239.02400000000006</v>
          </cell>
          <cell r="P100">
            <v>239.02400000000006</v>
          </cell>
          <cell r="R100" t="str">
            <v>Accretion / (Dilution) %</v>
          </cell>
          <cell r="W100">
            <v>-6.3797904456391885E-3</v>
          </cell>
        </row>
        <row r="101">
          <cell r="A101">
            <v>93</v>
          </cell>
          <cell r="C101" t="str">
            <v>Debt Raised</v>
          </cell>
          <cell r="E101">
            <v>195.87113795436971</v>
          </cell>
          <cell r="F101">
            <v>239.32222102367678</v>
          </cell>
          <cell r="G101">
            <v>288.21534795436969</v>
          </cell>
          <cell r="H101">
            <v>337.96677057311967</v>
          </cell>
          <cell r="I101">
            <v>390.02194267936966</v>
          </cell>
          <cell r="J101">
            <v>441.21950017936979</v>
          </cell>
          <cell r="K101">
            <v>492.86832434603639</v>
          </cell>
          <cell r="L101">
            <v>549.3443776793697</v>
          </cell>
          <cell r="N101">
            <v>1071.7904574043698</v>
          </cell>
          <cell r="P101">
            <v>992.60500000000025</v>
          </cell>
          <cell r="R101" t="str">
            <v>Sled Shares Issued</v>
          </cell>
          <cell r="W101">
            <v>8.9868326658288389</v>
          </cell>
        </row>
        <row r="102">
          <cell r="A102">
            <v>94</v>
          </cell>
          <cell r="C102" t="str">
            <v>PF Debt</v>
          </cell>
          <cell r="E102">
            <v>434.89513795436977</v>
          </cell>
          <cell r="F102">
            <v>478.34622102367683</v>
          </cell>
          <cell r="G102">
            <v>527.2393479543698</v>
          </cell>
          <cell r="H102">
            <v>576.99077057311979</v>
          </cell>
          <cell r="I102">
            <v>629.04594267936977</v>
          </cell>
          <cell r="J102">
            <v>680.2435001793699</v>
          </cell>
          <cell r="K102">
            <v>731.8923243460365</v>
          </cell>
          <cell r="L102">
            <v>788.36837767936981</v>
          </cell>
          <cell r="N102">
            <v>1310.8144574043699</v>
          </cell>
          <cell r="P102">
            <v>1231.6290000000004</v>
          </cell>
          <cell r="R102" t="str">
            <v>PF Igloo Ownership</v>
          </cell>
          <cell r="W102">
            <v>0.18751873975631839</v>
          </cell>
        </row>
        <row r="103">
          <cell r="A103">
            <v>95</v>
          </cell>
          <cell r="C103" t="str">
            <v>PF Cash</v>
          </cell>
          <cell r="E103">
            <v>300</v>
          </cell>
          <cell r="F103">
            <v>300</v>
          </cell>
          <cell r="G103">
            <v>300</v>
          </cell>
          <cell r="H103">
            <v>300</v>
          </cell>
          <cell r="I103">
            <v>300</v>
          </cell>
          <cell r="J103">
            <v>300</v>
          </cell>
          <cell r="K103">
            <v>300</v>
          </cell>
          <cell r="L103">
            <v>300</v>
          </cell>
          <cell r="N103">
            <v>300</v>
          </cell>
          <cell r="P103">
            <v>300</v>
          </cell>
        </row>
        <row r="104">
          <cell r="A104">
            <v>96</v>
          </cell>
          <cell r="C104" t="str">
            <v>PF Net Debt</v>
          </cell>
          <cell r="E104">
            <v>134.89513795436977</v>
          </cell>
          <cell r="F104">
            <v>178.34622102367683</v>
          </cell>
          <cell r="G104">
            <v>227.2393479543698</v>
          </cell>
          <cell r="H104">
            <v>276.99077057311979</v>
          </cell>
          <cell r="I104">
            <v>329.04594267936977</v>
          </cell>
          <cell r="J104">
            <v>380.2435001793699</v>
          </cell>
          <cell r="K104">
            <v>431.8923243460365</v>
          </cell>
          <cell r="L104">
            <v>488.36837767936981</v>
          </cell>
          <cell r="N104">
            <v>1010.8144574043699</v>
          </cell>
          <cell r="P104">
            <v>931.62900000000036</v>
          </cell>
        </row>
        <row r="105">
          <cell r="A105">
            <v>97</v>
          </cell>
        </row>
        <row r="106">
          <cell r="A106">
            <v>98</v>
          </cell>
        </row>
        <row r="107">
          <cell r="A107">
            <v>99</v>
          </cell>
          <cell r="C107" t="str">
            <v xml:space="preserve"> Accretion / Dilution @ $15MM Synergies</v>
          </cell>
        </row>
        <row r="109">
          <cell r="C109" t="str">
            <v>CY2016 Accretion (Dilution)</v>
          </cell>
          <cell r="R109" t="str">
            <v>$ Accretion / (Dilution) Sensitivity @ 50% Cash, 50% Stock</v>
          </cell>
        </row>
        <row r="110">
          <cell r="C110" t="str">
            <v>Igloo EBIT</v>
          </cell>
          <cell r="D110">
            <v>82.599999999999966</v>
          </cell>
          <cell r="E110">
            <v>82.599999999999966</v>
          </cell>
          <cell r="F110">
            <v>82.599999999999966</v>
          </cell>
          <cell r="G110">
            <v>82.599999999999966</v>
          </cell>
          <cell r="H110">
            <v>82.599999999999966</v>
          </cell>
          <cell r="I110">
            <v>82.599999999999966</v>
          </cell>
          <cell r="J110">
            <v>82.599999999999966</v>
          </cell>
          <cell r="K110">
            <v>82.599999999999966</v>
          </cell>
          <cell r="L110">
            <v>82.599999999999966</v>
          </cell>
          <cell r="R110" t="str">
            <v>to Igloo Take-Out Price and Synergies</v>
          </cell>
        </row>
        <row r="111">
          <cell r="C111" t="str">
            <v>Plus: Synergies</v>
          </cell>
          <cell r="D111">
            <v>15</v>
          </cell>
          <cell r="E111">
            <v>15</v>
          </cell>
          <cell r="F111">
            <v>15</v>
          </cell>
          <cell r="G111">
            <v>15</v>
          </cell>
          <cell r="H111">
            <v>15</v>
          </cell>
          <cell r="I111">
            <v>15</v>
          </cell>
          <cell r="J111">
            <v>15</v>
          </cell>
          <cell r="K111">
            <v>15</v>
          </cell>
          <cell r="L111">
            <v>15</v>
          </cell>
          <cell r="V111" t="str">
            <v>Synergies (% of Igloo Opex) (1)</v>
          </cell>
        </row>
        <row r="112">
          <cell r="C112" t="str">
            <v>Less: Foregone Interest on Cash (Plus: Income)</v>
          </cell>
          <cell r="D112">
            <v>0</v>
          </cell>
          <cell r="E112">
            <v>0</v>
          </cell>
          <cell r="F112">
            <v>0</v>
          </cell>
          <cell r="G112">
            <v>0</v>
          </cell>
          <cell r="H112">
            <v>0</v>
          </cell>
          <cell r="I112">
            <v>0</v>
          </cell>
          <cell r="J112">
            <v>0</v>
          </cell>
          <cell r="K112">
            <v>0</v>
          </cell>
          <cell r="L112">
            <v>0</v>
          </cell>
          <cell r="U112">
            <v>-4.6076630705391253E-2</v>
          </cell>
          <cell r="V112">
            <v>0</v>
          </cell>
          <cell r="W112">
            <v>15</v>
          </cell>
          <cell r="X112">
            <v>20</v>
          </cell>
          <cell r="Y112">
            <v>30</v>
          </cell>
          <cell r="Z112">
            <v>40</v>
          </cell>
          <cell r="AA112">
            <v>50</v>
          </cell>
        </row>
        <row r="113">
          <cell r="C113" t="str">
            <v xml:space="preserve">Less: Incremental Interest on Debt </v>
          </cell>
          <cell r="D113">
            <v>0.05</v>
          </cell>
          <cell r="E113">
            <v>-9.7935568977184868</v>
          </cell>
          <cell r="F113">
            <v>-11.966111051183839</v>
          </cell>
          <cell r="G113">
            <v>-14.410767397718486</v>
          </cell>
          <cell r="H113">
            <v>-16.898338528655984</v>
          </cell>
          <cell r="I113">
            <v>-19.501097133968486</v>
          </cell>
          <cell r="J113">
            <v>-22.060975008968491</v>
          </cell>
          <cell r="K113">
            <v>-24.643416217301819</v>
          </cell>
          <cell r="L113">
            <v>-27.467218883968485</v>
          </cell>
          <cell r="S113" t="str">
            <v>$10.10</v>
          </cell>
          <cell r="T113" t="str">
            <v>/ 0%</v>
          </cell>
          <cell r="U113">
            <v>10.1</v>
          </cell>
          <cell r="V113">
            <v>0.38403826223134629</v>
          </cell>
          <cell r="W113">
            <v>0.66121660938810667</v>
          </cell>
          <cell r="X113">
            <v>0.75360939177369346</v>
          </cell>
          <cell r="Y113">
            <v>0.93839495654486704</v>
          </cell>
          <cell r="Z113">
            <v>1.1231805213160424</v>
          </cell>
          <cell r="AA113">
            <v>1.307966086087216</v>
          </cell>
        </row>
        <row r="114">
          <cell r="C114" t="str">
            <v>Less: Taxes @ 17.0%</v>
          </cell>
          <cell r="D114">
            <v>0.17000256647555323</v>
          </cell>
          <cell r="E114">
            <v>-14.927320680477489</v>
          </cell>
          <cell r="F114">
            <v>-14.557980898581256</v>
          </cell>
          <cell r="G114">
            <v>-14.142383045519617</v>
          </cell>
          <cell r="H114">
            <v>-13.719489568969749</v>
          </cell>
          <cell r="I114">
            <v>-13.277013926150291</v>
          </cell>
          <cell r="J114">
            <v>-12.841828117536306</v>
          </cell>
          <cell r="K114">
            <v>-12.40280648434741</v>
          </cell>
          <cell r="L114">
            <v>-11.922752783793566</v>
          </cell>
          <cell r="R114" t="str">
            <v>Igloo</v>
          </cell>
          <cell r="S114" t="str">
            <v>$11.00</v>
          </cell>
          <cell r="T114" t="str">
            <v>/ 9%</v>
          </cell>
          <cell r="U114">
            <v>11</v>
          </cell>
          <cell r="V114">
            <v>0.25520352255283019</v>
          </cell>
          <cell r="W114">
            <v>0.52913284359300317</v>
          </cell>
          <cell r="X114">
            <v>0.62044261727305994</v>
          </cell>
          <cell r="Y114">
            <v>0.80306216463317526</v>
          </cell>
          <cell r="Z114">
            <v>0.98568171199329058</v>
          </cell>
          <cell r="AA114">
            <v>1.1683012593534059</v>
          </cell>
        </row>
        <row r="115">
          <cell r="C115" t="str">
            <v>Incremental Igloo Net Income (Loss)</v>
          </cell>
          <cell r="E115">
            <v>72.879122421803984</v>
          </cell>
          <cell r="F115">
            <v>71.075908050234858</v>
          </cell>
          <cell r="G115">
            <v>69.046849556761856</v>
          </cell>
          <cell r="H115">
            <v>66.982171902374233</v>
          </cell>
          <cell r="I115">
            <v>64.821888939881191</v>
          </cell>
          <cell r="J115">
            <v>62.697196873495173</v>
          </cell>
          <cell r="K115">
            <v>60.553777298350738</v>
          </cell>
          <cell r="L115">
            <v>58.210028332237911</v>
          </cell>
          <cell r="R115" t="str">
            <v>Take-Out</v>
          </cell>
          <cell r="S115" t="str">
            <v>$12.00</v>
          </cell>
          <cell r="T115" t="str">
            <v>/ 19%</v>
          </cell>
          <cell r="U115">
            <v>12</v>
          </cell>
          <cell r="V115">
            <v>0.11379728568938763</v>
          </cell>
          <cell r="W115">
            <v>0.38416054560533031</v>
          </cell>
          <cell r="X115">
            <v>0.47428163224397757</v>
          </cell>
          <cell r="Y115">
            <v>0.65452380552127387</v>
          </cell>
          <cell r="Z115">
            <v>0.83476597879857017</v>
          </cell>
          <cell r="AA115">
            <v>1.0150081520758647</v>
          </cell>
        </row>
        <row r="116">
          <cell r="D116" t="str">
            <v>Sled Standalone</v>
          </cell>
          <cell r="R116" t="str">
            <v>Price /</v>
          </cell>
          <cell r="S116" t="str">
            <v>$13.00</v>
          </cell>
          <cell r="T116" t="str">
            <v>/ 29%</v>
          </cell>
          <cell r="U116">
            <v>13</v>
          </cell>
          <cell r="V116">
            <v>-2.6361461657544716E-2</v>
          </cell>
          <cell r="W116">
            <v>0.24046719701858699</v>
          </cell>
          <cell r="X116">
            <v>0.32941008324396392</v>
          </cell>
          <cell r="Y116">
            <v>0.50729585569471869</v>
          </cell>
          <cell r="Z116">
            <v>0.68518162814547345</v>
          </cell>
          <cell r="AA116">
            <v>0.86306740059622911</v>
          </cell>
        </row>
        <row r="117">
          <cell r="C117" t="str">
            <v>PF Net Income w/ $15 Synergies</v>
          </cell>
          <cell r="D117">
            <v>281.2222204190536</v>
          </cell>
          <cell r="E117">
            <v>354.10134284085757</v>
          </cell>
          <cell r="F117">
            <v>352.29812846928849</v>
          </cell>
          <cell r="G117">
            <v>350.26906997581546</v>
          </cell>
          <cell r="H117">
            <v>348.2043923214278</v>
          </cell>
          <cell r="I117">
            <v>346.0441093589348</v>
          </cell>
          <cell r="J117">
            <v>343.91941729254876</v>
          </cell>
          <cell r="K117">
            <v>341.77599771740432</v>
          </cell>
          <cell r="L117">
            <v>339.43224875129152</v>
          </cell>
          <cell r="R117" t="str">
            <v>Premium</v>
          </cell>
          <cell r="S117" t="str">
            <v>$14.00</v>
          </cell>
          <cell r="T117" t="str">
            <v>/ 39%</v>
          </cell>
          <cell r="U117">
            <v>14</v>
          </cell>
          <cell r="V117">
            <v>-0.16914001687967239</v>
          </cell>
          <cell r="W117">
            <v>9.4087972784646645E-2</v>
          </cell>
          <cell r="X117">
            <v>0.18183063600608573</v>
          </cell>
          <cell r="Y117">
            <v>0.3573159624489648</v>
          </cell>
          <cell r="Z117">
            <v>0.53280128889184475</v>
          </cell>
          <cell r="AA117">
            <v>0.70828661533472292</v>
          </cell>
        </row>
        <row r="118">
          <cell r="C118" t="str">
            <v>PF EPS w/ $15 Synergies</v>
          </cell>
          <cell r="D118">
            <v>7.2222796497785406</v>
          </cell>
          <cell r="E118">
            <v>7.8834962591666473</v>
          </cell>
          <cell r="F118">
            <v>7.7514124933715438</v>
          </cell>
          <cell r="G118">
            <v>7.606440195383871</v>
          </cell>
          <cell r="H118">
            <v>7.4627468467971276</v>
          </cell>
          <cell r="I118">
            <v>7.3163676225631873</v>
          </cell>
          <cell r="J118">
            <v>7.1762030190731494</v>
          </cell>
          <cell r="K118">
            <v>7.0392770233999862</v>
          </cell>
          <cell r="L118">
            <v>6.9017730617813831</v>
          </cell>
          <cell r="S118" t="str">
            <v>$15.00</v>
          </cell>
          <cell r="T118" t="str">
            <v>/ 49%</v>
          </cell>
          <cell r="U118">
            <v>15</v>
          </cell>
          <cell r="V118">
            <v>-0.30585681999379677</v>
          </cell>
          <cell r="W118">
            <v>-4.6076630705391253E-2</v>
          </cell>
          <cell r="X118">
            <v>4.0516765724076365E-2</v>
          </cell>
          <cell r="Y118">
            <v>0.21370355858301426</v>
          </cell>
          <cell r="Z118">
            <v>0.38689035144195216</v>
          </cell>
          <cell r="AA118">
            <v>0.56007714430088829</v>
          </cell>
        </row>
        <row r="119">
          <cell r="C119" t="str">
            <v>% Accretion (Dilution)</v>
          </cell>
          <cell r="E119">
            <v>9.1552341013045879E-2</v>
          </cell>
          <cell r="F119">
            <v>7.3263965015426757E-2</v>
          </cell>
          <cell r="G119">
            <v>5.319103721179097E-2</v>
          </cell>
          <cell r="H119">
            <v>3.3295193301738246E-2</v>
          </cell>
          <cell r="I119">
            <v>1.3027461874524748E-2</v>
          </cell>
          <cell r="J119">
            <v>-6.3797904456391885E-3</v>
          </cell>
          <cell r="K119">
            <v>-2.5338623710612795E-2</v>
          </cell>
          <cell r="L119">
            <v>-4.4377482393247569E-2</v>
          </cell>
          <cell r="S119" t="str">
            <v>$16.00</v>
          </cell>
          <cell r="T119" t="str">
            <v>/ 58%</v>
          </cell>
          <cell r="U119">
            <v>16</v>
          </cell>
          <cell r="V119">
            <v>-0.43942416719666522</v>
          </cell>
          <cell r="W119">
            <v>-0.18300262637855447</v>
          </cell>
          <cell r="X119">
            <v>-9.752877943918481E-2</v>
          </cell>
          <cell r="Y119">
            <v>7.3418914439556282E-2</v>
          </cell>
          <cell r="Z119">
            <v>0.24436660831829737</v>
          </cell>
          <cell r="AA119">
            <v>0.41531430219703669</v>
          </cell>
        </row>
        <row r="120">
          <cell r="S120" t="str">
            <v>$17.00</v>
          </cell>
          <cell r="T120" t="str">
            <v>/ 68%</v>
          </cell>
          <cell r="U120">
            <v>17</v>
          </cell>
          <cell r="V120">
            <v>-0.5736552185023891</v>
          </cell>
          <cell r="W120">
            <v>-0.32050658799715759</v>
          </cell>
          <cell r="X120">
            <v>-0.23612371116208042</v>
          </cell>
          <cell r="Y120">
            <v>-6.7357957491925191E-2</v>
          </cell>
          <cell r="Z120">
            <v>0.10140779617823004</v>
          </cell>
          <cell r="AA120">
            <v>0.27017354984838349</v>
          </cell>
        </row>
        <row r="122">
          <cell r="J122" t="b">
            <v>1</v>
          </cell>
          <cell r="R122" t="str">
            <v>% Accretion / (Dilution) Sensitivity @ 50% Cash, 50% Stock</v>
          </cell>
        </row>
        <row r="123">
          <cell r="R123" t="str">
            <v>to Igloo Take-Out Price and Synergies</v>
          </cell>
        </row>
        <row r="124">
          <cell r="V124" t="str">
            <v>Synergies (% of Igloo Opex) (1)</v>
          </cell>
        </row>
        <row r="125">
          <cell r="U125">
            <v>-6.3797904456391885E-3</v>
          </cell>
          <cell r="V125">
            <v>0</v>
          </cell>
          <cell r="W125">
            <v>15</v>
          </cell>
          <cell r="X125">
            <v>20</v>
          </cell>
          <cell r="Y125">
            <v>30</v>
          </cell>
          <cell r="Z125">
            <v>40</v>
          </cell>
          <cell r="AA125">
            <v>50</v>
          </cell>
        </row>
        <row r="126">
          <cell r="S126" t="str">
            <v>$10.10</v>
          </cell>
          <cell r="T126" t="str">
            <v>/ 0%</v>
          </cell>
          <cell r="U126">
            <v>10.1</v>
          </cell>
          <cell r="V126">
            <v>5.3174105802330951E-2</v>
          </cell>
          <cell r="W126">
            <v>9.1552341013045879E-2</v>
          </cell>
          <cell r="X126">
            <v>0.10434508608328419</v>
          </cell>
          <cell r="Y126">
            <v>0.12993057622376081</v>
          </cell>
          <cell r="Z126">
            <v>0.15551606636423765</v>
          </cell>
          <cell r="AA126">
            <v>0.18110155650471427</v>
          </cell>
        </row>
        <row r="127">
          <cell r="R127" t="str">
            <v>Igloo</v>
          </cell>
          <cell r="S127" t="str">
            <v>$11.00</v>
          </cell>
          <cell r="T127" t="str">
            <v>/ 9%</v>
          </cell>
          <cell r="U127">
            <v>11</v>
          </cell>
          <cell r="V127">
            <v>3.5335591382238407E-2</v>
          </cell>
          <cell r="W127">
            <v>7.3263965015426757E-2</v>
          </cell>
          <cell r="X127">
            <v>8.5906756226489245E-2</v>
          </cell>
          <cell r="Y127">
            <v>0.11119233864861489</v>
          </cell>
          <cell r="Z127">
            <v>0.13647792107074053</v>
          </cell>
          <cell r="AA127">
            <v>0.16176350349286595</v>
          </cell>
        </row>
        <row r="128">
          <cell r="R128" t="str">
            <v>Take-Out</v>
          </cell>
          <cell r="S128" t="str">
            <v>$12.00</v>
          </cell>
          <cell r="T128" t="str">
            <v>/ 19%</v>
          </cell>
          <cell r="U128">
            <v>12</v>
          </cell>
          <cell r="V128">
            <v>1.5756421961987677E-2</v>
          </cell>
          <cell r="W128">
            <v>5.319103721179097E-2</v>
          </cell>
          <cell r="X128">
            <v>6.5669242295058439E-2</v>
          </cell>
          <cell r="Y128">
            <v>9.0625652461594042E-2</v>
          </cell>
          <cell r="Z128">
            <v>0.11558206262812964</v>
          </cell>
          <cell r="AA128">
            <v>0.14053847279466503</v>
          </cell>
        </row>
        <row r="129">
          <cell r="R129" t="str">
            <v>Price /</v>
          </cell>
          <cell r="S129" t="str">
            <v>$13.00</v>
          </cell>
          <cell r="T129" t="str">
            <v>/ 29%</v>
          </cell>
          <cell r="U129">
            <v>13</v>
          </cell>
          <cell r="V129">
            <v>-3.6500195140398706E-3</v>
          </cell>
          <cell r="W129">
            <v>3.3295193301738246E-2</v>
          </cell>
          <cell r="X129">
            <v>4.5610264240330878E-2</v>
          </cell>
          <cell r="Y129">
            <v>7.0240406117516363E-2</v>
          </cell>
          <cell r="Z129">
            <v>9.4870547994701848E-2</v>
          </cell>
          <cell r="AA129">
            <v>0.11950068987188733</v>
          </cell>
        </row>
        <row r="130">
          <cell r="R130" t="str">
            <v>Premium</v>
          </cell>
          <cell r="S130" t="str">
            <v>$14.00</v>
          </cell>
          <cell r="T130" t="str">
            <v>/ 39%</v>
          </cell>
          <cell r="U130">
            <v>14</v>
          </cell>
          <cell r="V130">
            <v>-2.3419200734612788E-2</v>
          </cell>
          <cell r="W130">
            <v>1.3027461874524748E-2</v>
          </cell>
          <cell r="X130">
            <v>2.5176349410904075E-2</v>
          </cell>
          <cell r="Y130">
            <v>4.9474124483662285E-2</v>
          </cell>
          <cell r="Z130">
            <v>7.3771899556420939E-2</v>
          </cell>
          <cell r="AA130">
            <v>9.8069674629179149E-2</v>
          </cell>
        </row>
        <row r="131">
          <cell r="S131" t="str">
            <v>$15.00</v>
          </cell>
          <cell r="T131" t="str">
            <v>/ 49%</v>
          </cell>
          <cell r="U131">
            <v>15</v>
          </cell>
          <cell r="V131">
            <v>-4.234906910634173E-2</v>
          </cell>
          <cell r="W131">
            <v>-6.3797904456391885E-3</v>
          </cell>
          <cell r="X131">
            <v>5.6099691079283254E-3</v>
          </cell>
          <cell r="Y131">
            <v>2.9589488215063353E-2</v>
          </cell>
          <cell r="Z131">
            <v>5.3569007322198603E-2</v>
          </cell>
          <cell r="AA131">
            <v>7.7548526429333409E-2</v>
          </cell>
        </row>
        <row r="132">
          <cell r="S132" t="str">
            <v>$16.00</v>
          </cell>
          <cell r="T132" t="str">
            <v>/ 58%</v>
          </cell>
          <cell r="U132">
            <v>16</v>
          </cell>
          <cell r="V132">
            <v>-6.0842862434735467E-2</v>
          </cell>
          <cell r="W132">
            <v>-2.5338623710612795E-2</v>
          </cell>
          <cell r="X132">
            <v>-1.3503877469238645E-2</v>
          </cell>
          <cell r="Y132">
            <v>1.0165615013509877E-2</v>
          </cell>
          <cell r="Z132">
            <v>3.3835107496258621E-2</v>
          </cell>
          <cell r="AA132">
            <v>5.7504599979006921E-2</v>
          </cell>
        </row>
        <row r="133">
          <cell r="S133" t="str">
            <v>$17.00</v>
          </cell>
          <cell r="T133" t="str">
            <v>/ 68%</v>
          </cell>
          <cell r="U133">
            <v>17</v>
          </cell>
          <cell r="V133">
            <v>-7.9428552523576057E-2</v>
          </cell>
          <cell r="W133">
            <v>-4.4377482393247569E-2</v>
          </cell>
          <cell r="X133">
            <v>-3.269379234980474E-2</v>
          </cell>
          <cell r="Y133">
            <v>-9.3264122629190815E-3</v>
          </cell>
          <cell r="Z133">
            <v>1.4040967823966799E-2</v>
          </cell>
          <cell r="AA133">
            <v>3.7408347910852235E-2</v>
          </cell>
        </row>
        <row r="135">
          <cell r="R135" t="str">
            <v>Pro Forma Leverage Ratio Sensitivity @ 50% Cash, 50% Stock</v>
          </cell>
        </row>
        <row r="136">
          <cell r="R136" t="str">
            <v>to Igloo Take-Out Price</v>
          </cell>
        </row>
        <row r="137">
          <cell r="V137" t="str">
            <v>Igloo Take-Out Price</v>
          </cell>
        </row>
        <row r="138">
          <cell r="U138">
            <v>9.4087972784646645E-2</v>
          </cell>
          <cell r="V138" t="str">
            <v>$10.10</v>
          </cell>
          <cell r="W138" t="str">
            <v>$11.00</v>
          </cell>
          <cell r="X138" t="str">
            <v>$12.00</v>
          </cell>
          <cell r="Y138" t="str">
            <v>$13.00</v>
          </cell>
          <cell r="Z138" t="str">
            <v>$14.00</v>
          </cell>
          <cell r="AA138" t="str">
            <v>$17.00</v>
          </cell>
        </row>
        <row r="140">
          <cell r="R140" t="str">
            <v>Total Debt / EBITDA</v>
          </cell>
          <cell r="V140">
            <v>1.1651549801693775</v>
          </cell>
          <cell r="W140">
            <v>1.284248782598582</v>
          </cell>
          <cell r="X140">
            <v>1.4054332203280038</v>
          </cell>
          <cell r="Y140">
            <v>1.5322291274711044</v>
          </cell>
          <cell r="Z140">
            <v>1.656936058291993</v>
          </cell>
          <cell r="AA140">
            <v>1.782742183756723</v>
          </cell>
        </row>
        <row r="141">
          <cell r="R141" t="str">
            <v>Net Debt (Cash) / EBITDA</v>
          </cell>
          <cell r="V141">
            <v>0.43441544740423482</v>
          </cell>
          <cell r="W141">
            <v>0.55350924983343952</v>
          </cell>
          <cell r="X141">
            <v>0.67469368756286119</v>
          </cell>
          <cell r="Y141">
            <v>0.80148959470596182</v>
          </cell>
          <cell r="Z141">
            <v>0.9261965255268505</v>
          </cell>
          <cell r="AA141">
            <v>1.0520026509915803</v>
          </cell>
        </row>
        <row r="144">
          <cell r="R144" t="str">
            <v>$ / % Accretion / (Dilution) Sensitivity @ 50% Cash, 50% Stock</v>
          </cell>
        </row>
        <row r="145">
          <cell r="R145" t="str">
            <v>to Igloo Take-Out Price and Synergies</v>
          </cell>
        </row>
        <row r="146">
          <cell r="V146" t="str">
            <v>Synergies (% of Igloo Opex) (1)</v>
          </cell>
        </row>
        <row r="147">
          <cell r="U147">
            <v>0</v>
          </cell>
          <cell r="V147">
            <v>0</v>
          </cell>
          <cell r="W147">
            <v>15</v>
          </cell>
          <cell r="X147">
            <v>20</v>
          </cell>
          <cell r="Y147">
            <v>30</v>
          </cell>
          <cell r="Z147">
            <v>40</v>
          </cell>
          <cell r="AA147">
            <v>50</v>
          </cell>
          <cell r="AC147" t="str">
            <v>Igloo CY2016E Opex</v>
          </cell>
          <cell r="AE147">
            <v>135.80000000000001</v>
          </cell>
        </row>
        <row r="148">
          <cell r="V148" t="str">
            <v>(0.0%)</v>
          </cell>
          <cell r="W148" t="str">
            <v>(11.0%)</v>
          </cell>
          <cell r="X148" t="str">
            <v>(14.7%)</v>
          </cell>
          <cell r="Y148" t="str">
            <v>(22.1%)</v>
          </cell>
          <cell r="Z148" t="str">
            <v>(29.5%)</v>
          </cell>
          <cell r="AA148" t="str">
            <v>(36.8%)</v>
          </cell>
        </row>
        <row r="149">
          <cell r="S149" t="str">
            <v>$10.10</v>
          </cell>
          <cell r="T149" t="str">
            <v>/ 0%</v>
          </cell>
          <cell r="U149">
            <v>10.1</v>
          </cell>
          <cell r="V149" t="str">
            <v>$0.38 / 5%</v>
          </cell>
          <cell r="W149" t="str">
            <v>$0.66 / 9%</v>
          </cell>
          <cell r="X149" t="str">
            <v>$0.75 / 10%</v>
          </cell>
          <cell r="Y149" t="str">
            <v>$0.94 / 13%</v>
          </cell>
          <cell r="Z149" t="str">
            <v>$1.12 / 16%</v>
          </cell>
          <cell r="AA149" t="str">
            <v>$1.31 / 18%</v>
          </cell>
        </row>
        <row r="150">
          <cell r="R150" t="str">
            <v>Igloo</v>
          </cell>
          <cell r="S150" t="str">
            <v>$11.00</v>
          </cell>
          <cell r="T150" t="str">
            <v>/ 9%</v>
          </cell>
          <cell r="U150">
            <v>11</v>
          </cell>
          <cell r="V150" t="str">
            <v>$0.26 / 4%</v>
          </cell>
          <cell r="W150" t="str">
            <v>$0.53 / 7%</v>
          </cell>
          <cell r="X150" t="str">
            <v>$0.62 / 9%</v>
          </cell>
          <cell r="Y150" t="str">
            <v>$0.80 / 11%</v>
          </cell>
          <cell r="Z150" t="str">
            <v>$0.99 / 14%</v>
          </cell>
          <cell r="AA150" t="str">
            <v>$1.17 / 16%</v>
          </cell>
        </row>
        <row r="151">
          <cell r="R151" t="str">
            <v>Take-Out</v>
          </cell>
          <cell r="S151" t="str">
            <v>$12.00</v>
          </cell>
          <cell r="T151" t="str">
            <v>/ 19%</v>
          </cell>
          <cell r="U151">
            <v>12</v>
          </cell>
          <cell r="V151" t="str">
            <v>$0.11 / 2%</v>
          </cell>
          <cell r="W151" t="str">
            <v>$0.38 / 5%</v>
          </cell>
          <cell r="X151" t="str">
            <v>$0.47 / 7%</v>
          </cell>
          <cell r="Y151" t="str">
            <v>$0.65 / 9%</v>
          </cell>
          <cell r="Z151" t="str">
            <v>$0.83 / 12%</v>
          </cell>
          <cell r="AA151" t="str">
            <v>$1.02 / 14%</v>
          </cell>
        </row>
        <row r="152">
          <cell r="R152" t="str">
            <v>Price /</v>
          </cell>
          <cell r="S152" t="str">
            <v>$13.00</v>
          </cell>
          <cell r="T152" t="str">
            <v>/ 29%</v>
          </cell>
          <cell r="U152">
            <v>13</v>
          </cell>
          <cell r="V152" t="str">
            <v>($0.03) / (0%)</v>
          </cell>
          <cell r="W152" t="str">
            <v>$0.24 / 3%</v>
          </cell>
          <cell r="X152" t="str">
            <v>$0.33 / 5%</v>
          </cell>
          <cell r="Y152" t="str">
            <v>$0.51 / 7%</v>
          </cell>
          <cell r="Z152" t="str">
            <v>$0.69 / 9%</v>
          </cell>
          <cell r="AA152" t="str">
            <v>$0.86 / 12%</v>
          </cell>
        </row>
        <row r="153">
          <cell r="R153" t="str">
            <v>Premium</v>
          </cell>
          <cell r="S153" t="str">
            <v>$14.00</v>
          </cell>
          <cell r="T153" t="str">
            <v>/ 39%</v>
          </cell>
          <cell r="U153">
            <v>14</v>
          </cell>
          <cell r="V153" t="str">
            <v>($0.17) / (2%)</v>
          </cell>
          <cell r="W153" t="str">
            <v>$0.09 / 1%</v>
          </cell>
          <cell r="X153" t="str">
            <v>$0.18 / 3%</v>
          </cell>
          <cell r="Y153" t="str">
            <v>$0.36 / 5%</v>
          </cell>
          <cell r="Z153" t="str">
            <v>$0.53 / 7%</v>
          </cell>
          <cell r="AA153" t="str">
            <v>$0.71 / 10%</v>
          </cell>
        </row>
        <row r="154">
          <cell r="S154" t="str">
            <v>$15.00</v>
          </cell>
          <cell r="T154" t="str">
            <v>/ 49%</v>
          </cell>
          <cell r="U154">
            <v>15</v>
          </cell>
          <cell r="V154" t="str">
            <v>($0.31) / (4%)</v>
          </cell>
          <cell r="W154" t="str">
            <v>($0.05) / (1%)</v>
          </cell>
          <cell r="X154" t="str">
            <v>$0.04 / 1%</v>
          </cell>
          <cell r="Y154" t="str">
            <v>$0.21 / 3%</v>
          </cell>
          <cell r="Z154" t="str">
            <v>$0.39 / 5%</v>
          </cell>
          <cell r="AA154" t="str">
            <v>$0.56 / 8%</v>
          </cell>
        </row>
        <row r="155">
          <cell r="S155" t="str">
            <v>$16.00</v>
          </cell>
          <cell r="T155" t="str">
            <v>/ 58%</v>
          </cell>
          <cell r="U155">
            <v>16</v>
          </cell>
          <cell r="V155" t="str">
            <v>($0.44) / (6%)</v>
          </cell>
          <cell r="W155" t="str">
            <v>($0.18) / (3%)</v>
          </cell>
          <cell r="X155" t="str">
            <v>($0.10) / (1%)</v>
          </cell>
          <cell r="Y155" t="str">
            <v>$0.07 / 1%</v>
          </cell>
          <cell r="Z155" t="str">
            <v>$0.24 / 3%</v>
          </cell>
          <cell r="AA155" t="str">
            <v>$0.42 / 6%</v>
          </cell>
        </row>
        <row r="156">
          <cell r="S156" t="str">
            <v>$17.00</v>
          </cell>
          <cell r="T156" t="str">
            <v>/ 68%</v>
          </cell>
          <cell r="U156">
            <v>17</v>
          </cell>
          <cell r="V156" t="str">
            <v>($0.57) / (8%)</v>
          </cell>
          <cell r="W156" t="str">
            <v>($0.32) / (4%)</v>
          </cell>
          <cell r="X156" t="str">
            <v>($0.24) / (3%)</v>
          </cell>
          <cell r="Y156" t="str">
            <v>($0.07) / (1%)</v>
          </cell>
          <cell r="Z156" t="str">
            <v>$0.10 / 1%</v>
          </cell>
          <cell r="AA156" t="str">
            <v>$0.27 / 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ow r="2">
          <cell r="C2" t="str">
            <v>Project Ice</v>
          </cell>
        </row>
        <row r="3">
          <cell r="C3" t="str">
            <v>Accretion / (Dilution) Analysis (Synergies)</v>
          </cell>
        </row>
        <row r="5">
          <cell r="C5" t="str">
            <v>$MM, Except per share amounts</v>
          </cell>
        </row>
        <row r="6">
          <cell r="C6" t="str">
            <v>50% Cash, 50% Stock ($15.00 Stock Price)</v>
          </cell>
          <cell r="AN6" t="str">
            <v>Assumptions</v>
          </cell>
        </row>
        <row r="7">
          <cell r="Y7" t="str">
            <v>FY2015E</v>
          </cell>
          <cell r="Z7" t="str">
            <v>CY2016E</v>
          </cell>
          <cell r="AN7" t="str">
            <v>Current Scenario</v>
          </cell>
          <cell r="AR7" t="str">
            <v>50% Cash, 50% Stock</v>
          </cell>
        </row>
        <row r="8">
          <cell r="C8" t="str">
            <v>Sled EPS</v>
          </cell>
          <cell r="Y8">
            <v>10</v>
          </cell>
          <cell r="Z8">
            <v>7.2222796497785406</v>
          </cell>
        </row>
        <row r="9">
          <cell r="C9" t="str">
            <v>Shares Outstanding (MM)</v>
          </cell>
          <cell r="Z9">
            <v>38.93815167177538</v>
          </cell>
        </row>
        <row r="10">
          <cell r="C10" t="str">
            <v>Sled Net Income</v>
          </cell>
          <cell r="Z10">
            <v>281.2222204190536</v>
          </cell>
        </row>
        <row r="12">
          <cell r="C12" t="str">
            <v>Igloo EBIT</v>
          </cell>
          <cell r="Z12">
            <v>82.599999999999966</v>
          </cell>
        </row>
        <row r="13">
          <cell r="C13" t="str">
            <v>Less: Foregone Interest on Cash</v>
          </cell>
          <cell r="Z13">
            <v>0</v>
          </cell>
        </row>
        <row r="14">
          <cell r="C14" t="str">
            <v xml:space="preserve">Less: Incremental Interest on Debt </v>
          </cell>
          <cell r="Z14">
            <v>22.060975008968491</v>
          </cell>
        </row>
        <row r="15">
          <cell r="C15" t="str">
            <v>Less: Tax Expense (Plus: Benefit)</v>
          </cell>
          <cell r="Z15">
            <v>10.291789620403007</v>
          </cell>
        </row>
        <row r="16">
          <cell r="C16" t="str">
            <v>Incremental Net Income (Loss)</v>
          </cell>
          <cell r="Z16">
            <v>50.247235370628466</v>
          </cell>
        </row>
        <row r="18">
          <cell r="C18" t="str">
            <v>Synergies</v>
          </cell>
          <cell r="Y18">
            <v>15</v>
          </cell>
          <cell r="Z18">
            <v>15</v>
          </cell>
        </row>
        <row r="19">
          <cell r="C19" t="str">
            <v>Less: Taxes</v>
          </cell>
          <cell r="Y19">
            <v>2.5553004583354508</v>
          </cell>
          <cell r="Z19">
            <v>2.5500384971332983</v>
          </cell>
          <cell r="AN19" t="str">
            <v>Igloo Stock Price</v>
          </cell>
          <cell r="AR19">
            <v>10.1</v>
          </cell>
        </row>
        <row r="20">
          <cell r="C20" t="str">
            <v>After-tax Synergies</v>
          </cell>
          <cell r="Y20">
            <v>12.44469954166455</v>
          </cell>
          <cell r="Z20">
            <v>12.449961502866701</v>
          </cell>
          <cell r="AN20" t="str">
            <v>Take-out Premium</v>
          </cell>
          <cell r="AR20">
            <v>0.48514851485148514</v>
          </cell>
        </row>
        <row r="21">
          <cell r="C21" t="str">
            <v>PF Share Count</v>
          </cell>
          <cell r="Y21">
            <v>47.924984337604215</v>
          </cell>
          <cell r="Z21">
            <v>47.924984337604215</v>
          </cell>
          <cell r="AN21" t="str">
            <v>Take-out Price</v>
          </cell>
          <cell r="AR21">
            <v>15</v>
          </cell>
        </row>
        <row r="22">
          <cell r="C22" t="str">
            <v>PF EPS Impact of Synergies</v>
          </cell>
          <cell r="Y22">
            <v>0.25967039350495619</v>
          </cell>
          <cell r="Z22">
            <v>0.25978018928840568</v>
          </cell>
        </row>
        <row r="23">
          <cell r="AQ23" t="str">
            <v>2015E</v>
          </cell>
          <cell r="AR23" t="str">
            <v>2016E</v>
          </cell>
        </row>
        <row r="24">
          <cell r="C24" t="str">
            <v>Pro Forma Adj. Net Income</v>
          </cell>
          <cell r="Y24">
            <v>6.2930214300054113</v>
          </cell>
          <cell r="Z24">
            <v>331.46945578968206</v>
          </cell>
          <cell r="AN24" t="str">
            <v>Sled Shares Outstanding</v>
          </cell>
          <cell r="AQ24">
            <v>38.93815167177538</v>
          </cell>
          <cell r="AR24">
            <v>38.93815167177538</v>
          </cell>
        </row>
        <row r="25">
          <cell r="C25" t="str">
            <v>PF Synergies</v>
          </cell>
          <cell r="Y25">
            <v>5.9002529293184809</v>
          </cell>
          <cell r="Z25">
            <v>12.449961502866701</v>
          </cell>
          <cell r="AN25" t="str">
            <v>PF Shares Outstanding</v>
          </cell>
          <cell r="AQ25">
            <v>47.924984337604215</v>
          </cell>
          <cell r="AR25">
            <v>47.924984337604215</v>
          </cell>
        </row>
        <row r="26">
          <cell r="C26" t="str">
            <v>PF Share Count</v>
          </cell>
          <cell r="Y26">
            <v>0.25967039350495619</v>
          </cell>
          <cell r="Z26">
            <v>47.924984337604215</v>
          </cell>
          <cell r="AN26" t="str">
            <v>Adjustments Tax Rate</v>
          </cell>
          <cell r="AQ26">
            <v>0.17035336388903005</v>
          </cell>
          <cell r="AR26">
            <v>0.17000256647555323</v>
          </cell>
        </row>
        <row r="27">
          <cell r="C27" t="str">
            <v>Pro Forma EPS w/ Synergies</v>
          </cell>
          <cell r="Y27">
            <v>6.1599233228234374</v>
          </cell>
          <cell r="Z27">
            <v>7.1762030190731494</v>
          </cell>
        </row>
        <row r="28">
          <cell r="C28" t="str">
            <v>Accretion / (Dilution) %</v>
          </cell>
          <cell r="Y28">
            <v>-2.1150111859997156E-2</v>
          </cell>
          <cell r="Z28">
            <v>-6.3797904456391885E-3</v>
          </cell>
          <cell r="AQ28" t="str">
            <v>Start</v>
          </cell>
          <cell r="AR28" t="str">
            <v>Step</v>
          </cell>
        </row>
        <row r="29">
          <cell r="AN29" t="str">
            <v xml:space="preserve">Synergies </v>
          </cell>
          <cell r="AQ29">
            <v>0</v>
          </cell>
          <cell r="AR29">
            <v>5</v>
          </cell>
        </row>
        <row r="30">
          <cell r="C30" t="str">
            <v>Pre-Tax Synergies</v>
          </cell>
        </row>
        <row r="31">
          <cell r="D31" t="str">
            <v>% of 2016E</v>
          </cell>
          <cell r="F31" t="str">
            <v>FY2015 A/(D) at Various Exchange Rates / Take-Out Prices</v>
          </cell>
          <cell r="X31" t="str">
            <v>CY2016 A/(D) at Various Exchange Rates / Take-Out Prices</v>
          </cell>
        </row>
        <row r="32">
          <cell r="E32" t="str">
            <v>Total</v>
          </cell>
          <cell r="F32" t="str">
            <v>0.159x / $13.00</v>
          </cell>
          <cell r="I32" t="str">
            <v>0.172x / $14.00</v>
          </cell>
          <cell r="L32" t="str">
            <v>0.184x / $15.00</v>
          </cell>
          <cell r="O32" t="str">
            <v>0.196x / $16.00</v>
          </cell>
          <cell r="R32" t="str">
            <v>0.135x / $11.00</v>
          </cell>
          <cell r="U32" t="str">
            <v>0.147x / $12.00</v>
          </cell>
          <cell r="X32" t="str">
            <v>0.159x / $13.00</v>
          </cell>
          <cell r="AA32" t="str">
            <v>0.172x / $14.00</v>
          </cell>
          <cell r="AD32" t="str">
            <v>0.184x / $15.00</v>
          </cell>
          <cell r="AG32" t="str">
            <v>0.196x / $16.00</v>
          </cell>
          <cell r="AJ32" t="str">
            <v>0.208x / $17.00</v>
          </cell>
        </row>
        <row r="33">
          <cell r="C33" t="str">
            <v>$ Amount</v>
          </cell>
          <cell r="D33" t="str">
            <v>Revenue</v>
          </cell>
          <cell r="E33" t="str">
            <v>Opex</v>
          </cell>
          <cell r="F33" t="str">
            <v>PF EPS</v>
          </cell>
          <cell r="G33" t="str">
            <v>Impact</v>
          </cell>
          <cell r="H33" t="str">
            <v>A/(D) %</v>
          </cell>
          <cell r="I33" t="str">
            <v>PF EPS</v>
          </cell>
          <cell r="J33" t="str">
            <v>Impact</v>
          </cell>
          <cell r="K33" t="str">
            <v>A/(D) %</v>
          </cell>
          <cell r="L33" t="str">
            <v>PF EPS</v>
          </cell>
          <cell r="M33" t="str">
            <v>Impact</v>
          </cell>
          <cell r="N33" t="str">
            <v>A/(D) %</v>
          </cell>
          <cell r="O33" t="str">
            <v>PF EPS</v>
          </cell>
          <cell r="P33" t="str">
            <v>Impact</v>
          </cell>
          <cell r="Q33" t="str">
            <v>A/(D) %</v>
          </cell>
          <cell r="R33" t="str">
            <v>PF EPS</v>
          </cell>
          <cell r="S33" t="str">
            <v>Impact</v>
          </cell>
          <cell r="T33" t="str">
            <v>A/(D) %</v>
          </cell>
          <cell r="U33" t="str">
            <v>PF EPS</v>
          </cell>
          <cell r="V33" t="str">
            <v>Impact</v>
          </cell>
          <cell r="W33" t="str">
            <v>A/(D) %</v>
          </cell>
          <cell r="X33" t="str">
            <v>PF EPS</v>
          </cell>
          <cell r="Y33" t="str">
            <v>Impact</v>
          </cell>
          <cell r="Z33" t="str">
            <v>A/(D) %</v>
          </cell>
          <cell r="AA33" t="str">
            <v>PF EPS</v>
          </cell>
          <cell r="AB33" t="str">
            <v>Impact</v>
          </cell>
          <cell r="AC33" t="str">
            <v>A/(D) %</v>
          </cell>
          <cell r="AD33" t="str">
            <v>PF EPS</v>
          </cell>
          <cell r="AE33" t="str">
            <v>Impact</v>
          </cell>
          <cell r="AF33" t="str">
            <v>A/(D) %</v>
          </cell>
          <cell r="AG33" t="str">
            <v>PF EPS</v>
          </cell>
          <cell r="AH33" t="str">
            <v>Impact</v>
          </cell>
          <cell r="AI33" t="str">
            <v>A/(D) %</v>
          </cell>
          <cell r="AJ33" t="str">
            <v>PF EPS</v>
          </cell>
          <cell r="AK33" t="str">
            <v>Impact</v>
          </cell>
          <cell r="AL33" t="str">
            <v>A/(D) %</v>
          </cell>
        </row>
        <row r="34">
          <cell r="D34">
            <v>487</v>
          </cell>
          <cell r="E34">
            <v>135.80000000000001</v>
          </cell>
          <cell r="G34">
            <v>13</v>
          </cell>
          <cell r="J34">
            <v>14</v>
          </cell>
          <cell r="L34">
            <v>6.2930214300054113</v>
          </cell>
          <cell r="M34">
            <v>15</v>
          </cell>
          <cell r="P34">
            <v>16</v>
          </cell>
          <cell r="S34">
            <v>11</v>
          </cell>
          <cell r="V34">
            <v>12</v>
          </cell>
          <cell r="Y34">
            <v>13</v>
          </cell>
          <cell r="AB34">
            <v>14</v>
          </cell>
          <cell r="AC34" t="str">
            <v>Sled CY2016E Adjusted EPS</v>
          </cell>
          <cell r="AD34">
            <v>7.2222796497785406</v>
          </cell>
          <cell r="AE34">
            <v>15</v>
          </cell>
          <cell r="AH34">
            <v>16</v>
          </cell>
          <cell r="AK34">
            <v>17</v>
          </cell>
        </row>
        <row r="35">
          <cell r="F35">
            <v>6.0727590350433163</v>
          </cell>
          <cell r="G35">
            <v>7.7208600124908031</v>
          </cell>
          <cell r="H35">
            <v>-3.5001055917571522E-2</v>
          </cell>
          <cell r="I35">
            <v>5.9451560435017727</v>
          </cell>
          <cell r="J35">
            <v>8.3591039078592448</v>
          </cell>
          <cell r="K35">
            <v>-5.5277959939084353E-2</v>
          </cell>
          <cell r="L35">
            <v>5.8229705161008427</v>
          </cell>
          <cell r="M35">
            <v>8.9868326658288389</v>
          </cell>
          <cell r="N35">
            <v>-7.4693995425368254E-2</v>
          </cell>
          <cell r="O35">
            <v>5.7035588634543481</v>
          </cell>
          <cell r="P35">
            <v>9.6145614237984294</v>
          </cell>
          <cell r="Q35">
            <v>-9.3669245068907392E-2</v>
          </cell>
          <cell r="R35">
            <v>7.4774831723313708</v>
          </cell>
          <cell r="S35">
            <v>6.5113878502857645</v>
          </cell>
          <cell r="T35">
            <v>3.5335591382238407E-2</v>
          </cell>
          <cell r="U35">
            <v>7.3360769354679283</v>
          </cell>
          <cell r="V35">
            <v>7.1108621873467381</v>
          </cell>
          <cell r="W35">
            <v>1.5756421961987677E-2</v>
          </cell>
          <cell r="X35">
            <v>7.1959181881209959</v>
          </cell>
          <cell r="Y35">
            <v>7.7208600124908031</v>
          </cell>
          <cell r="Z35">
            <v>-3.6500195140398706E-3</v>
          </cell>
          <cell r="AA35">
            <v>7.0531396328988682</v>
          </cell>
          <cell r="AB35">
            <v>8.3591039078592448</v>
          </cell>
          <cell r="AC35">
            <v>-2.3419200734612788E-2</v>
          </cell>
          <cell r="AD35">
            <v>6.9164228297847439</v>
          </cell>
          <cell r="AE35">
            <v>8.9868326658288389</v>
          </cell>
          <cell r="AF35">
            <v>-4.234906910634173E-2</v>
          </cell>
          <cell r="AG35">
            <v>6.7828554825818754</v>
          </cell>
          <cell r="AH35">
            <v>9.6145614237984294</v>
          </cell>
          <cell r="AI35">
            <v>-6.0842862434735467E-2</v>
          </cell>
          <cell r="AJ35">
            <v>6.6486244312761515</v>
          </cell>
          <cell r="AK35">
            <v>10.242290181768023</v>
          </cell>
          <cell r="AL35">
            <v>-7.9428552523576057E-2</v>
          </cell>
        </row>
        <row r="36">
          <cell r="G36">
            <v>0.15939185875429132</v>
          </cell>
          <cell r="J36">
            <v>0.17165277096615988</v>
          </cell>
          <cell r="M36">
            <v>0.18391368317802845</v>
          </cell>
          <cell r="P36">
            <v>0.19617459538989701</v>
          </cell>
          <cell r="S36">
            <v>0.13487003433055419</v>
          </cell>
          <cell r="V36">
            <v>0.14713094654242276</v>
          </cell>
          <cell r="Y36">
            <v>0.15939185875429132</v>
          </cell>
          <cell r="AB36">
            <v>0.17165277096615988</v>
          </cell>
          <cell r="AE36">
            <v>0.18391368317802845</v>
          </cell>
          <cell r="AH36">
            <v>0.19617459538989701</v>
          </cell>
          <cell r="AK36">
            <v>0.20843550760176557</v>
          </cell>
        </row>
        <row r="37">
          <cell r="C37">
            <v>0</v>
          </cell>
          <cell r="D37">
            <v>0</v>
          </cell>
          <cell r="E37">
            <v>0</v>
          </cell>
          <cell r="F37">
            <v>6.0727590350433163</v>
          </cell>
          <cell r="G37">
            <v>0</v>
          </cell>
          <cell r="H37">
            <v>-3.5001055917571522E-2</v>
          </cell>
          <cell r="I37">
            <v>5.9451560435017727</v>
          </cell>
          <cell r="J37">
            <v>0</v>
          </cell>
          <cell r="K37">
            <v>-5.5277959939084353E-2</v>
          </cell>
          <cell r="L37">
            <v>5.8229705161008427</v>
          </cell>
          <cell r="M37">
            <v>0</v>
          </cell>
          <cell r="N37">
            <v>-7.4693995425368254E-2</v>
          </cell>
          <cell r="O37">
            <v>5.7035588634543481</v>
          </cell>
          <cell r="P37">
            <v>0</v>
          </cell>
          <cell r="Q37">
            <v>-9.3669245068907392E-2</v>
          </cell>
          <cell r="R37">
            <v>7.4774831723313708</v>
          </cell>
          <cell r="S37">
            <v>0</v>
          </cell>
          <cell r="T37">
            <v>3.5335591382238407E-2</v>
          </cell>
          <cell r="U37">
            <v>7.3360769354679283</v>
          </cell>
          <cell r="V37">
            <v>0</v>
          </cell>
          <cell r="W37">
            <v>1.5756421961987677E-2</v>
          </cell>
          <cell r="X37">
            <v>7.1959181881209959</v>
          </cell>
          <cell r="Y37">
            <v>0</v>
          </cell>
          <cell r="Z37">
            <v>-3.6500195140398706E-3</v>
          </cell>
          <cell r="AA37">
            <v>7.0531396328988682</v>
          </cell>
          <cell r="AB37">
            <v>0</v>
          </cell>
          <cell r="AC37">
            <v>-2.3419200734612788E-2</v>
          </cell>
          <cell r="AD37">
            <v>6.9164228297847439</v>
          </cell>
          <cell r="AE37">
            <v>0</v>
          </cell>
          <cell r="AF37">
            <v>-4.234906910634173E-2</v>
          </cell>
          <cell r="AG37">
            <v>6.7828554825818754</v>
          </cell>
          <cell r="AH37">
            <v>0</v>
          </cell>
          <cell r="AI37">
            <v>-6.0842862434735467E-2</v>
          </cell>
          <cell r="AJ37">
            <v>6.6486244312761515</v>
          </cell>
          <cell r="AK37">
            <v>0</v>
          </cell>
          <cell r="AL37">
            <v>-7.9428552523576057E-2</v>
          </cell>
        </row>
        <row r="38">
          <cell r="C38">
            <v>5</v>
          </cell>
          <cell r="D38">
            <v>1.0266940451745379E-2</v>
          </cell>
          <cell r="E38">
            <v>3.6818851251840937E-2</v>
          </cell>
          <cell r="F38">
            <v>6.1616643296651841</v>
          </cell>
          <cell r="G38">
            <v>8.8905294621867664E-2</v>
          </cell>
          <cell r="H38">
            <v>-2.0873455112342509E-2</v>
          </cell>
          <cell r="I38">
            <v>6.0328616223925069</v>
          </cell>
          <cell r="J38">
            <v>8.7705578890733937E-2</v>
          </cell>
          <cell r="K38">
            <v>-4.1341001378519149E-2</v>
          </cell>
          <cell r="L38">
            <v>5.9095273139358282</v>
          </cell>
          <cell r="M38">
            <v>8.6556797834985419E-2</v>
          </cell>
          <cell r="N38">
            <v>-6.0939585274740304E-2</v>
          </cell>
          <cell r="O38">
            <v>5.7889965849754761</v>
          </cell>
          <cell r="P38">
            <v>8.5437721521127816E-2</v>
          </cell>
          <cell r="Q38">
            <v>-8.0092663061136604E-2</v>
          </cell>
          <cell r="R38">
            <v>7.5687929460114285</v>
          </cell>
          <cell r="S38">
            <v>9.1309773680057549E-2</v>
          </cell>
          <cell r="T38">
            <v>4.7978382593301117E-2</v>
          </cell>
          <cell r="U38">
            <v>7.4261980221065755</v>
          </cell>
          <cell r="V38">
            <v>9.0121086638647707E-2</v>
          </cell>
          <cell r="W38">
            <v>2.8234627045255367E-2</v>
          </cell>
          <cell r="X38">
            <v>7.2848610743463729</v>
          </cell>
          <cell r="Y38">
            <v>8.894288622537723E-2</v>
          </cell>
          <cell r="Z38">
            <v>8.665051424552761E-3</v>
          </cell>
          <cell r="AA38">
            <v>7.1408822961203082</v>
          </cell>
          <cell r="AB38">
            <v>8.774266322143956E-2</v>
          </cell>
          <cell r="AC38">
            <v>-1.1270313198233461E-2</v>
          </cell>
          <cell r="AD38">
            <v>7.0030162262142124</v>
          </cell>
          <cell r="AE38">
            <v>8.6593396429468561E-2</v>
          </cell>
          <cell r="AF38">
            <v>-3.0359309552774216E-2</v>
          </cell>
          <cell r="AG38">
            <v>6.868329329521246</v>
          </cell>
          <cell r="AH38">
            <v>8.5473846939370268E-2</v>
          </cell>
          <cell r="AI38">
            <v>-4.9008116193361206E-2</v>
          </cell>
          <cell r="AJ38">
            <v>6.7330073081112287</v>
          </cell>
          <cell r="AK38">
            <v>8.4382876835077308E-2</v>
          </cell>
          <cell r="AL38">
            <v>-6.7744862480133228E-2</v>
          </cell>
        </row>
        <row r="39">
          <cell r="C39">
            <v>10</v>
          </cell>
          <cell r="D39">
            <v>2.0533880903490759E-2</v>
          </cell>
          <cell r="E39">
            <v>7.3637702503681873E-2</v>
          </cell>
          <cell r="F39">
            <v>6.2505696242870519</v>
          </cell>
          <cell r="G39">
            <v>0.17781058924373533</v>
          </cell>
          <cell r="H39">
            <v>-6.7458543071134969E-3</v>
          </cell>
          <cell r="I39">
            <v>6.1205672012832402</v>
          </cell>
          <cell r="J39">
            <v>0.17541115778146787</v>
          </cell>
          <cell r="K39">
            <v>-2.7404042817954055E-2</v>
          </cell>
          <cell r="L39">
            <v>5.9960841117708137</v>
          </cell>
          <cell r="M39">
            <v>0.17311359566997084</v>
          </cell>
          <cell r="N39">
            <v>-4.7185175124112355E-2</v>
          </cell>
          <cell r="O39">
            <v>5.874434306496604</v>
          </cell>
          <cell r="P39">
            <v>0.17087544304225563</v>
          </cell>
          <cell r="Q39">
            <v>-6.6516081053365705E-2</v>
          </cell>
          <cell r="R39">
            <v>7.6601027196914862</v>
          </cell>
          <cell r="S39">
            <v>0.1826195473601151</v>
          </cell>
          <cell r="T39">
            <v>6.0621173804363826E-2</v>
          </cell>
          <cell r="U39">
            <v>7.5163191087452237</v>
          </cell>
          <cell r="V39">
            <v>0.18024217327729541</v>
          </cell>
          <cell r="W39">
            <v>4.071283212852328E-2</v>
          </cell>
          <cell r="X39">
            <v>7.3738039605717507</v>
          </cell>
          <cell r="Y39">
            <v>0.17788577245075446</v>
          </cell>
          <cell r="Z39">
            <v>2.0980122363145615E-2</v>
          </cell>
          <cell r="AA39">
            <v>7.2286249593417473</v>
          </cell>
          <cell r="AB39">
            <v>0.17548532644287912</v>
          </cell>
          <cell r="AC39">
            <v>8.7857433814564345E-4</v>
          </cell>
          <cell r="AD39">
            <v>7.0896096226436809</v>
          </cell>
          <cell r="AE39">
            <v>0.17318679285893712</v>
          </cell>
          <cell r="AF39">
            <v>-1.8369549999206702E-2</v>
          </cell>
          <cell r="AG39">
            <v>6.9538031764606156</v>
          </cell>
          <cell r="AH39">
            <v>0.17094769387874054</v>
          </cell>
          <cell r="AI39">
            <v>-3.7173369951987056E-2</v>
          </cell>
          <cell r="AJ39">
            <v>6.8173901849463059</v>
          </cell>
          <cell r="AK39">
            <v>0.16876575367015462</v>
          </cell>
          <cell r="AL39">
            <v>-5.6061172436690399E-2</v>
          </cell>
        </row>
        <row r="40">
          <cell r="C40">
            <v>15</v>
          </cell>
          <cell r="D40">
            <v>3.0800821355236138E-2</v>
          </cell>
          <cell r="E40">
            <v>0.11045655375552282</v>
          </cell>
          <cell r="F40">
            <v>6.3394749189089188</v>
          </cell>
          <cell r="G40">
            <v>0.26671588386560291</v>
          </cell>
          <cell r="H40">
            <v>7.3817464981154046E-3</v>
          </cell>
          <cell r="I40">
            <v>6.2082727801739743</v>
          </cell>
          <cell r="J40">
            <v>0.26311673667220181</v>
          </cell>
          <cell r="K40">
            <v>-1.3467084257388962E-2</v>
          </cell>
          <cell r="L40">
            <v>6.0826409096057992</v>
          </cell>
          <cell r="M40">
            <v>0.25967039350495619</v>
          </cell>
          <cell r="N40">
            <v>-3.3430764973484517E-2</v>
          </cell>
          <cell r="O40">
            <v>5.9598720280177311</v>
          </cell>
          <cell r="P40">
            <v>0.25631316456338338</v>
          </cell>
          <cell r="Q40">
            <v>-5.2939499045594918E-2</v>
          </cell>
          <cell r="R40">
            <v>7.7514124933715438</v>
          </cell>
          <cell r="S40">
            <v>0.27392932104017265</v>
          </cell>
          <cell r="T40">
            <v>7.3263965015426757E-2</v>
          </cell>
          <cell r="U40">
            <v>7.6064401953838718</v>
          </cell>
          <cell r="V40">
            <v>0.27036325991594312</v>
          </cell>
          <cell r="W40">
            <v>5.319103721179097E-2</v>
          </cell>
          <cell r="X40">
            <v>7.4627468467971276</v>
          </cell>
          <cell r="Y40">
            <v>0.2668286586761317</v>
          </cell>
          <cell r="Z40">
            <v>3.3295193301738246E-2</v>
          </cell>
          <cell r="AA40">
            <v>7.3163676225631873</v>
          </cell>
          <cell r="AB40">
            <v>0.26322798966431865</v>
          </cell>
          <cell r="AC40">
            <v>1.3027461874524748E-2</v>
          </cell>
          <cell r="AD40">
            <v>7.1762030190731494</v>
          </cell>
          <cell r="AE40">
            <v>0.25978018928840568</v>
          </cell>
          <cell r="AF40">
            <v>-6.3797904456391885E-3</v>
          </cell>
          <cell r="AG40">
            <v>7.0392770233999862</v>
          </cell>
          <cell r="AH40">
            <v>0.2564215408181108</v>
          </cell>
          <cell r="AI40">
            <v>-2.5338623710612795E-2</v>
          </cell>
          <cell r="AJ40">
            <v>6.9017730617813831</v>
          </cell>
          <cell r="AK40">
            <v>0.2531486305052319</v>
          </cell>
          <cell r="AL40">
            <v>-4.4377482393247569E-2</v>
          </cell>
        </row>
        <row r="41">
          <cell r="C41">
            <v>20</v>
          </cell>
          <cell r="D41">
            <v>4.1067761806981518E-2</v>
          </cell>
          <cell r="E41">
            <v>0.14727540500736375</v>
          </cell>
          <cell r="F41">
            <v>6.4283802135307866</v>
          </cell>
          <cell r="G41">
            <v>0.35562117848747066</v>
          </cell>
          <cell r="H41">
            <v>2.1509347303344306E-2</v>
          </cell>
          <cell r="I41">
            <v>6.2959783590647085</v>
          </cell>
          <cell r="J41">
            <v>0.35082231556293575</v>
          </cell>
          <cell r="K41">
            <v>4.6987430317635415E-4</v>
          </cell>
          <cell r="L41">
            <v>6.1691977074407847</v>
          </cell>
          <cell r="M41">
            <v>0.34622719133994168</v>
          </cell>
          <cell r="N41">
            <v>-1.9676354822856568E-2</v>
          </cell>
          <cell r="O41">
            <v>6.045309749538859</v>
          </cell>
          <cell r="P41">
            <v>0.34175088608451126</v>
          </cell>
          <cell r="Q41">
            <v>-3.936291703782413E-2</v>
          </cell>
          <cell r="R41">
            <v>7.8427222670516006</v>
          </cell>
          <cell r="S41">
            <v>0.3652390947202302</v>
          </cell>
          <cell r="T41">
            <v>8.5906756226489245E-2</v>
          </cell>
          <cell r="U41">
            <v>7.6965612820225191</v>
          </cell>
          <cell r="V41">
            <v>0.36048434655459083</v>
          </cell>
          <cell r="W41">
            <v>6.5669242295058661E-2</v>
          </cell>
          <cell r="X41">
            <v>7.5516897330225046</v>
          </cell>
          <cell r="Y41">
            <v>0.35577154490150892</v>
          </cell>
          <cell r="Z41">
            <v>4.5610264240330878E-2</v>
          </cell>
          <cell r="AA41">
            <v>7.4041102857846264</v>
          </cell>
          <cell r="AB41">
            <v>0.35097065288575824</v>
          </cell>
          <cell r="AC41">
            <v>2.5176349410904075E-2</v>
          </cell>
          <cell r="AD41">
            <v>7.2627964155026179</v>
          </cell>
          <cell r="AE41">
            <v>0.34637358571787424</v>
          </cell>
          <cell r="AF41">
            <v>5.6099691079283254E-3</v>
          </cell>
          <cell r="AG41">
            <v>7.1247508703393567</v>
          </cell>
          <cell r="AH41">
            <v>0.34189538775748107</v>
          </cell>
          <cell r="AI41">
            <v>-1.3503877469238423E-2</v>
          </cell>
          <cell r="AJ41">
            <v>6.9861559386164611</v>
          </cell>
          <cell r="AK41">
            <v>0.33753150734030923</v>
          </cell>
          <cell r="AL41">
            <v>-3.2693792349804629E-2</v>
          </cell>
        </row>
        <row r="42">
          <cell r="C42">
            <v>25</v>
          </cell>
          <cell r="D42">
            <v>5.1334702258726897E-2</v>
          </cell>
          <cell r="E42">
            <v>0.1840942562592047</v>
          </cell>
          <cell r="F42">
            <v>6.5172855081526544</v>
          </cell>
          <cell r="G42">
            <v>0.44452647310933824</v>
          </cell>
          <cell r="H42">
            <v>3.563694810857343E-2</v>
          </cell>
          <cell r="I42">
            <v>6.3836839379554426</v>
          </cell>
          <cell r="J42">
            <v>0.43852789445366963</v>
          </cell>
          <cell r="K42">
            <v>1.4406832863741448E-2</v>
          </cell>
          <cell r="L42">
            <v>6.2557545052757693</v>
          </cell>
          <cell r="M42">
            <v>0.432783989174927</v>
          </cell>
          <cell r="N42">
            <v>-5.9219446722287294E-3</v>
          </cell>
          <cell r="O42">
            <v>6.130747471059987</v>
          </cell>
          <cell r="P42">
            <v>0.42718860760563898</v>
          </cell>
          <cell r="Q42">
            <v>-2.5786335030053231E-2</v>
          </cell>
          <cell r="R42">
            <v>7.9340320407316582</v>
          </cell>
          <cell r="S42">
            <v>0.45654886840028774</v>
          </cell>
          <cell r="T42">
            <v>9.8549547437552176E-2</v>
          </cell>
          <cell r="U42">
            <v>7.7866823686611673</v>
          </cell>
          <cell r="V42">
            <v>0.45060543319323859</v>
          </cell>
          <cell r="W42">
            <v>7.8147447378326573E-2</v>
          </cell>
          <cell r="X42">
            <v>7.6406326192478824</v>
          </cell>
          <cell r="Y42">
            <v>0.44471443112688619</v>
          </cell>
          <cell r="Z42">
            <v>5.7925335178923731E-2</v>
          </cell>
          <cell r="AA42">
            <v>7.4918529490060664</v>
          </cell>
          <cell r="AB42">
            <v>0.43871331610719783</v>
          </cell>
          <cell r="AC42">
            <v>3.732523694728318E-2</v>
          </cell>
          <cell r="AD42">
            <v>7.3493898119320864</v>
          </cell>
          <cell r="AE42">
            <v>0.43296698214734286</v>
          </cell>
          <cell r="AF42">
            <v>1.759972866149595E-2</v>
          </cell>
          <cell r="AG42">
            <v>7.2102247172787264</v>
          </cell>
          <cell r="AH42">
            <v>0.42736923469685134</v>
          </cell>
          <cell r="AI42">
            <v>-1.6691312278642734E-3</v>
          </cell>
          <cell r="AJ42">
            <v>7.0705388154515383</v>
          </cell>
          <cell r="AK42">
            <v>0.42191438417538657</v>
          </cell>
          <cell r="AL42">
            <v>-2.10101023063618E-2</v>
          </cell>
        </row>
        <row r="43">
          <cell r="C43">
            <v>30</v>
          </cell>
          <cell r="D43">
            <v>6.1601642710472276E-2</v>
          </cell>
          <cell r="E43">
            <v>0.22091310751104565</v>
          </cell>
          <cell r="F43">
            <v>6.6061908027745222</v>
          </cell>
          <cell r="G43">
            <v>0.53343176773120582</v>
          </cell>
          <cell r="H43">
            <v>4.9764548913802331E-2</v>
          </cell>
          <cell r="I43">
            <v>6.4713895168461768</v>
          </cell>
          <cell r="J43">
            <v>0.52623347334440362</v>
          </cell>
          <cell r="K43">
            <v>2.8343791424306763E-2</v>
          </cell>
          <cell r="L43">
            <v>6.3423113031107547</v>
          </cell>
          <cell r="M43">
            <v>0.51934078700991237</v>
          </cell>
          <cell r="N43">
            <v>7.8324654783992198E-3</v>
          </cell>
          <cell r="O43">
            <v>6.2161851925811149</v>
          </cell>
          <cell r="P43">
            <v>0.51262632912676676</v>
          </cell>
          <cell r="Q43">
            <v>-1.2209753022282333E-2</v>
          </cell>
          <cell r="R43">
            <v>8.0253418144117159</v>
          </cell>
          <cell r="S43">
            <v>0.54785864208034529</v>
          </cell>
          <cell r="T43">
            <v>0.11119233864861489</v>
          </cell>
          <cell r="U43">
            <v>7.8768034552998145</v>
          </cell>
          <cell r="V43">
            <v>0.54072651983188624</v>
          </cell>
          <cell r="W43">
            <v>9.0625652461594042E-2</v>
          </cell>
          <cell r="X43">
            <v>7.7295755054732593</v>
          </cell>
          <cell r="Y43">
            <v>0.53365731735226341</v>
          </cell>
          <cell r="Z43">
            <v>7.0240406117516363E-2</v>
          </cell>
          <cell r="AA43">
            <v>7.5795956122275054</v>
          </cell>
          <cell r="AB43">
            <v>0.5264559793286373</v>
          </cell>
          <cell r="AC43">
            <v>4.9474124483662285E-2</v>
          </cell>
          <cell r="AD43">
            <v>7.4359832083615549</v>
          </cell>
          <cell r="AE43">
            <v>0.51956037857681137</v>
          </cell>
          <cell r="AF43">
            <v>2.9589488215063353E-2</v>
          </cell>
          <cell r="AG43">
            <v>7.2956985642180969</v>
          </cell>
          <cell r="AH43">
            <v>0.51284308163622161</v>
          </cell>
          <cell r="AI43">
            <v>1.0165615013509877E-2</v>
          </cell>
          <cell r="AJ43">
            <v>7.1549216922866155</v>
          </cell>
          <cell r="AK43">
            <v>0.50629726101046379</v>
          </cell>
          <cell r="AL43">
            <v>-9.3264122629190815E-3</v>
          </cell>
        </row>
        <row r="45">
          <cell r="C45" t="str">
            <v>Notes:</v>
          </cell>
        </row>
      </sheetData>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Legend"/>
      <sheetName val="Renesas 3 Statements"/>
      <sheetName val="FSL 3 Statements"/>
      <sheetName val="PF Income Statement"/>
      <sheetName val="PF Balance Sheet"/>
      <sheetName val="Sources &amp; Uses"/>
      <sheetName val="Savings Graphs"/>
      <sheetName val="Inputs"/>
      <sheetName val="Options (Manual)"/>
      <sheetName val="Prices"/>
      <sheetName val="1. Transaction Summary"/>
      <sheetName val="Synergy Acc-Dil"/>
      <sheetName val="PF BS"/>
      <sheetName val="3. Contribution Analysis"/>
      <sheetName val="4. Exchange Ratio"/>
      <sheetName val="5. Transaction Matrix"/>
      <sheetName val="6. Accretion (Dilution)"/>
      <sheetName val="7. Trading Analysis - No Syn"/>
      <sheetName val="8. Accretion (Dilution) Syn."/>
      <sheetName val="9. Cash vs. Stock"/>
      <sheetName val="10. Stock Price Impant Syn"/>
      <sheetName val="Company Profiler"/>
      <sheetName val="Sheet1"/>
      <sheetName val="ACTG Ownership"/>
      <sheetName val="Institutional"/>
      <sheetName val="Insider"/>
      <sheetName val="Analyst Commentary"/>
      <sheetName val="Sheet2"/>
      <sheetName val="Comps Table"/>
      <sheetName val="Aqua Standalone P&amp;L"/>
      <sheetName val="2. PF Income Statement"/>
      <sheetName val="6. Accretion (Dilution) (2)"/>
      <sheetName val="Restructuring Scenarios"/>
      <sheetName val="Profile"/>
      <sheetName val="Comps Charts"/>
    </sheetNames>
    <sheetDataSet>
      <sheetData sheetId="0"/>
      <sheetData sheetId="1">
        <row r="1">
          <cell r="C1">
            <v>0</v>
          </cell>
          <cell r="D1">
            <v>0</v>
          </cell>
          <cell r="E1">
            <v>0</v>
          </cell>
          <cell r="F1">
            <v>0</v>
          </cell>
          <cell r="G1">
            <v>0</v>
          </cell>
        </row>
        <row r="2">
          <cell r="C2" t="str">
            <v>Legend</v>
          </cell>
          <cell r="D2">
            <v>0</v>
          </cell>
          <cell r="E2">
            <v>0</v>
          </cell>
          <cell r="F2">
            <v>0</v>
          </cell>
          <cell r="G2">
            <v>0</v>
          </cell>
        </row>
        <row r="3">
          <cell r="C3">
            <v>0</v>
          </cell>
          <cell r="D3">
            <v>0</v>
          </cell>
          <cell r="E3">
            <v>0</v>
          </cell>
          <cell r="F3">
            <v>0</v>
          </cell>
          <cell r="G3">
            <v>0</v>
          </cell>
        </row>
        <row r="4">
          <cell r="C4" t="str">
            <v>Tahoe</v>
          </cell>
          <cell r="D4" t="str">
            <v>Tahoe</v>
          </cell>
          <cell r="E4">
            <v>0</v>
          </cell>
          <cell r="F4">
            <v>0</v>
          </cell>
          <cell r="G4">
            <v>0</v>
          </cell>
        </row>
        <row r="5">
          <cell r="C5">
            <v>0</v>
          </cell>
          <cell r="D5">
            <v>0</v>
          </cell>
          <cell r="E5">
            <v>0</v>
          </cell>
          <cell r="F5">
            <v>0</v>
          </cell>
          <cell r="G5">
            <v>0</v>
          </cell>
        </row>
        <row r="6">
          <cell r="C6" t="str">
            <v>"Stick" IP Licensing</v>
          </cell>
          <cell r="D6">
            <v>0</v>
          </cell>
          <cell r="E6">
            <v>0</v>
          </cell>
          <cell r="F6">
            <v>0</v>
          </cell>
          <cell r="G6">
            <v>0</v>
          </cell>
        </row>
        <row r="7">
          <cell r="C7" t="str">
            <v>ACTG</v>
          </cell>
          <cell r="D7" t="str">
            <v>Acacia Research Corp.</v>
          </cell>
          <cell r="E7">
            <v>0</v>
          </cell>
          <cell r="F7">
            <v>0</v>
          </cell>
          <cell r="G7">
            <v>0</v>
          </cell>
        </row>
        <row r="8">
          <cell r="C8" t="str">
            <v>IDCC</v>
          </cell>
          <cell r="D8" t="str">
            <v>InterDigital Inc.</v>
          </cell>
          <cell r="E8">
            <v>0</v>
          </cell>
          <cell r="F8">
            <v>0</v>
          </cell>
          <cell r="G8">
            <v>0</v>
          </cell>
        </row>
        <row r="9">
          <cell r="C9" t="str">
            <v>MSD-CA</v>
          </cell>
          <cell r="D9" t="str">
            <v>Mosaid Technologies Inc.</v>
          </cell>
          <cell r="E9">
            <v>0</v>
          </cell>
          <cell r="F9">
            <v>0</v>
          </cell>
          <cell r="G9">
            <v>0</v>
          </cell>
        </row>
        <row r="10">
          <cell r="C10" t="str">
            <v>MOSY</v>
          </cell>
          <cell r="D10" t="str">
            <v>MoSys Inc.</v>
          </cell>
          <cell r="E10">
            <v>0</v>
          </cell>
          <cell r="F10">
            <v>0</v>
          </cell>
          <cell r="G10">
            <v>0</v>
          </cell>
        </row>
        <row r="11">
          <cell r="C11" t="str">
            <v>RMBS</v>
          </cell>
          <cell r="D11" t="str">
            <v>Rambus Inc.</v>
          </cell>
          <cell r="E11">
            <v>0</v>
          </cell>
          <cell r="F11">
            <v>0</v>
          </cell>
          <cell r="G11">
            <v>0</v>
          </cell>
        </row>
        <row r="12">
          <cell r="C12" t="str">
            <v>RPXC</v>
          </cell>
          <cell r="D12" t="str">
            <v>RPX Corp.</v>
          </cell>
          <cell r="E12">
            <v>0</v>
          </cell>
          <cell r="F12">
            <v>0</v>
          </cell>
          <cell r="G12">
            <v>0</v>
          </cell>
        </row>
        <row r="13">
          <cell r="C13" t="str">
            <v>WIN-CA</v>
          </cell>
          <cell r="D13" t="str">
            <v>Wi-Lan Inc.</v>
          </cell>
          <cell r="E13">
            <v>0</v>
          </cell>
          <cell r="F13">
            <v>0</v>
          </cell>
          <cell r="G13">
            <v>0</v>
          </cell>
        </row>
        <row r="14">
          <cell r="C14">
            <v>0</v>
          </cell>
          <cell r="D14">
            <v>0</v>
          </cell>
          <cell r="E14">
            <v>0</v>
          </cell>
          <cell r="F14">
            <v>0</v>
          </cell>
          <cell r="G14">
            <v>0</v>
          </cell>
        </row>
        <row r="15">
          <cell r="C15" t="str">
            <v>Traditional IP Licensing</v>
          </cell>
          <cell r="D15">
            <v>0</v>
          </cell>
          <cell r="E15">
            <v>0</v>
          </cell>
          <cell r="F15">
            <v>0</v>
          </cell>
          <cell r="G15">
            <v>0</v>
          </cell>
        </row>
        <row r="16">
          <cell r="C16" t="str">
            <v>ARMH</v>
          </cell>
          <cell r="D16" t="str">
            <v>ARM Holdings PLC ADS</v>
          </cell>
          <cell r="E16">
            <v>0</v>
          </cell>
          <cell r="F16">
            <v>0</v>
          </cell>
          <cell r="G16">
            <v>0</v>
          </cell>
        </row>
        <row r="17">
          <cell r="C17" t="str">
            <v>CEVA</v>
          </cell>
          <cell r="D17" t="str">
            <v>CEVA Inc.</v>
          </cell>
          <cell r="E17">
            <v>0</v>
          </cell>
          <cell r="F17">
            <v>0</v>
          </cell>
          <cell r="G17">
            <v>0</v>
          </cell>
        </row>
        <row r="18">
          <cell r="C18" t="str">
            <v>DLB</v>
          </cell>
          <cell r="D18" t="str">
            <v xml:space="preserve">Dolby Laboratories Inc. </v>
          </cell>
          <cell r="E18">
            <v>0</v>
          </cell>
          <cell r="F18">
            <v>0</v>
          </cell>
          <cell r="G18">
            <v>0</v>
          </cell>
        </row>
        <row r="19">
          <cell r="C19" t="str">
            <v>IMG-GB</v>
          </cell>
          <cell r="D19" t="str">
            <v>Imagination Technologies Group PLC</v>
          </cell>
          <cell r="E19">
            <v>0</v>
          </cell>
          <cell r="F19">
            <v>0</v>
          </cell>
          <cell r="G19">
            <v>0</v>
          </cell>
        </row>
        <row r="20">
          <cell r="C20" t="str">
            <v>Pyramid</v>
          </cell>
          <cell r="D20" t="str">
            <v>Pyramid</v>
          </cell>
          <cell r="E20">
            <v>0</v>
          </cell>
          <cell r="F20">
            <v>0</v>
          </cell>
          <cell r="G20">
            <v>0</v>
          </cell>
        </row>
        <row r="21">
          <cell r="C21" t="str">
            <v>QCOM</v>
          </cell>
          <cell r="D21" t="str">
            <v>QUALCOMM Inc.</v>
          </cell>
          <cell r="E21">
            <v>0</v>
          </cell>
          <cell r="F21">
            <v>0</v>
          </cell>
          <cell r="G21">
            <v>0</v>
          </cell>
        </row>
        <row r="22">
          <cell r="C22">
            <v>0</v>
          </cell>
          <cell r="D22">
            <v>0</v>
          </cell>
          <cell r="E22">
            <v>0</v>
          </cell>
          <cell r="F22">
            <v>0</v>
          </cell>
          <cell r="G22">
            <v>0</v>
          </cell>
        </row>
        <row r="23">
          <cell r="C23">
            <v>0</v>
          </cell>
          <cell r="D23">
            <v>0</v>
          </cell>
          <cell r="E23">
            <v>0</v>
          </cell>
          <cell r="F23">
            <v>0</v>
          </cell>
          <cell r="G23">
            <v>0</v>
          </cell>
        </row>
        <row r="24">
          <cell r="C24">
            <v>0</v>
          </cell>
          <cell r="D24">
            <v>0</v>
          </cell>
          <cell r="E24">
            <v>0</v>
          </cell>
          <cell r="F24">
            <v>0</v>
          </cell>
          <cell r="G24">
            <v>0</v>
          </cell>
        </row>
        <row r="25">
          <cell r="C25">
            <v>0</v>
          </cell>
          <cell r="D25">
            <v>0</v>
          </cell>
          <cell r="E25">
            <v>0</v>
          </cell>
          <cell r="F25">
            <v>0</v>
          </cell>
          <cell r="G25">
            <v>0</v>
          </cell>
        </row>
        <row r="26">
          <cell r="C26">
            <v>0</v>
          </cell>
          <cell r="D26">
            <v>0</v>
          </cell>
          <cell r="E26">
            <v>0</v>
          </cell>
          <cell r="F26">
            <v>0</v>
          </cell>
          <cell r="G26">
            <v>0</v>
          </cell>
        </row>
        <row r="27">
          <cell r="C27">
            <v>0</v>
          </cell>
          <cell r="D27">
            <v>0</v>
          </cell>
          <cell r="E27">
            <v>0</v>
          </cell>
          <cell r="F27">
            <v>0</v>
          </cell>
          <cell r="G27">
            <v>0</v>
          </cell>
        </row>
        <row r="28">
          <cell r="C28">
            <v>0</v>
          </cell>
          <cell r="D28">
            <v>0</v>
          </cell>
          <cell r="E28">
            <v>0</v>
          </cell>
          <cell r="F28">
            <v>0</v>
          </cell>
          <cell r="G28">
            <v>0</v>
          </cell>
        </row>
        <row r="29">
          <cell r="C29">
            <v>0</v>
          </cell>
          <cell r="D29">
            <v>0</v>
          </cell>
          <cell r="E29">
            <v>0</v>
          </cell>
          <cell r="F29">
            <v>0</v>
          </cell>
          <cell r="G29">
            <v>0</v>
          </cell>
        </row>
        <row r="30">
          <cell r="C30">
            <v>0</v>
          </cell>
          <cell r="D30">
            <v>0</v>
          </cell>
          <cell r="E30">
            <v>0</v>
          </cell>
          <cell r="F30">
            <v>0</v>
          </cell>
          <cell r="G30">
            <v>0</v>
          </cell>
        </row>
        <row r="31">
          <cell r="C31">
            <v>0</v>
          </cell>
          <cell r="D31">
            <v>0</v>
          </cell>
          <cell r="E31">
            <v>0</v>
          </cell>
          <cell r="F31">
            <v>0</v>
          </cell>
          <cell r="G31">
            <v>0</v>
          </cell>
        </row>
        <row r="32">
          <cell r="C32">
            <v>0</v>
          </cell>
          <cell r="D32">
            <v>0</v>
          </cell>
          <cell r="E32">
            <v>0</v>
          </cell>
          <cell r="F32">
            <v>0</v>
          </cell>
          <cell r="G32">
            <v>0</v>
          </cell>
        </row>
        <row r="33">
          <cell r="C33">
            <v>0</v>
          </cell>
          <cell r="D33">
            <v>0</v>
          </cell>
          <cell r="E33">
            <v>0</v>
          </cell>
          <cell r="F33">
            <v>0</v>
          </cell>
          <cell r="G33">
            <v>0</v>
          </cell>
        </row>
        <row r="34">
          <cell r="C34">
            <v>0</v>
          </cell>
          <cell r="D34">
            <v>0</v>
          </cell>
          <cell r="E34">
            <v>0</v>
          </cell>
          <cell r="F34">
            <v>0</v>
          </cell>
          <cell r="G34">
            <v>0</v>
          </cell>
        </row>
        <row r="35">
          <cell r="C35">
            <v>0</v>
          </cell>
          <cell r="D35">
            <v>0</v>
          </cell>
          <cell r="E35">
            <v>0</v>
          </cell>
          <cell r="F35">
            <v>0</v>
          </cell>
          <cell r="G35">
            <v>0</v>
          </cell>
        </row>
        <row r="36">
          <cell r="C36">
            <v>0</v>
          </cell>
          <cell r="D36">
            <v>0</v>
          </cell>
          <cell r="E36">
            <v>0</v>
          </cell>
          <cell r="F36">
            <v>0</v>
          </cell>
          <cell r="G36">
            <v>0</v>
          </cell>
        </row>
        <row r="39">
          <cell r="C39" t="str">
            <v>Legend</v>
          </cell>
          <cell r="D39">
            <v>0</v>
          </cell>
          <cell r="E39">
            <v>0</v>
          </cell>
          <cell r="F39">
            <v>0</v>
          </cell>
          <cell r="G39">
            <v>0</v>
          </cell>
        </row>
        <row r="40">
          <cell r="C40">
            <v>0</v>
          </cell>
          <cell r="D40">
            <v>0</v>
          </cell>
          <cell r="E40">
            <v>0</v>
          </cell>
          <cell r="F40">
            <v>0</v>
          </cell>
          <cell r="G40">
            <v>0</v>
          </cell>
        </row>
        <row r="41">
          <cell r="C41" t="str">
            <v>Tahoe</v>
          </cell>
          <cell r="D41">
            <v>0</v>
          </cell>
          <cell r="E41">
            <v>0</v>
          </cell>
          <cell r="F41">
            <v>0</v>
          </cell>
          <cell r="G41">
            <v>0</v>
          </cell>
        </row>
        <row r="42">
          <cell r="C42" t="str">
            <v>Tahoe Cons.</v>
          </cell>
          <cell r="D42" t="str">
            <v>Tahoe Consolidated</v>
          </cell>
          <cell r="E42">
            <v>0</v>
          </cell>
          <cell r="F42">
            <v>0</v>
          </cell>
          <cell r="G42">
            <v>0</v>
          </cell>
        </row>
        <row r="43">
          <cell r="C43" t="str">
            <v>Tahoe IP</v>
          </cell>
          <cell r="D43" t="str">
            <v>Tahoe IP Division</v>
          </cell>
          <cell r="E43">
            <v>0</v>
          </cell>
          <cell r="F43">
            <v>0</v>
          </cell>
          <cell r="G43">
            <v>0</v>
          </cell>
        </row>
        <row r="44">
          <cell r="C44" t="str">
            <v>Tahoe I&amp;O</v>
          </cell>
          <cell r="D44" t="str">
            <v>Tahoe I&amp;O Division</v>
          </cell>
          <cell r="E44">
            <v>0</v>
          </cell>
          <cell r="F44">
            <v>0</v>
          </cell>
          <cell r="G44">
            <v>0</v>
          </cell>
        </row>
        <row r="45">
          <cell r="C45">
            <v>0</v>
          </cell>
          <cell r="D45">
            <v>0</v>
          </cell>
          <cell r="E45">
            <v>0</v>
          </cell>
          <cell r="F45">
            <v>0</v>
          </cell>
          <cell r="G45">
            <v>0</v>
          </cell>
        </row>
        <row r="46">
          <cell r="C46" t="str">
            <v>"Stick" IP Licensing</v>
          </cell>
          <cell r="D46">
            <v>0</v>
          </cell>
          <cell r="E46">
            <v>0</v>
          </cell>
          <cell r="F46">
            <v>0</v>
          </cell>
          <cell r="G46">
            <v>0</v>
          </cell>
        </row>
        <row r="47">
          <cell r="C47" t="str">
            <v>ACTG</v>
          </cell>
          <cell r="D47" t="str">
            <v>Acacia Research Corp.</v>
          </cell>
          <cell r="E47">
            <v>0</v>
          </cell>
          <cell r="F47">
            <v>0</v>
          </cell>
          <cell r="G47">
            <v>0</v>
          </cell>
        </row>
        <row r="48">
          <cell r="C48" t="str">
            <v>IDCC</v>
          </cell>
          <cell r="D48" t="str">
            <v>InterDigital Inc.</v>
          </cell>
          <cell r="E48">
            <v>0</v>
          </cell>
          <cell r="F48">
            <v>0</v>
          </cell>
          <cell r="G48">
            <v>0</v>
          </cell>
        </row>
        <row r="49">
          <cell r="C49" t="str">
            <v>MSD-CA</v>
          </cell>
          <cell r="D49" t="str">
            <v>Mosaid Technologies Inc.</v>
          </cell>
          <cell r="E49">
            <v>0</v>
          </cell>
          <cell r="F49">
            <v>0</v>
          </cell>
          <cell r="G49">
            <v>0</v>
          </cell>
        </row>
        <row r="50">
          <cell r="C50" t="str">
            <v>MOSY</v>
          </cell>
          <cell r="D50" t="str">
            <v>MoSys Inc.</v>
          </cell>
          <cell r="E50">
            <v>0</v>
          </cell>
          <cell r="F50">
            <v>0</v>
          </cell>
          <cell r="G50">
            <v>0</v>
          </cell>
        </row>
        <row r="51">
          <cell r="C51" t="str">
            <v>RMBS</v>
          </cell>
          <cell r="D51" t="str">
            <v>Rambus Inc.</v>
          </cell>
          <cell r="E51">
            <v>0</v>
          </cell>
          <cell r="F51">
            <v>0</v>
          </cell>
          <cell r="G51">
            <v>0</v>
          </cell>
        </row>
        <row r="52">
          <cell r="C52" t="str">
            <v>PRXC</v>
          </cell>
          <cell r="D52" t="str">
            <v>RPX Corp.</v>
          </cell>
          <cell r="E52">
            <v>0</v>
          </cell>
          <cell r="F52">
            <v>0</v>
          </cell>
          <cell r="G52">
            <v>0</v>
          </cell>
        </row>
        <row r="53">
          <cell r="C53" t="str">
            <v>WIN-CA</v>
          </cell>
          <cell r="D53" t="str">
            <v>Wi-Lan Inc.</v>
          </cell>
          <cell r="E53">
            <v>0</v>
          </cell>
          <cell r="F53">
            <v>0</v>
          </cell>
          <cell r="G53">
            <v>0</v>
          </cell>
        </row>
        <row r="54">
          <cell r="C54">
            <v>0</v>
          </cell>
          <cell r="D54">
            <v>0</v>
          </cell>
          <cell r="E54">
            <v>0</v>
          </cell>
          <cell r="F54">
            <v>0</v>
          </cell>
          <cell r="G54">
            <v>0</v>
          </cell>
        </row>
        <row r="55">
          <cell r="C55" t="str">
            <v>Traditional IP Licensing</v>
          </cell>
          <cell r="D55">
            <v>0</v>
          </cell>
          <cell r="E55">
            <v>0</v>
          </cell>
          <cell r="F55">
            <v>0</v>
          </cell>
          <cell r="G55">
            <v>0</v>
          </cell>
        </row>
        <row r="56">
          <cell r="C56" t="str">
            <v>ARMH</v>
          </cell>
          <cell r="D56" t="str">
            <v>ARM Holdings PLC ADS</v>
          </cell>
          <cell r="E56">
            <v>0</v>
          </cell>
          <cell r="F56">
            <v>0</v>
          </cell>
          <cell r="G56">
            <v>0</v>
          </cell>
        </row>
        <row r="57">
          <cell r="C57" t="str">
            <v>CEVA</v>
          </cell>
          <cell r="D57" t="str">
            <v>CEVA Inc.</v>
          </cell>
          <cell r="E57">
            <v>0</v>
          </cell>
          <cell r="F57">
            <v>0</v>
          </cell>
          <cell r="G57">
            <v>0</v>
          </cell>
        </row>
        <row r="58">
          <cell r="C58" t="str">
            <v>DLB</v>
          </cell>
          <cell r="D58" t="str">
            <v xml:space="preserve">Dolby Laboratories Inc. </v>
          </cell>
          <cell r="E58">
            <v>0</v>
          </cell>
          <cell r="F58">
            <v>0</v>
          </cell>
          <cell r="G58">
            <v>0</v>
          </cell>
        </row>
        <row r="59">
          <cell r="C59" t="str">
            <v>IMG-GB</v>
          </cell>
          <cell r="D59" t="str">
            <v>Imagination Technologies Group PLC</v>
          </cell>
          <cell r="E59">
            <v>0</v>
          </cell>
          <cell r="F59">
            <v>0</v>
          </cell>
          <cell r="G59">
            <v>0</v>
          </cell>
        </row>
        <row r="60">
          <cell r="C60" t="str">
            <v>MIPS</v>
          </cell>
          <cell r="D60" t="str">
            <v>MIPS Technologies Inc.</v>
          </cell>
          <cell r="E60">
            <v>0</v>
          </cell>
          <cell r="F60">
            <v>0</v>
          </cell>
          <cell r="G60">
            <v>0</v>
          </cell>
        </row>
        <row r="61">
          <cell r="C61" t="str">
            <v>QCOM</v>
          </cell>
          <cell r="D61" t="str">
            <v>QUALCOMM Inc.</v>
          </cell>
          <cell r="E61">
            <v>0</v>
          </cell>
          <cell r="F61">
            <v>0</v>
          </cell>
          <cell r="G61">
            <v>0</v>
          </cell>
        </row>
        <row r="62">
          <cell r="C62">
            <v>0</v>
          </cell>
          <cell r="D62">
            <v>0</v>
          </cell>
          <cell r="E62">
            <v>0</v>
          </cell>
          <cell r="F62">
            <v>0</v>
          </cell>
          <cell r="G62">
            <v>0</v>
          </cell>
        </row>
        <row r="63">
          <cell r="C63" t="str">
            <v>Multimedia Device Focused</v>
          </cell>
          <cell r="D63">
            <v>0</v>
          </cell>
          <cell r="E63">
            <v>0</v>
          </cell>
          <cell r="F63">
            <v>0</v>
          </cell>
          <cell r="G63">
            <v>0</v>
          </cell>
        </row>
        <row r="64">
          <cell r="C64" t="str">
            <v>IMMR</v>
          </cell>
          <cell r="D64" t="str">
            <v>Immersion Corp.</v>
          </cell>
          <cell r="E64">
            <v>0</v>
          </cell>
          <cell r="F64">
            <v>0</v>
          </cell>
          <cell r="G64">
            <v>0</v>
          </cell>
        </row>
        <row r="65">
          <cell r="C65" t="str">
            <v>MVIS</v>
          </cell>
          <cell r="D65" t="str">
            <v>Microvision Inc.</v>
          </cell>
          <cell r="E65">
            <v>0</v>
          </cell>
          <cell r="F65">
            <v>0</v>
          </cell>
          <cell r="G65">
            <v>0</v>
          </cell>
        </row>
        <row r="66">
          <cell r="C66" t="str">
            <v>OVTI</v>
          </cell>
          <cell r="D66" t="str">
            <v>OmniVision Technologies Inc.</v>
          </cell>
          <cell r="E66">
            <v>0</v>
          </cell>
          <cell r="F66">
            <v>0</v>
          </cell>
          <cell r="G66">
            <v>0</v>
          </cell>
        </row>
        <row r="67">
          <cell r="C67" t="str">
            <v>PANL</v>
          </cell>
          <cell r="D67" t="str">
            <v>Universal Display Corp.</v>
          </cell>
          <cell r="E67">
            <v>0</v>
          </cell>
          <cell r="F67">
            <v>0</v>
          </cell>
          <cell r="G67">
            <v>0</v>
          </cell>
        </row>
        <row r="68">
          <cell r="C68">
            <v>0</v>
          </cell>
          <cell r="D68">
            <v>0</v>
          </cell>
          <cell r="E68">
            <v>0</v>
          </cell>
          <cell r="F68">
            <v>0</v>
          </cell>
          <cell r="G68">
            <v>0</v>
          </cell>
        </row>
        <row r="69">
          <cell r="C69">
            <v>0</v>
          </cell>
          <cell r="D69">
            <v>0</v>
          </cell>
          <cell r="E69">
            <v>0</v>
          </cell>
          <cell r="F69">
            <v>0</v>
          </cell>
          <cell r="G69">
            <v>0</v>
          </cell>
        </row>
        <row r="70">
          <cell r="C70">
            <v>0</v>
          </cell>
          <cell r="D70">
            <v>0</v>
          </cell>
          <cell r="E70">
            <v>0</v>
          </cell>
          <cell r="F70">
            <v>0</v>
          </cell>
          <cell r="G70">
            <v>0</v>
          </cell>
        </row>
        <row r="71">
          <cell r="C71">
            <v>0</v>
          </cell>
          <cell r="D71">
            <v>0</v>
          </cell>
          <cell r="E71">
            <v>0</v>
          </cell>
          <cell r="F71">
            <v>0</v>
          </cell>
          <cell r="G71">
            <v>0</v>
          </cell>
        </row>
        <row r="72">
          <cell r="C72">
            <v>0</v>
          </cell>
          <cell r="D72">
            <v>0</v>
          </cell>
          <cell r="E72">
            <v>0</v>
          </cell>
          <cell r="F72">
            <v>0</v>
          </cell>
          <cell r="G72">
            <v>0</v>
          </cell>
        </row>
        <row r="73">
          <cell r="C73">
            <v>0</v>
          </cell>
          <cell r="D73">
            <v>0</v>
          </cell>
          <cell r="E73">
            <v>0</v>
          </cell>
          <cell r="F73">
            <v>0</v>
          </cell>
          <cell r="G73">
            <v>0</v>
          </cell>
        </row>
        <row r="74">
          <cell r="C74">
            <v>0</v>
          </cell>
          <cell r="D74">
            <v>0</v>
          </cell>
          <cell r="E74">
            <v>0</v>
          </cell>
          <cell r="F74">
            <v>0</v>
          </cell>
          <cell r="G74">
            <v>0</v>
          </cell>
        </row>
        <row r="75">
          <cell r="C75">
            <v>0</v>
          </cell>
          <cell r="D75">
            <v>0</v>
          </cell>
          <cell r="E75">
            <v>0</v>
          </cell>
          <cell r="F75">
            <v>0</v>
          </cell>
          <cell r="G75">
            <v>0</v>
          </cell>
        </row>
        <row r="76">
          <cell r="C76">
            <v>0</v>
          </cell>
          <cell r="D76">
            <v>0</v>
          </cell>
          <cell r="E76">
            <v>0</v>
          </cell>
          <cell r="F76">
            <v>0</v>
          </cell>
          <cell r="G76">
            <v>0</v>
          </cell>
        </row>
        <row r="77">
          <cell r="C77">
            <v>0</v>
          </cell>
          <cell r="D77">
            <v>0</v>
          </cell>
          <cell r="E77">
            <v>0</v>
          </cell>
          <cell r="F77">
            <v>0</v>
          </cell>
          <cell r="G77">
            <v>0</v>
          </cell>
        </row>
        <row r="78">
          <cell r="C78">
            <v>0</v>
          </cell>
          <cell r="D78">
            <v>0</v>
          </cell>
          <cell r="E78">
            <v>0</v>
          </cell>
          <cell r="F78">
            <v>0</v>
          </cell>
          <cell r="G78">
            <v>0</v>
          </cell>
        </row>
        <row r="79">
          <cell r="C79">
            <v>0</v>
          </cell>
          <cell r="D79">
            <v>0</v>
          </cell>
          <cell r="E79">
            <v>0</v>
          </cell>
          <cell r="F79">
            <v>0</v>
          </cell>
          <cell r="G79">
            <v>0</v>
          </cell>
        </row>
        <row r="80">
          <cell r="C80">
            <v>0</v>
          </cell>
          <cell r="D80">
            <v>0</v>
          </cell>
          <cell r="E80">
            <v>0</v>
          </cell>
          <cell r="F80">
            <v>0</v>
          </cell>
          <cell r="G80">
            <v>0</v>
          </cell>
        </row>
        <row r="81">
          <cell r="C81">
            <v>0</v>
          </cell>
          <cell r="D81">
            <v>0</v>
          </cell>
          <cell r="E81">
            <v>0</v>
          </cell>
          <cell r="F81">
            <v>0</v>
          </cell>
          <cell r="G81">
            <v>0</v>
          </cell>
        </row>
        <row r="82">
          <cell r="C82">
            <v>0</v>
          </cell>
          <cell r="D82">
            <v>0</v>
          </cell>
          <cell r="E82">
            <v>0</v>
          </cell>
          <cell r="F82">
            <v>0</v>
          </cell>
          <cell r="G82">
            <v>0</v>
          </cell>
        </row>
        <row r="83">
          <cell r="C83">
            <v>0</v>
          </cell>
          <cell r="D83">
            <v>0</v>
          </cell>
          <cell r="E83">
            <v>0</v>
          </cell>
          <cell r="F83">
            <v>0</v>
          </cell>
          <cell r="G83">
            <v>0</v>
          </cell>
        </row>
        <row r="84">
          <cell r="C84">
            <v>0</v>
          </cell>
          <cell r="D84">
            <v>0</v>
          </cell>
          <cell r="E84">
            <v>0</v>
          </cell>
          <cell r="F84">
            <v>0</v>
          </cell>
          <cell r="G84">
            <v>0</v>
          </cell>
        </row>
        <row r="85">
          <cell r="C85">
            <v>0</v>
          </cell>
          <cell r="D85">
            <v>0</v>
          </cell>
          <cell r="E85">
            <v>0</v>
          </cell>
          <cell r="F85">
            <v>0</v>
          </cell>
          <cell r="G85">
            <v>0</v>
          </cell>
        </row>
        <row r="86">
          <cell r="C86">
            <v>0</v>
          </cell>
          <cell r="D86">
            <v>0</v>
          </cell>
          <cell r="E86">
            <v>0</v>
          </cell>
          <cell r="F86">
            <v>0</v>
          </cell>
          <cell r="G86">
            <v>0</v>
          </cell>
        </row>
        <row r="87">
          <cell r="C87">
            <v>0</v>
          </cell>
          <cell r="D87">
            <v>0</v>
          </cell>
          <cell r="E87">
            <v>0</v>
          </cell>
          <cell r="F87">
            <v>0</v>
          </cell>
          <cell r="G87">
            <v>0</v>
          </cell>
        </row>
        <row r="88">
          <cell r="C88">
            <v>0</v>
          </cell>
          <cell r="D88">
            <v>0</v>
          </cell>
          <cell r="E88">
            <v>0</v>
          </cell>
          <cell r="F88">
            <v>0</v>
          </cell>
          <cell r="G88">
            <v>0</v>
          </cell>
        </row>
        <row r="89">
          <cell r="C89">
            <v>0</v>
          </cell>
          <cell r="D89">
            <v>0</v>
          </cell>
          <cell r="E89">
            <v>0</v>
          </cell>
          <cell r="F89">
            <v>0</v>
          </cell>
          <cell r="G89">
            <v>0</v>
          </cell>
        </row>
        <row r="90">
          <cell r="C90">
            <v>0</v>
          </cell>
          <cell r="D90">
            <v>0</v>
          </cell>
          <cell r="E90">
            <v>0</v>
          </cell>
          <cell r="F90">
            <v>0</v>
          </cell>
          <cell r="G90">
            <v>0</v>
          </cell>
        </row>
        <row r="91">
          <cell r="C91">
            <v>0</v>
          </cell>
          <cell r="D91">
            <v>0</v>
          </cell>
          <cell r="E91">
            <v>0</v>
          </cell>
          <cell r="F91">
            <v>0</v>
          </cell>
          <cell r="G91">
            <v>0</v>
          </cell>
        </row>
        <row r="92">
          <cell r="C92">
            <v>0</v>
          </cell>
          <cell r="D92">
            <v>0</v>
          </cell>
          <cell r="E92">
            <v>0</v>
          </cell>
          <cell r="F92">
            <v>0</v>
          </cell>
          <cell r="G92">
            <v>0</v>
          </cell>
        </row>
        <row r="93">
          <cell r="C93">
            <v>0</v>
          </cell>
          <cell r="D93">
            <v>0</v>
          </cell>
          <cell r="E93">
            <v>0</v>
          </cell>
          <cell r="F93">
            <v>0</v>
          </cell>
          <cell r="G93">
            <v>0</v>
          </cell>
        </row>
        <row r="94">
          <cell r="C94">
            <v>0</v>
          </cell>
          <cell r="D94">
            <v>0</v>
          </cell>
          <cell r="E94">
            <v>0</v>
          </cell>
          <cell r="F94">
            <v>0</v>
          </cell>
          <cell r="G94">
            <v>0</v>
          </cell>
        </row>
        <row r="95">
          <cell r="C95">
            <v>0</v>
          </cell>
          <cell r="D95">
            <v>0</v>
          </cell>
          <cell r="E95">
            <v>0</v>
          </cell>
          <cell r="F95">
            <v>0</v>
          </cell>
          <cell r="G95">
            <v>0</v>
          </cell>
        </row>
        <row r="96">
          <cell r="C96">
            <v>0</v>
          </cell>
          <cell r="D96">
            <v>0</v>
          </cell>
          <cell r="E96">
            <v>0</v>
          </cell>
          <cell r="F96">
            <v>0</v>
          </cell>
          <cell r="G96">
            <v>0</v>
          </cell>
        </row>
        <row r="97">
          <cell r="C97">
            <v>0</v>
          </cell>
          <cell r="D97">
            <v>0</v>
          </cell>
          <cell r="E97">
            <v>0</v>
          </cell>
          <cell r="F97">
            <v>0</v>
          </cell>
          <cell r="G97">
            <v>0</v>
          </cell>
        </row>
        <row r="98">
          <cell r="C98">
            <v>0</v>
          </cell>
          <cell r="D98">
            <v>0</v>
          </cell>
          <cell r="E98">
            <v>0</v>
          </cell>
          <cell r="F98">
            <v>0</v>
          </cell>
          <cell r="G98">
            <v>0</v>
          </cell>
        </row>
        <row r="99">
          <cell r="C99">
            <v>0</v>
          </cell>
          <cell r="D99">
            <v>0</v>
          </cell>
          <cell r="E99">
            <v>0</v>
          </cell>
          <cell r="F99">
            <v>0</v>
          </cell>
          <cell r="G99">
            <v>0</v>
          </cell>
        </row>
        <row r="100">
          <cell r="C100">
            <v>0</v>
          </cell>
          <cell r="D100">
            <v>0</v>
          </cell>
          <cell r="E100">
            <v>0</v>
          </cell>
          <cell r="F100">
            <v>0</v>
          </cell>
          <cell r="G100">
            <v>0</v>
          </cell>
        </row>
        <row r="101">
          <cell r="C101">
            <v>0</v>
          </cell>
          <cell r="D101">
            <v>0</v>
          </cell>
          <cell r="E101">
            <v>0</v>
          </cell>
          <cell r="F101">
            <v>0</v>
          </cell>
          <cell r="G101">
            <v>0</v>
          </cell>
        </row>
        <row r="102">
          <cell r="C102">
            <v>0</v>
          </cell>
          <cell r="D102">
            <v>0</v>
          </cell>
          <cell r="E102">
            <v>0</v>
          </cell>
          <cell r="F102">
            <v>0</v>
          </cell>
          <cell r="G102">
            <v>0</v>
          </cell>
        </row>
        <row r="103">
          <cell r="C103">
            <v>0</v>
          </cell>
          <cell r="D103">
            <v>0</v>
          </cell>
          <cell r="E103">
            <v>0</v>
          </cell>
          <cell r="F103">
            <v>0</v>
          </cell>
          <cell r="G103">
            <v>0</v>
          </cell>
        </row>
        <row r="104">
          <cell r="C104">
            <v>0</v>
          </cell>
          <cell r="D104">
            <v>0</v>
          </cell>
          <cell r="E104">
            <v>0</v>
          </cell>
          <cell r="F104">
            <v>0</v>
          </cell>
          <cell r="G104">
            <v>0</v>
          </cell>
        </row>
        <row r="105">
          <cell r="C105">
            <v>0</v>
          </cell>
          <cell r="D105">
            <v>0</v>
          </cell>
          <cell r="E105">
            <v>0</v>
          </cell>
          <cell r="F105">
            <v>0</v>
          </cell>
          <cell r="G105">
            <v>0</v>
          </cell>
        </row>
        <row r="106">
          <cell r="C106">
            <v>0</v>
          </cell>
          <cell r="D106">
            <v>0</v>
          </cell>
          <cell r="E106">
            <v>0</v>
          </cell>
          <cell r="F106">
            <v>0</v>
          </cell>
          <cell r="G106">
            <v>0</v>
          </cell>
        </row>
        <row r="107">
          <cell r="C107">
            <v>0</v>
          </cell>
          <cell r="D107">
            <v>0</v>
          </cell>
          <cell r="E107">
            <v>0</v>
          </cell>
          <cell r="F107">
            <v>0</v>
          </cell>
          <cell r="G107">
            <v>0</v>
          </cell>
        </row>
        <row r="108">
          <cell r="C108">
            <v>0</v>
          </cell>
          <cell r="D108">
            <v>0</v>
          </cell>
          <cell r="E108">
            <v>0</v>
          </cell>
          <cell r="F108">
            <v>0</v>
          </cell>
          <cell r="G108">
            <v>0</v>
          </cell>
        </row>
        <row r="109">
          <cell r="C109">
            <v>0</v>
          </cell>
          <cell r="D109">
            <v>0</v>
          </cell>
          <cell r="E109">
            <v>0</v>
          </cell>
          <cell r="F109">
            <v>0</v>
          </cell>
          <cell r="G109">
            <v>0</v>
          </cell>
        </row>
        <row r="110">
          <cell r="C110">
            <v>0</v>
          </cell>
          <cell r="D110">
            <v>0</v>
          </cell>
          <cell r="E110">
            <v>0</v>
          </cell>
          <cell r="F110">
            <v>0</v>
          </cell>
          <cell r="G110">
            <v>0</v>
          </cell>
        </row>
      </sheetData>
      <sheetData sheetId="2"/>
      <sheetData sheetId="3">
        <row r="2">
          <cell r="A2" t="str">
            <v>($MM)</v>
          </cell>
          <cell r="B2">
            <v>0</v>
          </cell>
          <cell r="C2">
            <v>0</v>
          </cell>
        </row>
        <row r="3">
          <cell r="A3">
            <v>0</v>
          </cell>
          <cell r="B3" t="str">
            <v>CY2011</v>
          </cell>
          <cell r="C3" t="str">
            <v>CY2012</v>
          </cell>
          <cell r="D3" t="str">
            <v>CY2013</v>
          </cell>
          <cell r="E3" t="str">
            <v>CY2014</v>
          </cell>
        </row>
        <row r="4">
          <cell r="A4" t="str">
            <v>Income Statement</v>
          </cell>
          <cell r="B4">
            <v>0</v>
          </cell>
          <cell r="C4">
            <v>0</v>
          </cell>
          <cell r="D4">
            <v>0</v>
          </cell>
          <cell r="E4">
            <v>0</v>
          </cell>
        </row>
        <row r="6">
          <cell r="A6" t="str">
            <v>Total Sales</v>
          </cell>
          <cell r="B6">
            <v>4572</v>
          </cell>
          <cell r="C6">
            <v>4135</v>
          </cell>
          <cell r="D6">
            <v>4581</v>
          </cell>
          <cell r="E6">
            <v>4790</v>
          </cell>
        </row>
        <row r="7">
          <cell r="B7">
            <v>0</v>
          </cell>
          <cell r="C7">
            <v>0</v>
          </cell>
          <cell r="D7">
            <v>0</v>
          </cell>
          <cell r="E7">
            <v>0</v>
          </cell>
        </row>
        <row r="8">
          <cell r="A8" t="str">
            <v>Cost of Sales</v>
          </cell>
          <cell r="B8">
            <v>2510</v>
          </cell>
          <cell r="C8">
            <v>2288.6</v>
          </cell>
          <cell r="D8">
            <v>2359.6</v>
          </cell>
          <cell r="E8">
            <v>2362.6</v>
          </cell>
        </row>
        <row r="9">
          <cell r="B9">
            <v>0</v>
          </cell>
          <cell r="C9">
            <v>0</v>
          </cell>
          <cell r="D9">
            <v>0</v>
          </cell>
          <cell r="E9">
            <v>0</v>
          </cell>
        </row>
        <row r="10">
          <cell r="A10" t="str">
            <v>Gross Profit</v>
          </cell>
          <cell r="B10">
            <v>2062</v>
          </cell>
          <cell r="C10">
            <v>1846.4</v>
          </cell>
          <cell r="D10">
            <v>2221.4</v>
          </cell>
          <cell r="E10">
            <v>2427.4</v>
          </cell>
        </row>
        <row r="11">
          <cell r="B11">
            <v>0</v>
          </cell>
          <cell r="C11">
            <v>0</v>
          </cell>
          <cell r="D11">
            <v>0</v>
          </cell>
          <cell r="E11">
            <v>0</v>
          </cell>
        </row>
        <row r="12">
          <cell r="A12" t="str">
            <v>R&amp;D</v>
          </cell>
          <cell r="B12">
            <v>797</v>
          </cell>
          <cell r="C12">
            <v>745.5</v>
          </cell>
          <cell r="D12">
            <v>797.2</v>
          </cell>
          <cell r="E12">
            <v>832.8</v>
          </cell>
        </row>
        <row r="13">
          <cell r="A13" t="str">
            <v>SG&amp;A</v>
          </cell>
          <cell r="B13">
            <v>504</v>
          </cell>
          <cell r="C13">
            <v>453.9</v>
          </cell>
          <cell r="D13">
            <v>510.9</v>
          </cell>
          <cell r="E13">
            <v>524.4</v>
          </cell>
        </row>
        <row r="14">
          <cell r="A14" t="str">
            <v>Total Operating Expenses</v>
          </cell>
          <cell r="B14">
            <v>1301</v>
          </cell>
          <cell r="C14">
            <v>1199.4000000000001</v>
          </cell>
          <cell r="D14">
            <v>1308.0999999999999</v>
          </cell>
          <cell r="E14">
            <v>1357.1999999999998</v>
          </cell>
        </row>
        <row r="15">
          <cell r="B15">
            <v>0</v>
          </cell>
          <cell r="C15">
            <v>0</v>
          </cell>
          <cell r="D15">
            <v>0</v>
          </cell>
          <cell r="E15">
            <v>0</v>
          </cell>
        </row>
        <row r="16">
          <cell r="A16" t="str">
            <v>Operating Income</v>
          </cell>
          <cell r="B16">
            <v>761</v>
          </cell>
          <cell r="C16">
            <v>647</v>
          </cell>
          <cell r="D16">
            <v>913.30000000000018</v>
          </cell>
          <cell r="E16">
            <v>1070.2000000000003</v>
          </cell>
        </row>
        <row r="17">
          <cell r="B17">
            <v>0</v>
          </cell>
          <cell r="C17">
            <v>0</v>
          </cell>
          <cell r="D17">
            <v>0</v>
          </cell>
          <cell r="E17">
            <v>0</v>
          </cell>
        </row>
        <row r="18">
          <cell r="A18" t="str">
            <v>Depreciation</v>
          </cell>
          <cell r="B18">
            <v>458</v>
          </cell>
          <cell r="C18">
            <v>229.8</v>
          </cell>
          <cell r="D18">
            <v>225</v>
          </cell>
          <cell r="E18">
            <v>214</v>
          </cell>
        </row>
        <row r="19">
          <cell r="A19" t="str">
            <v>EBITDA</v>
          </cell>
          <cell r="B19">
            <v>1219</v>
          </cell>
          <cell r="C19">
            <v>876.8</v>
          </cell>
          <cell r="D19">
            <v>1138.3000000000002</v>
          </cell>
          <cell r="E19">
            <v>1284.2000000000003</v>
          </cell>
        </row>
        <row r="20">
          <cell r="B20">
            <v>0</v>
          </cell>
          <cell r="C20">
            <v>0</v>
          </cell>
          <cell r="D20">
            <v>0</v>
          </cell>
          <cell r="E20">
            <v>0</v>
          </cell>
        </row>
        <row r="21">
          <cell r="A21" t="str">
            <v>Interest Expenses</v>
          </cell>
          <cell r="B21">
            <v>563</v>
          </cell>
          <cell r="C21">
            <v>596</v>
          </cell>
          <cell r="D21">
            <v>596</v>
          </cell>
          <cell r="E21">
            <v>596</v>
          </cell>
        </row>
        <row r="22">
          <cell r="A22" t="str">
            <v>Other</v>
          </cell>
          <cell r="B22">
            <v>-20</v>
          </cell>
          <cell r="C22">
            <v>-95</v>
          </cell>
          <cell r="D22">
            <v>-129.5</v>
          </cell>
          <cell r="E22">
            <v>-175</v>
          </cell>
        </row>
        <row r="23">
          <cell r="A23" t="str">
            <v>Total Non-Operating Expenses</v>
          </cell>
          <cell r="B23">
            <v>543</v>
          </cell>
          <cell r="C23">
            <v>501</v>
          </cell>
          <cell r="D23">
            <v>466.5</v>
          </cell>
          <cell r="E23">
            <v>421</v>
          </cell>
        </row>
        <row r="24">
          <cell r="B24">
            <v>0</v>
          </cell>
          <cell r="C24">
            <v>0</v>
          </cell>
          <cell r="D24">
            <v>0</v>
          </cell>
          <cell r="E24">
            <v>0</v>
          </cell>
        </row>
        <row r="25">
          <cell r="A25" t="str">
            <v>Pretax Profits</v>
          </cell>
          <cell r="B25">
            <v>218</v>
          </cell>
          <cell r="C25">
            <v>146</v>
          </cell>
          <cell r="D25">
            <v>446.80000000000018</v>
          </cell>
          <cell r="E25">
            <v>649.20000000000027</v>
          </cell>
        </row>
        <row r="26">
          <cell r="B26">
            <v>0</v>
          </cell>
          <cell r="C26">
            <v>0</v>
          </cell>
          <cell r="D26">
            <v>0</v>
          </cell>
          <cell r="E26">
            <v>0</v>
          </cell>
        </row>
        <row r="27">
          <cell r="A27" t="str">
            <v>Taxes</v>
          </cell>
          <cell r="B27">
            <v>28</v>
          </cell>
          <cell r="C27">
            <v>20</v>
          </cell>
          <cell r="D27">
            <v>20</v>
          </cell>
          <cell r="E27">
            <v>20</v>
          </cell>
        </row>
        <row r="28">
          <cell r="A28" t="str">
            <v>Net Profit</v>
          </cell>
          <cell r="B28">
            <v>190</v>
          </cell>
          <cell r="C28">
            <v>126</v>
          </cell>
          <cell r="D28">
            <v>426.80000000000018</v>
          </cell>
          <cell r="E28">
            <v>629.20000000000027</v>
          </cell>
        </row>
        <row r="29">
          <cell r="B29">
            <v>0</v>
          </cell>
          <cell r="C29">
            <v>0</v>
          </cell>
          <cell r="D29">
            <v>0</v>
          </cell>
          <cell r="E29">
            <v>0</v>
          </cell>
        </row>
        <row r="30">
          <cell r="A30" t="str">
            <v>Diluted EPS</v>
          </cell>
          <cell r="B30">
            <v>0.84</v>
          </cell>
          <cell r="C30">
            <v>0.5</v>
          </cell>
          <cell r="D30">
            <v>1.7</v>
          </cell>
          <cell r="E30">
            <v>2.5</v>
          </cell>
        </row>
        <row r="31">
          <cell r="A31" t="str">
            <v>Average Share (MM)</v>
          </cell>
          <cell r="B31">
            <v>226.1904761904762</v>
          </cell>
          <cell r="C31">
            <v>252</v>
          </cell>
          <cell r="D31">
            <v>251.05882352941188</v>
          </cell>
          <cell r="E31">
            <v>251.68000000000012</v>
          </cell>
        </row>
        <row r="33">
          <cell r="A33" t="str">
            <v>Gross Margin</v>
          </cell>
          <cell r="B33">
            <v>0.45100612423447067</v>
          </cell>
          <cell r="C33">
            <v>0.44652962515114875</v>
          </cell>
          <cell r="D33">
            <v>0.48491595721458197</v>
          </cell>
          <cell r="E33">
            <v>0.50676409185803761</v>
          </cell>
        </row>
        <row r="34">
          <cell r="A34" t="str">
            <v>R&amp;D % of Sales</v>
          </cell>
          <cell r="B34">
            <v>0.17432195975503062</v>
          </cell>
          <cell r="C34">
            <v>0.18029020556227326</v>
          </cell>
          <cell r="D34">
            <v>0.17402313905260861</v>
          </cell>
          <cell r="E34">
            <v>0.17386221294363255</v>
          </cell>
        </row>
        <row r="35">
          <cell r="A35" t="str">
            <v>SG&amp;A % of Sales</v>
          </cell>
          <cell r="B35">
            <v>0.11023622047244094</v>
          </cell>
          <cell r="C35">
            <v>0.10977025392986699</v>
          </cell>
          <cell r="D35">
            <v>0.11152586771447281</v>
          </cell>
          <cell r="E35">
            <v>0.10947807933194154</v>
          </cell>
        </row>
        <row r="36">
          <cell r="A36" t="str">
            <v>Operating Margin</v>
          </cell>
          <cell r="B36">
            <v>0.16644794400699914</v>
          </cell>
          <cell r="C36">
            <v>0.15646916565900845</v>
          </cell>
          <cell r="D36">
            <v>0.19936695044750058</v>
          </cell>
          <cell r="E36">
            <v>0.22342379958246353</v>
          </cell>
        </row>
        <row r="37">
          <cell r="A37" t="str">
            <v>EBITDA Margin</v>
          </cell>
          <cell r="B37">
            <v>0.26662292213473315</v>
          </cell>
          <cell r="C37">
            <v>0.21204353083434099</v>
          </cell>
          <cell r="D37">
            <v>0.24848286400349273</v>
          </cell>
          <cell r="E37">
            <v>0.26810020876826729</v>
          </cell>
        </row>
        <row r="38">
          <cell r="A38" t="str">
            <v>Net Income Margin</v>
          </cell>
          <cell r="B38">
            <v>4.1557305336832898E-2</v>
          </cell>
          <cell r="C38">
            <v>3.0471584038694075E-2</v>
          </cell>
          <cell r="D38">
            <v>9.3167430691988684E-2</v>
          </cell>
          <cell r="E38">
            <v>0.13135699373695203</v>
          </cell>
        </row>
        <row r="42">
          <cell r="A42" t="str">
            <v>($MM)</v>
          </cell>
          <cell r="B42">
            <v>0</v>
          </cell>
          <cell r="C42">
            <v>0</v>
          </cell>
        </row>
        <row r="43">
          <cell r="A43">
            <v>0</v>
          </cell>
          <cell r="B43">
            <v>0</v>
          </cell>
          <cell r="C43">
            <v>0</v>
          </cell>
          <cell r="D43">
            <v>40634</v>
          </cell>
          <cell r="E43">
            <v>40908</v>
          </cell>
          <cell r="F43">
            <v>40999</v>
          </cell>
        </row>
        <row r="44">
          <cell r="A44" t="str">
            <v>Balance Sheet</v>
          </cell>
          <cell r="B44">
            <v>0</v>
          </cell>
          <cell r="C44">
            <v>0</v>
          </cell>
          <cell r="D44">
            <v>0</v>
          </cell>
          <cell r="E44">
            <v>0</v>
          </cell>
          <cell r="F44">
            <v>0</v>
          </cell>
        </row>
        <row r="46">
          <cell r="A46" t="str">
            <v>Total Assets</v>
          </cell>
          <cell r="B46">
            <v>0</v>
          </cell>
          <cell r="C46">
            <v>0</v>
          </cell>
          <cell r="D46">
            <v>4097</v>
          </cell>
          <cell r="E46">
            <v>3415</v>
          </cell>
          <cell r="F46">
            <v>3371</v>
          </cell>
        </row>
        <row r="47">
          <cell r="A47" t="str">
            <v>Cash &amp; Cash Equiv.</v>
          </cell>
          <cell r="B47">
            <v>0</v>
          </cell>
          <cell r="C47">
            <v>0</v>
          </cell>
          <cell r="D47">
            <v>1035</v>
          </cell>
          <cell r="E47">
            <v>772</v>
          </cell>
          <cell r="F47">
            <v>760</v>
          </cell>
        </row>
        <row r="48">
          <cell r="A48" t="str">
            <v>Inventories</v>
          </cell>
          <cell r="B48">
            <v>0</v>
          </cell>
          <cell r="C48">
            <v>0</v>
          </cell>
          <cell r="D48">
            <v>742</v>
          </cell>
          <cell r="E48">
            <v>803</v>
          </cell>
          <cell r="F48">
            <v>816</v>
          </cell>
        </row>
        <row r="49">
          <cell r="A49">
            <v>0</v>
          </cell>
          <cell r="B49">
            <v>0</v>
          </cell>
          <cell r="C49">
            <v>0</v>
          </cell>
        </row>
        <row r="50">
          <cell r="A50" t="str">
            <v>Total Liabilities</v>
          </cell>
          <cell r="B50">
            <v>0</v>
          </cell>
          <cell r="C50">
            <v>0</v>
          </cell>
          <cell r="D50">
            <v>9173</v>
          </cell>
          <cell r="E50">
            <v>7895</v>
          </cell>
          <cell r="F50">
            <v>7843</v>
          </cell>
        </row>
        <row r="51">
          <cell r="A51" t="str">
            <v>Total Debt</v>
          </cell>
          <cell r="B51">
            <v>0</v>
          </cell>
          <cell r="C51">
            <v>0</v>
          </cell>
          <cell r="D51">
            <v>7609</v>
          </cell>
          <cell r="E51">
            <v>6591</v>
          </cell>
          <cell r="F51">
            <v>6585</v>
          </cell>
        </row>
        <row r="52">
          <cell r="A52">
            <v>0</v>
          </cell>
          <cell r="B52">
            <v>0</v>
          </cell>
          <cell r="C52">
            <v>0</v>
          </cell>
        </row>
        <row r="53">
          <cell r="A53" t="str">
            <v>Total Shareholders' Equity</v>
          </cell>
          <cell r="B53">
            <v>0</v>
          </cell>
          <cell r="C53">
            <v>0</v>
          </cell>
          <cell r="D53">
            <v>-5076</v>
          </cell>
          <cell r="E53">
            <v>-4480</v>
          </cell>
          <cell r="F53">
            <v>-4472</v>
          </cell>
        </row>
        <row r="54">
          <cell r="A54">
            <v>0</v>
          </cell>
          <cell r="B54">
            <v>0</v>
          </cell>
          <cell r="C54">
            <v>0</v>
          </cell>
        </row>
        <row r="55">
          <cell r="A55">
            <v>0</v>
          </cell>
          <cell r="B55">
            <v>0</v>
          </cell>
          <cell r="C55">
            <v>0</v>
          </cell>
        </row>
        <row r="56">
          <cell r="A56" t="str">
            <v>($MM)</v>
          </cell>
          <cell r="B56">
            <v>0</v>
          </cell>
          <cell r="C56">
            <v>0</v>
          </cell>
        </row>
        <row r="57">
          <cell r="A57">
            <v>0</v>
          </cell>
          <cell r="B57">
            <v>0</v>
          </cell>
          <cell r="C57">
            <v>0</v>
          </cell>
          <cell r="D57">
            <v>40634</v>
          </cell>
          <cell r="E57">
            <v>40908</v>
          </cell>
          <cell r="F57">
            <v>40999</v>
          </cell>
        </row>
        <row r="58">
          <cell r="A58" t="str">
            <v>Cashflow Statement</v>
          </cell>
          <cell r="B58">
            <v>0</v>
          </cell>
          <cell r="C58">
            <v>0</v>
          </cell>
          <cell r="D58">
            <v>0</v>
          </cell>
          <cell r="E58">
            <v>0</v>
          </cell>
          <cell r="F58">
            <v>0</v>
          </cell>
        </row>
        <row r="59">
          <cell r="A59">
            <v>0</v>
          </cell>
          <cell r="B59">
            <v>0</v>
          </cell>
          <cell r="C59">
            <v>0</v>
          </cell>
        </row>
        <row r="60">
          <cell r="A60" t="str">
            <v>Cashflow From Operations</v>
          </cell>
          <cell r="B60">
            <v>0</v>
          </cell>
          <cell r="C60">
            <v>0</v>
          </cell>
          <cell r="D60">
            <v>25</v>
          </cell>
          <cell r="E60">
            <v>48</v>
          </cell>
          <cell r="F60">
            <v>63</v>
          </cell>
          <cell r="H60" t="str">
            <v>Three months ended</v>
          </cell>
        </row>
        <row r="61">
          <cell r="A61">
            <v>0</v>
          </cell>
          <cell r="B61">
            <v>0</v>
          </cell>
          <cell r="C61">
            <v>0</v>
          </cell>
          <cell r="D61">
            <v>0</v>
          </cell>
          <cell r="E61">
            <v>0</v>
          </cell>
          <cell r="F61">
            <v>0</v>
          </cell>
        </row>
        <row r="62">
          <cell r="A62" t="str">
            <v>Cashflow From Investing</v>
          </cell>
          <cell r="B62">
            <v>0</v>
          </cell>
          <cell r="C62">
            <v>0</v>
          </cell>
          <cell r="D62">
            <v>-38</v>
          </cell>
          <cell r="E62">
            <v>-17</v>
          </cell>
          <cell r="F62">
            <v>-39</v>
          </cell>
        </row>
        <row r="63">
          <cell r="A63">
            <v>0</v>
          </cell>
          <cell r="B63">
            <v>0</v>
          </cell>
          <cell r="C63">
            <v>0</v>
          </cell>
          <cell r="D63">
            <v>0</v>
          </cell>
          <cell r="E63">
            <v>0</v>
          </cell>
          <cell r="F63">
            <v>0</v>
          </cell>
        </row>
        <row r="64">
          <cell r="A64" t="str">
            <v>Cashflow From Financing</v>
          </cell>
          <cell r="B64">
            <v>0</v>
          </cell>
          <cell r="C64">
            <v>0</v>
          </cell>
          <cell r="D64">
            <v>-9</v>
          </cell>
          <cell r="E64">
            <v>-1</v>
          </cell>
          <cell r="F64">
            <v>-39</v>
          </cell>
        </row>
        <row r="66">
          <cell r="A66" t="str">
            <v>Change in Cashflow</v>
          </cell>
          <cell r="D66">
            <v>-22</v>
          </cell>
          <cell r="E66">
            <v>30</v>
          </cell>
          <cell r="F66">
            <v>-15</v>
          </cell>
        </row>
        <row r="77">
          <cell r="A77" t="str">
            <v>($MM)</v>
          </cell>
        </row>
        <row r="78">
          <cell r="A78">
            <v>0</v>
          </cell>
          <cell r="B78" t="str">
            <v>CY2010</v>
          </cell>
          <cell r="C78">
            <v>0</v>
          </cell>
          <cell r="D78">
            <v>0</v>
          </cell>
          <cell r="E78">
            <v>0</v>
          </cell>
          <cell r="F78">
            <v>0</v>
          </cell>
          <cell r="G78" t="str">
            <v>CY2011</v>
          </cell>
          <cell r="H78">
            <v>0</v>
          </cell>
          <cell r="I78">
            <v>0</v>
          </cell>
          <cell r="J78">
            <v>0</v>
          </cell>
          <cell r="K78">
            <v>0</v>
          </cell>
        </row>
        <row r="79">
          <cell r="A79">
            <v>0</v>
          </cell>
          <cell r="B79" t="str">
            <v>Q1</v>
          </cell>
          <cell r="C79" t="str">
            <v>Q2</v>
          </cell>
          <cell r="D79" t="str">
            <v>Q3</v>
          </cell>
          <cell r="E79" t="str">
            <v>Q4</v>
          </cell>
          <cell r="F79">
            <v>0</v>
          </cell>
          <cell r="G79" t="str">
            <v>Q1</v>
          </cell>
          <cell r="H79" t="str">
            <v>Q2E</v>
          </cell>
          <cell r="I79" t="str">
            <v>Q3E</v>
          </cell>
          <cell r="J79" t="str">
            <v>Q4E</v>
          </cell>
          <cell r="K79">
            <v>0</v>
          </cell>
        </row>
        <row r="80">
          <cell r="A80">
            <v>0</v>
          </cell>
          <cell r="B80">
            <v>40633</v>
          </cell>
          <cell r="C80">
            <v>40724</v>
          </cell>
          <cell r="D80">
            <v>40816</v>
          </cell>
          <cell r="E80">
            <v>40908</v>
          </cell>
          <cell r="F80" t="str">
            <v>CY2010</v>
          </cell>
          <cell r="G80">
            <v>40999</v>
          </cell>
          <cell r="H80">
            <v>41090</v>
          </cell>
          <cell r="I80">
            <v>41182</v>
          </cell>
          <cell r="J80">
            <v>41274</v>
          </cell>
          <cell r="K80" t="str">
            <v>CY2011</v>
          </cell>
        </row>
        <row r="81">
          <cell r="A81" t="str">
            <v>Income Statement</v>
          </cell>
          <cell r="B81">
            <v>0</v>
          </cell>
          <cell r="C81">
            <v>0</v>
          </cell>
          <cell r="D81">
            <v>0</v>
          </cell>
          <cell r="E81">
            <v>0</v>
          </cell>
          <cell r="F81">
            <v>0</v>
          </cell>
          <cell r="G81">
            <v>0</v>
          </cell>
          <cell r="H81">
            <v>0</v>
          </cell>
          <cell r="I81">
            <v>0</v>
          </cell>
          <cell r="J81">
            <v>0</v>
          </cell>
          <cell r="K81">
            <v>0</v>
          </cell>
        </row>
        <row r="82">
          <cell r="F82">
            <v>0</v>
          </cell>
          <cell r="G82">
            <v>0</v>
          </cell>
          <cell r="H82">
            <v>0</v>
          </cell>
          <cell r="I82">
            <v>0</v>
          </cell>
          <cell r="J82">
            <v>0</v>
          </cell>
          <cell r="K82">
            <v>0</v>
          </cell>
        </row>
        <row r="83">
          <cell r="A83" t="str">
            <v>Total Sales</v>
          </cell>
          <cell r="B83">
            <v>1020</v>
          </cell>
          <cell r="C83">
            <v>1108</v>
          </cell>
          <cell r="D83">
            <v>1148</v>
          </cell>
          <cell r="E83">
            <v>1182</v>
          </cell>
          <cell r="F83">
            <v>4458</v>
          </cell>
          <cell r="G83">
            <v>1194</v>
          </cell>
          <cell r="H83">
            <v>1223</v>
          </cell>
          <cell r="I83">
            <v>1142</v>
          </cell>
          <cell r="J83">
            <v>1013</v>
          </cell>
          <cell r="K83">
            <v>4572</v>
          </cell>
        </row>
        <row r="84">
          <cell r="F84">
            <v>0</v>
          </cell>
          <cell r="K84">
            <v>0</v>
          </cell>
        </row>
        <row r="85">
          <cell r="A85" t="str">
            <v>Cost of Sales</v>
          </cell>
          <cell r="B85">
            <v>618</v>
          </cell>
          <cell r="C85">
            <v>655</v>
          </cell>
          <cell r="D85">
            <v>664</v>
          </cell>
          <cell r="E85">
            <v>675</v>
          </cell>
          <cell r="F85">
            <v>2612</v>
          </cell>
          <cell r="G85">
            <v>662</v>
          </cell>
          <cell r="H85">
            <v>665</v>
          </cell>
          <cell r="I85">
            <v>615</v>
          </cell>
          <cell r="J85">
            <v>568</v>
          </cell>
          <cell r="K85">
            <v>2510</v>
          </cell>
        </row>
        <row r="86">
          <cell r="F86">
            <v>0</v>
          </cell>
          <cell r="K86">
            <v>0</v>
          </cell>
        </row>
        <row r="87">
          <cell r="A87" t="str">
            <v>Gross Profit</v>
          </cell>
          <cell r="B87">
            <v>402</v>
          </cell>
          <cell r="C87">
            <v>453</v>
          </cell>
          <cell r="D87">
            <v>484</v>
          </cell>
          <cell r="E87">
            <v>507</v>
          </cell>
          <cell r="F87">
            <v>1846</v>
          </cell>
          <cell r="G87">
            <v>532</v>
          </cell>
          <cell r="H87">
            <v>558</v>
          </cell>
          <cell r="I87">
            <v>527</v>
          </cell>
          <cell r="J87">
            <v>445</v>
          </cell>
          <cell r="K87">
            <v>2062</v>
          </cell>
          <cell r="L87">
            <v>0</v>
          </cell>
        </row>
        <row r="88">
          <cell r="F88">
            <v>0</v>
          </cell>
          <cell r="K88">
            <v>0</v>
          </cell>
        </row>
        <row r="89">
          <cell r="A89" t="str">
            <v>R&amp;D</v>
          </cell>
          <cell r="B89">
            <v>191</v>
          </cell>
          <cell r="C89">
            <v>190</v>
          </cell>
          <cell r="D89">
            <v>201</v>
          </cell>
          <cell r="E89">
            <v>200</v>
          </cell>
          <cell r="F89">
            <v>782</v>
          </cell>
          <cell r="G89">
            <v>202</v>
          </cell>
          <cell r="H89">
            <v>207</v>
          </cell>
          <cell r="I89">
            <v>200</v>
          </cell>
          <cell r="J89">
            <v>188</v>
          </cell>
          <cell r="K89">
            <v>797</v>
          </cell>
        </row>
        <row r="90">
          <cell r="A90" t="str">
            <v>SG&amp;A</v>
          </cell>
          <cell r="B90">
            <v>116</v>
          </cell>
          <cell r="C90">
            <v>127</v>
          </cell>
          <cell r="D90">
            <v>125</v>
          </cell>
          <cell r="E90">
            <v>130</v>
          </cell>
          <cell r="F90">
            <v>498</v>
          </cell>
          <cell r="G90">
            <v>129</v>
          </cell>
          <cell r="H90">
            <v>135</v>
          </cell>
          <cell r="I90">
            <v>127</v>
          </cell>
          <cell r="J90">
            <v>113</v>
          </cell>
          <cell r="K90">
            <v>504</v>
          </cell>
        </row>
        <row r="91">
          <cell r="A91" t="str">
            <v>Total Operating Expenses</v>
          </cell>
          <cell r="B91">
            <v>307</v>
          </cell>
          <cell r="C91">
            <v>317</v>
          </cell>
          <cell r="D91">
            <v>326</v>
          </cell>
          <cell r="E91">
            <v>330</v>
          </cell>
          <cell r="F91">
            <v>1280</v>
          </cell>
          <cell r="G91">
            <v>331</v>
          </cell>
          <cell r="H91">
            <v>342</v>
          </cell>
          <cell r="I91">
            <v>327</v>
          </cell>
          <cell r="J91">
            <v>301</v>
          </cell>
          <cell r="K91">
            <v>1301</v>
          </cell>
        </row>
        <row r="92">
          <cell r="B92">
            <v>0</v>
          </cell>
          <cell r="C92">
            <v>0</v>
          </cell>
          <cell r="D92">
            <v>0</v>
          </cell>
          <cell r="E92">
            <v>0</v>
          </cell>
          <cell r="F92">
            <v>0</v>
          </cell>
          <cell r="G92">
            <v>0</v>
          </cell>
          <cell r="H92">
            <v>0</v>
          </cell>
          <cell r="I92">
            <v>0</v>
          </cell>
          <cell r="J92">
            <v>0</v>
          </cell>
          <cell r="K92">
            <v>0</v>
          </cell>
        </row>
        <row r="93">
          <cell r="A93" t="str">
            <v>Operating Income</v>
          </cell>
          <cell r="B93">
            <v>95</v>
          </cell>
          <cell r="C93">
            <v>136</v>
          </cell>
          <cell r="D93">
            <v>158</v>
          </cell>
          <cell r="E93">
            <v>177</v>
          </cell>
          <cell r="F93">
            <v>566</v>
          </cell>
          <cell r="G93">
            <v>201</v>
          </cell>
          <cell r="H93">
            <v>216</v>
          </cell>
          <cell r="I93">
            <v>200</v>
          </cell>
          <cell r="J93">
            <v>144</v>
          </cell>
          <cell r="K93">
            <v>761</v>
          </cell>
        </row>
        <row r="94">
          <cell r="F94">
            <v>0</v>
          </cell>
          <cell r="G94">
            <v>0</v>
          </cell>
          <cell r="H94">
            <v>0</v>
          </cell>
          <cell r="I94">
            <v>0</v>
          </cell>
          <cell r="J94">
            <v>0</v>
          </cell>
          <cell r="K94">
            <v>0</v>
          </cell>
        </row>
        <row r="95">
          <cell r="A95" t="str">
            <v>Depreciation</v>
          </cell>
          <cell r="B95">
            <v>0</v>
          </cell>
          <cell r="C95">
            <v>0</v>
          </cell>
          <cell r="D95">
            <v>0</v>
          </cell>
          <cell r="E95">
            <v>0</v>
          </cell>
          <cell r="F95">
            <v>0</v>
          </cell>
          <cell r="G95">
            <v>0</v>
          </cell>
          <cell r="H95">
            <v>0</v>
          </cell>
          <cell r="I95">
            <v>0</v>
          </cell>
          <cell r="J95">
            <v>0</v>
          </cell>
          <cell r="K95">
            <v>0</v>
          </cell>
        </row>
        <row r="96">
          <cell r="A96" t="str">
            <v>EBITDA</v>
          </cell>
          <cell r="B96">
            <v>242</v>
          </cell>
          <cell r="C96">
            <v>276</v>
          </cell>
          <cell r="D96">
            <v>302</v>
          </cell>
          <cell r="E96">
            <v>327</v>
          </cell>
          <cell r="F96">
            <v>1147</v>
          </cell>
          <cell r="G96">
            <v>276.75</v>
          </cell>
          <cell r="H96">
            <v>291.75</v>
          </cell>
          <cell r="I96">
            <v>275.75</v>
          </cell>
          <cell r="J96">
            <v>221.75</v>
          </cell>
          <cell r="K96">
            <v>1066</v>
          </cell>
        </row>
        <row r="97">
          <cell r="F97">
            <v>0</v>
          </cell>
          <cell r="G97">
            <v>0</v>
          </cell>
          <cell r="H97">
            <v>0</v>
          </cell>
          <cell r="I97">
            <v>0</v>
          </cell>
          <cell r="J97">
            <v>0</v>
          </cell>
          <cell r="K97">
            <v>0</v>
          </cell>
        </row>
        <row r="98">
          <cell r="A98" t="str">
            <v>Pretax Profits</v>
          </cell>
          <cell r="B98">
            <v>-50</v>
          </cell>
          <cell r="C98">
            <v>-11</v>
          </cell>
          <cell r="D98">
            <v>14</v>
          </cell>
          <cell r="E98">
            <v>30</v>
          </cell>
          <cell r="F98">
            <v>-17</v>
          </cell>
          <cell r="G98">
            <v>53</v>
          </cell>
          <cell r="H98">
            <v>68</v>
          </cell>
          <cell r="I98">
            <v>68</v>
          </cell>
          <cell r="J98">
            <v>21</v>
          </cell>
          <cell r="K98">
            <v>210</v>
          </cell>
        </row>
        <row r="99">
          <cell r="F99">
            <v>0</v>
          </cell>
          <cell r="G99">
            <v>0</v>
          </cell>
          <cell r="H99">
            <v>0</v>
          </cell>
          <cell r="I99">
            <v>0</v>
          </cell>
          <cell r="J99">
            <v>0</v>
          </cell>
          <cell r="K99">
            <v>0</v>
          </cell>
        </row>
        <row r="100">
          <cell r="A100" t="str">
            <v>Net Profit</v>
          </cell>
          <cell r="B100">
            <v>-57</v>
          </cell>
          <cell r="C100">
            <v>-18</v>
          </cell>
          <cell r="D100">
            <v>7</v>
          </cell>
          <cell r="E100">
            <v>23</v>
          </cell>
          <cell r="F100">
            <v>-45</v>
          </cell>
          <cell r="G100">
            <v>50</v>
          </cell>
          <cell r="H100">
            <v>64</v>
          </cell>
          <cell r="I100">
            <v>66</v>
          </cell>
          <cell r="J100">
            <v>18</v>
          </cell>
          <cell r="K100">
            <v>198</v>
          </cell>
        </row>
        <row r="103">
          <cell r="A103" t="str">
            <v>Gross Margin</v>
          </cell>
          <cell r="B103">
            <v>0.39411764705882352</v>
          </cell>
          <cell r="C103">
            <v>0.40884476534296027</v>
          </cell>
          <cell r="D103">
            <v>0.42160278745644597</v>
          </cell>
          <cell r="E103">
            <v>0.42893401015228427</v>
          </cell>
          <cell r="F103">
            <v>0.41408703454463885</v>
          </cell>
          <cell r="G103">
            <v>0.44556113902847572</v>
          </cell>
          <cell r="H103">
            <v>0.45625511038430089</v>
          </cell>
          <cell r="I103">
            <v>0.46147110332749564</v>
          </cell>
          <cell r="J103">
            <v>0.43928923988154001</v>
          </cell>
          <cell r="K103">
            <v>0.45100612423447067</v>
          </cell>
        </row>
        <row r="104">
          <cell r="A104" t="str">
            <v>R&amp;D % of Sales</v>
          </cell>
          <cell r="B104">
            <v>0.18725490196078431</v>
          </cell>
          <cell r="C104">
            <v>0.17148014440433212</v>
          </cell>
          <cell r="D104">
            <v>0.17508710801393729</v>
          </cell>
          <cell r="E104">
            <v>0.16920473773265651</v>
          </cell>
          <cell r="F104">
            <v>0.17541498429789143</v>
          </cell>
          <cell r="G104">
            <v>0.16917922948073702</v>
          </cell>
          <cell r="H104">
            <v>0.16925592804578904</v>
          </cell>
          <cell r="I104">
            <v>0.17513134851138354</v>
          </cell>
          <cell r="J104">
            <v>0.18558736426456071</v>
          </cell>
          <cell r="K104">
            <v>0.17432195975503062</v>
          </cell>
        </row>
        <row r="105">
          <cell r="A105" t="str">
            <v>SG&amp;A % of Sales</v>
          </cell>
          <cell r="B105">
            <v>0.11372549019607843</v>
          </cell>
          <cell r="C105">
            <v>0.11462093862815885</v>
          </cell>
          <cell r="D105">
            <v>0.10888501742160278</v>
          </cell>
          <cell r="E105">
            <v>0.10998307952622674</v>
          </cell>
          <cell r="F105">
            <v>0.1117092866756393</v>
          </cell>
          <cell r="G105">
            <v>0.10804020100502512</v>
          </cell>
          <cell r="H105">
            <v>0.11038430089942763</v>
          </cell>
          <cell r="I105">
            <v>0.11120840630472854</v>
          </cell>
          <cell r="J105">
            <v>0.11154985192497532</v>
          </cell>
          <cell r="K105">
            <v>0.11023622047244094</v>
          </cell>
        </row>
        <row r="106">
          <cell r="A106" t="str">
            <v>Operating Margin</v>
          </cell>
          <cell r="B106">
            <v>9.3137254901960786E-2</v>
          </cell>
          <cell r="C106">
            <v>0.12274368231046931</v>
          </cell>
          <cell r="D106">
            <v>0.13763066202090593</v>
          </cell>
          <cell r="E106">
            <v>0.14974619289340102</v>
          </cell>
          <cell r="F106">
            <v>0.12696276357110811</v>
          </cell>
          <cell r="G106">
            <v>0.16834170854271358</v>
          </cell>
          <cell r="H106">
            <v>0.17661488143908421</v>
          </cell>
          <cell r="I106">
            <v>0.17513134851138354</v>
          </cell>
          <cell r="J106">
            <v>0.14215202369200394</v>
          </cell>
          <cell r="K106">
            <v>0.16644794400699914</v>
          </cell>
        </row>
        <row r="107">
          <cell r="A107" t="str">
            <v>EBITDA Margin</v>
          </cell>
          <cell r="B107">
            <v>0.2372549019607843</v>
          </cell>
          <cell r="C107">
            <v>0.24909747292418771</v>
          </cell>
          <cell r="D107">
            <v>0.26306620209059234</v>
          </cell>
          <cell r="E107">
            <v>0.2766497461928934</v>
          </cell>
          <cell r="F107">
            <v>0.25729026469268729</v>
          </cell>
          <cell r="G107">
            <v>0</v>
          </cell>
          <cell r="H107">
            <v>0.23855273916598529</v>
          </cell>
          <cell r="I107">
            <v>0.24146234676007006</v>
          </cell>
          <cell r="J107">
            <v>0.21890424481737414</v>
          </cell>
          <cell r="K107">
            <v>0.2331583552055993</v>
          </cell>
        </row>
        <row r="108">
          <cell r="A108" t="str">
            <v>Net Income Margin</v>
          </cell>
          <cell r="B108">
            <v>-5.5882352941176473E-2</v>
          </cell>
          <cell r="C108">
            <v>-1.6245487364620937E-2</v>
          </cell>
          <cell r="D108">
            <v>6.0975609756097563E-3</v>
          </cell>
          <cell r="E108">
            <v>1.94585448392555E-2</v>
          </cell>
          <cell r="F108">
            <v>-1.0094212651413189E-2</v>
          </cell>
          <cell r="G108">
            <v>4.1876046901172533E-2</v>
          </cell>
          <cell r="H108">
            <v>5.2330335241210141E-2</v>
          </cell>
          <cell r="I108">
            <v>5.7793345008756568E-2</v>
          </cell>
          <cell r="J108">
            <v>1.7769002961500493E-2</v>
          </cell>
          <cell r="K108">
            <v>4.3307086614173228E-2</v>
          </cell>
        </row>
        <row r="121">
          <cell r="A121" t="str">
            <v>$MM</v>
          </cell>
        </row>
        <row r="122">
          <cell r="A122" t="str">
            <v>Assets</v>
          </cell>
          <cell r="B122">
            <v>0</v>
          </cell>
          <cell r="C122">
            <v>0</v>
          </cell>
          <cell r="D122">
            <v>0</v>
          </cell>
          <cell r="E122">
            <v>40999</v>
          </cell>
        </row>
        <row r="123">
          <cell r="A123" t="str">
            <v>Cash &amp; ST Investments</v>
          </cell>
          <cell r="B123">
            <v>0</v>
          </cell>
          <cell r="C123">
            <v>0</v>
          </cell>
          <cell r="E123">
            <v>760</v>
          </cell>
        </row>
        <row r="124">
          <cell r="A124" t="str">
            <v>Accounts receivable, net</v>
          </cell>
          <cell r="B124">
            <v>0</v>
          </cell>
          <cell r="C124">
            <v>0</v>
          </cell>
          <cell r="E124">
            <v>434</v>
          </cell>
        </row>
        <row r="125">
          <cell r="A125" t="str">
            <v>Inventories</v>
          </cell>
          <cell r="B125">
            <v>0</v>
          </cell>
          <cell r="C125">
            <v>0</v>
          </cell>
          <cell r="E125">
            <v>816</v>
          </cell>
        </row>
        <row r="126">
          <cell r="A126" t="str">
            <v>Other current assets</v>
          </cell>
          <cell r="B126">
            <v>0</v>
          </cell>
          <cell r="C126">
            <v>0</v>
          </cell>
          <cell r="E126">
            <v>197</v>
          </cell>
        </row>
        <row r="127">
          <cell r="A127">
            <v>0</v>
          </cell>
          <cell r="B127">
            <v>0</v>
          </cell>
          <cell r="C127">
            <v>0</v>
          </cell>
          <cell r="E127" t="str">
            <v xml:space="preserve"> </v>
          </cell>
        </row>
        <row r="128">
          <cell r="A128" t="str">
            <v>Total current assets</v>
          </cell>
          <cell r="B128">
            <v>0</v>
          </cell>
          <cell r="C128">
            <v>0</v>
          </cell>
          <cell r="E128">
            <v>2207</v>
          </cell>
        </row>
        <row r="129">
          <cell r="A129">
            <v>0</v>
          </cell>
          <cell r="B129">
            <v>0</v>
          </cell>
          <cell r="C129">
            <v>0</v>
          </cell>
          <cell r="E129">
            <v>0</v>
          </cell>
        </row>
        <row r="130">
          <cell r="A130" t="str">
            <v>PP&amp;E, net</v>
          </cell>
          <cell r="B130">
            <v>0</v>
          </cell>
          <cell r="C130">
            <v>0</v>
          </cell>
          <cell r="E130">
            <v>745</v>
          </cell>
        </row>
        <row r="131">
          <cell r="A131" t="str">
            <v>Intangible Assets</v>
          </cell>
          <cell r="B131">
            <v>0</v>
          </cell>
          <cell r="C131">
            <v>0</v>
          </cell>
          <cell r="E131">
            <v>85</v>
          </cell>
        </row>
        <row r="132">
          <cell r="A132" t="str">
            <v>Total investments &amp; other assets</v>
          </cell>
          <cell r="B132">
            <v>0</v>
          </cell>
          <cell r="C132">
            <v>0</v>
          </cell>
          <cell r="E132">
            <v>334</v>
          </cell>
        </row>
        <row r="133">
          <cell r="A133">
            <v>0</v>
          </cell>
          <cell r="B133">
            <v>0</v>
          </cell>
          <cell r="C133">
            <v>0</v>
          </cell>
          <cell r="E133" t="str">
            <v xml:space="preserve"> </v>
          </cell>
        </row>
        <row r="134">
          <cell r="A134" t="str">
            <v>Total assets</v>
          </cell>
          <cell r="B134">
            <v>0</v>
          </cell>
          <cell r="C134">
            <v>0</v>
          </cell>
          <cell r="E134">
            <v>3371</v>
          </cell>
        </row>
        <row r="135">
          <cell r="A135">
            <v>0</v>
          </cell>
          <cell r="B135">
            <v>0</v>
          </cell>
          <cell r="C135">
            <v>0</v>
          </cell>
          <cell r="E135">
            <v>0</v>
          </cell>
        </row>
        <row r="136">
          <cell r="A136" t="str">
            <v>Liabilities and Shareholders' Equity</v>
          </cell>
          <cell r="B136">
            <v>0</v>
          </cell>
          <cell r="C136">
            <v>0</v>
          </cell>
          <cell r="D136">
            <v>0</v>
          </cell>
          <cell r="E136">
            <v>0</v>
          </cell>
        </row>
        <row r="137">
          <cell r="A137" t="str">
            <v>Accounts payable</v>
          </cell>
          <cell r="B137">
            <v>0</v>
          </cell>
          <cell r="C137">
            <v>0</v>
          </cell>
          <cell r="E137">
            <v>346</v>
          </cell>
        </row>
        <row r="138">
          <cell r="A138" t="str">
            <v>Current Portion of LT borrowings</v>
          </cell>
          <cell r="B138">
            <v>0</v>
          </cell>
          <cell r="C138">
            <v>0</v>
          </cell>
          <cell r="E138">
            <v>6</v>
          </cell>
        </row>
        <row r="139">
          <cell r="A139" t="str">
            <v>Other current liabilities</v>
          </cell>
          <cell r="B139">
            <v>0</v>
          </cell>
          <cell r="C139">
            <v>0</v>
          </cell>
          <cell r="E139">
            <v>411</v>
          </cell>
        </row>
        <row r="140">
          <cell r="A140">
            <v>0</v>
          </cell>
          <cell r="B140">
            <v>0</v>
          </cell>
          <cell r="C140">
            <v>0</v>
          </cell>
          <cell r="E140" t="str">
            <v xml:space="preserve"> </v>
          </cell>
        </row>
        <row r="141">
          <cell r="A141" t="str">
            <v>Total current liabilities</v>
          </cell>
          <cell r="B141">
            <v>0</v>
          </cell>
          <cell r="C141">
            <v>0</v>
          </cell>
          <cell r="E141">
            <v>763</v>
          </cell>
        </row>
        <row r="142">
          <cell r="A142">
            <v>0</v>
          </cell>
          <cell r="B142">
            <v>0</v>
          </cell>
          <cell r="C142">
            <v>0</v>
          </cell>
          <cell r="E142">
            <v>0</v>
          </cell>
        </row>
        <row r="143">
          <cell r="A143" t="str">
            <v>Long-term Debt</v>
          </cell>
          <cell r="B143">
            <v>0</v>
          </cell>
          <cell r="C143">
            <v>0</v>
          </cell>
          <cell r="E143">
            <v>6579</v>
          </cell>
        </row>
        <row r="144">
          <cell r="A144" t="str">
            <v>Other non-current liabilities</v>
          </cell>
          <cell r="B144">
            <v>0</v>
          </cell>
          <cell r="C144">
            <v>0</v>
          </cell>
          <cell r="E144">
            <v>501</v>
          </cell>
        </row>
        <row r="145">
          <cell r="A145">
            <v>0</v>
          </cell>
          <cell r="B145">
            <v>0</v>
          </cell>
          <cell r="C145">
            <v>0</v>
          </cell>
          <cell r="E145" t="str">
            <v xml:space="preserve"> </v>
          </cell>
        </row>
        <row r="146">
          <cell r="A146" t="str">
            <v>Total liabilities</v>
          </cell>
          <cell r="B146">
            <v>0</v>
          </cell>
          <cell r="C146">
            <v>0</v>
          </cell>
          <cell r="E146">
            <v>7843</v>
          </cell>
        </row>
        <row r="147">
          <cell r="A147">
            <v>0</v>
          </cell>
          <cell r="B147">
            <v>0</v>
          </cell>
          <cell r="C147">
            <v>0</v>
          </cell>
          <cell r="E147">
            <v>0</v>
          </cell>
        </row>
        <row r="148">
          <cell r="A148" t="str">
            <v>Total shareholders' equity</v>
          </cell>
          <cell r="B148">
            <v>0</v>
          </cell>
          <cell r="C148">
            <v>0</v>
          </cell>
          <cell r="E148">
            <v>-4472</v>
          </cell>
        </row>
        <row r="149">
          <cell r="A149">
            <v>0</v>
          </cell>
          <cell r="B149">
            <v>0</v>
          </cell>
          <cell r="C149">
            <v>0</v>
          </cell>
          <cell r="E149">
            <v>0</v>
          </cell>
        </row>
        <row r="150">
          <cell r="A150" t="str">
            <v>Total liabilities and shareholders' equity</v>
          </cell>
          <cell r="B150">
            <v>0</v>
          </cell>
          <cell r="C150">
            <v>0</v>
          </cell>
          <cell r="E150">
            <v>3371</v>
          </cell>
        </row>
        <row r="151">
          <cell r="A151">
            <v>0</v>
          </cell>
          <cell r="B151">
            <v>0</v>
          </cell>
          <cell r="C151">
            <v>0</v>
          </cell>
          <cell r="D151">
            <v>0</v>
          </cell>
        </row>
        <row r="152">
          <cell r="A152" t="str">
            <v>($MM)</v>
          </cell>
          <cell r="B152">
            <v>0</v>
          </cell>
          <cell r="C152">
            <v>0</v>
          </cell>
          <cell r="D152">
            <v>0</v>
          </cell>
        </row>
        <row r="153">
          <cell r="A153">
            <v>0</v>
          </cell>
          <cell r="B153">
            <v>0</v>
          </cell>
          <cell r="C153">
            <v>0</v>
          </cell>
          <cell r="D153">
            <v>0</v>
          </cell>
          <cell r="E153" t="str">
            <v>Year End 3/31/2012</v>
          </cell>
        </row>
        <row r="154">
          <cell r="A154">
            <v>0</v>
          </cell>
          <cell r="B154">
            <v>0</v>
          </cell>
          <cell r="C154">
            <v>0</v>
          </cell>
          <cell r="D154">
            <v>0</v>
          </cell>
          <cell r="E154">
            <v>0</v>
          </cell>
        </row>
        <row r="155">
          <cell r="A155" t="str">
            <v>Operating Activities</v>
          </cell>
          <cell r="B155">
            <v>0</v>
          </cell>
          <cell r="C155">
            <v>0</v>
          </cell>
          <cell r="D155">
            <v>0</v>
          </cell>
        </row>
        <row r="156">
          <cell r="A156">
            <v>0</v>
          </cell>
          <cell r="B156">
            <v>0</v>
          </cell>
          <cell r="C156">
            <v>0</v>
          </cell>
          <cell r="D156">
            <v>0</v>
          </cell>
        </row>
        <row r="157">
          <cell r="A157" t="str">
            <v>Income (Loss) before income taxes and minority interest</v>
          </cell>
          <cell r="E157">
            <v>-9</v>
          </cell>
        </row>
        <row r="158">
          <cell r="A158" t="str">
            <v>Depreciation and amortization</v>
          </cell>
          <cell r="E158">
            <v>71</v>
          </cell>
        </row>
        <row r="159">
          <cell r="A159" t="str">
            <v>Change in Net Working Capital</v>
          </cell>
          <cell r="E159">
            <v>1</v>
          </cell>
        </row>
        <row r="161">
          <cell r="A161" t="str">
            <v>Cashflow from Operating Activities</v>
          </cell>
          <cell r="B161">
            <v>0</v>
          </cell>
          <cell r="C161">
            <v>0</v>
          </cell>
          <cell r="D161">
            <v>0</v>
          </cell>
          <cell r="E161">
            <v>63</v>
          </cell>
        </row>
        <row r="163">
          <cell r="A163" t="str">
            <v>Investing Activities</v>
          </cell>
        </row>
        <row r="165">
          <cell r="A165" t="str">
            <v>Purchase of property, plant and equipment</v>
          </cell>
          <cell r="E165">
            <v>-20</v>
          </cell>
        </row>
        <row r="166">
          <cell r="A166" t="str">
            <v>Other investing activities</v>
          </cell>
          <cell r="E166">
            <v>-19</v>
          </cell>
        </row>
        <row r="168">
          <cell r="A168" t="str">
            <v>Cashflow from Investing Activities</v>
          </cell>
          <cell r="B168">
            <v>0</v>
          </cell>
          <cell r="C168">
            <v>0</v>
          </cell>
          <cell r="D168">
            <v>0</v>
          </cell>
          <cell r="E168">
            <v>-39</v>
          </cell>
        </row>
        <row r="170">
          <cell r="A170" t="str">
            <v>Financing Activities</v>
          </cell>
        </row>
        <row r="172">
          <cell r="A172" t="str">
            <v>Payment for LT debt and capital lease obligations</v>
          </cell>
          <cell r="E172">
            <v>-526</v>
          </cell>
        </row>
        <row r="173">
          <cell r="A173" t="str">
            <v>Debt issuance proceeds, net of debt issuance cost</v>
          </cell>
          <cell r="E173">
            <v>481</v>
          </cell>
        </row>
        <row r="174">
          <cell r="A174" t="str">
            <v>Proceeds from stock option exercise</v>
          </cell>
          <cell r="E174">
            <v>6</v>
          </cell>
        </row>
        <row r="176">
          <cell r="A176" t="str">
            <v>Cashflow from Financing Activities</v>
          </cell>
          <cell r="B176">
            <v>0</v>
          </cell>
          <cell r="C176">
            <v>0</v>
          </cell>
          <cell r="D176">
            <v>0</v>
          </cell>
          <cell r="E176">
            <v>-39</v>
          </cell>
        </row>
      </sheetData>
      <sheetData sheetId="4"/>
      <sheetData sheetId="5">
        <row r="2">
          <cell r="B2" t="str">
            <v>Balance Sheet Overview</v>
          </cell>
          <cell r="C2">
            <v>0</v>
          </cell>
          <cell r="D2">
            <v>0</v>
          </cell>
          <cell r="E2">
            <v>0</v>
          </cell>
          <cell r="F2">
            <v>0</v>
          </cell>
          <cell r="G2">
            <v>0</v>
          </cell>
          <cell r="H2">
            <v>0</v>
          </cell>
          <cell r="I2">
            <v>0</v>
          </cell>
          <cell r="J2">
            <v>0</v>
          </cell>
          <cell r="K2">
            <v>0</v>
          </cell>
          <cell r="L2">
            <v>0</v>
          </cell>
          <cell r="M2">
            <v>0</v>
          </cell>
          <cell r="N2">
            <v>0</v>
          </cell>
        </row>
        <row r="3">
          <cell r="B3">
            <v>0</v>
          </cell>
          <cell r="C3">
            <v>0</v>
          </cell>
          <cell r="D3">
            <v>0</v>
          </cell>
          <cell r="E3">
            <v>0</v>
          </cell>
          <cell r="F3">
            <v>0</v>
          </cell>
          <cell r="G3">
            <v>0</v>
          </cell>
          <cell r="H3">
            <v>0</v>
          </cell>
          <cell r="I3">
            <v>0</v>
          </cell>
          <cell r="J3">
            <v>0</v>
          </cell>
          <cell r="K3">
            <v>0</v>
          </cell>
          <cell r="L3">
            <v>0</v>
          </cell>
          <cell r="M3">
            <v>0</v>
          </cell>
          <cell r="N3">
            <v>0</v>
          </cell>
        </row>
        <row r="5">
          <cell r="C5" t="str">
            <v>Inputs</v>
          </cell>
        </row>
        <row r="6">
          <cell r="C6" t="str">
            <v>Acquirer's Tax Rate</v>
          </cell>
          <cell r="E6">
            <v>0</v>
          </cell>
        </row>
        <row r="7">
          <cell r="C7" t="str">
            <v>Exchange Rate</v>
          </cell>
          <cell r="E7">
            <v>79.30999668404904</v>
          </cell>
        </row>
        <row r="8">
          <cell r="C8" t="str">
            <v>Percent Stock Used</v>
          </cell>
          <cell r="E8">
            <v>0</v>
          </cell>
        </row>
        <row r="9">
          <cell r="C9" t="str">
            <v>Stock Issued</v>
          </cell>
          <cell r="E9">
            <v>0</v>
          </cell>
        </row>
        <row r="10">
          <cell r="C10" t="str">
            <v>Cash Required</v>
          </cell>
          <cell r="E10">
            <v>0</v>
          </cell>
        </row>
        <row r="11">
          <cell r="C11" t="str">
            <v>Cash Available</v>
          </cell>
          <cell r="E11">
            <v>2327.267753481</v>
          </cell>
        </row>
        <row r="12">
          <cell r="C12" t="str">
            <v>New Loans</v>
          </cell>
          <cell r="E12">
            <v>0</v>
          </cell>
        </row>
        <row r="13">
          <cell r="C13" t="str">
            <v>Cash Used</v>
          </cell>
          <cell r="E13">
            <v>0</v>
          </cell>
        </row>
        <row r="14">
          <cell r="C14" t="str">
            <v>Acquirer Min Cash</v>
          </cell>
          <cell r="E14">
            <v>100</v>
          </cell>
        </row>
        <row r="15">
          <cell r="C15" t="str">
            <v>Int on Cash</v>
          </cell>
          <cell r="E15">
            <v>1.2500000000000001E-2</v>
          </cell>
        </row>
        <row r="16">
          <cell r="C16" t="str">
            <v>Int on Debt</v>
          </cell>
          <cell r="E16">
            <v>0.08</v>
          </cell>
        </row>
        <row r="17">
          <cell r="C17" t="str">
            <v>Goodwill Amortization Period</v>
          </cell>
          <cell r="E17">
            <v>10</v>
          </cell>
        </row>
        <row r="18">
          <cell r="C18">
            <v>0</v>
          </cell>
          <cell r="E18">
            <v>0</v>
          </cell>
        </row>
        <row r="20">
          <cell r="B20" t="str">
            <v>($MM)</v>
          </cell>
          <cell r="C20">
            <v>0</v>
          </cell>
          <cell r="D20">
            <v>0</v>
          </cell>
          <cell r="E20">
            <v>0</v>
          </cell>
          <cell r="G20">
            <v>0</v>
          </cell>
          <cell r="H20">
            <v>0</v>
          </cell>
          <cell r="I20">
            <v>0</v>
          </cell>
          <cell r="J20">
            <v>0</v>
          </cell>
          <cell r="N20">
            <v>0</v>
          </cell>
        </row>
        <row r="21">
          <cell r="B21">
            <v>0</v>
          </cell>
          <cell r="C21">
            <v>0</v>
          </cell>
          <cell r="D21">
            <v>0</v>
          </cell>
          <cell r="E21">
            <v>0</v>
          </cell>
          <cell r="G21">
            <v>0</v>
          </cell>
          <cell r="H21">
            <v>0</v>
          </cell>
          <cell r="I21">
            <v>0</v>
          </cell>
          <cell r="J21">
            <v>0</v>
          </cell>
          <cell r="N21">
            <v>0</v>
          </cell>
        </row>
        <row r="22">
          <cell r="B22">
            <v>0</v>
          </cell>
          <cell r="C22">
            <v>0</v>
          </cell>
          <cell r="D22">
            <v>0</v>
          </cell>
          <cell r="E22">
            <v>0</v>
          </cell>
          <cell r="F22" t="str">
            <v>In ¥MM</v>
          </cell>
          <cell r="G22">
            <v>0</v>
          </cell>
          <cell r="H22" t="str">
            <v>In $MM</v>
          </cell>
          <cell r="I22">
            <v>0</v>
          </cell>
          <cell r="J22">
            <v>0</v>
          </cell>
          <cell r="K22" t="str">
            <v>Adjustments</v>
          </cell>
          <cell r="L22">
            <v>0</v>
          </cell>
          <cell r="M22">
            <v>0</v>
          </cell>
          <cell r="N22">
            <v>0</v>
          </cell>
        </row>
        <row r="23">
          <cell r="B23">
            <v>0</v>
          </cell>
          <cell r="C23">
            <v>0</v>
          </cell>
          <cell r="D23">
            <v>0</v>
          </cell>
          <cell r="E23">
            <v>0</v>
          </cell>
          <cell r="F23" t="str">
            <v>Renesas (2)</v>
          </cell>
          <cell r="G23">
            <v>0</v>
          </cell>
          <cell r="H23" t="str">
            <v>Freescale (1)</v>
          </cell>
          <cell r="I23" t="str">
            <v>Renesas (2)</v>
          </cell>
          <cell r="J23">
            <v>0</v>
          </cell>
          <cell r="K23" t="str">
            <v>Renesas</v>
          </cell>
          <cell r="L23" t="str">
            <v>Transaction</v>
          </cell>
          <cell r="M23">
            <v>0</v>
          </cell>
          <cell r="N23" t="str">
            <v>Pro Forma</v>
          </cell>
        </row>
        <row r="24">
          <cell r="B24">
            <v>0</v>
          </cell>
          <cell r="C24">
            <v>0</v>
          </cell>
          <cell r="D24">
            <v>0</v>
          </cell>
          <cell r="E24">
            <v>0</v>
          </cell>
          <cell r="F24">
            <v>0</v>
          </cell>
          <cell r="G24">
            <v>0</v>
          </cell>
          <cell r="H24">
            <v>0</v>
          </cell>
          <cell r="I24">
            <v>0</v>
          </cell>
          <cell r="J24">
            <v>0</v>
          </cell>
          <cell r="K24">
            <v>0</v>
          </cell>
          <cell r="L24">
            <v>0</v>
          </cell>
          <cell r="M24">
            <v>0</v>
          </cell>
          <cell r="N24">
            <v>0</v>
          </cell>
        </row>
        <row r="25">
          <cell r="B25">
            <v>0</v>
          </cell>
          <cell r="C25">
            <v>0</v>
          </cell>
          <cell r="D25">
            <v>0</v>
          </cell>
          <cell r="E25">
            <v>0</v>
          </cell>
          <cell r="F25">
            <v>0</v>
          </cell>
          <cell r="G25">
            <v>0</v>
          </cell>
          <cell r="H25">
            <v>0</v>
          </cell>
          <cell r="I25">
            <v>0</v>
          </cell>
          <cell r="J25">
            <v>0</v>
          </cell>
          <cell r="K25">
            <v>0</v>
          </cell>
          <cell r="L25">
            <v>0</v>
          </cell>
          <cell r="M25">
            <v>0</v>
          </cell>
          <cell r="N25">
            <v>0</v>
          </cell>
        </row>
        <row r="26">
          <cell r="B26">
            <v>0</v>
          </cell>
          <cell r="C26" t="str">
            <v>Assets</v>
          </cell>
          <cell r="D26">
            <v>0</v>
          </cell>
          <cell r="E26">
            <v>0</v>
          </cell>
          <cell r="F26">
            <v>0</v>
          </cell>
          <cell r="G26">
            <v>0</v>
          </cell>
          <cell r="H26">
            <v>0</v>
          </cell>
          <cell r="I26">
            <v>0</v>
          </cell>
          <cell r="J26">
            <v>0</v>
          </cell>
          <cell r="N26">
            <v>0</v>
          </cell>
        </row>
        <row r="27">
          <cell r="B27">
            <v>0</v>
          </cell>
          <cell r="C27" t="str">
            <v>Cash and Equivalents</v>
          </cell>
          <cell r="D27">
            <v>0</v>
          </cell>
          <cell r="E27">
            <v>0</v>
          </cell>
          <cell r="F27">
            <v>132231</v>
          </cell>
          <cell r="G27">
            <v>0</v>
          </cell>
          <cell r="H27">
            <v>760</v>
          </cell>
          <cell r="I27">
            <v>1667.267753481</v>
          </cell>
          <cell r="J27">
            <v>0</v>
          </cell>
          <cell r="K27">
            <v>0</v>
          </cell>
          <cell r="L27">
            <v>0</v>
          </cell>
          <cell r="M27">
            <v>0</v>
          </cell>
          <cell r="N27">
            <v>2427.267753481</v>
          </cell>
        </row>
        <row r="28">
          <cell r="B28">
            <v>0</v>
          </cell>
          <cell r="C28" t="str">
            <v>Receivables</v>
          </cell>
          <cell r="D28">
            <v>0</v>
          </cell>
          <cell r="E28">
            <v>0</v>
          </cell>
          <cell r="F28">
            <v>119781</v>
          </cell>
          <cell r="G28">
            <v>0</v>
          </cell>
          <cell r="H28">
            <v>434</v>
          </cell>
          <cell r="I28">
            <v>1510.288803531</v>
          </cell>
          <cell r="J28">
            <v>0</v>
          </cell>
          <cell r="K28">
            <v>0</v>
          </cell>
          <cell r="L28">
            <v>0</v>
          </cell>
          <cell r="M28">
            <v>0</v>
          </cell>
          <cell r="N28">
            <v>1944.288803531</v>
          </cell>
        </row>
        <row r="29">
          <cell r="B29">
            <v>0</v>
          </cell>
          <cell r="C29" t="str">
            <v>Inventory</v>
          </cell>
          <cell r="D29">
            <v>0</v>
          </cell>
          <cell r="E29">
            <v>0</v>
          </cell>
          <cell r="F29">
            <v>151798</v>
          </cell>
          <cell r="G29">
            <v>0</v>
          </cell>
          <cell r="H29">
            <v>816</v>
          </cell>
          <cell r="I29">
            <v>1913.983184298</v>
          </cell>
          <cell r="J29">
            <v>0</v>
          </cell>
          <cell r="K29">
            <v>0</v>
          </cell>
          <cell r="L29">
            <v>0</v>
          </cell>
          <cell r="M29">
            <v>0</v>
          </cell>
          <cell r="N29">
            <v>2729.9831842980002</v>
          </cell>
        </row>
        <row r="30">
          <cell r="B30">
            <v>0</v>
          </cell>
          <cell r="C30" t="str">
            <v>Other Current Assets</v>
          </cell>
          <cell r="D30">
            <v>0</v>
          </cell>
          <cell r="E30">
            <v>0</v>
          </cell>
          <cell r="F30">
            <v>5880</v>
          </cell>
          <cell r="G30">
            <v>0</v>
          </cell>
          <cell r="H30">
            <v>197</v>
          </cell>
          <cell r="I30">
            <v>74.13945588</v>
          </cell>
          <cell r="J30">
            <v>0</v>
          </cell>
          <cell r="K30">
            <v>0</v>
          </cell>
          <cell r="L30">
            <v>0</v>
          </cell>
          <cell r="M30">
            <v>0</v>
          </cell>
          <cell r="N30">
            <v>271.13945588000001</v>
          </cell>
        </row>
        <row r="31">
          <cell r="B31">
            <v>0</v>
          </cell>
          <cell r="C31" t="str">
            <v>Total Current Assets</v>
          </cell>
          <cell r="D31">
            <v>0</v>
          </cell>
          <cell r="E31">
            <v>0</v>
          </cell>
          <cell r="F31">
            <v>409690</v>
          </cell>
          <cell r="G31">
            <v>0</v>
          </cell>
          <cell r="H31">
            <v>2207</v>
          </cell>
          <cell r="I31">
            <v>5165.6791971900002</v>
          </cell>
          <cell r="J31">
            <v>0</v>
          </cell>
          <cell r="K31">
            <v>0</v>
          </cell>
          <cell r="L31">
            <v>0</v>
          </cell>
          <cell r="M31">
            <v>0</v>
          </cell>
          <cell r="N31">
            <v>7372.6791971900002</v>
          </cell>
        </row>
        <row r="32">
          <cell r="B32">
            <v>0</v>
          </cell>
          <cell r="C32">
            <v>0</v>
          </cell>
          <cell r="D32">
            <v>0</v>
          </cell>
          <cell r="E32">
            <v>0</v>
          </cell>
          <cell r="F32">
            <v>0</v>
          </cell>
          <cell r="G32">
            <v>0</v>
          </cell>
          <cell r="H32">
            <v>0</v>
          </cell>
          <cell r="I32">
            <v>0</v>
          </cell>
          <cell r="J32">
            <v>0</v>
          </cell>
          <cell r="K32">
            <v>0</v>
          </cell>
          <cell r="L32">
            <v>0</v>
          </cell>
          <cell r="M32">
            <v>0</v>
          </cell>
          <cell r="N32">
            <v>0</v>
          </cell>
        </row>
        <row r="33">
          <cell r="B33">
            <v>0</v>
          </cell>
          <cell r="C33" t="str">
            <v>PP&amp;E, Net</v>
          </cell>
          <cell r="D33">
            <v>0</v>
          </cell>
          <cell r="E33">
            <v>0</v>
          </cell>
          <cell r="F33">
            <v>307199</v>
          </cell>
          <cell r="G33">
            <v>0</v>
          </cell>
          <cell r="H33">
            <v>745</v>
          </cell>
          <cell r="I33">
            <v>3873.3956984490001</v>
          </cell>
          <cell r="J33">
            <v>0</v>
          </cell>
          <cell r="K33">
            <v>0</v>
          </cell>
          <cell r="L33">
            <v>0</v>
          </cell>
          <cell r="M33">
            <v>0</v>
          </cell>
          <cell r="N33">
            <v>4618.3956984489996</v>
          </cell>
        </row>
        <row r="34">
          <cell r="B34">
            <v>0</v>
          </cell>
          <cell r="C34" t="str">
            <v>Intangible Assets, Net</v>
          </cell>
          <cell r="D34">
            <v>0</v>
          </cell>
          <cell r="E34">
            <v>0</v>
          </cell>
          <cell r="F34">
            <v>73653</v>
          </cell>
          <cell r="G34">
            <v>0</v>
          </cell>
          <cell r="H34">
            <v>85</v>
          </cell>
          <cell r="I34">
            <v>928.67233740300003</v>
          </cell>
          <cell r="J34">
            <v>0</v>
          </cell>
          <cell r="K34">
            <v>0</v>
          </cell>
          <cell r="L34">
            <v>0</v>
          </cell>
          <cell r="M34">
            <v>0</v>
          </cell>
          <cell r="N34">
            <v>1013.672337403</v>
          </cell>
        </row>
        <row r="35">
          <cell r="B35">
            <v>0</v>
          </cell>
          <cell r="C35" t="str">
            <v>Existing Goodwill</v>
          </cell>
          <cell r="D35">
            <v>0</v>
          </cell>
          <cell r="E35">
            <v>0</v>
          </cell>
          <cell r="F35">
            <v>2228</v>
          </cell>
          <cell r="G35">
            <v>0</v>
          </cell>
          <cell r="H35">
            <v>0</v>
          </cell>
          <cell r="I35">
            <v>28.092297228</v>
          </cell>
          <cell r="J35">
            <v>0</v>
          </cell>
          <cell r="K35">
            <v>-28.092297228</v>
          </cell>
          <cell r="L35">
            <v>0</v>
          </cell>
          <cell r="M35">
            <v>0</v>
          </cell>
          <cell r="N35">
            <v>0</v>
          </cell>
        </row>
        <row r="36">
          <cell r="B36">
            <v>0</v>
          </cell>
          <cell r="C36" t="str">
            <v>Other Assets</v>
          </cell>
          <cell r="D36">
            <v>0</v>
          </cell>
          <cell r="E36">
            <v>0</v>
          </cell>
          <cell r="F36">
            <v>65434</v>
          </cell>
          <cell r="G36">
            <v>0</v>
          </cell>
          <cell r="H36">
            <v>334</v>
          </cell>
          <cell r="I36">
            <v>825.04101293400004</v>
          </cell>
          <cell r="J36">
            <v>0</v>
          </cell>
          <cell r="K36">
            <v>0</v>
          </cell>
          <cell r="L36">
            <v>0</v>
          </cell>
          <cell r="M36">
            <v>0</v>
          </cell>
          <cell r="N36">
            <v>1159.041012934</v>
          </cell>
        </row>
        <row r="37">
          <cell r="B37">
            <v>0</v>
          </cell>
          <cell r="C37" t="str">
            <v>Total Assets</v>
          </cell>
          <cell r="D37">
            <v>0</v>
          </cell>
          <cell r="E37">
            <v>0</v>
          </cell>
          <cell r="F37">
            <v>858204</v>
          </cell>
          <cell r="G37">
            <v>0</v>
          </cell>
          <cell r="H37">
            <v>3371</v>
          </cell>
          <cell r="I37">
            <v>10820.880543203999</v>
          </cell>
          <cell r="J37">
            <v>0</v>
          </cell>
          <cell r="K37">
            <v>0</v>
          </cell>
          <cell r="L37">
            <v>0</v>
          </cell>
          <cell r="M37">
            <v>0</v>
          </cell>
          <cell r="N37">
            <v>14163.788245976</v>
          </cell>
        </row>
        <row r="38">
          <cell r="B38">
            <v>0</v>
          </cell>
          <cell r="C38">
            <v>0</v>
          </cell>
          <cell r="D38">
            <v>0</v>
          </cell>
          <cell r="E38">
            <v>0</v>
          </cell>
          <cell r="F38">
            <v>0</v>
          </cell>
          <cell r="G38">
            <v>0</v>
          </cell>
          <cell r="H38">
            <v>0</v>
          </cell>
          <cell r="I38">
            <v>0</v>
          </cell>
          <cell r="J38">
            <v>0</v>
          </cell>
          <cell r="K38">
            <v>0</v>
          </cell>
          <cell r="L38">
            <v>0</v>
          </cell>
          <cell r="M38">
            <v>0</v>
          </cell>
          <cell r="N38">
            <v>0</v>
          </cell>
        </row>
        <row r="39">
          <cell r="B39">
            <v>0</v>
          </cell>
          <cell r="C39" t="str">
            <v>Liabilities</v>
          </cell>
          <cell r="D39">
            <v>0</v>
          </cell>
          <cell r="E39">
            <v>0</v>
          </cell>
          <cell r="F39">
            <v>0</v>
          </cell>
          <cell r="G39">
            <v>0</v>
          </cell>
          <cell r="H39">
            <v>0</v>
          </cell>
          <cell r="I39">
            <v>0</v>
          </cell>
          <cell r="J39">
            <v>0</v>
          </cell>
          <cell r="K39">
            <v>0</v>
          </cell>
          <cell r="L39">
            <v>0</v>
          </cell>
          <cell r="M39">
            <v>0</v>
          </cell>
          <cell r="N39">
            <v>0</v>
          </cell>
        </row>
        <row r="40">
          <cell r="B40">
            <v>0</v>
          </cell>
          <cell r="C40" t="str">
            <v>Accounts Payable</v>
          </cell>
          <cell r="D40">
            <v>0</v>
          </cell>
          <cell r="E40">
            <v>0</v>
          </cell>
          <cell r="F40">
            <v>191783</v>
          </cell>
          <cell r="G40">
            <v>0</v>
          </cell>
          <cell r="H40">
            <v>346</v>
          </cell>
          <cell r="I40">
            <v>2418.144093033</v>
          </cell>
          <cell r="J40">
            <v>0</v>
          </cell>
          <cell r="K40">
            <v>0</v>
          </cell>
          <cell r="L40">
            <v>0</v>
          </cell>
          <cell r="M40">
            <v>0</v>
          </cell>
          <cell r="N40">
            <v>2764.144093033</v>
          </cell>
        </row>
        <row r="41">
          <cell r="B41">
            <v>0</v>
          </cell>
          <cell r="C41" t="str">
            <v>Current Portion of LT Debt and Capital Lease Obligations</v>
          </cell>
          <cell r="D41">
            <v>0</v>
          </cell>
          <cell r="E41">
            <v>0</v>
          </cell>
          <cell r="F41">
            <v>210768</v>
          </cell>
          <cell r="G41">
            <v>0</v>
          </cell>
          <cell r="H41">
            <v>6</v>
          </cell>
          <cell r="I41">
            <v>2657.5212307679999</v>
          </cell>
          <cell r="J41">
            <v>0</v>
          </cell>
          <cell r="K41">
            <v>0</v>
          </cell>
          <cell r="L41">
            <v>0</v>
          </cell>
          <cell r="M41">
            <v>0</v>
          </cell>
          <cell r="N41">
            <v>2663.5212307679999</v>
          </cell>
        </row>
        <row r="42">
          <cell r="B42">
            <v>0</v>
          </cell>
          <cell r="C42" t="str">
            <v>Other Current Liabilities</v>
          </cell>
          <cell r="D42">
            <v>0</v>
          </cell>
          <cell r="E42">
            <v>0</v>
          </cell>
          <cell r="F42">
            <v>59503</v>
          </cell>
          <cell r="G42">
            <v>0</v>
          </cell>
          <cell r="H42">
            <v>411</v>
          </cell>
          <cell r="I42">
            <v>750.258510753</v>
          </cell>
          <cell r="J42">
            <v>0</v>
          </cell>
          <cell r="K42">
            <v>0</v>
          </cell>
          <cell r="L42">
            <v>0</v>
          </cell>
          <cell r="M42">
            <v>0</v>
          </cell>
          <cell r="N42">
            <v>1161.2585107529999</v>
          </cell>
        </row>
        <row r="43">
          <cell r="B43">
            <v>0</v>
          </cell>
          <cell r="C43" t="str">
            <v>Debt &amp; Minority Interest</v>
          </cell>
          <cell r="D43">
            <v>0</v>
          </cell>
          <cell r="E43">
            <v>0</v>
          </cell>
          <cell r="F43">
            <v>56084</v>
          </cell>
          <cell r="G43">
            <v>0</v>
          </cell>
          <cell r="H43">
            <v>6579</v>
          </cell>
          <cell r="I43">
            <v>707.14919108399999</v>
          </cell>
          <cell r="J43">
            <v>0</v>
          </cell>
          <cell r="K43">
            <v>0</v>
          </cell>
          <cell r="L43">
            <v>0</v>
          </cell>
          <cell r="M43">
            <v>0</v>
          </cell>
          <cell r="N43">
            <v>7286.1491910839995</v>
          </cell>
        </row>
        <row r="44">
          <cell r="B44">
            <v>0</v>
          </cell>
          <cell r="C44" t="str">
            <v>Other Liabilities</v>
          </cell>
          <cell r="D44">
            <v>0</v>
          </cell>
          <cell r="E44">
            <v>0</v>
          </cell>
          <cell r="F44">
            <v>122082</v>
          </cell>
          <cell r="G44">
            <v>0</v>
          </cell>
          <cell r="H44">
            <v>501</v>
          </cell>
          <cell r="I44">
            <v>1539.301539582</v>
          </cell>
          <cell r="J44">
            <v>0</v>
          </cell>
          <cell r="K44">
            <v>0</v>
          </cell>
          <cell r="L44">
            <v>0</v>
          </cell>
          <cell r="M44">
            <v>0</v>
          </cell>
          <cell r="N44">
            <v>2040.301539582</v>
          </cell>
        </row>
        <row r="45">
          <cell r="B45">
            <v>0</v>
          </cell>
          <cell r="C45">
            <v>0</v>
          </cell>
          <cell r="D45">
            <v>0</v>
          </cell>
          <cell r="E45">
            <v>0</v>
          </cell>
          <cell r="F45">
            <v>0</v>
          </cell>
          <cell r="G45">
            <v>0</v>
          </cell>
          <cell r="H45">
            <v>0</v>
          </cell>
          <cell r="I45">
            <v>0</v>
          </cell>
          <cell r="J45">
            <v>0</v>
          </cell>
          <cell r="K45">
            <v>0</v>
          </cell>
          <cell r="L45">
            <v>0</v>
          </cell>
          <cell r="M45">
            <v>0</v>
          </cell>
          <cell r="N45">
            <v>0</v>
          </cell>
        </row>
        <row r="46">
          <cell r="B46">
            <v>0</v>
          </cell>
          <cell r="C46" t="str">
            <v>Shareholders Equity</v>
          </cell>
          <cell r="D46">
            <v>0</v>
          </cell>
          <cell r="E46">
            <v>0</v>
          </cell>
          <cell r="F46">
            <v>0</v>
          </cell>
          <cell r="G46">
            <v>0</v>
          </cell>
          <cell r="H46">
            <v>0</v>
          </cell>
          <cell r="I46">
            <v>0</v>
          </cell>
          <cell r="J46">
            <v>0</v>
          </cell>
          <cell r="K46">
            <v>0</v>
          </cell>
          <cell r="L46">
            <v>0</v>
          </cell>
          <cell r="M46">
            <v>0</v>
          </cell>
          <cell r="N46">
            <v>0</v>
          </cell>
        </row>
        <row r="47">
          <cell r="B47">
            <v>0</v>
          </cell>
          <cell r="C47" t="str">
            <v>Book Value</v>
          </cell>
          <cell r="D47">
            <v>0</v>
          </cell>
          <cell r="E47">
            <v>0</v>
          </cell>
          <cell r="F47">
            <v>217984</v>
          </cell>
          <cell r="G47">
            <v>0</v>
          </cell>
          <cell r="H47">
            <v>-4472</v>
          </cell>
          <cell r="I47">
            <v>2748.5059779839999</v>
          </cell>
          <cell r="J47">
            <v>0</v>
          </cell>
          <cell r="K47">
            <v>-2748.5059779839999</v>
          </cell>
          <cell r="L47">
            <v>0</v>
          </cell>
          <cell r="M47">
            <v>0</v>
          </cell>
          <cell r="N47">
            <v>-4472</v>
          </cell>
          <cell r="Q47">
            <v>2720.4136807560008</v>
          </cell>
        </row>
        <row r="48">
          <cell r="B48">
            <v>0</v>
          </cell>
          <cell r="C48" t="str">
            <v>Total Liabilities &amp; Shareholders Equity</v>
          </cell>
          <cell r="D48">
            <v>0</v>
          </cell>
          <cell r="E48">
            <v>0</v>
          </cell>
          <cell r="F48">
            <v>858204</v>
          </cell>
          <cell r="G48">
            <v>0</v>
          </cell>
          <cell r="H48">
            <v>3371</v>
          </cell>
          <cell r="I48">
            <v>10820.880543204001</v>
          </cell>
          <cell r="J48">
            <v>0</v>
          </cell>
          <cell r="K48">
            <v>0</v>
          </cell>
          <cell r="L48">
            <v>0</v>
          </cell>
          <cell r="M48">
            <v>0</v>
          </cell>
          <cell r="N48">
            <v>11443.37456522</v>
          </cell>
        </row>
        <row r="49">
          <cell r="B49">
            <v>0</v>
          </cell>
          <cell r="C49">
            <v>0</v>
          </cell>
          <cell r="D49">
            <v>0</v>
          </cell>
          <cell r="E49">
            <v>0</v>
          </cell>
          <cell r="F49">
            <v>0</v>
          </cell>
          <cell r="G49">
            <v>0</v>
          </cell>
          <cell r="H49">
            <v>0</v>
          </cell>
          <cell r="I49">
            <v>0</v>
          </cell>
          <cell r="J49">
            <v>0</v>
          </cell>
          <cell r="K49">
            <v>0</v>
          </cell>
          <cell r="L49">
            <v>0</v>
          </cell>
          <cell r="M49">
            <v>0</v>
          </cell>
          <cell r="N49">
            <v>0</v>
          </cell>
        </row>
        <row r="50">
          <cell r="B50" t="str">
            <v>Notes:</v>
          </cell>
          <cell r="C50">
            <v>0</v>
          </cell>
          <cell r="D50">
            <v>0</v>
          </cell>
          <cell r="E50">
            <v>0</v>
          </cell>
          <cell r="G50">
            <v>0</v>
          </cell>
          <cell r="H50">
            <v>0</v>
          </cell>
          <cell r="I50">
            <v>0</v>
          </cell>
          <cell r="J50">
            <v>0</v>
          </cell>
          <cell r="N50">
            <v>0</v>
          </cell>
        </row>
        <row r="51">
          <cell r="B51" t="str">
            <v>Assumes exchange rate of 1USD = 79.3JPY.</v>
          </cell>
          <cell r="C51">
            <v>0</v>
          </cell>
          <cell r="D51">
            <v>0</v>
          </cell>
          <cell r="E51">
            <v>0</v>
          </cell>
          <cell r="F51">
            <v>0</v>
          </cell>
          <cell r="G51">
            <v>0</v>
          </cell>
          <cell r="H51">
            <v>0</v>
          </cell>
          <cell r="I51">
            <v>0</v>
          </cell>
          <cell r="J51">
            <v>0</v>
          </cell>
          <cell r="N51">
            <v>0</v>
          </cell>
        </row>
        <row r="52">
          <cell r="B52" t="str">
            <v>(1)</v>
          </cell>
          <cell r="C52" t="str">
            <v>Based on Freescale 10Q dated 3/31/2012.</v>
          </cell>
          <cell r="D52">
            <v>0</v>
          </cell>
          <cell r="E52">
            <v>0</v>
          </cell>
          <cell r="F52">
            <v>0</v>
          </cell>
          <cell r="G52">
            <v>0</v>
          </cell>
          <cell r="H52">
            <v>0</v>
          </cell>
          <cell r="I52">
            <v>0</v>
          </cell>
          <cell r="J52">
            <v>0</v>
          </cell>
          <cell r="N52">
            <v>0</v>
          </cell>
        </row>
        <row r="53">
          <cell r="B53" t="str">
            <v>(2)</v>
          </cell>
          <cell r="C53" t="str">
            <v>Based on Renesas Annual filing dated 3/31/2012.</v>
          </cell>
          <cell r="D53">
            <v>0</v>
          </cell>
          <cell r="E53">
            <v>0</v>
          </cell>
          <cell r="F53">
            <v>0</v>
          </cell>
          <cell r="G53">
            <v>0</v>
          </cell>
          <cell r="H53">
            <v>0</v>
          </cell>
          <cell r="I53">
            <v>0</v>
          </cell>
          <cell r="J53">
            <v>0</v>
          </cell>
          <cell r="N53">
            <v>0</v>
          </cell>
        </row>
        <row r="54">
          <cell r="B54" t="str">
            <v>(3)</v>
          </cell>
          <cell r="C54" t="str">
            <v>Assumes only Goodwill transaction adjustment.</v>
          </cell>
          <cell r="D54">
            <v>0</v>
          </cell>
          <cell r="E54">
            <v>0</v>
          </cell>
          <cell r="F54">
            <v>0</v>
          </cell>
          <cell r="G54">
            <v>0</v>
          </cell>
          <cell r="H54">
            <v>0</v>
          </cell>
          <cell r="I54">
            <v>0</v>
          </cell>
          <cell r="J54">
            <v>0</v>
          </cell>
          <cell r="N54">
            <v>0</v>
          </cell>
        </row>
        <row r="55">
          <cell r="B55">
            <v>0</v>
          </cell>
          <cell r="C55">
            <v>0</v>
          </cell>
          <cell r="D55">
            <v>0</v>
          </cell>
          <cell r="E55">
            <v>0</v>
          </cell>
          <cell r="F55">
            <v>0</v>
          </cell>
          <cell r="G55">
            <v>0</v>
          </cell>
          <cell r="H55">
            <v>0</v>
          </cell>
          <cell r="I55">
            <v>0</v>
          </cell>
          <cell r="J55">
            <v>0</v>
          </cell>
          <cell r="N55">
            <v>0</v>
          </cell>
        </row>
        <row r="56">
          <cell r="C56">
            <v>0</v>
          </cell>
        </row>
        <row r="57">
          <cell r="C57">
            <v>0</v>
          </cell>
        </row>
      </sheetData>
      <sheetData sheetId="6"/>
      <sheetData sheetId="7">
        <row r="6">
          <cell r="A6" t="str">
            <v>Total 2013 Synergy Mix</v>
          </cell>
          <cell r="Q6" t="str">
            <v>Total 2013 Synergy Mix</v>
          </cell>
        </row>
        <row r="8">
          <cell r="A8" t="str">
            <v>Revenue</v>
          </cell>
          <cell r="B8">
            <v>0</v>
          </cell>
          <cell r="C8">
            <v>0</v>
          </cell>
          <cell r="Q8" t="str">
            <v>Revenue</v>
          </cell>
          <cell r="R8">
            <v>0.30448458190960886</v>
          </cell>
          <cell r="S8">
            <v>637.93975684499992</v>
          </cell>
        </row>
        <row r="9">
          <cell r="A9" t="str">
            <v>COGS</v>
          </cell>
          <cell r="B9">
            <v>0</v>
          </cell>
          <cell r="C9">
            <v>0</v>
          </cell>
          <cell r="Q9" t="str">
            <v>COGS</v>
          </cell>
          <cell r="R9">
            <v>8.135572199428906E-2</v>
          </cell>
          <cell r="S9">
            <v>170.45214303295506</v>
          </cell>
        </row>
        <row r="10">
          <cell r="A10" t="str">
            <v>OpEx</v>
          </cell>
          <cell r="B10">
            <v>0.23874784838995894</v>
          </cell>
          <cell r="C10">
            <v>139.22582854200002</v>
          </cell>
          <cell r="Q10" t="str">
            <v>OpEx</v>
          </cell>
          <cell r="R10">
            <v>0.4037819947467336</v>
          </cell>
          <cell r="S10">
            <v>845.98236774954194</v>
          </cell>
        </row>
        <row r="11">
          <cell r="A11" t="str">
            <v>Interest Expense</v>
          </cell>
          <cell r="B11">
            <v>0.76125215161004101</v>
          </cell>
          <cell r="C11">
            <v>443.92425838399993</v>
          </cell>
          <cell r="Q11" t="str">
            <v>Interest Expense</v>
          </cell>
          <cell r="R11">
            <v>0.2103777013493684</v>
          </cell>
          <cell r="S11">
            <v>440.77207063399999</v>
          </cell>
        </row>
        <row r="12">
          <cell r="B12">
            <v>1</v>
          </cell>
          <cell r="C12">
            <v>583.15008692599997</v>
          </cell>
          <cell r="R12">
            <v>0.99999999999999989</v>
          </cell>
          <cell r="S12">
            <v>2095.146338261497</v>
          </cell>
        </row>
      </sheetData>
      <sheetData sheetId="8">
        <row r="8">
          <cell r="D8">
            <v>41088</v>
          </cell>
        </row>
      </sheetData>
      <sheetData sheetId="9">
        <row r="9">
          <cell r="J9">
            <v>1</v>
          </cell>
        </row>
      </sheetData>
      <sheetData sheetId="10"/>
      <sheetData sheetId="11"/>
      <sheetData sheetId="12">
        <row r="3">
          <cell r="B3" t="str">
            <v>Accretion/Dilution Synergy Sensitivity</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row>
        <row r="4">
          <cell r="B4">
            <v>0</v>
          </cell>
          <cell r="C4">
            <v>0</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row>
        <row r="6">
          <cell r="M6" t="str">
            <v>Renesas OpEx</v>
          </cell>
          <cell r="N6">
            <v>3521.3089355249999</v>
          </cell>
          <cell r="P6">
            <v>3521.3089355249999</v>
          </cell>
          <cell r="R6">
            <v>3521.3089355249999</v>
          </cell>
          <cell r="T6">
            <v>3521.3089355249999</v>
          </cell>
          <cell r="V6">
            <v>3521.3089355249999</v>
          </cell>
        </row>
        <row r="7">
          <cell r="M7" t="str">
            <v>Synergies %</v>
          </cell>
          <cell r="N7">
            <v>0</v>
          </cell>
          <cell r="P7">
            <v>0.1</v>
          </cell>
          <cell r="R7">
            <v>0.15</v>
          </cell>
          <cell r="T7">
            <v>0.2</v>
          </cell>
          <cell r="V7">
            <v>0.25</v>
          </cell>
        </row>
        <row r="8">
          <cell r="M8" t="str">
            <v>After-Tax Synergies</v>
          </cell>
          <cell r="N8">
            <v>0</v>
          </cell>
          <cell r="P8">
            <v>228.88508080912501</v>
          </cell>
          <cell r="R8">
            <v>343.32762121368751</v>
          </cell>
          <cell r="T8">
            <v>457.77016161825003</v>
          </cell>
          <cell r="V8">
            <v>572.21270202281255</v>
          </cell>
        </row>
        <row r="9">
          <cell r="B9" t="str">
            <v>$MM, except per share values</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row>
        <row r="12">
          <cell r="B12">
            <v>0</v>
          </cell>
          <cell r="C12">
            <v>0</v>
          </cell>
          <cell r="D12">
            <v>0</v>
          </cell>
          <cell r="E12" t="str">
            <v>Freescale (1)</v>
          </cell>
          <cell r="F12" t="str">
            <v>Renesas (2)</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row>
        <row r="13">
          <cell r="B13" t="str">
            <v>Renesas CY2012E OpEx</v>
          </cell>
          <cell r="C13">
            <v>0</v>
          </cell>
          <cell r="D13">
            <v>0</v>
          </cell>
          <cell r="E13">
            <v>0</v>
          </cell>
          <cell r="F13">
            <v>3521.3089355249999</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row>
        <row r="14">
          <cell r="B14" t="str">
            <v>CY2013E EPS</v>
          </cell>
          <cell r="C14">
            <v>0</v>
          </cell>
          <cell r="D14">
            <v>0</v>
          </cell>
          <cell r="E14">
            <v>1.7</v>
          </cell>
          <cell r="F14">
            <v>0.25406291836572453</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row>
        <row r="15">
          <cell r="B15" t="str">
            <v>CY2013E Shares Out.</v>
          </cell>
          <cell r="C15">
            <v>0</v>
          </cell>
          <cell r="D15">
            <v>0</v>
          </cell>
          <cell r="E15">
            <v>251.05882352941188</v>
          </cell>
          <cell r="F15">
            <v>627.80000000000007</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row>
        <row r="16">
          <cell r="B16" t="str">
            <v>CY2013E Net Income</v>
          </cell>
          <cell r="C16">
            <v>0</v>
          </cell>
          <cell r="D16">
            <v>0</v>
          </cell>
          <cell r="E16">
            <v>426.80000000000018</v>
          </cell>
          <cell r="F16">
            <v>159.50070015000188</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row>
        <row r="17">
          <cell r="B17" t="str">
            <v>Price (3)</v>
          </cell>
          <cell r="C17">
            <v>0</v>
          </cell>
          <cell r="D17">
            <v>0</v>
          </cell>
          <cell r="E17">
            <v>9.7799999999999994</v>
          </cell>
          <cell r="F17">
            <v>3.8834949999999999</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row>
        <row r="18">
          <cell r="B18" t="str">
            <v>CY2013E P/E</v>
          </cell>
          <cell r="C18">
            <v>0</v>
          </cell>
          <cell r="D18">
            <v>0</v>
          </cell>
          <cell r="E18">
            <v>5.7529411764705882</v>
          </cell>
          <cell r="F18">
            <v>15.285564005092999</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row>
        <row r="19">
          <cell r="B19">
            <v>0</v>
          </cell>
          <cell r="C19">
            <v>0</v>
          </cell>
          <cell r="D19">
            <v>0</v>
          </cell>
          <cell r="E19">
            <v>0</v>
          </cell>
          <cell r="F19">
            <v>0</v>
          </cell>
          <cell r="G19">
            <v>0</v>
          </cell>
          <cell r="H19">
            <v>0</v>
          </cell>
          <cell r="I19" t="str">
            <v xml:space="preserve"> </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t="str">
            <v>Interval Inputs</v>
          </cell>
        </row>
        <row r="20">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row>
        <row r="21">
          <cell r="B21">
            <v>0</v>
          </cell>
          <cell r="C21">
            <v>0</v>
          </cell>
          <cell r="D21">
            <v>0</v>
          </cell>
          <cell r="E21">
            <v>0</v>
          </cell>
          <cell r="F21">
            <v>0</v>
          </cell>
          <cell r="G21">
            <v>0</v>
          </cell>
          <cell r="H21" t="str">
            <v>CY2012E Accretion / (Dilution) (4)(5)</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0.25</v>
          </cell>
          <cell r="AE21">
            <v>0.5</v>
          </cell>
          <cell r="AF21">
            <v>0.75</v>
          </cell>
          <cell r="AG21">
            <v>1</v>
          </cell>
        </row>
        <row r="22">
          <cell r="B22">
            <v>0</v>
          </cell>
          <cell r="C22" t="str">
            <v>Implied</v>
          </cell>
          <cell r="D22" t="str">
            <v>Premium /</v>
          </cell>
          <cell r="E22" t="str">
            <v>Renesas</v>
          </cell>
          <cell r="F22">
            <v>0</v>
          </cell>
          <cell r="G22">
            <v>0</v>
          </cell>
          <cell r="H22" t="str">
            <v>100% Cash Transaction</v>
          </cell>
          <cell r="I22">
            <v>0</v>
          </cell>
          <cell r="J22">
            <v>0</v>
          </cell>
          <cell r="K22">
            <v>0</v>
          </cell>
          <cell r="L22">
            <v>0</v>
          </cell>
          <cell r="M22">
            <v>0</v>
          </cell>
          <cell r="N22" t="str">
            <v>50% Cash / 50% Stock Transaction</v>
          </cell>
          <cell r="O22">
            <v>0</v>
          </cell>
          <cell r="P22">
            <v>0</v>
          </cell>
          <cell r="Q22">
            <v>0</v>
          </cell>
          <cell r="R22">
            <v>0</v>
          </cell>
          <cell r="S22">
            <v>0</v>
          </cell>
          <cell r="T22" t="str">
            <v>100% Stock Transaction</v>
          </cell>
          <cell r="U22">
            <v>0</v>
          </cell>
          <cell r="V22">
            <v>0</v>
          </cell>
          <cell r="W22">
            <v>0</v>
          </cell>
          <cell r="X22">
            <v>0</v>
          </cell>
          <cell r="Y22">
            <v>0</v>
          </cell>
          <cell r="Z22">
            <v>0</v>
          </cell>
          <cell r="AA22">
            <v>0</v>
          </cell>
          <cell r="AB22">
            <v>0</v>
          </cell>
        </row>
        <row r="23">
          <cell r="B23">
            <v>0</v>
          </cell>
          <cell r="C23" t="str">
            <v>Renesas</v>
          </cell>
          <cell r="D23" t="str">
            <v>(Discount)</v>
          </cell>
          <cell r="E23" t="str">
            <v>Equity</v>
          </cell>
          <cell r="F23" t="str">
            <v>Agg.</v>
          </cell>
          <cell r="G23">
            <v>0</v>
          </cell>
          <cell r="H23" t="str">
            <v>Synergies - % of Renesas OpEx</v>
          </cell>
          <cell r="I23">
            <v>0</v>
          </cell>
          <cell r="J23">
            <v>0</v>
          </cell>
          <cell r="K23">
            <v>0</v>
          </cell>
          <cell r="L23">
            <v>0</v>
          </cell>
          <cell r="M23">
            <v>0</v>
          </cell>
          <cell r="N23" t="str">
            <v>Synergies - % of Renesas OpEx</v>
          </cell>
          <cell r="O23">
            <v>0</v>
          </cell>
          <cell r="P23">
            <v>0</v>
          </cell>
          <cell r="Q23">
            <v>0</v>
          </cell>
          <cell r="R23">
            <v>0</v>
          </cell>
          <cell r="S23">
            <v>0</v>
          </cell>
          <cell r="T23" t="str">
            <v>Synergies - % of Renesas OpEx</v>
          </cell>
          <cell r="U23">
            <v>0</v>
          </cell>
          <cell r="V23">
            <v>0</v>
          </cell>
          <cell r="W23">
            <v>0</v>
          </cell>
          <cell r="X23">
            <v>0</v>
          </cell>
          <cell r="Y23">
            <v>0</v>
          </cell>
          <cell r="Z23">
            <v>0</v>
          </cell>
          <cell r="AA23" t="str">
            <v>Cash</v>
          </cell>
          <cell r="AB23">
            <v>0</v>
          </cell>
          <cell r="AC23" t="str">
            <v>Cash Required</v>
          </cell>
          <cell r="AD23">
            <v>0</v>
          </cell>
          <cell r="AE23">
            <v>0</v>
          </cell>
          <cell r="AF23">
            <v>0</v>
          </cell>
          <cell r="AG23">
            <v>0</v>
          </cell>
          <cell r="AI23" t="str">
            <v>Cash Used</v>
          </cell>
          <cell r="AJ23">
            <v>0</v>
          </cell>
          <cell r="AK23">
            <v>0</v>
          </cell>
          <cell r="AL23">
            <v>0</v>
          </cell>
          <cell r="AM23">
            <v>0</v>
          </cell>
          <cell r="AO23" t="str">
            <v>New Loans</v>
          </cell>
          <cell r="AP23">
            <v>0</v>
          </cell>
          <cell r="AQ23">
            <v>0</v>
          </cell>
          <cell r="AR23">
            <v>0</v>
          </cell>
          <cell r="AS23">
            <v>0</v>
          </cell>
          <cell r="AU23" t="str">
            <v>Pre-Tax Interest Expense</v>
          </cell>
          <cell r="AV23">
            <v>0</v>
          </cell>
          <cell r="AW23">
            <v>0</v>
          </cell>
          <cell r="AX23">
            <v>0</v>
          </cell>
          <cell r="AY23">
            <v>0</v>
          </cell>
          <cell r="BA23" t="str">
            <v>Shares Issued</v>
          </cell>
          <cell r="BB23">
            <v>0</v>
          </cell>
          <cell r="BC23">
            <v>0</v>
          </cell>
          <cell r="BD23">
            <v>0</v>
          </cell>
          <cell r="BE23">
            <v>0</v>
          </cell>
        </row>
        <row r="24">
          <cell r="B24">
            <v>0</v>
          </cell>
          <cell r="C24" t="str">
            <v>Price</v>
          </cell>
          <cell r="D24" t="str">
            <v>to Current</v>
          </cell>
          <cell r="E24" t="str">
            <v>Value</v>
          </cell>
          <cell r="F24" t="str">
            <v>Value</v>
          </cell>
          <cell r="G24">
            <v>0</v>
          </cell>
          <cell r="H24">
            <v>0</v>
          </cell>
          <cell r="I24">
            <v>0.1</v>
          </cell>
          <cell r="J24">
            <v>0.15</v>
          </cell>
          <cell r="K24">
            <v>0.2</v>
          </cell>
          <cell r="L24">
            <v>0.25</v>
          </cell>
          <cell r="M24">
            <v>0</v>
          </cell>
          <cell r="N24">
            <v>0</v>
          </cell>
          <cell r="O24">
            <v>0.1</v>
          </cell>
          <cell r="P24">
            <v>0.15</v>
          </cell>
          <cell r="Q24">
            <v>0.2</v>
          </cell>
          <cell r="R24">
            <v>0.25</v>
          </cell>
          <cell r="S24">
            <v>0</v>
          </cell>
          <cell r="T24">
            <v>0</v>
          </cell>
          <cell r="U24">
            <v>0.1</v>
          </cell>
          <cell r="V24">
            <v>0.15</v>
          </cell>
          <cell r="W24">
            <v>0.2</v>
          </cell>
          <cell r="X24">
            <v>0.25</v>
          </cell>
          <cell r="Y24">
            <v>0</v>
          </cell>
          <cell r="Z24">
            <v>0</v>
          </cell>
          <cell r="AA24" t="str">
            <v>Available for</v>
          </cell>
          <cell r="AB24">
            <v>0</v>
          </cell>
          <cell r="AC24" t="str">
            <v>% Stock Consideration</v>
          </cell>
          <cell r="AD24">
            <v>0</v>
          </cell>
          <cell r="AE24">
            <v>0</v>
          </cell>
          <cell r="AF24">
            <v>0</v>
          </cell>
          <cell r="AG24">
            <v>0</v>
          </cell>
          <cell r="AH24">
            <v>0</v>
          </cell>
          <cell r="AI24" t="str">
            <v>% Stock Consideration</v>
          </cell>
          <cell r="AJ24">
            <v>0</v>
          </cell>
          <cell r="AK24">
            <v>0</v>
          </cell>
          <cell r="AL24">
            <v>0</v>
          </cell>
          <cell r="AM24">
            <v>0</v>
          </cell>
          <cell r="AN24">
            <v>0</v>
          </cell>
          <cell r="AO24" t="str">
            <v>% Stock Consideration</v>
          </cell>
          <cell r="AP24">
            <v>0</v>
          </cell>
          <cell r="AQ24">
            <v>0</v>
          </cell>
          <cell r="AR24">
            <v>0</v>
          </cell>
          <cell r="AS24">
            <v>0</v>
          </cell>
          <cell r="AT24">
            <v>0</v>
          </cell>
          <cell r="AU24" t="str">
            <v>% Stock Consideration</v>
          </cell>
          <cell r="AV24">
            <v>0</v>
          </cell>
          <cell r="AW24">
            <v>0</v>
          </cell>
          <cell r="AX24">
            <v>0</v>
          </cell>
          <cell r="AY24">
            <v>0</v>
          </cell>
          <cell r="AZ24">
            <v>0</v>
          </cell>
          <cell r="BA24" t="str">
            <v>% Stock Consideration</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cell r="CD24">
            <v>0</v>
          </cell>
        </row>
        <row r="25">
          <cell r="B25">
            <v>0</v>
          </cell>
          <cell r="C25">
            <v>0</v>
          </cell>
          <cell r="D25">
            <v>0</v>
          </cell>
          <cell r="E25">
            <v>0</v>
          </cell>
          <cell r="F25">
            <v>0</v>
          </cell>
          <cell r="G25" t="str">
            <v>Implied Pre-Tax CY2012E OpEx Synergies</v>
          </cell>
          <cell r="H25">
            <v>0</v>
          </cell>
          <cell r="I25">
            <v>352.13089355250003</v>
          </cell>
          <cell r="J25">
            <v>528.19634032875001</v>
          </cell>
          <cell r="K25">
            <v>704.26178710500005</v>
          </cell>
          <cell r="L25">
            <v>880.32723388124998</v>
          </cell>
          <cell r="M25">
            <v>0</v>
          </cell>
          <cell r="N25">
            <v>0</v>
          </cell>
          <cell r="O25">
            <v>352.13089355250003</v>
          </cell>
          <cell r="P25">
            <v>528.19634032875001</v>
          </cell>
          <cell r="Q25">
            <v>704.26178710500005</v>
          </cell>
          <cell r="R25">
            <v>880.32723388124998</v>
          </cell>
          <cell r="S25">
            <v>0</v>
          </cell>
          <cell r="T25">
            <v>0</v>
          </cell>
          <cell r="U25">
            <v>352.13089355250003</v>
          </cell>
          <cell r="V25">
            <v>528.19634032875001</v>
          </cell>
          <cell r="W25">
            <v>704.26178710500005</v>
          </cell>
          <cell r="X25">
            <v>880.32723388124998</v>
          </cell>
          <cell r="Y25">
            <v>0</v>
          </cell>
          <cell r="Z25">
            <v>0</v>
          </cell>
          <cell r="AA25" t="str">
            <v>Transaction</v>
          </cell>
          <cell r="AB25">
            <v>0</v>
          </cell>
          <cell r="AC25">
            <v>0</v>
          </cell>
          <cell r="AD25">
            <v>0.25</v>
          </cell>
          <cell r="AE25">
            <v>0.5</v>
          </cell>
          <cell r="AF25">
            <v>0.75</v>
          </cell>
          <cell r="AG25">
            <v>1</v>
          </cell>
          <cell r="AH25">
            <v>0</v>
          </cell>
          <cell r="AI25">
            <v>0</v>
          </cell>
          <cell r="AJ25">
            <v>0.25</v>
          </cell>
          <cell r="AK25">
            <v>0.5</v>
          </cell>
          <cell r="AL25">
            <v>0.75</v>
          </cell>
          <cell r="AM25">
            <v>1</v>
          </cell>
          <cell r="AN25">
            <v>0</v>
          </cell>
          <cell r="AO25">
            <v>0</v>
          </cell>
          <cell r="AP25">
            <v>0.25</v>
          </cell>
          <cell r="AQ25">
            <v>0.5</v>
          </cell>
          <cell r="AR25">
            <v>0.75</v>
          </cell>
          <cell r="AS25">
            <v>1</v>
          </cell>
          <cell r="AT25">
            <v>0</v>
          </cell>
          <cell r="AU25">
            <v>0</v>
          </cell>
          <cell r="AV25">
            <v>0.25</v>
          </cell>
          <cell r="AW25">
            <v>0.5</v>
          </cell>
          <cell r="AX25">
            <v>0.75</v>
          </cell>
          <cell r="AY25">
            <v>1</v>
          </cell>
          <cell r="AZ25">
            <v>0</v>
          </cell>
          <cell r="BA25">
            <v>0</v>
          </cell>
          <cell r="BB25">
            <v>0.25</v>
          </cell>
          <cell r="BC25">
            <v>0.5</v>
          </cell>
          <cell r="BD25">
            <v>0.75</v>
          </cell>
          <cell r="BE25">
            <v>1</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row>
        <row r="26">
          <cell r="B26">
            <v>0</v>
          </cell>
          <cell r="C26">
            <v>3.8834949999999999</v>
          </cell>
          <cell r="D26">
            <v>0</v>
          </cell>
          <cell r="E26">
            <v>1619.9008712925499</v>
          </cell>
          <cell r="F26">
            <v>3209.9274161475496</v>
          </cell>
          <cell r="G26">
            <v>0</v>
          </cell>
          <cell r="H26">
            <v>0.3428748959014758</v>
          </cell>
          <cell r="I26">
            <v>0.87915671597908807</v>
          </cell>
          <cell r="J26">
            <v>1.1472976260178944</v>
          </cell>
          <cell r="K26">
            <v>1.4154385360567003</v>
          </cell>
          <cell r="L26">
            <v>1.6835794460955058</v>
          </cell>
          <cell r="M26">
            <v>0</v>
          </cell>
          <cell r="N26">
            <v>2.1372725358568712E-2</v>
          </cell>
          <cell r="O26">
            <v>0.42463126071225932</v>
          </cell>
          <cell r="P26">
            <v>0.62626052838910451</v>
          </cell>
          <cell r="Q26">
            <v>0.82788979606594992</v>
          </cell>
          <cell r="R26">
            <v>1.0295190637427951</v>
          </cell>
          <cell r="S26">
            <v>0</v>
          </cell>
          <cell r="T26">
            <v>-0.172333393832931</v>
          </cell>
          <cell r="U26">
            <v>0.15077817329822962</v>
          </cell>
          <cell r="V26">
            <v>0.31233395686380994</v>
          </cell>
          <cell r="W26">
            <v>0.47388974042939025</v>
          </cell>
          <cell r="X26">
            <v>0.63544552399497034</v>
          </cell>
          <cell r="Y26">
            <v>0</v>
          </cell>
          <cell r="Z26">
            <v>0</v>
          </cell>
          <cell r="AA26">
            <v>2327.267753481</v>
          </cell>
          <cell r="AB26">
            <v>0</v>
          </cell>
          <cell r="AC26">
            <v>1619.9008712925499</v>
          </cell>
          <cell r="AD26">
            <v>1214.9256534694125</v>
          </cell>
          <cell r="AE26">
            <v>809.95043564627497</v>
          </cell>
          <cell r="AF26">
            <v>404.97521782313748</v>
          </cell>
          <cell r="AG26">
            <v>0</v>
          </cell>
          <cell r="AH26">
            <v>0</v>
          </cell>
          <cell r="AI26">
            <v>1619.9008712925499</v>
          </cell>
          <cell r="AJ26">
            <v>1214.9256534694125</v>
          </cell>
          <cell r="AK26">
            <v>809.95043564627497</v>
          </cell>
          <cell r="AL26">
            <v>404.97521782313748</v>
          </cell>
          <cell r="AM26">
            <v>0</v>
          </cell>
          <cell r="AN26">
            <v>0</v>
          </cell>
          <cell r="AO26">
            <v>0</v>
          </cell>
          <cell r="AP26">
            <v>0</v>
          </cell>
          <cell r="AQ26">
            <v>0</v>
          </cell>
          <cell r="AR26">
            <v>0</v>
          </cell>
          <cell r="AS26">
            <v>0</v>
          </cell>
          <cell r="AT26">
            <v>0</v>
          </cell>
          <cell r="AU26">
            <v>20.248760891156877</v>
          </cell>
          <cell r="AV26">
            <v>15.186570668367658</v>
          </cell>
          <cell r="AW26">
            <v>10.124380445578439</v>
          </cell>
          <cell r="AX26">
            <v>5.0621902227892193</v>
          </cell>
          <cell r="AY26">
            <v>0</v>
          </cell>
          <cell r="AZ26">
            <v>0</v>
          </cell>
          <cell r="BA26">
            <v>0</v>
          </cell>
          <cell r="BB26">
            <v>41.408508979870909</v>
          </cell>
          <cell r="BC26">
            <v>82.817017959741818</v>
          </cell>
          <cell r="BD26">
            <v>124.22552693961273</v>
          </cell>
          <cell r="BE26">
            <v>165.63403591948364</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cell r="BU26">
            <v>0</v>
          </cell>
          <cell r="BV26">
            <v>0</v>
          </cell>
          <cell r="BW26">
            <v>0</v>
          </cell>
          <cell r="BX26">
            <v>0</v>
          </cell>
          <cell r="BY26">
            <v>0</v>
          </cell>
          <cell r="BZ26">
            <v>0</v>
          </cell>
          <cell r="CA26">
            <v>0</v>
          </cell>
          <cell r="CB26">
            <v>0</v>
          </cell>
          <cell r="CC26">
            <v>0</v>
          </cell>
          <cell r="CD26">
            <v>0</v>
          </cell>
        </row>
        <row r="27">
          <cell r="B27">
            <v>0</v>
          </cell>
          <cell r="C27">
            <v>4.0776697500000001</v>
          </cell>
          <cell r="D27">
            <v>5.0000000000000044E-2</v>
          </cell>
          <cell r="E27">
            <v>1700.8959148571776</v>
          </cell>
          <cell r="F27">
            <v>3290.9224597121774</v>
          </cell>
          <cell r="G27">
            <v>0</v>
          </cell>
          <cell r="H27">
            <v>0.34133299166304409</v>
          </cell>
          <cell r="I27">
            <v>0.87761481174065636</v>
          </cell>
          <cell r="J27">
            <v>1.1457557217794623</v>
          </cell>
          <cell r="K27">
            <v>1.4138966318182691</v>
          </cell>
          <cell r="L27">
            <v>1.6820375418570745</v>
          </cell>
          <cell r="M27">
            <v>0</v>
          </cell>
          <cell r="N27">
            <v>8.2878493786493479E-3</v>
          </cell>
          <cell r="O27">
            <v>0.40660629299767548</v>
          </cell>
          <cell r="P27">
            <v>0.60576551480718854</v>
          </cell>
          <cell r="Q27">
            <v>0.80492473661670161</v>
          </cell>
          <cell r="R27">
            <v>1.0040839584262145</v>
          </cell>
          <cell r="S27">
            <v>0</v>
          </cell>
          <cell r="T27">
            <v>-0.18846256636194758</v>
          </cell>
          <cell r="U27">
            <v>0.12835235647603049</v>
          </cell>
          <cell r="V27">
            <v>0.2867598178950197</v>
          </cell>
          <cell r="W27">
            <v>0.4451672793140089</v>
          </cell>
          <cell r="X27">
            <v>0.60357474073299766</v>
          </cell>
          <cell r="Y27">
            <v>0</v>
          </cell>
          <cell r="Z27">
            <v>0</v>
          </cell>
          <cell r="AA27">
            <v>2327.267753481</v>
          </cell>
          <cell r="AB27">
            <v>0</v>
          </cell>
          <cell r="AC27">
            <v>1700.8959148571776</v>
          </cell>
          <cell r="AD27">
            <v>1275.6719361428832</v>
          </cell>
          <cell r="AE27">
            <v>850.44795742858878</v>
          </cell>
          <cell r="AF27">
            <v>425.22397871429439</v>
          </cell>
          <cell r="AG27">
            <v>0</v>
          </cell>
          <cell r="AH27">
            <v>0</v>
          </cell>
          <cell r="AI27">
            <v>1700.8959148571776</v>
          </cell>
          <cell r="AJ27">
            <v>1275.6719361428832</v>
          </cell>
          <cell r="AK27">
            <v>850.44795742858878</v>
          </cell>
          <cell r="AL27">
            <v>425.22397871429439</v>
          </cell>
          <cell r="AM27">
            <v>0</v>
          </cell>
          <cell r="AN27">
            <v>0</v>
          </cell>
          <cell r="AO27">
            <v>0</v>
          </cell>
          <cell r="AP27">
            <v>0</v>
          </cell>
          <cell r="AQ27">
            <v>0</v>
          </cell>
          <cell r="AR27">
            <v>0</v>
          </cell>
          <cell r="AS27">
            <v>0</v>
          </cell>
          <cell r="AT27">
            <v>0</v>
          </cell>
          <cell r="AU27">
            <v>21.26119893571472</v>
          </cell>
          <cell r="AV27">
            <v>15.945899201786041</v>
          </cell>
          <cell r="AW27">
            <v>10.63059946785736</v>
          </cell>
          <cell r="AX27">
            <v>5.31529973392868</v>
          </cell>
          <cell r="AY27">
            <v>0</v>
          </cell>
          <cell r="AZ27">
            <v>0</v>
          </cell>
          <cell r="BA27">
            <v>0</v>
          </cell>
          <cell r="BB27">
            <v>43.478934428864463</v>
          </cell>
          <cell r="BC27">
            <v>86.957868857728926</v>
          </cell>
          <cell r="BD27">
            <v>130.43680328659337</v>
          </cell>
          <cell r="BE27">
            <v>173.91573771545785</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cell r="CD27">
            <v>0</v>
          </cell>
        </row>
        <row r="28">
          <cell r="B28">
            <v>0</v>
          </cell>
          <cell r="C28">
            <v>4.2718445000000003</v>
          </cell>
          <cell r="D28">
            <v>0.10000000000000009</v>
          </cell>
          <cell r="E28">
            <v>1781.890958421805</v>
          </cell>
          <cell r="F28">
            <v>3371.9175032768044</v>
          </cell>
          <cell r="G28">
            <v>0</v>
          </cell>
          <cell r="H28">
            <v>0.33979108742461261</v>
          </cell>
          <cell r="I28">
            <v>0.87607290750222511</v>
          </cell>
          <cell r="J28">
            <v>1.144213817541031</v>
          </cell>
          <cell r="K28">
            <v>1.4123547275798374</v>
          </cell>
          <cell r="L28">
            <v>1.6804956376186428</v>
          </cell>
          <cell r="M28">
            <v>0</v>
          </cell>
          <cell r="N28">
            <v>-4.4803156503365749E-3</v>
          </cell>
          <cell r="O28">
            <v>0.3890176079558656</v>
          </cell>
          <cell r="P28">
            <v>0.58576656975896668</v>
          </cell>
          <cell r="Q28">
            <v>0.78251553156206777</v>
          </cell>
          <cell r="R28">
            <v>0.97926449336516841</v>
          </cell>
          <cell r="S28">
            <v>0</v>
          </cell>
          <cell r="T28">
            <v>-0.20397512000511786</v>
          </cell>
          <cell r="U28">
            <v>0.10678387949307178</v>
          </cell>
          <cell r="V28">
            <v>0.26216337924216626</v>
          </cell>
          <cell r="W28">
            <v>0.41754287899126119</v>
          </cell>
          <cell r="X28">
            <v>0.57292237874035568</v>
          </cell>
          <cell r="Y28">
            <v>0</v>
          </cell>
          <cell r="Z28">
            <v>0</v>
          </cell>
          <cell r="AA28">
            <v>2327.267753481</v>
          </cell>
          <cell r="AB28">
            <v>0</v>
          </cell>
          <cell r="AC28">
            <v>1781.890958421805</v>
          </cell>
          <cell r="AD28">
            <v>1336.4182188163536</v>
          </cell>
          <cell r="AE28">
            <v>890.94547921090248</v>
          </cell>
          <cell r="AF28">
            <v>445.47273960545124</v>
          </cell>
          <cell r="AG28">
            <v>0</v>
          </cell>
          <cell r="AH28">
            <v>0</v>
          </cell>
          <cell r="AI28">
            <v>1781.890958421805</v>
          </cell>
          <cell r="AJ28">
            <v>1336.4182188163536</v>
          </cell>
          <cell r="AK28">
            <v>890.94547921090248</v>
          </cell>
          <cell r="AL28">
            <v>445.47273960545124</v>
          </cell>
          <cell r="AM28">
            <v>0</v>
          </cell>
          <cell r="AN28">
            <v>0</v>
          </cell>
          <cell r="AO28">
            <v>0</v>
          </cell>
          <cell r="AP28">
            <v>0</v>
          </cell>
          <cell r="AQ28">
            <v>0</v>
          </cell>
          <cell r="AR28">
            <v>0</v>
          </cell>
          <cell r="AS28">
            <v>0</v>
          </cell>
          <cell r="AT28">
            <v>0</v>
          </cell>
          <cell r="AU28">
            <v>22.273636980272563</v>
          </cell>
          <cell r="AV28">
            <v>16.705227735204421</v>
          </cell>
          <cell r="AW28">
            <v>11.136818490136282</v>
          </cell>
          <cell r="AX28">
            <v>5.5684092450681408</v>
          </cell>
          <cell r="AY28">
            <v>0</v>
          </cell>
          <cell r="AZ28">
            <v>0</v>
          </cell>
          <cell r="BA28">
            <v>0</v>
          </cell>
          <cell r="BB28">
            <v>45.549359877858002</v>
          </cell>
          <cell r="BC28">
            <v>91.098719755716004</v>
          </cell>
          <cell r="BD28">
            <v>136.64807963357399</v>
          </cell>
          <cell r="BE28">
            <v>182.19743951143201</v>
          </cell>
          <cell r="BF28">
            <v>0</v>
          </cell>
          <cell r="BG28">
            <v>0</v>
          </cell>
          <cell r="BH28">
            <v>0</v>
          </cell>
          <cell r="BI28">
            <v>0</v>
          </cell>
          <cell r="BJ28">
            <v>0</v>
          </cell>
          <cell r="BK28">
            <v>0</v>
          </cell>
          <cell r="BL28">
            <v>0</v>
          </cell>
          <cell r="BM28">
            <v>0</v>
          </cell>
          <cell r="BN28">
            <v>0</v>
          </cell>
          <cell r="BO28">
            <v>0</v>
          </cell>
          <cell r="BP28">
            <v>0</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row>
        <row r="29">
          <cell r="B29">
            <v>0</v>
          </cell>
          <cell r="C29">
            <v>4.4660192499999996</v>
          </cell>
          <cell r="D29">
            <v>0.14999999999999991</v>
          </cell>
          <cell r="E29">
            <v>1862.8860019864321</v>
          </cell>
          <cell r="F29">
            <v>3452.9125468414322</v>
          </cell>
          <cell r="G29">
            <v>0</v>
          </cell>
          <cell r="H29">
            <v>0.33824918318618091</v>
          </cell>
          <cell r="I29">
            <v>0.87453100326379318</v>
          </cell>
          <cell r="J29">
            <v>1.1426719133025993</v>
          </cell>
          <cell r="K29">
            <v>1.4108128233414057</v>
          </cell>
          <cell r="L29">
            <v>1.6789537333802111</v>
          </cell>
          <cell r="M29">
            <v>0</v>
          </cell>
          <cell r="N29">
            <v>-1.6943130908639192E-2</v>
          </cell>
          <cell r="O29">
            <v>0.37184955508257378</v>
          </cell>
          <cell r="P29">
            <v>0.56624589807818015</v>
          </cell>
          <cell r="Q29">
            <v>0.76064224107378653</v>
          </cell>
          <cell r="R29">
            <v>0.9550385840693929</v>
          </cell>
          <cell r="S29">
            <v>0</v>
          </cell>
          <cell r="T29">
            <v>-0.21890575157771686</v>
          </cell>
          <cell r="U29">
            <v>8.6024500294636042E-2</v>
          </cell>
          <cell r="V29">
            <v>0.23848962623081271</v>
          </cell>
          <cell r="W29">
            <v>0.39095475216698916</v>
          </cell>
          <cell r="X29">
            <v>0.54341987810316539</v>
          </cell>
          <cell r="Y29">
            <v>0</v>
          </cell>
          <cell r="Z29">
            <v>0</v>
          </cell>
          <cell r="AA29">
            <v>2327.267753481</v>
          </cell>
          <cell r="AB29">
            <v>0</v>
          </cell>
          <cell r="AC29">
            <v>1862.8860019864321</v>
          </cell>
          <cell r="AD29">
            <v>1397.164501489824</v>
          </cell>
          <cell r="AE29">
            <v>931.44300099321606</v>
          </cell>
          <cell r="AF29">
            <v>465.72150049660803</v>
          </cell>
          <cell r="AG29">
            <v>0</v>
          </cell>
          <cell r="AH29">
            <v>0</v>
          </cell>
          <cell r="AI29">
            <v>1862.8860019864321</v>
          </cell>
          <cell r="AJ29">
            <v>1397.164501489824</v>
          </cell>
          <cell r="AK29">
            <v>931.44300099321606</v>
          </cell>
          <cell r="AL29">
            <v>465.72150049660803</v>
          </cell>
          <cell r="AM29">
            <v>0</v>
          </cell>
          <cell r="AN29">
            <v>0</v>
          </cell>
          <cell r="AO29">
            <v>0</v>
          </cell>
          <cell r="AP29">
            <v>0</v>
          </cell>
          <cell r="AQ29">
            <v>0</v>
          </cell>
          <cell r="AR29">
            <v>0</v>
          </cell>
          <cell r="AS29">
            <v>0</v>
          </cell>
          <cell r="AT29">
            <v>0</v>
          </cell>
          <cell r="AU29">
            <v>23.286075024830403</v>
          </cell>
          <cell r="AV29">
            <v>17.4645562686228</v>
          </cell>
          <cell r="AW29">
            <v>11.643037512415201</v>
          </cell>
          <cell r="AX29">
            <v>5.8215187562076007</v>
          </cell>
          <cell r="AY29">
            <v>0</v>
          </cell>
          <cell r="AZ29">
            <v>0</v>
          </cell>
          <cell r="BA29">
            <v>0</v>
          </cell>
          <cell r="BB29">
            <v>47.619785326851542</v>
          </cell>
          <cell r="BC29">
            <v>95.239570653703083</v>
          </cell>
          <cell r="BD29">
            <v>142.85935598055462</v>
          </cell>
          <cell r="BE29">
            <v>190.47914130740617</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cell r="CA29">
            <v>0</v>
          </cell>
          <cell r="CB29">
            <v>0</v>
          </cell>
          <cell r="CC29">
            <v>0</v>
          </cell>
          <cell r="CD29">
            <v>0</v>
          </cell>
        </row>
        <row r="30">
          <cell r="B30">
            <v>0</v>
          </cell>
          <cell r="C30">
            <v>4.6601939999999997</v>
          </cell>
          <cell r="D30">
            <v>0.19999999999999996</v>
          </cell>
          <cell r="E30">
            <v>1943.8810455510597</v>
          </cell>
          <cell r="F30">
            <v>3533.9075904060601</v>
          </cell>
          <cell r="G30">
            <v>0</v>
          </cell>
          <cell r="H30">
            <v>0.33670727894774943</v>
          </cell>
          <cell r="I30">
            <v>0.8729890990253617</v>
          </cell>
          <cell r="J30">
            <v>1.1411300090641681</v>
          </cell>
          <cell r="K30">
            <v>1.4092709191029735</v>
          </cell>
          <cell r="L30">
            <v>1.6774118291417799</v>
          </cell>
          <cell r="M30">
            <v>0</v>
          </cell>
          <cell r="N30">
            <v>-2.9111420593803561E-2</v>
          </cell>
          <cell r="O30">
            <v>0.35508722358983458</v>
          </cell>
          <cell r="P30">
            <v>0.54718654568165359</v>
          </cell>
          <cell r="Q30">
            <v>0.73928586777347305</v>
          </cell>
          <cell r="R30">
            <v>0.93138518986529184</v>
          </cell>
          <cell r="S30">
            <v>0</v>
          </cell>
          <cell r="T30">
            <v>-0.233286602660568</v>
          </cell>
          <cell r="U30">
            <v>6.6029529594734848E-2</v>
          </cell>
          <cell r="V30">
            <v>0.21568759572238627</v>
          </cell>
          <cell r="W30">
            <v>0.3653456618500377</v>
          </cell>
          <cell r="X30">
            <v>0.5150037279776889</v>
          </cell>
          <cell r="Y30">
            <v>0</v>
          </cell>
          <cell r="Z30">
            <v>0</v>
          </cell>
          <cell r="AA30">
            <v>2327.267753481</v>
          </cell>
          <cell r="AB30">
            <v>0</v>
          </cell>
          <cell r="AC30">
            <v>1943.8810455510597</v>
          </cell>
          <cell r="AD30">
            <v>1457.9107841632949</v>
          </cell>
          <cell r="AE30">
            <v>971.94052277552987</v>
          </cell>
          <cell r="AF30">
            <v>485.97026138776494</v>
          </cell>
          <cell r="AG30">
            <v>0</v>
          </cell>
          <cell r="AH30">
            <v>0</v>
          </cell>
          <cell r="AI30">
            <v>1943.8810455510597</v>
          </cell>
          <cell r="AJ30">
            <v>1457.9107841632949</v>
          </cell>
          <cell r="AK30">
            <v>971.94052277552987</v>
          </cell>
          <cell r="AL30">
            <v>485.97026138776494</v>
          </cell>
          <cell r="AM30">
            <v>0</v>
          </cell>
          <cell r="AN30">
            <v>0</v>
          </cell>
          <cell r="AO30">
            <v>0</v>
          </cell>
          <cell r="AP30">
            <v>0</v>
          </cell>
          <cell r="AQ30">
            <v>0</v>
          </cell>
          <cell r="AR30">
            <v>0</v>
          </cell>
          <cell r="AS30">
            <v>0</v>
          </cell>
          <cell r="AT30">
            <v>0</v>
          </cell>
          <cell r="AU30">
            <v>24.29851306938825</v>
          </cell>
          <cell r="AV30">
            <v>18.223884802041187</v>
          </cell>
          <cell r="AW30">
            <v>12.149256534694125</v>
          </cell>
          <cell r="AX30">
            <v>6.0746282673470624</v>
          </cell>
          <cell r="AY30">
            <v>0</v>
          </cell>
          <cell r="AZ30">
            <v>0</v>
          </cell>
          <cell r="BA30">
            <v>0</v>
          </cell>
          <cell r="BB30">
            <v>49.690210775845088</v>
          </cell>
          <cell r="BC30">
            <v>99.380421551690176</v>
          </cell>
          <cell r="BD30">
            <v>149.07063232753526</v>
          </cell>
          <cell r="BE30">
            <v>198.76084310338035</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cell r="CA30">
            <v>0</v>
          </cell>
          <cell r="CB30">
            <v>0</v>
          </cell>
          <cell r="CC30">
            <v>0</v>
          </cell>
          <cell r="CD30">
            <v>0</v>
          </cell>
        </row>
        <row r="31">
          <cell r="B31">
            <v>0</v>
          </cell>
          <cell r="C31">
            <v>4.8543687499999999</v>
          </cell>
          <cell r="D31">
            <v>0.25</v>
          </cell>
          <cell r="E31">
            <v>2024.8760891156874</v>
          </cell>
          <cell r="F31">
            <v>3614.902633970687</v>
          </cell>
          <cell r="G31">
            <v>0</v>
          </cell>
          <cell r="H31">
            <v>0.33516537470931773</v>
          </cell>
          <cell r="I31">
            <v>0.87144719478693022</v>
          </cell>
          <cell r="J31">
            <v>1.1395881048257359</v>
          </cell>
          <cell r="K31">
            <v>1.4077290148645423</v>
          </cell>
          <cell r="L31">
            <v>1.6758699249033486</v>
          </cell>
          <cell r="M31">
            <v>0</v>
          </cell>
          <cell r="N31">
            <v>-4.0995503275578882E-2</v>
          </cell>
          <cell r="O31">
            <v>0.33871639921326557</v>
          </cell>
          <cell r="P31">
            <v>0.52857235045768802</v>
          </cell>
          <cell r="Q31">
            <v>0.71842830170211025</v>
          </cell>
          <cell r="R31">
            <v>0.90828425294653226</v>
          </cell>
          <cell r="S31">
            <v>0</v>
          </cell>
          <cell r="T31">
            <v>-0.24714749057173524</v>
          </cell>
          <cell r="U31">
            <v>4.6757509735708691E-2</v>
          </cell>
          <cell r="V31">
            <v>0.19371000988943066</v>
          </cell>
          <cell r="W31">
            <v>0.34066251004315284</v>
          </cell>
          <cell r="X31">
            <v>0.48761501019687437</v>
          </cell>
          <cell r="Y31">
            <v>0</v>
          </cell>
          <cell r="Z31">
            <v>0</v>
          </cell>
          <cell r="AA31">
            <v>2327.267753481</v>
          </cell>
          <cell r="AB31">
            <v>0</v>
          </cell>
          <cell r="AC31">
            <v>2024.8760891156874</v>
          </cell>
          <cell r="AD31">
            <v>1518.6570668367656</v>
          </cell>
          <cell r="AE31">
            <v>1012.4380445578437</v>
          </cell>
          <cell r="AF31">
            <v>506.21902227892184</v>
          </cell>
          <cell r="AG31">
            <v>0</v>
          </cell>
          <cell r="AH31">
            <v>0</v>
          </cell>
          <cell r="AI31">
            <v>2024.8760891156874</v>
          </cell>
          <cell r="AJ31">
            <v>1518.6570668367656</v>
          </cell>
          <cell r="AK31">
            <v>1012.4380445578437</v>
          </cell>
          <cell r="AL31">
            <v>506.21902227892184</v>
          </cell>
          <cell r="AM31">
            <v>0</v>
          </cell>
          <cell r="AN31">
            <v>0</v>
          </cell>
          <cell r="AO31">
            <v>0</v>
          </cell>
          <cell r="AP31">
            <v>0</v>
          </cell>
          <cell r="AQ31">
            <v>0</v>
          </cell>
          <cell r="AR31">
            <v>0</v>
          </cell>
          <cell r="AS31">
            <v>0</v>
          </cell>
          <cell r="AT31">
            <v>0</v>
          </cell>
          <cell r="AU31">
            <v>25.310951113946093</v>
          </cell>
          <cell r="AV31">
            <v>18.98321333545957</v>
          </cell>
          <cell r="AW31">
            <v>12.655475556973046</v>
          </cell>
          <cell r="AX31">
            <v>6.3277377784865232</v>
          </cell>
          <cell r="AY31">
            <v>0</v>
          </cell>
          <cell r="AZ31">
            <v>0</v>
          </cell>
          <cell r="BA31">
            <v>0</v>
          </cell>
          <cell r="BB31">
            <v>51.760636224838635</v>
          </cell>
          <cell r="BC31">
            <v>103.52127244967727</v>
          </cell>
          <cell r="BD31">
            <v>155.2819086745159</v>
          </cell>
          <cell r="BE31">
            <v>207.04254489935454</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cell r="BU31">
            <v>0</v>
          </cell>
          <cell r="BV31">
            <v>0</v>
          </cell>
          <cell r="BW31">
            <v>0</v>
          </cell>
          <cell r="BX31">
            <v>0</v>
          </cell>
          <cell r="BY31">
            <v>0</v>
          </cell>
          <cell r="BZ31">
            <v>0</v>
          </cell>
          <cell r="CA31">
            <v>0</v>
          </cell>
          <cell r="CB31">
            <v>0</v>
          </cell>
          <cell r="CC31">
            <v>0</v>
          </cell>
          <cell r="CD31">
            <v>0</v>
          </cell>
        </row>
        <row r="32">
          <cell r="B32">
            <v>0</v>
          </cell>
          <cell r="C32">
            <v>5.0485435000000001</v>
          </cell>
          <cell r="D32">
            <v>0.30000000000000004</v>
          </cell>
          <cell r="E32">
            <v>2105.871132680315</v>
          </cell>
          <cell r="F32">
            <v>3695.8976775353149</v>
          </cell>
          <cell r="G32">
            <v>0</v>
          </cell>
          <cell r="H32">
            <v>0.33362347047088647</v>
          </cell>
          <cell r="I32">
            <v>0.86990529054849874</v>
          </cell>
          <cell r="J32">
            <v>1.1380462005873047</v>
          </cell>
          <cell r="K32">
            <v>1.406187110626111</v>
          </cell>
          <cell r="L32">
            <v>1.6743280206649169</v>
          </cell>
          <cell r="M32">
            <v>0</v>
          </cell>
          <cell r="N32">
            <v>-5.260522107917831E-2</v>
          </cell>
          <cell r="O32">
            <v>0.32272352401089854</v>
          </cell>
          <cell r="P32">
            <v>0.51038789655593675</v>
          </cell>
          <cell r="Q32">
            <v>0.69805226910097518</v>
          </cell>
          <cell r="R32">
            <v>0.88571664164601316</v>
          </cell>
          <cell r="S32">
            <v>0</v>
          </cell>
          <cell r="T32">
            <v>-0.26051611472962177</v>
          </cell>
          <cell r="U32">
            <v>2.8169927763339153E-2</v>
          </cell>
          <cell r="V32">
            <v>0.17251294900981962</v>
          </cell>
          <cell r="W32">
            <v>0.31685597025630008</v>
          </cell>
          <cell r="X32">
            <v>0.46119899150278032</v>
          </cell>
          <cell r="Y32">
            <v>0</v>
          </cell>
          <cell r="Z32">
            <v>0</v>
          </cell>
          <cell r="AA32">
            <v>2327.267753481</v>
          </cell>
          <cell r="AB32">
            <v>0</v>
          </cell>
          <cell r="AC32">
            <v>2105.871132680315</v>
          </cell>
          <cell r="AD32">
            <v>1579.4033495102362</v>
          </cell>
          <cell r="AE32">
            <v>1052.9355663401575</v>
          </cell>
          <cell r="AF32">
            <v>526.46778317007875</v>
          </cell>
          <cell r="AG32">
            <v>0</v>
          </cell>
          <cell r="AH32">
            <v>0</v>
          </cell>
          <cell r="AI32">
            <v>2105.871132680315</v>
          </cell>
          <cell r="AJ32">
            <v>1579.4033495102362</v>
          </cell>
          <cell r="AK32">
            <v>1052.9355663401575</v>
          </cell>
          <cell r="AL32">
            <v>526.46778317007875</v>
          </cell>
          <cell r="AM32">
            <v>0</v>
          </cell>
          <cell r="AN32">
            <v>0</v>
          </cell>
          <cell r="AO32">
            <v>0</v>
          </cell>
          <cell r="AP32">
            <v>0</v>
          </cell>
          <cell r="AQ32">
            <v>0</v>
          </cell>
          <cell r="AR32">
            <v>0</v>
          </cell>
          <cell r="AS32">
            <v>0</v>
          </cell>
          <cell r="AT32">
            <v>0</v>
          </cell>
          <cell r="AU32">
            <v>26.323389158503939</v>
          </cell>
          <cell r="AV32">
            <v>19.742541868877954</v>
          </cell>
          <cell r="AW32">
            <v>13.16169457925197</v>
          </cell>
          <cell r="AX32">
            <v>6.5808472896259849</v>
          </cell>
          <cell r="AY32">
            <v>0</v>
          </cell>
          <cell r="AZ32">
            <v>0</v>
          </cell>
          <cell r="BA32">
            <v>0</v>
          </cell>
          <cell r="BB32">
            <v>53.831061673832188</v>
          </cell>
          <cell r="BC32">
            <v>107.66212334766438</v>
          </cell>
          <cell r="BD32">
            <v>161.49318502149657</v>
          </cell>
          <cell r="BE32">
            <v>215.32424669532875</v>
          </cell>
          <cell r="BF32">
            <v>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cell r="CA32">
            <v>0</v>
          </cell>
          <cell r="CB32">
            <v>0</v>
          </cell>
          <cell r="CC32">
            <v>0</v>
          </cell>
          <cell r="CD32">
            <v>0</v>
          </cell>
        </row>
        <row r="33">
          <cell r="B33">
            <v>0</v>
          </cell>
          <cell r="C33">
            <v>5.2427182500000002</v>
          </cell>
          <cell r="D33">
            <v>0.35000000000000009</v>
          </cell>
          <cell r="E33">
            <v>2186.8661762449424</v>
          </cell>
          <cell r="F33">
            <v>3776.8927210999418</v>
          </cell>
          <cell r="G33">
            <v>0</v>
          </cell>
          <cell r="H33">
            <v>0.33208156623245477</v>
          </cell>
          <cell r="I33">
            <v>0.86836338631006704</v>
          </cell>
          <cell r="J33">
            <v>1.136504296348873</v>
          </cell>
          <cell r="K33">
            <v>1.4046452063876793</v>
          </cell>
          <cell r="L33">
            <v>1.6727861164264852</v>
          </cell>
          <cell r="M33">
            <v>0</v>
          </cell>
          <cell r="N33">
            <v>-6.394996687036314E-2</v>
          </cell>
          <cell r="O33">
            <v>0.30709565891457791</v>
          </cell>
          <cell r="P33">
            <v>0.49261847180704854</v>
          </cell>
          <cell r="Q33">
            <v>0.67814128469951895</v>
          </cell>
          <cell r="R33">
            <v>0.86366409759198914</v>
          </cell>
          <cell r="S33">
            <v>0</v>
          </cell>
          <cell r="T33">
            <v>-0.27341824141297788</v>
          </cell>
          <cell r="U33">
            <v>1.023095853864886E-2</v>
          </cell>
          <cell r="V33">
            <v>0.15205555851446229</v>
          </cell>
          <cell r="W33">
            <v>0.29388015849027571</v>
          </cell>
          <cell r="X33">
            <v>0.43570475846608892</v>
          </cell>
          <cell r="Y33">
            <v>0</v>
          </cell>
          <cell r="Z33">
            <v>0</v>
          </cell>
          <cell r="AA33">
            <v>2327.267753481</v>
          </cell>
          <cell r="AB33">
            <v>0</v>
          </cell>
          <cell r="AC33">
            <v>2186.8661762449424</v>
          </cell>
          <cell r="AD33">
            <v>1640.1496321837067</v>
          </cell>
          <cell r="AE33">
            <v>1093.4330881224712</v>
          </cell>
          <cell r="AF33">
            <v>546.7165440612356</v>
          </cell>
          <cell r="AG33">
            <v>0</v>
          </cell>
          <cell r="AH33">
            <v>0</v>
          </cell>
          <cell r="AI33">
            <v>2186.8661762449424</v>
          </cell>
          <cell r="AJ33">
            <v>1640.1496321837067</v>
          </cell>
          <cell r="AK33">
            <v>1093.4330881224712</v>
          </cell>
          <cell r="AL33">
            <v>546.7165440612356</v>
          </cell>
          <cell r="AM33">
            <v>0</v>
          </cell>
          <cell r="AN33">
            <v>0</v>
          </cell>
          <cell r="AO33">
            <v>0</v>
          </cell>
          <cell r="AP33">
            <v>0</v>
          </cell>
          <cell r="AQ33">
            <v>0</v>
          </cell>
          <cell r="AR33">
            <v>0</v>
          </cell>
          <cell r="AS33">
            <v>0</v>
          </cell>
          <cell r="AT33">
            <v>0</v>
          </cell>
          <cell r="AU33">
            <v>27.335827203061783</v>
          </cell>
          <cell r="AV33">
            <v>20.501870402296333</v>
          </cell>
          <cell r="AW33">
            <v>13.667913601530891</v>
          </cell>
          <cell r="AX33">
            <v>6.8339568007654456</v>
          </cell>
          <cell r="AY33">
            <v>0</v>
          </cell>
          <cell r="AZ33">
            <v>0</v>
          </cell>
          <cell r="BA33">
            <v>0</v>
          </cell>
          <cell r="BB33">
            <v>55.901487122825728</v>
          </cell>
          <cell r="BC33">
            <v>111.80297424565146</v>
          </cell>
          <cell r="BD33">
            <v>167.70446136847718</v>
          </cell>
          <cell r="BE33">
            <v>223.60594849130291</v>
          </cell>
          <cell r="BF33">
            <v>0</v>
          </cell>
          <cell r="BG33">
            <v>0</v>
          </cell>
          <cell r="BH33">
            <v>0</v>
          </cell>
          <cell r="BI33">
            <v>0</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cell r="CA33">
            <v>0</v>
          </cell>
          <cell r="CB33">
            <v>0</v>
          </cell>
          <cell r="CC33">
            <v>0</v>
          </cell>
          <cell r="CD33">
            <v>0</v>
          </cell>
        </row>
        <row r="34">
          <cell r="B34">
            <v>0</v>
          </cell>
          <cell r="C34">
            <v>5.4368929999999995</v>
          </cell>
          <cell r="D34">
            <v>0.39999999999999991</v>
          </cell>
          <cell r="E34">
            <v>2267.8612198095698</v>
          </cell>
          <cell r="F34">
            <v>3857.8877646645697</v>
          </cell>
          <cell r="G34">
            <v>0</v>
          </cell>
          <cell r="H34">
            <v>0.33053966199402285</v>
          </cell>
          <cell r="I34">
            <v>0.86682148207163534</v>
          </cell>
          <cell r="J34">
            <v>1.1349623921104413</v>
          </cell>
          <cell r="K34">
            <v>1.4031033021492476</v>
          </cell>
          <cell r="L34">
            <v>1.6712442121880531</v>
          </cell>
          <cell r="M34">
            <v>0</v>
          </cell>
          <cell r="N34">
            <v>-7.5038709600171005E-2</v>
          </cell>
          <cell r="O34">
            <v>0.29182044881653435</v>
          </cell>
          <cell r="P34">
            <v>0.47525002802488681</v>
          </cell>
          <cell r="Q34">
            <v>0.65867960723323971</v>
          </cell>
          <cell r="R34">
            <v>0.84210918644159238</v>
          </cell>
          <cell r="S34">
            <v>0</v>
          </cell>
          <cell r="T34">
            <v>-0.28587786951101068</v>
          </cell>
          <cell r="U34">
            <v>-7.0927657191534044E-3</v>
          </cell>
          <cell r="V34">
            <v>0.13229978617677518</v>
          </cell>
          <cell r="W34">
            <v>0.27169233807270388</v>
          </cell>
          <cell r="X34">
            <v>0.41108488996863235</v>
          </cell>
          <cell r="Y34">
            <v>0</v>
          </cell>
          <cell r="Z34">
            <v>0</v>
          </cell>
          <cell r="AA34">
            <v>2327.267753481</v>
          </cell>
          <cell r="AB34">
            <v>0</v>
          </cell>
          <cell r="AC34">
            <v>2267.8612198095698</v>
          </cell>
          <cell r="AD34">
            <v>1700.8959148571773</v>
          </cell>
          <cell r="AE34">
            <v>1133.9306099047849</v>
          </cell>
          <cell r="AF34">
            <v>566.96530495239244</v>
          </cell>
          <cell r="AG34">
            <v>0</v>
          </cell>
          <cell r="AH34">
            <v>0</v>
          </cell>
          <cell r="AI34">
            <v>2267.8612198095698</v>
          </cell>
          <cell r="AJ34">
            <v>1700.8959148571773</v>
          </cell>
          <cell r="AK34">
            <v>1133.9306099047849</v>
          </cell>
          <cell r="AL34">
            <v>566.96530495239244</v>
          </cell>
          <cell r="AM34">
            <v>0</v>
          </cell>
          <cell r="AN34">
            <v>0</v>
          </cell>
          <cell r="AO34">
            <v>0</v>
          </cell>
          <cell r="AP34">
            <v>0</v>
          </cell>
          <cell r="AQ34">
            <v>0</v>
          </cell>
          <cell r="AR34">
            <v>0</v>
          </cell>
          <cell r="AS34">
            <v>0</v>
          </cell>
          <cell r="AT34">
            <v>0</v>
          </cell>
          <cell r="AU34">
            <v>28.348265247619622</v>
          </cell>
          <cell r="AV34">
            <v>21.261198935714717</v>
          </cell>
          <cell r="AW34">
            <v>14.174132623809811</v>
          </cell>
          <cell r="AX34">
            <v>7.0870663119049055</v>
          </cell>
          <cell r="AY34">
            <v>0</v>
          </cell>
          <cell r="AZ34">
            <v>0</v>
          </cell>
          <cell r="BA34">
            <v>0</v>
          </cell>
          <cell r="BB34">
            <v>57.971912571819274</v>
          </cell>
          <cell r="BC34">
            <v>115.94382514363855</v>
          </cell>
          <cell r="BD34">
            <v>173.91573771545782</v>
          </cell>
          <cell r="BE34">
            <v>231.8876502872771</v>
          </cell>
          <cell r="BF34">
            <v>0</v>
          </cell>
          <cell r="BG34">
            <v>0</v>
          </cell>
          <cell r="BH34">
            <v>0</v>
          </cell>
          <cell r="BI34">
            <v>0</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cell r="CA34">
            <v>0</v>
          </cell>
          <cell r="CB34">
            <v>0</v>
          </cell>
          <cell r="CC34">
            <v>0</v>
          </cell>
          <cell r="CD34">
            <v>0</v>
          </cell>
        </row>
        <row r="35">
          <cell r="B35">
            <v>0</v>
          </cell>
          <cell r="C35">
            <v>5.6310677499999997</v>
          </cell>
          <cell r="D35">
            <v>0.44999999999999996</v>
          </cell>
          <cell r="E35">
            <v>2348.8562633741972</v>
          </cell>
          <cell r="F35">
            <v>3938.8828082291975</v>
          </cell>
          <cell r="G35">
            <v>0</v>
          </cell>
          <cell r="H35">
            <v>0.32677846096186136</v>
          </cell>
          <cell r="I35">
            <v>0.86306028103947363</v>
          </cell>
          <cell r="J35">
            <v>1.1312011910782798</v>
          </cell>
          <cell r="K35">
            <v>1.3993421011170861</v>
          </cell>
          <cell r="L35">
            <v>1.6674830111558916</v>
          </cell>
          <cell r="M35">
            <v>0</v>
          </cell>
          <cell r="N35">
            <v>-8.5880017953015142E-2</v>
          </cell>
          <cell r="O35">
            <v>0.27688608999313025</v>
          </cell>
          <cell r="P35">
            <v>0.45826914396620277</v>
          </cell>
          <cell r="Q35">
            <v>0.6396521979392753</v>
          </cell>
          <cell r="R35">
            <v>0.82103525191234783</v>
          </cell>
          <cell r="S35">
            <v>0</v>
          </cell>
          <cell r="T35">
            <v>-0.29791737950703101</v>
          </cell>
          <cell r="U35">
            <v>-2.3832362577830501E-2</v>
          </cell>
          <cell r="V35">
            <v>0.11321014588676981</v>
          </cell>
          <cell r="W35">
            <v>0.25025265435137012</v>
          </cell>
          <cell r="X35">
            <v>0.38729516281597021</v>
          </cell>
          <cell r="Y35">
            <v>0</v>
          </cell>
          <cell r="Z35">
            <v>0</v>
          </cell>
          <cell r="AA35">
            <v>2327.267753481</v>
          </cell>
          <cell r="AB35">
            <v>0</v>
          </cell>
          <cell r="AC35">
            <v>2348.8562633741972</v>
          </cell>
          <cell r="AD35">
            <v>1761.642197530648</v>
          </cell>
          <cell r="AE35">
            <v>1174.4281316870986</v>
          </cell>
          <cell r="AF35">
            <v>587.21406584354929</v>
          </cell>
          <cell r="AG35">
            <v>0</v>
          </cell>
          <cell r="AH35">
            <v>0</v>
          </cell>
          <cell r="AI35">
            <v>2327.267753481</v>
          </cell>
          <cell r="AJ35">
            <v>1761.642197530648</v>
          </cell>
          <cell r="AK35">
            <v>1174.4281316870986</v>
          </cell>
          <cell r="AL35">
            <v>587.21406584354929</v>
          </cell>
          <cell r="AM35">
            <v>0</v>
          </cell>
          <cell r="AN35">
            <v>0</v>
          </cell>
          <cell r="AO35">
            <v>21.58850989319717</v>
          </cell>
          <cell r="AP35">
            <v>0</v>
          </cell>
          <cell r="AQ35">
            <v>0</v>
          </cell>
          <cell r="AR35">
            <v>0</v>
          </cell>
          <cell r="AS35">
            <v>0</v>
          </cell>
          <cell r="AT35">
            <v>0</v>
          </cell>
          <cell r="AU35">
            <v>30.817927709968274</v>
          </cell>
          <cell r="AV35">
            <v>22.0205274691331</v>
          </cell>
          <cell r="AW35">
            <v>14.680351646088733</v>
          </cell>
          <cell r="AX35">
            <v>7.3401758230443663</v>
          </cell>
          <cell r="AY35">
            <v>0</v>
          </cell>
          <cell r="AZ35">
            <v>0</v>
          </cell>
          <cell r="BA35">
            <v>0</v>
          </cell>
          <cell r="BB35">
            <v>60.042338020812814</v>
          </cell>
          <cell r="BC35">
            <v>120.08467604162563</v>
          </cell>
          <cell r="BD35">
            <v>180.12701406243846</v>
          </cell>
          <cell r="BE35">
            <v>240.16935208325125</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cell r="CA35">
            <v>0</v>
          </cell>
          <cell r="CB35">
            <v>0</v>
          </cell>
          <cell r="CC35">
            <v>0</v>
          </cell>
          <cell r="CD35">
            <v>0</v>
          </cell>
        </row>
        <row r="36">
          <cell r="B36">
            <v>0</v>
          </cell>
          <cell r="C36">
            <v>5.8252424999999999</v>
          </cell>
          <cell r="D36">
            <v>0.5</v>
          </cell>
          <cell r="E36">
            <v>2429.851306938825</v>
          </cell>
          <cell r="F36">
            <v>4019.8778517938254</v>
          </cell>
          <cell r="G36">
            <v>0</v>
          </cell>
          <cell r="H36">
            <v>0.31691027383589909</v>
          </cell>
          <cell r="I36">
            <v>7.3446103693966425E-2</v>
          </cell>
          <cell r="J36">
            <v>-9.648208242919798E-2</v>
          </cell>
          <cell r="K36">
            <v>-0.2181488196531024</v>
          </cell>
          <cell r="L36">
            <v>-0.30955766764151815</v>
          </cell>
          <cell r="M36">
            <v>0</v>
          </cell>
          <cell r="N36">
            <v>0</v>
          </cell>
          <cell r="O36">
            <v>0</v>
          </cell>
          <cell r="P36">
            <v>0</v>
          </cell>
          <cell r="Q36">
            <v>0</v>
          </cell>
          <cell r="R36">
            <v>0</v>
          </cell>
          <cell r="S36">
            <v>0</v>
          </cell>
          <cell r="T36">
            <v>0</v>
          </cell>
          <cell r="U36">
            <v>0.19824632367576936</v>
          </cell>
          <cell r="V36">
            <v>0.33089410709414763</v>
          </cell>
          <cell r="W36">
            <v>0.42588048863360367</v>
          </cell>
          <cell r="X36">
            <v>0.49725084111555112</v>
          </cell>
          <cell r="Y36">
            <v>0</v>
          </cell>
          <cell r="Z36">
            <v>0</v>
          </cell>
          <cell r="AA36">
            <v>2327.267753481</v>
          </cell>
          <cell r="AB36">
            <v>0</v>
          </cell>
          <cell r="AC36">
            <v>2429.851306938825</v>
          </cell>
          <cell r="AD36">
            <v>1822.3884802041189</v>
          </cell>
          <cell r="AE36">
            <v>1214.9256534694125</v>
          </cell>
          <cell r="AF36">
            <v>607.46282673470625</v>
          </cell>
          <cell r="AG36">
            <v>0</v>
          </cell>
          <cell r="AH36">
            <v>0</v>
          </cell>
          <cell r="AI36">
            <v>2327.267753481</v>
          </cell>
          <cell r="AJ36">
            <v>1822.3884802041189</v>
          </cell>
          <cell r="AK36">
            <v>1214.9256534694125</v>
          </cell>
          <cell r="AL36">
            <v>607.46282673470625</v>
          </cell>
          <cell r="AM36">
            <v>0</v>
          </cell>
          <cell r="AN36">
            <v>0</v>
          </cell>
          <cell r="AO36">
            <v>102.58355345782502</v>
          </cell>
          <cell r="AP36">
            <v>0</v>
          </cell>
          <cell r="AQ36">
            <v>0</v>
          </cell>
          <cell r="AR36">
            <v>0</v>
          </cell>
          <cell r="AS36">
            <v>0</v>
          </cell>
          <cell r="AT36">
            <v>0</v>
          </cell>
          <cell r="AU36">
            <v>37.297531195138504</v>
          </cell>
          <cell r="AV36">
            <v>22.779856002551487</v>
          </cell>
          <cell r="AW36">
            <v>15.186570668367658</v>
          </cell>
          <cell r="AX36">
            <v>7.5932853341838289</v>
          </cell>
          <cell r="AY36">
            <v>0</v>
          </cell>
          <cell r="AZ36">
            <v>0</v>
          </cell>
          <cell r="BA36">
            <v>0</v>
          </cell>
          <cell r="BB36">
            <v>62.112763469806367</v>
          </cell>
          <cell r="BC36">
            <v>124.22552693961273</v>
          </cell>
          <cell r="BD36">
            <v>186.33829040941913</v>
          </cell>
          <cell r="BE36">
            <v>248.45105387922547</v>
          </cell>
          <cell r="BF36">
            <v>0</v>
          </cell>
          <cell r="BG36">
            <v>0</v>
          </cell>
          <cell r="BH36">
            <v>0</v>
          </cell>
          <cell r="BI36">
            <v>0</v>
          </cell>
          <cell r="BJ36">
            <v>0</v>
          </cell>
          <cell r="BK36">
            <v>0</v>
          </cell>
          <cell r="BL36">
            <v>0</v>
          </cell>
          <cell r="BM36">
            <v>0</v>
          </cell>
          <cell r="BN36">
            <v>0</v>
          </cell>
          <cell r="BO36">
            <v>0</v>
          </cell>
          <cell r="BP36">
            <v>0</v>
          </cell>
          <cell r="BQ36">
            <v>0</v>
          </cell>
          <cell r="BR36">
            <v>0</v>
          </cell>
          <cell r="BS36">
            <v>0</v>
          </cell>
          <cell r="BT36">
            <v>0</v>
          </cell>
          <cell r="BU36">
            <v>0</v>
          </cell>
          <cell r="BV36">
            <v>0</v>
          </cell>
          <cell r="BW36">
            <v>0</v>
          </cell>
          <cell r="BX36">
            <v>0</v>
          </cell>
          <cell r="BY36">
            <v>0</v>
          </cell>
          <cell r="BZ36">
            <v>0</v>
          </cell>
          <cell r="CA36">
            <v>0</v>
          </cell>
          <cell r="CB36">
            <v>0</v>
          </cell>
          <cell r="CC36">
            <v>0</v>
          </cell>
          <cell r="CD36">
            <v>0</v>
          </cell>
        </row>
        <row r="37">
          <cell r="B37">
            <v>0</v>
          </cell>
          <cell r="C37">
            <v>6.0194172499999992</v>
          </cell>
          <cell r="D37">
            <v>0.54999999999999982</v>
          </cell>
          <cell r="E37">
            <v>2510.846350503452</v>
          </cell>
          <cell r="F37">
            <v>4100.8728953584514</v>
          </cell>
          <cell r="G37">
            <v>0</v>
          </cell>
          <cell r="H37">
            <v>0.30704208670993705</v>
          </cell>
          <cell r="I37">
            <v>6.5475016306953071E-2</v>
          </cell>
          <cell r="J37">
            <v>-0.10685273598144351</v>
          </cell>
          <cell r="K37">
            <v>-0.22931423270171536</v>
          </cell>
          <cell r="L37">
            <v>-0.32081826694658411</v>
          </cell>
          <cell r="M37">
            <v>0</v>
          </cell>
          <cell r="N37">
            <v>0</v>
          </cell>
          <cell r="O37">
            <v>0</v>
          </cell>
          <cell r="P37">
            <v>0</v>
          </cell>
          <cell r="Q37">
            <v>0</v>
          </cell>
          <cell r="R37">
            <v>0</v>
          </cell>
          <cell r="S37">
            <v>0</v>
          </cell>
          <cell r="T37">
            <v>0</v>
          </cell>
          <cell r="U37">
            <v>0.20350969947319755</v>
          </cell>
          <cell r="V37">
            <v>0.33819370057803139</v>
          </cell>
          <cell r="W37">
            <v>0.43391661755109373</v>
          </cell>
          <cell r="X37">
            <v>0.50544805349472044</v>
          </cell>
          <cell r="Y37">
            <v>0</v>
          </cell>
          <cell r="Z37">
            <v>0</v>
          </cell>
          <cell r="AA37">
            <v>2327.267753481</v>
          </cell>
          <cell r="AB37">
            <v>0</v>
          </cell>
          <cell r="AC37">
            <v>2510.846350503452</v>
          </cell>
          <cell r="AD37">
            <v>1883.1347628775889</v>
          </cell>
          <cell r="AE37">
            <v>1255.423175251726</v>
          </cell>
          <cell r="AF37">
            <v>627.71158762586299</v>
          </cell>
          <cell r="AG37">
            <v>0</v>
          </cell>
          <cell r="AH37">
            <v>0</v>
          </cell>
          <cell r="AI37">
            <v>2327.267753481</v>
          </cell>
          <cell r="AJ37">
            <v>1883.1347628775889</v>
          </cell>
          <cell r="AK37">
            <v>1255.423175251726</v>
          </cell>
          <cell r="AL37">
            <v>627.71158762586299</v>
          </cell>
          <cell r="AM37">
            <v>0</v>
          </cell>
          <cell r="AN37">
            <v>0</v>
          </cell>
          <cell r="AO37">
            <v>183.57859702245196</v>
          </cell>
          <cell r="AP37">
            <v>0</v>
          </cell>
          <cell r="AQ37">
            <v>0</v>
          </cell>
          <cell r="AR37">
            <v>0</v>
          </cell>
          <cell r="AS37">
            <v>0</v>
          </cell>
          <cell r="AT37">
            <v>0</v>
          </cell>
          <cell r="AU37">
            <v>43.777134680308656</v>
          </cell>
          <cell r="AV37">
            <v>23.539184535969863</v>
          </cell>
          <cell r="AW37">
            <v>15.692789690646576</v>
          </cell>
          <cell r="AX37">
            <v>7.8463948453232879</v>
          </cell>
          <cell r="AY37">
            <v>0</v>
          </cell>
          <cell r="AZ37">
            <v>0</v>
          </cell>
          <cell r="BA37">
            <v>0</v>
          </cell>
          <cell r="BB37">
            <v>64.1831889187999</v>
          </cell>
          <cell r="BC37">
            <v>128.3663778375998</v>
          </cell>
          <cell r="BD37">
            <v>192.54956675639968</v>
          </cell>
          <cell r="BE37">
            <v>256.7327556751996</v>
          </cell>
          <cell r="BF37">
            <v>0</v>
          </cell>
          <cell r="BG37">
            <v>0</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cell r="CA37">
            <v>0</v>
          </cell>
          <cell r="CB37">
            <v>0</v>
          </cell>
          <cell r="CC37">
            <v>0</v>
          </cell>
          <cell r="CD37">
            <v>0</v>
          </cell>
        </row>
        <row r="38">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row>
        <row r="39">
          <cell r="B39" t="str">
            <v>Notes:</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row>
        <row r="40">
          <cell r="B40" t="str">
            <v>(1)</v>
          </cell>
          <cell r="C40" t="str">
            <v>Freescale projections based on Goldman Sachs estimates, dated 6/1/12.</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row>
        <row r="41">
          <cell r="B41" t="str">
            <v>(2)</v>
          </cell>
          <cell r="C41" t="str">
            <v>Renesas projections based on Morgan Stanley MUFG estimates, dated 5/29/12. CY2012 based on quarterly estimates for Q3 and Q4 FY'12 and 50% of FY'13.</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row>
        <row r="42">
          <cell r="B42" t="str">
            <v>(3)</v>
          </cell>
          <cell r="C42" t="str">
            <v>Market data as of 6/28/12.</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row>
        <row r="43">
          <cell r="B43" t="str">
            <v>(4)</v>
          </cell>
          <cell r="C43" t="str">
            <v>Assumes 1.3% cost of cash and $100MM minimum cash.</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row>
        <row r="44">
          <cell r="B44" t="str">
            <v>(5)</v>
          </cell>
          <cell r="C44" t="str">
            <v>Assumes 35.0% tax rate.</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row>
        <row r="45">
          <cell r="B45" t="str">
            <v>(6)</v>
          </cell>
          <cell r="C45" t="str">
            <v>Assumes 8.0% interest on new debt.</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row>
        <row r="46">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row>
        <row r="47">
          <cell r="B47">
            <v>0</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row>
        <row r="48">
          <cell r="B48">
            <v>0</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row>
        <row r="49">
          <cell r="B49">
            <v>0</v>
          </cell>
          <cell r="C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row>
        <row r="50">
          <cell r="B50">
            <v>0</v>
          </cell>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row>
        <row r="52">
          <cell r="B52">
            <v>0</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row>
        <row r="53">
          <cell r="B53">
            <v>0</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row>
        <row r="54">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row>
        <row r="55">
          <cell r="B55">
            <v>0</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row>
        <row r="56">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row>
        <row r="57">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row>
        <row r="58">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row>
        <row r="59">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row>
        <row r="60">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row>
        <row r="61">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row>
        <row r="62">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row>
        <row r="63">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row>
        <row r="64">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row>
        <row r="65">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row>
        <row r="66">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row>
        <row r="67">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row>
        <row r="68">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row>
        <row r="69">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row>
        <row r="70">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row>
        <row r="71">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row>
        <row r="72">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row>
        <row r="73">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row>
        <row r="74">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row>
      </sheetData>
      <sheetData sheetId="13">
        <row r="2">
          <cell r="C2" t="str">
            <v>Current Renesas Price:</v>
          </cell>
          <cell r="D2">
            <v>0</v>
          </cell>
          <cell r="E2">
            <v>3.8834949999999999</v>
          </cell>
          <cell r="F2">
            <v>0</v>
          </cell>
          <cell r="G2" t="str">
            <v>Column Lookup</v>
          </cell>
          <cell r="H2">
            <v>0</v>
          </cell>
          <cell r="I2">
            <v>0</v>
          </cell>
          <cell r="J2">
            <v>64</v>
          </cell>
          <cell r="K2">
            <v>0</v>
          </cell>
          <cell r="L2">
            <v>0</v>
          </cell>
          <cell r="M2">
            <v>0</v>
          </cell>
          <cell r="N2">
            <v>0</v>
          </cell>
          <cell r="O2">
            <v>0</v>
          </cell>
          <cell r="P2">
            <v>0</v>
          </cell>
          <cell r="Q2">
            <v>0</v>
          </cell>
          <cell r="R2">
            <v>0</v>
          </cell>
          <cell r="S2">
            <v>0</v>
          </cell>
        </row>
        <row r="3">
          <cell r="C3" t="str">
            <v>30 day average price</v>
          </cell>
          <cell r="D3">
            <v>0</v>
          </cell>
          <cell r="E3">
            <v>3.6280651000000002</v>
          </cell>
          <cell r="F3">
            <v>0</v>
          </cell>
          <cell r="G3">
            <v>0</v>
          </cell>
          <cell r="H3">
            <v>0</v>
          </cell>
          <cell r="I3">
            <v>0</v>
          </cell>
          <cell r="J3">
            <v>0</v>
          </cell>
          <cell r="K3">
            <v>0</v>
          </cell>
          <cell r="L3">
            <v>0</v>
          </cell>
          <cell r="M3">
            <v>0</v>
          </cell>
          <cell r="N3">
            <v>0</v>
          </cell>
          <cell r="O3">
            <v>0</v>
          </cell>
          <cell r="P3">
            <v>0</v>
          </cell>
          <cell r="Q3">
            <v>0</v>
          </cell>
          <cell r="R3">
            <v>0</v>
          </cell>
          <cell r="S3">
            <v>0</v>
          </cell>
        </row>
        <row r="4">
          <cell r="C4">
            <v>0</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row>
        <row r="5">
          <cell r="C5" t="str">
            <v>Premium</v>
          </cell>
          <cell r="D5">
            <v>0</v>
          </cell>
          <cell r="E5">
            <v>0</v>
          </cell>
          <cell r="I5">
            <v>0.05</v>
          </cell>
          <cell r="M5">
            <v>0.1</v>
          </cell>
          <cell r="Q5">
            <v>0.15</v>
          </cell>
        </row>
        <row r="6">
          <cell r="C6" t="str">
            <v>Price at Premium (Current)</v>
          </cell>
          <cell r="D6">
            <v>0</v>
          </cell>
          <cell r="E6">
            <v>3.8834949999999999</v>
          </cell>
          <cell r="F6">
            <v>0</v>
          </cell>
          <cell r="G6">
            <v>0</v>
          </cell>
          <cell r="H6">
            <v>0</v>
          </cell>
          <cell r="I6">
            <v>4.0776697500000001</v>
          </cell>
          <cell r="J6">
            <v>0</v>
          </cell>
          <cell r="K6">
            <v>0</v>
          </cell>
          <cell r="L6">
            <v>0</v>
          </cell>
          <cell r="M6">
            <v>4.2718445000000003</v>
          </cell>
          <cell r="N6">
            <v>0</v>
          </cell>
          <cell r="O6">
            <v>0</v>
          </cell>
          <cell r="P6">
            <v>0</v>
          </cell>
          <cell r="Q6">
            <v>4.4660192499999996</v>
          </cell>
          <cell r="R6">
            <v>0</v>
          </cell>
          <cell r="S6">
            <v>0</v>
          </cell>
        </row>
        <row r="7">
          <cell r="C7" t="str">
            <v>Price at Premium (30D Avg.)</v>
          </cell>
          <cell r="D7">
            <v>0</v>
          </cell>
          <cell r="E7">
            <v>3.6280651000000002</v>
          </cell>
          <cell r="F7">
            <v>0</v>
          </cell>
          <cell r="G7">
            <v>0</v>
          </cell>
          <cell r="H7">
            <v>0</v>
          </cell>
          <cell r="I7">
            <v>3.8094683550000004</v>
          </cell>
          <cell r="J7">
            <v>0</v>
          </cell>
          <cell r="K7">
            <v>0</v>
          </cell>
          <cell r="L7">
            <v>0</v>
          </cell>
          <cell r="M7">
            <v>3.9908716100000006</v>
          </cell>
          <cell r="N7">
            <v>0</v>
          </cell>
          <cell r="O7">
            <v>0</v>
          </cell>
          <cell r="P7">
            <v>0</v>
          </cell>
          <cell r="Q7">
            <v>4.1722748649999994</v>
          </cell>
          <cell r="R7">
            <v>0</v>
          </cell>
          <cell r="S7">
            <v>0</v>
          </cell>
        </row>
        <row r="8">
          <cell r="C8" t="str">
            <v>Lookup Identifier</v>
          </cell>
          <cell r="D8">
            <v>0</v>
          </cell>
          <cell r="E8">
            <v>2</v>
          </cell>
          <cell r="F8">
            <v>0</v>
          </cell>
          <cell r="G8">
            <v>0</v>
          </cell>
          <cell r="H8">
            <v>0</v>
          </cell>
          <cell r="I8">
            <v>4</v>
          </cell>
          <cell r="J8">
            <v>0</v>
          </cell>
          <cell r="K8">
            <v>0</v>
          </cell>
          <cell r="L8">
            <v>0</v>
          </cell>
          <cell r="M8">
            <v>6</v>
          </cell>
          <cell r="N8">
            <v>0</v>
          </cell>
          <cell r="O8">
            <v>0</v>
          </cell>
          <cell r="P8">
            <v>0</v>
          </cell>
          <cell r="Q8">
            <v>8</v>
          </cell>
          <cell r="R8">
            <v>0</v>
          </cell>
          <cell r="S8">
            <v>0</v>
          </cell>
        </row>
        <row r="9">
          <cell r="E9">
            <v>0</v>
          </cell>
        </row>
        <row r="10">
          <cell r="B10" t="str">
            <v>$MM</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row>
        <row r="11">
          <cell r="B11">
            <v>0</v>
          </cell>
          <cell r="C11" t="str">
            <v>Current 30 day Average</v>
          </cell>
          <cell r="D11">
            <v>0</v>
          </cell>
          <cell r="E11">
            <v>0</v>
          </cell>
          <cell r="F11">
            <v>0</v>
          </cell>
          <cell r="G11">
            <v>3.6280651000000002</v>
          </cell>
          <cell r="H11">
            <v>0</v>
          </cell>
          <cell r="I11">
            <v>0</v>
          </cell>
          <cell r="J11">
            <v>0</v>
          </cell>
          <cell r="K11">
            <v>0</v>
          </cell>
          <cell r="L11">
            <v>0</v>
          </cell>
          <cell r="M11">
            <v>0</v>
          </cell>
          <cell r="N11">
            <v>0</v>
          </cell>
          <cell r="O11">
            <v>0</v>
          </cell>
          <cell r="P11">
            <v>0</v>
          </cell>
          <cell r="Q11">
            <v>0</v>
          </cell>
          <cell r="R11">
            <v>0</v>
          </cell>
          <cell r="S11">
            <v>0</v>
          </cell>
          <cell r="T11">
            <v>0</v>
          </cell>
        </row>
        <row r="12">
          <cell r="B12">
            <v>0</v>
          </cell>
          <cell r="C12" t="str">
            <v>% Premium to 30 Day Trading Avg.</v>
          </cell>
          <cell r="D12">
            <v>0</v>
          </cell>
          <cell r="E12">
            <v>0</v>
          </cell>
          <cell r="F12">
            <v>0</v>
          </cell>
          <cell r="G12">
            <v>0</v>
          </cell>
          <cell r="H12">
            <v>0</v>
          </cell>
          <cell r="I12">
            <v>0.05</v>
          </cell>
          <cell r="J12">
            <v>0</v>
          </cell>
          <cell r="K12">
            <v>0</v>
          </cell>
          <cell r="L12">
            <v>0</v>
          </cell>
          <cell r="M12">
            <v>0.1</v>
          </cell>
          <cell r="N12">
            <v>0</v>
          </cell>
          <cell r="O12">
            <v>0</v>
          </cell>
          <cell r="P12">
            <v>0</v>
          </cell>
          <cell r="Q12">
            <v>0.15</v>
          </cell>
          <cell r="R12">
            <v>0</v>
          </cell>
          <cell r="S12">
            <v>0</v>
          </cell>
          <cell r="T12">
            <v>0</v>
          </cell>
        </row>
        <row r="13">
          <cell r="B13">
            <v>0</v>
          </cell>
          <cell r="C13" t="str">
            <v>Implied Transaction Equity Value</v>
          </cell>
          <cell r="D13">
            <v>0</v>
          </cell>
          <cell r="E13">
            <v>0</v>
          </cell>
          <cell r="F13">
            <v>0</v>
          </cell>
          <cell r="G13">
            <v>1513.354804524299</v>
          </cell>
          <cell r="H13">
            <v>0</v>
          </cell>
          <cell r="I13">
            <v>1589.022544750514</v>
          </cell>
          <cell r="J13">
            <v>0</v>
          </cell>
          <cell r="K13">
            <v>0</v>
          </cell>
          <cell r="L13">
            <v>0</v>
          </cell>
          <cell r="M13">
            <v>1664.6902849767291</v>
          </cell>
          <cell r="N13">
            <v>0</v>
          </cell>
          <cell r="O13">
            <v>0</v>
          </cell>
          <cell r="P13">
            <v>0</v>
          </cell>
          <cell r="Q13">
            <v>1740.3580252029435</v>
          </cell>
          <cell r="R13">
            <v>0</v>
          </cell>
          <cell r="S13">
            <v>0</v>
          </cell>
          <cell r="T13">
            <v>0</v>
          </cell>
        </row>
        <row r="14">
          <cell r="B14">
            <v>0</v>
          </cell>
          <cell r="C14" t="str">
            <v>HIDE ROW</v>
          </cell>
          <cell r="D14">
            <v>0</v>
          </cell>
          <cell r="E14">
            <v>1513.354804524299</v>
          </cell>
          <cell r="F14">
            <v>1513.354804524299</v>
          </cell>
          <cell r="G14">
            <v>1513.354804524299</v>
          </cell>
          <cell r="H14">
            <v>0</v>
          </cell>
          <cell r="I14">
            <v>1589.022544750514</v>
          </cell>
          <cell r="J14">
            <v>1589.022544750514</v>
          </cell>
          <cell r="K14">
            <v>1589.022544750514</v>
          </cell>
          <cell r="L14">
            <v>0</v>
          </cell>
          <cell r="M14">
            <v>1664.6902849767291</v>
          </cell>
          <cell r="N14">
            <v>1664.6902849767291</v>
          </cell>
          <cell r="O14">
            <v>1664.6902849767291</v>
          </cell>
          <cell r="P14">
            <v>0</v>
          </cell>
          <cell r="Q14">
            <v>1740.3580252029435</v>
          </cell>
          <cell r="R14">
            <v>1740.3580252029435</v>
          </cell>
          <cell r="S14">
            <v>1740.3580252029435</v>
          </cell>
          <cell r="T14">
            <v>0</v>
          </cell>
        </row>
        <row r="15">
          <cell r="B15">
            <v>0</v>
          </cell>
          <cell r="C15" t="str">
            <v>% Stock Used</v>
          </cell>
          <cell r="D15">
            <v>0</v>
          </cell>
          <cell r="E15">
            <v>0</v>
          </cell>
          <cell r="F15">
            <v>0.5</v>
          </cell>
          <cell r="G15">
            <v>1</v>
          </cell>
          <cell r="H15">
            <v>0</v>
          </cell>
          <cell r="I15">
            <v>0</v>
          </cell>
          <cell r="J15">
            <v>0.5</v>
          </cell>
          <cell r="K15">
            <v>1</v>
          </cell>
          <cell r="L15">
            <v>0</v>
          </cell>
          <cell r="M15">
            <v>0</v>
          </cell>
          <cell r="N15">
            <v>0.5</v>
          </cell>
          <cell r="O15">
            <v>1</v>
          </cell>
          <cell r="P15">
            <v>0</v>
          </cell>
          <cell r="Q15">
            <v>0</v>
          </cell>
          <cell r="R15">
            <v>0.5</v>
          </cell>
          <cell r="S15">
            <v>1</v>
          </cell>
          <cell r="T15">
            <v>0</v>
          </cell>
        </row>
        <row r="16">
          <cell r="B16" t="str">
            <v>Pro Forma Balance Sheet</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row>
        <row r="17">
          <cell r="B17">
            <v>0</v>
          </cell>
          <cell r="C17" t="str">
            <v>Freescale Cash</v>
          </cell>
          <cell r="D17">
            <v>0</v>
          </cell>
          <cell r="E17">
            <v>760</v>
          </cell>
          <cell r="F17">
            <v>760</v>
          </cell>
          <cell r="G17">
            <v>760</v>
          </cell>
          <cell r="H17">
            <v>0</v>
          </cell>
          <cell r="I17">
            <v>760</v>
          </cell>
          <cell r="J17">
            <v>760</v>
          </cell>
          <cell r="K17">
            <v>760</v>
          </cell>
          <cell r="L17">
            <v>0</v>
          </cell>
          <cell r="M17">
            <v>760</v>
          </cell>
          <cell r="N17">
            <v>760</v>
          </cell>
          <cell r="O17">
            <v>760</v>
          </cell>
          <cell r="P17">
            <v>0</v>
          </cell>
          <cell r="Q17">
            <v>760</v>
          </cell>
          <cell r="R17">
            <v>760</v>
          </cell>
          <cell r="S17">
            <v>760</v>
          </cell>
          <cell r="T17">
            <v>0</v>
          </cell>
        </row>
        <row r="18">
          <cell r="B18">
            <v>0</v>
          </cell>
          <cell r="C18" t="str">
            <v>Renesas Cash</v>
          </cell>
          <cell r="D18">
            <v>0</v>
          </cell>
          <cell r="E18">
            <v>1667.267753481</v>
          </cell>
          <cell r="F18">
            <v>1667.267753481</v>
          </cell>
          <cell r="G18">
            <v>1667.267753481</v>
          </cell>
          <cell r="H18">
            <v>0</v>
          </cell>
          <cell r="I18">
            <v>1667.267753481</v>
          </cell>
          <cell r="J18">
            <v>1667.267753481</v>
          </cell>
          <cell r="K18">
            <v>1667.267753481</v>
          </cell>
          <cell r="L18">
            <v>0</v>
          </cell>
          <cell r="M18">
            <v>1667.267753481</v>
          </cell>
          <cell r="N18">
            <v>1667.267753481</v>
          </cell>
          <cell r="O18">
            <v>1667.267753481</v>
          </cell>
          <cell r="P18">
            <v>0</v>
          </cell>
          <cell r="Q18">
            <v>1667.267753481</v>
          </cell>
          <cell r="R18">
            <v>1667.267753481</v>
          </cell>
          <cell r="S18">
            <v>1667.267753481</v>
          </cell>
          <cell r="T18">
            <v>0</v>
          </cell>
        </row>
        <row r="19">
          <cell r="B19">
            <v>0</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row>
        <row r="20">
          <cell r="B20">
            <v>0</v>
          </cell>
          <cell r="C20" t="str">
            <v>Minimum Cash Requirement</v>
          </cell>
          <cell r="D20">
            <v>0</v>
          </cell>
          <cell r="E20">
            <v>100</v>
          </cell>
          <cell r="F20">
            <v>100</v>
          </cell>
          <cell r="G20">
            <v>100</v>
          </cell>
          <cell r="H20">
            <v>0</v>
          </cell>
          <cell r="I20">
            <v>100</v>
          </cell>
          <cell r="J20">
            <v>100</v>
          </cell>
          <cell r="K20">
            <v>100</v>
          </cell>
          <cell r="L20">
            <v>0</v>
          </cell>
          <cell r="M20">
            <v>100</v>
          </cell>
          <cell r="N20">
            <v>100</v>
          </cell>
          <cell r="O20">
            <v>100</v>
          </cell>
          <cell r="P20">
            <v>0</v>
          </cell>
          <cell r="Q20">
            <v>100</v>
          </cell>
          <cell r="R20">
            <v>100</v>
          </cell>
          <cell r="S20">
            <v>100</v>
          </cell>
          <cell r="T20">
            <v>0</v>
          </cell>
        </row>
        <row r="21">
          <cell r="B21">
            <v>0</v>
          </cell>
          <cell r="C21" t="str">
            <v>Cash Available</v>
          </cell>
          <cell r="D21">
            <v>0</v>
          </cell>
          <cell r="E21">
            <v>2327.267753481</v>
          </cell>
          <cell r="F21">
            <v>2327.267753481</v>
          </cell>
          <cell r="G21">
            <v>2327.267753481</v>
          </cell>
          <cell r="H21">
            <v>0</v>
          </cell>
          <cell r="I21">
            <v>2327.267753481</v>
          </cell>
          <cell r="J21">
            <v>2327.267753481</v>
          </cell>
          <cell r="K21">
            <v>2327.267753481</v>
          </cell>
          <cell r="L21">
            <v>0</v>
          </cell>
          <cell r="M21">
            <v>2327.267753481</v>
          </cell>
          <cell r="N21">
            <v>2327.267753481</v>
          </cell>
          <cell r="O21">
            <v>2327.267753481</v>
          </cell>
          <cell r="P21">
            <v>0</v>
          </cell>
          <cell r="Q21">
            <v>2327.267753481</v>
          </cell>
          <cell r="R21">
            <v>2327.267753481</v>
          </cell>
          <cell r="S21">
            <v>2327.267753481</v>
          </cell>
          <cell r="T21">
            <v>0</v>
          </cell>
        </row>
        <row r="22">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row>
        <row r="23">
          <cell r="B23">
            <v>0</v>
          </cell>
          <cell r="C23" t="str">
            <v>Cash Requirement</v>
          </cell>
          <cell r="D23">
            <v>0</v>
          </cell>
          <cell r="E23">
            <v>1513.354804524299</v>
          </cell>
          <cell r="F23">
            <v>756.67740226214949</v>
          </cell>
          <cell r="G23">
            <v>0</v>
          </cell>
          <cell r="H23">
            <v>0</v>
          </cell>
          <cell r="I23">
            <v>1589.022544750514</v>
          </cell>
          <cell r="J23">
            <v>794.51127237525702</v>
          </cell>
          <cell r="K23">
            <v>0</v>
          </cell>
          <cell r="L23">
            <v>0</v>
          </cell>
          <cell r="M23">
            <v>1664.6902849767291</v>
          </cell>
          <cell r="N23">
            <v>832.34514248836456</v>
          </cell>
          <cell r="O23">
            <v>0</v>
          </cell>
          <cell r="P23">
            <v>0</v>
          </cell>
          <cell r="Q23">
            <v>1740.3580252029435</v>
          </cell>
          <cell r="R23">
            <v>870.17901260147175</v>
          </cell>
          <cell r="S23">
            <v>0</v>
          </cell>
          <cell r="T23">
            <v>0</v>
          </cell>
        </row>
        <row r="24">
          <cell r="B24">
            <v>0</v>
          </cell>
          <cell r="C24" t="str">
            <v>Additional Debt Required</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row>
        <row r="25">
          <cell r="B25">
            <v>0</v>
          </cell>
          <cell r="C25" t="str">
            <v>Pro Forma Cash</v>
          </cell>
          <cell r="D25">
            <v>0</v>
          </cell>
          <cell r="E25">
            <v>913.91294895670103</v>
          </cell>
          <cell r="F25">
            <v>1670.5903512188506</v>
          </cell>
          <cell r="G25">
            <v>2427.267753481</v>
          </cell>
          <cell r="H25">
            <v>0</v>
          </cell>
          <cell r="I25">
            <v>838.24520873048596</v>
          </cell>
          <cell r="J25">
            <v>1632.756481105743</v>
          </cell>
          <cell r="K25">
            <v>2427.267753481</v>
          </cell>
          <cell r="L25">
            <v>0</v>
          </cell>
          <cell r="M25">
            <v>762.57746850427088</v>
          </cell>
          <cell r="N25">
            <v>1594.9226109926353</v>
          </cell>
          <cell r="O25">
            <v>2427.267753481</v>
          </cell>
          <cell r="P25">
            <v>0</v>
          </cell>
          <cell r="Q25">
            <v>686.90972827805649</v>
          </cell>
          <cell r="R25">
            <v>1557.0887408795284</v>
          </cell>
          <cell r="S25">
            <v>2427.267753481</v>
          </cell>
          <cell r="T25">
            <v>0</v>
          </cell>
        </row>
        <row r="26">
          <cell r="B26">
            <v>0</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row>
        <row r="27">
          <cell r="B27" t="str">
            <v>Pro Forma Ownership</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row>
        <row r="28">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row>
        <row r="29">
          <cell r="B29">
            <v>0</v>
          </cell>
          <cell r="C29" t="str">
            <v>New Frerescale Shares Issued</v>
          </cell>
          <cell r="D29">
            <v>0</v>
          </cell>
          <cell r="E29">
            <v>0</v>
          </cell>
          <cell r="F29">
            <v>77.369877531917126</v>
          </cell>
          <cell r="G29">
            <v>154.73975506383425</v>
          </cell>
          <cell r="H29">
            <v>0</v>
          </cell>
          <cell r="I29">
            <v>0</v>
          </cell>
          <cell r="J29">
            <v>81.23837140851299</v>
          </cell>
          <cell r="K29">
            <v>162.47674281702598</v>
          </cell>
          <cell r="L29">
            <v>0</v>
          </cell>
          <cell r="M29">
            <v>0</v>
          </cell>
          <cell r="N29">
            <v>85.106865285108853</v>
          </cell>
          <cell r="O29">
            <v>170.21373057021771</v>
          </cell>
          <cell r="P29">
            <v>0</v>
          </cell>
          <cell r="Q29">
            <v>0</v>
          </cell>
          <cell r="R29">
            <v>88.975359161704688</v>
          </cell>
          <cell r="S29">
            <v>177.95071832340938</v>
          </cell>
          <cell r="T29">
            <v>0</v>
          </cell>
        </row>
        <row r="30">
          <cell r="B30">
            <v>0</v>
          </cell>
          <cell r="C30" t="str">
            <v>Pro Forma Shares Outstanding</v>
          </cell>
          <cell r="D30">
            <v>0</v>
          </cell>
          <cell r="E30">
            <v>251.19828471584074</v>
          </cell>
          <cell r="F30">
            <v>328.56816224775787</v>
          </cell>
          <cell r="G30">
            <v>405.93803977967502</v>
          </cell>
          <cell r="H30">
            <v>0</v>
          </cell>
          <cell r="I30">
            <v>251.19828471584074</v>
          </cell>
          <cell r="J30">
            <v>332.4366561243537</v>
          </cell>
          <cell r="K30">
            <v>413.67502753286669</v>
          </cell>
          <cell r="L30">
            <v>0</v>
          </cell>
          <cell r="M30">
            <v>251.19828471584074</v>
          </cell>
          <cell r="N30">
            <v>336.3051500009496</v>
          </cell>
          <cell r="O30">
            <v>421.41201528605848</v>
          </cell>
          <cell r="P30">
            <v>0</v>
          </cell>
          <cell r="Q30">
            <v>251.19828471584074</v>
          </cell>
          <cell r="R30">
            <v>340.17364387754543</v>
          </cell>
          <cell r="S30">
            <v>429.14900303925015</v>
          </cell>
          <cell r="T30">
            <v>0</v>
          </cell>
        </row>
        <row r="31">
          <cell r="B31">
            <v>0</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row>
        <row r="32">
          <cell r="B32">
            <v>0</v>
          </cell>
          <cell r="C32" t="str">
            <v>Pro Forma Freescale Ownership</v>
          </cell>
          <cell r="D32">
            <v>0</v>
          </cell>
          <cell r="E32">
            <v>1</v>
          </cell>
          <cell r="F32">
            <v>0.764524118823247</v>
          </cell>
          <cell r="G32">
            <v>0.61880942434510433</v>
          </cell>
          <cell r="H32">
            <v>0</v>
          </cell>
          <cell r="I32">
            <v>1</v>
          </cell>
          <cell r="J32">
            <v>0.75562751606391942</v>
          </cell>
          <cell r="K32">
            <v>0.60723579620933954</v>
          </cell>
          <cell r="L32">
            <v>0</v>
          </cell>
          <cell r="M32">
            <v>1</v>
          </cell>
          <cell r="N32">
            <v>0.74693558726392228</v>
          </cell>
          <cell r="O32">
            <v>0.59608714418198294</v>
          </cell>
          <cell r="P32">
            <v>0</v>
          </cell>
          <cell r="Q32">
            <v>1</v>
          </cell>
          <cell r="R32">
            <v>0.73844134969570496</v>
          </cell>
          <cell r="S32">
            <v>0.58534048299505437</v>
          </cell>
          <cell r="T32">
            <v>0</v>
          </cell>
        </row>
        <row r="33">
          <cell r="B33">
            <v>0</v>
          </cell>
          <cell r="C33" t="str">
            <v>Pro Forma Renesas Ownership</v>
          </cell>
          <cell r="D33">
            <v>0</v>
          </cell>
          <cell r="E33">
            <v>0</v>
          </cell>
          <cell r="F33">
            <v>0.235475881176753</v>
          </cell>
          <cell r="G33">
            <v>0.38119057565489567</v>
          </cell>
          <cell r="H33">
            <v>0</v>
          </cell>
          <cell r="I33">
            <v>0</v>
          </cell>
          <cell r="J33">
            <v>0.24437248393608058</v>
          </cell>
          <cell r="K33">
            <v>0.39276420379066046</v>
          </cell>
          <cell r="L33">
            <v>0</v>
          </cell>
          <cell r="M33">
            <v>0</v>
          </cell>
          <cell r="N33">
            <v>0.25306441273607772</v>
          </cell>
          <cell r="O33">
            <v>0.40391285581801706</v>
          </cell>
          <cell r="P33">
            <v>0</v>
          </cell>
          <cell r="Q33">
            <v>0</v>
          </cell>
          <cell r="R33">
            <v>0.26155865030429504</v>
          </cell>
          <cell r="S33">
            <v>0.41465951700494563</v>
          </cell>
          <cell r="T33">
            <v>0</v>
          </cell>
        </row>
        <row r="34">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row>
        <row r="35">
          <cell r="B35" t="str">
            <v>Notes:</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row>
        <row r="36">
          <cell r="B36" t="str">
            <v>(1)</v>
          </cell>
          <cell r="C36" t="str">
            <v>Market data as of 6/28/12.</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row>
        <row r="37">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row>
        <row r="38">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row>
        <row r="39">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row>
        <row r="40">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row>
      </sheetData>
      <sheetData sheetId="14">
        <row r="3">
          <cell r="B3" t="str">
            <v>Contribution Analysis</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row>
        <row r="4">
          <cell r="B4">
            <v>0</v>
          </cell>
          <cell r="C4">
            <v>0</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row>
        <row r="7">
          <cell r="A7">
            <v>0</v>
          </cell>
          <cell r="B7" t="str">
            <v>$MM</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row>
        <row r="8">
          <cell r="A8">
            <v>0</v>
          </cell>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row>
        <row r="9">
          <cell r="A9">
            <v>0</v>
          </cell>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row>
        <row r="10">
          <cell r="A10">
            <v>0</v>
          </cell>
          <cell r="B10">
            <v>0</v>
          </cell>
          <cell r="C10">
            <v>0</v>
          </cell>
          <cell r="D10">
            <v>0</v>
          </cell>
          <cell r="E10">
            <v>0</v>
          </cell>
          <cell r="F10" t="str">
            <v>Freescale (1)</v>
          </cell>
          <cell r="G10">
            <v>0</v>
          </cell>
          <cell r="H10">
            <v>0</v>
          </cell>
          <cell r="I10">
            <v>0</v>
          </cell>
          <cell r="J10" t="str">
            <v>Renesas (2)</v>
          </cell>
          <cell r="K10">
            <v>0</v>
          </cell>
          <cell r="L10">
            <v>0</v>
          </cell>
          <cell r="M10">
            <v>0</v>
          </cell>
          <cell r="N10" t="str">
            <v>Pro Forma</v>
          </cell>
          <cell r="O10">
            <v>0</v>
          </cell>
          <cell r="P10">
            <v>0</v>
          </cell>
          <cell r="Q10" t="str">
            <v>Implied Ownership (3)(4)(5)</v>
          </cell>
          <cell r="R10">
            <v>0</v>
          </cell>
          <cell r="S10">
            <v>0</v>
          </cell>
          <cell r="T10">
            <v>0</v>
          </cell>
          <cell r="U10">
            <v>0</v>
          </cell>
          <cell r="V10">
            <v>0</v>
          </cell>
          <cell r="W10">
            <v>0</v>
          </cell>
          <cell r="X10">
            <v>0</v>
          </cell>
          <cell r="Y10">
            <v>0</v>
          </cell>
        </row>
        <row r="11">
          <cell r="A11">
            <v>0</v>
          </cell>
          <cell r="B11">
            <v>0</v>
          </cell>
          <cell r="C11">
            <v>0</v>
          </cell>
          <cell r="D11">
            <v>0</v>
          </cell>
          <cell r="E11">
            <v>0</v>
          </cell>
          <cell r="F11" t="str">
            <v>Amount</v>
          </cell>
          <cell r="G11">
            <v>0</v>
          </cell>
          <cell r="H11" t="str">
            <v>% of NewCo</v>
          </cell>
          <cell r="I11">
            <v>0</v>
          </cell>
          <cell r="J11" t="str">
            <v>Amount</v>
          </cell>
          <cell r="K11">
            <v>0</v>
          </cell>
          <cell r="L11" t="str">
            <v>% of NewCo</v>
          </cell>
          <cell r="M11">
            <v>0</v>
          </cell>
          <cell r="N11" t="str">
            <v>Company</v>
          </cell>
          <cell r="O11">
            <v>0</v>
          </cell>
          <cell r="P11">
            <v>0</v>
          </cell>
          <cell r="Q11">
            <v>0</v>
          </cell>
          <cell r="R11">
            <v>0</v>
          </cell>
          <cell r="S11">
            <v>0</v>
          </cell>
          <cell r="T11">
            <v>0</v>
          </cell>
          <cell r="U11">
            <v>0</v>
          </cell>
          <cell r="V11">
            <v>0</v>
          </cell>
          <cell r="W11">
            <v>0</v>
          </cell>
          <cell r="X11">
            <v>0</v>
          </cell>
          <cell r="Y11">
            <v>0</v>
          </cell>
        </row>
        <row r="12">
          <cell r="A12">
            <v>0</v>
          </cell>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AA12" t="str">
            <v>Implied PF Value of Newco</v>
          </cell>
          <cell r="AD12" t="str">
            <v>Implied Target Value</v>
          </cell>
          <cell r="AG12" t="str">
            <v>Implied PF Ownership</v>
          </cell>
        </row>
        <row r="13">
          <cell r="A13">
            <v>0</v>
          </cell>
          <cell r="B13">
            <v>0</v>
          </cell>
          <cell r="C13">
            <v>0</v>
          </cell>
          <cell r="D13" t="str">
            <v>Revenue</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AA13" t="str">
            <v>Freescale</v>
          </cell>
          <cell r="AB13" t="str">
            <v>Equity</v>
          </cell>
          <cell r="AD13" t="str">
            <v>Renesas</v>
          </cell>
          <cell r="AE13" t="str">
            <v>Equity</v>
          </cell>
          <cell r="AG13" t="str">
            <v>Freescale</v>
          </cell>
          <cell r="AH13" t="str">
            <v>Renesas</v>
          </cell>
        </row>
        <row r="14">
          <cell r="A14">
            <v>0</v>
          </cell>
          <cell r="B14">
            <v>0</v>
          </cell>
          <cell r="C14">
            <v>0</v>
          </cell>
          <cell r="D14" t="str">
            <v>CY2011A</v>
          </cell>
          <cell r="E14">
            <v>0</v>
          </cell>
          <cell r="F14">
            <v>4572</v>
          </cell>
          <cell r="G14">
            <v>0</v>
          </cell>
          <cell r="H14">
            <v>0.27652241129601907</v>
          </cell>
          <cell r="I14">
            <v>0</v>
          </cell>
          <cell r="J14">
            <v>11961.9220737</v>
          </cell>
          <cell r="K14">
            <v>0</v>
          </cell>
          <cell r="L14">
            <v>0.72347758870398093</v>
          </cell>
          <cell r="M14">
            <v>0</v>
          </cell>
          <cell r="N14">
            <v>16533.9220737</v>
          </cell>
          <cell r="O14">
            <v>0</v>
          </cell>
          <cell r="P14">
            <v>0</v>
          </cell>
          <cell r="Q14">
            <v>0</v>
          </cell>
          <cell r="R14">
            <v>0</v>
          </cell>
          <cell r="S14">
            <v>0</v>
          </cell>
          <cell r="T14">
            <v>0</v>
          </cell>
          <cell r="U14">
            <v>0</v>
          </cell>
          <cell r="V14">
            <v>0</v>
          </cell>
          <cell r="W14">
            <v>0</v>
          </cell>
          <cell r="X14">
            <v>0</v>
          </cell>
          <cell r="Y14">
            <v>0</v>
          </cell>
        </row>
        <row r="15">
          <cell r="A15">
            <v>0</v>
          </cell>
          <cell r="B15">
            <v>0</v>
          </cell>
          <cell r="C15">
            <v>0</v>
          </cell>
          <cell r="D15" t="str">
            <v>CY2012E</v>
          </cell>
          <cell r="E15">
            <v>0</v>
          </cell>
          <cell r="F15">
            <v>4135</v>
          </cell>
          <cell r="G15">
            <v>0</v>
          </cell>
          <cell r="H15">
            <v>0.27911631927489677</v>
          </cell>
          <cell r="I15">
            <v>0</v>
          </cell>
          <cell r="J15">
            <v>10679.612096999999</v>
          </cell>
          <cell r="K15">
            <v>0</v>
          </cell>
          <cell r="L15">
            <v>0.72088368072510323</v>
          </cell>
          <cell r="M15">
            <v>0</v>
          </cell>
          <cell r="N15">
            <v>14814.612096999999</v>
          </cell>
          <cell r="O15">
            <v>0</v>
          </cell>
          <cell r="P15">
            <v>0</v>
          </cell>
          <cell r="Q15">
            <v>0</v>
          </cell>
          <cell r="R15">
            <v>0</v>
          </cell>
          <cell r="S15">
            <v>0</v>
          </cell>
          <cell r="T15">
            <v>0</v>
          </cell>
          <cell r="U15">
            <v>0</v>
          </cell>
          <cell r="V15">
            <v>0</v>
          </cell>
          <cell r="W15">
            <v>0</v>
          </cell>
          <cell r="X15">
            <v>0</v>
          </cell>
          <cell r="Y15">
            <v>0</v>
          </cell>
          <cell r="AA15">
            <v>29671.211078003656</v>
          </cell>
          <cell r="AB15">
            <v>22256.184533148655</v>
          </cell>
          <cell r="AD15">
            <v>21389.491853482734</v>
          </cell>
          <cell r="AE15">
            <v>19799.465308627732</v>
          </cell>
          <cell r="AG15">
            <v>0.11038366530713528</v>
          </cell>
          <cell r="AH15">
            <v>0.88961633469286472</v>
          </cell>
        </row>
        <row r="16">
          <cell r="A16">
            <v>0</v>
          </cell>
          <cell r="B16">
            <v>0</v>
          </cell>
          <cell r="C16">
            <v>0</v>
          </cell>
          <cell r="D16" t="str">
            <v>CY2013E</v>
          </cell>
          <cell r="E16">
            <v>0</v>
          </cell>
          <cell r="F16">
            <v>4581</v>
          </cell>
          <cell r="G16">
            <v>0</v>
          </cell>
          <cell r="H16">
            <v>0.29492721520495174</v>
          </cell>
          <cell r="I16">
            <v>0</v>
          </cell>
          <cell r="J16">
            <v>10951.645899825002</v>
          </cell>
          <cell r="K16">
            <v>0</v>
          </cell>
          <cell r="L16">
            <v>0.7050727847950482</v>
          </cell>
          <cell r="M16">
            <v>0</v>
          </cell>
          <cell r="N16">
            <v>15532.645899825002</v>
          </cell>
          <cell r="O16">
            <v>0</v>
          </cell>
          <cell r="P16">
            <v>0</v>
          </cell>
          <cell r="Q16">
            <v>0</v>
          </cell>
          <cell r="R16">
            <v>0</v>
          </cell>
          <cell r="S16">
            <v>0</v>
          </cell>
          <cell r="T16">
            <v>0</v>
          </cell>
          <cell r="U16">
            <v>0</v>
          </cell>
          <cell r="V16">
            <v>0</v>
          </cell>
          <cell r="W16">
            <v>0</v>
          </cell>
          <cell r="X16">
            <v>0</v>
          </cell>
          <cell r="Y16">
            <v>0</v>
          </cell>
          <cell r="AA16">
            <v>28080.552751856976</v>
          </cell>
          <cell r="AB16">
            <v>20665.526207001974</v>
          </cell>
          <cell r="AD16">
            <v>19798.833527336054</v>
          </cell>
          <cell r="AE16">
            <v>18208.806982481052</v>
          </cell>
          <cell r="AG16">
            <v>0.11888007108614185</v>
          </cell>
          <cell r="AH16">
            <v>0.88111992891385815</v>
          </cell>
        </row>
        <row r="17">
          <cell r="A17">
            <v>0</v>
          </cell>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AA17">
            <v>0</v>
          </cell>
          <cell r="AB17">
            <v>0</v>
          </cell>
          <cell r="AD17">
            <v>0</v>
          </cell>
          <cell r="AE17">
            <v>0</v>
          </cell>
          <cell r="AG17">
            <v>0</v>
          </cell>
          <cell r="AH17">
            <v>0</v>
          </cell>
        </row>
        <row r="18">
          <cell r="A18">
            <v>0</v>
          </cell>
          <cell r="B18">
            <v>0</v>
          </cell>
          <cell r="C18">
            <v>0</v>
          </cell>
          <cell r="D18" t="str">
            <v>EBIT</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AA18">
            <v>0</v>
          </cell>
          <cell r="AB18">
            <v>0</v>
          </cell>
          <cell r="AD18">
            <v>0</v>
          </cell>
          <cell r="AE18">
            <v>0</v>
          </cell>
          <cell r="AG18">
            <v>0</v>
          </cell>
          <cell r="AH18">
            <v>0</v>
          </cell>
        </row>
        <row r="19">
          <cell r="A19">
            <v>0</v>
          </cell>
          <cell r="B19">
            <v>0</v>
          </cell>
          <cell r="C19">
            <v>0</v>
          </cell>
          <cell r="D19" t="str">
            <v>CY2012E</v>
          </cell>
          <cell r="E19">
            <v>0</v>
          </cell>
          <cell r="F19">
            <v>647</v>
          </cell>
          <cell r="G19">
            <v>0</v>
          </cell>
          <cell r="H19">
            <v>3.7692960730582845</v>
          </cell>
          <cell r="I19">
            <v>0</v>
          </cell>
          <cell r="J19">
            <v>-475.34991270000046</v>
          </cell>
          <cell r="K19">
            <v>0</v>
          </cell>
          <cell r="L19">
            <v>-2.7692960730582845</v>
          </cell>
          <cell r="M19">
            <v>0</v>
          </cell>
          <cell r="N19">
            <v>171.65008729999954</v>
          </cell>
          <cell r="O19">
            <v>0</v>
          </cell>
          <cell r="P19">
            <v>0</v>
          </cell>
          <cell r="Q19">
            <v>0</v>
          </cell>
          <cell r="R19">
            <v>0</v>
          </cell>
          <cell r="S19">
            <v>0</v>
          </cell>
          <cell r="T19">
            <v>0</v>
          </cell>
          <cell r="U19">
            <v>0</v>
          </cell>
          <cell r="V19">
            <v>0</v>
          </cell>
          <cell r="W19">
            <v>0</v>
          </cell>
          <cell r="X19">
            <v>0</v>
          </cell>
          <cell r="Y19">
            <v>0</v>
          </cell>
          <cell r="AA19">
            <v>2197.1527478873277</v>
          </cell>
          <cell r="AB19">
            <v>-5217.8737969676731</v>
          </cell>
          <cell r="AD19">
            <v>-6084.5664766335949</v>
          </cell>
          <cell r="AE19">
            <v>-7674.5930214885948</v>
          </cell>
          <cell r="AG19">
            <v>-0.47082764361771745</v>
          </cell>
          <cell r="AH19">
            <v>1.4708276436177175</v>
          </cell>
        </row>
        <row r="20">
          <cell r="A20">
            <v>0</v>
          </cell>
          <cell r="B20">
            <v>0</v>
          </cell>
          <cell r="C20">
            <v>0</v>
          </cell>
          <cell r="D20" t="str">
            <v>CY2013E</v>
          </cell>
          <cell r="E20">
            <v>0</v>
          </cell>
          <cell r="F20">
            <v>913.30000000000018</v>
          </cell>
          <cell r="G20">
            <v>0</v>
          </cell>
          <cell r="H20">
            <v>0.76239048114941321</v>
          </cell>
          <cell r="I20">
            <v>0</v>
          </cell>
          <cell r="J20">
            <v>284.64255382500187</v>
          </cell>
          <cell r="K20">
            <v>0</v>
          </cell>
          <cell r="L20">
            <v>0.23760951885058676</v>
          </cell>
          <cell r="M20">
            <v>0</v>
          </cell>
          <cell r="N20">
            <v>1197.9425538250021</v>
          </cell>
          <cell r="O20">
            <v>0</v>
          </cell>
          <cell r="P20">
            <v>0</v>
          </cell>
          <cell r="Q20">
            <v>0</v>
          </cell>
          <cell r="R20">
            <v>0</v>
          </cell>
          <cell r="S20">
            <v>0</v>
          </cell>
          <cell r="T20">
            <v>0</v>
          </cell>
          <cell r="U20">
            <v>0</v>
          </cell>
          <cell r="V20">
            <v>0</v>
          </cell>
          <cell r="W20">
            <v>0</v>
          </cell>
          <cell r="X20">
            <v>0</v>
          </cell>
          <cell r="Y20">
            <v>0</v>
          </cell>
          <cell r="AA20">
            <v>10862.83135649207</v>
          </cell>
          <cell r="AB20">
            <v>3447.8048116370701</v>
          </cell>
          <cell r="AD20">
            <v>2581.1121319711474</v>
          </cell>
          <cell r="AE20">
            <v>991.08558711614751</v>
          </cell>
          <cell r="AG20">
            <v>0.71254591217837382</v>
          </cell>
          <cell r="AH20">
            <v>0.28745408782162618</v>
          </cell>
        </row>
        <row r="21">
          <cell r="A21">
            <v>0</v>
          </cell>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AA21">
            <v>0</v>
          </cell>
          <cell r="AB21">
            <v>0</v>
          </cell>
          <cell r="AD21">
            <v>0</v>
          </cell>
          <cell r="AE21">
            <v>0</v>
          </cell>
          <cell r="AG21">
            <v>0</v>
          </cell>
          <cell r="AH21">
            <v>0</v>
          </cell>
        </row>
        <row r="22">
          <cell r="A22">
            <v>0</v>
          </cell>
          <cell r="B22">
            <v>0</v>
          </cell>
          <cell r="C22">
            <v>0</v>
          </cell>
          <cell r="D22" t="str">
            <v>EBITDA</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AA22">
            <v>0</v>
          </cell>
          <cell r="AB22">
            <v>0</v>
          </cell>
          <cell r="AD22">
            <v>0</v>
          </cell>
          <cell r="AE22">
            <v>0</v>
          </cell>
          <cell r="AG22">
            <v>0</v>
          </cell>
          <cell r="AH22">
            <v>0</v>
          </cell>
        </row>
        <row r="23">
          <cell r="A23">
            <v>0</v>
          </cell>
          <cell r="B23">
            <v>0</v>
          </cell>
          <cell r="C23">
            <v>0</v>
          </cell>
          <cell r="D23" t="str">
            <v>CY2011A</v>
          </cell>
          <cell r="E23">
            <v>0</v>
          </cell>
          <cell r="F23">
            <v>1219</v>
          </cell>
          <cell r="G23">
            <v>0</v>
          </cell>
          <cell r="H23">
            <v>0.53272801101670397</v>
          </cell>
          <cell r="I23">
            <v>0</v>
          </cell>
          <cell r="J23">
            <v>1069.2220848000009</v>
          </cell>
          <cell r="K23">
            <v>0</v>
          </cell>
          <cell r="L23">
            <v>0.46727198898329614</v>
          </cell>
          <cell r="M23">
            <v>0</v>
          </cell>
          <cell r="N23">
            <v>2288.2220848000006</v>
          </cell>
          <cell r="O23">
            <v>0</v>
          </cell>
          <cell r="P23">
            <v>0</v>
          </cell>
          <cell r="Q23">
            <v>0</v>
          </cell>
          <cell r="R23">
            <v>0</v>
          </cell>
          <cell r="S23">
            <v>0</v>
          </cell>
          <cell r="T23">
            <v>0</v>
          </cell>
          <cell r="U23">
            <v>0</v>
          </cell>
          <cell r="V23">
            <v>0</v>
          </cell>
          <cell r="W23">
            <v>0</v>
          </cell>
          <cell r="X23">
            <v>0</v>
          </cell>
          <cell r="Y23">
            <v>0</v>
          </cell>
          <cell r="AA23">
            <v>15545.86778479205</v>
          </cell>
          <cell r="AB23">
            <v>8130.84123993705</v>
          </cell>
          <cell r="AD23">
            <v>7264.1485602711273</v>
          </cell>
          <cell r="AE23">
            <v>5674.1220154161283</v>
          </cell>
          <cell r="AG23">
            <v>0.3021482220626831</v>
          </cell>
          <cell r="AH23">
            <v>0.6978517779373169</v>
          </cell>
        </row>
        <row r="24">
          <cell r="A24">
            <v>0</v>
          </cell>
          <cell r="B24">
            <v>0</v>
          </cell>
          <cell r="C24">
            <v>0</v>
          </cell>
          <cell r="D24" t="str">
            <v>CY2012E</v>
          </cell>
          <cell r="E24">
            <v>0</v>
          </cell>
          <cell r="F24">
            <v>876.8</v>
          </cell>
          <cell r="G24">
            <v>0</v>
          </cell>
          <cell r="H24">
            <v>0.4969236779021825</v>
          </cell>
          <cell r="I24">
            <v>0</v>
          </cell>
          <cell r="J24">
            <v>887.65607039999941</v>
          </cell>
          <cell r="K24">
            <v>0</v>
          </cell>
          <cell r="L24">
            <v>0.5030763220978175</v>
          </cell>
          <cell r="M24">
            <v>0</v>
          </cell>
          <cell r="N24">
            <v>1764.4560703999994</v>
          </cell>
          <cell r="O24">
            <v>0</v>
          </cell>
          <cell r="P24">
            <v>0</v>
          </cell>
          <cell r="Q24">
            <v>0</v>
          </cell>
          <cell r="R24">
            <v>0</v>
          </cell>
          <cell r="S24">
            <v>0</v>
          </cell>
          <cell r="T24">
            <v>0</v>
          </cell>
          <cell r="U24">
            <v>0</v>
          </cell>
          <cell r="V24">
            <v>0</v>
          </cell>
          <cell r="W24">
            <v>0</v>
          </cell>
          <cell r="X24">
            <v>0</v>
          </cell>
          <cell r="Y24">
            <v>0</v>
          </cell>
          <cell r="AA24">
            <v>16665.978283592973</v>
          </cell>
          <cell r="AB24">
            <v>9250.951738737971</v>
          </cell>
          <cell r="AD24">
            <v>8384.2590590720501</v>
          </cell>
          <cell r="AE24">
            <v>6794.2325142170494</v>
          </cell>
          <cell r="AG24">
            <v>0.26556394346254275</v>
          </cell>
          <cell r="AH24">
            <v>0.73443605653745725</v>
          </cell>
        </row>
        <row r="25">
          <cell r="A25">
            <v>0</v>
          </cell>
          <cell r="B25">
            <v>0</v>
          </cell>
          <cell r="C25">
            <v>0</v>
          </cell>
          <cell r="D25" t="str">
            <v>CY2013E</v>
          </cell>
          <cell r="E25">
            <v>0</v>
          </cell>
          <cell r="F25">
            <v>1138.3000000000002</v>
          </cell>
          <cell r="G25">
            <v>0</v>
          </cell>
          <cell r="H25">
            <v>0.42190472416110641</v>
          </cell>
          <cell r="I25">
            <v>0</v>
          </cell>
          <cell r="J25">
            <v>1559.7024987000018</v>
          </cell>
          <cell r="K25">
            <v>0</v>
          </cell>
          <cell r="L25">
            <v>0.57809527583889364</v>
          </cell>
          <cell r="M25">
            <v>0</v>
          </cell>
          <cell r="N25">
            <v>2698.002498700002</v>
          </cell>
          <cell r="O25">
            <v>0</v>
          </cell>
          <cell r="P25">
            <v>0</v>
          </cell>
          <cell r="Q25">
            <v>0</v>
          </cell>
          <cell r="R25">
            <v>0</v>
          </cell>
          <cell r="S25">
            <v>0</v>
          </cell>
          <cell r="T25">
            <v>0</v>
          </cell>
          <cell r="U25">
            <v>0</v>
          </cell>
          <cell r="V25">
            <v>0</v>
          </cell>
          <cell r="W25">
            <v>0</v>
          </cell>
          <cell r="X25">
            <v>0</v>
          </cell>
          <cell r="Y25">
            <v>0</v>
          </cell>
          <cell r="AA25">
            <v>19629.358834480619</v>
          </cell>
          <cell r="AB25">
            <v>12214.332289625618</v>
          </cell>
          <cell r="AD25">
            <v>11347.639609959697</v>
          </cell>
          <cell r="AE25">
            <v>9757.6130651046951</v>
          </cell>
          <cell r="AG25">
            <v>0.20113414030888654</v>
          </cell>
          <cell r="AH25">
            <v>0.79886585969111346</v>
          </cell>
        </row>
        <row r="26">
          <cell r="A26">
            <v>0</v>
          </cell>
          <cell r="B26">
            <v>0</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AA26">
            <v>0</v>
          </cell>
          <cell r="AB26">
            <v>0</v>
          </cell>
          <cell r="AD26">
            <v>0</v>
          </cell>
          <cell r="AE26">
            <v>0</v>
          </cell>
          <cell r="AG26">
            <v>0</v>
          </cell>
          <cell r="AH26">
            <v>0</v>
          </cell>
        </row>
        <row r="27">
          <cell r="A27">
            <v>0</v>
          </cell>
          <cell r="B27">
            <v>0</v>
          </cell>
          <cell r="C27">
            <v>0</v>
          </cell>
          <cell r="D27" t="str">
            <v>Net Income</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AA27">
            <v>0</v>
          </cell>
          <cell r="AB27">
            <v>0</v>
          </cell>
          <cell r="AD27">
            <v>0</v>
          </cell>
          <cell r="AE27">
            <v>0</v>
          </cell>
          <cell r="AG27">
            <v>0</v>
          </cell>
          <cell r="AH27">
            <v>0</v>
          </cell>
        </row>
        <row r="28">
          <cell r="A28">
            <v>0</v>
          </cell>
          <cell r="B28">
            <v>0</v>
          </cell>
          <cell r="C28">
            <v>0</v>
          </cell>
          <cell r="D28" t="str">
            <v>CY2011A</v>
          </cell>
          <cell r="E28">
            <v>0</v>
          </cell>
          <cell r="F28">
            <v>190</v>
          </cell>
          <cell r="G28">
            <v>0</v>
          </cell>
          <cell r="H28">
            <v>-0.89001298257253758</v>
          </cell>
          <cell r="I28">
            <v>0</v>
          </cell>
          <cell r="J28">
            <v>-403.48003199999914</v>
          </cell>
          <cell r="K28">
            <v>0</v>
          </cell>
          <cell r="L28">
            <v>1.8900129825725376</v>
          </cell>
          <cell r="M28">
            <v>0</v>
          </cell>
          <cell r="N28">
            <v>-213.48003199999914</v>
          </cell>
          <cell r="O28">
            <v>0</v>
          </cell>
          <cell r="P28">
            <v>0</v>
          </cell>
          <cell r="Q28">
            <v>0</v>
          </cell>
          <cell r="R28">
            <v>0</v>
          </cell>
          <cell r="S28">
            <v>0</v>
          </cell>
          <cell r="T28">
            <v>0</v>
          </cell>
          <cell r="U28">
            <v>0</v>
          </cell>
          <cell r="V28">
            <v>0</v>
          </cell>
          <cell r="W28">
            <v>0</v>
          </cell>
          <cell r="X28">
            <v>0</v>
          </cell>
          <cell r="Y28">
            <v>0</v>
          </cell>
          <cell r="AA28">
            <v>-9305.1667635038666</v>
          </cell>
          <cell r="AB28">
            <v>-16720.193308358866</v>
          </cell>
          <cell r="AD28">
            <v>-17586.885988024791</v>
          </cell>
          <cell r="AE28">
            <v>-19176.912532879793</v>
          </cell>
          <cell r="AG28">
            <v>-0.14693126922717714</v>
          </cell>
          <cell r="AH28">
            <v>1.1469312692271771</v>
          </cell>
        </row>
        <row r="29">
          <cell r="A29">
            <v>0</v>
          </cell>
          <cell r="B29">
            <v>0</v>
          </cell>
          <cell r="C29">
            <v>0</v>
          </cell>
          <cell r="D29" t="str">
            <v>CY2012E</v>
          </cell>
          <cell r="E29">
            <v>0</v>
          </cell>
          <cell r="F29">
            <v>126</v>
          </cell>
          <cell r="G29">
            <v>0</v>
          </cell>
          <cell r="H29">
            <v>-0.28303385861068225</v>
          </cell>
          <cell r="I29">
            <v>0</v>
          </cell>
          <cell r="J29">
            <v>-571.17642030000047</v>
          </cell>
          <cell r="K29">
            <v>0</v>
          </cell>
          <cell r="L29">
            <v>1.2830338586106822</v>
          </cell>
          <cell r="M29">
            <v>0</v>
          </cell>
          <cell r="N29">
            <v>-445.17642030000047</v>
          </cell>
          <cell r="O29">
            <v>0</v>
          </cell>
          <cell r="P29">
            <v>0</v>
          </cell>
          <cell r="Q29">
            <v>0</v>
          </cell>
          <cell r="R29">
            <v>0</v>
          </cell>
          <cell r="S29">
            <v>0</v>
          </cell>
          <cell r="T29">
            <v>0</v>
          </cell>
          <cell r="U29">
            <v>0</v>
          </cell>
          <cell r="V29">
            <v>0</v>
          </cell>
          <cell r="W29">
            <v>0</v>
          </cell>
          <cell r="X29">
            <v>0</v>
          </cell>
          <cell r="Y29">
            <v>0</v>
          </cell>
          <cell r="AA29">
            <v>-29260.524748427939</v>
          </cell>
          <cell r="AB29">
            <v>-36675.551293282944</v>
          </cell>
          <cell r="AD29">
            <v>-37542.243972948861</v>
          </cell>
          <cell r="AE29">
            <v>-39132.27051780386</v>
          </cell>
          <cell r="AG29">
            <v>-6.6985202345707151E-2</v>
          </cell>
          <cell r="AH29">
            <v>1.0669852023457072</v>
          </cell>
        </row>
        <row r="30">
          <cell r="A30">
            <v>0</v>
          </cell>
          <cell r="B30">
            <v>0</v>
          </cell>
          <cell r="C30">
            <v>0</v>
          </cell>
          <cell r="D30" t="str">
            <v>CY2013E</v>
          </cell>
          <cell r="E30">
            <v>0</v>
          </cell>
          <cell r="F30">
            <v>426.80000000000018</v>
          </cell>
          <cell r="G30">
            <v>0</v>
          </cell>
          <cell r="H30">
            <v>0.72795410254636495</v>
          </cell>
          <cell r="I30">
            <v>0</v>
          </cell>
          <cell r="J30">
            <v>159.50070015000188</v>
          </cell>
          <cell r="K30">
            <v>0</v>
          </cell>
          <cell r="L30">
            <v>0.272045897453635</v>
          </cell>
          <cell r="M30">
            <v>0</v>
          </cell>
          <cell r="N30">
            <v>586.30070015000206</v>
          </cell>
          <cell r="O30">
            <v>0</v>
          </cell>
          <cell r="P30">
            <v>0</v>
          </cell>
          <cell r="Q30">
            <v>0</v>
          </cell>
          <cell r="R30">
            <v>0</v>
          </cell>
          <cell r="S30">
            <v>0</v>
          </cell>
          <cell r="T30">
            <v>0</v>
          </cell>
          <cell r="U30">
            <v>0</v>
          </cell>
          <cell r="V30">
            <v>0</v>
          </cell>
          <cell r="W30">
            <v>0</v>
          </cell>
          <cell r="X30">
            <v>0</v>
          </cell>
          <cell r="Y30">
            <v>0</v>
          </cell>
          <cell r="AA30">
            <v>11376.705200989567</v>
          </cell>
          <cell r="AB30">
            <v>3961.6786561345652</v>
          </cell>
          <cell r="AD30">
            <v>3094.9859764686444</v>
          </cell>
          <cell r="AE30">
            <v>1504.9594316136445</v>
          </cell>
          <cell r="AG30">
            <v>0.6201207714605399</v>
          </cell>
          <cell r="AH30">
            <v>0.37987922853946016</v>
          </cell>
        </row>
        <row r="31">
          <cell r="A31">
            <v>0</v>
          </cell>
          <cell r="B31">
            <v>0</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AA31">
            <v>0</v>
          </cell>
        </row>
        <row r="32">
          <cell r="A32">
            <v>0</v>
          </cell>
          <cell r="B32">
            <v>0</v>
          </cell>
          <cell r="C32">
            <v>0</v>
          </cell>
          <cell r="D32" t="str">
            <v>Mean</v>
          </cell>
          <cell r="E32">
            <v>0</v>
          </cell>
          <cell r="F32">
            <v>0</v>
          </cell>
          <cell r="G32">
            <v>0</v>
          </cell>
          <cell r="H32">
            <v>0.80868484183581479</v>
          </cell>
          <cell r="I32">
            <v>0</v>
          </cell>
          <cell r="J32">
            <v>0</v>
          </cell>
          <cell r="K32">
            <v>0</v>
          </cell>
          <cell r="L32">
            <v>0.19131515816418523</v>
          </cell>
          <cell r="M32">
            <v>0</v>
          </cell>
          <cell r="N32">
            <v>0</v>
          </cell>
          <cell r="O32">
            <v>0</v>
          </cell>
          <cell r="P32">
            <v>0</v>
          </cell>
          <cell r="Q32">
            <v>0</v>
          </cell>
          <cell r="R32">
            <v>0</v>
          </cell>
          <cell r="S32">
            <v>0</v>
          </cell>
          <cell r="T32">
            <v>0</v>
          </cell>
          <cell r="U32">
            <v>0</v>
          </cell>
          <cell r="V32">
            <v>0</v>
          </cell>
          <cell r="W32">
            <v>0</v>
          </cell>
          <cell r="X32">
            <v>0</v>
          </cell>
          <cell r="Y32">
            <v>0</v>
          </cell>
          <cell r="AF32" t="str">
            <v>Mean</v>
          </cell>
          <cell r="AG32">
            <v>0.18635195723002446</v>
          </cell>
        </row>
        <row r="33">
          <cell r="A33">
            <v>0</v>
          </cell>
          <cell r="B33">
            <v>0</v>
          </cell>
          <cell r="C33">
            <v>0</v>
          </cell>
          <cell r="D33" t="str">
            <v>Median</v>
          </cell>
          <cell r="E33">
            <v>0</v>
          </cell>
          <cell r="F33">
            <v>0</v>
          </cell>
          <cell r="G33">
            <v>0</v>
          </cell>
          <cell r="H33">
            <v>0.45941420103164443</v>
          </cell>
          <cell r="I33">
            <v>0</v>
          </cell>
          <cell r="J33">
            <v>0</v>
          </cell>
          <cell r="K33">
            <v>0</v>
          </cell>
          <cell r="L33">
            <v>0.54058579896835557</v>
          </cell>
          <cell r="M33">
            <v>0</v>
          </cell>
          <cell r="N33">
            <v>0</v>
          </cell>
          <cell r="O33">
            <v>0</v>
          </cell>
          <cell r="P33">
            <v>0</v>
          </cell>
          <cell r="Q33">
            <v>0</v>
          </cell>
          <cell r="R33">
            <v>0</v>
          </cell>
          <cell r="S33">
            <v>0</v>
          </cell>
          <cell r="T33">
            <v>0</v>
          </cell>
          <cell r="U33">
            <v>0</v>
          </cell>
          <cell r="V33">
            <v>0</v>
          </cell>
          <cell r="W33">
            <v>0</v>
          </cell>
          <cell r="X33">
            <v>0</v>
          </cell>
          <cell r="Y33">
            <v>0</v>
          </cell>
          <cell r="AF33" t="str">
            <v>Median</v>
          </cell>
          <cell r="AG33">
            <v>0.1600071056975142</v>
          </cell>
        </row>
        <row r="34">
          <cell r="A34">
            <v>0</v>
          </cell>
          <cell r="B34" t="str">
            <v>Notes:</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row>
        <row r="35">
          <cell r="A35">
            <v>0</v>
          </cell>
          <cell r="B35" t="str">
            <v>(1)</v>
          </cell>
          <cell r="C35" t="str">
            <v>Freescale projections based on Goldman Sachs estimates, dated 6/1/12.</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row>
        <row r="36">
          <cell r="A36">
            <v>0</v>
          </cell>
          <cell r="B36" t="str">
            <v>(2)</v>
          </cell>
          <cell r="C36" t="str">
            <v>Renesas projections based on Morgan Stanley MUFG estimates, dated 5/29/12.</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row>
        <row r="37">
          <cell r="B37" t="str">
            <v>(3)</v>
          </cell>
          <cell r="C37" t="str">
            <v>Based on equity value of $2,457MM and aggregate value of $8,282MM for Freescale.</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row>
        <row r="38">
          <cell r="B38" t="str">
            <v>(4)</v>
          </cell>
          <cell r="C38" t="str">
            <v>Based on net debt of $5825MM and $1590MM for Freescale and Renesas, respectively.</v>
          </cell>
          <cell r="D38">
            <v>0</v>
          </cell>
          <cell r="E38">
            <v>0</v>
          </cell>
          <cell r="F38">
            <v>0</v>
          </cell>
          <cell r="G38">
            <v>0</v>
          </cell>
          <cell r="H38">
            <v>0</v>
          </cell>
          <cell r="I38">
            <v>0</v>
          </cell>
          <cell r="J38">
            <v>0</v>
          </cell>
          <cell r="K38">
            <v>0</v>
          </cell>
          <cell r="L38">
            <v>0</v>
          </cell>
          <cell r="M38">
            <v>0</v>
          </cell>
          <cell r="N38">
            <v>0</v>
          </cell>
          <cell r="O38" t="str">
            <v xml:space="preserve"> </v>
          </cell>
          <cell r="P38">
            <v>0</v>
          </cell>
          <cell r="Q38">
            <v>0</v>
          </cell>
          <cell r="R38">
            <v>0</v>
          </cell>
          <cell r="S38">
            <v>0</v>
          </cell>
          <cell r="T38">
            <v>0</v>
          </cell>
          <cell r="U38">
            <v>0</v>
          </cell>
          <cell r="V38">
            <v>0</v>
          </cell>
          <cell r="W38">
            <v>0</v>
          </cell>
          <cell r="X38">
            <v>0</v>
          </cell>
          <cell r="Y38">
            <v>0</v>
          </cell>
        </row>
        <row r="39">
          <cell r="B39" t="str">
            <v>(5)</v>
          </cell>
          <cell r="C39" t="str">
            <v>Based on Freescale fully diluted shares outstanding of 251.2MM.</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row>
        <row r="40">
          <cell r="D40">
            <v>0</v>
          </cell>
          <cell r="AC40" t="str">
            <v>CY2013E Net Income</v>
          </cell>
          <cell r="AD40">
            <v>0.6201207714605399</v>
          </cell>
          <cell r="AE40">
            <v>0.37987922853946016</v>
          </cell>
        </row>
        <row r="41">
          <cell r="B41">
            <v>0</v>
          </cell>
          <cell r="AC41" t="str">
            <v>CY2012E Net Income</v>
          </cell>
          <cell r="AD41">
            <v>-6.6985202345707151E-2</v>
          </cell>
          <cell r="AE41">
            <v>1.0669852023457072</v>
          </cell>
        </row>
        <row r="42">
          <cell r="AC42">
            <v>0</v>
          </cell>
          <cell r="AD42">
            <v>0</v>
          </cell>
          <cell r="AE42">
            <v>0</v>
          </cell>
        </row>
        <row r="43">
          <cell r="F43" t="str">
            <v xml:space="preserve"> </v>
          </cell>
          <cell r="J43" t="str">
            <v xml:space="preserve"> </v>
          </cell>
          <cell r="AC43" t="str">
            <v>CY2013E EBITDA</v>
          </cell>
          <cell r="AD43">
            <v>0.20113414030888654</v>
          </cell>
          <cell r="AE43">
            <v>0.79886585969111346</v>
          </cell>
        </row>
        <row r="44">
          <cell r="AC44" t="str">
            <v>CY2012E EBITDA</v>
          </cell>
          <cell r="AD44">
            <v>0.26556394346254275</v>
          </cell>
          <cell r="AE44">
            <v>0.73443605653745725</v>
          </cell>
        </row>
        <row r="45">
          <cell r="AC45">
            <v>0</v>
          </cell>
          <cell r="AD45">
            <v>0</v>
          </cell>
          <cell r="AE45">
            <v>0</v>
          </cell>
        </row>
        <row r="46">
          <cell r="AC46" t="str">
            <v>CY2013E EBIT</v>
          </cell>
          <cell r="AD46">
            <v>0.71254591217837382</v>
          </cell>
          <cell r="AE46">
            <v>0.28745408782162618</v>
          </cell>
        </row>
        <row r="47">
          <cell r="AC47" t="str">
            <v>CY2012E EBIT</v>
          </cell>
          <cell r="AD47">
            <v>-0.47082764361771745</v>
          </cell>
          <cell r="AE47">
            <v>1.4708276436177175</v>
          </cell>
        </row>
        <row r="48">
          <cell r="AC48">
            <v>0</v>
          </cell>
          <cell r="AD48">
            <v>0</v>
          </cell>
          <cell r="AE48">
            <v>0</v>
          </cell>
        </row>
        <row r="49">
          <cell r="AC49" t="str">
            <v>CY2013E Revenue</v>
          </cell>
          <cell r="AD49">
            <v>0.11888007108614185</v>
          </cell>
          <cell r="AE49">
            <v>0.88111992891385815</v>
          </cell>
        </row>
        <row r="50">
          <cell r="AC50" t="str">
            <v>CY2012E Revenue</v>
          </cell>
          <cell r="AD50">
            <v>0.11038366530713528</v>
          </cell>
          <cell r="AE50">
            <v>0.88961633469286472</v>
          </cell>
        </row>
        <row r="51">
          <cell r="AC51">
            <v>0</v>
          </cell>
          <cell r="AD51">
            <v>0</v>
          </cell>
          <cell r="AE51">
            <v>0</v>
          </cell>
        </row>
        <row r="54">
          <cell r="AD54">
            <v>0</v>
          </cell>
        </row>
        <row r="55">
          <cell r="AD55">
            <v>0.18635195723002446</v>
          </cell>
        </row>
        <row r="63">
          <cell r="R63">
            <v>0</v>
          </cell>
        </row>
        <row r="64">
          <cell r="R64">
            <v>0</v>
          </cell>
        </row>
        <row r="65">
          <cell r="R65">
            <v>0</v>
          </cell>
        </row>
      </sheetData>
      <sheetData sheetId="15"/>
      <sheetData sheetId="16"/>
      <sheetData sheetId="17">
        <row r="3">
          <cell r="B3" t="str">
            <v>Accretion / (Dilution)</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cell r="Z3">
            <v>0</v>
          </cell>
          <cell r="AA3">
            <v>0</v>
          </cell>
          <cell r="AB3">
            <v>0</v>
          </cell>
          <cell r="AC3">
            <v>0</v>
          </cell>
          <cell r="AD3">
            <v>0</v>
          </cell>
          <cell r="AE3">
            <v>0</v>
          </cell>
          <cell r="AF3">
            <v>0</v>
          </cell>
        </row>
        <row r="4">
          <cell r="B4">
            <v>0</v>
          </cell>
          <cell r="C4">
            <v>0</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row>
        <row r="7">
          <cell r="B7" t="str">
            <v>$MM, except per share values</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W7">
            <v>0</v>
          </cell>
          <cell r="X7">
            <v>0</v>
          </cell>
          <cell r="AA7">
            <v>0</v>
          </cell>
          <cell r="AB7">
            <v>0</v>
          </cell>
          <cell r="AE7">
            <v>0</v>
          </cell>
          <cell r="AF7">
            <v>0</v>
          </cell>
          <cell r="AG7">
            <v>0</v>
          </cell>
        </row>
        <row r="8">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W8">
            <v>0</v>
          </cell>
          <cell r="X8">
            <v>0</v>
          </cell>
          <cell r="AA8">
            <v>0</v>
          </cell>
          <cell r="AB8">
            <v>0</v>
          </cell>
          <cell r="AE8">
            <v>0</v>
          </cell>
          <cell r="AF8">
            <v>0</v>
          </cell>
          <cell r="AG8">
            <v>0</v>
          </cell>
        </row>
        <row r="9">
          <cell r="B9">
            <v>0</v>
          </cell>
          <cell r="C9">
            <v>0</v>
          </cell>
          <cell r="D9">
            <v>0</v>
          </cell>
          <cell r="E9">
            <v>0</v>
          </cell>
          <cell r="F9">
            <v>0</v>
          </cell>
          <cell r="G9" t="str">
            <v>Freescale (1)</v>
          </cell>
          <cell r="H9">
            <v>0</v>
          </cell>
          <cell r="I9">
            <v>0</v>
          </cell>
          <cell r="J9">
            <v>0</v>
          </cell>
          <cell r="K9">
            <v>0</v>
          </cell>
          <cell r="L9">
            <v>0</v>
          </cell>
          <cell r="M9">
            <v>0</v>
          </cell>
          <cell r="N9">
            <v>0</v>
          </cell>
          <cell r="O9" t="str">
            <v>Renesas (2)(3)</v>
          </cell>
          <cell r="P9">
            <v>0</v>
          </cell>
          <cell r="Q9">
            <v>0</v>
          </cell>
          <cell r="R9">
            <v>0</v>
          </cell>
          <cell r="S9">
            <v>0</v>
          </cell>
          <cell r="T9">
            <v>0</v>
          </cell>
          <cell r="W9">
            <v>0</v>
          </cell>
          <cell r="X9">
            <v>0</v>
          </cell>
          <cell r="AA9">
            <v>0</v>
          </cell>
          <cell r="AB9">
            <v>0</v>
          </cell>
          <cell r="AE9">
            <v>0</v>
          </cell>
          <cell r="AF9">
            <v>0</v>
          </cell>
          <cell r="AG9">
            <v>0</v>
          </cell>
        </row>
        <row r="10">
          <cell r="B10">
            <v>0</v>
          </cell>
          <cell r="C10">
            <v>0</v>
          </cell>
          <cell r="D10">
            <v>0</v>
          </cell>
          <cell r="E10">
            <v>0</v>
          </cell>
          <cell r="F10">
            <v>0</v>
          </cell>
          <cell r="G10" t="str">
            <v>CY2012E</v>
          </cell>
          <cell r="H10">
            <v>0</v>
          </cell>
          <cell r="I10" t="str">
            <v>CY2013E</v>
          </cell>
          <cell r="J10">
            <v>0</v>
          </cell>
          <cell r="K10">
            <v>0</v>
          </cell>
          <cell r="L10">
            <v>0</v>
          </cell>
          <cell r="M10">
            <v>0</v>
          </cell>
          <cell r="N10">
            <v>0</v>
          </cell>
          <cell r="O10" t="str">
            <v>CY2012E</v>
          </cell>
          <cell r="P10">
            <v>0</v>
          </cell>
          <cell r="Q10" t="str">
            <v>CY2013E</v>
          </cell>
          <cell r="R10">
            <v>0</v>
          </cell>
          <cell r="S10">
            <v>0</v>
          </cell>
          <cell r="T10">
            <v>0</v>
          </cell>
          <cell r="W10">
            <v>0</v>
          </cell>
          <cell r="X10">
            <v>0</v>
          </cell>
          <cell r="AA10">
            <v>0</v>
          </cell>
          <cell r="AB10" t="str">
            <v xml:space="preserve"> </v>
          </cell>
          <cell r="AE10">
            <v>0</v>
          </cell>
          <cell r="AF10">
            <v>0</v>
          </cell>
          <cell r="AG10">
            <v>0</v>
          </cell>
        </row>
        <row r="11">
          <cell r="B11" t="str">
            <v>Earnings per Share</v>
          </cell>
          <cell r="C11">
            <v>0</v>
          </cell>
          <cell r="D11">
            <v>0</v>
          </cell>
          <cell r="E11">
            <v>0</v>
          </cell>
          <cell r="F11">
            <v>0</v>
          </cell>
          <cell r="G11">
            <v>0.5</v>
          </cell>
          <cell r="H11">
            <v>0</v>
          </cell>
          <cell r="I11">
            <v>1.7</v>
          </cell>
          <cell r="J11">
            <v>0</v>
          </cell>
          <cell r="K11">
            <v>0</v>
          </cell>
          <cell r="L11">
            <v>0</v>
          </cell>
          <cell r="M11">
            <v>0</v>
          </cell>
          <cell r="N11">
            <v>0</v>
          </cell>
          <cell r="O11">
            <v>-1.3693992335171432</v>
          </cell>
          <cell r="P11">
            <v>0</v>
          </cell>
          <cell r="Q11">
            <v>1.1413625059181156</v>
          </cell>
          <cell r="R11">
            <v>0</v>
          </cell>
          <cell r="S11">
            <v>0</v>
          </cell>
          <cell r="T11">
            <v>0</v>
          </cell>
          <cell r="W11">
            <v>0</v>
          </cell>
          <cell r="X11">
            <v>0</v>
          </cell>
          <cell r="AA11">
            <v>0</v>
          </cell>
          <cell r="AB11">
            <v>0</v>
          </cell>
          <cell r="AE11">
            <v>0</v>
          </cell>
          <cell r="AF11">
            <v>0</v>
          </cell>
          <cell r="AG11">
            <v>0</v>
          </cell>
        </row>
        <row r="12">
          <cell r="B12" t="str">
            <v>Shares Outstanding</v>
          </cell>
          <cell r="C12">
            <v>0</v>
          </cell>
          <cell r="D12">
            <v>0</v>
          </cell>
          <cell r="E12">
            <v>0</v>
          </cell>
          <cell r="F12">
            <v>0</v>
          </cell>
          <cell r="G12">
            <v>252</v>
          </cell>
          <cell r="H12">
            <v>0</v>
          </cell>
          <cell r="I12">
            <v>251.05882352941188</v>
          </cell>
          <cell r="J12">
            <v>0</v>
          </cell>
          <cell r="K12">
            <v>0</v>
          </cell>
          <cell r="L12">
            <v>0</v>
          </cell>
          <cell r="M12">
            <v>0</v>
          </cell>
          <cell r="N12">
            <v>0</v>
          </cell>
          <cell r="O12">
            <v>417.1</v>
          </cell>
          <cell r="P12">
            <v>0</v>
          </cell>
          <cell r="Q12">
            <v>627.80000000000007</v>
          </cell>
          <cell r="R12">
            <v>0</v>
          </cell>
          <cell r="S12">
            <v>0</v>
          </cell>
          <cell r="T12">
            <v>0</v>
          </cell>
          <cell r="W12">
            <v>0</v>
          </cell>
          <cell r="X12">
            <v>0</v>
          </cell>
          <cell r="AA12">
            <v>0</v>
          </cell>
          <cell r="AB12">
            <v>0</v>
          </cell>
          <cell r="AE12">
            <v>0</v>
          </cell>
          <cell r="AF12">
            <v>0</v>
          </cell>
          <cell r="AG12">
            <v>0</v>
          </cell>
        </row>
        <row r="13">
          <cell r="B13" t="str">
            <v>Non-GAAP Net Income</v>
          </cell>
          <cell r="C13">
            <v>0</v>
          </cell>
          <cell r="D13">
            <v>0</v>
          </cell>
          <cell r="E13">
            <v>0</v>
          </cell>
          <cell r="F13">
            <v>0</v>
          </cell>
          <cell r="G13">
            <v>126</v>
          </cell>
          <cell r="H13">
            <v>0</v>
          </cell>
          <cell r="I13">
            <v>426.80000000000018</v>
          </cell>
          <cell r="J13">
            <v>0</v>
          </cell>
          <cell r="K13">
            <v>0</v>
          </cell>
          <cell r="L13">
            <v>0</v>
          </cell>
          <cell r="M13">
            <v>0</v>
          </cell>
          <cell r="N13">
            <v>0</v>
          </cell>
          <cell r="O13">
            <v>-571.17642030000047</v>
          </cell>
          <cell r="P13">
            <v>0</v>
          </cell>
          <cell r="Q13">
            <v>716.5473812153931</v>
          </cell>
          <cell r="R13">
            <v>0</v>
          </cell>
          <cell r="S13">
            <v>0</v>
          </cell>
          <cell r="T13">
            <v>0</v>
          </cell>
          <cell r="W13">
            <v>0</v>
          </cell>
          <cell r="X13">
            <v>0</v>
          </cell>
          <cell r="AA13">
            <v>0</v>
          </cell>
          <cell r="AB13">
            <v>0</v>
          </cell>
          <cell r="AE13">
            <v>0</v>
          </cell>
          <cell r="AF13">
            <v>0</v>
          </cell>
          <cell r="AG13">
            <v>0</v>
          </cell>
        </row>
        <row r="14">
          <cell r="B14" t="str">
            <v>Price (3)</v>
          </cell>
          <cell r="C14">
            <v>0</v>
          </cell>
          <cell r="D14">
            <v>0</v>
          </cell>
          <cell r="E14">
            <v>0</v>
          </cell>
          <cell r="F14">
            <v>0</v>
          </cell>
          <cell r="G14">
            <v>9.7799999999999994</v>
          </cell>
          <cell r="H14">
            <v>0</v>
          </cell>
          <cell r="I14">
            <v>0</v>
          </cell>
          <cell r="J14">
            <v>0</v>
          </cell>
          <cell r="K14">
            <v>0</v>
          </cell>
          <cell r="L14">
            <v>0</v>
          </cell>
          <cell r="M14">
            <v>0</v>
          </cell>
          <cell r="N14">
            <v>0</v>
          </cell>
          <cell r="O14">
            <v>3.8834949999999999</v>
          </cell>
          <cell r="P14">
            <v>0</v>
          </cell>
          <cell r="Q14">
            <v>0</v>
          </cell>
          <cell r="R14">
            <v>0</v>
          </cell>
          <cell r="S14">
            <v>0</v>
          </cell>
          <cell r="T14">
            <v>0</v>
          </cell>
          <cell r="W14">
            <v>0</v>
          </cell>
          <cell r="X14">
            <v>0</v>
          </cell>
          <cell r="AA14">
            <v>0</v>
          </cell>
          <cell r="AB14">
            <v>0</v>
          </cell>
          <cell r="AE14">
            <v>0</v>
          </cell>
          <cell r="AF14">
            <v>0</v>
          </cell>
          <cell r="AG14">
            <v>0</v>
          </cell>
        </row>
        <row r="15">
          <cell r="B15" t="str">
            <v>P/E</v>
          </cell>
          <cell r="C15">
            <v>0</v>
          </cell>
          <cell r="D15">
            <v>0</v>
          </cell>
          <cell r="E15">
            <v>0</v>
          </cell>
          <cell r="F15">
            <v>0</v>
          </cell>
          <cell r="G15">
            <v>19.559999999999999</v>
          </cell>
          <cell r="H15">
            <v>0</v>
          </cell>
          <cell r="I15">
            <v>5.7529411764705882</v>
          </cell>
          <cell r="J15">
            <v>0</v>
          </cell>
          <cell r="K15">
            <v>0</v>
          </cell>
          <cell r="L15">
            <v>0</v>
          </cell>
          <cell r="M15">
            <v>0</v>
          </cell>
          <cell r="N15">
            <v>0</v>
          </cell>
          <cell r="O15" t="str">
            <v>NM</v>
          </cell>
          <cell r="P15">
            <v>0</v>
          </cell>
          <cell r="Q15">
            <v>3.4025079498087281</v>
          </cell>
          <cell r="R15">
            <v>0</v>
          </cell>
          <cell r="S15">
            <v>0</v>
          </cell>
          <cell r="T15">
            <v>0</v>
          </cell>
          <cell r="W15">
            <v>0</v>
          </cell>
          <cell r="X15">
            <v>0</v>
          </cell>
          <cell r="AA15">
            <v>0</v>
          </cell>
          <cell r="AB15">
            <v>0</v>
          </cell>
          <cell r="AE15">
            <v>0</v>
          </cell>
          <cell r="AF15">
            <v>0</v>
          </cell>
          <cell r="AG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row>
        <row r="18">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row>
        <row r="19">
          <cell r="B19">
            <v>0</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t="str">
            <v>CY2013E</v>
          </cell>
          <cell r="X19">
            <v>0</v>
          </cell>
          <cell r="Y19">
            <v>0</v>
          </cell>
          <cell r="Z19">
            <v>0</v>
          </cell>
          <cell r="AA19">
            <v>0</v>
          </cell>
          <cell r="AB19">
            <v>0</v>
          </cell>
          <cell r="AC19">
            <v>0</v>
          </cell>
          <cell r="AD19">
            <v>0</v>
          </cell>
          <cell r="AE19">
            <v>0</v>
          </cell>
          <cell r="AF19">
            <v>0</v>
          </cell>
          <cell r="AG19">
            <v>0</v>
          </cell>
        </row>
        <row r="20">
          <cell r="B20">
            <v>0</v>
          </cell>
          <cell r="C20">
            <v>0</v>
          </cell>
          <cell r="D20">
            <v>0</v>
          </cell>
          <cell r="E20" t="str">
            <v>Implied</v>
          </cell>
          <cell r="F20">
            <v>0</v>
          </cell>
          <cell r="G20" t="str">
            <v>Premium/</v>
          </cell>
          <cell r="H20">
            <v>0</v>
          </cell>
          <cell r="I20" t="str">
            <v>FD Equity</v>
          </cell>
          <cell r="J20">
            <v>0</v>
          </cell>
          <cell r="K20">
            <v>0</v>
          </cell>
          <cell r="L20">
            <v>0</v>
          </cell>
          <cell r="M20">
            <v>0</v>
          </cell>
          <cell r="N20">
            <v>0</v>
          </cell>
          <cell r="O20" t="str">
            <v>Freescale</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t="str">
            <v xml:space="preserve">Pre Tax </v>
          </cell>
          <cell r="AF20">
            <v>0</v>
          </cell>
          <cell r="AG20">
            <v>0</v>
          </cell>
          <cell r="AJ20" t="str">
            <v>Total Cash</v>
          </cell>
          <cell r="AK20">
            <v>0</v>
          </cell>
          <cell r="AL20" t="str">
            <v>Cash</v>
          </cell>
          <cell r="AM20">
            <v>0</v>
          </cell>
          <cell r="AN20">
            <v>0</v>
          </cell>
          <cell r="AO20">
            <v>0</v>
          </cell>
          <cell r="AP20">
            <v>0</v>
          </cell>
          <cell r="AQ20">
            <v>0</v>
          </cell>
          <cell r="AR20" t="str">
            <v>Pre-Tax</v>
          </cell>
          <cell r="AS20">
            <v>0</v>
          </cell>
          <cell r="AT20">
            <v>0</v>
          </cell>
          <cell r="AU20">
            <v>0</v>
          </cell>
          <cell r="AV20">
            <v>0</v>
          </cell>
          <cell r="AW20">
            <v>0</v>
          </cell>
          <cell r="AX20">
            <v>0</v>
          </cell>
          <cell r="AY20">
            <v>0</v>
          </cell>
          <cell r="AZ20">
            <v>0</v>
          </cell>
        </row>
        <row r="21">
          <cell r="B21">
            <v>0</v>
          </cell>
          <cell r="C21" t="str">
            <v>Exchange</v>
          </cell>
          <cell r="D21">
            <v>0</v>
          </cell>
          <cell r="E21" t="str">
            <v>Renesas</v>
          </cell>
          <cell r="F21">
            <v>0</v>
          </cell>
          <cell r="G21" t="str">
            <v>(Discount)</v>
          </cell>
          <cell r="H21">
            <v>0</v>
          </cell>
          <cell r="I21" t="str">
            <v>Trans.</v>
          </cell>
          <cell r="J21">
            <v>0</v>
          </cell>
          <cell r="K21" t="str">
            <v>Consideration</v>
          </cell>
          <cell r="L21">
            <v>0</v>
          </cell>
          <cell r="M21">
            <v>0</v>
          </cell>
          <cell r="N21">
            <v>0</v>
          </cell>
          <cell r="O21" t="str">
            <v>Shares</v>
          </cell>
          <cell r="P21">
            <v>0</v>
          </cell>
          <cell r="Q21" t="str">
            <v>Freescale</v>
          </cell>
          <cell r="R21">
            <v>0</v>
          </cell>
          <cell r="S21" t="str">
            <v>Renesas</v>
          </cell>
          <cell r="T21">
            <v>0</v>
          </cell>
          <cell r="U21" t="str">
            <v>Pro Forma EPS (4)(5)(6)</v>
          </cell>
          <cell r="V21">
            <v>0</v>
          </cell>
          <cell r="W21" t="str">
            <v>Pro Forma</v>
          </cell>
          <cell r="X21">
            <v>0</v>
          </cell>
          <cell r="Y21" t="str">
            <v>Accretion / (Dilution)</v>
          </cell>
          <cell r="Z21">
            <v>0</v>
          </cell>
          <cell r="AA21" t="str">
            <v xml:space="preserve">Accretion / </v>
          </cell>
          <cell r="AB21">
            <v>0</v>
          </cell>
          <cell r="AC21">
            <v>0</v>
          </cell>
          <cell r="AD21">
            <v>0</v>
          </cell>
          <cell r="AE21" t="str">
            <v>Synergies for</v>
          </cell>
          <cell r="AF21">
            <v>0</v>
          </cell>
          <cell r="AG21">
            <v>0</v>
          </cell>
          <cell r="AJ21" t="str">
            <v>Required for</v>
          </cell>
          <cell r="AK21">
            <v>0</v>
          </cell>
          <cell r="AL21" t="str">
            <v>Available for</v>
          </cell>
          <cell r="AM21">
            <v>0</v>
          </cell>
          <cell r="AN21" t="str">
            <v>Cash</v>
          </cell>
          <cell r="AO21">
            <v>0</v>
          </cell>
          <cell r="AP21" t="str">
            <v>New Loans</v>
          </cell>
          <cell r="AQ21">
            <v>0</v>
          </cell>
          <cell r="AR21" t="str">
            <v>Interest</v>
          </cell>
          <cell r="AS21">
            <v>0</v>
          </cell>
          <cell r="AT21">
            <v>0</v>
          </cell>
          <cell r="AU21">
            <v>0</v>
          </cell>
          <cell r="AV21">
            <v>0</v>
          </cell>
          <cell r="AW21">
            <v>0</v>
          </cell>
          <cell r="AX21">
            <v>0</v>
          </cell>
          <cell r="AY21">
            <v>0</v>
          </cell>
          <cell r="AZ21">
            <v>0</v>
          </cell>
        </row>
        <row r="22">
          <cell r="B22">
            <v>0</v>
          </cell>
          <cell r="C22" t="str">
            <v>Ratio</v>
          </cell>
          <cell r="D22">
            <v>0</v>
          </cell>
          <cell r="E22" t="str">
            <v>Price</v>
          </cell>
          <cell r="F22">
            <v>0</v>
          </cell>
          <cell r="G22" t="str">
            <v>to Market</v>
          </cell>
          <cell r="H22">
            <v>0</v>
          </cell>
          <cell r="I22" t="str">
            <v>Value</v>
          </cell>
          <cell r="J22">
            <v>0</v>
          </cell>
          <cell r="K22" t="str">
            <v>Cash</v>
          </cell>
          <cell r="L22">
            <v>0</v>
          </cell>
          <cell r="M22" t="str">
            <v>Stock</v>
          </cell>
          <cell r="N22">
            <v>0</v>
          </cell>
          <cell r="O22" t="str">
            <v>Issued</v>
          </cell>
          <cell r="P22">
            <v>0</v>
          </cell>
          <cell r="Q22" t="str">
            <v>FD Own %</v>
          </cell>
          <cell r="R22">
            <v>0</v>
          </cell>
          <cell r="S22" t="str">
            <v>FD Own %</v>
          </cell>
          <cell r="T22">
            <v>0</v>
          </cell>
          <cell r="U22" t="str">
            <v>CY2012E</v>
          </cell>
          <cell r="V22">
            <v>0</v>
          </cell>
          <cell r="W22" t="str">
            <v>EPS</v>
          </cell>
          <cell r="X22">
            <v>0</v>
          </cell>
          <cell r="Y22" t="str">
            <v>CY2012E</v>
          </cell>
          <cell r="Z22">
            <v>0</v>
          </cell>
          <cell r="AA22" t="str">
            <v>Dilution</v>
          </cell>
          <cell r="AB22">
            <v>0</v>
          </cell>
          <cell r="AC22" t="str">
            <v>CY2012E</v>
          </cell>
          <cell r="AD22">
            <v>0</v>
          </cell>
          <cell r="AE22" t="str">
            <v xml:space="preserve"> No Dilution</v>
          </cell>
          <cell r="AF22">
            <v>0</v>
          </cell>
          <cell r="AG22">
            <v>0</v>
          </cell>
          <cell r="AJ22" t="str">
            <v>Transaction</v>
          </cell>
          <cell r="AK22">
            <v>0</v>
          </cell>
          <cell r="AL22" t="str">
            <v>Transaction</v>
          </cell>
          <cell r="AM22">
            <v>0</v>
          </cell>
          <cell r="AN22" t="str">
            <v>Used</v>
          </cell>
          <cell r="AO22">
            <v>0</v>
          </cell>
          <cell r="AP22" t="str">
            <v>Required</v>
          </cell>
          <cell r="AQ22">
            <v>0</v>
          </cell>
          <cell r="AR22" t="str">
            <v>Expense</v>
          </cell>
          <cell r="AS22">
            <v>0</v>
          </cell>
          <cell r="AT22">
            <v>0</v>
          </cell>
          <cell r="AU22">
            <v>0</v>
          </cell>
          <cell r="AV22">
            <v>0</v>
          </cell>
          <cell r="AW22">
            <v>0</v>
          </cell>
          <cell r="AX22">
            <v>0</v>
          </cell>
          <cell r="AY22">
            <v>0</v>
          </cell>
          <cell r="AZ22">
            <v>0</v>
          </cell>
        </row>
        <row r="23">
          <cell r="B23">
            <v>0</v>
          </cell>
          <cell r="C23" t="str">
            <v>0% Cash / 100% Stock Transaction</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J23">
            <v>0</v>
          </cell>
          <cell r="AK23">
            <v>0</v>
          </cell>
          <cell r="AL23">
            <v>0</v>
          </cell>
          <cell r="AM23">
            <v>0</v>
          </cell>
          <cell r="AN23">
            <v>0</v>
          </cell>
          <cell r="AO23">
            <v>0</v>
          </cell>
          <cell r="AP23">
            <v>0</v>
          </cell>
          <cell r="AQ23">
            <v>0</v>
          </cell>
          <cell r="AR23">
            <v>0</v>
          </cell>
        </row>
        <row r="24">
          <cell r="B24">
            <v>0</v>
          </cell>
          <cell r="C24">
            <v>0.39708537832310842</v>
          </cell>
          <cell r="D24">
            <v>0</v>
          </cell>
          <cell r="E24">
            <v>3.8834949999999999</v>
          </cell>
          <cell r="F24">
            <v>0</v>
          </cell>
          <cell r="G24">
            <v>0</v>
          </cell>
          <cell r="H24">
            <v>0</v>
          </cell>
          <cell r="I24">
            <v>1619.9008712925499</v>
          </cell>
          <cell r="J24">
            <v>0</v>
          </cell>
          <cell r="K24">
            <v>0</v>
          </cell>
          <cell r="L24">
            <v>0</v>
          </cell>
          <cell r="M24">
            <v>1619.9008712925499</v>
          </cell>
          <cell r="N24">
            <v>0</v>
          </cell>
          <cell r="O24">
            <v>165.63403591948364</v>
          </cell>
          <cell r="P24">
            <v>0</v>
          </cell>
          <cell r="Q24">
            <v>0.60263629349319947</v>
          </cell>
          <cell r="R24">
            <v>0</v>
          </cell>
          <cell r="S24">
            <v>0.39736370650680058</v>
          </cell>
          <cell r="T24">
            <v>0</v>
          </cell>
          <cell r="U24">
            <v>0.5</v>
          </cell>
          <cell r="V24">
            <v>0</v>
          </cell>
          <cell r="W24">
            <v>2.7438612284538486</v>
          </cell>
          <cell r="X24">
            <v>0</v>
          </cell>
          <cell r="Y24">
            <v>0</v>
          </cell>
          <cell r="Z24">
            <v>0</v>
          </cell>
          <cell r="AA24">
            <v>0.61403601673755803</v>
          </cell>
          <cell r="AB24">
            <v>0</v>
          </cell>
          <cell r="AC24" t="str">
            <v xml:space="preserve">NM </v>
          </cell>
          <cell r="AD24">
            <v>0</v>
          </cell>
          <cell r="AE24" t="str">
            <v xml:space="preserve">NM </v>
          </cell>
          <cell r="AF24">
            <v>0</v>
          </cell>
          <cell r="AG24">
            <v>0</v>
          </cell>
          <cell r="AJ24">
            <v>0</v>
          </cell>
          <cell r="AL24">
            <v>2327.267753481</v>
          </cell>
          <cell r="AM24">
            <v>0</v>
          </cell>
          <cell r="AN24">
            <v>0</v>
          </cell>
          <cell r="AP24">
            <v>0</v>
          </cell>
          <cell r="AR24">
            <v>0</v>
          </cell>
        </row>
        <row r="25">
          <cell r="B25">
            <v>0</v>
          </cell>
          <cell r="C25">
            <v>0.41693964723926386</v>
          </cell>
          <cell r="D25">
            <v>0</v>
          </cell>
          <cell r="E25">
            <v>4.0776697500000001</v>
          </cell>
          <cell r="F25">
            <v>0</v>
          </cell>
          <cell r="G25">
            <v>5.0000000000000044E-2</v>
          </cell>
          <cell r="H25">
            <v>0</v>
          </cell>
          <cell r="I25">
            <v>1700.8959148571776</v>
          </cell>
          <cell r="J25">
            <v>0</v>
          </cell>
          <cell r="K25">
            <v>0</v>
          </cell>
          <cell r="L25">
            <v>0</v>
          </cell>
          <cell r="M25">
            <v>1700.8959148571776</v>
          </cell>
          <cell r="N25">
            <v>0</v>
          </cell>
          <cell r="O25">
            <v>173.91573771545785</v>
          </cell>
          <cell r="P25">
            <v>0</v>
          </cell>
          <cell r="Q25">
            <v>0.59089625714813054</v>
          </cell>
          <cell r="R25">
            <v>0</v>
          </cell>
          <cell r="S25">
            <v>0.40910374285186946</v>
          </cell>
          <cell r="T25">
            <v>0</v>
          </cell>
          <cell r="U25">
            <v>0.5</v>
          </cell>
          <cell r="V25">
            <v>0</v>
          </cell>
          <cell r="W25">
            <v>2.6903901679813682</v>
          </cell>
          <cell r="X25">
            <v>0</v>
          </cell>
          <cell r="Y25">
            <v>0</v>
          </cell>
          <cell r="Z25">
            <v>0</v>
          </cell>
          <cell r="AA25">
            <v>0.58258245175374612</v>
          </cell>
          <cell r="AB25">
            <v>0</v>
          </cell>
          <cell r="AC25" t="str">
            <v xml:space="preserve">NM </v>
          </cell>
          <cell r="AD25">
            <v>0</v>
          </cell>
          <cell r="AE25" t="str">
            <v xml:space="preserve">NM </v>
          </cell>
          <cell r="AF25">
            <v>0</v>
          </cell>
          <cell r="AG25">
            <v>0</v>
          </cell>
          <cell r="AJ25">
            <v>0</v>
          </cell>
          <cell r="AL25">
            <v>2327.267753481</v>
          </cell>
          <cell r="AM25">
            <v>0</v>
          </cell>
          <cell r="AN25">
            <v>0</v>
          </cell>
          <cell r="AP25">
            <v>0</v>
          </cell>
          <cell r="AR25">
            <v>0</v>
          </cell>
          <cell r="AV25" t="str">
            <v xml:space="preserve"> </v>
          </cell>
        </row>
        <row r="26">
          <cell r="B26">
            <v>0</v>
          </cell>
          <cell r="C26">
            <v>0.43679391615541929</v>
          </cell>
          <cell r="D26">
            <v>0</v>
          </cell>
          <cell r="E26">
            <v>4.2718445000000003</v>
          </cell>
          <cell r="F26">
            <v>0</v>
          </cell>
          <cell r="G26">
            <v>0.10000000000000009</v>
          </cell>
          <cell r="H26">
            <v>0</v>
          </cell>
          <cell r="I26">
            <v>1781.890958421805</v>
          </cell>
          <cell r="J26">
            <v>0</v>
          </cell>
          <cell r="K26">
            <v>0</v>
          </cell>
          <cell r="L26">
            <v>0</v>
          </cell>
          <cell r="M26">
            <v>1781.890958421805</v>
          </cell>
          <cell r="N26">
            <v>0</v>
          </cell>
          <cell r="O26">
            <v>182.19743951143201</v>
          </cell>
          <cell r="P26">
            <v>0</v>
          </cell>
          <cell r="Q26">
            <v>0.57960489841868479</v>
          </cell>
          <cell r="R26">
            <v>0</v>
          </cell>
          <cell r="S26">
            <v>0.42039510158131521</v>
          </cell>
          <cell r="T26">
            <v>0</v>
          </cell>
          <cell r="U26">
            <v>0.5</v>
          </cell>
          <cell r="V26">
            <v>0</v>
          </cell>
          <cell r="W26">
            <v>2.638963308206367</v>
          </cell>
          <cell r="X26">
            <v>0</v>
          </cell>
          <cell r="Y26">
            <v>0</v>
          </cell>
          <cell r="Z26">
            <v>0</v>
          </cell>
          <cell r="AA26">
            <v>0.55233135776845121</v>
          </cell>
          <cell r="AB26">
            <v>0</v>
          </cell>
          <cell r="AC26" t="str">
            <v xml:space="preserve">NM </v>
          </cell>
          <cell r="AD26">
            <v>0</v>
          </cell>
          <cell r="AE26" t="str">
            <v xml:space="preserve">NM </v>
          </cell>
          <cell r="AF26">
            <v>0</v>
          </cell>
          <cell r="AG26">
            <v>0</v>
          </cell>
          <cell r="AJ26">
            <v>0</v>
          </cell>
          <cell r="AL26">
            <v>2327.267753481</v>
          </cell>
          <cell r="AM26">
            <v>0</v>
          </cell>
          <cell r="AN26">
            <v>0</v>
          </cell>
          <cell r="AP26">
            <v>0</v>
          </cell>
          <cell r="AR26">
            <v>0</v>
          </cell>
        </row>
        <row r="27">
          <cell r="B27">
            <v>0</v>
          </cell>
          <cell r="C27">
            <v>0.45664818507157462</v>
          </cell>
          <cell r="D27">
            <v>0</v>
          </cell>
          <cell r="E27">
            <v>4.4660192499999996</v>
          </cell>
          <cell r="F27">
            <v>0</v>
          </cell>
          <cell r="G27">
            <v>0.14999999999999991</v>
          </cell>
          <cell r="H27">
            <v>0</v>
          </cell>
          <cell r="I27">
            <v>1862.8860019864321</v>
          </cell>
          <cell r="J27">
            <v>0</v>
          </cell>
          <cell r="K27">
            <v>0</v>
          </cell>
          <cell r="L27">
            <v>0</v>
          </cell>
          <cell r="M27">
            <v>1862.8860019864321</v>
          </cell>
          <cell r="N27">
            <v>0</v>
          </cell>
          <cell r="O27">
            <v>190.47914130740617</v>
          </cell>
          <cell r="P27">
            <v>0</v>
          </cell>
          <cell r="Q27">
            <v>0.56873697842691961</v>
          </cell>
          <cell r="R27">
            <v>0</v>
          </cell>
          <cell r="S27">
            <v>0.43126302157308044</v>
          </cell>
          <cell r="T27">
            <v>0</v>
          </cell>
          <cell r="U27">
            <v>0.5</v>
          </cell>
          <cell r="V27">
            <v>0</v>
          </cell>
          <cell r="W27">
            <v>2.5894656230477202</v>
          </cell>
          <cell r="X27">
            <v>0</v>
          </cell>
          <cell r="Y27">
            <v>0</v>
          </cell>
          <cell r="Z27">
            <v>0</v>
          </cell>
          <cell r="AA27">
            <v>0.52321507238101184</v>
          </cell>
          <cell r="AB27">
            <v>0</v>
          </cell>
          <cell r="AC27" t="str">
            <v xml:space="preserve">NM </v>
          </cell>
          <cell r="AD27">
            <v>0</v>
          </cell>
          <cell r="AE27" t="str">
            <v xml:space="preserve">NM </v>
          </cell>
          <cell r="AF27">
            <v>0</v>
          </cell>
          <cell r="AG27">
            <v>0</v>
          </cell>
          <cell r="AJ27">
            <v>0</v>
          </cell>
          <cell r="AL27">
            <v>2327.267753481</v>
          </cell>
          <cell r="AM27">
            <v>0</v>
          </cell>
          <cell r="AN27">
            <v>0</v>
          </cell>
          <cell r="AP27">
            <v>0</v>
          </cell>
          <cell r="AR27">
            <v>0</v>
          </cell>
        </row>
        <row r="28">
          <cell r="B28">
            <v>0</v>
          </cell>
          <cell r="C28">
            <v>0.47650245398773006</v>
          </cell>
          <cell r="D28">
            <v>0</v>
          </cell>
          <cell r="E28">
            <v>4.6601939999999997</v>
          </cell>
          <cell r="F28">
            <v>0</v>
          </cell>
          <cell r="G28">
            <v>0.19999999999999996</v>
          </cell>
          <cell r="H28">
            <v>0</v>
          </cell>
          <cell r="I28">
            <v>1943.8810455510597</v>
          </cell>
          <cell r="J28">
            <v>0</v>
          </cell>
          <cell r="K28">
            <v>0</v>
          </cell>
          <cell r="L28">
            <v>0</v>
          </cell>
          <cell r="M28">
            <v>1943.8810455510597</v>
          </cell>
          <cell r="N28">
            <v>0</v>
          </cell>
          <cell r="O28">
            <v>198.76084310338035</v>
          </cell>
          <cell r="P28">
            <v>0</v>
          </cell>
          <cell r="Q28">
            <v>0.55826911642686805</v>
          </cell>
          <cell r="R28">
            <v>0</v>
          </cell>
          <cell r="S28">
            <v>0.441730883573132</v>
          </cell>
          <cell r="T28">
            <v>0</v>
          </cell>
          <cell r="U28">
            <v>0.5</v>
          </cell>
          <cell r="V28">
            <v>0</v>
          </cell>
          <cell r="W28">
            <v>2.5417905574785786</v>
          </cell>
          <cell r="X28">
            <v>0</v>
          </cell>
          <cell r="Y28">
            <v>0</v>
          </cell>
          <cell r="Z28">
            <v>0</v>
          </cell>
          <cell r="AA28">
            <v>0.49517091616386977</v>
          </cell>
          <cell r="AB28">
            <v>0</v>
          </cell>
          <cell r="AC28" t="str">
            <v xml:space="preserve">NM </v>
          </cell>
          <cell r="AD28">
            <v>0</v>
          </cell>
          <cell r="AE28" t="str">
            <v xml:space="preserve">NM </v>
          </cell>
          <cell r="AF28">
            <v>0</v>
          </cell>
          <cell r="AG28">
            <v>0</v>
          </cell>
          <cell r="AJ28">
            <v>0</v>
          </cell>
          <cell r="AL28">
            <v>2327.267753481</v>
          </cell>
          <cell r="AM28">
            <v>0</v>
          </cell>
          <cell r="AN28">
            <v>0</v>
          </cell>
          <cell r="AP28">
            <v>0</v>
          </cell>
          <cell r="AR28">
            <v>0</v>
          </cell>
        </row>
        <row r="29">
          <cell r="B29">
            <v>0</v>
          </cell>
          <cell r="C29">
            <v>0.49635672290388549</v>
          </cell>
          <cell r="D29">
            <v>0</v>
          </cell>
          <cell r="E29">
            <v>4.8543687499999999</v>
          </cell>
          <cell r="F29">
            <v>0</v>
          </cell>
          <cell r="G29">
            <v>0.25</v>
          </cell>
          <cell r="H29">
            <v>0</v>
          </cell>
          <cell r="I29">
            <v>2024.8760891156874</v>
          </cell>
          <cell r="J29">
            <v>0</v>
          </cell>
          <cell r="K29">
            <v>0</v>
          </cell>
          <cell r="L29">
            <v>0</v>
          </cell>
          <cell r="M29">
            <v>2024.8760891156874</v>
          </cell>
          <cell r="N29">
            <v>0</v>
          </cell>
          <cell r="O29">
            <v>207.04254489935454</v>
          </cell>
          <cell r="P29">
            <v>0</v>
          </cell>
          <cell r="Q29">
            <v>0.54817962189616065</v>
          </cell>
          <cell r="R29">
            <v>0</v>
          </cell>
          <cell r="S29">
            <v>0.45182037810383935</v>
          </cell>
          <cell r="T29">
            <v>0</v>
          </cell>
          <cell r="U29">
            <v>0.5</v>
          </cell>
          <cell r="V29">
            <v>0</v>
          </cell>
          <cell r="W29">
            <v>2.4958392618143446</v>
          </cell>
          <cell r="X29">
            <v>0</v>
          </cell>
          <cell r="Y29">
            <v>0</v>
          </cell>
          <cell r="Z29">
            <v>0</v>
          </cell>
          <cell r="AA29">
            <v>0.46814074224373203</v>
          </cell>
          <cell r="AB29">
            <v>0</v>
          </cell>
          <cell r="AC29" t="str">
            <v xml:space="preserve">NM </v>
          </cell>
          <cell r="AD29">
            <v>0</v>
          </cell>
          <cell r="AE29" t="str">
            <v xml:space="preserve">NM </v>
          </cell>
          <cell r="AF29">
            <v>0</v>
          </cell>
          <cell r="AG29">
            <v>0</v>
          </cell>
          <cell r="AJ29">
            <v>0</v>
          </cell>
          <cell r="AL29">
            <v>2327.267753481</v>
          </cell>
          <cell r="AM29">
            <v>0</v>
          </cell>
          <cell r="AN29">
            <v>0</v>
          </cell>
          <cell r="AP29">
            <v>0</v>
          </cell>
          <cell r="AR29">
            <v>0</v>
          </cell>
        </row>
        <row r="30">
          <cell r="B30">
            <v>0</v>
          </cell>
          <cell r="C30">
            <v>0.51621099182004093</v>
          </cell>
          <cell r="D30">
            <v>0</v>
          </cell>
          <cell r="E30">
            <v>5.0485435000000001</v>
          </cell>
          <cell r="F30">
            <v>0</v>
          </cell>
          <cell r="G30">
            <v>0.30000000000000004</v>
          </cell>
          <cell r="H30">
            <v>0</v>
          </cell>
          <cell r="I30">
            <v>2105.871132680315</v>
          </cell>
          <cell r="J30">
            <v>0</v>
          </cell>
          <cell r="K30">
            <v>0</v>
          </cell>
          <cell r="L30">
            <v>0</v>
          </cell>
          <cell r="M30">
            <v>2105.871132680315</v>
          </cell>
          <cell r="N30">
            <v>0</v>
          </cell>
          <cell r="O30">
            <v>215.32424669532875</v>
          </cell>
          <cell r="P30">
            <v>0</v>
          </cell>
          <cell r="Q30">
            <v>0.53844834451189072</v>
          </cell>
          <cell r="R30">
            <v>0</v>
          </cell>
          <cell r="S30">
            <v>0.46155165548810928</v>
          </cell>
          <cell r="T30">
            <v>0</v>
          </cell>
          <cell r="U30">
            <v>0.5</v>
          </cell>
          <cell r="V30">
            <v>0</v>
          </cell>
          <cell r="W30">
            <v>2.4515199075824885</v>
          </cell>
          <cell r="X30">
            <v>0</v>
          </cell>
          <cell r="Y30">
            <v>0</v>
          </cell>
          <cell r="Z30">
            <v>0</v>
          </cell>
          <cell r="AA30">
            <v>0.44207053387205208</v>
          </cell>
          <cell r="AB30">
            <v>0</v>
          </cell>
          <cell r="AC30" t="str">
            <v xml:space="preserve">NM </v>
          </cell>
          <cell r="AD30">
            <v>0</v>
          </cell>
          <cell r="AE30" t="str">
            <v xml:space="preserve">NM </v>
          </cell>
          <cell r="AF30">
            <v>0</v>
          </cell>
          <cell r="AG30">
            <v>0</v>
          </cell>
          <cell r="AJ30">
            <v>0</v>
          </cell>
          <cell r="AL30">
            <v>2327.267753481</v>
          </cell>
          <cell r="AM30">
            <v>0</v>
          </cell>
          <cell r="AN30">
            <v>0</v>
          </cell>
          <cell r="AP30">
            <v>0</v>
          </cell>
          <cell r="AR30">
            <v>0</v>
          </cell>
        </row>
        <row r="31">
          <cell r="B31">
            <v>0</v>
          </cell>
          <cell r="C31">
            <v>0.53606526073619643</v>
          </cell>
          <cell r="D31">
            <v>0</v>
          </cell>
          <cell r="E31">
            <v>5.2427182500000002</v>
          </cell>
          <cell r="F31">
            <v>0</v>
          </cell>
          <cell r="G31">
            <v>0.35000000000000009</v>
          </cell>
          <cell r="H31">
            <v>0</v>
          </cell>
          <cell r="I31">
            <v>2186.8661762449424</v>
          </cell>
          <cell r="J31">
            <v>0</v>
          </cell>
          <cell r="K31">
            <v>0</v>
          </cell>
          <cell r="L31">
            <v>0</v>
          </cell>
          <cell r="M31">
            <v>2186.8661762449424</v>
          </cell>
          <cell r="N31">
            <v>0</v>
          </cell>
          <cell r="O31">
            <v>223.60594849130291</v>
          </cell>
          <cell r="P31">
            <v>0</v>
          </cell>
          <cell r="Q31">
            <v>0.52905653982712075</v>
          </cell>
          <cell r="R31">
            <v>0</v>
          </cell>
          <cell r="S31">
            <v>0.47094346017287925</v>
          </cell>
          <cell r="T31">
            <v>0</v>
          </cell>
          <cell r="U31">
            <v>0.5</v>
          </cell>
          <cell r="V31">
            <v>0</v>
          </cell>
          <cell r="W31">
            <v>2.4087470750104387</v>
          </cell>
          <cell r="X31">
            <v>0</v>
          </cell>
          <cell r="Y31">
            <v>0</v>
          </cell>
          <cell r="Z31">
            <v>0</v>
          </cell>
          <cell r="AA31">
            <v>0.41691004412378763</v>
          </cell>
          <cell r="AB31">
            <v>0</v>
          </cell>
          <cell r="AC31" t="str">
            <v xml:space="preserve">NM </v>
          </cell>
          <cell r="AD31">
            <v>0</v>
          </cell>
          <cell r="AE31" t="str">
            <v xml:space="preserve">NM </v>
          </cell>
          <cell r="AF31">
            <v>0</v>
          </cell>
          <cell r="AG31">
            <v>0</v>
          </cell>
          <cell r="AJ31">
            <v>0</v>
          </cell>
          <cell r="AL31">
            <v>2327.267753481</v>
          </cell>
          <cell r="AM31">
            <v>0</v>
          </cell>
          <cell r="AN31">
            <v>0</v>
          </cell>
          <cell r="AP31">
            <v>0</v>
          </cell>
          <cell r="AR31">
            <v>0</v>
          </cell>
        </row>
        <row r="32">
          <cell r="B32">
            <v>0</v>
          </cell>
          <cell r="C32">
            <v>0.5559195296523517</v>
          </cell>
          <cell r="D32">
            <v>0</v>
          </cell>
          <cell r="E32">
            <v>5.4368929999999995</v>
          </cell>
          <cell r="F32">
            <v>0</v>
          </cell>
          <cell r="G32">
            <v>0.39999999999999991</v>
          </cell>
          <cell r="H32">
            <v>0</v>
          </cell>
          <cell r="I32">
            <v>2267.8612198095698</v>
          </cell>
          <cell r="J32">
            <v>0</v>
          </cell>
          <cell r="K32">
            <v>0</v>
          </cell>
          <cell r="L32">
            <v>0</v>
          </cell>
          <cell r="M32">
            <v>2267.8612198095698</v>
          </cell>
          <cell r="N32">
            <v>0</v>
          </cell>
          <cell r="O32">
            <v>231.8876502872771</v>
          </cell>
          <cell r="P32">
            <v>0</v>
          </cell>
          <cell r="Q32">
            <v>0.51998674876390161</v>
          </cell>
          <cell r="R32">
            <v>0</v>
          </cell>
          <cell r="S32">
            <v>0.48001325123609839</v>
          </cell>
          <cell r="T32">
            <v>0</v>
          </cell>
          <cell r="U32">
            <v>0.5</v>
          </cell>
          <cell r="V32">
            <v>0</v>
          </cell>
          <cell r="W32">
            <v>2.3674412035346415</v>
          </cell>
          <cell r="X32">
            <v>0</v>
          </cell>
          <cell r="Y32">
            <v>0</v>
          </cell>
          <cell r="Z32">
            <v>0</v>
          </cell>
          <cell r="AA32">
            <v>0.39261247266743626</v>
          </cell>
          <cell r="AB32">
            <v>0</v>
          </cell>
          <cell r="AC32" t="str">
            <v xml:space="preserve">NM </v>
          </cell>
          <cell r="AD32">
            <v>0</v>
          </cell>
          <cell r="AE32" t="str">
            <v xml:space="preserve">NM </v>
          </cell>
          <cell r="AF32">
            <v>0</v>
          </cell>
          <cell r="AG32">
            <v>0</v>
          </cell>
          <cell r="AJ32">
            <v>0</v>
          </cell>
          <cell r="AL32">
            <v>2327.267753481</v>
          </cell>
          <cell r="AM32">
            <v>0</v>
          </cell>
          <cell r="AN32">
            <v>0</v>
          </cell>
          <cell r="AP32">
            <v>0</v>
          </cell>
          <cell r="AR32">
            <v>0</v>
          </cell>
        </row>
        <row r="33">
          <cell r="B33">
            <v>0</v>
          </cell>
          <cell r="C33">
            <v>0.57577379856850719</v>
          </cell>
          <cell r="D33">
            <v>0</v>
          </cell>
          <cell r="E33">
            <v>5.6310677499999997</v>
          </cell>
          <cell r="F33">
            <v>0</v>
          </cell>
          <cell r="G33">
            <v>0.44999999999999996</v>
          </cell>
          <cell r="H33">
            <v>0</v>
          </cell>
          <cell r="I33">
            <v>2348.8562633741972</v>
          </cell>
          <cell r="J33">
            <v>0</v>
          </cell>
          <cell r="K33">
            <v>0</v>
          </cell>
          <cell r="L33">
            <v>0</v>
          </cell>
          <cell r="M33">
            <v>2348.8562633741972</v>
          </cell>
          <cell r="N33">
            <v>0</v>
          </cell>
          <cell r="O33">
            <v>240.16935208325125</v>
          </cell>
          <cell r="P33">
            <v>0</v>
          </cell>
          <cell r="Q33">
            <v>0.51122268929272097</v>
          </cell>
          <cell r="R33">
            <v>0</v>
          </cell>
          <cell r="S33">
            <v>0.48877731070727909</v>
          </cell>
          <cell r="T33">
            <v>0</v>
          </cell>
          <cell r="U33">
            <v>0.5</v>
          </cell>
          <cell r="V33">
            <v>0</v>
          </cell>
          <cell r="W33">
            <v>2.3275280978934134</v>
          </cell>
          <cell r="X33">
            <v>0</v>
          </cell>
          <cell r="Y33">
            <v>0</v>
          </cell>
          <cell r="Z33">
            <v>0</v>
          </cell>
          <cell r="AA33">
            <v>0.36913417523141967</v>
          </cell>
          <cell r="AB33">
            <v>0</v>
          </cell>
          <cell r="AC33" t="str">
            <v xml:space="preserve">NM </v>
          </cell>
          <cell r="AD33">
            <v>0</v>
          </cell>
          <cell r="AE33" t="str">
            <v xml:space="preserve">NM </v>
          </cell>
          <cell r="AF33">
            <v>0</v>
          </cell>
          <cell r="AG33">
            <v>0</v>
          </cell>
          <cell r="AJ33">
            <v>0</v>
          </cell>
          <cell r="AL33">
            <v>2327.267753481</v>
          </cell>
          <cell r="AM33">
            <v>0</v>
          </cell>
          <cell r="AN33">
            <v>0</v>
          </cell>
          <cell r="AP33">
            <v>0</v>
          </cell>
          <cell r="AR33">
            <v>0</v>
          </cell>
        </row>
        <row r="34">
          <cell r="B34">
            <v>0</v>
          </cell>
          <cell r="C34">
            <v>0.59562806748466257</v>
          </cell>
          <cell r="D34">
            <v>0</v>
          </cell>
          <cell r="E34">
            <v>5.8252424999999999</v>
          </cell>
          <cell r="F34">
            <v>0</v>
          </cell>
          <cell r="G34">
            <v>0.5</v>
          </cell>
          <cell r="H34">
            <v>0</v>
          </cell>
          <cell r="I34">
            <v>2429.851306938825</v>
          </cell>
          <cell r="J34">
            <v>0</v>
          </cell>
          <cell r="K34">
            <v>0</v>
          </cell>
          <cell r="L34">
            <v>0</v>
          </cell>
          <cell r="M34">
            <v>2429.851306938825</v>
          </cell>
          <cell r="N34">
            <v>0</v>
          </cell>
          <cell r="O34">
            <v>248.45105387922547</v>
          </cell>
          <cell r="P34">
            <v>0</v>
          </cell>
          <cell r="Q34">
            <v>0.50274915888444882</v>
          </cell>
          <cell r="R34">
            <v>0</v>
          </cell>
          <cell r="S34">
            <v>0.49725084111555112</v>
          </cell>
          <cell r="T34">
            <v>0</v>
          </cell>
          <cell r="U34">
            <v>0.5</v>
          </cell>
          <cell r="V34">
            <v>0</v>
          </cell>
          <cell r="W34">
            <v>2.2889384833526476</v>
          </cell>
          <cell r="X34">
            <v>0</v>
          </cell>
          <cell r="Y34">
            <v>0</v>
          </cell>
          <cell r="Z34">
            <v>0</v>
          </cell>
          <cell r="AA34">
            <v>0.3464344019721457</v>
          </cell>
          <cell r="AB34">
            <v>0</v>
          </cell>
          <cell r="AC34" t="str">
            <v xml:space="preserve">NM </v>
          </cell>
          <cell r="AD34">
            <v>0</v>
          </cell>
          <cell r="AE34" t="str">
            <v xml:space="preserve">NM </v>
          </cell>
          <cell r="AF34">
            <v>0</v>
          </cell>
          <cell r="AG34">
            <v>0</v>
          </cell>
          <cell r="AJ34">
            <v>0</v>
          </cell>
          <cell r="AL34">
            <v>2327.267753481</v>
          </cell>
          <cell r="AM34">
            <v>0</v>
          </cell>
          <cell r="AN34">
            <v>0</v>
          </cell>
          <cell r="AP34">
            <v>0</v>
          </cell>
          <cell r="AR34">
            <v>0</v>
          </cell>
        </row>
        <row r="35">
          <cell r="B35">
            <v>0</v>
          </cell>
          <cell r="C35">
            <v>0.61548233640081795</v>
          </cell>
          <cell r="D35">
            <v>0</v>
          </cell>
          <cell r="E35">
            <v>6.0194172499999992</v>
          </cell>
          <cell r="F35">
            <v>0</v>
          </cell>
          <cell r="G35">
            <v>0.54999999999999982</v>
          </cell>
          <cell r="H35">
            <v>0</v>
          </cell>
          <cell r="I35">
            <v>2510.846350503452</v>
          </cell>
          <cell r="J35">
            <v>0</v>
          </cell>
          <cell r="K35">
            <v>0</v>
          </cell>
          <cell r="L35">
            <v>0</v>
          </cell>
          <cell r="M35">
            <v>2510.846350503452</v>
          </cell>
          <cell r="N35">
            <v>0</v>
          </cell>
          <cell r="O35">
            <v>256.7327556751996</v>
          </cell>
          <cell r="P35">
            <v>0</v>
          </cell>
          <cell r="Q35">
            <v>0.49455194650527956</v>
          </cell>
          <cell r="R35">
            <v>0</v>
          </cell>
          <cell r="S35">
            <v>0.50544805349472044</v>
          </cell>
          <cell r="T35">
            <v>0</v>
          </cell>
          <cell r="U35">
            <v>0.5</v>
          </cell>
          <cell r="V35">
            <v>0</v>
          </cell>
          <cell r="W35">
            <v>2.2516076044551512</v>
          </cell>
          <cell r="X35">
            <v>0</v>
          </cell>
          <cell r="Y35">
            <v>0</v>
          </cell>
          <cell r="Z35">
            <v>0</v>
          </cell>
          <cell r="AA35">
            <v>0.32447506144420668</v>
          </cell>
          <cell r="AB35">
            <v>0</v>
          </cell>
          <cell r="AC35" t="str">
            <v xml:space="preserve">NM </v>
          </cell>
          <cell r="AD35">
            <v>0</v>
          </cell>
          <cell r="AE35" t="str">
            <v xml:space="preserve">NM </v>
          </cell>
          <cell r="AF35">
            <v>0</v>
          </cell>
          <cell r="AG35">
            <v>0</v>
          </cell>
          <cell r="AJ35">
            <v>0</v>
          </cell>
          <cell r="AL35">
            <v>2327.267753481</v>
          </cell>
          <cell r="AM35">
            <v>0</v>
          </cell>
          <cell r="AN35">
            <v>0</v>
          </cell>
          <cell r="AP35">
            <v>0</v>
          </cell>
          <cell r="AR35">
            <v>0</v>
          </cell>
        </row>
        <row r="36">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row>
        <row r="37">
          <cell r="B37" t="str">
            <v>Notes:</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W37">
            <v>0</v>
          </cell>
          <cell r="X37">
            <v>0</v>
          </cell>
          <cell r="AA37">
            <v>0</v>
          </cell>
          <cell r="AB37">
            <v>0</v>
          </cell>
          <cell r="AE37">
            <v>0</v>
          </cell>
          <cell r="AF37">
            <v>0</v>
          </cell>
          <cell r="AG37">
            <v>0</v>
          </cell>
        </row>
        <row r="38">
          <cell r="B38" t="str">
            <v>(1)</v>
          </cell>
          <cell r="C38" t="str">
            <v>Freescale projections based on Goldman Sachs estimates, dated 6/1/12.</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W38">
            <v>0</v>
          </cell>
          <cell r="X38">
            <v>0</v>
          </cell>
          <cell r="AA38">
            <v>0</v>
          </cell>
          <cell r="AB38">
            <v>0</v>
          </cell>
          <cell r="AE38">
            <v>0</v>
          </cell>
          <cell r="AF38">
            <v>0</v>
          </cell>
          <cell r="AG38">
            <v>0</v>
          </cell>
        </row>
        <row r="39">
          <cell r="B39" t="str">
            <v>(2)</v>
          </cell>
          <cell r="C39" t="str">
            <v>Renesas projections based on Morgan Stanley MUFG estimates, dated 5/29/12.</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W39">
            <v>0</v>
          </cell>
          <cell r="X39">
            <v>0</v>
          </cell>
          <cell r="AA39">
            <v>0</v>
          </cell>
          <cell r="AB39">
            <v>0</v>
          </cell>
          <cell r="AE39">
            <v>0</v>
          </cell>
          <cell r="AF39">
            <v>0</v>
          </cell>
          <cell r="AG39">
            <v>0</v>
          </cell>
        </row>
        <row r="40">
          <cell r="B40" t="str">
            <v>(3)</v>
          </cell>
          <cell r="C40" t="str">
            <v>Renesas CY2013E with base synergies. Post tax synergies total $557, based on Freescale projected tax rate of 4.5% from Goldman Sachs research.</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W40">
            <v>0</v>
          </cell>
          <cell r="X40">
            <v>0</v>
          </cell>
          <cell r="AA40">
            <v>0</v>
          </cell>
          <cell r="AB40">
            <v>0</v>
          </cell>
          <cell r="AE40">
            <v>0</v>
          </cell>
          <cell r="AF40">
            <v>0</v>
          </cell>
          <cell r="AG40">
            <v>0</v>
          </cell>
        </row>
        <row r="41">
          <cell r="B41" t="str">
            <v>(4)</v>
          </cell>
          <cell r="C41" t="str">
            <v>Market data as of 6/28/12.</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W41">
            <v>0</v>
          </cell>
          <cell r="X41">
            <v>0</v>
          </cell>
          <cell r="AA41">
            <v>0</v>
          </cell>
          <cell r="AB41">
            <v>0</v>
          </cell>
          <cell r="AE41">
            <v>0</v>
          </cell>
          <cell r="AF41">
            <v>0</v>
          </cell>
          <cell r="AG41">
            <v>0</v>
          </cell>
        </row>
        <row r="42">
          <cell r="B42" t="str">
            <v>(5)</v>
          </cell>
          <cell r="C42" t="str">
            <v>Assumes 1.3% cost of cash.</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W42">
            <v>0</v>
          </cell>
          <cell r="X42">
            <v>0</v>
          </cell>
          <cell r="AA42">
            <v>0</v>
          </cell>
          <cell r="AB42">
            <v>0</v>
          </cell>
          <cell r="AE42">
            <v>0</v>
          </cell>
          <cell r="AF42">
            <v>0</v>
          </cell>
          <cell r="AG42">
            <v>0</v>
          </cell>
        </row>
        <row r="43">
          <cell r="B43" t="str">
            <v>(6)</v>
          </cell>
          <cell r="C43" t="str">
            <v>Assumes 35.0% tax rate.</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W43">
            <v>0</v>
          </cell>
          <cell r="X43">
            <v>0</v>
          </cell>
          <cell r="AA43">
            <v>0</v>
          </cell>
          <cell r="AB43">
            <v>0</v>
          </cell>
          <cell r="AE43">
            <v>0</v>
          </cell>
          <cell r="AF43">
            <v>0</v>
          </cell>
          <cell r="AG43">
            <v>0</v>
          </cell>
        </row>
        <row r="44">
          <cell r="B44">
            <v>0</v>
          </cell>
          <cell r="D44">
            <v>0</v>
          </cell>
          <cell r="E44">
            <v>0</v>
          </cell>
          <cell r="F44">
            <v>0</v>
          </cell>
          <cell r="G44">
            <v>0</v>
          </cell>
          <cell r="H44">
            <v>0</v>
          </cell>
          <cell r="I44">
            <v>0</v>
          </cell>
          <cell r="J44">
            <v>0</v>
          </cell>
          <cell r="O44">
            <v>0</v>
          </cell>
          <cell r="P44">
            <v>0</v>
          </cell>
          <cell r="Q44">
            <v>0</v>
          </cell>
          <cell r="R44">
            <v>0</v>
          </cell>
          <cell r="S44">
            <v>0</v>
          </cell>
          <cell r="T44">
            <v>0</v>
          </cell>
          <cell r="W44">
            <v>0</v>
          </cell>
          <cell r="X44">
            <v>0</v>
          </cell>
          <cell r="AA44">
            <v>0</v>
          </cell>
          <cell r="AB44">
            <v>0</v>
          </cell>
          <cell r="AE44">
            <v>0</v>
          </cell>
          <cell r="AF44">
            <v>0</v>
          </cell>
          <cell r="AG44">
            <v>0</v>
          </cell>
        </row>
      </sheetData>
      <sheetData sheetId="18">
        <row r="3">
          <cell r="B3" t="str">
            <v>Trading Analysis</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cell r="Z3">
            <v>0</v>
          </cell>
          <cell r="AA3">
            <v>0</v>
          </cell>
        </row>
        <row r="4">
          <cell r="B4">
            <v>0</v>
          </cell>
          <cell r="C4">
            <v>0</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row>
        <row r="7">
          <cell r="B7" t="str">
            <v>$MM, except per share values</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row>
        <row r="8">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row>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row>
        <row r="10">
          <cell r="B10">
            <v>0</v>
          </cell>
          <cell r="C10">
            <v>0</v>
          </cell>
          <cell r="D10">
            <v>0</v>
          </cell>
          <cell r="E10" t="str">
            <v>Freescale (1)</v>
          </cell>
          <cell r="F10" t="str">
            <v>Renesas (2)</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row>
        <row r="11">
          <cell r="B11" t="str">
            <v>CY2013E EPS</v>
          </cell>
          <cell r="C11">
            <v>0</v>
          </cell>
          <cell r="D11">
            <v>0</v>
          </cell>
          <cell r="E11">
            <v>1.7</v>
          </cell>
          <cell r="F11">
            <v>0.25406291836572453</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row>
        <row r="12">
          <cell r="B12" t="str">
            <v>CY2013E Shares Out.</v>
          </cell>
          <cell r="C12">
            <v>0</v>
          </cell>
          <cell r="D12">
            <v>0</v>
          </cell>
          <cell r="E12">
            <v>251.05882352941188</v>
          </cell>
          <cell r="F12">
            <v>627.80000000000007</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row>
        <row r="13">
          <cell r="B13" t="str">
            <v>CY2013E Net Income</v>
          </cell>
          <cell r="C13">
            <v>0</v>
          </cell>
          <cell r="D13">
            <v>0</v>
          </cell>
          <cell r="E13">
            <v>426.80000000000018</v>
          </cell>
          <cell r="F13">
            <v>159.50070015000188</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row>
        <row r="14">
          <cell r="B14" t="str">
            <v>Price</v>
          </cell>
          <cell r="C14">
            <v>0</v>
          </cell>
          <cell r="D14">
            <v>0</v>
          </cell>
          <cell r="E14">
            <v>9.7799999999999994</v>
          </cell>
          <cell r="F14">
            <v>3.8834949999999999</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row>
        <row r="15">
          <cell r="B15" t="str">
            <v>CY2013E P/E</v>
          </cell>
          <cell r="C15">
            <v>0</v>
          </cell>
          <cell r="D15">
            <v>0</v>
          </cell>
          <cell r="E15">
            <v>5.7529411764705882</v>
          </cell>
          <cell r="F15">
            <v>15.285564005092999</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I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row>
        <row r="18">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row>
        <row r="19">
          <cell r="B19">
            <v>0</v>
          </cell>
          <cell r="C19">
            <v>0</v>
          </cell>
          <cell r="D19">
            <v>0</v>
          </cell>
          <cell r="E19">
            <v>0</v>
          </cell>
          <cell r="F19">
            <v>0</v>
          </cell>
          <cell r="G19">
            <v>0</v>
          </cell>
          <cell r="H19" t="str">
            <v>CY2013E P/E (3)(4)(5)(6)(7)</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row>
        <row r="20">
          <cell r="B20">
            <v>0</v>
          </cell>
          <cell r="C20">
            <v>0</v>
          </cell>
          <cell r="D20" t="str">
            <v>Implied</v>
          </cell>
          <cell r="E20" t="str">
            <v>Premium /</v>
          </cell>
          <cell r="F20" t="str">
            <v>FD Equity</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row>
        <row r="21">
          <cell r="B21">
            <v>0</v>
          </cell>
          <cell r="C21" t="str">
            <v>Exchange</v>
          </cell>
          <cell r="D21" t="str">
            <v>Renesas</v>
          </cell>
          <cell r="E21" t="str">
            <v>(Discount)</v>
          </cell>
          <cell r="F21" t="str">
            <v>Trans.</v>
          </cell>
          <cell r="G21">
            <v>0</v>
          </cell>
          <cell r="H21">
            <v>5.7529411764705882</v>
          </cell>
          <cell r="I21">
            <v>0</v>
          </cell>
          <cell r="J21">
            <v>0</v>
          </cell>
          <cell r="K21">
            <v>0</v>
          </cell>
          <cell r="L21">
            <v>7.0495966427203847</v>
          </cell>
          <cell r="M21">
            <v>0</v>
          </cell>
          <cell r="N21">
            <v>0</v>
          </cell>
          <cell r="O21">
            <v>0</v>
          </cell>
          <cell r="P21">
            <v>8.346252108970182</v>
          </cell>
          <cell r="Q21">
            <v>0</v>
          </cell>
          <cell r="R21">
            <v>0</v>
          </cell>
          <cell r="S21">
            <v>0</v>
          </cell>
          <cell r="T21">
            <v>11.81590805703159</v>
          </cell>
          <cell r="U21">
            <v>0</v>
          </cell>
          <cell r="V21">
            <v>0</v>
          </cell>
          <cell r="W21">
            <v>0</v>
          </cell>
          <cell r="X21">
            <v>15.285564005092999</v>
          </cell>
          <cell r="Y21">
            <v>0</v>
          </cell>
          <cell r="Z21">
            <v>0</v>
          </cell>
          <cell r="AA21">
            <v>0</v>
          </cell>
          <cell r="AB21">
            <v>15.285564005092999</v>
          </cell>
          <cell r="AC21">
            <v>0</v>
          </cell>
          <cell r="AD21">
            <v>0</v>
          </cell>
          <cell r="AE21">
            <v>0</v>
          </cell>
          <cell r="AF21">
            <v>0</v>
          </cell>
          <cell r="AG21">
            <v>0</v>
          </cell>
          <cell r="AI21">
            <v>8.346252108970182</v>
          </cell>
          <cell r="AJ21" t="str">
            <v>GOOD</v>
          </cell>
          <cell r="AL21" t="str">
            <v>Pro Forma EPS</v>
          </cell>
          <cell r="AM21">
            <v>0</v>
          </cell>
          <cell r="AN21">
            <v>0</v>
          </cell>
          <cell r="AO21" t="str">
            <v>EPS of</v>
          </cell>
          <cell r="AP21">
            <v>0</v>
          </cell>
        </row>
        <row r="22">
          <cell r="B22">
            <v>0</v>
          </cell>
          <cell r="C22" t="str">
            <v>Ratio</v>
          </cell>
          <cell r="D22" t="str">
            <v>Price</v>
          </cell>
          <cell r="E22" t="str">
            <v>to Market</v>
          </cell>
          <cell r="F22" t="str">
            <v>Value</v>
          </cell>
          <cell r="G22">
            <v>0</v>
          </cell>
          <cell r="H22" t="str">
            <v>Implied Share Price / Premium (Discount)</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L22" t="str">
            <v>No Syn</v>
          </cell>
          <cell r="AM22" t="str">
            <v>Syn</v>
          </cell>
          <cell r="AN22">
            <v>0</v>
          </cell>
          <cell r="AO22" t="str">
            <v>Synergies</v>
          </cell>
          <cell r="AP22">
            <v>0</v>
          </cell>
          <cell r="AQ22" t="str">
            <v>Balance</v>
          </cell>
        </row>
        <row r="23">
          <cell r="B23">
            <v>0</v>
          </cell>
          <cell r="C23" t="str">
            <v>0% Cash / 100% Stock Transaction</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row>
        <row r="24">
          <cell r="B24">
            <v>0</v>
          </cell>
          <cell r="C24">
            <v>0.39708537832310842</v>
          </cell>
          <cell r="D24">
            <v>3.8834949999999999</v>
          </cell>
          <cell r="E24">
            <v>0</v>
          </cell>
          <cell r="F24">
            <v>1619.9008712925499</v>
          </cell>
          <cell r="G24">
            <v>0</v>
          </cell>
          <cell r="H24">
            <v>15.785272243693317</v>
          </cell>
          <cell r="I24">
            <v>0</v>
          </cell>
          <cell r="J24">
            <v>0.61403601673755803</v>
          </cell>
          <cell r="K24">
            <v>0</v>
          </cell>
          <cell r="L24">
            <v>19.343114904198881</v>
          </cell>
          <cell r="M24">
            <v>0</v>
          </cell>
          <cell r="N24">
            <v>0.97782360983628647</v>
          </cell>
          <cell r="O24">
            <v>0</v>
          </cell>
          <cell r="P24">
            <v>22.900957564704449</v>
          </cell>
          <cell r="Q24">
            <v>0</v>
          </cell>
          <cell r="R24">
            <v>1.3416112029350153</v>
          </cell>
          <cell r="S24">
            <v>0</v>
          </cell>
          <cell r="T24">
            <v>32.421211996664425</v>
          </cell>
          <cell r="U24">
            <v>0</v>
          </cell>
          <cell r="V24">
            <v>2.3150523513971808</v>
          </cell>
          <cell r="W24">
            <v>0</v>
          </cell>
          <cell r="X24">
            <v>41.941466428624409</v>
          </cell>
          <cell r="Y24">
            <v>0</v>
          </cell>
          <cell r="Z24">
            <v>3.2884934998593467</v>
          </cell>
          <cell r="AA24">
            <v>0</v>
          </cell>
          <cell r="AB24">
            <v>41.941466428624409</v>
          </cell>
          <cell r="AC24">
            <v>0</v>
          </cell>
          <cell r="AD24">
            <v>3.2884934998593467</v>
          </cell>
          <cell r="AE24">
            <v>0</v>
          </cell>
          <cell r="AF24">
            <v>0</v>
          </cell>
          <cell r="AG24">
            <v>0</v>
          </cell>
          <cell r="AI24">
            <v>0</v>
          </cell>
          <cell r="AL24">
            <v>1.4070332304840172</v>
          </cell>
          <cell r="AM24">
            <v>2.7438612284538486</v>
          </cell>
          <cell r="AO24">
            <v>1.336827997969831</v>
          </cell>
          <cell r="AQ24">
            <v>0</v>
          </cell>
        </row>
        <row r="25">
          <cell r="B25">
            <v>0</v>
          </cell>
          <cell r="C25">
            <v>0.41693964723926386</v>
          </cell>
          <cell r="D25">
            <v>4.0776697500000001</v>
          </cell>
          <cell r="E25">
            <v>5.0000000000000044E-2</v>
          </cell>
          <cell r="F25">
            <v>1700.8959148571776</v>
          </cell>
          <cell r="G25">
            <v>0</v>
          </cell>
          <cell r="H25">
            <v>15.477656378151636</v>
          </cell>
          <cell r="I25">
            <v>0</v>
          </cell>
          <cell r="J25">
            <v>0.58258245175374612</v>
          </cell>
          <cell r="K25">
            <v>0</v>
          </cell>
          <cell r="L25">
            <v>18.966165495809385</v>
          </cell>
          <cell r="M25">
            <v>0</v>
          </cell>
          <cell r="N25">
            <v>0.93928072554288211</v>
          </cell>
          <cell r="O25">
            <v>0</v>
          </cell>
          <cell r="P25">
            <v>22.454674613467137</v>
          </cell>
          <cell r="Q25">
            <v>0</v>
          </cell>
          <cell r="R25">
            <v>1.2959789993320183</v>
          </cell>
          <cell r="S25">
            <v>0</v>
          </cell>
          <cell r="T25">
            <v>31.789402862409624</v>
          </cell>
          <cell r="U25">
            <v>0</v>
          </cell>
          <cell r="V25">
            <v>2.2504501904304322</v>
          </cell>
          <cell r="W25">
            <v>0</v>
          </cell>
          <cell r="X25">
            <v>41.124131111352106</v>
          </cell>
          <cell r="Y25">
            <v>0</v>
          </cell>
          <cell r="Z25">
            <v>3.2049213815288455</v>
          </cell>
          <cell r="AA25">
            <v>0</v>
          </cell>
          <cell r="AB25">
            <v>41.124131111352106</v>
          </cell>
          <cell r="AC25">
            <v>0</v>
          </cell>
          <cell r="AD25">
            <v>3.2049213815288455</v>
          </cell>
          <cell r="AE25">
            <v>0</v>
          </cell>
          <cell r="AG25">
            <v>0</v>
          </cell>
          <cell r="AL25">
            <v>1.379613637184689</v>
          </cell>
          <cell r="AM25">
            <v>2.6903901679813682</v>
          </cell>
          <cell r="AO25">
            <v>1.3107765307966792</v>
          </cell>
          <cell r="AQ25">
            <v>0</v>
          </cell>
        </row>
        <row r="26">
          <cell r="B26">
            <v>0</v>
          </cell>
          <cell r="C26">
            <v>0.43679391615541929</v>
          </cell>
          <cell r="D26">
            <v>4.2718445000000003</v>
          </cell>
          <cell r="E26">
            <v>0.10000000000000009</v>
          </cell>
          <cell r="F26">
            <v>1781.890958421805</v>
          </cell>
          <cell r="G26">
            <v>0</v>
          </cell>
          <cell r="H26">
            <v>15.181800678975453</v>
          </cell>
          <cell r="I26">
            <v>0</v>
          </cell>
          <cell r="J26">
            <v>0.55233135776845121</v>
          </cell>
          <cell r="K26">
            <v>0</v>
          </cell>
          <cell r="L26">
            <v>18.603626877793886</v>
          </cell>
          <cell r="M26">
            <v>0</v>
          </cell>
          <cell r="N26">
            <v>0.90221133719773894</v>
          </cell>
          <cell r="O26">
            <v>0</v>
          </cell>
          <cell r="P26">
            <v>22.025453076612319</v>
          </cell>
          <cell r="Q26">
            <v>0</v>
          </cell>
          <cell r="R26">
            <v>1.2520913166270264</v>
          </cell>
          <cell r="S26">
            <v>0</v>
          </cell>
          <cell r="T26">
            <v>31.181747815646354</v>
          </cell>
          <cell r="U26">
            <v>0</v>
          </cell>
          <cell r="V26">
            <v>2.188317772560977</v>
          </cell>
          <cell r="W26">
            <v>0</v>
          </cell>
          <cell r="X26">
            <v>40.338042554680385</v>
          </cell>
          <cell r="Y26">
            <v>0</v>
          </cell>
          <cell r="Z26">
            <v>3.1245442284949272</v>
          </cell>
          <cell r="AA26">
            <v>0</v>
          </cell>
          <cell r="AB26">
            <v>40.338042554680385</v>
          </cell>
          <cell r="AC26">
            <v>0</v>
          </cell>
          <cell r="AD26">
            <v>3.1245442284949272</v>
          </cell>
          <cell r="AE26">
            <v>0</v>
          </cell>
          <cell r="AL26">
            <v>1.3532422959912995</v>
          </cell>
          <cell r="AM26">
            <v>2.638963308206367</v>
          </cell>
          <cell r="AO26">
            <v>1.2857210122150671</v>
          </cell>
          <cell r="AQ26">
            <v>0</v>
          </cell>
        </row>
        <row r="27">
          <cell r="B27">
            <v>0</v>
          </cell>
          <cell r="C27">
            <v>0.45664818507157462</v>
          </cell>
          <cell r="D27">
            <v>4.4660192499999996</v>
          </cell>
          <cell r="E27">
            <v>0.14999999999999991</v>
          </cell>
          <cell r="F27">
            <v>1862.8860019864321</v>
          </cell>
          <cell r="G27">
            <v>0</v>
          </cell>
          <cell r="H27">
            <v>14.897043407886295</v>
          </cell>
          <cell r="I27">
            <v>0</v>
          </cell>
          <cell r="J27">
            <v>0.52321507238101184</v>
          </cell>
          <cell r="K27">
            <v>0</v>
          </cell>
          <cell r="L27">
            <v>18.254688162677059</v>
          </cell>
          <cell r="M27">
            <v>0</v>
          </cell>
          <cell r="N27">
            <v>0.8665325319710695</v>
          </cell>
          <cell r="O27">
            <v>0</v>
          </cell>
          <cell r="P27">
            <v>21.612332917467821</v>
          </cell>
          <cell r="Q27">
            <v>0</v>
          </cell>
          <cell r="R27">
            <v>1.2098499915611272</v>
          </cell>
          <cell r="S27">
            <v>0</v>
          </cell>
          <cell r="T27">
            <v>30.596887718775886</v>
          </cell>
          <cell r="U27">
            <v>0</v>
          </cell>
          <cell r="V27">
            <v>2.1285161266642012</v>
          </cell>
          <cell r="W27">
            <v>0</v>
          </cell>
          <cell r="X27">
            <v>39.581442520083947</v>
          </cell>
          <cell r="Y27">
            <v>0</v>
          </cell>
          <cell r="Z27">
            <v>3.0471822617672748</v>
          </cell>
          <cell r="AA27">
            <v>0</v>
          </cell>
          <cell r="AB27">
            <v>39.581442520083947</v>
          </cell>
          <cell r="AC27">
            <v>0</v>
          </cell>
          <cell r="AD27">
            <v>3.0471822617672748</v>
          </cell>
          <cell r="AE27">
            <v>0</v>
          </cell>
          <cell r="AL27">
            <v>1.3278602223178813</v>
          </cell>
          <cell r="AM27">
            <v>2.5894656230477202</v>
          </cell>
          <cell r="AO27">
            <v>1.2616054007298385</v>
          </cell>
          <cell r="AQ27">
            <v>0</v>
          </cell>
        </row>
        <row r="28">
          <cell r="B28">
            <v>0</v>
          </cell>
          <cell r="C28">
            <v>0.47650245398773006</v>
          </cell>
          <cell r="D28">
            <v>4.6601939999999997</v>
          </cell>
          <cell r="E28">
            <v>0.19999999999999996</v>
          </cell>
          <cell r="F28">
            <v>1943.8810455510597</v>
          </cell>
          <cell r="G28">
            <v>0</v>
          </cell>
          <cell r="H28">
            <v>14.622771560082647</v>
          </cell>
          <cell r="I28">
            <v>0</v>
          </cell>
          <cell r="J28">
            <v>0.49517091616386999</v>
          </cell>
          <cell r="K28">
            <v>0</v>
          </cell>
          <cell r="L28">
            <v>17.918598180499362</v>
          </cell>
          <cell r="M28">
            <v>0</v>
          </cell>
          <cell r="N28">
            <v>0.83216750311854426</v>
          </cell>
          <cell r="O28">
            <v>0</v>
          </cell>
          <cell r="P28">
            <v>21.214424800916081</v>
          </cell>
          <cell r="Q28">
            <v>0</v>
          </cell>
          <cell r="R28">
            <v>1.169164090073219</v>
          </cell>
          <cell r="S28">
            <v>0</v>
          </cell>
          <cell r="T28">
            <v>30.033563527397956</v>
          </cell>
          <cell r="U28">
            <v>0</v>
          </cell>
          <cell r="V28">
            <v>2.0709165160938605</v>
          </cell>
          <cell r="W28">
            <v>0</v>
          </cell>
          <cell r="X28">
            <v>38.852702253879826</v>
          </cell>
          <cell r="Y28">
            <v>0</v>
          </cell>
          <cell r="Z28">
            <v>2.9726689421145021</v>
          </cell>
          <cell r="AA28">
            <v>0</v>
          </cell>
          <cell r="AB28">
            <v>38.852702253879826</v>
          </cell>
          <cell r="AC28">
            <v>0</v>
          </cell>
          <cell r="AD28">
            <v>2.9726689421145021</v>
          </cell>
          <cell r="AE28">
            <v>0</v>
          </cell>
          <cell r="AL28">
            <v>1.3034127754770344</v>
          </cell>
          <cell r="AM28">
            <v>2.5417905574785786</v>
          </cell>
          <cell r="AO28">
            <v>1.238377782001544</v>
          </cell>
          <cell r="AQ28">
            <v>0</v>
          </cell>
        </row>
        <row r="29">
          <cell r="B29">
            <v>0</v>
          </cell>
          <cell r="C29">
            <v>0.49635672290388549</v>
          </cell>
          <cell r="D29">
            <v>4.8543687499999999</v>
          </cell>
          <cell r="E29">
            <v>0.25</v>
          </cell>
          <cell r="F29">
            <v>2024.8760891156874</v>
          </cell>
          <cell r="G29">
            <v>0</v>
          </cell>
          <cell r="H29">
            <v>14.358416459143699</v>
          </cell>
          <cell r="I29">
            <v>0</v>
          </cell>
          <cell r="J29">
            <v>0.46814074224373203</v>
          </cell>
          <cell r="K29">
            <v>0</v>
          </cell>
          <cell r="L29">
            <v>17.594660080856126</v>
          </cell>
          <cell r="M29">
            <v>0</v>
          </cell>
          <cell r="N29">
            <v>0.79904499804254892</v>
          </cell>
          <cell r="O29">
            <v>0</v>
          </cell>
          <cell r="P29">
            <v>20.830903702568556</v>
          </cell>
          <cell r="Q29">
            <v>0</v>
          </cell>
          <cell r="R29">
            <v>1.1299492538413656</v>
          </cell>
          <cell r="S29">
            <v>0</v>
          </cell>
          <cell r="T29">
            <v>29.49060724272789</v>
          </cell>
          <cell r="U29">
            <v>0</v>
          </cell>
          <cell r="V29">
            <v>2.0153995135713592</v>
          </cell>
          <cell r="W29">
            <v>0</v>
          </cell>
          <cell r="X29">
            <v>38.150310782887225</v>
          </cell>
          <cell r="Y29">
            <v>0</v>
          </cell>
          <cell r="Z29">
            <v>2.9008497733013523</v>
          </cell>
          <cell r="AA29">
            <v>0</v>
          </cell>
          <cell r="AB29">
            <v>38.150310782887225</v>
          </cell>
          <cell r="AC29">
            <v>0</v>
          </cell>
          <cell r="AD29">
            <v>2.9008497733013523</v>
          </cell>
          <cell r="AE29">
            <v>0</v>
          </cell>
          <cell r="AL29">
            <v>1.27984926602805</v>
          </cell>
          <cell r="AM29">
            <v>2.4958392618143446</v>
          </cell>
          <cell r="AO29">
            <v>1.2159899957862941</v>
          </cell>
          <cell r="AQ29">
            <v>0</v>
          </cell>
        </row>
        <row r="30">
          <cell r="B30">
            <v>0</v>
          </cell>
          <cell r="C30">
            <v>0.51621099182004093</v>
          </cell>
          <cell r="D30">
            <v>5.0485435000000001</v>
          </cell>
          <cell r="E30">
            <v>0.30000000000000004</v>
          </cell>
          <cell r="F30">
            <v>2105.871132680315</v>
          </cell>
          <cell r="G30">
            <v>0</v>
          </cell>
          <cell r="H30">
            <v>14.103449821268669</v>
          </cell>
          <cell r="I30">
            <v>0</v>
          </cell>
          <cell r="J30">
            <v>0.44207053387205208</v>
          </cell>
          <cell r="K30">
            <v>0</v>
          </cell>
          <cell r="L30">
            <v>17.282226510055697</v>
          </cell>
          <cell r="M30">
            <v>0</v>
          </cell>
          <cell r="N30">
            <v>0.76709882515906935</v>
          </cell>
          <cell r="O30">
            <v>0</v>
          </cell>
          <cell r="P30">
            <v>20.461003198842729</v>
          </cell>
          <cell r="Q30">
            <v>0</v>
          </cell>
          <cell r="R30">
            <v>1.0921271164460871</v>
          </cell>
          <cell r="S30">
            <v>0</v>
          </cell>
          <cell r="T30">
            <v>28.966933827977265</v>
          </cell>
          <cell r="U30">
            <v>0</v>
          </cell>
          <cell r="V30">
            <v>1.9618541746398024</v>
          </cell>
          <cell r="W30">
            <v>0</v>
          </cell>
          <cell r="X30">
            <v>37.472864457111804</v>
          </cell>
          <cell r="Y30">
            <v>0</v>
          </cell>
          <cell r="Z30">
            <v>2.8315812328335181</v>
          </cell>
          <cell r="AA30">
            <v>0</v>
          </cell>
          <cell r="AB30">
            <v>37.472864457111804</v>
          </cell>
          <cell r="AC30">
            <v>0</v>
          </cell>
          <cell r="AD30">
            <v>2.8315812328335181</v>
          </cell>
          <cell r="AE30">
            <v>0</v>
          </cell>
          <cell r="AL30">
            <v>1.2571226049596429</v>
          </cell>
          <cell r="AM30">
            <v>2.4515199075824885</v>
          </cell>
          <cell r="AO30">
            <v>1.1943973026228452</v>
          </cell>
          <cell r="AQ30">
            <v>0</v>
          </cell>
        </row>
        <row r="31">
          <cell r="B31">
            <v>0</v>
          </cell>
          <cell r="C31">
            <v>0.53606526073619643</v>
          </cell>
          <cell r="D31">
            <v>5.2427182500000002</v>
          </cell>
          <cell r="E31">
            <v>0.35000000000000009</v>
          </cell>
          <cell r="F31">
            <v>2186.8661762449424</v>
          </cell>
          <cell r="G31">
            <v>0</v>
          </cell>
          <cell r="H31">
            <v>13.857380231530641</v>
          </cell>
          <cell r="I31">
            <v>0</v>
          </cell>
          <cell r="J31">
            <v>0.4169100441237874</v>
          </cell>
          <cell r="K31">
            <v>0</v>
          </cell>
          <cell r="L31">
            <v>16.980695293156135</v>
          </cell>
          <cell r="M31">
            <v>0</v>
          </cell>
          <cell r="N31">
            <v>0.73626741238815296</v>
          </cell>
          <cell r="O31">
            <v>0</v>
          </cell>
          <cell r="P31">
            <v>20.104010354781632</v>
          </cell>
          <cell r="Q31">
            <v>0</v>
          </cell>
          <cell r="R31">
            <v>1.055624780652519</v>
          </cell>
          <cell r="S31">
            <v>0</v>
          </cell>
          <cell r="T31">
            <v>28.461533970967121</v>
          </cell>
          <cell r="U31">
            <v>0</v>
          </cell>
          <cell r="V31">
            <v>1.9101772976449003</v>
          </cell>
          <cell r="W31">
            <v>0</v>
          </cell>
          <cell r="X31">
            <v>36.819057587152606</v>
          </cell>
          <cell r="Y31">
            <v>0</v>
          </cell>
          <cell r="Z31">
            <v>2.7647298146372812</v>
          </cell>
          <cell r="AA31">
            <v>0</v>
          </cell>
          <cell r="AB31">
            <v>36.819057587152606</v>
          </cell>
          <cell r="AC31">
            <v>0</v>
          </cell>
          <cell r="AD31">
            <v>2.7647298146372812</v>
          </cell>
          <cell r="AE31">
            <v>0</v>
          </cell>
          <cell r="AL31">
            <v>1.2351889895979375</v>
          </cell>
          <cell r="AM31">
            <v>2.4087470750104387</v>
          </cell>
          <cell r="AO31">
            <v>1.1735580854125007</v>
          </cell>
          <cell r="AQ31">
            <v>0</v>
          </cell>
        </row>
        <row r="32">
          <cell r="B32">
            <v>0</v>
          </cell>
          <cell r="C32">
            <v>0.5559195296523517</v>
          </cell>
          <cell r="D32">
            <v>5.4368929999999995</v>
          </cell>
          <cell r="E32">
            <v>0.39999999999999991</v>
          </cell>
          <cell r="F32">
            <v>2267.8612198095698</v>
          </cell>
          <cell r="G32">
            <v>0</v>
          </cell>
          <cell r="H32">
            <v>13.619749982687527</v>
          </cell>
          <cell r="I32">
            <v>0</v>
          </cell>
          <cell r="J32">
            <v>0.39261247266743626</v>
          </cell>
          <cell r="K32">
            <v>0</v>
          </cell>
          <cell r="L32">
            <v>16.689505560275716</v>
          </cell>
          <cell r="M32">
            <v>0</v>
          </cell>
          <cell r="N32">
            <v>0.70649341107113672</v>
          </cell>
          <cell r="O32">
            <v>0</v>
          </cell>
          <cell r="P32">
            <v>19.759261137863909</v>
          </cell>
          <cell r="Q32">
            <v>0</v>
          </cell>
          <cell r="R32">
            <v>1.0203743494748374</v>
          </cell>
          <cell r="S32">
            <v>0</v>
          </cell>
          <cell r="T32">
            <v>27.973467591393536</v>
          </cell>
          <cell r="U32">
            <v>0</v>
          </cell>
          <cell r="V32">
            <v>1.8602727598561901</v>
          </cell>
          <cell r="W32">
            <v>0</v>
          </cell>
          <cell r="X32">
            <v>36.187674044923163</v>
          </cell>
          <cell r="Y32">
            <v>0</v>
          </cell>
          <cell r="Z32">
            <v>2.7001711702375424</v>
          </cell>
          <cell r="AA32">
            <v>0</v>
          </cell>
          <cell r="AB32">
            <v>0</v>
          </cell>
          <cell r="AC32">
            <v>-1</v>
          </cell>
        </row>
        <row r="33">
          <cell r="B33">
            <v>0</v>
          </cell>
          <cell r="C33">
            <v>0.57577379856850719</v>
          </cell>
          <cell r="D33">
            <v>5.6310677499999997</v>
          </cell>
          <cell r="E33">
            <v>0.44999999999999996</v>
          </cell>
          <cell r="F33">
            <v>2348.8562633741972</v>
          </cell>
          <cell r="G33">
            <v>0</v>
          </cell>
          <cell r="H33">
            <v>13.390132233763284</v>
          </cell>
          <cell r="I33">
            <v>0</v>
          </cell>
          <cell r="J33">
            <v>0.36913417523141967</v>
          </cell>
          <cell r="K33">
            <v>0</v>
          </cell>
          <cell r="L33">
            <v>16.408134264746771</v>
          </cell>
          <cell r="M33">
            <v>0</v>
          </cell>
          <cell r="N33">
            <v>0.67772333995365774</v>
          </cell>
          <cell r="O33">
            <v>0</v>
          </cell>
          <cell r="P33">
            <v>19.426136295730259</v>
          </cell>
          <cell r="Q33">
            <v>0</v>
          </cell>
          <cell r="R33">
            <v>0.98631250467589582</v>
          </cell>
          <cell r="S33">
            <v>0</v>
          </cell>
          <cell r="T33">
            <v>27.501858004866197</v>
          </cell>
          <cell r="U33">
            <v>0</v>
          </cell>
          <cell r="V33">
            <v>1.8120509207429651</v>
          </cell>
          <cell r="W33">
            <v>0</v>
          </cell>
          <cell r="X33">
            <v>35.577579714002134</v>
          </cell>
          <cell r="Y33">
            <v>0</v>
          </cell>
          <cell r="Z33">
            <v>2.6377893368100342</v>
          </cell>
          <cell r="AA33">
            <v>0</v>
          </cell>
          <cell r="AB33">
            <v>0</v>
          </cell>
          <cell r="AC33">
            <v>-1</v>
          </cell>
        </row>
        <row r="34">
          <cell r="B34">
            <v>0</v>
          </cell>
          <cell r="C34">
            <v>0.59562806748466257</v>
          </cell>
          <cell r="D34">
            <v>5.8252424999999999</v>
          </cell>
          <cell r="E34">
            <v>0.5</v>
          </cell>
          <cell r="F34">
            <v>2429.851306938825</v>
          </cell>
          <cell r="G34">
            <v>0</v>
          </cell>
          <cell r="H34">
            <v>13.168128451287584</v>
          </cell>
          <cell r="I34">
            <v>0</v>
          </cell>
          <cell r="J34">
            <v>0.3464344019721457</v>
          </cell>
          <cell r="K34">
            <v>0</v>
          </cell>
          <cell r="L34">
            <v>16.136093047636315</v>
          </cell>
          <cell r="M34">
            <v>0</v>
          </cell>
          <cell r="N34">
            <v>0.64990726458449033</v>
          </cell>
          <cell r="O34">
            <v>0</v>
          </cell>
          <cell r="P34">
            <v>19.104057643985044</v>
          </cell>
          <cell r="Q34">
            <v>0</v>
          </cell>
          <cell r="R34">
            <v>0.95338012719683496</v>
          </cell>
          <cell r="S34">
            <v>0</v>
          </cell>
          <cell r="T34">
            <v>27.045886667496216</v>
          </cell>
          <cell r="U34">
            <v>0</v>
          </cell>
          <cell r="V34">
            <v>1.7654280846110653</v>
          </cell>
          <cell r="W34">
            <v>0</v>
          </cell>
          <cell r="X34">
            <v>34.987715691007388</v>
          </cell>
          <cell r="Y34">
            <v>0</v>
          </cell>
          <cell r="Z34">
            <v>2.5774760420252956</v>
          </cell>
          <cell r="AA34">
            <v>0</v>
          </cell>
          <cell r="AB34">
            <v>0</v>
          </cell>
          <cell r="AC34">
            <v>-1</v>
          </cell>
        </row>
        <row r="35">
          <cell r="B35">
            <v>0</v>
          </cell>
          <cell r="C35">
            <v>0.61548233640081795</v>
          </cell>
          <cell r="D35">
            <v>6.0194172499999992</v>
          </cell>
          <cell r="E35">
            <v>0.54999999999999982</v>
          </cell>
          <cell r="F35">
            <v>2510.846350503452</v>
          </cell>
          <cell r="G35">
            <v>0</v>
          </cell>
          <cell r="H35">
            <v>12.95336610092434</v>
          </cell>
          <cell r="I35">
            <v>0</v>
          </cell>
          <cell r="J35">
            <v>0.32447506144420668</v>
          </cell>
          <cell r="K35">
            <v>0</v>
          </cell>
          <cell r="L35">
            <v>15.872925409090721</v>
          </cell>
          <cell r="M35">
            <v>0</v>
          </cell>
          <cell r="N35">
            <v>0.62299850808698598</v>
          </cell>
          <cell r="O35">
            <v>0</v>
          </cell>
          <cell r="P35">
            <v>18.792484717257103</v>
          </cell>
          <cell r="Q35">
            <v>0</v>
          </cell>
          <cell r="R35">
            <v>0.92152195472976528</v>
          </cell>
          <cell r="S35">
            <v>0</v>
          </cell>
          <cell r="T35">
            <v>26.604788434755218</v>
          </cell>
          <cell r="U35">
            <v>0</v>
          </cell>
          <cell r="V35">
            <v>1.720326015823642</v>
          </cell>
          <cell r="W35">
            <v>0</v>
          </cell>
          <cell r="X35">
            <v>34.417092152253332</v>
          </cell>
          <cell r="Y35">
            <v>0</v>
          </cell>
          <cell r="Z35">
            <v>2.5191300769175187</v>
          </cell>
          <cell r="AA35">
            <v>0</v>
          </cell>
          <cell r="AB35">
            <v>0</v>
          </cell>
          <cell r="AC35">
            <v>-1</v>
          </cell>
        </row>
        <row r="36">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row>
        <row r="37">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row>
        <row r="38">
          <cell r="B38">
            <v>0</v>
          </cell>
          <cell r="C38">
            <v>0</v>
          </cell>
          <cell r="D38">
            <v>0</v>
          </cell>
          <cell r="E38">
            <v>0</v>
          </cell>
          <cell r="F38">
            <v>0</v>
          </cell>
          <cell r="G38">
            <v>0</v>
          </cell>
          <cell r="H38">
            <v>0</v>
          </cell>
          <cell r="I38" t="str">
            <v>Current</v>
          </cell>
          <cell r="J38">
            <v>0</v>
          </cell>
          <cell r="K38">
            <v>0</v>
          </cell>
          <cell r="L38">
            <v>0</v>
          </cell>
          <cell r="M38">
            <v>0</v>
          </cell>
          <cell r="N38">
            <v>0</v>
          </cell>
          <cell r="O38">
            <v>0</v>
          </cell>
          <cell r="P38">
            <v>0</v>
          </cell>
          <cell r="Q38" t="str">
            <v>Current</v>
          </cell>
          <cell r="R38">
            <v>0</v>
          </cell>
          <cell r="S38">
            <v>0</v>
          </cell>
          <cell r="T38">
            <v>0</v>
          </cell>
          <cell r="U38">
            <v>0</v>
          </cell>
          <cell r="V38">
            <v>0</v>
          </cell>
          <cell r="W38">
            <v>0</v>
          </cell>
          <cell r="X38">
            <v>0</v>
          </cell>
          <cell r="Y38" t="str">
            <v>Current</v>
          </cell>
          <cell r="Z38">
            <v>0</v>
          </cell>
          <cell r="AA38">
            <v>0</v>
          </cell>
          <cell r="AB38">
            <v>0</v>
          </cell>
          <cell r="AC38">
            <v>0</v>
          </cell>
          <cell r="AD38">
            <v>0</v>
          </cell>
          <cell r="AE38">
            <v>0</v>
          </cell>
        </row>
        <row r="39">
          <cell r="B39">
            <v>0</v>
          </cell>
          <cell r="C39">
            <v>0</v>
          </cell>
          <cell r="D39">
            <v>0</v>
          </cell>
          <cell r="E39">
            <v>0</v>
          </cell>
          <cell r="F39">
            <v>0</v>
          </cell>
          <cell r="G39">
            <v>0</v>
          </cell>
          <cell r="H39">
            <v>0</v>
          </cell>
          <cell r="I39" t="str">
            <v>Freescale</v>
          </cell>
          <cell r="J39">
            <v>0</v>
          </cell>
          <cell r="K39">
            <v>0</v>
          </cell>
          <cell r="L39">
            <v>0</v>
          </cell>
          <cell r="M39">
            <v>0</v>
          </cell>
          <cell r="N39">
            <v>0</v>
          </cell>
          <cell r="O39">
            <v>0</v>
          </cell>
          <cell r="P39">
            <v>0</v>
          </cell>
          <cell r="Q39" t="str">
            <v>Blended</v>
          </cell>
          <cell r="R39">
            <v>0</v>
          </cell>
          <cell r="S39">
            <v>0</v>
          </cell>
          <cell r="T39">
            <v>0</v>
          </cell>
          <cell r="U39">
            <v>0</v>
          </cell>
          <cell r="V39">
            <v>0</v>
          </cell>
          <cell r="W39">
            <v>0</v>
          </cell>
          <cell r="X39">
            <v>0</v>
          </cell>
          <cell r="Y39" t="str">
            <v>Renesas</v>
          </cell>
          <cell r="Z39">
            <v>0</v>
          </cell>
          <cell r="AA39">
            <v>0</v>
          </cell>
          <cell r="AB39">
            <v>0</v>
          </cell>
          <cell r="AC39">
            <v>0</v>
          </cell>
          <cell r="AD39">
            <v>0</v>
          </cell>
          <cell r="AE39">
            <v>0</v>
          </cell>
        </row>
        <row r="40">
          <cell r="B40">
            <v>0</v>
          </cell>
          <cell r="C40">
            <v>0</v>
          </cell>
          <cell r="D40">
            <v>0</v>
          </cell>
          <cell r="E40">
            <v>0</v>
          </cell>
          <cell r="F40">
            <v>0</v>
          </cell>
          <cell r="G40">
            <v>0</v>
          </cell>
          <cell r="H40">
            <v>0</v>
          </cell>
          <cell r="I40" t="str">
            <v>Multiple</v>
          </cell>
          <cell r="J40">
            <v>0</v>
          </cell>
          <cell r="K40">
            <v>0</v>
          </cell>
          <cell r="L40">
            <v>0</v>
          </cell>
          <cell r="M40">
            <v>0</v>
          </cell>
          <cell r="N40">
            <v>0</v>
          </cell>
          <cell r="O40">
            <v>0</v>
          </cell>
          <cell r="P40">
            <v>0</v>
          </cell>
          <cell r="Q40" t="str">
            <v>Multiple</v>
          </cell>
          <cell r="R40">
            <v>0</v>
          </cell>
          <cell r="S40">
            <v>0</v>
          </cell>
          <cell r="T40">
            <v>0</v>
          </cell>
          <cell r="U40">
            <v>0</v>
          </cell>
          <cell r="V40">
            <v>0</v>
          </cell>
          <cell r="W40">
            <v>0</v>
          </cell>
          <cell r="X40">
            <v>0</v>
          </cell>
          <cell r="Y40" t="str">
            <v>Multiple</v>
          </cell>
          <cell r="Z40">
            <v>0</v>
          </cell>
          <cell r="AA40">
            <v>0</v>
          </cell>
          <cell r="AB40">
            <v>0</v>
          </cell>
          <cell r="AC40">
            <v>0</v>
          </cell>
          <cell r="AD40">
            <v>0</v>
          </cell>
          <cell r="AE40">
            <v>0</v>
          </cell>
        </row>
        <row r="41">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row>
        <row r="42">
          <cell r="B42" t="str">
            <v>Notes:</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row>
        <row r="43">
          <cell r="B43" t="str">
            <v>(1)</v>
          </cell>
          <cell r="C43" t="str">
            <v>Freescale projections based on Goldman Sachs estimates, dated 6/1/12.</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row>
        <row r="44">
          <cell r="B44" t="str">
            <v>(2)</v>
          </cell>
          <cell r="C44" t="str">
            <v>Renesas projections based on Morgan Stanley MUFG estimates, dated 5/29/12.</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row>
        <row r="45">
          <cell r="B45" t="str">
            <v>(3)</v>
          </cell>
          <cell r="C45" t="str">
            <v>Market data as of 6/28/12.</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row>
        <row r="46">
          <cell r="B46" t="str">
            <v>(4)</v>
          </cell>
          <cell r="C46" t="str">
            <v>Assumes 1.3% cost of cash.</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row>
        <row r="47">
          <cell r="B47" t="str">
            <v>(5)</v>
          </cell>
          <cell r="C47" t="str">
            <v>Assumes 8.0% interest on new debt.</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row>
        <row r="48">
          <cell r="B48" t="str">
            <v>(6)</v>
          </cell>
          <cell r="C48" t="str">
            <v>Assumes 35.0% tax rate.</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row>
        <row r="49">
          <cell r="B49" t="str">
            <v>(7)</v>
          </cell>
          <cell r="C49" t="str">
            <v>Assumes 0% cash transaction.</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row>
        <row r="50">
          <cell r="B50" t="str">
            <v>(8)</v>
          </cell>
          <cell r="C50" t="str">
            <v>Assumes no synergies.</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row>
        <row r="51">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row>
        <row r="52">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row>
        <row r="54">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row>
        <row r="56">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sheetData>
      <sheetData sheetId="19">
        <row r="3">
          <cell r="B3" t="str">
            <v>Accretion / Dilution with Synergies</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0</v>
          </cell>
          <cell r="S3">
            <v>0</v>
          </cell>
        </row>
        <row r="4">
          <cell r="B4">
            <v>0</v>
          </cell>
          <cell r="C4">
            <v>0</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row>
        <row r="7">
          <cell r="B7" t="str">
            <v>$MM, except per share values</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row>
        <row r="8">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row>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row>
        <row r="10">
          <cell r="B10">
            <v>0</v>
          </cell>
          <cell r="C10">
            <v>0</v>
          </cell>
          <cell r="D10">
            <v>0</v>
          </cell>
          <cell r="E10" t="str">
            <v>Freescale (1)</v>
          </cell>
          <cell r="F10" t="str">
            <v>Renesas (2)</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B11" t="str">
            <v>CY2013E EPS</v>
          </cell>
          <cell r="C11">
            <v>0</v>
          </cell>
          <cell r="D11">
            <v>0</v>
          </cell>
          <cell r="E11">
            <v>1.7</v>
          </cell>
          <cell r="F11">
            <v>0.25406291836572453</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B12" t="str">
            <v>CY2013E Shares Out.</v>
          </cell>
          <cell r="C12">
            <v>0</v>
          </cell>
          <cell r="D12">
            <v>0</v>
          </cell>
          <cell r="E12">
            <v>251.05882352941188</v>
          </cell>
          <cell r="F12">
            <v>627.80000000000007</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B13" t="str">
            <v>CY2013E Net Income</v>
          </cell>
          <cell r="C13">
            <v>0</v>
          </cell>
          <cell r="D13">
            <v>0</v>
          </cell>
          <cell r="E13">
            <v>426.80000000000018</v>
          </cell>
          <cell r="F13">
            <v>159.50070015000188</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B14" t="str">
            <v>Price (3)</v>
          </cell>
          <cell r="C14">
            <v>0</v>
          </cell>
          <cell r="D14">
            <v>0</v>
          </cell>
          <cell r="E14">
            <v>9.7799999999999994</v>
          </cell>
          <cell r="F14">
            <v>3.8834949999999999</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row>
        <row r="15">
          <cell r="B15" t="str">
            <v>CY2013E P/E</v>
          </cell>
          <cell r="C15">
            <v>0</v>
          </cell>
          <cell r="D15">
            <v>0</v>
          </cell>
          <cell r="E15">
            <v>5.7529411764705882</v>
          </cell>
          <cell r="F15">
            <v>15.285564005092999</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row>
        <row r="18">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row>
        <row r="19">
          <cell r="B19">
            <v>0</v>
          </cell>
          <cell r="C19" t="str">
            <v>Implied</v>
          </cell>
          <cell r="D19" t="str">
            <v>Premium /</v>
          </cell>
          <cell r="E19" t="str">
            <v>Renesas</v>
          </cell>
          <cell r="F19">
            <v>0</v>
          </cell>
          <cell r="G19">
            <v>0</v>
          </cell>
          <cell r="H19" t="str">
            <v>Pro Forma CY2013E EPS (4)(5)(6)</v>
          </cell>
          <cell r="I19">
            <v>0</v>
          </cell>
          <cell r="J19">
            <v>0</v>
          </cell>
          <cell r="K19">
            <v>0</v>
          </cell>
          <cell r="L19">
            <v>0</v>
          </cell>
          <cell r="M19">
            <v>0</v>
          </cell>
          <cell r="N19" t="str">
            <v>CY2013E Accretion / (Dilution)</v>
          </cell>
          <cell r="O19">
            <v>0</v>
          </cell>
          <cell r="P19">
            <v>0</v>
          </cell>
          <cell r="Q19">
            <v>0</v>
          </cell>
          <cell r="R19">
            <v>0</v>
          </cell>
          <cell r="S19">
            <v>0</v>
          </cell>
          <cell r="T19">
            <v>0</v>
          </cell>
          <cell r="U19">
            <v>0</v>
          </cell>
          <cell r="V19">
            <v>0</v>
          </cell>
          <cell r="W19">
            <v>0</v>
          </cell>
        </row>
        <row r="20">
          <cell r="B20">
            <v>0</v>
          </cell>
          <cell r="C20" t="str">
            <v>Renesas</v>
          </cell>
          <cell r="D20" t="str">
            <v>(Discount)</v>
          </cell>
          <cell r="E20" t="str">
            <v>Equity</v>
          </cell>
          <cell r="F20" t="str">
            <v>Agg.</v>
          </cell>
          <cell r="G20">
            <v>0</v>
          </cell>
          <cell r="H20" t="str">
            <v>Potential Pre Tax Synergies</v>
          </cell>
          <cell r="I20">
            <v>0</v>
          </cell>
          <cell r="J20">
            <v>0</v>
          </cell>
          <cell r="K20">
            <v>0</v>
          </cell>
          <cell r="L20">
            <v>0</v>
          </cell>
          <cell r="M20">
            <v>0</v>
          </cell>
          <cell r="N20" t="str">
            <v>Potential Pre Tax Synergies</v>
          </cell>
          <cell r="O20">
            <v>0</v>
          </cell>
          <cell r="P20">
            <v>0</v>
          </cell>
          <cell r="Q20">
            <v>0</v>
          </cell>
          <cell r="R20">
            <v>0</v>
          </cell>
          <cell r="S20">
            <v>0</v>
          </cell>
          <cell r="T20">
            <v>0</v>
          </cell>
          <cell r="U20">
            <v>0</v>
          </cell>
          <cell r="V20">
            <v>0</v>
          </cell>
          <cell r="W20">
            <v>0</v>
          </cell>
        </row>
        <row r="21">
          <cell r="B21">
            <v>0</v>
          </cell>
          <cell r="C21" t="str">
            <v>Price</v>
          </cell>
          <cell r="D21" t="str">
            <v>to Current</v>
          </cell>
          <cell r="E21" t="str">
            <v>Value</v>
          </cell>
          <cell r="F21" t="str">
            <v>Value</v>
          </cell>
          <cell r="G21">
            <v>0</v>
          </cell>
          <cell r="H21">
            <v>0</v>
          </cell>
          <cell r="I21">
            <v>25</v>
          </cell>
          <cell r="J21">
            <v>50</v>
          </cell>
          <cell r="K21">
            <v>75</v>
          </cell>
          <cell r="L21">
            <v>100</v>
          </cell>
          <cell r="M21">
            <v>0</v>
          </cell>
          <cell r="N21">
            <v>0</v>
          </cell>
          <cell r="O21">
            <v>25</v>
          </cell>
          <cell r="P21">
            <v>50</v>
          </cell>
          <cell r="Q21">
            <v>75</v>
          </cell>
          <cell r="R21">
            <v>100</v>
          </cell>
          <cell r="S21">
            <v>0</v>
          </cell>
          <cell r="T21">
            <v>0</v>
          </cell>
          <cell r="U21">
            <v>0</v>
          </cell>
          <cell r="V21">
            <v>0</v>
          </cell>
          <cell r="W21">
            <v>0</v>
          </cell>
        </row>
        <row r="22">
          <cell r="B22">
            <v>0</v>
          </cell>
          <cell r="C22" t="str">
            <v>0% Cash / 100% Stock Transaction</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row>
        <row r="23">
          <cell r="B23">
            <v>0</v>
          </cell>
          <cell r="C23">
            <v>3.8834949999999999</v>
          </cell>
          <cell r="D23">
            <v>0</v>
          </cell>
          <cell r="E23">
            <v>1619.9008712925499</v>
          </cell>
          <cell r="F23">
            <v>3209.9274161475496</v>
          </cell>
          <cell r="G23">
            <v>0</v>
          </cell>
          <cell r="H23">
            <v>2.7438612284538486</v>
          </cell>
          <cell r="I23">
            <v>2.7828587769635393</v>
          </cell>
          <cell r="J23">
            <v>2.8218563254732301</v>
          </cell>
          <cell r="K23">
            <v>2.8608538739829203</v>
          </cell>
          <cell r="L23">
            <v>2.8998514224926111</v>
          </cell>
          <cell r="M23">
            <v>0</v>
          </cell>
          <cell r="N23">
            <v>0.61403601673755803</v>
          </cell>
          <cell r="O23">
            <v>0.63697575115502314</v>
          </cell>
          <cell r="P23">
            <v>0.65991548557248825</v>
          </cell>
          <cell r="Q23">
            <v>0.68285521998995313</v>
          </cell>
          <cell r="R23">
            <v>0.70579495440741824</v>
          </cell>
          <cell r="S23">
            <v>0</v>
          </cell>
          <cell r="T23">
            <v>0</v>
          </cell>
          <cell r="U23">
            <v>0</v>
          </cell>
          <cell r="V23">
            <v>0</v>
          </cell>
          <cell r="W23">
            <v>0</v>
          </cell>
        </row>
        <row r="24">
          <cell r="B24">
            <v>0</v>
          </cell>
          <cell r="C24">
            <v>4.0776697500000001</v>
          </cell>
          <cell r="D24">
            <v>5.0000000000000044E-2</v>
          </cell>
          <cell r="E24">
            <v>1700.8959148571776</v>
          </cell>
          <cell r="F24">
            <v>3290.9224597121774</v>
          </cell>
          <cell r="G24">
            <v>0</v>
          </cell>
          <cell r="H24">
            <v>2.6903901679813682</v>
          </cell>
          <cell r="I24">
            <v>2.7286277508437382</v>
          </cell>
          <cell r="J24">
            <v>2.7668653337061082</v>
          </cell>
          <cell r="K24">
            <v>2.8051029165684778</v>
          </cell>
          <cell r="L24">
            <v>2.8433404994308478</v>
          </cell>
          <cell r="M24">
            <v>0</v>
          </cell>
          <cell r="N24">
            <v>0.58258245175374612</v>
          </cell>
          <cell r="O24">
            <v>0.60507514755514014</v>
          </cell>
          <cell r="P24">
            <v>0.62756784335653437</v>
          </cell>
          <cell r="Q24">
            <v>0.65006053915792816</v>
          </cell>
          <cell r="R24">
            <v>0.67255323495932218</v>
          </cell>
          <cell r="S24">
            <v>0</v>
          </cell>
          <cell r="T24">
            <v>0</v>
          </cell>
          <cell r="U24">
            <v>0</v>
          </cell>
          <cell r="V24">
            <v>0</v>
          </cell>
          <cell r="W24">
            <v>0</v>
          </cell>
        </row>
        <row r="25">
          <cell r="B25">
            <v>0</v>
          </cell>
          <cell r="C25">
            <v>4.2718445000000003</v>
          </cell>
          <cell r="D25">
            <v>0.10000000000000009</v>
          </cell>
          <cell r="E25">
            <v>1781.890958421805</v>
          </cell>
          <cell r="F25">
            <v>3371.9175032768044</v>
          </cell>
          <cell r="G25">
            <v>0</v>
          </cell>
          <cell r="H25">
            <v>2.638963308206367</v>
          </cell>
          <cell r="I25">
            <v>2.676469978937329</v>
          </cell>
          <cell r="J25">
            <v>2.7139766496682909</v>
          </cell>
          <cell r="K25">
            <v>2.7514833203992533</v>
          </cell>
          <cell r="L25">
            <v>2.7889899911302152</v>
          </cell>
          <cell r="M25">
            <v>0</v>
          </cell>
          <cell r="N25">
            <v>0.55233135776845121</v>
          </cell>
          <cell r="O25">
            <v>0.57439410525725232</v>
          </cell>
          <cell r="P25">
            <v>0.59645685274605342</v>
          </cell>
          <cell r="Q25">
            <v>0.61851960023485497</v>
          </cell>
          <cell r="R25">
            <v>0.64058234772365608</v>
          </cell>
          <cell r="S25">
            <v>0</v>
          </cell>
          <cell r="T25">
            <v>0</v>
          </cell>
          <cell r="U25">
            <v>0</v>
          </cell>
          <cell r="V25">
            <v>0</v>
          </cell>
          <cell r="W25">
            <v>0</v>
          </cell>
        </row>
        <row r="26">
          <cell r="B26">
            <v>0</v>
          </cell>
          <cell r="C26">
            <v>4.4660192499999996</v>
          </cell>
          <cell r="D26">
            <v>0.14999999999999991</v>
          </cell>
          <cell r="E26">
            <v>1862.8860019864321</v>
          </cell>
          <cell r="F26">
            <v>3452.9125468414322</v>
          </cell>
          <cell r="G26">
            <v>0</v>
          </cell>
          <cell r="H26">
            <v>2.5894656230477202</v>
          </cell>
          <cell r="I26">
            <v>2.6262688003373689</v>
          </cell>
          <cell r="J26">
            <v>2.6630719776270171</v>
          </cell>
          <cell r="K26">
            <v>2.6998751549166657</v>
          </cell>
          <cell r="L26">
            <v>2.7366783322063144</v>
          </cell>
          <cell r="M26">
            <v>0</v>
          </cell>
          <cell r="N26">
            <v>0.52321507238101184</v>
          </cell>
          <cell r="O26">
            <v>0.54486400019845238</v>
          </cell>
          <cell r="P26">
            <v>0.56651292801589248</v>
          </cell>
          <cell r="Q26">
            <v>0.5881618558333328</v>
          </cell>
          <cell r="R26">
            <v>0.60981078365077312</v>
          </cell>
          <cell r="S26">
            <v>0</v>
          </cell>
          <cell r="T26">
            <v>0</v>
          </cell>
          <cell r="U26">
            <v>0</v>
          </cell>
          <cell r="V26">
            <v>0</v>
          </cell>
          <cell r="W26">
            <v>0</v>
          </cell>
        </row>
        <row r="27">
          <cell r="B27">
            <v>0</v>
          </cell>
          <cell r="C27">
            <v>4.6601939999999997</v>
          </cell>
          <cell r="D27">
            <v>0.19999999999999996</v>
          </cell>
          <cell r="E27">
            <v>1943.8810455510597</v>
          </cell>
          <cell r="F27">
            <v>3533.9075904060601</v>
          </cell>
          <cell r="G27">
            <v>0</v>
          </cell>
          <cell r="H27">
            <v>2.5417905574785786</v>
          </cell>
          <cell r="I27">
            <v>2.5779161455873476</v>
          </cell>
          <cell r="J27">
            <v>2.6140417336961166</v>
          </cell>
          <cell r="K27">
            <v>2.6501673218048856</v>
          </cell>
          <cell r="L27">
            <v>2.6862929099136545</v>
          </cell>
          <cell r="M27">
            <v>0</v>
          </cell>
          <cell r="N27">
            <v>0.49517091616386977</v>
          </cell>
          <cell r="O27">
            <v>0.51642126211020445</v>
          </cell>
          <cell r="P27">
            <v>0.53767160805653913</v>
          </cell>
          <cell r="Q27">
            <v>0.55892195400287381</v>
          </cell>
          <cell r="R27">
            <v>0.58017229994920849</v>
          </cell>
          <cell r="S27">
            <v>0</v>
          </cell>
          <cell r="T27">
            <v>0</v>
          </cell>
          <cell r="U27">
            <v>0</v>
          </cell>
          <cell r="V27">
            <v>0</v>
          </cell>
          <cell r="W27">
            <v>0</v>
          </cell>
        </row>
        <row r="28">
          <cell r="B28">
            <v>0</v>
          </cell>
          <cell r="C28">
            <v>4.8543687499999999</v>
          </cell>
          <cell r="D28">
            <v>0.25</v>
          </cell>
          <cell r="E28">
            <v>2024.8760891156874</v>
          </cell>
          <cell r="F28">
            <v>3614.902633970687</v>
          </cell>
          <cell r="G28">
            <v>0</v>
          </cell>
          <cell r="H28">
            <v>2.4958392618143446</v>
          </cell>
          <cell r="I28">
            <v>2.5313117600863659</v>
          </cell>
          <cell r="J28">
            <v>2.5667842583583873</v>
          </cell>
          <cell r="K28">
            <v>2.6022567566304082</v>
          </cell>
          <cell r="L28">
            <v>2.6377292549024296</v>
          </cell>
          <cell r="M28">
            <v>0</v>
          </cell>
          <cell r="N28">
            <v>0.46814074224373203</v>
          </cell>
          <cell r="O28">
            <v>0.48900691769786242</v>
          </cell>
          <cell r="P28">
            <v>0.50987309315199258</v>
          </cell>
          <cell r="Q28">
            <v>0.53073926860612253</v>
          </cell>
          <cell r="R28">
            <v>0.55160544406025269</v>
          </cell>
          <cell r="S28">
            <v>0</v>
          </cell>
          <cell r="T28">
            <v>0</v>
          </cell>
          <cell r="U28">
            <v>0</v>
          </cell>
          <cell r="V28">
            <v>0</v>
          </cell>
          <cell r="W28">
            <v>0</v>
          </cell>
        </row>
        <row r="29">
          <cell r="B29">
            <v>0</v>
          </cell>
          <cell r="C29">
            <v>5.0485435000000001</v>
          </cell>
          <cell r="D29">
            <v>0.30000000000000004</v>
          </cell>
          <cell r="E29">
            <v>2105.871132680315</v>
          </cell>
          <cell r="F29">
            <v>3695.8976775353149</v>
          </cell>
          <cell r="G29">
            <v>0</v>
          </cell>
          <cell r="H29">
            <v>2.4515199075824885</v>
          </cell>
          <cell r="I29">
            <v>2.4863625102356455</v>
          </cell>
          <cell r="J29">
            <v>2.5212051128888024</v>
          </cell>
          <cell r="K29">
            <v>2.556047715541959</v>
          </cell>
          <cell r="L29">
            <v>2.5908903181951159</v>
          </cell>
          <cell r="M29">
            <v>0</v>
          </cell>
          <cell r="N29">
            <v>0.44207053387205208</v>
          </cell>
          <cell r="O29">
            <v>0.46256618249155612</v>
          </cell>
          <cell r="P29">
            <v>0.48306183111106038</v>
          </cell>
          <cell r="Q29">
            <v>0.50355747973056419</v>
          </cell>
          <cell r="R29">
            <v>0.52405312835006823</v>
          </cell>
          <cell r="S29">
            <v>0</v>
          </cell>
          <cell r="T29">
            <v>0</v>
          </cell>
          <cell r="U29">
            <v>0</v>
          </cell>
          <cell r="V29">
            <v>0</v>
          </cell>
          <cell r="W29">
            <v>0</v>
          </cell>
        </row>
        <row r="30">
          <cell r="B30">
            <v>0</v>
          </cell>
          <cell r="C30">
            <v>5.2427182500000002</v>
          </cell>
          <cell r="D30">
            <v>0.35000000000000009</v>
          </cell>
          <cell r="E30">
            <v>2186.8661762449424</v>
          </cell>
          <cell r="F30">
            <v>3776.8927210999418</v>
          </cell>
          <cell r="G30">
            <v>0</v>
          </cell>
          <cell r="H30">
            <v>2.4087470750104387</v>
          </cell>
          <cell r="I30">
            <v>2.4429817622209966</v>
          </cell>
          <cell r="J30">
            <v>2.4772164494315549</v>
          </cell>
          <cell r="K30">
            <v>2.5114511366421128</v>
          </cell>
          <cell r="L30">
            <v>2.5456858238526707</v>
          </cell>
          <cell r="M30">
            <v>0</v>
          </cell>
          <cell r="N30">
            <v>0.41691004412378763</v>
          </cell>
          <cell r="O30">
            <v>0.4370480954241156</v>
          </cell>
          <cell r="P30">
            <v>0.45718614672444402</v>
          </cell>
          <cell r="Q30">
            <v>0.47732419802477222</v>
          </cell>
          <cell r="R30">
            <v>0.49746224932510041</v>
          </cell>
          <cell r="S30">
            <v>0</v>
          </cell>
          <cell r="T30">
            <v>0</v>
          </cell>
          <cell r="U30">
            <v>0</v>
          </cell>
          <cell r="V30">
            <v>0</v>
          </cell>
          <cell r="W30">
            <v>0</v>
          </cell>
        </row>
        <row r="31">
          <cell r="B31">
            <v>0</v>
          </cell>
          <cell r="C31">
            <v>5.4368929999999995</v>
          </cell>
          <cell r="D31">
            <v>0.39999999999999991</v>
          </cell>
          <cell r="E31">
            <v>2267.8612198095698</v>
          </cell>
          <cell r="F31">
            <v>3857.8877646645697</v>
          </cell>
          <cell r="G31">
            <v>0</v>
          </cell>
          <cell r="H31">
            <v>2.3674412035346415</v>
          </cell>
          <cell r="I31">
            <v>2.4010888247121551</v>
          </cell>
          <cell r="J31">
            <v>2.4347364458896688</v>
          </cell>
          <cell r="K31">
            <v>2.4683840670671828</v>
          </cell>
          <cell r="L31">
            <v>2.5020316882446965</v>
          </cell>
          <cell r="M31">
            <v>0</v>
          </cell>
          <cell r="N31">
            <v>0.39261247266743626</v>
          </cell>
          <cell r="O31">
            <v>0.41240519100715001</v>
          </cell>
          <cell r="P31">
            <v>0.43219790934686397</v>
          </cell>
          <cell r="Q31">
            <v>0.45199062768657816</v>
          </cell>
          <cell r="R31">
            <v>0.47178334602629213</v>
          </cell>
          <cell r="S31">
            <v>0</v>
          </cell>
          <cell r="T31">
            <v>0</v>
          </cell>
          <cell r="U31">
            <v>0</v>
          </cell>
          <cell r="V31">
            <v>0</v>
          </cell>
          <cell r="W31">
            <v>0</v>
          </cell>
        </row>
        <row r="32">
          <cell r="B32">
            <v>0</v>
          </cell>
          <cell r="C32">
            <v>5.6310677499999997</v>
          </cell>
          <cell r="D32">
            <v>0.44999999999999996</v>
          </cell>
          <cell r="E32">
            <v>2348.8562633741972</v>
          </cell>
          <cell r="F32">
            <v>3938.8828082291975</v>
          </cell>
          <cell r="G32">
            <v>0</v>
          </cell>
          <cell r="H32">
            <v>2.3275280978934134</v>
          </cell>
          <cell r="I32">
            <v>2.3606084479359022</v>
          </cell>
          <cell r="J32">
            <v>2.393688797978391</v>
          </cell>
          <cell r="K32">
            <v>2.4267691480208793</v>
          </cell>
          <cell r="L32">
            <v>2.4598494980633681</v>
          </cell>
          <cell r="M32">
            <v>0</v>
          </cell>
          <cell r="N32">
            <v>0.36913417523141967</v>
          </cell>
          <cell r="O32">
            <v>0.38859320466817771</v>
          </cell>
          <cell r="P32">
            <v>0.40805223410493596</v>
          </cell>
          <cell r="Q32">
            <v>0.42751126354169378</v>
          </cell>
          <cell r="R32">
            <v>0.44697029297845181</v>
          </cell>
          <cell r="S32">
            <v>0</v>
          </cell>
          <cell r="T32">
            <v>0</v>
          </cell>
          <cell r="U32">
            <v>0</v>
          </cell>
          <cell r="V32">
            <v>0</v>
          </cell>
          <cell r="W32">
            <v>0</v>
          </cell>
        </row>
        <row r="33">
          <cell r="B33">
            <v>0</v>
          </cell>
          <cell r="C33">
            <v>5.8252424999999999</v>
          </cell>
          <cell r="D33">
            <v>0.5</v>
          </cell>
          <cell r="E33">
            <v>2429.851306938825</v>
          </cell>
          <cell r="F33">
            <v>4019.8778517938254</v>
          </cell>
          <cell r="G33">
            <v>0</v>
          </cell>
          <cell r="H33">
            <v>2.2889384833526476</v>
          </cell>
          <cell r="I33">
            <v>2.3214703725803481</v>
          </cell>
          <cell r="J33">
            <v>2.3540022618080485</v>
          </cell>
          <cell r="K33">
            <v>2.386534151035749</v>
          </cell>
          <cell r="L33">
            <v>2.4190660402634494</v>
          </cell>
          <cell r="M33">
            <v>0</v>
          </cell>
          <cell r="N33">
            <v>0.3464344019721457</v>
          </cell>
          <cell r="O33">
            <v>0.36557080740020487</v>
          </cell>
          <cell r="P33">
            <v>0.38470721282826381</v>
          </cell>
          <cell r="Q33">
            <v>0.40384361825632298</v>
          </cell>
          <cell r="R33">
            <v>0.42298002368438214</v>
          </cell>
          <cell r="S33">
            <v>0</v>
          </cell>
          <cell r="T33">
            <v>0</v>
          </cell>
          <cell r="U33">
            <v>0</v>
          </cell>
          <cell r="V33">
            <v>0</v>
          </cell>
          <cell r="W33">
            <v>0</v>
          </cell>
        </row>
        <row r="34">
          <cell r="B34">
            <v>0</v>
          </cell>
          <cell r="C34">
            <v>6.0194172499999992</v>
          </cell>
          <cell r="D34">
            <v>0.54999999999999982</v>
          </cell>
          <cell r="E34">
            <v>2510.846350503452</v>
          </cell>
          <cell r="F34">
            <v>4100.8728953584514</v>
          </cell>
          <cell r="G34">
            <v>0</v>
          </cell>
          <cell r="H34">
            <v>2.2516076044551512</v>
          </cell>
          <cell r="I34">
            <v>2.2836089228414336</v>
          </cell>
          <cell r="J34">
            <v>2.3156102412277164</v>
          </cell>
          <cell r="K34">
            <v>2.3476115596139988</v>
          </cell>
          <cell r="L34">
            <v>2.3796128780002817</v>
          </cell>
          <cell r="M34">
            <v>0</v>
          </cell>
          <cell r="N34">
            <v>0.32447506144420668</v>
          </cell>
          <cell r="O34">
            <v>0.34329936637731384</v>
          </cell>
          <cell r="P34">
            <v>0.36212367131042145</v>
          </cell>
          <cell r="Q34">
            <v>0.38094797624352883</v>
          </cell>
          <cell r="R34">
            <v>0.39977228117663621</v>
          </cell>
          <cell r="S34">
            <v>0</v>
          </cell>
          <cell r="T34">
            <v>0</v>
          </cell>
          <cell r="U34">
            <v>0</v>
          </cell>
          <cell r="V34">
            <v>0</v>
          </cell>
          <cell r="W34">
            <v>0</v>
          </cell>
        </row>
        <row r="35">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row>
        <row r="36">
          <cell r="B36" t="str">
            <v>Notes:</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row>
        <row r="37">
          <cell r="B37" t="str">
            <v>(1)</v>
          </cell>
          <cell r="C37" t="str">
            <v>Freescale projections based on Goldman Sachs estimates, dated 6/1/12.</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row>
        <row r="38">
          <cell r="B38" t="str">
            <v>(2)</v>
          </cell>
          <cell r="C38" t="str">
            <v>Renesas projections based on Morgan Stanley MUFG estimates, dated 5/29/12.</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row>
        <row r="39">
          <cell r="B39" t="str">
            <v>(3)</v>
          </cell>
          <cell r="C39" t="str">
            <v>Market data as of 6/28/12.</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row>
        <row r="40">
          <cell r="B40" t="str">
            <v>(4)</v>
          </cell>
          <cell r="C40" t="str">
            <v>Assumes 1.3% cost of cash.</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row>
        <row r="41">
          <cell r="B41" t="str">
            <v>(5)</v>
          </cell>
          <cell r="C41" t="str">
            <v>Assumes 8.0% interest on new debt.</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row>
        <row r="42">
          <cell r="B42" t="str">
            <v>(6)</v>
          </cell>
          <cell r="C42" t="str">
            <v>Assumes 35.0% tax rate.</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row>
        <row r="43">
          <cell r="B43">
            <v>0</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row>
        <row r="44">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row>
        <row r="45">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row>
        <row r="46">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row>
        <row r="47">
          <cell r="B47">
            <v>0</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row>
        <row r="48">
          <cell r="B48">
            <v>0</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row>
        <row r="49">
          <cell r="B49">
            <v>0</v>
          </cell>
          <cell r="C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row>
        <row r="50">
          <cell r="B50">
            <v>0</v>
          </cell>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row>
        <row r="52">
          <cell r="B52">
            <v>0</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row>
        <row r="53">
          <cell r="B53">
            <v>0</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row>
        <row r="54">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row>
      </sheetData>
      <sheetData sheetId="20"/>
      <sheetData sheetId="21"/>
      <sheetData sheetId="22">
        <row r="1">
          <cell r="C1" t="str">
            <v>Company Profiler</v>
          </cell>
          <cell r="D1">
            <v>0</v>
          </cell>
          <cell r="E1">
            <v>0</v>
          </cell>
          <cell r="F1" t="str">
            <v>Instructions: Add stock price graph dates below (for the price volume graph).</v>
          </cell>
          <cell r="G1">
            <v>0</v>
          </cell>
          <cell r="H1">
            <v>0</v>
          </cell>
          <cell r="I1">
            <v>0</v>
          </cell>
          <cell r="J1">
            <v>0</v>
          </cell>
          <cell r="K1">
            <v>0</v>
          </cell>
          <cell r="L1">
            <v>0</v>
          </cell>
          <cell r="M1">
            <v>0</v>
          </cell>
          <cell r="N1">
            <v>0</v>
          </cell>
          <cell r="O1">
            <v>0</v>
          </cell>
          <cell r="P1">
            <v>0</v>
          </cell>
          <cell r="Q1">
            <v>0</v>
          </cell>
          <cell r="R1">
            <v>0</v>
          </cell>
          <cell r="S1">
            <v>0</v>
          </cell>
          <cell r="T1">
            <v>0</v>
          </cell>
          <cell r="U1">
            <v>0</v>
          </cell>
          <cell r="V1">
            <v>0</v>
          </cell>
          <cell r="W1">
            <v>0</v>
          </cell>
          <cell r="X1">
            <v>0</v>
          </cell>
          <cell r="Y1">
            <v>0</v>
          </cell>
        </row>
        <row r="2">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0</v>
          </cell>
          <cell r="T2">
            <v>0</v>
          </cell>
          <cell r="U2">
            <v>0</v>
          </cell>
          <cell r="V2">
            <v>0</v>
          </cell>
          <cell r="W2">
            <v>0</v>
          </cell>
          <cell r="X2">
            <v>0</v>
          </cell>
          <cell r="Y2">
            <v>0</v>
          </cell>
        </row>
        <row r="3">
          <cell r="C3" t="str">
            <v>Acacia Research Corp. acquires, develops, licenses and enforces patented technologies through its subsidiaries. The company assist patent owners with the prosecution and development of their patent portfolios, the protection of their patented inventions from unauthorized use, the generation of licensing revenue from users of their patented technologies and the enforcement against unauthorized users of their patented technologies. Acacia Research was founded in Januar 1993 and is headquartered in Newport Beach, CA.</v>
          </cell>
          <cell r="D3">
            <v>0</v>
          </cell>
          <cell r="E3">
            <v>0</v>
          </cell>
          <cell r="F3">
            <v>0</v>
          </cell>
          <cell r="G3">
            <v>0</v>
          </cell>
          <cell r="H3">
            <v>0</v>
          </cell>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cell r="Z3">
            <v>0</v>
          </cell>
          <cell r="AA3">
            <v>0</v>
          </cell>
        </row>
        <row r="4">
          <cell r="C4">
            <v>0</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row>
        <row r="5">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row>
        <row r="6">
          <cell r="C6" t="str">
            <v>Ticker (ALL CAPS)</v>
          </cell>
          <cell r="D6">
            <v>0</v>
          </cell>
          <cell r="E6" t="str">
            <v>ACTG</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row>
        <row r="7">
          <cell r="C7" t="str">
            <v>Date of Analysis</v>
          </cell>
          <cell r="D7">
            <v>0</v>
          </cell>
          <cell r="E7">
            <v>40936</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row>
        <row r="8">
          <cell r="C8" t="str">
            <v>End Date</v>
          </cell>
          <cell r="D8">
            <v>0</v>
          </cell>
          <cell r="E8">
            <v>40570.75</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row>
        <row r="9">
          <cell r="D9">
            <v>0</v>
          </cell>
          <cell r="U9">
            <v>0</v>
          </cell>
          <cell r="V9">
            <v>0</v>
          </cell>
          <cell r="W9">
            <v>0</v>
          </cell>
          <cell r="X9">
            <v>0</v>
          </cell>
        </row>
        <row r="10">
          <cell r="C10">
            <v>0</v>
          </cell>
          <cell r="D10">
            <v>0</v>
          </cell>
          <cell r="E10">
            <v>0</v>
          </cell>
          <cell r="F10">
            <v>0</v>
          </cell>
          <cell r="G10">
            <v>0</v>
          </cell>
          <cell r="H10">
            <v>0</v>
          </cell>
          <cell r="I10">
            <v>0</v>
          </cell>
          <cell r="J10">
            <v>0</v>
          </cell>
          <cell r="K10">
            <v>0</v>
          </cell>
          <cell r="L10">
            <v>0</v>
          </cell>
          <cell r="X10">
            <v>0</v>
          </cell>
        </row>
        <row r="11">
          <cell r="C11">
            <v>0</v>
          </cell>
          <cell r="K11">
            <v>0</v>
          </cell>
          <cell r="L11">
            <v>0</v>
          </cell>
          <cell r="X11">
            <v>0</v>
          </cell>
        </row>
        <row r="12">
          <cell r="C12">
            <v>0</v>
          </cell>
          <cell r="D12">
            <v>0</v>
          </cell>
          <cell r="E12">
            <v>0</v>
          </cell>
          <cell r="F12">
            <v>0</v>
          </cell>
          <cell r="G12">
            <v>0</v>
          </cell>
          <cell r="J12" t="str">
            <v>500 Newport Center Drive</v>
          </cell>
          <cell r="K12">
            <v>0</v>
          </cell>
          <cell r="L12">
            <v>0</v>
          </cell>
          <cell r="X12">
            <v>0</v>
          </cell>
        </row>
        <row r="13">
          <cell r="C13">
            <v>0</v>
          </cell>
          <cell r="D13">
            <v>0</v>
          </cell>
          <cell r="E13">
            <v>0</v>
          </cell>
          <cell r="F13">
            <v>0</v>
          </cell>
          <cell r="G13">
            <v>0</v>
          </cell>
          <cell r="J13" t="str">
            <v>Newport Beach, California 92660</v>
          </cell>
          <cell r="K13">
            <v>0</v>
          </cell>
          <cell r="L13">
            <v>0</v>
          </cell>
          <cell r="X13">
            <v>0</v>
          </cell>
        </row>
        <row r="14">
          <cell r="C14">
            <v>0</v>
          </cell>
          <cell r="D14">
            <v>0</v>
          </cell>
          <cell r="E14">
            <v>0</v>
          </cell>
          <cell r="G14">
            <v>0</v>
          </cell>
          <cell r="I14" t="str">
            <v xml:space="preserve">Phone: </v>
          </cell>
          <cell r="J14" t="str">
            <v>+1.949.480.8300</v>
          </cell>
          <cell r="K14">
            <v>0</v>
          </cell>
          <cell r="L14">
            <v>0</v>
          </cell>
          <cell r="X14">
            <v>0</v>
          </cell>
        </row>
        <row r="15">
          <cell r="B15">
            <v>0</v>
          </cell>
          <cell r="C15">
            <v>0</v>
          </cell>
          <cell r="D15">
            <v>0</v>
          </cell>
          <cell r="E15">
            <v>0</v>
          </cell>
          <cell r="F15">
            <v>0</v>
          </cell>
          <cell r="H15">
            <v>0</v>
          </cell>
          <cell r="I15">
            <v>0</v>
          </cell>
          <cell r="J15" t="str">
            <v>http://www.acaciaresearch.com</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B16">
            <v>0</v>
          </cell>
          <cell r="C16">
            <v>0</v>
          </cell>
          <cell r="D16">
            <v>0</v>
          </cell>
          <cell r="E16">
            <v>0</v>
          </cell>
          <cell r="H16">
            <v>0</v>
          </cell>
          <cell r="J16" t="str">
            <v>Number of Employees: 55</v>
          </cell>
          <cell r="K16">
            <v>0</v>
          </cell>
          <cell r="L16">
            <v>0</v>
          </cell>
          <cell r="M16">
            <v>0</v>
          </cell>
          <cell r="N16">
            <v>0</v>
          </cell>
          <cell r="O16">
            <v>0</v>
          </cell>
          <cell r="P16">
            <v>0</v>
          </cell>
          <cell r="Q16">
            <v>0</v>
          </cell>
          <cell r="R16">
            <v>0</v>
          </cell>
          <cell r="S16">
            <v>0</v>
          </cell>
          <cell r="T16">
            <v>0</v>
          </cell>
          <cell r="U16">
            <v>0</v>
          </cell>
          <cell r="V16">
            <v>0</v>
          </cell>
          <cell r="W16">
            <v>0</v>
          </cell>
          <cell r="X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B18">
            <v>0</v>
          </cell>
          <cell r="C18">
            <v>0</v>
          </cell>
          <cell r="D18">
            <v>0</v>
          </cell>
          <cell r="E18">
            <v>0</v>
          </cell>
          <cell r="F18">
            <v>0</v>
          </cell>
          <cell r="G18">
            <v>0</v>
          </cell>
          <cell r="H18">
            <v>0</v>
          </cell>
          <cell r="I18">
            <v>0</v>
          </cell>
          <cell r="K18">
            <v>0</v>
          </cell>
          <cell r="L18">
            <v>0</v>
          </cell>
          <cell r="M18">
            <v>0</v>
          </cell>
          <cell r="N18">
            <v>0</v>
          </cell>
          <cell r="O18">
            <v>0</v>
          </cell>
          <cell r="P18">
            <v>0</v>
          </cell>
          <cell r="Q18">
            <v>0</v>
          </cell>
          <cell r="R18">
            <v>0</v>
          </cell>
          <cell r="S18">
            <v>0</v>
          </cell>
          <cell r="T18">
            <v>0</v>
          </cell>
          <cell r="U18">
            <v>0</v>
          </cell>
          <cell r="V18">
            <v>0</v>
          </cell>
          <cell r="W18">
            <v>0</v>
          </cell>
          <cell r="X18">
            <v>0</v>
          </cell>
        </row>
        <row r="19">
          <cell r="B19">
            <v>0</v>
          </cell>
          <cell r="C19" t="str">
            <v>Acacia Research Corp. acquires, develops, licenses and enforces patented technologies through its subsidiaries. The company assist patent owners with the prosecution and development of their patent portfolios, the protection of their patented inventions from unauthorized use, the generation of licensing revenue from users of their patented technologies and the enforcement against unauthorized users of their patented technologies. Acacia Research was founded in Januar 1993 and is headquartered in Newport Beach, CA.</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row>
        <row r="20">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row>
        <row r="21">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row>
        <row r="22">
          <cell r="A22">
            <v>0</v>
          </cell>
          <cell r="B22">
            <v>0</v>
          </cell>
          <cell r="C22" t="str">
            <v>Key Executives</v>
          </cell>
          <cell r="D22">
            <v>0</v>
          </cell>
          <cell r="E22">
            <v>0</v>
          </cell>
          <cell r="F22" t="str">
            <v>Title</v>
          </cell>
          <cell r="G22">
            <v>0</v>
          </cell>
          <cell r="H22">
            <v>0</v>
          </cell>
          <cell r="I22">
            <v>0</v>
          </cell>
          <cell r="J22">
            <v>0</v>
          </cell>
          <cell r="K22">
            <v>0</v>
          </cell>
          <cell r="L22">
            <v>0</v>
          </cell>
          <cell r="M22" t="str">
            <v>Financials and Valuation Metrics (2)</v>
          </cell>
          <cell r="N22">
            <v>0</v>
          </cell>
          <cell r="O22">
            <v>0</v>
          </cell>
          <cell r="P22">
            <v>0</v>
          </cell>
          <cell r="Q22">
            <v>0</v>
          </cell>
          <cell r="R22">
            <v>0</v>
          </cell>
          <cell r="S22">
            <v>0</v>
          </cell>
          <cell r="T22">
            <v>0</v>
          </cell>
          <cell r="U22">
            <v>0</v>
          </cell>
          <cell r="V22">
            <v>0</v>
          </cell>
          <cell r="W22">
            <v>0</v>
          </cell>
          <cell r="X22">
            <v>0</v>
          </cell>
        </row>
        <row r="23">
          <cell r="C23" t="str">
            <v>Paul R. Ryan, PhD</v>
          </cell>
          <cell r="F23" t="str">
            <v>President &amp; Chief Executive Officer</v>
          </cell>
          <cell r="G23">
            <v>0</v>
          </cell>
          <cell r="H23">
            <v>0</v>
          </cell>
          <cell r="I23">
            <v>0</v>
          </cell>
          <cell r="J23">
            <v>0</v>
          </cell>
          <cell r="M23">
            <v>0</v>
          </cell>
          <cell r="N23">
            <v>0</v>
          </cell>
          <cell r="O23">
            <v>0</v>
          </cell>
          <cell r="P23">
            <v>0</v>
          </cell>
          <cell r="Q23">
            <v>0</v>
          </cell>
          <cell r="R23">
            <v>0</v>
          </cell>
          <cell r="S23">
            <v>0</v>
          </cell>
          <cell r="T23">
            <v>0</v>
          </cell>
          <cell r="U23">
            <v>0</v>
          </cell>
          <cell r="V23">
            <v>0</v>
          </cell>
          <cell r="W23">
            <v>0</v>
          </cell>
          <cell r="X23">
            <v>0</v>
          </cell>
        </row>
        <row r="24">
          <cell r="C24" t="str">
            <v>Robert L. "Chip" Harris II</v>
          </cell>
          <cell r="D24" t="str">
            <v xml:space="preserve"> </v>
          </cell>
          <cell r="E24">
            <v>0</v>
          </cell>
          <cell r="F24" t="str">
            <v>Executive Chairman</v>
          </cell>
          <cell r="G24">
            <v>0</v>
          </cell>
          <cell r="H24">
            <v>0</v>
          </cell>
          <cell r="I24">
            <v>0</v>
          </cell>
          <cell r="J24">
            <v>0</v>
          </cell>
          <cell r="M24" t="str">
            <v>($ in millions, except EPS and stock data)</v>
          </cell>
          <cell r="N24">
            <v>0</v>
          </cell>
          <cell r="O24">
            <v>0</v>
          </cell>
          <cell r="P24">
            <v>0</v>
          </cell>
          <cell r="Q24">
            <v>0</v>
          </cell>
          <cell r="R24">
            <v>0</v>
          </cell>
          <cell r="S24">
            <v>0</v>
          </cell>
          <cell r="T24">
            <v>0</v>
          </cell>
          <cell r="U24">
            <v>0</v>
          </cell>
          <cell r="V24">
            <v>0</v>
          </cell>
          <cell r="W24">
            <v>0</v>
          </cell>
          <cell r="X24">
            <v>0</v>
          </cell>
          <cell r="Y24">
            <v>0</v>
          </cell>
        </row>
        <row r="25">
          <cell r="C25" t="str">
            <v>Clayton J. Haynes, CPA</v>
          </cell>
          <cell r="D25">
            <v>0</v>
          </cell>
          <cell r="F25" t="str">
            <v>Chief Financial Officer, Treasurer &amp; Senior VP</v>
          </cell>
          <cell r="G25">
            <v>0</v>
          </cell>
          <cell r="H25">
            <v>0</v>
          </cell>
          <cell r="I25">
            <v>0</v>
          </cell>
          <cell r="J25">
            <v>0</v>
          </cell>
          <cell r="M25">
            <v>0</v>
          </cell>
          <cell r="N25">
            <v>0</v>
          </cell>
          <cell r="O25">
            <v>2008</v>
          </cell>
          <cell r="P25">
            <v>0</v>
          </cell>
          <cell r="Q25">
            <v>2009</v>
          </cell>
          <cell r="R25">
            <v>0</v>
          </cell>
          <cell r="S25">
            <v>2010</v>
          </cell>
          <cell r="T25">
            <v>0</v>
          </cell>
          <cell r="U25">
            <v>2011</v>
          </cell>
          <cell r="V25">
            <v>0</v>
          </cell>
          <cell r="W25">
            <v>2012</v>
          </cell>
          <cell r="X25">
            <v>0</v>
          </cell>
          <cell r="Y25">
            <v>0</v>
          </cell>
        </row>
        <row r="26">
          <cell r="C26" t="str">
            <v>Dooyong Lee</v>
          </cell>
          <cell r="D26">
            <v>0</v>
          </cell>
          <cell r="F26" t="str">
            <v>Executive Vice President</v>
          </cell>
          <cell r="G26">
            <v>0</v>
          </cell>
          <cell r="H26">
            <v>0</v>
          </cell>
          <cell r="I26">
            <v>0</v>
          </cell>
          <cell r="J26">
            <v>0</v>
          </cell>
          <cell r="M26" t="str">
            <v>Revenues</v>
          </cell>
          <cell r="N26">
            <v>0</v>
          </cell>
          <cell r="O26">
            <v>48.226999999999997</v>
          </cell>
          <cell r="P26">
            <v>0</v>
          </cell>
          <cell r="Q26">
            <v>67.34</v>
          </cell>
          <cell r="R26">
            <v>0</v>
          </cell>
          <cell r="S26">
            <v>4572</v>
          </cell>
          <cell r="T26">
            <v>0</v>
          </cell>
          <cell r="U26">
            <v>4135</v>
          </cell>
          <cell r="V26">
            <v>0</v>
          </cell>
          <cell r="W26">
            <v>4581</v>
          </cell>
          <cell r="X26">
            <v>0</v>
          </cell>
          <cell r="Y26">
            <v>0</v>
          </cell>
        </row>
        <row r="27">
          <cell r="C27" t="str">
            <v>Robert Stewart</v>
          </cell>
          <cell r="D27">
            <v>0</v>
          </cell>
          <cell r="F27" t="str">
            <v>Senior Vice President, Corporate Finance</v>
          </cell>
          <cell r="G27">
            <v>0</v>
          </cell>
          <cell r="H27">
            <v>0</v>
          </cell>
          <cell r="I27">
            <v>0</v>
          </cell>
          <cell r="J27">
            <v>0</v>
          </cell>
          <cell r="M27" t="str">
            <v xml:space="preserve">   % Growth</v>
          </cell>
          <cell r="N27">
            <v>0</v>
          </cell>
          <cell r="O27">
            <v>0.38483847810480953</v>
          </cell>
          <cell r="P27">
            <v>0</v>
          </cell>
          <cell r="Q27">
            <v>0.39631326850104731</v>
          </cell>
          <cell r="R27">
            <v>0</v>
          </cell>
          <cell r="S27">
            <v>66.894267894267884</v>
          </cell>
          <cell r="T27">
            <v>0</v>
          </cell>
          <cell r="U27">
            <v>-9.5581802274715688E-2</v>
          </cell>
          <cell r="V27">
            <v>0</v>
          </cell>
          <cell r="W27">
            <v>0.10785973397823456</v>
          </cell>
          <cell r="X27">
            <v>0</v>
          </cell>
          <cell r="Y27">
            <v>0</v>
          </cell>
        </row>
        <row r="28">
          <cell r="A28">
            <v>0</v>
          </cell>
          <cell r="B28">
            <v>0</v>
          </cell>
          <cell r="J28">
            <v>0</v>
          </cell>
          <cell r="M28" t="str">
            <v>EBITDA</v>
          </cell>
          <cell r="N28">
            <v>0</v>
          </cell>
          <cell r="O28">
            <v>-7.4589999999999987</v>
          </cell>
          <cell r="P28">
            <v>0</v>
          </cell>
          <cell r="Q28" t="e">
            <v>#REF!</v>
          </cell>
          <cell r="R28">
            <v>0</v>
          </cell>
          <cell r="S28">
            <v>1219</v>
          </cell>
          <cell r="T28">
            <v>0</v>
          </cell>
          <cell r="U28">
            <v>876.8</v>
          </cell>
          <cell r="V28">
            <v>0</v>
          </cell>
          <cell r="W28">
            <v>1138.3000000000002</v>
          </cell>
          <cell r="X28">
            <v>0</v>
          </cell>
          <cell r="Y28">
            <v>0</v>
          </cell>
        </row>
        <row r="29">
          <cell r="J29">
            <v>0</v>
          </cell>
          <cell r="M29" t="str">
            <v xml:space="preserve">   % Margin</v>
          </cell>
          <cell r="N29">
            <v>0</v>
          </cell>
          <cell r="O29">
            <v>-0.15466439961017686</v>
          </cell>
          <cell r="P29">
            <v>0</v>
          </cell>
          <cell r="Q29" t="e">
            <v>#REF!</v>
          </cell>
          <cell r="R29">
            <v>0</v>
          </cell>
          <cell r="S29">
            <v>0.26662292213473315</v>
          </cell>
          <cell r="T29">
            <v>0</v>
          </cell>
          <cell r="U29">
            <v>0.21204353083434099</v>
          </cell>
          <cell r="V29">
            <v>0</v>
          </cell>
          <cell r="W29">
            <v>0.24848286400349273</v>
          </cell>
          <cell r="X29">
            <v>0</v>
          </cell>
          <cell r="Y29">
            <v>0</v>
          </cell>
        </row>
        <row r="30">
          <cell r="A30">
            <v>0</v>
          </cell>
          <cell r="B30">
            <v>0</v>
          </cell>
          <cell r="C30" t="str">
            <v>Board Members</v>
          </cell>
          <cell r="D30">
            <v>0</v>
          </cell>
          <cell r="E30">
            <v>0</v>
          </cell>
          <cell r="F30" t="str">
            <v>Title</v>
          </cell>
          <cell r="G30">
            <v>0</v>
          </cell>
          <cell r="H30">
            <v>0</v>
          </cell>
          <cell r="I30">
            <v>0</v>
          </cell>
          <cell r="J30">
            <v>0</v>
          </cell>
          <cell r="M30" t="str">
            <v>Non-GAAP EPS</v>
          </cell>
          <cell r="N30">
            <v>0</v>
          </cell>
          <cell r="O30">
            <v>-0.47</v>
          </cell>
          <cell r="P30">
            <v>0</v>
          </cell>
          <cell r="Q30">
            <v>-0.38</v>
          </cell>
          <cell r="R30">
            <v>0</v>
          </cell>
          <cell r="S30">
            <v>0.84</v>
          </cell>
          <cell r="T30">
            <v>0</v>
          </cell>
          <cell r="U30">
            <v>0.5</v>
          </cell>
          <cell r="V30">
            <v>0</v>
          </cell>
          <cell r="W30">
            <v>1.7</v>
          </cell>
          <cell r="X30">
            <v>0</v>
          </cell>
          <cell r="Y30">
            <v>0</v>
          </cell>
        </row>
        <row r="31">
          <cell r="A31">
            <v>0</v>
          </cell>
          <cell r="B31">
            <v>0</v>
          </cell>
          <cell r="C31" t="str">
            <v>Paul R. Ryan, PhD</v>
          </cell>
          <cell r="D31">
            <v>0</v>
          </cell>
          <cell r="E31">
            <v>0</v>
          </cell>
          <cell r="F31" t="str">
            <v>Chairman</v>
          </cell>
          <cell r="G31">
            <v>0</v>
          </cell>
          <cell r="H31">
            <v>0</v>
          </cell>
          <cell r="I31">
            <v>0</v>
          </cell>
          <cell r="J31">
            <v>0</v>
          </cell>
          <cell r="M31">
            <v>0</v>
          </cell>
          <cell r="N31">
            <v>0</v>
          </cell>
          <cell r="O31">
            <v>0</v>
          </cell>
          <cell r="P31">
            <v>0</v>
          </cell>
          <cell r="Q31">
            <v>0</v>
          </cell>
          <cell r="R31">
            <v>0</v>
          </cell>
          <cell r="S31">
            <v>0</v>
          </cell>
          <cell r="T31">
            <v>0</v>
          </cell>
          <cell r="U31">
            <v>0</v>
          </cell>
          <cell r="V31">
            <v>0</v>
          </cell>
          <cell r="W31">
            <v>0</v>
          </cell>
          <cell r="X31">
            <v>0</v>
          </cell>
          <cell r="Y31">
            <v>0</v>
          </cell>
        </row>
        <row r="32">
          <cell r="C32" t="str">
            <v>Robert L. "Chip" Harris II</v>
          </cell>
          <cell r="D32" t="str">
            <v xml:space="preserve"> </v>
          </cell>
          <cell r="E32">
            <v>0</v>
          </cell>
          <cell r="F32" t="str">
            <v>Executive Chairman</v>
          </cell>
          <cell r="G32">
            <v>0</v>
          </cell>
          <cell r="H32">
            <v>0</v>
          </cell>
          <cell r="I32">
            <v>0</v>
          </cell>
          <cell r="J32">
            <v>0</v>
          </cell>
          <cell r="M32" t="str">
            <v>Stock Data</v>
          </cell>
          <cell r="N32">
            <v>0</v>
          </cell>
          <cell r="O32">
            <v>0</v>
          </cell>
          <cell r="P32">
            <v>0</v>
          </cell>
          <cell r="Q32">
            <v>0</v>
          </cell>
          <cell r="R32">
            <v>0</v>
          </cell>
          <cell r="S32" t="str">
            <v>Valuation Multiples</v>
          </cell>
          <cell r="T32">
            <v>0</v>
          </cell>
          <cell r="U32">
            <v>0</v>
          </cell>
          <cell r="V32">
            <v>0</v>
          </cell>
          <cell r="W32">
            <v>0</v>
          </cell>
          <cell r="X32">
            <v>0</v>
          </cell>
          <cell r="Y32">
            <v>0</v>
          </cell>
        </row>
        <row r="33">
          <cell r="C33" t="str">
            <v>G. Louis Graziadio III</v>
          </cell>
          <cell r="D33">
            <v>0</v>
          </cell>
          <cell r="E33">
            <v>0</v>
          </cell>
          <cell r="F33" t="str">
            <v>Director, Chiarman &amp; CEO, Second Southern Corporation</v>
          </cell>
          <cell r="G33">
            <v>0</v>
          </cell>
          <cell r="H33">
            <v>0</v>
          </cell>
          <cell r="I33">
            <v>0</v>
          </cell>
          <cell r="M33">
            <v>0</v>
          </cell>
          <cell r="N33">
            <v>0</v>
          </cell>
          <cell r="O33">
            <v>0</v>
          </cell>
          <cell r="P33">
            <v>0</v>
          </cell>
          <cell r="Q33">
            <v>0</v>
          </cell>
          <cell r="R33">
            <v>0</v>
          </cell>
          <cell r="S33">
            <v>0</v>
          </cell>
          <cell r="T33">
            <v>0</v>
          </cell>
          <cell r="U33">
            <v>0</v>
          </cell>
          <cell r="V33">
            <v>0</v>
          </cell>
          <cell r="W33">
            <v>0</v>
          </cell>
          <cell r="X33">
            <v>0</v>
          </cell>
          <cell r="Y33">
            <v>0</v>
          </cell>
        </row>
        <row r="34">
          <cell r="C34" t="str">
            <v>Fred A. de Boom MBA</v>
          </cell>
          <cell r="D34">
            <v>0</v>
          </cell>
          <cell r="F34" t="str">
            <v>Director, Principal, Sonfad Associates</v>
          </cell>
          <cell r="G34">
            <v>0</v>
          </cell>
          <cell r="J34">
            <v>0</v>
          </cell>
          <cell r="M34" t="str">
            <v>Closing Price at 06/28/2012</v>
          </cell>
          <cell r="N34">
            <v>0</v>
          </cell>
          <cell r="O34">
            <v>0</v>
          </cell>
          <cell r="P34">
            <v>0</v>
          </cell>
          <cell r="Q34">
            <v>9.7799999999999994</v>
          </cell>
          <cell r="R34">
            <v>0</v>
          </cell>
          <cell r="S34" t="str">
            <v>AV / CY11E Revenue</v>
          </cell>
          <cell r="T34">
            <v>0</v>
          </cell>
          <cell r="U34">
            <v>0</v>
          </cell>
          <cell r="V34">
            <v>0</v>
          </cell>
          <cell r="W34">
            <v>2.0028341534512508</v>
          </cell>
          <cell r="X34">
            <v>0</v>
          </cell>
          <cell r="Y34">
            <v>0</v>
          </cell>
        </row>
        <row r="35">
          <cell r="C35" t="str">
            <v>Bill S. Anderson</v>
          </cell>
          <cell r="F35" t="str">
            <v>Director, Chairman &amp; CEO, National Beverage Properties</v>
          </cell>
          <cell r="G35">
            <v>0</v>
          </cell>
          <cell r="H35">
            <v>0</v>
          </cell>
          <cell r="J35">
            <v>0</v>
          </cell>
          <cell r="M35" t="str">
            <v>52 Week High</v>
          </cell>
          <cell r="N35">
            <v>0</v>
          </cell>
          <cell r="O35">
            <v>0</v>
          </cell>
          <cell r="P35">
            <v>0</v>
          </cell>
          <cell r="Q35">
            <v>20.02</v>
          </cell>
          <cell r="R35">
            <v>0</v>
          </cell>
          <cell r="S35" t="str">
            <v>AV / CY12E Revenue</v>
          </cell>
          <cell r="T35">
            <v>0</v>
          </cell>
          <cell r="U35">
            <v>0</v>
          </cell>
          <cell r="V35">
            <v>0</v>
          </cell>
          <cell r="W35">
            <v>1.8078409134514128</v>
          </cell>
          <cell r="X35">
            <v>0</v>
          </cell>
          <cell r="Y35">
            <v>0</v>
          </cell>
        </row>
        <row r="36">
          <cell r="C36" t="str">
            <v>Edward Frykman</v>
          </cell>
          <cell r="D36">
            <v>0</v>
          </cell>
          <cell r="F36" t="str">
            <v>Director, Account Executive, Crowell, Weedon &amp; Co.</v>
          </cell>
          <cell r="G36">
            <v>0</v>
          </cell>
          <cell r="H36">
            <v>0</v>
          </cell>
          <cell r="J36">
            <v>0</v>
          </cell>
          <cell r="M36" t="str">
            <v>52 Week Low</v>
          </cell>
          <cell r="N36">
            <v>0</v>
          </cell>
          <cell r="O36">
            <v>0</v>
          </cell>
          <cell r="P36">
            <v>0</v>
          </cell>
          <cell r="Q36">
            <v>8.74</v>
          </cell>
          <cell r="R36">
            <v>0</v>
          </cell>
          <cell r="W36">
            <v>0</v>
          </cell>
          <cell r="X36">
            <v>0</v>
          </cell>
          <cell r="Y36">
            <v>0</v>
          </cell>
        </row>
        <row r="37">
          <cell r="C37">
            <v>0</v>
          </cell>
          <cell r="D37">
            <v>0</v>
          </cell>
          <cell r="F37">
            <v>0</v>
          </cell>
          <cell r="G37">
            <v>0</v>
          </cell>
          <cell r="H37">
            <v>0</v>
          </cell>
          <cell r="J37">
            <v>0</v>
          </cell>
          <cell r="M37">
            <v>0</v>
          </cell>
          <cell r="N37">
            <v>0</v>
          </cell>
          <cell r="O37">
            <v>0</v>
          </cell>
          <cell r="P37">
            <v>0</v>
          </cell>
          <cell r="Q37">
            <v>0</v>
          </cell>
          <cell r="R37">
            <v>0</v>
          </cell>
          <cell r="S37" t="str">
            <v>AV / CY11E EBITDA</v>
          </cell>
          <cell r="T37">
            <v>0</v>
          </cell>
          <cell r="U37">
            <v>0</v>
          </cell>
          <cell r="V37">
            <v>0</v>
          </cell>
          <cell r="W37">
            <v>9.4453914513240456</v>
          </cell>
          <cell r="X37">
            <v>0</v>
          </cell>
          <cell r="Y37">
            <v>0</v>
          </cell>
        </row>
        <row r="38">
          <cell r="C38" t="str">
            <v xml:space="preserve"> </v>
          </cell>
          <cell r="F38">
            <v>0</v>
          </cell>
          <cell r="G38">
            <v>0</v>
          </cell>
          <cell r="H38">
            <v>0</v>
          </cell>
          <cell r="M38" t="str">
            <v>Shares Outstanding</v>
          </cell>
          <cell r="N38">
            <v>0</v>
          </cell>
          <cell r="O38">
            <v>0</v>
          </cell>
          <cell r="P38">
            <v>0</v>
          </cell>
          <cell r="Q38">
            <v>251.19828471584074</v>
          </cell>
          <cell r="R38">
            <v>0</v>
          </cell>
          <cell r="S38" t="str">
            <v>AV / CY12E EBITDA</v>
          </cell>
          <cell r="T38">
            <v>0</v>
          </cell>
          <cell r="U38">
            <v>0</v>
          </cell>
          <cell r="V38">
            <v>0</v>
          </cell>
          <cell r="W38">
            <v>7.2755154392698946</v>
          </cell>
          <cell r="X38">
            <v>0</v>
          </cell>
          <cell r="Y38">
            <v>0</v>
          </cell>
        </row>
        <row r="39">
          <cell r="J39" t="str">
            <v>%  Held</v>
          </cell>
          <cell r="M39" t="str">
            <v xml:space="preserve">Equity Value </v>
          </cell>
          <cell r="N39">
            <v>0</v>
          </cell>
          <cell r="O39">
            <v>0</v>
          </cell>
          <cell r="P39">
            <v>0</v>
          </cell>
          <cell r="Q39">
            <v>2456.7192245209221</v>
          </cell>
          <cell r="R39">
            <v>0</v>
          </cell>
          <cell r="X39">
            <v>0</v>
          </cell>
          <cell r="Y39">
            <v>0</v>
          </cell>
        </row>
        <row r="40">
          <cell r="C40" t="str">
            <v>Ownership</v>
          </cell>
          <cell r="D40">
            <v>0</v>
          </cell>
          <cell r="E40">
            <v>0</v>
          </cell>
          <cell r="F40">
            <v>0</v>
          </cell>
          <cell r="G40">
            <v>0</v>
          </cell>
          <cell r="H40">
            <v>0</v>
          </cell>
          <cell r="I40" t="str">
            <v>MM Shares</v>
          </cell>
          <cell r="M40" t="str">
            <v xml:space="preserve">  Plus Debt</v>
          </cell>
          <cell r="N40">
            <v>0</v>
          </cell>
          <cell r="O40">
            <v>0</v>
          </cell>
          <cell r="P40">
            <v>0</v>
          </cell>
          <cell r="Q40">
            <v>6585</v>
          </cell>
          <cell r="R40">
            <v>0</v>
          </cell>
          <cell r="S40" t="str">
            <v>Price / CY11E EPS</v>
          </cell>
          <cell r="T40">
            <v>0</v>
          </cell>
          <cell r="U40">
            <v>0</v>
          </cell>
          <cell r="V40">
            <v>0</v>
          </cell>
          <cell r="W40">
            <v>19.559999999999999</v>
          </cell>
          <cell r="X40">
            <v>0</v>
          </cell>
          <cell r="Y40">
            <v>0</v>
          </cell>
        </row>
        <row r="41">
          <cell r="J41">
            <v>1.4479076495742649E-2</v>
          </cell>
          <cell r="M41" t="str">
            <v xml:space="preserve">  Less Cash (1)</v>
          </cell>
          <cell r="N41">
            <v>0</v>
          </cell>
          <cell r="O41">
            <v>0</v>
          </cell>
          <cell r="P41">
            <v>0</v>
          </cell>
          <cell r="Q41">
            <v>760</v>
          </cell>
          <cell r="R41">
            <v>0</v>
          </cell>
          <cell r="S41" t="str">
            <v>Price / CY12E EPS</v>
          </cell>
          <cell r="T41">
            <v>0</v>
          </cell>
          <cell r="U41">
            <v>0</v>
          </cell>
          <cell r="V41">
            <v>0</v>
          </cell>
          <cell r="W41">
            <v>5.7529411764705882</v>
          </cell>
          <cell r="X41">
            <v>0</v>
          </cell>
          <cell r="Y41">
            <v>0</v>
          </cell>
        </row>
        <row r="42">
          <cell r="C42" t="str">
            <v>Fidelity Management &amp; Research Co.</v>
          </cell>
          <cell r="D42">
            <v>0</v>
          </cell>
          <cell r="E42">
            <v>0</v>
          </cell>
          <cell r="F42">
            <v>0</v>
          </cell>
          <cell r="I42">
            <v>3.6371191799999996</v>
          </cell>
          <cell r="J42">
            <v>1.0907782006153215E-2</v>
          </cell>
          <cell r="M42" t="str">
            <v>Aggregate Value</v>
          </cell>
          <cell r="N42">
            <v>0</v>
          </cell>
          <cell r="O42">
            <v>0</v>
          </cell>
          <cell r="Q42">
            <v>8281.7192245209226</v>
          </cell>
          <cell r="R42">
            <v>0</v>
          </cell>
          <cell r="S42">
            <v>0</v>
          </cell>
          <cell r="T42">
            <v>0</v>
          </cell>
          <cell r="U42">
            <v>0</v>
          </cell>
          <cell r="V42">
            <v>0</v>
          </cell>
          <cell r="W42">
            <v>0</v>
          </cell>
          <cell r="X42">
            <v>0</v>
          </cell>
          <cell r="Y42">
            <v>0</v>
          </cell>
        </row>
        <row r="43">
          <cell r="C43" t="str">
            <v>Eagle Asset Management, Inc.</v>
          </cell>
          <cell r="D43">
            <v>0</v>
          </cell>
          <cell r="E43">
            <v>0</v>
          </cell>
          <cell r="F43">
            <v>0</v>
          </cell>
          <cell r="I43">
            <v>2.7400161299999999</v>
          </cell>
          <cell r="J43">
            <v>1.0076788274503597E-2</v>
          </cell>
          <cell r="N43">
            <v>0</v>
          </cell>
          <cell r="O43">
            <v>0</v>
          </cell>
          <cell r="P43">
            <v>0</v>
          </cell>
          <cell r="Q43">
            <v>0</v>
          </cell>
          <cell r="R43">
            <v>0</v>
          </cell>
          <cell r="S43">
            <v>0</v>
          </cell>
          <cell r="T43">
            <v>0</v>
          </cell>
          <cell r="U43">
            <v>0</v>
          </cell>
          <cell r="V43">
            <v>0</v>
          </cell>
          <cell r="W43">
            <v>0</v>
          </cell>
          <cell r="X43">
            <v>0</v>
          </cell>
          <cell r="Y43">
            <v>0</v>
          </cell>
        </row>
        <row r="44">
          <cell r="C44" t="str">
            <v>Soros Fund Management LLC</v>
          </cell>
          <cell r="D44">
            <v>0</v>
          </cell>
          <cell r="E44">
            <v>0</v>
          </cell>
          <cell r="F44">
            <v>0</v>
          </cell>
          <cell r="I44">
            <v>2.5312719299999999</v>
          </cell>
          <cell r="J44">
            <v>8.8500832420684451E-3</v>
          </cell>
          <cell r="M44">
            <v>0</v>
          </cell>
          <cell r="N44">
            <v>0</v>
          </cell>
          <cell r="O44">
            <v>0</v>
          </cell>
          <cell r="P44">
            <v>0</v>
          </cell>
          <cell r="Q44">
            <v>0</v>
          </cell>
          <cell r="R44">
            <v>0</v>
          </cell>
          <cell r="S44">
            <v>0</v>
          </cell>
          <cell r="T44">
            <v>0</v>
          </cell>
          <cell r="U44">
            <v>0</v>
          </cell>
          <cell r="V44">
            <v>0</v>
          </cell>
          <cell r="W44">
            <v>0</v>
          </cell>
          <cell r="X44">
            <v>0</v>
          </cell>
          <cell r="Y44">
            <v>0</v>
          </cell>
        </row>
        <row r="45">
          <cell r="C45" t="str">
            <v>The Vanguard Group, Inc.</v>
          </cell>
          <cell r="D45">
            <v>0</v>
          </cell>
          <cell r="E45">
            <v>0</v>
          </cell>
          <cell r="F45">
            <v>0</v>
          </cell>
          <cell r="I45">
            <v>2.22312573</v>
          </cell>
          <cell r="J45">
            <v>8.2505806213783606E-3</v>
          </cell>
          <cell r="M45" t="str">
            <v>(1)  Includes interest bearing debt.</v>
          </cell>
          <cell r="N45">
            <v>0</v>
          </cell>
          <cell r="O45">
            <v>0</v>
          </cell>
          <cell r="P45">
            <v>0</v>
          </cell>
          <cell r="Q45">
            <v>0</v>
          </cell>
          <cell r="R45">
            <v>0</v>
          </cell>
          <cell r="S45">
            <v>0</v>
          </cell>
          <cell r="T45">
            <v>0</v>
          </cell>
          <cell r="U45">
            <v>0</v>
          </cell>
          <cell r="V45">
            <v>0</v>
          </cell>
          <cell r="W45">
            <v>0</v>
          </cell>
          <cell r="X45">
            <v>0</v>
          </cell>
          <cell r="Y45">
            <v>0</v>
          </cell>
        </row>
        <row r="46">
          <cell r="C46" t="str">
            <v>BlackRock Fund Advisors</v>
          </cell>
          <cell r="D46">
            <v>0</v>
          </cell>
          <cell r="E46">
            <v>0</v>
          </cell>
          <cell r="F46">
            <v>0</v>
          </cell>
          <cell r="I46">
            <v>2.0725316999999999</v>
          </cell>
          <cell r="J46">
            <v>6.602443053606616E-3</v>
          </cell>
          <cell r="M46" t="str">
            <v>(2)  Includes cash, and short/long term investments.</v>
          </cell>
          <cell r="N46">
            <v>0</v>
          </cell>
          <cell r="O46">
            <v>0</v>
          </cell>
          <cell r="P46">
            <v>0</v>
          </cell>
          <cell r="Q46">
            <v>0</v>
          </cell>
          <cell r="R46">
            <v>0</v>
          </cell>
          <cell r="S46">
            <v>0</v>
          </cell>
          <cell r="T46">
            <v>0</v>
          </cell>
          <cell r="U46">
            <v>0</v>
          </cell>
          <cell r="V46">
            <v>0</v>
          </cell>
          <cell r="W46">
            <v>0</v>
          </cell>
          <cell r="X46">
            <v>0</v>
          </cell>
          <cell r="Y46">
            <v>0</v>
          </cell>
        </row>
        <row r="47">
          <cell r="C47" t="str">
            <v>Apex Capital LLC</v>
          </cell>
          <cell r="D47">
            <v>0</v>
          </cell>
          <cell r="E47">
            <v>0</v>
          </cell>
          <cell r="F47">
            <v>0</v>
          </cell>
          <cell r="I47">
            <v>1.6585223699999998</v>
          </cell>
          <cell r="J47">
            <v>6.1275894926639774E-3</v>
          </cell>
          <cell r="M47">
            <v>0</v>
          </cell>
          <cell r="N47">
            <v>0</v>
          </cell>
          <cell r="O47">
            <v>0</v>
          </cell>
          <cell r="P47">
            <v>0</v>
          </cell>
          <cell r="Q47">
            <v>0</v>
          </cell>
          <cell r="R47">
            <v>0</v>
          </cell>
          <cell r="S47">
            <v>0</v>
          </cell>
          <cell r="T47">
            <v>0</v>
          </cell>
          <cell r="U47">
            <v>0</v>
          </cell>
          <cell r="V47">
            <v>0</v>
          </cell>
          <cell r="W47">
            <v>0</v>
          </cell>
          <cell r="X47">
            <v>0</v>
          </cell>
          <cell r="Y47">
            <v>0</v>
          </cell>
        </row>
        <row r="48">
          <cell r="C48" t="str">
            <v>Columbia Partners LLC Investment Management</v>
          </cell>
          <cell r="D48">
            <v>0</v>
          </cell>
          <cell r="E48">
            <v>0</v>
          </cell>
          <cell r="F48">
            <v>0</v>
          </cell>
          <cell r="G48">
            <v>0</v>
          </cell>
          <cell r="H48">
            <v>0</v>
          </cell>
          <cell r="I48">
            <v>1.5392399699999999</v>
          </cell>
          <cell r="J48">
            <v>5.5676580020524481E-3</v>
          </cell>
          <cell r="S48" t="str">
            <v>Additional Information</v>
          </cell>
          <cell r="T48">
            <v>0</v>
          </cell>
          <cell r="U48">
            <v>0</v>
          </cell>
          <cell r="V48">
            <v>0</v>
          </cell>
          <cell r="W48">
            <v>0</v>
          </cell>
        </row>
        <row r="49">
          <cell r="C49" t="str">
            <v>OppenheimerFunds, Inc.</v>
          </cell>
          <cell r="D49">
            <v>0</v>
          </cell>
          <cell r="E49">
            <v>0</v>
          </cell>
          <cell r="F49">
            <v>0</v>
          </cell>
          <cell r="G49">
            <v>0</v>
          </cell>
          <cell r="H49">
            <v>0</v>
          </cell>
          <cell r="I49">
            <v>1.3985861399999999</v>
          </cell>
          <cell r="J49">
            <v>3.81267858092426E-3</v>
          </cell>
          <cell r="S49" t="str">
            <v>5-Year Revenue CAGR</v>
          </cell>
          <cell r="T49">
            <v>0</v>
          </cell>
          <cell r="U49">
            <v>0</v>
          </cell>
          <cell r="V49">
            <v>0</v>
          </cell>
          <cell r="W49">
            <v>0.37675494995117931</v>
          </cell>
        </row>
        <row r="50">
          <cell r="C50" t="str">
            <v>State Street Global Advisors</v>
          </cell>
          <cell r="D50">
            <v>0</v>
          </cell>
          <cell r="E50">
            <v>0</v>
          </cell>
          <cell r="F50">
            <v>0</v>
          </cell>
          <cell r="G50">
            <v>0</v>
          </cell>
          <cell r="H50">
            <v>0</v>
          </cell>
          <cell r="I50">
            <v>0.95773831970099987</v>
          </cell>
          <cell r="J50">
            <v>3.7058363318565163E-3</v>
          </cell>
          <cell r="S50" t="str">
            <v>5-Year EBITDA CAGR</v>
          </cell>
          <cell r="T50">
            <v>0</v>
          </cell>
          <cell r="U50">
            <v>0</v>
          </cell>
          <cell r="V50">
            <v>0</v>
          </cell>
          <cell r="W50" t="str">
            <v>NM</v>
          </cell>
        </row>
        <row r="51">
          <cell r="C51" t="str">
            <v>Calamos Advisors LLC</v>
          </cell>
          <cell r="D51">
            <v>0</v>
          </cell>
          <cell r="E51">
            <v>0</v>
          </cell>
          <cell r="F51">
            <v>0</v>
          </cell>
          <cell r="G51">
            <v>0</v>
          </cell>
          <cell r="H51">
            <v>0</v>
          </cell>
          <cell r="I51">
            <v>0.93089973000000004</v>
          </cell>
          <cell r="J51">
            <v>7.8380516100950079E-2</v>
          </cell>
          <cell r="S51" t="str">
            <v>Long Term EPS Growth Rate</v>
          </cell>
          <cell r="T51">
            <v>0</v>
          </cell>
          <cell r="U51">
            <v>0</v>
          </cell>
          <cell r="V51">
            <v>0</v>
          </cell>
          <cell r="W51">
            <v>0.36200000000000004</v>
          </cell>
        </row>
        <row r="52">
          <cell r="C52" t="str">
            <v>Top 10 Institutional Holdings (%)</v>
          </cell>
          <cell r="D52">
            <v>0</v>
          </cell>
          <cell r="E52">
            <v>0</v>
          </cell>
          <cell r="F52">
            <v>0</v>
          </cell>
          <cell r="G52">
            <v>0</v>
          </cell>
          <cell r="H52">
            <v>0</v>
          </cell>
          <cell r="I52">
            <v>19.689051199700998</v>
          </cell>
          <cell r="J52">
            <v>4.997048452858496E-3</v>
          </cell>
          <cell r="S52" t="str">
            <v>52 Week Beta</v>
          </cell>
          <cell r="T52">
            <v>0</v>
          </cell>
          <cell r="U52">
            <v>0</v>
          </cell>
          <cell r="V52">
            <v>0</v>
          </cell>
          <cell r="W52">
            <v>1.9725229999999998</v>
          </cell>
        </row>
        <row r="53">
          <cell r="C53" t="str">
            <v>All Directors and Officers</v>
          </cell>
          <cell r="D53">
            <v>0</v>
          </cell>
          <cell r="E53">
            <v>0</v>
          </cell>
          <cell r="F53">
            <v>0</v>
          </cell>
          <cell r="G53">
            <v>0</v>
          </cell>
          <cell r="H53">
            <v>0</v>
          </cell>
          <cell r="I53">
            <v>1.25525</v>
          </cell>
          <cell r="J53">
            <v>1</v>
          </cell>
          <cell r="S53" t="str">
            <v>30-Day Avg Volume (MM)</v>
          </cell>
          <cell r="W53">
            <v>0.4143787333333333</v>
          </cell>
        </row>
        <row r="54">
          <cell r="C54" t="str">
            <v>Total Shares Outstanding</v>
          </cell>
          <cell r="D54">
            <v>0</v>
          </cell>
          <cell r="E54">
            <v>0</v>
          </cell>
          <cell r="F54">
            <v>0</v>
          </cell>
          <cell r="G54">
            <v>0</v>
          </cell>
          <cell r="H54">
            <v>0</v>
          </cell>
          <cell r="I54">
            <v>251.19828471584074</v>
          </cell>
          <cell r="J54">
            <v>0</v>
          </cell>
          <cell r="S54" t="str">
            <v>5-Day Avg Volume (MM)</v>
          </cell>
          <cell r="W54">
            <v>0.32982319999999998</v>
          </cell>
        </row>
        <row r="55">
          <cell r="C55">
            <v>0</v>
          </cell>
          <cell r="D55">
            <v>0</v>
          </cell>
          <cell r="E55">
            <v>0</v>
          </cell>
          <cell r="F55">
            <v>0</v>
          </cell>
          <cell r="G55">
            <v>0</v>
          </cell>
          <cell r="H55">
            <v>0</v>
          </cell>
          <cell r="I55">
            <v>0</v>
          </cell>
          <cell r="J55">
            <v>0</v>
          </cell>
          <cell r="W55">
            <v>0</v>
          </cell>
        </row>
        <row r="56">
          <cell r="C56">
            <v>0</v>
          </cell>
          <cell r="D56">
            <v>0</v>
          </cell>
          <cell r="E56">
            <v>0</v>
          </cell>
          <cell r="F56">
            <v>0</v>
          </cell>
          <cell r="G56">
            <v>0</v>
          </cell>
          <cell r="H56">
            <v>0</v>
          </cell>
          <cell r="I56">
            <v>0</v>
          </cell>
          <cell r="J56">
            <v>0</v>
          </cell>
          <cell r="M56" t="str">
            <v>Executives/Board:</v>
          </cell>
          <cell r="W56">
            <v>0</v>
          </cell>
        </row>
        <row r="57">
          <cell r="C57">
            <v>0</v>
          </cell>
          <cell r="D57">
            <v>0</v>
          </cell>
          <cell r="E57">
            <v>0</v>
          </cell>
          <cell r="F57">
            <v>0</v>
          </cell>
          <cell r="G57">
            <v>0</v>
          </cell>
          <cell r="H57">
            <v>0</v>
          </cell>
          <cell r="I57">
            <v>0</v>
          </cell>
          <cell r="J57">
            <v>0</v>
          </cell>
          <cell r="M57" t="str">
            <v>Harris Robert L. II</v>
          </cell>
          <cell r="O57" t="str">
            <v>Executive Chairman</v>
          </cell>
          <cell r="W57">
            <v>0</v>
          </cell>
        </row>
        <row r="58">
          <cell r="C58">
            <v>0</v>
          </cell>
          <cell r="D58">
            <v>0</v>
          </cell>
          <cell r="E58">
            <v>0</v>
          </cell>
          <cell r="F58">
            <v>0</v>
          </cell>
          <cell r="G58">
            <v>0</v>
          </cell>
          <cell r="H58">
            <v>0</v>
          </cell>
          <cell r="I58">
            <v>0</v>
          </cell>
          <cell r="M58" t="str">
            <v>Ryan Paul R. PhD</v>
          </cell>
          <cell r="O58" t="str">
            <v>President &amp; Chief Executive Officer</v>
          </cell>
          <cell r="W58">
            <v>0</v>
          </cell>
        </row>
        <row r="59">
          <cell r="M59" t="str">
            <v>Haynes Clayton J. CPA</v>
          </cell>
          <cell r="O59" t="str">
            <v>Chief Financial Officer, Treasurer &amp; Senior VP</v>
          </cell>
          <cell r="W59">
            <v>0</v>
          </cell>
          <cell r="AF59" t="str">
            <v>Harris Robert L. II</v>
          </cell>
          <cell r="AI59" t="str">
            <v>Executive Chairman</v>
          </cell>
        </row>
        <row r="60">
          <cell r="G60">
            <v>0</v>
          </cell>
          <cell r="H60">
            <v>0</v>
          </cell>
          <cell r="M60" t="str">
            <v>Graziadio G. Louis III</v>
          </cell>
          <cell r="O60" t="str">
            <v>Independent Director</v>
          </cell>
          <cell r="W60">
            <v>0</v>
          </cell>
          <cell r="AF60" t="str">
            <v>Ryan Paul R. PhD</v>
          </cell>
          <cell r="AI60" t="str">
            <v>President &amp; Chief Executive Officer</v>
          </cell>
        </row>
        <row r="61">
          <cell r="G61">
            <v>0</v>
          </cell>
          <cell r="H61">
            <v>0</v>
          </cell>
          <cell r="M61" t="str">
            <v>Frykman Edward W.</v>
          </cell>
          <cell r="W61">
            <v>0</v>
          </cell>
          <cell r="AF61" t="str">
            <v>Haynes Clayton J. CPA</v>
          </cell>
          <cell r="AI61" t="str">
            <v>Chief Financial Officer, Treasurer &amp; Senior VP</v>
          </cell>
        </row>
        <row r="62">
          <cell r="G62">
            <v>0</v>
          </cell>
          <cell r="H62">
            <v>0</v>
          </cell>
          <cell r="M62" t="str">
            <v>de Boom Fred A. MBA</v>
          </cell>
          <cell r="O62" t="str">
            <v>Number of Employees:</v>
          </cell>
          <cell r="Q62">
            <v>55</v>
          </cell>
          <cell r="AF62" t="str">
            <v>Graziadio G. Louis III</v>
          </cell>
          <cell r="AI62" t="str">
            <v>Independent Director</v>
          </cell>
        </row>
        <row r="63">
          <cell r="G63">
            <v>0</v>
          </cell>
          <cell r="H63">
            <v>0</v>
          </cell>
          <cell r="M63" t="str">
            <v>Anderson Bill S.</v>
          </cell>
          <cell r="O63" t="str">
            <v>Fiscal Year End</v>
          </cell>
          <cell r="Q63" t="str">
            <v>12/2011</v>
          </cell>
          <cell r="AF63" t="str">
            <v>Frykman Edward W.</v>
          </cell>
          <cell r="AI63" t="str">
            <v>Independent Director</v>
          </cell>
        </row>
        <row r="64">
          <cell r="C64">
            <v>0</v>
          </cell>
          <cell r="D64">
            <v>0</v>
          </cell>
          <cell r="E64">
            <v>0</v>
          </cell>
          <cell r="F64">
            <v>0</v>
          </cell>
          <cell r="G64">
            <v>0</v>
          </cell>
          <cell r="H64">
            <v>0</v>
          </cell>
          <cell r="M64" t="str">
            <v>Lee Dooyong</v>
          </cell>
          <cell r="O64" t="str">
            <v>Address:</v>
          </cell>
          <cell r="AF64" t="str">
            <v>de Boom Fred A. MBA</v>
          </cell>
          <cell r="AI64" t="str">
            <v>Director</v>
          </cell>
        </row>
        <row r="65">
          <cell r="C65">
            <v>0</v>
          </cell>
          <cell r="D65">
            <v>0</v>
          </cell>
          <cell r="E65">
            <v>0</v>
          </cell>
          <cell r="F65">
            <v>0</v>
          </cell>
          <cell r="G65">
            <v>0</v>
          </cell>
          <cell r="H65">
            <v>0</v>
          </cell>
          <cell r="M65" t="str">
            <v>Key Marvin E. MBA, CFA</v>
          </cell>
          <cell r="O65" t="str">
            <v>Address:</v>
          </cell>
          <cell r="Q65" t="str">
            <v>500 Newport Center Drive</v>
          </cell>
          <cell r="AF65" t="str">
            <v>Anderson Bill S.</v>
          </cell>
          <cell r="AI65" t="str">
            <v>Independent Director</v>
          </cell>
        </row>
        <row r="66">
          <cell r="C66">
            <v>0</v>
          </cell>
          <cell r="E66">
            <v>0</v>
          </cell>
          <cell r="F66">
            <v>0</v>
          </cell>
          <cell r="G66">
            <v>0</v>
          </cell>
          <cell r="H66">
            <v>0</v>
          </cell>
          <cell r="I66">
            <v>0</v>
          </cell>
          <cell r="M66" t="str">
            <v>Burnett Craig</v>
          </cell>
          <cell r="O66" t="str">
            <v>City</v>
          </cell>
          <cell r="Q66" t="str">
            <v>Newport Beach</v>
          </cell>
          <cell r="AF66" t="str">
            <v>Lee Dooyong</v>
          </cell>
          <cell r="AI66" t="str">
            <v>Executive Vice President</v>
          </cell>
        </row>
        <row r="67">
          <cell r="C67">
            <v>0</v>
          </cell>
          <cell r="E67">
            <v>0</v>
          </cell>
          <cell r="F67">
            <v>0</v>
          </cell>
          <cell r="G67">
            <v>0</v>
          </cell>
          <cell r="H67">
            <v>0</v>
          </cell>
          <cell r="M67" t="str">
            <v>Stewart Robert</v>
          </cell>
          <cell r="O67" t="str">
            <v>State</v>
          </cell>
          <cell r="Q67" t="str">
            <v>California</v>
          </cell>
          <cell r="AF67" t="str">
            <v>Key Marvin E. MBA, CFA</v>
          </cell>
          <cell r="AI67" t="str">
            <v>Senior Vice President</v>
          </cell>
        </row>
        <row r="68">
          <cell r="C68">
            <v>0</v>
          </cell>
          <cell r="E68">
            <v>0</v>
          </cell>
          <cell r="F68">
            <v>0</v>
          </cell>
          <cell r="G68">
            <v>0</v>
          </cell>
          <cell r="H68">
            <v>0</v>
          </cell>
          <cell r="M68" t="str">
            <v>Treska Edward Joseph</v>
          </cell>
          <cell r="O68" t="str">
            <v>Zip:</v>
          </cell>
          <cell r="Q68" t="str">
            <v>92660</v>
          </cell>
          <cell r="AF68" t="str">
            <v>Burnett Craig</v>
          </cell>
          <cell r="AI68" t="str">
            <v>Vice President</v>
          </cell>
        </row>
        <row r="69">
          <cell r="C69">
            <v>0</v>
          </cell>
          <cell r="E69">
            <v>0</v>
          </cell>
          <cell r="F69">
            <v>0</v>
          </cell>
          <cell r="G69">
            <v>0</v>
          </cell>
          <cell r="H69">
            <v>0</v>
          </cell>
          <cell r="M69">
            <v>0</v>
          </cell>
          <cell r="O69" t="str">
            <v>Phone:</v>
          </cell>
          <cell r="Q69" t="str">
            <v>+1.949.480.8300</v>
          </cell>
          <cell r="AF69" t="str">
            <v>Stewart Robert</v>
          </cell>
          <cell r="AI69" t="str">
            <v>Senior VP-Corporate Finance &amp; Investor Relations</v>
          </cell>
        </row>
        <row r="70">
          <cell r="C70">
            <v>0</v>
          </cell>
          <cell r="E70">
            <v>0</v>
          </cell>
          <cell r="F70">
            <v>0</v>
          </cell>
          <cell r="G70">
            <v>0</v>
          </cell>
          <cell r="H70">
            <v>0</v>
          </cell>
          <cell r="M70" t="str">
            <v>Type in date you want for Income Statement Data</v>
          </cell>
          <cell r="N70">
            <v>0</v>
          </cell>
          <cell r="O70">
            <v>0</v>
          </cell>
          <cell r="P70">
            <v>0</v>
          </cell>
          <cell r="Q70">
            <v>0</v>
          </cell>
          <cell r="R70">
            <v>0</v>
          </cell>
          <cell r="AF70" t="str">
            <v>Treska Edward Joseph</v>
          </cell>
          <cell r="AI70" t="str">
            <v>Secretary, Vice President &amp; General Counsel</v>
          </cell>
        </row>
        <row r="71">
          <cell r="C71">
            <v>0</v>
          </cell>
          <cell r="E71">
            <v>0</v>
          </cell>
          <cell r="F71">
            <v>0</v>
          </cell>
          <cell r="G71">
            <v>0</v>
          </cell>
          <cell r="H71">
            <v>0</v>
          </cell>
          <cell r="M71">
            <v>2005</v>
          </cell>
          <cell r="N71">
            <v>2006</v>
          </cell>
          <cell r="O71">
            <v>2007</v>
          </cell>
          <cell r="P71">
            <v>2008</v>
          </cell>
          <cell r="Q71">
            <v>2008</v>
          </cell>
          <cell r="R71">
            <v>0</v>
          </cell>
          <cell r="U71">
            <v>20130214</v>
          </cell>
          <cell r="W71" t="str">
            <v xml:space="preserve">If EPS =2004, Leave fromula alone.  </v>
          </cell>
          <cell r="AF71">
            <v>0</v>
          </cell>
          <cell r="AI71">
            <v>0</v>
          </cell>
        </row>
        <row r="72">
          <cell r="C72">
            <v>0</v>
          </cell>
          <cell r="E72">
            <v>0</v>
          </cell>
          <cell r="F72">
            <v>0</v>
          </cell>
          <cell r="G72">
            <v>0</v>
          </cell>
          <cell r="H72">
            <v>0</v>
          </cell>
          <cell r="M72">
            <v>19.574000000000002</v>
          </cell>
          <cell r="N72">
            <v>34.825000000000003</v>
          </cell>
          <cell r="O72">
            <v>52.597000000000001</v>
          </cell>
          <cell r="P72">
            <v>0</v>
          </cell>
          <cell r="Q72">
            <v>48.226999999999997</v>
          </cell>
          <cell r="R72">
            <v>0</v>
          </cell>
          <cell r="W72" t="str">
            <v>If EPS Date = 2003, paste in following formula below (in red).</v>
          </cell>
          <cell r="AF72">
            <v>0</v>
          </cell>
          <cell r="AI72">
            <v>0</v>
          </cell>
        </row>
        <row r="73">
          <cell r="C73">
            <v>0</v>
          </cell>
          <cell r="E73">
            <v>0</v>
          </cell>
          <cell r="F73">
            <v>0</v>
          </cell>
          <cell r="G73">
            <v>0</v>
          </cell>
          <cell r="H73">
            <v>0</v>
          </cell>
          <cell r="L73">
            <v>0</v>
          </cell>
          <cell r="M73">
            <v>-1.194</v>
          </cell>
          <cell r="N73">
            <v>-6.4000000000000057E-2</v>
          </cell>
          <cell r="O73">
            <v>-1.4500000000000002</v>
          </cell>
          <cell r="P73">
            <v>0</v>
          </cell>
          <cell r="Q73">
            <v>-7.4589999999999987</v>
          </cell>
          <cell r="R73">
            <v>0</v>
          </cell>
          <cell r="X73">
            <v>2012</v>
          </cell>
          <cell r="AF73">
            <v>0</v>
          </cell>
          <cell r="AI73">
            <v>0</v>
          </cell>
        </row>
        <row r="74">
          <cell r="C74">
            <v>0</v>
          </cell>
          <cell r="E74">
            <v>0</v>
          </cell>
          <cell r="F74">
            <v>0</v>
          </cell>
          <cell r="G74">
            <v>0</v>
          </cell>
          <cell r="H74">
            <v>0</v>
          </cell>
          <cell r="M74">
            <v>-0.23</v>
          </cell>
          <cell r="N74">
            <v>-0.2</v>
          </cell>
          <cell r="O74">
            <v>-0.4</v>
          </cell>
          <cell r="P74">
            <v>0</v>
          </cell>
          <cell r="Q74">
            <v>-0.47</v>
          </cell>
          <cell r="R74">
            <v>0</v>
          </cell>
          <cell r="S74">
            <v>0</v>
          </cell>
          <cell r="X74">
            <v>277.09000000000003</v>
          </cell>
          <cell r="AF74">
            <v>0</v>
          </cell>
          <cell r="AI74">
            <v>0</v>
          </cell>
        </row>
        <row r="75">
          <cell r="C75">
            <v>0</v>
          </cell>
          <cell r="E75">
            <v>0</v>
          </cell>
          <cell r="F75">
            <v>0</v>
          </cell>
          <cell r="G75">
            <v>0</v>
          </cell>
          <cell r="H75">
            <v>0</v>
          </cell>
          <cell r="M75">
            <v>0.37675494995117931</v>
          </cell>
          <cell r="S75">
            <v>2009</v>
          </cell>
          <cell r="T75">
            <v>0</v>
          </cell>
          <cell r="U75">
            <v>2010</v>
          </cell>
          <cell r="V75">
            <v>0</v>
          </cell>
          <cell r="W75">
            <v>2011</v>
          </cell>
          <cell r="X75">
            <v>152.67580000000001</v>
          </cell>
          <cell r="AF75">
            <v>0</v>
          </cell>
          <cell r="AI75">
            <v>0</v>
          </cell>
        </row>
        <row r="76">
          <cell r="C76">
            <v>0</v>
          </cell>
          <cell r="E76">
            <v>0</v>
          </cell>
          <cell r="F76">
            <v>0</v>
          </cell>
          <cell r="G76">
            <v>0</v>
          </cell>
          <cell r="H76">
            <v>0</v>
          </cell>
          <cell r="M76">
            <v>-4.8404164880782705</v>
          </cell>
          <cell r="S76">
            <v>67.34</v>
          </cell>
          <cell r="T76">
            <v>0</v>
          </cell>
          <cell r="U76">
            <v>131.82900000000001</v>
          </cell>
          <cell r="V76">
            <v>0</v>
          </cell>
          <cell r="W76">
            <v>172.256</v>
          </cell>
          <cell r="X76">
            <v>2</v>
          </cell>
          <cell r="AF76">
            <v>0</v>
          </cell>
          <cell r="AI76">
            <v>0</v>
          </cell>
        </row>
        <row r="77">
          <cell r="C77">
            <v>0</v>
          </cell>
          <cell r="E77">
            <v>0</v>
          </cell>
          <cell r="F77">
            <v>0</v>
          </cell>
          <cell r="G77">
            <v>0</v>
          </cell>
          <cell r="H77">
            <v>0</v>
          </cell>
          <cell r="M77">
            <v>36.200000000000003</v>
          </cell>
          <cell r="S77">
            <v>-0.66500000000000004</v>
          </cell>
          <cell r="T77">
            <v>0</v>
          </cell>
          <cell r="U77">
            <v>45.773000000000003</v>
          </cell>
          <cell r="V77">
            <v>0</v>
          </cell>
          <cell r="W77">
            <v>53.465250000000005</v>
          </cell>
          <cell r="AF77">
            <v>0</v>
          </cell>
          <cell r="AI77">
            <v>0</v>
          </cell>
        </row>
        <row r="78">
          <cell r="C78">
            <v>0</v>
          </cell>
          <cell r="E78">
            <v>0</v>
          </cell>
          <cell r="F78">
            <v>0</v>
          </cell>
          <cell r="G78">
            <v>0</v>
          </cell>
          <cell r="H78">
            <v>0</v>
          </cell>
          <cell r="S78">
            <v>-0.38</v>
          </cell>
          <cell r="T78">
            <v>0</v>
          </cell>
          <cell r="U78">
            <v>0.97</v>
          </cell>
          <cell r="V78">
            <v>0</v>
          </cell>
          <cell r="W78">
            <v>0.48</v>
          </cell>
          <cell r="AF78">
            <v>0</v>
          </cell>
          <cell r="AI78">
            <v>0</v>
          </cell>
        </row>
        <row r="79">
          <cell r="C79">
            <v>0</v>
          </cell>
          <cell r="E79">
            <v>0</v>
          </cell>
          <cell r="F79">
            <v>0</v>
          </cell>
          <cell r="G79">
            <v>0</v>
          </cell>
          <cell r="H79">
            <v>0</v>
          </cell>
          <cell r="J79" t="str">
            <v>Rev</v>
          </cell>
          <cell r="M79" t="str">
            <v>Top 10 Institutional Holders</v>
          </cell>
          <cell r="N79">
            <v>0</v>
          </cell>
          <cell r="O79">
            <v>0</v>
          </cell>
          <cell r="P79">
            <v>0</v>
          </cell>
          <cell r="Q79" t="str">
            <v>MM Shares</v>
          </cell>
          <cell r="AF79">
            <v>0</v>
          </cell>
          <cell r="AI79">
            <v>0</v>
          </cell>
        </row>
        <row r="80">
          <cell r="C80">
            <v>0</v>
          </cell>
          <cell r="E80">
            <v>0</v>
          </cell>
          <cell r="F80">
            <v>0</v>
          </cell>
          <cell r="G80">
            <v>0</v>
          </cell>
          <cell r="H80">
            <v>0</v>
          </cell>
          <cell r="I80">
            <v>0</v>
          </cell>
          <cell r="J80" t="str">
            <v>EBITDA</v>
          </cell>
          <cell r="M80" t="str">
            <v>Fidelity Management &amp; Research Co.</v>
          </cell>
          <cell r="Q80">
            <v>3637119.1799999997</v>
          </cell>
          <cell r="AF80">
            <v>0</v>
          </cell>
          <cell r="AI80">
            <v>0</v>
          </cell>
        </row>
        <row r="81">
          <cell r="C81">
            <v>0</v>
          </cell>
          <cell r="E81">
            <v>0</v>
          </cell>
          <cell r="F81">
            <v>0</v>
          </cell>
          <cell r="G81">
            <v>0</v>
          </cell>
          <cell r="H81">
            <v>0</v>
          </cell>
          <cell r="J81" t="str">
            <v>Cash EPS</v>
          </cell>
          <cell r="M81" t="str">
            <v>Eagle Asset Management, Inc.</v>
          </cell>
          <cell r="Q81">
            <v>2740016.13</v>
          </cell>
          <cell r="AF81">
            <v>0</v>
          </cell>
          <cell r="AI81">
            <v>0</v>
          </cell>
        </row>
        <row r="82">
          <cell r="C82">
            <v>0</v>
          </cell>
          <cell r="E82">
            <v>0</v>
          </cell>
          <cell r="F82">
            <v>0</v>
          </cell>
          <cell r="G82">
            <v>0</v>
          </cell>
          <cell r="H82">
            <v>0</v>
          </cell>
          <cell r="J82" t="str">
            <v>REV 5 YR CAGR</v>
          </cell>
          <cell r="L82" t="str">
            <v>F16925</v>
          </cell>
          <cell r="M82" t="str">
            <v>Soros Fund Management LLC</v>
          </cell>
          <cell r="Q82">
            <v>2531271.9300000002</v>
          </cell>
          <cell r="AF82">
            <v>0</v>
          </cell>
          <cell r="AI82">
            <v>0</v>
          </cell>
        </row>
        <row r="83">
          <cell r="C83">
            <v>0</v>
          </cell>
          <cell r="E83">
            <v>0</v>
          </cell>
          <cell r="F83">
            <v>0</v>
          </cell>
          <cell r="G83">
            <v>0</v>
          </cell>
          <cell r="H83">
            <v>0</v>
          </cell>
          <cell r="J83" t="str">
            <v>EBITDA 5 YR CAGR</v>
          </cell>
          <cell r="L83" t="str">
            <v>F50298</v>
          </cell>
          <cell r="M83" t="str">
            <v>The Vanguard Group, Inc.</v>
          </cell>
          <cell r="Q83">
            <v>2223125.73</v>
          </cell>
          <cell r="AF83">
            <v>0</v>
          </cell>
          <cell r="AI83">
            <v>0</v>
          </cell>
        </row>
        <row r="84">
          <cell r="C84">
            <v>0</v>
          </cell>
          <cell r="E84">
            <v>0</v>
          </cell>
          <cell r="F84">
            <v>0</v>
          </cell>
          <cell r="G84">
            <v>0</v>
          </cell>
          <cell r="H84">
            <v>0</v>
          </cell>
          <cell r="J84" t="str">
            <v>EPS 5 YR GROWTH</v>
          </cell>
          <cell r="L84" t="str">
            <v>F43603</v>
          </cell>
          <cell r="M84" t="str">
            <v>BlackRock Fund Advisors</v>
          </cell>
          <cell r="Q84">
            <v>2072531.7</v>
          </cell>
          <cell r="S84">
            <v>0</v>
          </cell>
          <cell r="AF84">
            <v>0</v>
          </cell>
          <cell r="AI84">
            <v>0</v>
          </cell>
        </row>
        <row r="85">
          <cell r="C85">
            <v>0</v>
          </cell>
          <cell r="E85">
            <v>0</v>
          </cell>
          <cell r="F85">
            <v>0</v>
          </cell>
          <cell r="G85">
            <v>0</v>
          </cell>
          <cell r="H85">
            <v>0</v>
          </cell>
          <cell r="L85" t="str">
            <v>F72998</v>
          </cell>
          <cell r="M85" t="str">
            <v>Apex Capital LLC</v>
          </cell>
          <cell r="Q85">
            <v>1658522.3699999999</v>
          </cell>
          <cell r="S85">
            <v>0</v>
          </cell>
          <cell r="AF85">
            <v>0</v>
          </cell>
          <cell r="AI85">
            <v>0</v>
          </cell>
        </row>
        <row r="86">
          <cell r="C86">
            <v>0</v>
          </cell>
          <cell r="E86">
            <v>0</v>
          </cell>
          <cell r="F86">
            <v>0</v>
          </cell>
          <cell r="G86">
            <v>0</v>
          </cell>
          <cell r="H86">
            <v>0</v>
          </cell>
          <cell r="L86" t="str">
            <v>F7749421</v>
          </cell>
          <cell r="M86" t="str">
            <v>Columbia Partners LLC Investment Management</v>
          </cell>
          <cell r="Q86">
            <v>1539239.97</v>
          </cell>
          <cell r="AF86">
            <v>0</v>
          </cell>
          <cell r="AI86">
            <v>0</v>
          </cell>
        </row>
        <row r="87">
          <cell r="C87">
            <v>0</v>
          </cell>
          <cell r="E87">
            <v>0</v>
          </cell>
          <cell r="F87">
            <v>0</v>
          </cell>
          <cell r="G87">
            <v>0</v>
          </cell>
          <cell r="H87">
            <v>0</v>
          </cell>
          <cell r="L87" t="str">
            <v>F73571</v>
          </cell>
          <cell r="M87" t="str">
            <v>OppenheimerFunds, Inc.</v>
          </cell>
          <cell r="Q87">
            <v>1398586.14</v>
          </cell>
          <cell r="AF87">
            <v>0</v>
          </cell>
          <cell r="AI87">
            <v>0</v>
          </cell>
        </row>
        <row r="88">
          <cell r="C88">
            <v>0</v>
          </cell>
          <cell r="E88">
            <v>0</v>
          </cell>
          <cell r="F88">
            <v>0</v>
          </cell>
          <cell r="G88">
            <v>0</v>
          </cell>
          <cell r="H88">
            <v>0</v>
          </cell>
          <cell r="L88" t="str">
            <v>F74733</v>
          </cell>
          <cell r="M88" t="str">
            <v>State Street Global Advisors</v>
          </cell>
          <cell r="Q88">
            <v>957738.31970099988</v>
          </cell>
          <cell r="AF88">
            <v>0</v>
          </cell>
          <cell r="AI88">
            <v>0</v>
          </cell>
        </row>
        <row r="89">
          <cell r="C89">
            <v>0</v>
          </cell>
          <cell r="E89">
            <v>0</v>
          </cell>
          <cell r="F89">
            <v>0</v>
          </cell>
          <cell r="G89">
            <v>0</v>
          </cell>
          <cell r="H89">
            <v>0</v>
          </cell>
          <cell r="L89" t="str">
            <v>F23935</v>
          </cell>
          <cell r="M89" t="str">
            <v>Calamos Advisors LLC</v>
          </cell>
          <cell r="Q89">
            <v>930899.73</v>
          </cell>
          <cell r="AF89">
            <v>0</v>
          </cell>
          <cell r="AI89">
            <v>0</v>
          </cell>
        </row>
        <row r="90">
          <cell r="C90">
            <v>0</v>
          </cell>
          <cell r="E90">
            <v>0</v>
          </cell>
          <cell r="F90">
            <v>0</v>
          </cell>
          <cell r="G90">
            <v>0</v>
          </cell>
          <cell r="H90">
            <v>0</v>
          </cell>
          <cell r="L90" t="str">
            <v>F5102330</v>
          </cell>
          <cell r="M90" t="str">
            <v>All Directors and Officers</v>
          </cell>
          <cell r="Q90">
            <v>1255250</v>
          </cell>
          <cell r="AF90">
            <v>0</v>
          </cell>
          <cell r="AI90">
            <v>0</v>
          </cell>
        </row>
        <row r="91">
          <cell r="C91">
            <v>0</v>
          </cell>
          <cell r="E91">
            <v>0</v>
          </cell>
          <cell r="F91">
            <v>0</v>
          </cell>
          <cell r="G91">
            <v>0</v>
          </cell>
          <cell r="H91">
            <v>0</v>
          </cell>
          <cell r="L91" t="str">
            <v>F5557734</v>
          </cell>
          <cell r="AF91">
            <v>0</v>
          </cell>
          <cell r="AI91">
            <v>0</v>
          </cell>
        </row>
        <row r="92">
          <cell r="C92">
            <v>0</v>
          </cell>
          <cell r="E92">
            <v>0</v>
          </cell>
          <cell r="F92">
            <v>0</v>
          </cell>
          <cell r="G92">
            <v>0</v>
          </cell>
          <cell r="H92">
            <v>0</v>
          </cell>
          <cell r="M92">
            <v>0</v>
          </cell>
          <cell r="N92">
            <v>0</v>
          </cell>
          <cell r="O92">
            <v>0</v>
          </cell>
          <cell r="P92">
            <v>0</v>
          </cell>
          <cell r="Q92">
            <v>0</v>
          </cell>
          <cell r="R92">
            <v>0</v>
          </cell>
          <cell r="AF92">
            <v>0</v>
          </cell>
          <cell r="AI92">
            <v>0</v>
          </cell>
        </row>
        <row r="93">
          <cell r="C93">
            <v>0</v>
          </cell>
          <cell r="E93">
            <v>0</v>
          </cell>
          <cell r="F93">
            <v>0</v>
          </cell>
          <cell r="G93">
            <v>0</v>
          </cell>
          <cell r="H93">
            <v>0</v>
          </cell>
          <cell r="M93">
            <v>0</v>
          </cell>
          <cell r="N93">
            <v>0</v>
          </cell>
          <cell r="O93">
            <v>0</v>
          </cell>
          <cell r="P93">
            <v>0</v>
          </cell>
          <cell r="Q93">
            <v>0</v>
          </cell>
          <cell r="R93">
            <v>0</v>
          </cell>
          <cell r="AF93">
            <v>0</v>
          </cell>
          <cell r="AI93">
            <v>0</v>
          </cell>
        </row>
        <row r="94">
          <cell r="C94">
            <v>0</v>
          </cell>
          <cell r="E94">
            <v>0</v>
          </cell>
          <cell r="F94">
            <v>0</v>
          </cell>
          <cell r="G94">
            <v>0</v>
          </cell>
          <cell r="H94">
            <v>0</v>
          </cell>
          <cell r="M94">
            <v>0</v>
          </cell>
          <cell r="N94">
            <v>0</v>
          </cell>
          <cell r="O94">
            <v>0</v>
          </cell>
          <cell r="P94">
            <v>0</v>
          </cell>
          <cell r="Q94">
            <v>0</v>
          </cell>
          <cell r="R94">
            <v>0</v>
          </cell>
          <cell r="AF94">
            <v>0</v>
          </cell>
          <cell r="AI94">
            <v>0</v>
          </cell>
        </row>
        <row r="95">
          <cell r="C95">
            <v>0</v>
          </cell>
          <cell r="E95">
            <v>0</v>
          </cell>
          <cell r="F95">
            <v>0</v>
          </cell>
          <cell r="G95">
            <v>0</v>
          </cell>
          <cell r="H95">
            <v>0</v>
          </cell>
          <cell r="M95">
            <v>0</v>
          </cell>
          <cell r="N95">
            <v>0</v>
          </cell>
          <cell r="O95">
            <v>0</v>
          </cell>
          <cell r="P95">
            <v>0</v>
          </cell>
          <cell r="Q95">
            <v>0</v>
          </cell>
          <cell r="R95">
            <v>0</v>
          </cell>
          <cell r="AF95">
            <v>0</v>
          </cell>
          <cell r="AI95">
            <v>0</v>
          </cell>
        </row>
        <row r="96">
          <cell r="C96">
            <v>0</v>
          </cell>
          <cell r="E96">
            <v>0</v>
          </cell>
          <cell r="F96">
            <v>0</v>
          </cell>
          <cell r="G96">
            <v>0</v>
          </cell>
          <cell r="H96">
            <v>0</v>
          </cell>
          <cell r="S96">
            <v>0</v>
          </cell>
          <cell r="T96">
            <v>0</v>
          </cell>
          <cell r="U96">
            <v>0</v>
          </cell>
          <cell r="V96">
            <v>0</v>
          </cell>
          <cell r="W96">
            <v>0</v>
          </cell>
          <cell r="AF96">
            <v>0</v>
          </cell>
          <cell r="AI96">
            <v>0</v>
          </cell>
        </row>
        <row r="97">
          <cell r="C97">
            <v>0</v>
          </cell>
          <cell r="E97">
            <v>0</v>
          </cell>
          <cell r="F97">
            <v>0</v>
          </cell>
          <cell r="G97">
            <v>0</v>
          </cell>
          <cell r="H97">
            <v>0</v>
          </cell>
          <cell r="S97">
            <v>0</v>
          </cell>
          <cell r="T97">
            <v>0</v>
          </cell>
          <cell r="U97">
            <v>0</v>
          </cell>
          <cell r="V97">
            <v>0</v>
          </cell>
          <cell r="W97">
            <v>0</v>
          </cell>
          <cell r="AF97">
            <v>0</v>
          </cell>
          <cell r="AI97">
            <v>0</v>
          </cell>
        </row>
        <row r="98">
          <cell r="C98">
            <v>0</v>
          </cell>
          <cell r="E98">
            <v>0</v>
          </cell>
          <cell r="F98">
            <v>0</v>
          </cell>
          <cell r="G98">
            <v>0</v>
          </cell>
          <cell r="H98">
            <v>0</v>
          </cell>
          <cell r="S98">
            <v>0</v>
          </cell>
          <cell r="T98">
            <v>0</v>
          </cell>
          <cell r="U98">
            <v>0</v>
          </cell>
          <cell r="V98">
            <v>0</v>
          </cell>
          <cell r="W98">
            <v>0</v>
          </cell>
          <cell r="AF98">
            <v>0</v>
          </cell>
          <cell r="AI98">
            <v>0</v>
          </cell>
        </row>
        <row r="99">
          <cell r="C99">
            <v>0</v>
          </cell>
          <cell r="E99">
            <v>0</v>
          </cell>
          <cell r="F99">
            <v>0</v>
          </cell>
          <cell r="G99">
            <v>0</v>
          </cell>
          <cell r="H99">
            <v>0</v>
          </cell>
          <cell r="S99">
            <v>0</v>
          </cell>
          <cell r="T99">
            <v>0</v>
          </cell>
          <cell r="U99">
            <v>0</v>
          </cell>
          <cell r="V99">
            <v>0</v>
          </cell>
          <cell r="W99">
            <v>0</v>
          </cell>
          <cell r="AF99">
            <v>0</v>
          </cell>
          <cell r="AI99">
            <v>0</v>
          </cell>
        </row>
        <row r="100">
          <cell r="C100">
            <v>0</v>
          </cell>
          <cell r="F100">
            <v>0</v>
          </cell>
          <cell r="G100">
            <v>0</v>
          </cell>
          <cell r="H100">
            <v>0</v>
          </cell>
          <cell r="AF100">
            <v>0</v>
          </cell>
          <cell r="AI100">
            <v>0</v>
          </cell>
        </row>
        <row r="101">
          <cell r="C101">
            <v>0</v>
          </cell>
          <cell r="E101">
            <v>0</v>
          </cell>
          <cell r="F101">
            <v>0</v>
          </cell>
          <cell r="G101">
            <v>0</v>
          </cell>
          <cell r="H101">
            <v>0</v>
          </cell>
          <cell r="AF101">
            <v>0</v>
          </cell>
          <cell r="AI101">
            <v>0</v>
          </cell>
        </row>
        <row r="102">
          <cell r="C102">
            <v>0</v>
          </cell>
          <cell r="E102">
            <v>0</v>
          </cell>
          <cell r="F102">
            <v>0</v>
          </cell>
          <cell r="G102">
            <v>0</v>
          </cell>
          <cell r="H102">
            <v>0</v>
          </cell>
          <cell r="M102" t="str">
            <v>PRICE</v>
          </cell>
          <cell r="N102" t="str">
            <v>Volume in thosands</v>
          </cell>
          <cell r="AF102">
            <v>0</v>
          </cell>
          <cell r="AI102">
            <v>0</v>
          </cell>
        </row>
        <row r="103">
          <cell r="C103">
            <v>0</v>
          </cell>
          <cell r="E103">
            <v>0</v>
          </cell>
          <cell r="F103">
            <v>0</v>
          </cell>
          <cell r="G103">
            <v>0</v>
          </cell>
          <cell r="H103">
            <v>0</v>
          </cell>
          <cell r="M103" t="e">
            <v>#NUM!</v>
          </cell>
          <cell r="N103" t="str">
            <v>{=FDS(E5,"P_VOLUME("&amp;E6&amp;","&amp;E6&amp;",D,6)")}</v>
          </cell>
          <cell r="AF103">
            <v>0</v>
          </cell>
          <cell r="AI103">
            <v>0</v>
          </cell>
        </row>
        <row r="104">
          <cell r="C104">
            <v>0</v>
          </cell>
          <cell r="E104">
            <v>5</v>
          </cell>
          <cell r="F104" t="str">
            <v>MIN</v>
          </cell>
          <cell r="G104">
            <v>22.53</v>
          </cell>
          <cell r="H104">
            <v>0.124539</v>
          </cell>
          <cell r="K104">
            <v>0</v>
          </cell>
          <cell r="L104">
            <v>0</v>
          </cell>
          <cell r="M104">
            <v>0</v>
          </cell>
          <cell r="N104">
            <v>0</v>
          </cell>
          <cell r="AF104">
            <v>0</v>
          </cell>
          <cell r="AI104">
            <v>0</v>
          </cell>
        </row>
        <row r="105">
          <cell r="C105">
            <v>0</v>
          </cell>
          <cell r="E105">
            <v>0</v>
          </cell>
          <cell r="F105" t="str">
            <v>MAX</v>
          </cell>
          <cell r="G105">
            <v>46.47</v>
          </cell>
          <cell r="H105">
            <v>2.2285889999999999</v>
          </cell>
          <cell r="K105">
            <v>0</v>
          </cell>
          <cell r="L105">
            <v>0</v>
          </cell>
          <cell r="M105">
            <v>0</v>
          </cell>
          <cell r="N105">
            <v>0</v>
          </cell>
          <cell r="AF105">
            <v>0</v>
          </cell>
          <cell r="AI105">
            <v>0</v>
          </cell>
        </row>
        <row r="106">
          <cell r="C106">
            <v>0</v>
          </cell>
          <cell r="E106">
            <v>0</v>
          </cell>
          <cell r="F106" t="str">
            <v>MIN</v>
          </cell>
          <cell r="G106">
            <v>23</v>
          </cell>
          <cell r="H106">
            <v>0</v>
          </cell>
          <cell r="K106">
            <v>0</v>
          </cell>
          <cell r="L106">
            <v>0</v>
          </cell>
          <cell r="M106">
            <v>0</v>
          </cell>
          <cell r="N106">
            <v>0</v>
          </cell>
          <cell r="AF106">
            <v>0</v>
          </cell>
          <cell r="AI106">
            <v>0</v>
          </cell>
        </row>
        <row r="107">
          <cell r="C107">
            <v>0</v>
          </cell>
          <cell r="E107">
            <v>0</v>
          </cell>
          <cell r="F107" t="str">
            <v>MAX</v>
          </cell>
          <cell r="G107">
            <v>47</v>
          </cell>
          <cell r="H107">
            <v>3</v>
          </cell>
          <cell r="K107">
            <v>0</v>
          </cell>
          <cell r="L107">
            <v>0</v>
          </cell>
          <cell r="M107">
            <v>0</v>
          </cell>
          <cell r="N107">
            <v>0</v>
          </cell>
        </row>
        <row r="108">
          <cell r="C108">
            <v>0</v>
          </cell>
          <cell r="E108">
            <v>0</v>
          </cell>
          <cell r="F108">
            <v>0</v>
          </cell>
          <cell r="G108">
            <v>0</v>
          </cell>
          <cell r="H108">
            <v>0</v>
          </cell>
          <cell r="K108">
            <v>0</v>
          </cell>
          <cell r="L108">
            <v>0</v>
          </cell>
          <cell r="M108">
            <v>0</v>
          </cell>
          <cell r="N108">
            <v>0</v>
          </cell>
        </row>
        <row r="109">
          <cell r="C109">
            <v>0</v>
          </cell>
          <cell r="E109">
            <v>0</v>
          </cell>
          <cell r="F109">
            <v>0</v>
          </cell>
          <cell r="G109">
            <v>0</v>
          </cell>
          <cell r="H109">
            <v>0</v>
          </cell>
          <cell r="K109">
            <v>0</v>
          </cell>
          <cell r="L109">
            <v>0</v>
          </cell>
          <cell r="M109">
            <v>0</v>
          </cell>
          <cell r="N109">
            <v>0</v>
          </cell>
        </row>
        <row r="110">
          <cell r="C110">
            <v>0</v>
          </cell>
          <cell r="E110">
            <v>0</v>
          </cell>
          <cell r="F110">
            <v>0</v>
          </cell>
          <cell r="G110">
            <v>0</v>
          </cell>
          <cell r="H110">
            <v>0</v>
          </cell>
          <cell r="J110" t="str">
            <v>DATE</v>
          </cell>
          <cell r="K110">
            <v>0</v>
          </cell>
          <cell r="L110">
            <v>0</v>
          </cell>
          <cell r="M110">
            <v>0</v>
          </cell>
          <cell r="N110">
            <v>0</v>
          </cell>
        </row>
        <row r="111">
          <cell r="C111">
            <v>0</v>
          </cell>
          <cell r="F111" t="str">
            <v>DATE</v>
          </cell>
          <cell r="G111" t="str">
            <v>PRICE</v>
          </cell>
          <cell r="H111" t="str">
            <v>Volume in Millions</v>
          </cell>
          <cell r="J111" t="str">
            <v>06/2012</v>
          </cell>
          <cell r="K111">
            <v>0</v>
          </cell>
          <cell r="L111">
            <v>0</v>
          </cell>
          <cell r="M111">
            <v>0</v>
          </cell>
          <cell r="N111">
            <v>0</v>
          </cell>
        </row>
        <row r="112">
          <cell r="C112">
            <v>0</v>
          </cell>
          <cell r="D112">
            <v>0</v>
          </cell>
          <cell r="E112">
            <v>0</v>
          </cell>
          <cell r="F112" t="str">
            <v>1/27/11</v>
          </cell>
          <cell r="G112">
            <v>25.77</v>
          </cell>
          <cell r="H112">
            <v>0.13606599999999999</v>
          </cell>
          <cell r="J112">
            <v>0</v>
          </cell>
          <cell r="K112">
            <v>0</v>
          </cell>
          <cell r="L112">
            <v>0</v>
          </cell>
          <cell r="M112">
            <v>0</v>
          </cell>
          <cell r="N112">
            <v>0</v>
          </cell>
        </row>
        <row r="113">
          <cell r="E113">
            <v>0</v>
          </cell>
          <cell r="F113" t="str">
            <v>1/28/11</v>
          </cell>
          <cell r="G113">
            <v>23.84</v>
          </cell>
          <cell r="H113">
            <v>0.57859899999999997</v>
          </cell>
          <cell r="J113">
            <v>0</v>
          </cell>
          <cell r="K113">
            <v>0</v>
          </cell>
          <cell r="L113">
            <v>0</v>
          </cell>
          <cell r="M113">
            <v>0</v>
          </cell>
          <cell r="N113">
            <v>0</v>
          </cell>
        </row>
        <row r="114">
          <cell r="E114">
            <v>0</v>
          </cell>
          <cell r="F114" t="str">
            <v>1/31/11</v>
          </cell>
          <cell r="G114">
            <v>24.445</v>
          </cell>
          <cell r="H114">
            <v>0.46130899999999997</v>
          </cell>
          <cell r="J114">
            <v>0</v>
          </cell>
          <cell r="K114">
            <v>0</v>
          </cell>
          <cell r="L114">
            <v>0</v>
          </cell>
          <cell r="M114">
            <v>0</v>
          </cell>
          <cell r="N114">
            <v>0</v>
          </cell>
        </row>
        <row r="115">
          <cell r="E115">
            <v>0</v>
          </cell>
          <cell r="F115" t="str">
            <v>2/1/11</v>
          </cell>
          <cell r="G115">
            <v>25.62</v>
          </cell>
          <cell r="H115">
            <v>0.72277099999999994</v>
          </cell>
          <cell r="J115">
            <v>0</v>
          </cell>
          <cell r="K115">
            <v>0</v>
          </cell>
          <cell r="L115">
            <v>0</v>
          </cell>
          <cell r="M115">
            <v>0</v>
          </cell>
          <cell r="N115">
            <v>0</v>
          </cell>
        </row>
        <row r="116">
          <cell r="E116">
            <v>0</v>
          </cell>
          <cell r="F116" t="str">
            <v>2/2/11</v>
          </cell>
          <cell r="G116">
            <v>25.11</v>
          </cell>
          <cell r="H116">
            <v>0.20572199999999999</v>
          </cell>
          <cell r="J116">
            <v>0</v>
          </cell>
          <cell r="K116">
            <v>0</v>
          </cell>
          <cell r="L116">
            <v>0</v>
          </cell>
          <cell r="M116">
            <v>0</v>
          </cell>
          <cell r="N116">
            <v>0</v>
          </cell>
        </row>
        <row r="117">
          <cell r="E117">
            <v>0</v>
          </cell>
          <cell r="F117" t="str">
            <v>2/3/11</v>
          </cell>
          <cell r="G117">
            <v>25.68</v>
          </cell>
          <cell r="H117">
            <v>0.177505</v>
          </cell>
          <cell r="J117">
            <v>0</v>
          </cell>
          <cell r="K117">
            <v>0</v>
          </cell>
          <cell r="L117">
            <v>0</v>
          </cell>
          <cell r="M117">
            <v>0</v>
          </cell>
          <cell r="N117">
            <v>0</v>
          </cell>
        </row>
        <row r="118">
          <cell r="E118">
            <v>0</v>
          </cell>
          <cell r="F118" t="str">
            <v>2/4/11</v>
          </cell>
          <cell r="G118">
            <v>25.47</v>
          </cell>
          <cell r="H118">
            <v>0.124539</v>
          </cell>
          <cell r="J118">
            <v>0</v>
          </cell>
          <cell r="K118">
            <v>0</v>
          </cell>
          <cell r="L118">
            <v>0</v>
          </cell>
          <cell r="M118">
            <v>0</v>
          </cell>
          <cell r="N118">
            <v>0</v>
          </cell>
        </row>
        <row r="119">
          <cell r="E119">
            <v>0</v>
          </cell>
          <cell r="F119" t="str">
            <v>2/7/11</v>
          </cell>
          <cell r="G119">
            <v>26.28</v>
          </cell>
          <cell r="H119">
            <v>0.26871800000000001</v>
          </cell>
          <cell r="J119">
            <v>0</v>
          </cell>
          <cell r="K119">
            <v>0</v>
          </cell>
          <cell r="L119">
            <v>0</v>
          </cell>
          <cell r="M119">
            <v>0</v>
          </cell>
          <cell r="N119">
            <v>0</v>
          </cell>
        </row>
        <row r="120">
          <cell r="E120">
            <v>0</v>
          </cell>
          <cell r="F120" t="str">
            <v>2/8/11</v>
          </cell>
          <cell r="G120">
            <v>25.98</v>
          </cell>
          <cell r="H120">
            <v>0.211696</v>
          </cell>
          <cell r="J120">
            <v>0</v>
          </cell>
          <cell r="K120">
            <v>0</v>
          </cell>
          <cell r="L120">
            <v>0</v>
          </cell>
          <cell r="M120">
            <v>0</v>
          </cell>
          <cell r="N120">
            <v>0</v>
          </cell>
        </row>
        <row r="121">
          <cell r="E121">
            <v>0</v>
          </cell>
          <cell r="F121" t="str">
            <v>2/9/11</v>
          </cell>
          <cell r="G121">
            <v>25.44</v>
          </cell>
          <cell r="H121">
            <v>0.15617499999999998</v>
          </cell>
          <cell r="J121">
            <v>0</v>
          </cell>
          <cell r="K121">
            <v>0</v>
          </cell>
          <cell r="L121">
            <v>0</v>
          </cell>
          <cell r="M121">
            <v>0</v>
          </cell>
          <cell r="N121">
            <v>0</v>
          </cell>
        </row>
        <row r="122">
          <cell r="E122">
            <v>0</v>
          </cell>
          <cell r="F122" t="str">
            <v>2/10/11</v>
          </cell>
          <cell r="G122">
            <v>26.02</v>
          </cell>
          <cell r="H122">
            <v>0.26800499999999999</v>
          </cell>
          <cell r="J122">
            <v>0</v>
          </cell>
          <cell r="K122">
            <v>0</v>
          </cell>
          <cell r="L122">
            <v>0</v>
          </cell>
          <cell r="M122">
            <v>0</v>
          </cell>
          <cell r="N122">
            <v>0</v>
          </cell>
        </row>
        <row r="123">
          <cell r="E123">
            <v>0</v>
          </cell>
          <cell r="F123" t="str">
            <v>2/11/11</v>
          </cell>
          <cell r="G123">
            <v>26.13</v>
          </cell>
          <cell r="H123">
            <v>0.386936</v>
          </cell>
          <cell r="J123">
            <v>0</v>
          </cell>
          <cell r="K123">
            <v>0</v>
          </cell>
          <cell r="L123">
            <v>0</v>
          </cell>
          <cell r="M123">
            <v>0</v>
          </cell>
          <cell r="N123">
            <v>0</v>
          </cell>
        </row>
        <row r="124">
          <cell r="E124">
            <v>0</v>
          </cell>
          <cell r="F124" t="str">
            <v>2/14/11</v>
          </cell>
          <cell r="G124">
            <v>25.8</v>
          </cell>
          <cell r="H124">
            <v>0.158219</v>
          </cell>
          <cell r="J124">
            <v>0</v>
          </cell>
          <cell r="K124">
            <v>0</v>
          </cell>
          <cell r="L124">
            <v>0</v>
          </cell>
          <cell r="M124">
            <v>0</v>
          </cell>
          <cell r="N124">
            <v>0</v>
          </cell>
        </row>
        <row r="125">
          <cell r="E125">
            <v>0</v>
          </cell>
          <cell r="F125" t="str">
            <v>2/15/11</v>
          </cell>
          <cell r="G125">
            <v>25.07</v>
          </cell>
          <cell r="H125">
            <v>0.17862699999999998</v>
          </cell>
          <cell r="J125">
            <v>0</v>
          </cell>
          <cell r="K125">
            <v>0</v>
          </cell>
          <cell r="L125">
            <v>0</v>
          </cell>
          <cell r="M125">
            <v>0</v>
          </cell>
          <cell r="N125">
            <v>0</v>
          </cell>
        </row>
        <row r="126">
          <cell r="E126">
            <v>0</v>
          </cell>
          <cell r="F126" t="str">
            <v>2/16/11</v>
          </cell>
          <cell r="G126">
            <v>25.42</v>
          </cell>
          <cell r="H126">
            <v>0.28659599999999996</v>
          </cell>
          <cell r="J126">
            <v>0</v>
          </cell>
          <cell r="K126">
            <v>0</v>
          </cell>
          <cell r="L126">
            <v>0</v>
          </cell>
          <cell r="M126">
            <v>0</v>
          </cell>
          <cell r="N126">
            <v>0</v>
          </cell>
        </row>
        <row r="127">
          <cell r="E127">
            <v>0</v>
          </cell>
          <cell r="F127" t="str">
            <v>2/17/11</v>
          </cell>
          <cell r="G127">
            <v>25.55</v>
          </cell>
          <cell r="H127">
            <v>0.161133</v>
          </cell>
          <cell r="J127">
            <v>0</v>
          </cell>
          <cell r="K127">
            <v>0</v>
          </cell>
          <cell r="L127">
            <v>0</v>
          </cell>
          <cell r="M127">
            <v>0</v>
          </cell>
          <cell r="N127">
            <v>0</v>
          </cell>
        </row>
        <row r="128">
          <cell r="E128">
            <v>0</v>
          </cell>
          <cell r="F128" t="str">
            <v>2/18/11</v>
          </cell>
          <cell r="G128">
            <v>25.36</v>
          </cell>
          <cell r="H128">
            <v>0.15700699999999998</v>
          </cell>
          <cell r="J128">
            <v>0</v>
          </cell>
          <cell r="K128">
            <v>0</v>
          </cell>
          <cell r="L128">
            <v>0</v>
          </cell>
          <cell r="M128">
            <v>0</v>
          </cell>
          <cell r="N128">
            <v>0</v>
          </cell>
        </row>
        <row r="129">
          <cell r="E129">
            <v>0</v>
          </cell>
          <cell r="F129" t="str">
            <v>2/22/11</v>
          </cell>
          <cell r="G129">
            <v>23.91</v>
          </cell>
          <cell r="H129">
            <v>0.27284700000000001</v>
          </cell>
          <cell r="J129">
            <v>0</v>
          </cell>
          <cell r="K129">
            <v>0</v>
          </cell>
          <cell r="L129">
            <v>0</v>
          </cell>
          <cell r="M129">
            <v>0</v>
          </cell>
          <cell r="N129">
            <v>0</v>
          </cell>
        </row>
        <row r="130">
          <cell r="E130">
            <v>0</v>
          </cell>
          <cell r="F130" t="str">
            <v>2/23/11</v>
          </cell>
          <cell r="G130">
            <v>22.53</v>
          </cell>
          <cell r="H130">
            <v>0.82418899999999995</v>
          </cell>
          <cell r="J130">
            <v>0</v>
          </cell>
          <cell r="K130">
            <v>0</v>
          </cell>
          <cell r="L130">
            <v>0</v>
          </cell>
          <cell r="M130">
            <v>0</v>
          </cell>
          <cell r="N130">
            <v>0</v>
          </cell>
        </row>
        <row r="131">
          <cell r="E131">
            <v>0</v>
          </cell>
          <cell r="F131" t="str">
            <v>2/24/11</v>
          </cell>
          <cell r="G131">
            <v>23.69</v>
          </cell>
          <cell r="H131">
            <v>0.31983200000000001</v>
          </cell>
          <cell r="J131">
            <v>0</v>
          </cell>
          <cell r="K131">
            <v>0</v>
          </cell>
          <cell r="L131">
            <v>0</v>
          </cell>
          <cell r="M131">
            <v>0</v>
          </cell>
          <cell r="N131">
            <v>0</v>
          </cell>
        </row>
        <row r="132">
          <cell r="E132">
            <v>0</v>
          </cell>
          <cell r="F132" t="str">
            <v>2/25/11</v>
          </cell>
          <cell r="G132">
            <v>28.29</v>
          </cell>
          <cell r="H132">
            <v>1.2081739999999999</v>
          </cell>
          <cell r="J132">
            <v>0</v>
          </cell>
          <cell r="K132">
            <v>0</v>
          </cell>
          <cell r="L132">
            <v>0</v>
          </cell>
          <cell r="M132">
            <v>0</v>
          </cell>
          <cell r="N132">
            <v>0</v>
          </cell>
        </row>
        <row r="133">
          <cell r="E133">
            <v>0</v>
          </cell>
          <cell r="F133" t="str">
            <v>2/28/11</v>
          </cell>
          <cell r="G133">
            <v>29.32</v>
          </cell>
          <cell r="H133">
            <v>0.41959599999999997</v>
          </cell>
          <cell r="J133">
            <v>0</v>
          </cell>
          <cell r="K133">
            <v>0</v>
          </cell>
          <cell r="L133">
            <v>0</v>
          </cell>
          <cell r="M133">
            <v>0</v>
          </cell>
          <cell r="N133">
            <v>0</v>
          </cell>
        </row>
        <row r="134">
          <cell r="E134">
            <v>0</v>
          </cell>
          <cell r="F134" t="str">
            <v>3/1/11</v>
          </cell>
          <cell r="G134">
            <v>28.63</v>
          </cell>
          <cell r="H134">
            <v>0.50640099999999999</v>
          </cell>
          <cell r="J134">
            <v>0</v>
          </cell>
          <cell r="K134">
            <v>0</v>
          </cell>
          <cell r="L134">
            <v>0</v>
          </cell>
          <cell r="M134">
            <v>0</v>
          </cell>
          <cell r="N134">
            <v>0</v>
          </cell>
        </row>
        <row r="135">
          <cell r="E135">
            <v>0</v>
          </cell>
          <cell r="F135" t="str">
            <v>3/2/11</v>
          </cell>
          <cell r="G135">
            <v>29.23</v>
          </cell>
          <cell r="H135">
            <v>0.35345099999999996</v>
          </cell>
          <cell r="J135">
            <v>0</v>
          </cell>
          <cell r="K135">
            <v>0</v>
          </cell>
          <cell r="L135">
            <v>0</v>
          </cell>
          <cell r="M135">
            <v>0</v>
          </cell>
          <cell r="N135">
            <v>0</v>
          </cell>
        </row>
        <row r="136">
          <cell r="E136">
            <v>0</v>
          </cell>
          <cell r="F136" t="str">
            <v>3/3/11</v>
          </cell>
          <cell r="G136">
            <v>33.93</v>
          </cell>
          <cell r="H136">
            <v>1.6049100000000001</v>
          </cell>
          <cell r="J136">
            <v>0</v>
          </cell>
          <cell r="K136">
            <v>0</v>
          </cell>
          <cell r="L136">
            <v>0</v>
          </cell>
          <cell r="M136">
            <v>0</v>
          </cell>
          <cell r="N136">
            <v>0</v>
          </cell>
        </row>
        <row r="137">
          <cell r="E137">
            <v>0</v>
          </cell>
          <cell r="F137" t="str">
            <v>3/4/11</v>
          </cell>
          <cell r="G137">
            <v>33.18</v>
          </cell>
          <cell r="H137">
            <v>0.46283000000000002</v>
          </cell>
          <cell r="J137">
            <v>0</v>
          </cell>
          <cell r="K137">
            <v>0</v>
          </cell>
          <cell r="L137">
            <v>0</v>
          </cell>
          <cell r="M137">
            <v>0</v>
          </cell>
          <cell r="N137">
            <v>0</v>
          </cell>
        </row>
        <row r="138">
          <cell r="E138">
            <v>0</v>
          </cell>
          <cell r="F138" t="str">
            <v>3/7/11</v>
          </cell>
          <cell r="G138">
            <v>33.82</v>
          </cell>
          <cell r="H138">
            <v>0.43606400000000001</v>
          </cell>
          <cell r="J138">
            <v>0</v>
          </cell>
          <cell r="K138">
            <v>0</v>
          </cell>
          <cell r="L138">
            <v>0</v>
          </cell>
          <cell r="M138">
            <v>0</v>
          </cell>
          <cell r="N138">
            <v>0</v>
          </cell>
        </row>
        <row r="139">
          <cell r="E139">
            <v>0</v>
          </cell>
          <cell r="F139" t="str">
            <v>3/8/11</v>
          </cell>
          <cell r="G139">
            <v>35.43</v>
          </cell>
          <cell r="H139">
            <v>0.85989799999999994</v>
          </cell>
          <cell r="J139">
            <v>0</v>
          </cell>
          <cell r="K139">
            <v>0</v>
          </cell>
          <cell r="L139">
            <v>0</v>
          </cell>
          <cell r="M139">
            <v>0</v>
          </cell>
          <cell r="N139">
            <v>0</v>
          </cell>
        </row>
        <row r="140">
          <cell r="E140">
            <v>0</v>
          </cell>
          <cell r="F140" t="str">
            <v>3/9/11</v>
          </cell>
          <cell r="G140">
            <v>35.82</v>
          </cell>
          <cell r="H140">
            <v>0.79892699999999994</v>
          </cell>
          <cell r="J140">
            <v>0</v>
          </cell>
          <cell r="K140">
            <v>0</v>
          </cell>
          <cell r="L140">
            <v>0</v>
          </cell>
          <cell r="M140">
            <v>0</v>
          </cell>
          <cell r="N140">
            <v>0</v>
          </cell>
        </row>
        <row r="141">
          <cell r="E141">
            <v>0</v>
          </cell>
          <cell r="F141" t="str">
            <v>3/10/11</v>
          </cell>
          <cell r="G141">
            <v>34.22</v>
          </cell>
          <cell r="H141">
            <v>0.46014699999999997</v>
          </cell>
          <cell r="J141">
            <v>0</v>
          </cell>
          <cell r="K141">
            <v>0</v>
          </cell>
          <cell r="L141">
            <v>0</v>
          </cell>
          <cell r="M141">
            <v>0</v>
          </cell>
          <cell r="N141">
            <v>0</v>
          </cell>
        </row>
        <row r="142">
          <cell r="E142">
            <v>0</v>
          </cell>
          <cell r="F142" t="str">
            <v>3/11/11</v>
          </cell>
          <cell r="G142">
            <v>34.35</v>
          </cell>
          <cell r="H142">
            <v>0.36030799999999996</v>
          </cell>
          <cell r="J142">
            <v>0</v>
          </cell>
          <cell r="K142">
            <v>0</v>
          </cell>
          <cell r="L142">
            <v>0</v>
          </cell>
          <cell r="M142">
            <v>0</v>
          </cell>
          <cell r="N142">
            <v>0</v>
          </cell>
        </row>
        <row r="143">
          <cell r="E143">
            <v>0</v>
          </cell>
          <cell r="F143" t="str">
            <v>3/14/11</v>
          </cell>
          <cell r="G143">
            <v>34.520000000000003</v>
          </cell>
          <cell r="H143">
            <v>0.30684699999999998</v>
          </cell>
          <cell r="J143">
            <v>0</v>
          </cell>
          <cell r="K143">
            <v>0</v>
          </cell>
          <cell r="L143">
            <v>0</v>
          </cell>
          <cell r="M143">
            <v>0</v>
          </cell>
          <cell r="N143">
            <v>0</v>
          </cell>
        </row>
        <row r="144">
          <cell r="E144">
            <v>0</v>
          </cell>
          <cell r="F144" t="str">
            <v>3/15/11</v>
          </cell>
          <cell r="G144">
            <v>33.28</v>
          </cell>
          <cell r="H144">
            <v>0.35134799999999999</v>
          </cell>
          <cell r="J144">
            <v>0</v>
          </cell>
          <cell r="K144">
            <v>0</v>
          </cell>
          <cell r="L144">
            <v>0</v>
          </cell>
          <cell r="M144">
            <v>0</v>
          </cell>
          <cell r="N144">
            <v>0</v>
          </cell>
        </row>
        <row r="145">
          <cell r="E145">
            <v>0</v>
          </cell>
          <cell r="F145" t="str">
            <v>3/16/11</v>
          </cell>
          <cell r="G145">
            <v>32.65</v>
          </cell>
          <cell r="H145">
            <v>0.24083299999999999</v>
          </cell>
          <cell r="J145">
            <v>0</v>
          </cell>
          <cell r="K145">
            <v>0</v>
          </cell>
          <cell r="L145">
            <v>0</v>
          </cell>
          <cell r="M145">
            <v>0</v>
          </cell>
          <cell r="N145">
            <v>0</v>
          </cell>
        </row>
        <row r="146">
          <cell r="E146">
            <v>0</v>
          </cell>
          <cell r="F146" t="str">
            <v>3/17/11</v>
          </cell>
          <cell r="G146">
            <v>31.94</v>
          </cell>
          <cell r="H146">
            <v>0.30290699999999998</v>
          </cell>
          <cell r="J146">
            <v>0</v>
          </cell>
          <cell r="K146">
            <v>0</v>
          </cell>
          <cell r="L146">
            <v>0</v>
          </cell>
          <cell r="M146">
            <v>0</v>
          </cell>
          <cell r="N146">
            <v>0</v>
          </cell>
        </row>
        <row r="147">
          <cell r="E147">
            <v>0</v>
          </cell>
          <cell r="F147" t="str">
            <v>3/18/11</v>
          </cell>
          <cell r="G147">
            <v>32.43</v>
          </cell>
          <cell r="H147">
            <v>0.34026099999999998</v>
          </cell>
          <cell r="J147">
            <v>0</v>
          </cell>
          <cell r="K147">
            <v>0</v>
          </cell>
          <cell r="L147">
            <v>0</v>
          </cell>
          <cell r="M147">
            <v>0</v>
          </cell>
          <cell r="N147">
            <v>0</v>
          </cell>
        </row>
        <row r="148">
          <cell r="E148">
            <v>0</v>
          </cell>
          <cell r="F148" t="str">
            <v>3/21/11</v>
          </cell>
          <cell r="G148">
            <v>33.730000000000004</v>
          </cell>
          <cell r="H148">
            <v>0.30828699999999998</v>
          </cell>
          <cell r="J148">
            <v>0</v>
          </cell>
          <cell r="K148">
            <v>0</v>
          </cell>
          <cell r="L148">
            <v>0</v>
          </cell>
          <cell r="M148">
            <v>0</v>
          </cell>
          <cell r="N148">
            <v>0</v>
          </cell>
        </row>
        <row r="149">
          <cell r="E149">
            <v>0</v>
          </cell>
          <cell r="F149" t="str">
            <v>3/22/11</v>
          </cell>
          <cell r="G149">
            <v>33.300000000000004</v>
          </cell>
          <cell r="H149">
            <v>0.25184000000000001</v>
          </cell>
          <cell r="J149">
            <v>0</v>
          </cell>
          <cell r="K149">
            <v>0</v>
          </cell>
          <cell r="L149">
            <v>0</v>
          </cell>
          <cell r="M149">
            <v>0</v>
          </cell>
          <cell r="N149">
            <v>0</v>
          </cell>
        </row>
        <row r="150">
          <cell r="E150">
            <v>0</v>
          </cell>
          <cell r="F150" t="str">
            <v>3/23/11</v>
          </cell>
          <cell r="G150">
            <v>34.11</v>
          </cell>
          <cell r="H150">
            <v>0.26055699999999998</v>
          </cell>
          <cell r="J150">
            <v>0</v>
          </cell>
          <cell r="K150">
            <v>0</v>
          </cell>
          <cell r="L150">
            <v>0</v>
          </cell>
          <cell r="M150">
            <v>0</v>
          </cell>
          <cell r="N150">
            <v>0</v>
          </cell>
        </row>
        <row r="151">
          <cell r="E151">
            <v>0</v>
          </cell>
          <cell r="F151" t="str">
            <v>3/24/11</v>
          </cell>
          <cell r="G151">
            <v>33.53</v>
          </cell>
          <cell r="H151">
            <v>0.25932299999999997</v>
          </cell>
          <cell r="J151">
            <v>0</v>
          </cell>
          <cell r="K151">
            <v>0</v>
          </cell>
          <cell r="L151">
            <v>0</v>
          </cell>
          <cell r="M151">
            <v>0</v>
          </cell>
          <cell r="N151">
            <v>0</v>
          </cell>
        </row>
        <row r="152">
          <cell r="E152">
            <v>0</v>
          </cell>
          <cell r="F152" t="str">
            <v>3/25/11</v>
          </cell>
          <cell r="G152">
            <v>32.22</v>
          </cell>
          <cell r="H152">
            <v>2.2285889999999999</v>
          </cell>
          <cell r="J152">
            <v>0</v>
          </cell>
          <cell r="K152">
            <v>0</v>
          </cell>
          <cell r="L152">
            <v>0</v>
          </cell>
          <cell r="M152">
            <v>0</v>
          </cell>
          <cell r="N152">
            <v>0</v>
          </cell>
        </row>
        <row r="153">
          <cell r="E153">
            <v>0</v>
          </cell>
          <cell r="F153" t="str">
            <v>3/28/11</v>
          </cell>
          <cell r="G153">
            <v>32.33</v>
          </cell>
          <cell r="H153">
            <v>0.57041199999999992</v>
          </cell>
          <cell r="J153">
            <v>0</v>
          </cell>
          <cell r="K153">
            <v>0</v>
          </cell>
          <cell r="L153">
            <v>0</v>
          </cell>
          <cell r="M153">
            <v>0</v>
          </cell>
          <cell r="N153">
            <v>0</v>
          </cell>
        </row>
        <row r="154">
          <cell r="E154">
            <v>0</v>
          </cell>
          <cell r="F154" t="str">
            <v>3/29/11</v>
          </cell>
          <cell r="G154">
            <v>32.07</v>
          </cell>
          <cell r="H154">
            <v>0.46688299999999999</v>
          </cell>
          <cell r="J154">
            <v>0</v>
          </cell>
          <cell r="K154">
            <v>0</v>
          </cell>
          <cell r="L154">
            <v>0</v>
          </cell>
          <cell r="M154">
            <v>0</v>
          </cell>
          <cell r="N154">
            <v>0</v>
          </cell>
        </row>
        <row r="155">
          <cell r="E155">
            <v>0</v>
          </cell>
          <cell r="F155" t="str">
            <v>3/30/11</v>
          </cell>
          <cell r="G155">
            <v>32.630000000000003</v>
          </cell>
          <cell r="H155">
            <v>0.40199399999999996</v>
          </cell>
          <cell r="J155">
            <v>0</v>
          </cell>
          <cell r="K155">
            <v>0</v>
          </cell>
          <cell r="L155">
            <v>0</v>
          </cell>
          <cell r="M155">
            <v>0</v>
          </cell>
          <cell r="N155">
            <v>0</v>
          </cell>
        </row>
        <row r="156">
          <cell r="E156">
            <v>0</v>
          </cell>
          <cell r="F156" t="str">
            <v>3/31/11</v>
          </cell>
          <cell r="G156">
            <v>34.35</v>
          </cell>
          <cell r="H156">
            <v>0.77154099999999992</v>
          </cell>
          <cell r="J156">
            <v>0</v>
          </cell>
          <cell r="K156">
            <v>0</v>
          </cell>
          <cell r="L156">
            <v>0</v>
          </cell>
          <cell r="M156">
            <v>0</v>
          </cell>
          <cell r="N156">
            <v>0</v>
          </cell>
        </row>
        <row r="157">
          <cell r="E157">
            <v>0</v>
          </cell>
          <cell r="F157" t="str">
            <v>4/1/11</v>
          </cell>
          <cell r="G157">
            <v>35.6</v>
          </cell>
          <cell r="H157">
            <v>0.86219899999999994</v>
          </cell>
          <cell r="J157">
            <v>0</v>
          </cell>
          <cell r="K157">
            <v>0</v>
          </cell>
          <cell r="L157">
            <v>0</v>
          </cell>
          <cell r="M157">
            <v>0</v>
          </cell>
          <cell r="N157">
            <v>0</v>
          </cell>
        </row>
        <row r="158">
          <cell r="E158">
            <v>0</v>
          </cell>
          <cell r="F158" t="str">
            <v>4/4/11</v>
          </cell>
          <cell r="G158">
            <v>36.57</v>
          </cell>
          <cell r="H158">
            <v>0.83905099999999999</v>
          </cell>
          <cell r="J158">
            <v>0</v>
          </cell>
          <cell r="K158">
            <v>0</v>
          </cell>
          <cell r="L158">
            <v>0</v>
          </cell>
          <cell r="M158">
            <v>0</v>
          </cell>
          <cell r="N158">
            <v>0</v>
          </cell>
        </row>
        <row r="159">
          <cell r="E159">
            <v>0</v>
          </cell>
          <cell r="F159" t="str">
            <v>4/5/11</v>
          </cell>
          <cell r="G159">
            <v>36.880000000000003</v>
          </cell>
          <cell r="H159">
            <v>0.78788099999999994</v>
          </cell>
          <cell r="J159">
            <v>0</v>
          </cell>
          <cell r="K159">
            <v>0</v>
          </cell>
          <cell r="L159">
            <v>0</v>
          </cell>
          <cell r="M159">
            <v>0</v>
          </cell>
          <cell r="N159">
            <v>0</v>
          </cell>
        </row>
        <row r="160">
          <cell r="E160">
            <v>0</v>
          </cell>
          <cell r="F160" t="str">
            <v>4/6/11</v>
          </cell>
          <cell r="G160">
            <v>35.950000000000003</v>
          </cell>
          <cell r="H160">
            <v>0.42259599999999997</v>
          </cell>
          <cell r="J160">
            <v>0</v>
          </cell>
          <cell r="K160">
            <v>0</v>
          </cell>
          <cell r="L160">
            <v>0</v>
          </cell>
          <cell r="M160">
            <v>0</v>
          </cell>
          <cell r="N160">
            <v>0</v>
          </cell>
        </row>
        <row r="161">
          <cell r="E161">
            <v>0</v>
          </cell>
          <cell r="F161" t="str">
            <v>4/7/11</v>
          </cell>
          <cell r="G161">
            <v>36.1</v>
          </cell>
          <cell r="H161">
            <v>0.45751899999999995</v>
          </cell>
          <cell r="J161">
            <v>0</v>
          </cell>
          <cell r="K161">
            <v>0</v>
          </cell>
          <cell r="L161">
            <v>0</v>
          </cell>
          <cell r="M161">
            <v>0</v>
          </cell>
          <cell r="N161">
            <v>0</v>
          </cell>
        </row>
        <row r="162">
          <cell r="E162">
            <v>0</v>
          </cell>
          <cell r="F162" t="str">
            <v>4/8/11</v>
          </cell>
          <cell r="G162">
            <v>35.270000000000003</v>
          </cell>
          <cell r="H162">
            <v>0.29554399999999997</v>
          </cell>
          <cell r="J162">
            <v>0</v>
          </cell>
          <cell r="K162">
            <v>0</v>
          </cell>
          <cell r="L162">
            <v>0</v>
          </cell>
          <cell r="M162">
            <v>0</v>
          </cell>
          <cell r="N162">
            <v>0</v>
          </cell>
        </row>
        <row r="163">
          <cell r="E163">
            <v>0</v>
          </cell>
          <cell r="F163" t="str">
            <v>4/11/11</v>
          </cell>
          <cell r="G163">
            <v>34.200000000000003</v>
          </cell>
          <cell r="H163">
            <v>0.31353700000000001</v>
          </cell>
          <cell r="J163">
            <v>0</v>
          </cell>
          <cell r="K163">
            <v>0</v>
          </cell>
          <cell r="L163">
            <v>0</v>
          </cell>
          <cell r="M163">
            <v>0</v>
          </cell>
          <cell r="N163">
            <v>0</v>
          </cell>
        </row>
        <row r="164">
          <cell r="E164">
            <v>0</v>
          </cell>
          <cell r="F164" t="str">
            <v>4/12/11</v>
          </cell>
          <cell r="G164">
            <v>32.78</v>
          </cell>
          <cell r="H164">
            <v>0.24127699999999999</v>
          </cell>
          <cell r="J164">
            <v>0</v>
          </cell>
          <cell r="K164">
            <v>0</v>
          </cell>
          <cell r="L164">
            <v>0</v>
          </cell>
          <cell r="M164">
            <v>0</v>
          </cell>
          <cell r="N164">
            <v>0</v>
          </cell>
        </row>
        <row r="165">
          <cell r="E165">
            <v>0</v>
          </cell>
          <cell r="F165" t="str">
            <v>4/13/11</v>
          </cell>
          <cell r="G165">
            <v>34.04</v>
          </cell>
          <cell r="H165">
            <v>0.29423499999999997</v>
          </cell>
          <cell r="J165">
            <v>0</v>
          </cell>
          <cell r="K165">
            <v>0</v>
          </cell>
          <cell r="L165">
            <v>0</v>
          </cell>
          <cell r="M165">
            <v>0</v>
          </cell>
          <cell r="N165">
            <v>0</v>
          </cell>
        </row>
        <row r="166">
          <cell r="E166">
            <v>0</v>
          </cell>
          <cell r="F166" t="str">
            <v>4/14/11</v>
          </cell>
          <cell r="G166">
            <v>36.450000000000003</v>
          </cell>
          <cell r="H166">
            <v>0.70483799999999996</v>
          </cell>
          <cell r="J166">
            <v>0</v>
          </cell>
          <cell r="K166">
            <v>0</v>
          </cell>
          <cell r="L166">
            <v>0</v>
          </cell>
          <cell r="M166">
            <v>0</v>
          </cell>
          <cell r="N166">
            <v>0</v>
          </cell>
        </row>
        <row r="167">
          <cell r="E167">
            <v>0</v>
          </cell>
          <cell r="F167" t="str">
            <v>4/15/11</v>
          </cell>
          <cell r="G167">
            <v>36.94</v>
          </cell>
          <cell r="H167">
            <v>0.52566199999999996</v>
          </cell>
          <cell r="J167">
            <v>0</v>
          </cell>
          <cell r="K167">
            <v>0</v>
          </cell>
          <cell r="L167">
            <v>0</v>
          </cell>
          <cell r="M167">
            <v>0</v>
          </cell>
          <cell r="N167">
            <v>0</v>
          </cell>
        </row>
        <row r="168">
          <cell r="E168">
            <v>0</v>
          </cell>
          <cell r="F168" t="str">
            <v>4/18/11</v>
          </cell>
          <cell r="G168">
            <v>36.97</v>
          </cell>
          <cell r="H168">
            <v>0.37973399999999996</v>
          </cell>
          <cell r="J168">
            <v>0</v>
          </cell>
          <cell r="K168">
            <v>0</v>
          </cell>
          <cell r="L168">
            <v>0</v>
          </cell>
          <cell r="M168">
            <v>0</v>
          </cell>
          <cell r="N168">
            <v>0</v>
          </cell>
        </row>
        <row r="169">
          <cell r="E169">
            <v>0</v>
          </cell>
          <cell r="F169" t="str">
            <v>4/19/11</v>
          </cell>
          <cell r="G169">
            <v>37.200000000000003</v>
          </cell>
          <cell r="H169">
            <v>0.42310499999999995</v>
          </cell>
          <cell r="J169">
            <v>0</v>
          </cell>
          <cell r="K169">
            <v>0</v>
          </cell>
          <cell r="L169">
            <v>0</v>
          </cell>
          <cell r="M169">
            <v>0</v>
          </cell>
          <cell r="N169">
            <v>0</v>
          </cell>
        </row>
        <row r="170">
          <cell r="E170">
            <v>0</v>
          </cell>
          <cell r="F170" t="str">
            <v>4/20/11</v>
          </cell>
          <cell r="G170">
            <v>37.94</v>
          </cell>
          <cell r="H170">
            <v>0.52953799999999995</v>
          </cell>
          <cell r="J170">
            <v>0</v>
          </cell>
          <cell r="K170">
            <v>0</v>
          </cell>
          <cell r="L170">
            <v>0</v>
          </cell>
          <cell r="M170">
            <v>0</v>
          </cell>
          <cell r="N170">
            <v>0</v>
          </cell>
        </row>
        <row r="171">
          <cell r="E171">
            <v>0</v>
          </cell>
          <cell r="F171" t="str">
            <v>4/21/11</v>
          </cell>
          <cell r="G171">
            <v>38.82</v>
          </cell>
          <cell r="H171">
            <v>0.83116299999999999</v>
          </cell>
          <cell r="J171">
            <v>0</v>
          </cell>
          <cell r="K171">
            <v>0</v>
          </cell>
          <cell r="L171">
            <v>0</v>
          </cell>
          <cell r="M171">
            <v>0</v>
          </cell>
          <cell r="N171">
            <v>0</v>
          </cell>
        </row>
        <row r="172">
          <cell r="E172">
            <v>0</v>
          </cell>
          <cell r="F172" t="str">
            <v>4/25/11</v>
          </cell>
          <cell r="G172">
            <v>37.785000000000004</v>
          </cell>
          <cell r="H172">
            <v>0.42996299999999998</v>
          </cell>
          <cell r="J172">
            <v>0</v>
          </cell>
          <cell r="K172">
            <v>0</v>
          </cell>
          <cell r="L172">
            <v>0</v>
          </cell>
          <cell r="M172">
            <v>0</v>
          </cell>
          <cell r="N172">
            <v>0</v>
          </cell>
        </row>
        <row r="173">
          <cell r="E173">
            <v>0</v>
          </cell>
          <cell r="F173" t="str">
            <v>4/26/11</v>
          </cell>
          <cell r="G173">
            <v>38.770000000000003</v>
          </cell>
          <cell r="H173">
            <v>0.43009599999999998</v>
          </cell>
          <cell r="J173">
            <v>0</v>
          </cell>
          <cell r="K173">
            <v>0</v>
          </cell>
          <cell r="L173">
            <v>0</v>
          </cell>
          <cell r="M173">
            <v>0</v>
          </cell>
          <cell r="N173">
            <v>0</v>
          </cell>
        </row>
        <row r="174">
          <cell r="E174">
            <v>0</v>
          </cell>
          <cell r="F174" t="str">
            <v>4/27/11</v>
          </cell>
          <cell r="G174">
            <v>39.03</v>
          </cell>
          <cell r="H174">
            <v>0.58119500000000002</v>
          </cell>
          <cell r="J174">
            <v>0</v>
          </cell>
          <cell r="K174">
            <v>0</v>
          </cell>
          <cell r="L174">
            <v>0</v>
          </cell>
          <cell r="M174">
            <v>0</v>
          </cell>
          <cell r="N174">
            <v>0</v>
          </cell>
        </row>
        <row r="175">
          <cell r="E175">
            <v>0</v>
          </cell>
          <cell r="F175" t="str">
            <v>4/28/11</v>
          </cell>
          <cell r="G175">
            <v>41.14</v>
          </cell>
          <cell r="H175">
            <v>1.0822080000000001</v>
          </cell>
          <cell r="J175">
            <v>0</v>
          </cell>
          <cell r="K175">
            <v>0</v>
          </cell>
          <cell r="L175">
            <v>0</v>
          </cell>
          <cell r="M175">
            <v>0</v>
          </cell>
          <cell r="N175">
            <v>0</v>
          </cell>
        </row>
        <row r="176">
          <cell r="E176">
            <v>0</v>
          </cell>
          <cell r="F176" t="str">
            <v>4/29/11</v>
          </cell>
          <cell r="G176">
            <v>41.12</v>
          </cell>
          <cell r="H176">
            <v>0.9808619999999999</v>
          </cell>
          <cell r="J176">
            <v>0</v>
          </cell>
          <cell r="K176">
            <v>0</v>
          </cell>
          <cell r="L176">
            <v>0</v>
          </cell>
          <cell r="M176">
            <v>0</v>
          </cell>
          <cell r="N176">
            <v>0</v>
          </cell>
        </row>
        <row r="177">
          <cell r="E177">
            <v>0</v>
          </cell>
          <cell r="F177" t="str">
            <v>5/2/11</v>
          </cell>
          <cell r="G177">
            <v>39.99</v>
          </cell>
          <cell r="H177">
            <v>0.424848</v>
          </cell>
          <cell r="J177">
            <v>0</v>
          </cell>
          <cell r="K177">
            <v>0</v>
          </cell>
          <cell r="L177">
            <v>0</v>
          </cell>
          <cell r="M177">
            <v>0</v>
          </cell>
          <cell r="N177">
            <v>0</v>
          </cell>
        </row>
        <row r="178">
          <cell r="E178">
            <v>0</v>
          </cell>
          <cell r="F178" t="str">
            <v>5/3/11</v>
          </cell>
          <cell r="G178">
            <v>39.42</v>
          </cell>
          <cell r="H178">
            <v>0.53311900000000001</v>
          </cell>
          <cell r="J178">
            <v>0</v>
          </cell>
          <cell r="K178">
            <v>0</v>
          </cell>
          <cell r="L178">
            <v>0</v>
          </cell>
          <cell r="M178">
            <v>0</v>
          </cell>
          <cell r="N178">
            <v>0</v>
          </cell>
        </row>
        <row r="179">
          <cell r="E179">
            <v>0</v>
          </cell>
          <cell r="F179" t="str">
            <v>5/4/11</v>
          </cell>
          <cell r="G179">
            <v>38.950000000000003</v>
          </cell>
          <cell r="H179">
            <v>0.66761499999999996</v>
          </cell>
          <cell r="J179">
            <v>0</v>
          </cell>
          <cell r="K179">
            <v>0</v>
          </cell>
          <cell r="L179">
            <v>0</v>
          </cell>
          <cell r="M179">
            <v>0</v>
          </cell>
          <cell r="N179">
            <v>0</v>
          </cell>
        </row>
        <row r="180">
          <cell r="E180">
            <v>0</v>
          </cell>
          <cell r="F180" t="str">
            <v>5/5/11</v>
          </cell>
          <cell r="G180">
            <v>38.42</v>
          </cell>
          <cell r="H180">
            <v>0.462949</v>
          </cell>
          <cell r="J180">
            <v>0</v>
          </cell>
          <cell r="K180">
            <v>0</v>
          </cell>
          <cell r="L180">
            <v>0</v>
          </cell>
          <cell r="M180">
            <v>0</v>
          </cell>
          <cell r="N180">
            <v>0</v>
          </cell>
        </row>
        <row r="181">
          <cell r="E181">
            <v>0</v>
          </cell>
          <cell r="F181" t="str">
            <v>5/6/11</v>
          </cell>
          <cell r="G181">
            <v>39</v>
          </cell>
          <cell r="H181">
            <v>0.32331000000000004</v>
          </cell>
          <cell r="J181">
            <v>0</v>
          </cell>
          <cell r="K181">
            <v>0</v>
          </cell>
          <cell r="L181">
            <v>0</v>
          </cell>
          <cell r="M181">
            <v>0</v>
          </cell>
          <cell r="N181">
            <v>0</v>
          </cell>
        </row>
        <row r="182">
          <cell r="E182">
            <v>0</v>
          </cell>
          <cell r="F182" t="str">
            <v>5/9/11</v>
          </cell>
          <cell r="G182">
            <v>39.82</v>
          </cell>
          <cell r="H182">
            <v>0.25747599999999998</v>
          </cell>
          <cell r="J182">
            <v>0</v>
          </cell>
          <cell r="K182">
            <v>0</v>
          </cell>
          <cell r="L182">
            <v>0</v>
          </cell>
          <cell r="M182">
            <v>0</v>
          </cell>
          <cell r="N182">
            <v>0</v>
          </cell>
        </row>
        <row r="183">
          <cell r="E183">
            <v>0</v>
          </cell>
          <cell r="F183" t="str">
            <v>5/10/11</v>
          </cell>
          <cell r="G183">
            <v>39.980000000000004</v>
          </cell>
          <cell r="H183">
            <v>0.339532</v>
          </cell>
          <cell r="J183">
            <v>0</v>
          </cell>
          <cell r="K183">
            <v>0</v>
          </cell>
          <cell r="L183">
            <v>0</v>
          </cell>
          <cell r="M183">
            <v>0</v>
          </cell>
          <cell r="N183">
            <v>0</v>
          </cell>
        </row>
        <row r="184">
          <cell r="E184">
            <v>0</v>
          </cell>
          <cell r="F184" t="str">
            <v>5/11/11</v>
          </cell>
          <cell r="G184">
            <v>39.1</v>
          </cell>
          <cell r="H184">
            <v>0.30299899999999996</v>
          </cell>
          <cell r="J184">
            <v>0</v>
          </cell>
          <cell r="K184">
            <v>0</v>
          </cell>
          <cell r="L184">
            <v>0</v>
          </cell>
          <cell r="M184">
            <v>0</v>
          </cell>
          <cell r="N184">
            <v>0</v>
          </cell>
        </row>
        <row r="185">
          <cell r="E185">
            <v>0</v>
          </cell>
          <cell r="F185" t="str">
            <v>5/12/11</v>
          </cell>
          <cell r="G185">
            <v>39.18</v>
          </cell>
          <cell r="H185">
            <v>0.30390600000000001</v>
          </cell>
          <cell r="J185">
            <v>0</v>
          </cell>
          <cell r="K185">
            <v>0</v>
          </cell>
          <cell r="L185">
            <v>0</v>
          </cell>
          <cell r="M185">
            <v>0</v>
          </cell>
          <cell r="N185">
            <v>0</v>
          </cell>
        </row>
        <row r="186">
          <cell r="E186">
            <v>0</v>
          </cell>
          <cell r="F186" t="str">
            <v>5/13/11</v>
          </cell>
          <cell r="G186">
            <v>38.619999999999997</v>
          </cell>
          <cell r="H186">
            <v>0.295122</v>
          </cell>
          <cell r="J186">
            <v>0</v>
          </cell>
          <cell r="K186">
            <v>0</v>
          </cell>
          <cell r="L186">
            <v>0</v>
          </cell>
          <cell r="M186">
            <v>0</v>
          </cell>
          <cell r="N186">
            <v>0</v>
          </cell>
        </row>
        <row r="187">
          <cell r="E187">
            <v>0</v>
          </cell>
          <cell r="F187" t="str">
            <v>5/16/11</v>
          </cell>
          <cell r="G187">
            <v>37.619999999999997</v>
          </cell>
          <cell r="H187">
            <v>0.35033199999999998</v>
          </cell>
          <cell r="J187">
            <v>0</v>
          </cell>
          <cell r="K187">
            <v>0</v>
          </cell>
          <cell r="L187">
            <v>0</v>
          </cell>
          <cell r="M187">
            <v>0</v>
          </cell>
          <cell r="N187">
            <v>0</v>
          </cell>
        </row>
        <row r="188">
          <cell r="E188">
            <v>0</v>
          </cell>
          <cell r="F188" t="str">
            <v>5/17/11</v>
          </cell>
          <cell r="G188">
            <v>38.950000000000003</v>
          </cell>
          <cell r="H188">
            <v>1.0269059999999999</v>
          </cell>
          <cell r="J188">
            <v>0</v>
          </cell>
          <cell r="K188">
            <v>0</v>
          </cell>
          <cell r="L188">
            <v>0</v>
          </cell>
          <cell r="M188">
            <v>0</v>
          </cell>
          <cell r="N188">
            <v>0</v>
          </cell>
        </row>
        <row r="189">
          <cell r="E189">
            <v>0</v>
          </cell>
          <cell r="F189" t="str">
            <v>5/18/11</v>
          </cell>
          <cell r="G189">
            <v>38.99</v>
          </cell>
          <cell r="H189">
            <v>0.65797399999999995</v>
          </cell>
          <cell r="J189">
            <v>0</v>
          </cell>
          <cell r="K189">
            <v>0</v>
          </cell>
          <cell r="L189">
            <v>0</v>
          </cell>
          <cell r="M189">
            <v>0</v>
          </cell>
          <cell r="N189">
            <v>0</v>
          </cell>
        </row>
        <row r="190">
          <cell r="E190">
            <v>0</v>
          </cell>
          <cell r="F190" t="str">
            <v>5/19/11</v>
          </cell>
          <cell r="G190">
            <v>39.03</v>
          </cell>
          <cell r="H190">
            <v>0.40054699999999999</v>
          </cell>
          <cell r="J190">
            <v>0</v>
          </cell>
          <cell r="K190">
            <v>0</v>
          </cell>
          <cell r="L190">
            <v>0</v>
          </cell>
          <cell r="M190">
            <v>0</v>
          </cell>
          <cell r="N190">
            <v>0</v>
          </cell>
        </row>
        <row r="191">
          <cell r="E191">
            <v>0</v>
          </cell>
          <cell r="F191" t="str">
            <v>5/20/11</v>
          </cell>
          <cell r="G191">
            <v>38.72</v>
          </cell>
          <cell r="H191">
            <v>0.334671</v>
          </cell>
          <cell r="J191">
            <v>0</v>
          </cell>
          <cell r="K191">
            <v>0</v>
          </cell>
          <cell r="L191">
            <v>0</v>
          </cell>
          <cell r="M191">
            <v>0</v>
          </cell>
          <cell r="N191">
            <v>0</v>
          </cell>
        </row>
        <row r="192">
          <cell r="E192">
            <v>0</v>
          </cell>
          <cell r="F192" t="str">
            <v>5/23/11</v>
          </cell>
          <cell r="G192">
            <v>37.840000000000003</v>
          </cell>
          <cell r="H192">
            <v>0.43780399999999997</v>
          </cell>
          <cell r="J192">
            <v>0</v>
          </cell>
          <cell r="K192">
            <v>0</v>
          </cell>
          <cell r="L192">
            <v>0</v>
          </cell>
          <cell r="M192">
            <v>0</v>
          </cell>
          <cell r="N192">
            <v>0</v>
          </cell>
        </row>
        <row r="193">
          <cell r="E193">
            <v>0</v>
          </cell>
          <cell r="F193" t="str">
            <v>5/24/11</v>
          </cell>
          <cell r="G193">
            <v>37.380000000000003</v>
          </cell>
          <cell r="H193">
            <v>0.27133000000000002</v>
          </cell>
          <cell r="J193">
            <v>0</v>
          </cell>
          <cell r="K193">
            <v>0</v>
          </cell>
          <cell r="L193">
            <v>0</v>
          </cell>
          <cell r="M193">
            <v>0</v>
          </cell>
          <cell r="N193">
            <v>0</v>
          </cell>
        </row>
        <row r="194">
          <cell r="E194">
            <v>0</v>
          </cell>
          <cell r="F194" t="str">
            <v>5/25/11</v>
          </cell>
          <cell r="G194">
            <v>37.99</v>
          </cell>
          <cell r="H194">
            <v>0.31515099999999996</v>
          </cell>
          <cell r="J194">
            <v>0</v>
          </cell>
          <cell r="K194">
            <v>0</v>
          </cell>
          <cell r="L194">
            <v>0</v>
          </cell>
          <cell r="M194">
            <v>0</v>
          </cell>
          <cell r="N194">
            <v>0</v>
          </cell>
        </row>
        <row r="195">
          <cell r="E195">
            <v>0</v>
          </cell>
          <cell r="F195" t="str">
            <v>5/26/11</v>
          </cell>
          <cell r="G195">
            <v>38.840000000000003</v>
          </cell>
          <cell r="H195">
            <v>0.27720099999999998</v>
          </cell>
          <cell r="J195">
            <v>0</v>
          </cell>
          <cell r="K195">
            <v>0</v>
          </cell>
          <cell r="L195">
            <v>0</v>
          </cell>
          <cell r="M195">
            <v>0</v>
          </cell>
          <cell r="N195">
            <v>0</v>
          </cell>
        </row>
        <row r="196">
          <cell r="E196">
            <v>0</v>
          </cell>
          <cell r="F196" t="str">
            <v>5/27/11</v>
          </cell>
          <cell r="G196">
            <v>38.230000000000004</v>
          </cell>
          <cell r="H196">
            <v>0.209531</v>
          </cell>
          <cell r="J196">
            <v>0</v>
          </cell>
          <cell r="K196">
            <v>0</v>
          </cell>
          <cell r="L196">
            <v>0</v>
          </cell>
          <cell r="M196">
            <v>0</v>
          </cell>
          <cell r="N196">
            <v>0</v>
          </cell>
        </row>
        <row r="197">
          <cell r="E197">
            <v>0</v>
          </cell>
          <cell r="F197" t="str">
            <v>5/31/11</v>
          </cell>
          <cell r="G197">
            <v>38.76</v>
          </cell>
          <cell r="H197">
            <v>0.43032299999999996</v>
          </cell>
          <cell r="J197">
            <v>0</v>
          </cell>
          <cell r="K197">
            <v>0</v>
          </cell>
          <cell r="L197">
            <v>0</v>
          </cell>
          <cell r="M197">
            <v>0</v>
          </cell>
          <cell r="N197">
            <v>0</v>
          </cell>
        </row>
        <row r="198">
          <cell r="E198">
            <v>0</v>
          </cell>
          <cell r="F198" t="str">
            <v>6/1/11</v>
          </cell>
          <cell r="G198">
            <v>37.14</v>
          </cell>
          <cell r="H198">
            <v>0.542883</v>
          </cell>
          <cell r="J198">
            <v>0</v>
          </cell>
          <cell r="K198">
            <v>0</v>
          </cell>
          <cell r="L198">
            <v>0</v>
          </cell>
          <cell r="M198">
            <v>0</v>
          </cell>
          <cell r="N198">
            <v>0</v>
          </cell>
        </row>
        <row r="199">
          <cell r="E199">
            <v>0</v>
          </cell>
          <cell r="F199" t="str">
            <v>6/2/11</v>
          </cell>
          <cell r="G199">
            <v>36.700000000000003</v>
          </cell>
          <cell r="H199">
            <v>0.37249699999999997</v>
          </cell>
          <cell r="J199">
            <v>0</v>
          </cell>
          <cell r="K199">
            <v>0</v>
          </cell>
          <cell r="L199">
            <v>0</v>
          </cell>
          <cell r="M199">
            <v>0</v>
          </cell>
          <cell r="N199">
            <v>0</v>
          </cell>
        </row>
        <row r="200">
          <cell r="E200">
            <v>0</v>
          </cell>
          <cell r="F200" t="str">
            <v>6/3/11</v>
          </cell>
          <cell r="G200">
            <v>35.840000000000003</v>
          </cell>
          <cell r="H200">
            <v>0.43694899999999998</v>
          </cell>
          <cell r="J200">
            <v>0</v>
          </cell>
          <cell r="K200">
            <v>0</v>
          </cell>
          <cell r="L200">
            <v>0</v>
          </cell>
          <cell r="M200">
            <v>0</v>
          </cell>
          <cell r="N200">
            <v>0</v>
          </cell>
        </row>
        <row r="201">
          <cell r="E201">
            <v>0</v>
          </cell>
          <cell r="F201" t="str">
            <v>6/6/11</v>
          </cell>
          <cell r="G201">
            <v>33.619999999999997</v>
          </cell>
          <cell r="H201">
            <v>0.52138299999999993</v>
          </cell>
          <cell r="J201">
            <v>0</v>
          </cell>
          <cell r="K201">
            <v>0</v>
          </cell>
          <cell r="L201">
            <v>0</v>
          </cell>
          <cell r="M201">
            <v>0</v>
          </cell>
          <cell r="N201">
            <v>0</v>
          </cell>
        </row>
        <row r="202">
          <cell r="E202">
            <v>0</v>
          </cell>
          <cell r="F202" t="str">
            <v>6/7/11</v>
          </cell>
          <cell r="G202">
            <v>34.020000000000003</v>
          </cell>
          <cell r="H202">
            <v>0.27867399999999998</v>
          </cell>
          <cell r="J202">
            <v>0</v>
          </cell>
          <cell r="K202">
            <v>0</v>
          </cell>
          <cell r="L202">
            <v>0</v>
          </cell>
          <cell r="M202">
            <v>0</v>
          </cell>
          <cell r="N202">
            <v>0</v>
          </cell>
        </row>
        <row r="203">
          <cell r="E203">
            <v>0</v>
          </cell>
          <cell r="F203" t="str">
            <v>6/8/11</v>
          </cell>
          <cell r="G203">
            <v>33.9</v>
          </cell>
          <cell r="H203">
            <v>0.30972299999999997</v>
          </cell>
          <cell r="J203">
            <v>0</v>
          </cell>
          <cell r="K203">
            <v>0</v>
          </cell>
          <cell r="L203">
            <v>0</v>
          </cell>
          <cell r="M203">
            <v>0</v>
          </cell>
          <cell r="N203">
            <v>0</v>
          </cell>
        </row>
        <row r="204">
          <cell r="E204">
            <v>0</v>
          </cell>
          <cell r="F204" t="str">
            <v>6/9/11</v>
          </cell>
          <cell r="G204">
            <v>34.28</v>
          </cell>
          <cell r="H204">
            <v>0.30399999999999999</v>
          </cell>
          <cell r="J204">
            <v>0</v>
          </cell>
          <cell r="K204">
            <v>0</v>
          </cell>
          <cell r="L204">
            <v>0</v>
          </cell>
          <cell r="M204">
            <v>0</v>
          </cell>
          <cell r="N204">
            <v>0</v>
          </cell>
        </row>
        <row r="205">
          <cell r="E205">
            <v>0</v>
          </cell>
          <cell r="F205" t="str">
            <v>6/10/11</v>
          </cell>
          <cell r="G205">
            <v>32.950000000000003</v>
          </cell>
          <cell r="H205">
            <v>0.29796400000000001</v>
          </cell>
          <cell r="J205">
            <v>0</v>
          </cell>
          <cell r="K205">
            <v>0</v>
          </cell>
          <cell r="L205">
            <v>0</v>
          </cell>
          <cell r="M205">
            <v>0</v>
          </cell>
          <cell r="N205">
            <v>0</v>
          </cell>
        </row>
        <row r="206">
          <cell r="E206">
            <v>0</v>
          </cell>
          <cell r="F206" t="str">
            <v>6/13/11</v>
          </cell>
          <cell r="G206">
            <v>31.93</v>
          </cell>
          <cell r="H206">
            <v>0.30987599999999998</v>
          </cell>
          <cell r="J206">
            <v>0</v>
          </cell>
          <cell r="K206">
            <v>0</v>
          </cell>
          <cell r="L206">
            <v>0</v>
          </cell>
          <cell r="M206">
            <v>0</v>
          </cell>
          <cell r="N206">
            <v>0</v>
          </cell>
        </row>
        <row r="207">
          <cell r="E207">
            <v>0</v>
          </cell>
          <cell r="F207" t="str">
            <v>6/14/11</v>
          </cell>
          <cell r="G207">
            <v>34.29</v>
          </cell>
          <cell r="H207">
            <v>0.41100499999999995</v>
          </cell>
          <cell r="J207">
            <v>0</v>
          </cell>
          <cell r="K207">
            <v>0</v>
          </cell>
          <cell r="L207">
            <v>0</v>
          </cell>
          <cell r="M207">
            <v>0</v>
          </cell>
          <cell r="N207">
            <v>0</v>
          </cell>
        </row>
        <row r="208">
          <cell r="E208">
            <v>0</v>
          </cell>
          <cell r="F208" t="str">
            <v>6/15/11</v>
          </cell>
          <cell r="G208">
            <v>33.17</v>
          </cell>
          <cell r="H208">
            <v>0.20905799999999999</v>
          </cell>
          <cell r="J208">
            <v>0</v>
          </cell>
          <cell r="K208">
            <v>0</v>
          </cell>
          <cell r="L208">
            <v>0</v>
          </cell>
          <cell r="M208">
            <v>0</v>
          </cell>
          <cell r="N208">
            <v>0</v>
          </cell>
        </row>
        <row r="209">
          <cell r="E209">
            <v>0</v>
          </cell>
          <cell r="F209" t="str">
            <v>6/16/11</v>
          </cell>
          <cell r="G209">
            <v>32.61</v>
          </cell>
          <cell r="H209">
            <v>0.27811599999999997</v>
          </cell>
          <cell r="J209">
            <v>0</v>
          </cell>
          <cell r="K209">
            <v>0</v>
          </cell>
          <cell r="L209">
            <v>0</v>
          </cell>
          <cell r="M209">
            <v>0</v>
          </cell>
          <cell r="N209">
            <v>0</v>
          </cell>
        </row>
        <row r="210">
          <cell r="E210">
            <v>0</v>
          </cell>
          <cell r="F210" t="str">
            <v>6/17/11</v>
          </cell>
          <cell r="G210">
            <v>32.21</v>
          </cell>
          <cell r="H210">
            <v>0.29100300000000001</v>
          </cell>
          <cell r="J210">
            <v>0</v>
          </cell>
          <cell r="K210">
            <v>0</v>
          </cell>
          <cell r="L210">
            <v>0</v>
          </cell>
          <cell r="M210">
            <v>0</v>
          </cell>
          <cell r="N210">
            <v>0</v>
          </cell>
        </row>
        <row r="211">
          <cell r="E211">
            <v>0</v>
          </cell>
          <cell r="F211" t="str">
            <v>6/20/11</v>
          </cell>
          <cell r="G211">
            <v>31.55</v>
          </cell>
          <cell r="H211">
            <v>0.29489699999999996</v>
          </cell>
          <cell r="J211">
            <v>0</v>
          </cell>
          <cell r="K211">
            <v>0</v>
          </cell>
          <cell r="L211">
            <v>0</v>
          </cell>
          <cell r="M211">
            <v>0</v>
          </cell>
          <cell r="N211">
            <v>0</v>
          </cell>
        </row>
        <row r="212">
          <cell r="E212">
            <v>0</v>
          </cell>
          <cell r="F212" t="str">
            <v>6/21/11</v>
          </cell>
          <cell r="G212">
            <v>33.97</v>
          </cell>
          <cell r="H212">
            <v>0.34762899999999997</v>
          </cell>
          <cell r="J212">
            <v>0</v>
          </cell>
          <cell r="K212">
            <v>0</v>
          </cell>
          <cell r="L212">
            <v>0</v>
          </cell>
          <cell r="M212">
            <v>0</v>
          </cell>
          <cell r="N212">
            <v>0</v>
          </cell>
        </row>
        <row r="213">
          <cell r="E213">
            <v>0</v>
          </cell>
          <cell r="F213" t="str">
            <v>6/22/11</v>
          </cell>
          <cell r="G213">
            <v>32.94</v>
          </cell>
          <cell r="H213">
            <v>0.12846299999999999</v>
          </cell>
          <cell r="J213">
            <v>0</v>
          </cell>
          <cell r="K213">
            <v>0</v>
          </cell>
          <cell r="L213">
            <v>0</v>
          </cell>
          <cell r="M213">
            <v>0</v>
          </cell>
          <cell r="N213">
            <v>0</v>
          </cell>
        </row>
        <row r="214">
          <cell r="E214">
            <v>0</v>
          </cell>
          <cell r="F214" t="str">
            <v>6/23/11</v>
          </cell>
          <cell r="G214">
            <v>34.08</v>
          </cell>
          <cell r="H214">
            <v>0.26109000000000004</v>
          </cell>
          <cell r="J214">
            <v>0</v>
          </cell>
          <cell r="K214">
            <v>0</v>
          </cell>
          <cell r="L214">
            <v>0</v>
          </cell>
          <cell r="M214">
            <v>0</v>
          </cell>
          <cell r="N214">
            <v>0</v>
          </cell>
        </row>
        <row r="215">
          <cell r="E215">
            <v>0</v>
          </cell>
          <cell r="F215" t="str">
            <v>6/24/11</v>
          </cell>
          <cell r="G215">
            <v>33.85</v>
          </cell>
          <cell r="H215">
            <v>0.45269499999999996</v>
          </cell>
          <cell r="J215">
            <v>0</v>
          </cell>
          <cell r="K215">
            <v>0</v>
          </cell>
          <cell r="L215">
            <v>0</v>
          </cell>
          <cell r="M215">
            <v>0</v>
          </cell>
          <cell r="N215">
            <v>0</v>
          </cell>
        </row>
        <row r="216">
          <cell r="E216">
            <v>0</v>
          </cell>
          <cell r="F216" t="str">
            <v>6/27/11</v>
          </cell>
          <cell r="G216">
            <v>34.69</v>
          </cell>
          <cell r="H216">
            <v>0.19503299999999998</v>
          </cell>
          <cell r="J216">
            <v>0</v>
          </cell>
          <cell r="K216">
            <v>0</v>
          </cell>
          <cell r="L216">
            <v>0</v>
          </cell>
          <cell r="M216">
            <v>0</v>
          </cell>
          <cell r="N216">
            <v>0</v>
          </cell>
        </row>
        <row r="217">
          <cell r="E217">
            <v>0</v>
          </cell>
          <cell r="F217" t="str">
            <v>6/28/11</v>
          </cell>
          <cell r="G217">
            <v>36.130000000000003</v>
          </cell>
          <cell r="H217">
            <v>0.32997299999999996</v>
          </cell>
          <cell r="J217">
            <v>0</v>
          </cell>
          <cell r="K217">
            <v>0</v>
          </cell>
          <cell r="L217">
            <v>0</v>
          </cell>
          <cell r="M217">
            <v>0</v>
          </cell>
          <cell r="N217">
            <v>0</v>
          </cell>
        </row>
        <row r="218">
          <cell r="E218">
            <v>0</v>
          </cell>
          <cell r="F218" t="str">
            <v>6/29/11</v>
          </cell>
          <cell r="G218">
            <v>35.85</v>
          </cell>
          <cell r="H218">
            <v>0.17078499999999999</v>
          </cell>
          <cell r="J218">
            <v>0</v>
          </cell>
          <cell r="K218">
            <v>0</v>
          </cell>
          <cell r="L218">
            <v>0</v>
          </cell>
          <cell r="M218">
            <v>0</v>
          </cell>
          <cell r="N218">
            <v>0</v>
          </cell>
        </row>
        <row r="219">
          <cell r="E219">
            <v>0</v>
          </cell>
          <cell r="F219" t="str">
            <v>6/30/11</v>
          </cell>
          <cell r="G219">
            <v>36.69</v>
          </cell>
          <cell r="H219">
            <v>0.35326399999999997</v>
          </cell>
          <cell r="J219">
            <v>0</v>
          </cell>
          <cell r="K219">
            <v>0</v>
          </cell>
          <cell r="L219">
            <v>0</v>
          </cell>
          <cell r="M219">
            <v>0</v>
          </cell>
          <cell r="N219">
            <v>0</v>
          </cell>
        </row>
        <row r="220">
          <cell r="E220">
            <v>0</v>
          </cell>
          <cell r="F220" t="str">
            <v>7/1/11</v>
          </cell>
          <cell r="G220">
            <v>38.380000000000003</v>
          </cell>
          <cell r="H220">
            <v>0.52745299999999995</v>
          </cell>
          <cell r="J220">
            <v>0</v>
          </cell>
          <cell r="K220">
            <v>0</v>
          </cell>
          <cell r="L220">
            <v>0</v>
          </cell>
          <cell r="M220">
            <v>0</v>
          </cell>
          <cell r="N220">
            <v>0</v>
          </cell>
        </row>
        <row r="221">
          <cell r="E221">
            <v>0</v>
          </cell>
          <cell r="F221" t="str">
            <v>7/5/11</v>
          </cell>
          <cell r="G221">
            <v>38.590000000000003</v>
          </cell>
          <cell r="H221">
            <v>0.25916400000000001</v>
          </cell>
          <cell r="J221">
            <v>0</v>
          </cell>
          <cell r="K221">
            <v>0</v>
          </cell>
          <cell r="L221">
            <v>0</v>
          </cell>
          <cell r="M221">
            <v>0</v>
          </cell>
          <cell r="N221">
            <v>0</v>
          </cell>
        </row>
        <row r="222">
          <cell r="E222">
            <v>0</v>
          </cell>
          <cell r="F222" t="str">
            <v>7/6/11</v>
          </cell>
          <cell r="G222">
            <v>38.400000000000006</v>
          </cell>
          <cell r="H222">
            <v>0.225938</v>
          </cell>
          <cell r="J222">
            <v>0</v>
          </cell>
          <cell r="K222">
            <v>0</v>
          </cell>
          <cell r="L222">
            <v>0</v>
          </cell>
          <cell r="M222">
            <v>0</v>
          </cell>
          <cell r="N222">
            <v>0</v>
          </cell>
        </row>
        <row r="223">
          <cell r="E223">
            <v>0</v>
          </cell>
          <cell r="F223" t="str">
            <v>7/7/11</v>
          </cell>
          <cell r="G223">
            <v>38.78</v>
          </cell>
          <cell r="H223">
            <v>0.18715000000000001</v>
          </cell>
          <cell r="J223">
            <v>0</v>
          </cell>
          <cell r="K223">
            <v>0</v>
          </cell>
          <cell r="L223">
            <v>0</v>
          </cell>
          <cell r="M223">
            <v>0</v>
          </cell>
          <cell r="N223">
            <v>0</v>
          </cell>
        </row>
        <row r="224">
          <cell r="E224">
            <v>0</v>
          </cell>
          <cell r="F224" t="str">
            <v>7/8/11</v>
          </cell>
          <cell r="G224">
            <v>38.75</v>
          </cell>
          <cell r="H224">
            <v>0.21896699999999999</v>
          </cell>
          <cell r="J224">
            <v>0</v>
          </cell>
          <cell r="K224">
            <v>0</v>
          </cell>
          <cell r="L224">
            <v>0</v>
          </cell>
          <cell r="M224">
            <v>0</v>
          </cell>
          <cell r="N224">
            <v>0</v>
          </cell>
        </row>
        <row r="225">
          <cell r="E225">
            <v>0</v>
          </cell>
          <cell r="F225" t="str">
            <v>7/11/11</v>
          </cell>
          <cell r="G225">
            <v>37.21</v>
          </cell>
          <cell r="H225">
            <v>0.26379000000000002</v>
          </cell>
          <cell r="J225">
            <v>0</v>
          </cell>
          <cell r="K225">
            <v>0</v>
          </cell>
          <cell r="L225">
            <v>0</v>
          </cell>
          <cell r="M225">
            <v>0</v>
          </cell>
          <cell r="N225">
            <v>0</v>
          </cell>
        </row>
        <row r="226">
          <cell r="E226">
            <v>0</v>
          </cell>
          <cell r="F226" t="str">
            <v>7/12/11</v>
          </cell>
          <cell r="G226">
            <v>36.840000000000003</v>
          </cell>
          <cell r="H226">
            <v>0.16259899999999999</v>
          </cell>
          <cell r="J226">
            <v>0</v>
          </cell>
          <cell r="K226">
            <v>0</v>
          </cell>
          <cell r="L226">
            <v>0</v>
          </cell>
          <cell r="M226">
            <v>0</v>
          </cell>
          <cell r="N226">
            <v>0</v>
          </cell>
        </row>
        <row r="227">
          <cell r="E227">
            <v>0</v>
          </cell>
          <cell r="F227" t="str">
            <v>7/13/11</v>
          </cell>
          <cell r="G227">
            <v>38.020000000000003</v>
          </cell>
          <cell r="H227">
            <v>0.20769199999999999</v>
          </cell>
          <cell r="J227">
            <v>0</v>
          </cell>
          <cell r="K227">
            <v>0</v>
          </cell>
          <cell r="L227">
            <v>0</v>
          </cell>
          <cell r="M227">
            <v>0</v>
          </cell>
          <cell r="N227">
            <v>0</v>
          </cell>
        </row>
        <row r="228">
          <cell r="E228">
            <v>0</v>
          </cell>
          <cell r="F228" t="str">
            <v>7/14/11</v>
          </cell>
          <cell r="G228">
            <v>36.96</v>
          </cell>
          <cell r="H228">
            <v>0.19459499999999999</v>
          </cell>
          <cell r="J228">
            <v>0</v>
          </cell>
          <cell r="K228">
            <v>0</v>
          </cell>
          <cell r="L228">
            <v>0</v>
          </cell>
          <cell r="M228">
            <v>0</v>
          </cell>
          <cell r="N228">
            <v>0</v>
          </cell>
        </row>
        <row r="229">
          <cell r="E229">
            <v>0</v>
          </cell>
          <cell r="F229" t="str">
            <v>7/15/11</v>
          </cell>
          <cell r="G229">
            <v>37.550000000000004</v>
          </cell>
          <cell r="H229">
            <v>0.191464</v>
          </cell>
          <cell r="J229">
            <v>0</v>
          </cell>
          <cell r="K229">
            <v>0</v>
          </cell>
          <cell r="L229">
            <v>0</v>
          </cell>
          <cell r="M229">
            <v>0</v>
          </cell>
          <cell r="N229">
            <v>0</v>
          </cell>
        </row>
        <row r="230">
          <cell r="E230">
            <v>0</v>
          </cell>
          <cell r="F230" t="str">
            <v>7/18/11</v>
          </cell>
          <cell r="G230">
            <v>36.64</v>
          </cell>
          <cell r="H230">
            <v>0.15065399999999998</v>
          </cell>
          <cell r="J230">
            <v>0</v>
          </cell>
          <cell r="K230">
            <v>0</v>
          </cell>
          <cell r="L230">
            <v>0</v>
          </cell>
          <cell r="M230">
            <v>0</v>
          </cell>
          <cell r="N230">
            <v>0</v>
          </cell>
        </row>
        <row r="231">
          <cell r="E231">
            <v>0</v>
          </cell>
          <cell r="F231" t="str">
            <v>7/19/11</v>
          </cell>
          <cell r="G231">
            <v>39.61</v>
          </cell>
          <cell r="H231">
            <v>0.45414899999999997</v>
          </cell>
          <cell r="J231">
            <v>0</v>
          </cell>
          <cell r="K231">
            <v>0</v>
          </cell>
          <cell r="L231">
            <v>0</v>
          </cell>
          <cell r="M231">
            <v>0</v>
          </cell>
          <cell r="N231">
            <v>0</v>
          </cell>
        </row>
        <row r="232">
          <cell r="E232">
            <v>0</v>
          </cell>
          <cell r="F232" t="str">
            <v>7/20/11</v>
          </cell>
          <cell r="G232">
            <v>39.630000000000003</v>
          </cell>
          <cell r="H232">
            <v>0.48258299999999998</v>
          </cell>
          <cell r="J232">
            <v>0</v>
          </cell>
          <cell r="K232">
            <v>0</v>
          </cell>
          <cell r="L232">
            <v>0</v>
          </cell>
          <cell r="M232">
            <v>0</v>
          </cell>
          <cell r="N232">
            <v>0</v>
          </cell>
        </row>
        <row r="233">
          <cell r="E233">
            <v>0</v>
          </cell>
          <cell r="F233" t="str">
            <v>7/21/11</v>
          </cell>
          <cell r="G233">
            <v>41.58</v>
          </cell>
          <cell r="H233">
            <v>1.4986089999999999</v>
          </cell>
          <cell r="J233">
            <v>0</v>
          </cell>
          <cell r="K233">
            <v>0</v>
          </cell>
          <cell r="L233">
            <v>0</v>
          </cell>
          <cell r="M233">
            <v>0</v>
          </cell>
          <cell r="N233">
            <v>0</v>
          </cell>
        </row>
        <row r="234">
          <cell r="E234">
            <v>0</v>
          </cell>
          <cell r="F234" t="str">
            <v>7/22/11</v>
          </cell>
          <cell r="G234">
            <v>44.87</v>
          </cell>
          <cell r="H234">
            <v>1.2274</v>
          </cell>
          <cell r="J234">
            <v>0</v>
          </cell>
          <cell r="K234">
            <v>0</v>
          </cell>
          <cell r="L234">
            <v>0</v>
          </cell>
          <cell r="M234">
            <v>0</v>
          </cell>
          <cell r="N234">
            <v>0</v>
          </cell>
        </row>
        <row r="235">
          <cell r="E235">
            <v>0</v>
          </cell>
          <cell r="F235" t="str">
            <v>7/25/11</v>
          </cell>
          <cell r="G235">
            <v>44.24</v>
          </cell>
          <cell r="H235">
            <v>0.66888300000000001</v>
          </cell>
          <cell r="J235">
            <v>0</v>
          </cell>
          <cell r="K235">
            <v>0</v>
          </cell>
          <cell r="L235">
            <v>0</v>
          </cell>
          <cell r="M235">
            <v>0</v>
          </cell>
          <cell r="N235">
            <v>0</v>
          </cell>
        </row>
        <row r="236">
          <cell r="E236">
            <v>0</v>
          </cell>
          <cell r="F236" t="str">
            <v>7/26/11</v>
          </cell>
          <cell r="G236">
            <v>43.53</v>
          </cell>
          <cell r="H236">
            <v>0.50359599999999993</v>
          </cell>
          <cell r="J236">
            <v>0</v>
          </cell>
          <cell r="K236">
            <v>0</v>
          </cell>
          <cell r="L236">
            <v>0</v>
          </cell>
          <cell r="M236">
            <v>0</v>
          </cell>
          <cell r="N236">
            <v>0</v>
          </cell>
        </row>
        <row r="237">
          <cell r="E237">
            <v>0</v>
          </cell>
          <cell r="F237" t="str">
            <v>7/27/11</v>
          </cell>
          <cell r="G237">
            <v>42.550000000000004</v>
          </cell>
          <cell r="H237">
            <v>0.49083899999999997</v>
          </cell>
          <cell r="J237">
            <v>0</v>
          </cell>
          <cell r="K237">
            <v>0</v>
          </cell>
          <cell r="L237">
            <v>0</v>
          </cell>
          <cell r="M237">
            <v>0</v>
          </cell>
          <cell r="N237">
            <v>0</v>
          </cell>
        </row>
        <row r="238">
          <cell r="E238">
            <v>0</v>
          </cell>
          <cell r="F238" t="str">
            <v>7/28/11</v>
          </cell>
          <cell r="G238">
            <v>43.46</v>
          </cell>
          <cell r="H238">
            <v>0.31883</v>
          </cell>
          <cell r="J238">
            <v>0</v>
          </cell>
          <cell r="K238">
            <v>0</v>
          </cell>
          <cell r="L238">
            <v>0</v>
          </cell>
          <cell r="M238">
            <v>0</v>
          </cell>
          <cell r="N238">
            <v>0</v>
          </cell>
        </row>
        <row r="239">
          <cell r="E239">
            <v>0</v>
          </cell>
          <cell r="F239" t="str">
            <v>7/29/11</v>
          </cell>
          <cell r="G239">
            <v>42.92</v>
          </cell>
          <cell r="H239">
            <v>0.27326899999999998</v>
          </cell>
          <cell r="J239">
            <v>0</v>
          </cell>
          <cell r="K239">
            <v>0</v>
          </cell>
          <cell r="L239">
            <v>0</v>
          </cell>
          <cell r="M239">
            <v>0</v>
          </cell>
          <cell r="N239">
            <v>0</v>
          </cell>
        </row>
        <row r="240">
          <cell r="E240">
            <v>0</v>
          </cell>
          <cell r="F240" t="str">
            <v>8/1/11</v>
          </cell>
          <cell r="G240">
            <v>43.2</v>
          </cell>
          <cell r="H240">
            <v>0.38965499999999997</v>
          </cell>
          <cell r="J240">
            <v>0</v>
          </cell>
          <cell r="K240">
            <v>0</v>
          </cell>
          <cell r="L240">
            <v>0</v>
          </cell>
          <cell r="M240">
            <v>0</v>
          </cell>
          <cell r="N240">
            <v>0</v>
          </cell>
        </row>
        <row r="241">
          <cell r="E241">
            <v>0</v>
          </cell>
          <cell r="F241" t="str">
            <v>8/2/11</v>
          </cell>
          <cell r="G241">
            <v>42.160000000000004</v>
          </cell>
          <cell r="H241">
            <v>0.80177199999999993</v>
          </cell>
          <cell r="J241">
            <v>0</v>
          </cell>
          <cell r="K241">
            <v>0</v>
          </cell>
          <cell r="L241">
            <v>0</v>
          </cell>
          <cell r="M241">
            <v>0</v>
          </cell>
          <cell r="N241">
            <v>0</v>
          </cell>
        </row>
        <row r="242">
          <cell r="E242">
            <v>0</v>
          </cell>
          <cell r="F242" t="str">
            <v>8/3/11</v>
          </cell>
          <cell r="G242">
            <v>42.94</v>
          </cell>
          <cell r="H242">
            <v>0.49125000000000002</v>
          </cell>
          <cell r="J242">
            <v>0</v>
          </cell>
          <cell r="K242">
            <v>0</v>
          </cell>
          <cell r="L242">
            <v>0</v>
          </cell>
          <cell r="M242">
            <v>0</v>
          </cell>
          <cell r="N242">
            <v>0</v>
          </cell>
        </row>
        <row r="243">
          <cell r="E243">
            <v>0</v>
          </cell>
          <cell r="F243" t="str">
            <v>8/4/11</v>
          </cell>
          <cell r="G243">
            <v>41.25</v>
          </cell>
          <cell r="H243">
            <v>0.78284399999999998</v>
          </cell>
          <cell r="J243">
            <v>0</v>
          </cell>
          <cell r="K243">
            <v>0</v>
          </cell>
          <cell r="L243">
            <v>0</v>
          </cell>
          <cell r="M243">
            <v>0</v>
          </cell>
          <cell r="N243">
            <v>0</v>
          </cell>
        </row>
        <row r="244">
          <cell r="E244">
            <v>0</v>
          </cell>
          <cell r="F244" t="str">
            <v>8/5/11</v>
          </cell>
          <cell r="G244">
            <v>39.68</v>
          </cell>
          <cell r="H244">
            <v>0.76874100000000001</v>
          </cell>
          <cell r="J244">
            <v>0</v>
          </cell>
          <cell r="K244">
            <v>0</v>
          </cell>
          <cell r="L244">
            <v>0</v>
          </cell>
          <cell r="M244">
            <v>0</v>
          </cell>
          <cell r="N244">
            <v>0</v>
          </cell>
        </row>
        <row r="245">
          <cell r="E245">
            <v>0</v>
          </cell>
          <cell r="F245" t="str">
            <v>8/8/11</v>
          </cell>
          <cell r="G245">
            <v>34.04</v>
          </cell>
          <cell r="H245">
            <v>0.96141699999999997</v>
          </cell>
          <cell r="J245">
            <v>0</v>
          </cell>
          <cell r="K245">
            <v>0</v>
          </cell>
          <cell r="L245">
            <v>0</v>
          </cell>
          <cell r="M245">
            <v>0</v>
          </cell>
          <cell r="N245">
            <v>0</v>
          </cell>
        </row>
        <row r="246">
          <cell r="E246">
            <v>0</v>
          </cell>
          <cell r="F246" t="str">
            <v>8/9/11</v>
          </cell>
          <cell r="G246">
            <v>36.33</v>
          </cell>
          <cell r="H246">
            <v>0.75793199999999994</v>
          </cell>
          <cell r="J246">
            <v>0</v>
          </cell>
          <cell r="K246">
            <v>0</v>
          </cell>
          <cell r="L246">
            <v>0</v>
          </cell>
          <cell r="M246">
            <v>0</v>
          </cell>
          <cell r="N246">
            <v>0</v>
          </cell>
        </row>
        <row r="247">
          <cell r="E247">
            <v>0</v>
          </cell>
          <cell r="F247" t="str">
            <v>8/10/11</v>
          </cell>
          <cell r="G247">
            <v>34.01</v>
          </cell>
          <cell r="H247">
            <v>0.56622000000000006</v>
          </cell>
          <cell r="J247">
            <v>0</v>
          </cell>
          <cell r="K247">
            <v>0</v>
          </cell>
          <cell r="L247">
            <v>0</v>
          </cell>
          <cell r="M247">
            <v>0</v>
          </cell>
          <cell r="N247">
            <v>0</v>
          </cell>
        </row>
        <row r="248">
          <cell r="E248">
            <v>0</v>
          </cell>
          <cell r="F248" t="str">
            <v>8/11/11</v>
          </cell>
          <cell r="G248">
            <v>35.93</v>
          </cell>
          <cell r="H248">
            <v>0.91103899999999993</v>
          </cell>
          <cell r="J248">
            <v>0</v>
          </cell>
          <cell r="K248">
            <v>0</v>
          </cell>
          <cell r="L248">
            <v>0</v>
          </cell>
          <cell r="M248">
            <v>0</v>
          </cell>
          <cell r="N248">
            <v>0</v>
          </cell>
        </row>
        <row r="249">
          <cell r="E249">
            <v>0</v>
          </cell>
          <cell r="F249" t="str">
            <v>8/12/11</v>
          </cell>
          <cell r="G249">
            <v>38.08</v>
          </cell>
          <cell r="H249">
            <v>0.69405499999999998</v>
          </cell>
          <cell r="J249">
            <v>0</v>
          </cell>
          <cell r="K249">
            <v>0</v>
          </cell>
          <cell r="L249">
            <v>0</v>
          </cell>
          <cell r="M249">
            <v>0</v>
          </cell>
          <cell r="N249">
            <v>0</v>
          </cell>
        </row>
        <row r="250">
          <cell r="E250">
            <v>0</v>
          </cell>
          <cell r="F250" t="str">
            <v>8/15/11</v>
          </cell>
          <cell r="G250">
            <v>38.69</v>
          </cell>
          <cell r="H250">
            <v>0.741645</v>
          </cell>
          <cell r="J250">
            <v>0</v>
          </cell>
          <cell r="K250">
            <v>0</v>
          </cell>
          <cell r="L250">
            <v>0</v>
          </cell>
          <cell r="M250">
            <v>0</v>
          </cell>
          <cell r="N250">
            <v>0</v>
          </cell>
        </row>
        <row r="251">
          <cell r="E251">
            <v>0</v>
          </cell>
          <cell r="F251" t="str">
            <v>8/16/11</v>
          </cell>
          <cell r="G251">
            <v>37.75</v>
          </cell>
          <cell r="H251">
            <v>0.39490500000000001</v>
          </cell>
          <cell r="J251">
            <v>0</v>
          </cell>
          <cell r="K251">
            <v>0</v>
          </cell>
          <cell r="L251">
            <v>0</v>
          </cell>
          <cell r="M251">
            <v>0</v>
          </cell>
          <cell r="N251">
            <v>0</v>
          </cell>
        </row>
        <row r="252">
          <cell r="E252">
            <v>0</v>
          </cell>
          <cell r="F252" t="str">
            <v>8/17/11</v>
          </cell>
          <cell r="G252">
            <v>37.19</v>
          </cell>
          <cell r="H252">
            <v>0.37748699999999996</v>
          </cell>
          <cell r="J252">
            <v>0</v>
          </cell>
          <cell r="K252">
            <v>0</v>
          </cell>
          <cell r="L252">
            <v>0</v>
          </cell>
          <cell r="M252">
            <v>0</v>
          </cell>
          <cell r="N252">
            <v>0</v>
          </cell>
        </row>
        <row r="253">
          <cell r="E253">
            <v>0</v>
          </cell>
          <cell r="F253" t="str">
            <v>8/18/11</v>
          </cell>
          <cell r="G253">
            <v>33.049999999999997</v>
          </cell>
          <cell r="H253">
            <v>0.69520199999999999</v>
          </cell>
          <cell r="J253">
            <v>0</v>
          </cell>
          <cell r="K253">
            <v>0</v>
          </cell>
          <cell r="L253">
            <v>0</v>
          </cell>
          <cell r="M253">
            <v>0</v>
          </cell>
          <cell r="N253">
            <v>0</v>
          </cell>
        </row>
        <row r="254">
          <cell r="E254">
            <v>0</v>
          </cell>
          <cell r="F254" t="str">
            <v>8/19/11</v>
          </cell>
          <cell r="G254">
            <v>34.31</v>
          </cell>
          <cell r="H254">
            <v>0.92652599999999996</v>
          </cell>
          <cell r="J254">
            <v>0</v>
          </cell>
          <cell r="K254">
            <v>0</v>
          </cell>
          <cell r="L254">
            <v>0</v>
          </cell>
          <cell r="M254">
            <v>0</v>
          </cell>
          <cell r="N254">
            <v>0</v>
          </cell>
        </row>
        <row r="255">
          <cell r="E255">
            <v>0</v>
          </cell>
          <cell r="F255" t="str">
            <v>8/22/11</v>
          </cell>
          <cell r="G255">
            <v>35.61</v>
          </cell>
          <cell r="H255">
            <v>0.74745299999999992</v>
          </cell>
          <cell r="J255">
            <v>0</v>
          </cell>
          <cell r="K255">
            <v>0</v>
          </cell>
          <cell r="L255">
            <v>0</v>
          </cell>
          <cell r="M255">
            <v>0</v>
          </cell>
          <cell r="N255">
            <v>0</v>
          </cell>
        </row>
        <row r="256">
          <cell r="E256">
            <v>0</v>
          </cell>
          <cell r="F256" t="str">
            <v>8/23/11</v>
          </cell>
          <cell r="G256">
            <v>38.380000000000003</v>
          </cell>
          <cell r="H256">
            <v>0.55981099999999995</v>
          </cell>
          <cell r="J256">
            <v>0</v>
          </cell>
          <cell r="K256">
            <v>0</v>
          </cell>
          <cell r="L256">
            <v>0</v>
          </cell>
          <cell r="M256">
            <v>0</v>
          </cell>
          <cell r="N256">
            <v>0</v>
          </cell>
        </row>
        <row r="257">
          <cell r="E257">
            <v>0</v>
          </cell>
          <cell r="F257" t="str">
            <v>8/24/11</v>
          </cell>
          <cell r="G257">
            <v>38.96</v>
          </cell>
          <cell r="H257">
            <v>0.426427</v>
          </cell>
          <cell r="J257">
            <v>0</v>
          </cell>
          <cell r="K257">
            <v>0</v>
          </cell>
          <cell r="L257">
            <v>0</v>
          </cell>
          <cell r="M257">
            <v>0</v>
          </cell>
          <cell r="N257">
            <v>0</v>
          </cell>
        </row>
        <row r="258">
          <cell r="E258">
            <v>0</v>
          </cell>
          <cell r="F258" t="str">
            <v>8/25/11</v>
          </cell>
          <cell r="G258">
            <v>37.800000000000004</v>
          </cell>
          <cell r="H258">
            <v>0.31595699999999999</v>
          </cell>
          <cell r="J258">
            <v>0</v>
          </cell>
          <cell r="K258">
            <v>0</v>
          </cell>
          <cell r="L258">
            <v>0</v>
          </cell>
          <cell r="M258">
            <v>0</v>
          </cell>
          <cell r="N258">
            <v>0</v>
          </cell>
        </row>
        <row r="259">
          <cell r="E259">
            <v>0</v>
          </cell>
          <cell r="F259" t="str">
            <v>8/26/11</v>
          </cell>
          <cell r="G259">
            <v>40.230000000000004</v>
          </cell>
          <cell r="H259">
            <v>0.474829</v>
          </cell>
          <cell r="J259">
            <v>0</v>
          </cell>
          <cell r="K259">
            <v>0</v>
          </cell>
          <cell r="L259">
            <v>0</v>
          </cell>
          <cell r="M259">
            <v>0</v>
          </cell>
          <cell r="N259">
            <v>0</v>
          </cell>
        </row>
        <row r="260">
          <cell r="E260">
            <v>0</v>
          </cell>
          <cell r="F260" t="str">
            <v>8/29/11</v>
          </cell>
          <cell r="G260">
            <v>42.1</v>
          </cell>
          <cell r="H260">
            <v>0.50004000000000004</v>
          </cell>
          <cell r="J260">
            <v>0</v>
          </cell>
          <cell r="K260">
            <v>0</v>
          </cell>
          <cell r="L260">
            <v>0</v>
          </cell>
          <cell r="M260">
            <v>0</v>
          </cell>
          <cell r="N260">
            <v>0</v>
          </cell>
        </row>
        <row r="261">
          <cell r="E261">
            <v>0</v>
          </cell>
          <cell r="F261" t="str">
            <v>8/30/11</v>
          </cell>
          <cell r="G261">
            <v>43.910000000000004</v>
          </cell>
          <cell r="H261">
            <v>0.74756800000000001</v>
          </cell>
          <cell r="J261">
            <v>0</v>
          </cell>
          <cell r="K261">
            <v>0</v>
          </cell>
          <cell r="L261">
            <v>0</v>
          </cell>
          <cell r="M261">
            <v>0</v>
          </cell>
          <cell r="N261">
            <v>0</v>
          </cell>
        </row>
        <row r="262">
          <cell r="E262">
            <v>0</v>
          </cell>
          <cell r="F262" t="str">
            <v>8/31/11</v>
          </cell>
          <cell r="G262">
            <v>43.7</v>
          </cell>
          <cell r="H262">
            <v>0.75321099999999996</v>
          </cell>
          <cell r="J262">
            <v>0</v>
          </cell>
          <cell r="K262">
            <v>0</v>
          </cell>
          <cell r="L262">
            <v>0</v>
          </cell>
          <cell r="M262">
            <v>0</v>
          </cell>
          <cell r="N262">
            <v>0</v>
          </cell>
        </row>
        <row r="263">
          <cell r="E263">
            <v>0</v>
          </cell>
          <cell r="F263" t="str">
            <v>9/1/11</v>
          </cell>
          <cell r="G263">
            <v>42.480000000000004</v>
          </cell>
          <cell r="H263">
            <v>0.386818</v>
          </cell>
          <cell r="J263">
            <v>0</v>
          </cell>
          <cell r="K263">
            <v>0</v>
          </cell>
          <cell r="L263">
            <v>0</v>
          </cell>
          <cell r="M263">
            <v>0</v>
          </cell>
          <cell r="N263">
            <v>0</v>
          </cell>
        </row>
        <row r="264">
          <cell r="E264">
            <v>0</v>
          </cell>
          <cell r="F264" t="str">
            <v>9/2/11</v>
          </cell>
          <cell r="G264">
            <v>41.79</v>
          </cell>
          <cell r="H264">
            <v>0.51282899999999998</v>
          </cell>
          <cell r="J264">
            <v>0</v>
          </cell>
          <cell r="K264">
            <v>0</v>
          </cell>
          <cell r="L264">
            <v>0</v>
          </cell>
          <cell r="M264">
            <v>0</v>
          </cell>
          <cell r="N264">
            <v>0</v>
          </cell>
        </row>
        <row r="265">
          <cell r="E265">
            <v>0</v>
          </cell>
          <cell r="F265" t="str">
            <v>9/6/11</v>
          </cell>
          <cell r="G265">
            <v>41.65</v>
          </cell>
          <cell r="H265">
            <v>0.49602199999999996</v>
          </cell>
          <cell r="J265">
            <v>0</v>
          </cell>
          <cell r="K265">
            <v>0</v>
          </cell>
          <cell r="L265">
            <v>0</v>
          </cell>
          <cell r="M265">
            <v>0</v>
          </cell>
          <cell r="N265">
            <v>0</v>
          </cell>
        </row>
        <row r="266">
          <cell r="E266">
            <v>0</v>
          </cell>
          <cell r="F266" t="str">
            <v>9/7/11</v>
          </cell>
          <cell r="G266">
            <v>43.79</v>
          </cell>
          <cell r="H266">
            <v>0.44450199999999995</v>
          </cell>
          <cell r="J266">
            <v>0</v>
          </cell>
          <cell r="K266">
            <v>0</v>
          </cell>
          <cell r="L266">
            <v>0</v>
          </cell>
          <cell r="M266">
            <v>0</v>
          </cell>
          <cell r="N266">
            <v>0</v>
          </cell>
        </row>
        <row r="267">
          <cell r="E267">
            <v>0</v>
          </cell>
          <cell r="F267" t="str">
            <v>9/8/11</v>
          </cell>
          <cell r="G267">
            <v>45.44</v>
          </cell>
          <cell r="H267">
            <v>0.69745800000000002</v>
          </cell>
          <cell r="J267">
            <v>0</v>
          </cell>
          <cell r="K267">
            <v>0</v>
          </cell>
          <cell r="L267">
            <v>0</v>
          </cell>
          <cell r="M267">
            <v>0</v>
          </cell>
          <cell r="N267">
            <v>0</v>
          </cell>
        </row>
        <row r="268">
          <cell r="E268">
            <v>0</v>
          </cell>
          <cell r="F268" t="str">
            <v>9/9/11</v>
          </cell>
          <cell r="G268">
            <v>42.79</v>
          </cell>
          <cell r="H268">
            <v>0.61833000000000005</v>
          </cell>
          <cell r="J268">
            <v>0</v>
          </cell>
          <cell r="K268">
            <v>0</v>
          </cell>
          <cell r="L268">
            <v>0</v>
          </cell>
          <cell r="M268">
            <v>0</v>
          </cell>
          <cell r="N268">
            <v>0</v>
          </cell>
        </row>
        <row r="269">
          <cell r="E269">
            <v>0</v>
          </cell>
          <cell r="F269" t="str">
            <v>9/12/11</v>
          </cell>
          <cell r="G269">
            <v>42.96</v>
          </cell>
          <cell r="H269">
            <v>0.37702199999999997</v>
          </cell>
          <cell r="J269">
            <v>0</v>
          </cell>
          <cell r="K269">
            <v>0</v>
          </cell>
          <cell r="L269">
            <v>0</v>
          </cell>
          <cell r="M269">
            <v>0</v>
          </cell>
          <cell r="N269">
            <v>0</v>
          </cell>
        </row>
        <row r="270">
          <cell r="E270">
            <v>0</v>
          </cell>
          <cell r="F270" t="str">
            <v>9/13/11</v>
          </cell>
          <cell r="G270">
            <v>44.86</v>
          </cell>
          <cell r="H270">
            <v>0.57345699999999999</v>
          </cell>
          <cell r="J270">
            <v>0</v>
          </cell>
          <cell r="K270">
            <v>0</v>
          </cell>
          <cell r="L270">
            <v>0</v>
          </cell>
          <cell r="M270">
            <v>0</v>
          </cell>
          <cell r="N270">
            <v>0</v>
          </cell>
        </row>
        <row r="271">
          <cell r="E271">
            <v>0</v>
          </cell>
          <cell r="F271" t="str">
            <v>9/14/11</v>
          </cell>
          <cell r="G271">
            <v>45.78</v>
          </cell>
          <cell r="H271">
            <v>0.67173899999999998</v>
          </cell>
          <cell r="J271">
            <v>0</v>
          </cell>
          <cell r="K271">
            <v>0</v>
          </cell>
          <cell r="L271">
            <v>0</v>
          </cell>
          <cell r="M271">
            <v>0</v>
          </cell>
          <cell r="N271">
            <v>0</v>
          </cell>
        </row>
        <row r="272">
          <cell r="E272">
            <v>0</v>
          </cell>
          <cell r="F272" t="str">
            <v>9/15/11</v>
          </cell>
          <cell r="G272">
            <v>45.99</v>
          </cell>
          <cell r="H272">
            <v>0.389073</v>
          </cell>
          <cell r="J272">
            <v>0</v>
          </cell>
          <cell r="K272">
            <v>0</v>
          </cell>
          <cell r="L272">
            <v>0</v>
          </cell>
          <cell r="M272">
            <v>0</v>
          </cell>
          <cell r="N272">
            <v>0</v>
          </cell>
        </row>
        <row r="273">
          <cell r="E273">
            <v>0</v>
          </cell>
          <cell r="F273" t="str">
            <v>9/16/11</v>
          </cell>
          <cell r="G273">
            <v>46.47</v>
          </cell>
          <cell r="H273">
            <v>0.42612899999999998</v>
          </cell>
          <cell r="J273">
            <v>0</v>
          </cell>
          <cell r="K273">
            <v>0</v>
          </cell>
          <cell r="L273">
            <v>0</v>
          </cell>
          <cell r="M273">
            <v>0</v>
          </cell>
          <cell r="N273">
            <v>0</v>
          </cell>
        </row>
        <row r="274">
          <cell r="E274">
            <v>0</v>
          </cell>
          <cell r="F274" t="str">
            <v>9/19/11</v>
          </cell>
          <cell r="G274">
            <v>46.47</v>
          </cell>
          <cell r="H274">
            <v>0.41123799999999999</v>
          </cell>
          <cell r="J274">
            <v>0</v>
          </cell>
          <cell r="K274">
            <v>0</v>
          </cell>
          <cell r="L274">
            <v>0</v>
          </cell>
          <cell r="M274">
            <v>0</v>
          </cell>
          <cell r="N274">
            <v>0</v>
          </cell>
        </row>
        <row r="275">
          <cell r="E275">
            <v>0</v>
          </cell>
          <cell r="F275" t="str">
            <v>9/20/11</v>
          </cell>
          <cell r="G275">
            <v>44.69</v>
          </cell>
          <cell r="H275">
            <v>0.37482899999999997</v>
          </cell>
          <cell r="J275">
            <v>0</v>
          </cell>
          <cell r="K275">
            <v>0</v>
          </cell>
          <cell r="L275">
            <v>0</v>
          </cell>
          <cell r="M275">
            <v>0</v>
          </cell>
          <cell r="N275">
            <v>0</v>
          </cell>
        </row>
        <row r="276">
          <cell r="E276">
            <v>0</v>
          </cell>
          <cell r="F276" t="str">
            <v>9/21/11</v>
          </cell>
          <cell r="G276">
            <v>42.65</v>
          </cell>
          <cell r="H276">
            <v>0.38119700000000001</v>
          </cell>
          <cell r="J276">
            <v>0</v>
          </cell>
          <cell r="K276">
            <v>0</v>
          </cell>
          <cell r="L276">
            <v>0</v>
          </cell>
          <cell r="M276">
            <v>0</v>
          </cell>
          <cell r="N276">
            <v>0</v>
          </cell>
        </row>
        <row r="277">
          <cell r="E277">
            <v>0</v>
          </cell>
          <cell r="F277" t="str">
            <v>9/22/11</v>
          </cell>
          <cell r="G277">
            <v>40.94</v>
          </cell>
          <cell r="H277">
            <v>0.67046899999999998</v>
          </cell>
          <cell r="J277">
            <v>0</v>
          </cell>
          <cell r="K277">
            <v>0</v>
          </cell>
          <cell r="L277">
            <v>0</v>
          </cell>
          <cell r="M277">
            <v>0</v>
          </cell>
          <cell r="N277">
            <v>0</v>
          </cell>
        </row>
        <row r="278">
          <cell r="E278">
            <v>0</v>
          </cell>
          <cell r="F278" t="str">
            <v>9/23/11</v>
          </cell>
          <cell r="G278">
            <v>39.93</v>
          </cell>
          <cell r="H278">
            <v>0.61763199999999996</v>
          </cell>
          <cell r="J278">
            <v>0</v>
          </cell>
          <cell r="K278">
            <v>0</v>
          </cell>
          <cell r="L278">
            <v>0</v>
          </cell>
          <cell r="M278">
            <v>0</v>
          </cell>
          <cell r="N278">
            <v>0</v>
          </cell>
        </row>
        <row r="279">
          <cell r="E279">
            <v>0</v>
          </cell>
          <cell r="F279" t="str">
            <v>9/26/11</v>
          </cell>
          <cell r="G279">
            <v>39.61</v>
          </cell>
          <cell r="H279">
            <v>0.80482100000000001</v>
          </cell>
          <cell r="J279">
            <v>0</v>
          </cell>
          <cell r="K279">
            <v>0</v>
          </cell>
          <cell r="L279">
            <v>0</v>
          </cell>
          <cell r="M279">
            <v>0</v>
          </cell>
          <cell r="N279">
            <v>0</v>
          </cell>
        </row>
        <row r="280">
          <cell r="E280">
            <v>0</v>
          </cell>
          <cell r="F280" t="str">
            <v>9/27/11</v>
          </cell>
          <cell r="G280">
            <v>40.28</v>
          </cell>
          <cell r="H280">
            <v>0.45927499999999999</v>
          </cell>
          <cell r="J280">
            <v>0</v>
          </cell>
          <cell r="K280">
            <v>0</v>
          </cell>
          <cell r="L280">
            <v>0</v>
          </cell>
          <cell r="M280">
            <v>0</v>
          </cell>
          <cell r="N280">
            <v>0</v>
          </cell>
        </row>
        <row r="281">
          <cell r="E281">
            <v>0</v>
          </cell>
          <cell r="F281" t="str">
            <v>9/28/11</v>
          </cell>
          <cell r="G281">
            <v>37.340000000000003</v>
          </cell>
          <cell r="H281">
            <v>0.51660299999999992</v>
          </cell>
          <cell r="J281">
            <v>0</v>
          </cell>
          <cell r="K281">
            <v>0</v>
          </cell>
          <cell r="L281">
            <v>0</v>
          </cell>
          <cell r="M281">
            <v>0</v>
          </cell>
          <cell r="N281">
            <v>0</v>
          </cell>
        </row>
        <row r="282">
          <cell r="E282">
            <v>0</v>
          </cell>
          <cell r="F282" t="str">
            <v>9/29/11</v>
          </cell>
          <cell r="G282">
            <v>36.86</v>
          </cell>
          <cell r="H282">
            <v>0.81177899999999992</v>
          </cell>
          <cell r="J282">
            <v>0</v>
          </cell>
          <cell r="K282">
            <v>0</v>
          </cell>
          <cell r="L282">
            <v>0</v>
          </cell>
          <cell r="M282">
            <v>0</v>
          </cell>
          <cell r="N282">
            <v>0</v>
          </cell>
        </row>
        <row r="283">
          <cell r="E283">
            <v>0</v>
          </cell>
          <cell r="F283" t="str">
            <v>9/30/11</v>
          </cell>
          <cell r="G283">
            <v>35.99</v>
          </cell>
          <cell r="H283">
            <v>0.59744900000000001</v>
          </cell>
          <cell r="J283">
            <v>0</v>
          </cell>
          <cell r="K283">
            <v>0</v>
          </cell>
          <cell r="L283">
            <v>0</v>
          </cell>
          <cell r="M283">
            <v>0</v>
          </cell>
          <cell r="N283">
            <v>0</v>
          </cell>
        </row>
        <row r="284">
          <cell r="E284">
            <v>0</v>
          </cell>
          <cell r="F284" t="str">
            <v>10/3/11</v>
          </cell>
          <cell r="G284">
            <v>32.78</v>
          </cell>
          <cell r="H284">
            <v>0.88141199999999997</v>
          </cell>
          <cell r="J284">
            <v>0</v>
          </cell>
          <cell r="K284">
            <v>0</v>
          </cell>
          <cell r="L284">
            <v>0</v>
          </cell>
          <cell r="M284">
            <v>0</v>
          </cell>
          <cell r="N284">
            <v>0</v>
          </cell>
        </row>
        <row r="285">
          <cell r="E285">
            <v>0</v>
          </cell>
          <cell r="F285" t="str">
            <v>10/4/11</v>
          </cell>
          <cell r="G285">
            <v>34.54</v>
          </cell>
          <cell r="H285">
            <v>1.2092559999999999</v>
          </cell>
          <cell r="J285">
            <v>0</v>
          </cell>
          <cell r="K285">
            <v>0</v>
          </cell>
          <cell r="L285">
            <v>0</v>
          </cell>
          <cell r="M285">
            <v>0</v>
          </cell>
          <cell r="N285">
            <v>0</v>
          </cell>
        </row>
        <row r="286">
          <cell r="E286">
            <v>0</v>
          </cell>
          <cell r="F286" t="str">
            <v>10/5/11</v>
          </cell>
          <cell r="G286">
            <v>36.54</v>
          </cell>
          <cell r="H286">
            <v>0.56576700000000002</v>
          </cell>
          <cell r="J286">
            <v>0</v>
          </cell>
          <cell r="K286">
            <v>0</v>
          </cell>
          <cell r="L286">
            <v>0</v>
          </cell>
          <cell r="M286">
            <v>0</v>
          </cell>
          <cell r="N286">
            <v>0</v>
          </cell>
        </row>
        <row r="287">
          <cell r="E287">
            <v>0</v>
          </cell>
          <cell r="F287" t="str">
            <v>10/6/11</v>
          </cell>
          <cell r="G287">
            <v>37.81</v>
          </cell>
          <cell r="H287">
            <v>0.45205599999999996</v>
          </cell>
          <cell r="J287">
            <v>0</v>
          </cell>
          <cell r="K287">
            <v>0</v>
          </cell>
          <cell r="L287">
            <v>0</v>
          </cell>
          <cell r="M287">
            <v>0</v>
          </cell>
          <cell r="N287">
            <v>0</v>
          </cell>
        </row>
        <row r="288">
          <cell r="E288">
            <v>0</v>
          </cell>
          <cell r="F288" t="str">
            <v>10/7/11</v>
          </cell>
          <cell r="G288">
            <v>37.03</v>
          </cell>
          <cell r="H288">
            <v>0.39962799999999998</v>
          </cell>
          <cell r="J288">
            <v>0</v>
          </cell>
          <cell r="K288">
            <v>0</v>
          </cell>
          <cell r="L288">
            <v>0</v>
          </cell>
          <cell r="M288">
            <v>0</v>
          </cell>
          <cell r="N288">
            <v>0</v>
          </cell>
        </row>
        <row r="289">
          <cell r="E289">
            <v>0</v>
          </cell>
          <cell r="F289" t="str">
            <v>10/10/11</v>
          </cell>
          <cell r="G289">
            <v>38.96</v>
          </cell>
          <cell r="H289">
            <v>0.25763799999999998</v>
          </cell>
          <cell r="J289">
            <v>0</v>
          </cell>
          <cell r="K289">
            <v>0</v>
          </cell>
          <cell r="L289">
            <v>0</v>
          </cell>
          <cell r="M289">
            <v>0</v>
          </cell>
          <cell r="N289">
            <v>0</v>
          </cell>
        </row>
        <row r="290">
          <cell r="E290">
            <v>0</v>
          </cell>
          <cell r="F290" t="str">
            <v>10/11/11</v>
          </cell>
          <cell r="G290">
            <v>39.050000000000004</v>
          </cell>
          <cell r="H290">
            <v>0.25894400000000001</v>
          </cell>
          <cell r="J290">
            <v>0</v>
          </cell>
          <cell r="K290">
            <v>0</v>
          </cell>
          <cell r="L290">
            <v>0</v>
          </cell>
          <cell r="M290">
            <v>0</v>
          </cell>
          <cell r="N290">
            <v>0</v>
          </cell>
        </row>
        <row r="291">
          <cell r="E291">
            <v>0</v>
          </cell>
          <cell r="F291" t="str">
            <v>10/12/11</v>
          </cell>
          <cell r="G291">
            <v>38.19</v>
          </cell>
          <cell r="H291">
            <v>0.45763000000000004</v>
          </cell>
          <cell r="J291">
            <v>0</v>
          </cell>
          <cell r="K291">
            <v>0</v>
          </cell>
          <cell r="L291">
            <v>0</v>
          </cell>
          <cell r="M291">
            <v>0</v>
          </cell>
          <cell r="N291">
            <v>0</v>
          </cell>
        </row>
        <row r="292">
          <cell r="E292">
            <v>0</v>
          </cell>
          <cell r="F292" t="str">
            <v>10/13/11</v>
          </cell>
          <cell r="G292">
            <v>38.090000000000003</v>
          </cell>
          <cell r="H292">
            <v>0.41407000000000005</v>
          </cell>
          <cell r="J292">
            <v>0</v>
          </cell>
          <cell r="K292">
            <v>0</v>
          </cell>
          <cell r="L292">
            <v>0</v>
          </cell>
          <cell r="M292">
            <v>0</v>
          </cell>
          <cell r="N292">
            <v>0</v>
          </cell>
        </row>
        <row r="293">
          <cell r="E293">
            <v>0</v>
          </cell>
          <cell r="F293" t="str">
            <v>10/14/11</v>
          </cell>
          <cell r="G293">
            <v>38.21</v>
          </cell>
          <cell r="H293">
            <v>0.31359300000000001</v>
          </cell>
          <cell r="J293">
            <v>0</v>
          </cell>
          <cell r="K293">
            <v>0</v>
          </cell>
          <cell r="L293">
            <v>0</v>
          </cell>
          <cell r="M293">
            <v>0</v>
          </cell>
          <cell r="N293">
            <v>0</v>
          </cell>
        </row>
        <row r="294">
          <cell r="E294">
            <v>0</v>
          </cell>
          <cell r="F294" t="str">
            <v>10/17/11</v>
          </cell>
          <cell r="G294">
            <v>37.590000000000003</v>
          </cell>
          <cell r="H294">
            <v>0.33527899999999999</v>
          </cell>
          <cell r="J294">
            <v>0</v>
          </cell>
          <cell r="K294">
            <v>0</v>
          </cell>
          <cell r="L294">
            <v>0</v>
          </cell>
          <cell r="M294">
            <v>0</v>
          </cell>
          <cell r="N294">
            <v>0</v>
          </cell>
        </row>
        <row r="295">
          <cell r="E295">
            <v>0</v>
          </cell>
          <cell r="F295" t="str">
            <v>10/18/11</v>
          </cell>
          <cell r="G295">
            <v>38.97</v>
          </cell>
          <cell r="H295">
            <v>0.46497699999999997</v>
          </cell>
          <cell r="J295">
            <v>0</v>
          </cell>
          <cell r="K295">
            <v>0</v>
          </cell>
          <cell r="L295">
            <v>0</v>
          </cell>
          <cell r="M295">
            <v>0</v>
          </cell>
          <cell r="N295">
            <v>0</v>
          </cell>
        </row>
        <row r="296">
          <cell r="E296">
            <v>0</v>
          </cell>
          <cell r="F296" t="str">
            <v>10/19/11</v>
          </cell>
          <cell r="G296">
            <v>36.69</v>
          </cell>
          <cell r="H296">
            <v>0.44300299999999998</v>
          </cell>
          <cell r="J296">
            <v>0</v>
          </cell>
          <cell r="K296">
            <v>0</v>
          </cell>
          <cell r="L296">
            <v>0</v>
          </cell>
          <cell r="M296">
            <v>0</v>
          </cell>
          <cell r="N296">
            <v>0</v>
          </cell>
        </row>
        <row r="297">
          <cell r="E297">
            <v>0</v>
          </cell>
          <cell r="F297" t="str">
            <v>10/20/11</v>
          </cell>
          <cell r="G297">
            <v>36.81</v>
          </cell>
          <cell r="H297">
            <v>0.56608499999999995</v>
          </cell>
          <cell r="J297">
            <v>0</v>
          </cell>
          <cell r="K297">
            <v>0</v>
          </cell>
          <cell r="L297">
            <v>0</v>
          </cell>
          <cell r="M297">
            <v>0</v>
          </cell>
          <cell r="N297">
            <v>0</v>
          </cell>
        </row>
        <row r="298">
          <cell r="E298">
            <v>0</v>
          </cell>
          <cell r="F298" t="str">
            <v>10/21/11</v>
          </cell>
          <cell r="G298">
            <v>38.550000000000004</v>
          </cell>
          <cell r="H298">
            <v>1.6371300000000002</v>
          </cell>
          <cell r="J298">
            <v>0</v>
          </cell>
          <cell r="K298">
            <v>0</v>
          </cell>
          <cell r="L298">
            <v>0</v>
          </cell>
          <cell r="M298">
            <v>0</v>
          </cell>
          <cell r="N298">
            <v>0</v>
          </cell>
        </row>
        <row r="299">
          <cell r="E299">
            <v>0</v>
          </cell>
          <cell r="F299" t="str">
            <v>10/24/11</v>
          </cell>
          <cell r="G299">
            <v>39.369999999999997</v>
          </cell>
          <cell r="H299">
            <v>0.49096299999999998</v>
          </cell>
          <cell r="J299">
            <v>0</v>
          </cell>
          <cell r="K299">
            <v>0</v>
          </cell>
          <cell r="L299">
            <v>0</v>
          </cell>
          <cell r="M299">
            <v>0</v>
          </cell>
          <cell r="N299">
            <v>0</v>
          </cell>
        </row>
        <row r="300">
          <cell r="E300">
            <v>0</v>
          </cell>
          <cell r="F300" t="str">
            <v>10/25/11</v>
          </cell>
          <cell r="G300">
            <v>38.11</v>
          </cell>
          <cell r="H300">
            <v>0.39075499999999996</v>
          </cell>
          <cell r="J300">
            <v>0</v>
          </cell>
          <cell r="K300">
            <v>0</v>
          </cell>
          <cell r="L300">
            <v>0</v>
          </cell>
          <cell r="M300">
            <v>0</v>
          </cell>
          <cell r="N300">
            <v>0</v>
          </cell>
        </row>
        <row r="301">
          <cell r="E301">
            <v>0</v>
          </cell>
          <cell r="F301" t="str">
            <v>10/26/11</v>
          </cell>
          <cell r="G301">
            <v>38.71</v>
          </cell>
          <cell r="H301">
            <v>0.44361599999999995</v>
          </cell>
          <cell r="J301">
            <v>0</v>
          </cell>
          <cell r="K301">
            <v>0</v>
          </cell>
          <cell r="L301">
            <v>0</v>
          </cell>
          <cell r="M301">
            <v>0</v>
          </cell>
          <cell r="N301">
            <v>0</v>
          </cell>
        </row>
        <row r="302">
          <cell r="E302">
            <v>0</v>
          </cell>
          <cell r="F302" t="str">
            <v>10/27/11</v>
          </cell>
          <cell r="G302">
            <v>42.81</v>
          </cell>
          <cell r="H302">
            <v>0.92560500000000001</v>
          </cell>
          <cell r="J302">
            <v>0</v>
          </cell>
          <cell r="K302">
            <v>0</v>
          </cell>
          <cell r="L302">
            <v>0</v>
          </cell>
          <cell r="M302">
            <v>0</v>
          </cell>
          <cell r="N302">
            <v>0</v>
          </cell>
        </row>
        <row r="303">
          <cell r="E303">
            <v>0</v>
          </cell>
          <cell r="F303" t="str">
            <v>10/28/11</v>
          </cell>
          <cell r="G303">
            <v>41.75</v>
          </cell>
          <cell r="H303">
            <v>0.390407</v>
          </cell>
          <cell r="J303">
            <v>0</v>
          </cell>
          <cell r="K303">
            <v>0</v>
          </cell>
          <cell r="L303">
            <v>0</v>
          </cell>
          <cell r="M303">
            <v>0</v>
          </cell>
          <cell r="N303">
            <v>0</v>
          </cell>
        </row>
        <row r="304">
          <cell r="E304">
            <v>0</v>
          </cell>
          <cell r="F304" t="str">
            <v>10/31/11</v>
          </cell>
          <cell r="G304">
            <v>39.840000000000003</v>
          </cell>
          <cell r="H304">
            <v>0.45861499999999999</v>
          </cell>
          <cell r="J304">
            <v>0</v>
          </cell>
          <cell r="K304">
            <v>0</v>
          </cell>
          <cell r="L304">
            <v>0</v>
          </cell>
          <cell r="M304">
            <v>0</v>
          </cell>
          <cell r="N304">
            <v>0</v>
          </cell>
        </row>
        <row r="305">
          <cell r="E305">
            <v>0</v>
          </cell>
          <cell r="F305" t="str">
            <v>11/1/11</v>
          </cell>
          <cell r="G305">
            <v>38.46</v>
          </cell>
          <cell r="H305">
            <v>0.48005699999999996</v>
          </cell>
          <cell r="J305">
            <v>0</v>
          </cell>
          <cell r="K305">
            <v>0</v>
          </cell>
          <cell r="L305">
            <v>0</v>
          </cell>
          <cell r="M305">
            <v>0</v>
          </cell>
          <cell r="N305">
            <v>0</v>
          </cell>
        </row>
        <row r="306">
          <cell r="E306">
            <v>0</v>
          </cell>
          <cell r="F306" t="str">
            <v>11/2/11</v>
          </cell>
          <cell r="G306">
            <v>38.700000000000003</v>
          </cell>
          <cell r="H306">
            <v>0.30704699999999996</v>
          </cell>
          <cell r="J306">
            <v>0</v>
          </cell>
          <cell r="K306">
            <v>0</v>
          </cell>
          <cell r="L306">
            <v>0</v>
          </cell>
          <cell r="M306">
            <v>0</v>
          </cell>
          <cell r="N306">
            <v>0</v>
          </cell>
        </row>
        <row r="307">
          <cell r="E307">
            <v>0</v>
          </cell>
          <cell r="F307" t="str">
            <v>11/3/11</v>
          </cell>
          <cell r="G307">
            <v>39.410000000000004</v>
          </cell>
          <cell r="H307">
            <v>0.21080599999999999</v>
          </cell>
          <cell r="J307">
            <v>0</v>
          </cell>
          <cell r="K307">
            <v>0</v>
          </cell>
          <cell r="L307">
            <v>0</v>
          </cell>
          <cell r="M307">
            <v>0</v>
          </cell>
          <cell r="N307">
            <v>0</v>
          </cell>
        </row>
        <row r="308">
          <cell r="E308">
            <v>0</v>
          </cell>
          <cell r="F308" t="str">
            <v>11/4/11</v>
          </cell>
          <cell r="G308">
            <v>39.410000000000004</v>
          </cell>
          <cell r="H308">
            <v>0.18143000000000001</v>
          </cell>
          <cell r="J308">
            <v>0</v>
          </cell>
          <cell r="K308">
            <v>0</v>
          </cell>
          <cell r="L308">
            <v>0</v>
          </cell>
          <cell r="M308">
            <v>0</v>
          </cell>
          <cell r="N308">
            <v>0</v>
          </cell>
        </row>
        <row r="309">
          <cell r="E309">
            <v>0</v>
          </cell>
          <cell r="F309" t="str">
            <v>11/7/11</v>
          </cell>
          <cell r="G309">
            <v>38.119999999999997</v>
          </cell>
          <cell r="H309">
            <v>0.196381</v>
          </cell>
          <cell r="J309">
            <v>0</v>
          </cell>
          <cell r="K309">
            <v>0</v>
          </cell>
          <cell r="L309">
            <v>0</v>
          </cell>
          <cell r="M309">
            <v>0</v>
          </cell>
          <cell r="N309">
            <v>0</v>
          </cell>
        </row>
        <row r="310">
          <cell r="E310">
            <v>0</v>
          </cell>
          <cell r="F310" t="str">
            <v>11/8/11</v>
          </cell>
          <cell r="G310">
            <v>38.270000000000003</v>
          </cell>
          <cell r="H310">
            <v>0.27019000000000004</v>
          </cell>
          <cell r="J310">
            <v>0</v>
          </cell>
          <cell r="K310">
            <v>0</v>
          </cell>
          <cell r="L310">
            <v>0</v>
          </cell>
          <cell r="M310">
            <v>0</v>
          </cell>
          <cell r="N310">
            <v>0</v>
          </cell>
        </row>
        <row r="311">
          <cell r="E311">
            <v>0</v>
          </cell>
          <cell r="F311" t="str">
            <v>11/9/11</v>
          </cell>
          <cell r="G311">
            <v>32.94</v>
          </cell>
          <cell r="H311">
            <v>1.1185589999999999</v>
          </cell>
          <cell r="J311">
            <v>0</v>
          </cell>
          <cell r="K311">
            <v>0</v>
          </cell>
          <cell r="L311">
            <v>0</v>
          </cell>
          <cell r="M311">
            <v>0</v>
          </cell>
          <cell r="N311">
            <v>0</v>
          </cell>
        </row>
        <row r="312">
          <cell r="E312">
            <v>0</v>
          </cell>
          <cell r="F312" t="str">
            <v>11/10/11</v>
          </cell>
          <cell r="G312">
            <v>33.369999999999997</v>
          </cell>
          <cell r="H312">
            <v>0.89885799999999993</v>
          </cell>
          <cell r="J312">
            <v>0</v>
          </cell>
          <cell r="K312">
            <v>0</v>
          </cell>
          <cell r="L312">
            <v>0</v>
          </cell>
          <cell r="M312">
            <v>0</v>
          </cell>
          <cell r="N312">
            <v>0</v>
          </cell>
        </row>
        <row r="313">
          <cell r="E313">
            <v>0</v>
          </cell>
          <cell r="F313" t="str">
            <v>11/11/11</v>
          </cell>
          <cell r="G313">
            <v>34.82</v>
          </cell>
          <cell r="H313">
            <v>0.61991399999999997</v>
          </cell>
          <cell r="J313">
            <v>0</v>
          </cell>
          <cell r="K313">
            <v>0</v>
          </cell>
          <cell r="L313">
            <v>0</v>
          </cell>
          <cell r="M313">
            <v>0</v>
          </cell>
          <cell r="N313">
            <v>0</v>
          </cell>
        </row>
        <row r="314">
          <cell r="E314">
            <v>0</v>
          </cell>
          <cell r="F314" t="str">
            <v>11/14/11</v>
          </cell>
          <cell r="G314">
            <v>33.92</v>
          </cell>
          <cell r="H314">
            <v>0.296315</v>
          </cell>
          <cell r="J314">
            <v>0</v>
          </cell>
          <cell r="K314">
            <v>0</v>
          </cell>
          <cell r="L314">
            <v>0</v>
          </cell>
          <cell r="M314">
            <v>0</v>
          </cell>
          <cell r="N314">
            <v>0</v>
          </cell>
        </row>
        <row r="315">
          <cell r="E315">
            <v>0</v>
          </cell>
          <cell r="F315" t="str">
            <v>11/15/11</v>
          </cell>
          <cell r="G315">
            <v>34.31</v>
          </cell>
          <cell r="H315">
            <v>0.312838</v>
          </cell>
          <cell r="J315">
            <v>0</v>
          </cell>
          <cell r="K315">
            <v>0</v>
          </cell>
          <cell r="L315">
            <v>0</v>
          </cell>
          <cell r="M315">
            <v>0</v>
          </cell>
          <cell r="N315">
            <v>0</v>
          </cell>
        </row>
        <row r="316">
          <cell r="E316">
            <v>0</v>
          </cell>
          <cell r="F316" t="str">
            <v>11/16/11</v>
          </cell>
          <cell r="G316">
            <v>33.410000000000004</v>
          </cell>
          <cell r="H316">
            <v>0.398337</v>
          </cell>
          <cell r="J316">
            <v>0</v>
          </cell>
          <cell r="K316">
            <v>0</v>
          </cell>
          <cell r="L316">
            <v>0</v>
          </cell>
          <cell r="M316">
            <v>0</v>
          </cell>
          <cell r="N316">
            <v>0</v>
          </cell>
        </row>
        <row r="317">
          <cell r="E317">
            <v>0</v>
          </cell>
          <cell r="F317" t="str">
            <v>11/17/11</v>
          </cell>
          <cell r="G317">
            <v>32.660000000000004</v>
          </cell>
          <cell r="H317">
            <v>0.65913499999999992</v>
          </cell>
          <cell r="J317">
            <v>0</v>
          </cell>
          <cell r="K317">
            <v>0</v>
          </cell>
          <cell r="L317">
            <v>0</v>
          </cell>
          <cell r="M317">
            <v>0</v>
          </cell>
          <cell r="N317">
            <v>0</v>
          </cell>
        </row>
        <row r="318">
          <cell r="E318">
            <v>0</v>
          </cell>
          <cell r="F318" t="str">
            <v>11/18/11</v>
          </cell>
          <cell r="G318">
            <v>32.67</v>
          </cell>
          <cell r="H318">
            <v>0.274532</v>
          </cell>
          <cell r="J318">
            <v>0</v>
          </cell>
          <cell r="K318">
            <v>0</v>
          </cell>
          <cell r="L318">
            <v>0</v>
          </cell>
          <cell r="M318">
            <v>0</v>
          </cell>
          <cell r="N318">
            <v>0</v>
          </cell>
        </row>
        <row r="319">
          <cell r="E319">
            <v>0</v>
          </cell>
          <cell r="F319" t="str">
            <v>11/21/11</v>
          </cell>
          <cell r="G319">
            <v>31.09</v>
          </cell>
          <cell r="H319">
            <v>0.76260399999999995</v>
          </cell>
          <cell r="J319">
            <v>0</v>
          </cell>
          <cell r="K319">
            <v>0</v>
          </cell>
          <cell r="L319">
            <v>0</v>
          </cell>
          <cell r="M319">
            <v>0</v>
          </cell>
          <cell r="N319">
            <v>0</v>
          </cell>
        </row>
        <row r="320">
          <cell r="E320">
            <v>0</v>
          </cell>
          <cell r="F320" t="str">
            <v>11/22/11</v>
          </cell>
          <cell r="G320">
            <v>30.560000000000002</v>
          </cell>
          <cell r="H320">
            <v>0.22600699999999999</v>
          </cell>
          <cell r="J320">
            <v>0</v>
          </cell>
          <cell r="K320">
            <v>0</v>
          </cell>
          <cell r="L320">
            <v>0</v>
          </cell>
          <cell r="M320">
            <v>0</v>
          </cell>
          <cell r="N320">
            <v>0</v>
          </cell>
        </row>
        <row r="321">
          <cell r="E321">
            <v>0</v>
          </cell>
          <cell r="F321" t="str">
            <v>11/23/11</v>
          </cell>
          <cell r="G321">
            <v>29.150000000000002</v>
          </cell>
          <cell r="H321">
            <v>0.38648199999999999</v>
          </cell>
          <cell r="J321">
            <v>0</v>
          </cell>
          <cell r="K321">
            <v>0</v>
          </cell>
          <cell r="L321">
            <v>0</v>
          </cell>
          <cell r="M321">
            <v>0</v>
          </cell>
          <cell r="N321">
            <v>0</v>
          </cell>
        </row>
        <row r="322">
          <cell r="E322">
            <v>0</v>
          </cell>
          <cell r="F322" t="str">
            <v>11/25/11</v>
          </cell>
          <cell r="G322">
            <v>28.76</v>
          </cell>
          <cell r="H322">
            <v>0.13561699999999999</v>
          </cell>
          <cell r="J322">
            <v>0</v>
          </cell>
          <cell r="K322">
            <v>0</v>
          </cell>
          <cell r="L322">
            <v>0</v>
          </cell>
          <cell r="M322">
            <v>0</v>
          </cell>
          <cell r="N322">
            <v>0</v>
          </cell>
        </row>
        <row r="323">
          <cell r="E323">
            <v>0</v>
          </cell>
          <cell r="F323" t="str">
            <v>11/28/11</v>
          </cell>
          <cell r="G323">
            <v>31.93</v>
          </cell>
          <cell r="H323">
            <v>0.88781199999999993</v>
          </cell>
          <cell r="J323">
            <v>0</v>
          </cell>
          <cell r="K323">
            <v>0</v>
          </cell>
          <cell r="L323">
            <v>0</v>
          </cell>
          <cell r="M323">
            <v>0</v>
          </cell>
          <cell r="N323">
            <v>0</v>
          </cell>
        </row>
        <row r="324">
          <cell r="E324">
            <v>0</v>
          </cell>
          <cell r="F324" t="str">
            <v>11/29/11</v>
          </cell>
          <cell r="G324">
            <v>32.049999999999997</v>
          </cell>
          <cell r="H324">
            <v>0.434083</v>
          </cell>
          <cell r="J324">
            <v>0</v>
          </cell>
          <cell r="K324">
            <v>0</v>
          </cell>
          <cell r="L324">
            <v>0</v>
          </cell>
          <cell r="M324">
            <v>0</v>
          </cell>
          <cell r="N324">
            <v>0</v>
          </cell>
        </row>
        <row r="325">
          <cell r="E325">
            <v>0</v>
          </cell>
          <cell r="F325" t="str">
            <v>11/30/11</v>
          </cell>
          <cell r="G325">
            <v>34.82</v>
          </cell>
          <cell r="H325">
            <v>0.86008399999999996</v>
          </cell>
          <cell r="J325">
            <v>0</v>
          </cell>
          <cell r="K325">
            <v>0</v>
          </cell>
          <cell r="L325">
            <v>0</v>
          </cell>
          <cell r="M325">
            <v>0</v>
          </cell>
          <cell r="N325">
            <v>0</v>
          </cell>
        </row>
        <row r="326">
          <cell r="E326">
            <v>0</v>
          </cell>
          <cell r="F326" t="str">
            <v>12/1/11</v>
          </cell>
          <cell r="G326">
            <v>34.770000000000003</v>
          </cell>
          <cell r="H326">
            <v>0.51749099999999992</v>
          </cell>
          <cell r="J326">
            <v>0</v>
          </cell>
          <cell r="K326">
            <v>0</v>
          </cell>
          <cell r="L326">
            <v>0</v>
          </cell>
          <cell r="M326">
            <v>0</v>
          </cell>
          <cell r="N326">
            <v>0</v>
          </cell>
        </row>
        <row r="327">
          <cell r="E327">
            <v>0</v>
          </cell>
          <cell r="F327" t="str">
            <v>12/2/11</v>
          </cell>
          <cell r="G327">
            <v>34.96</v>
          </cell>
          <cell r="H327">
            <v>0.49705499999999997</v>
          </cell>
          <cell r="J327">
            <v>0</v>
          </cell>
          <cell r="K327">
            <v>0</v>
          </cell>
          <cell r="L327">
            <v>0</v>
          </cell>
          <cell r="M327">
            <v>0</v>
          </cell>
          <cell r="N327">
            <v>0</v>
          </cell>
        </row>
        <row r="328">
          <cell r="E328">
            <v>0</v>
          </cell>
          <cell r="F328" t="str">
            <v>12/5/11</v>
          </cell>
          <cell r="G328">
            <v>35.450000000000003</v>
          </cell>
          <cell r="H328">
            <v>0.42505000000000004</v>
          </cell>
          <cell r="J328">
            <v>0</v>
          </cell>
          <cell r="K328">
            <v>0</v>
          </cell>
          <cell r="L328">
            <v>0</v>
          </cell>
          <cell r="M328">
            <v>0</v>
          </cell>
          <cell r="N328">
            <v>0</v>
          </cell>
        </row>
        <row r="329">
          <cell r="E329">
            <v>0</v>
          </cell>
          <cell r="F329" t="str">
            <v>12/6/11</v>
          </cell>
          <cell r="G329">
            <v>34.06</v>
          </cell>
          <cell r="H329">
            <v>0.37052199999999996</v>
          </cell>
          <cell r="J329">
            <v>0</v>
          </cell>
          <cell r="K329">
            <v>0</v>
          </cell>
          <cell r="L329">
            <v>0</v>
          </cell>
          <cell r="M329">
            <v>0</v>
          </cell>
          <cell r="N329">
            <v>0</v>
          </cell>
        </row>
        <row r="330">
          <cell r="E330">
            <v>0</v>
          </cell>
          <cell r="F330" t="str">
            <v>12/7/11</v>
          </cell>
          <cell r="G330">
            <v>34.130000000000003</v>
          </cell>
          <cell r="H330">
            <v>0.29180299999999998</v>
          </cell>
          <cell r="J330">
            <v>0</v>
          </cell>
          <cell r="K330">
            <v>0</v>
          </cell>
          <cell r="L330">
            <v>0</v>
          </cell>
          <cell r="M330">
            <v>0</v>
          </cell>
          <cell r="N330">
            <v>0</v>
          </cell>
        </row>
        <row r="331">
          <cell r="E331">
            <v>0</v>
          </cell>
          <cell r="F331" t="str">
            <v>12/8/11</v>
          </cell>
          <cell r="G331">
            <v>32.549999999999997</v>
          </cell>
          <cell r="H331">
            <v>0.36390299999999998</v>
          </cell>
          <cell r="J331">
            <v>0</v>
          </cell>
          <cell r="K331">
            <v>0</v>
          </cell>
          <cell r="L331">
            <v>0</v>
          </cell>
          <cell r="M331">
            <v>0</v>
          </cell>
          <cell r="N331">
            <v>0</v>
          </cell>
        </row>
        <row r="332">
          <cell r="E332">
            <v>0</v>
          </cell>
          <cell r="F332" t="str">
            <v>12/9/11</v>
          </cell>
          <cell r="G332">
            <v>33.6</v>
          </cell>
          <cell r="H332">
            <v>0.38663799999999998</v>
          </cell>
          <cell r="J332">
            <v>0</v>
          </cell>
          <cell r="K332">
            <v>0</v>
          </cell>
          <cell r="L332">
            <v>0</v>
          </cell>
          <cell r="M332">
            <v>0</v>
          </cell>
          <cell r="N332">
            <v>0</v>
          </cell>
        </row>
        <row r="333">
          <cell r="E333">
            <v>0</v>
          </cell>
          <cell r="F333" t="str">
            <v>12/12/11</v>
          </cell>
          <cell r="G333">
            <v>32.81</v>
          </cell>
          <cell r="H333">
            <v>0.27842800000000001</v>
          </cell>
          <cell r="J333">
            <v>0</v>
          </cell>
          <cell r="K333">
            <v>0</v>
          </cell>
          <cell r="L333">
            <v>0</v>
          </cell>
          <cell r="M333">
            <v>0</v>
          </cell>
          <cell r="N333">
            <v>0</v>
          </cell>
        </row>
        <row r="334">
          <cell r="E334">
            <v>0</v>
          </cell>
          <cell r="F334" t="str">
            <v>12/13/11</v>
          </cell>
          <cell r="G334">
            <v>31.16</v>
          </cell>
          <cell r="H334">
            <v>0.53174399999999999</v>
          </cell>
          <cell r="J334">
            <v>0</v>
          </cell>
          <cell r="K334">
            <v>0</v>
          </cell>
          <cell r="L334">
            <v>0</v>
          </cell>
          <cell r="M334">
            <v>0</v>
          </cell>
          <cell r="N334">
            <v>0</v>
          </cell>
        </row>
        <row r="335">
          <cell r="E335">
            <v>0</v>
          </cell>
          <cell r="F335" t="str">
            <v>12/14/11</v>
          </cell>
          <cell r="G335">
            <v>29.990000000000002</v>
          </cell>
          <cell r="H335">
            <v>0.68796599999999997</v>
          </cell>
          <cell r="J335">
            <v>0</v>
          </cell>
          <cell r="K335">
            <v>0</v>
          </cell>
          <cell r="L335">
            <v>0</v>
          </cell>
          <cell r="M335">
            <v>0</v>
          </cell>
          <cell r="N335">
            <v>0</v>
          </cell>
        </row>
        <row r="336">
          <cell r="E336">
            <v>0</v>
          </cell>
          <cell r="F336" t="str">
            <v>12/15/11</v>
          </cell>
          <cell r="G336">
            <v>30.240000000000002</v>
          </cell>
          <cell r="H336">
            <v>0.45217099999999999</v>
          </cell>
          <cell r="J336">
            <v>0</v>
          </cell>
          <cell r="K336">
            <v>0</v>
          </cell>
          <cell r="L336">
            <v>0</v>
          </cell>
          <cell r="M336">
            <v>0</v>
          </cell>
          <cell r="N336">
            <v>0</v>
          </cell>
        </row>
        <row r="337">
          <cell r="E337">
            <v>0</v>
          </cell>
          <cell r="F337" t="str">
            <v>12/16/11</v>
          </cell>
          <cell r="G337">
            <v>30.69</v>
          </cell>
          <cell r="H337">
            <v>0.49754399999999999</v>
          </cell>
          <cell r="J337">
            <v>0</v>
          </cell>
          <cell r="K337">
            <v>0</v>
          </cell>
          <cell r="L337">
            <v>0</v>
          </cell>
          <cell r="M337">
            <v>0</v>
          </cell>
          <cell r="N337">
            <v>0</v>
          </cell>
        </row>
        <row r="338">
          <cell r="E338">
            <v>0</v>
          </cell>
          <cell r="F338" t="str">
            <v>12/19/11</v>
          </cell>
          <cell r="G338">
            <v>30.91</v>
          </cell>
          <cell r="H338">
            <v>0.23862799999999998</v>
          </cell>
          <cell r="J338">
            <v>0</v>
          </cell>
          <cell r="K338">
            <v>0</v>
          </cell>
          <cell r="L338">
            <v>0</v>
          </cell>
          <cell r="M338">
            <v>0</v>
          </cell>
          <cell r="N338">
            <v>0</v>
          </cell>
        </row>
        <row r="339">
          <cell r="E339">
            <v>0</v>
          </cell>
          <cell r="F339" t="str">
            <v>12/20/11</v>
          </cell>
          <cell r="G339">
            <v>34.29</v>
          </cell>
          <cell r="H339">
            <v>0.58808000000000005</v>
          </cell>
          <cell r="J339">
            <v>0</v>
          </cell>
          <cell r="K339">
            <v>0</v>
          </cell>
          <cell r="L339">
            <v>0</v>
          </cell>
          <cell r="M339">
            <v>0</v>
          </cell>
          <cell r="N339">
            <v>0</v>
          </cell>
        </row>
        <row r="340">
          <cell r="E340">
            <v>0</v>
          </cell>
          <cell r="F340" t="str">
            <v>12/21/11</v>
          </cell>
          <cell r="G340">
            <v>34.130000000000003</v>
          </cell>
          <cell r="H340">
            <v>0.42762600000000001</v>
          </cell>
          <cell r="J340">
            <v>0</v>
          </cell>
          <cell r="K340">
            <v>0</v>
          </cell>
          <cell r="L340">
            <v>0</v>
          </cell>
          <cell r="M340">
            <v>0</v>
          </cell>
          <cell r="N340">
            <v>0</v>
          </cell>
        </row>
        <row r="341">
          <cell r="E341">
            <v>0</v>
          </cell>
          <cell r="F341" t="str">
            <v>12/22/11</v>
          </cell>
          <cell r="G341">
            <v>35.07</v>
          </cell>
          <cell r="H341">
            <v>0.27773799999999998</v>
          </cell>
          <cell r="J341">
            <v>0</v>
          </cell>
          <cell r="K341">
            <v>0</v>
          </cell>
          <cell r="L341">
            <v>0</v>
          </cell>
          <cell r="M341">
            <v>0</v>
          </cell>
          <cell r="N341">
            <v>0</v>
          </cell>
        </row>
        <row r="342">
          <cell r="E342">
            <v>0</v>
          </cell>
          <cell r="F342" t="str">
            <v>12/23/11</v>
          </cell>
          <cell r="G342">
            <v>35.68</v>
          </cell>
          <cell r="H342">
            <v>0.21788000000000002</v>
          </cell>
          <cell r="J342">
            <v>0</v>
          </cell>
          <cell r="K342">
            <v>0</v>
          </cell>
          <cell r="L342">
            <v>0</v>
          </cell>
          <cell r="M342">
            <v>0</v>
          </cell>
          <cell r="N342">
            <v>0</v>
          </cell>
        </row>
        <row r="343">
          <cell r="E343">
            <v>0</v>
          </cell>
          <cell r="F343" t="str">
            <v>12/27/11</v>
          </cell>
          <cell r="G343">
            <v>36.92</v>
          </cell>
          <cell r="H343">
            <v>0.303809</v>
          </cell>
          <cell r="J343">
            <v>0</v>
          </cell>
          <cell r="K343">
            <v>0</v>
          </cell>
          <cell r="L343">
            <v>0</v>
          </cell>
          <cell r="M343">
            <v>0</v>
          </cell>
          <cell r="N343">
            <v>0</v>
          </cell>
        </row>
        <row r="344">
          <cell r="E344">
            <v>0</v>
          </cell>
          <cell r="F344" t="str">
            <v>12/28/11</v>
          </cell>
          <cell r="G344">
            <v>36.340000000000003</v>
          </cell>
          <cell r="H344">
            <v>0.42878000000000005</v>
          </cell>
          <cell r="J344">
            <v>0</v>
          </cell>
          <cell r="K344">
            <v>0</v>
          </cell>
          <cell r="L344">
            <v>0</v>
          </cell>
          <cell r="M344">
            <v>0</v>
          </cell>
          <cell r="N344">
            <v>0</v>
          </cell>
        </row>
        <row r="345">
          <cell r="E345">
            <v>0</v>
          </cell>
          <cell r="F345" t="str">
            <v>12/29/11</v>
          </cell>
          <cell r="G345">
            <v>35.9</v>
          </cell>
          <cell r="H345">
            <v>0.27920699999999998</v>
          </cell>
          <cell r="J345">
            <v>0</v>
          </cell>
          <cell r="K345">
            <v>0</v>
          </cell>
          <cell r="L345">
            <v>0</v>
          </cell>
          <cell r="M345">
            <v>0</v>
          </cell>
          <cell r="N345">
            <v>0</v>
          </cell>
        </row>
        <row r="346">
          <cell r="E346">
            <v>0</v>
          </cell>
          <cell r="F346" t="str">
            <v>12/30/11</v>
          </cell>
          <cell r="G346">
            <v>36.51</v>
          </cell>
          <cell r="H346">
            <v>0.38092000000000004</v>
          </cell>
          <cell r="J346">
            <v>0</v>
          </cell>
          <cell r="K346">
            <v>0</v>
          </cell>
          <cell r="L346">
            <v>0</v>
          </cell>
          <cell r="M346">
            <v>0</v>
          </cell>
          <cell r="N346">
            <v>0</v>
          </cell>
        </row>
        <row r="347">
          <cell r="E347">
            <v>0</v>
          </cell>
          <cell r="F347" t="str">
            <v>1/3/12</v>
          </cell>
          <cell r="G347">
            <v>36.660000000000004</v>
          </cell>
          <cell r="H347">
            <v>0.39558699999999997</v>
          </cell>
          <cell r="J347">
            <v>0</v>
          </cell>
          <cell r="K347">
            <v>0</v>
          </cell>
          <cell r="L347">
            <v>0</v>
          </cell>
          <cell r="M347">
            <v>0</v>
          </cell>
          <cell r="N347">
            <v>0</v>
          </cell>
        </row>
        <row r="348">
          <cell r="E348">
            <v>0</v>
          </cell>
          <cell r="F348" t="str">
            <v>1/4/12</v>
          </cell>
          <cell r="G348">
            <v>35.74</v>
          </cell>
          <cell r="H348">
            <v>0.54413599999999995</v>
          </cell>
          <cell r="J348">
            <v>0</v>
          </cell>
          <cell r="K348">
            <v>0</v>
          </cell>
          <cell r="L348">
            <v>0</v>
          </cell>
          <cell r="M348">
            <v>0</v>
          </cell>
          <cell r="N348">
            <v>0</v>
          </cell>
        </row>
        <row r="349">
          <cell r="E349">
            <v>0</v>
          </cell>
          <cell r="F349" t="str">
            <v>1/5/12</v>
          </cell>
          <cell r="G349">
            <v>35.97</v>
          </cell>
          <cell r="H349">
            <v>0.25831399999999999</v>
          </cell>
          <cell r="J349">
            <v>0</v>
          </cell>
          <cell r="K349">
            <v>0</v>
          </cell>
          <cell r="L349">
            <v>0</v>
          </cell>
          <cell r="M349">
            <v>0</v>
          </cell>
          <cell r="N349">
            <v>0</v>
          </cell>
        </row>
        <row r="350">
          <cell r="E350">
            <v>0</v>
          </cell>
          <cell r="F350" t="str">
            <v>1/6/12</v>
          </cell>
          <cell r="G350">
            <v>35.54</v>
          </cell>
          <cell r="H350">
            <v>0.44682899999999998</v>
          </cell>
          <cell r="J350">
            <v>0</v>
          </cell>
          <cell r="K350">
            <v>0</v>
          </cell>
          <cell r="L350">
            <v>0</v>
          </cell>
          <cell r="M350">
            <v>0</v>
          </cell>
          <cell r="N350">
            <v>0</v>
          </cell>
        </row>
        <row r="351">
          <cell r="E351">
            <v>0</v>
          </cell>
          <cell r="F351" t="str">
            <v>1/9/12</v>
          </cell>
          <cell r="G351">
            <v>35.85</v>
          </cell>
          <cell r="H351">
            <v>0.23595000000000002</v>
          </cell>
          <cell r="J351">
            <v>0</v>
          </cell>
          <cell r="K351">
            <v>0</v>
          </cell>
          <cell r="L351">
            <v>0</v>
          </cell>
          <cell r="M351">
            <v>0</v>
          </cell>
          <cell r="N351">
            <v>0</v>
          </cell>
        </row>
        <row r="352">
          <cell r="E352">
            <v>0</v>
          </cell>
          <cell r="F352" t="str">
            <v>1/10/12</v>
          </cell>
          <cell r="G352">
            <v>36.81</v>
          </cell>
          <cell r="H352">
            <v>0.20211899999999999</v>
          </cell>
          <cell r="J352">
            <v>0</v>
          </cell>
          <cell r="K352">
            <v>0</v>
          </cell>
          <cell r="L352">
            <v>0</v>
          </cell>
          <cell r="M352">
            <v>0</v>
          </cell>
          <cell r="N352">
            <v>0</v>
          </cell>
        </row>
        <row r="353">
          <cell r="E353">
            <v>0</v>
          </cell>
          <cell r="F353" t="str">
            <v>1/11/12</v>
          </cell>
          <cell r="G353">
            <v>37.01</v>
          </cell>
          <cell r="H353">
            <v>0.17963499999999999</v>
          </cell>
          <cell r="J353">
            <v>0</v>
          </cell>
          <cell r="K353">
            <v>0</v>
          </cell>
          <cell r="L353">
            <v>0</v>
          </cell>
          <cell r="M353">
            <v>0</v>
          </cell>
          <cell r="N353">
            <v>0</v>
          </cell>
        </row>
        <row r="354">
          <cell r="E354">
            <v>0</v>
          </cell>
          <cell r="F354" t="str">
            <v>1/12/12</v>
          </cell>
          <cell r="G354">
            <v>36.980000000000004</v>
          </cell>
          <cell r="H354">
            <v>0.40202599999999999</v>
          </cell>
          <cell r="J354">
            <v>0</v>
          </cell>
          <cell r="K354">
            <v>0</v>
          </cell>
          <cell r="L354">
            <v>0</v>
          </cell>
          <cell r="M354">
            <v>0</v>
          </cell>
          <cell r="N354">
            <v>0</v>
          </cell>
        </row>
        <row r="355">
          <cell r="E355">
            <v>0</v>
          </cell>
          <cell r="F355" t="str">
            <v>1/13/12</v>
          </cell>
          <cell r="G355">
            <v>39.53</v>
          </cell>
          <cell r="H355">
            <v>1.4836400000000001</v>
          </cell>
          <cell r="J355">
            <v>0</v>
          </cell>
          <cell r="K355">
            <v>0</v>
          </cell>
          <cell r="L355">
            <v>0</v>
          </cell>
          <cell r="M355">
            <v>0</v>
          </cell>
          <cell r="N355">
            <v>0</v>
          </cell>
        </row>
        <row r="356">
          <cell r="E356">
            <v>0</v>
          </cell>
          <cell r="F356" t="str">
            <v>1/17/12</v>
          </cell>
          <cell r="G356">
            <v>40.03</v>
          </cell>
          <cell r="H356">
            <v>0.438998</v>
          </cell>
          <cell r="J356">
            <v>0</v>
          </cell>
          <cell r="K356">
            <v>0</v>
          </cell>
          <cell r="L356">
            <v>0</v>
          </cell>
          <cell r="M356">
            <v>0</v>
          </cell>
          <cell r="N356">
            <v>0</v>
          </cell>
        </row>
        <row r="357">
          <cell r="E357">
            <v>0</v>
          </cell>
          <cell r="F357" t="str">
            <v>1/18/12</v>
          </cell>
          <cell r="G357">
            <v>42.69</v>
          </cell>
          <cell r="H357">
            <v>0.65171699999999999</v>
          </cell>
          <cell r="J357">
            <v>0</v>
          </cell>
          <cell r="K357">
            <v>0</v>
          </cell>
          <cell r="L357">
            <v>0</v>
          </cell>
          <cell r="M357">
            <v>0</v>
          </cell>
          <cell r="N357">
            <v>0</v>
          </cell>
        </row>
        <row r="358">
          <cell r="E358">
            <v>0</v>
          </cell>
          <cell r="F358" t="str">
            <v>1/19/12</v>
          </cell>
          <cell r="G358">
            <v>42.33</v>
          </cell>
          <cell r="H358">
            <v>0.405057</v>
          </cell>
          <cell r="J358">
            <v>0</v>
          </cell>
          <cell r="K358">
            <v>0</v>
          </cell>
          <cell r="L358">
            <v>0</v>
          </cell>
          <cell r="M358">
            <v>0</v>
          </cell>
          <cell r="N358">
            <v>0</v>
          </cell>
        </row>
        <row r="359">
          <cell r="E359">
            <v>0</v>
          </cell>
          <cell r="F359" t="str">
            <v>1/20/12</v>
          </cell>
          <cell r="G359">
            <v>42.61</v>
          </cell>
          <cell r="H359">
            <v>0.35788899999999996</v>
          </cell>
          <cell r="J359">
            <v>0</v>
          </cell>
          <cell r="K359">
            <v>0</v>
          </cell>
          <cell r="L359">
            <v>0</v>
          </cell>
          <cell r="M359">
            <v>0</v>
          </cell>
          <cell r="N359">
            <v>0</v>
          </cell>
        </row>
        <row r="360">
          <cell r="E360">
            <v>0</v>
          </cell>
          <cell r="F360" t="str">
            <v>1/23/12</v>
          </cell>
          <cell r="G360">
            <v>41.81</v>
          </cell>
          <cell r="H360">
            <v>0.30499999999999999</v>
          </cell>
          <cell r="J360">
            <v>0</v>
          </cell>
          <cell r="K360">
            <v>0</v>
          </cell>
          <cell r="L360">
            <v>0</v>
          </cell>
          <cell r="M360">
            <v>0</v>
          </cell>
          <cell r="N360">
            <v>0</v>
          </cell>
        </row>
        <row r="361">
          <cell r="E361">
            <v>0</v>
          </cell>
          <cell r="F361" t="str">
            <v>1/24/12</v>
          </cell>
          <cell r="G361">
            <v>40.46</v>
          </cell>
          <cell r="H361">
            <v>0.48976399999999998</v>
          </cell>
          <cell r="J361">
            <v>0</v>
          </cell>
          <cell r="K361">
            <v>0</v>
          </cell>
          <cell r="L361">
            <v>0</v>
          </cell>
          <cell r="M361">
            <v>0</v>
          </cell>
          <cell r="N361">
            <v>0</v>
          </cell>
        </row>
        <row r="362">
          <cell r="E362">
            <v>0</v>
          </cell>
          <cell r="F362" t="str">
            <v>1/25/12</v>
          </cell>
          <cell r="G362">
            <v>40.19</v>
          </cell>
          <cell r="H362">
            <v>0.39705699999999999</v>
          </cell>
          <cell r="J362">
            <v>0</v>
          </cell>
          <cell r="K362">
            <v>0</v>
          </cell>
          <cell r="L362">
            <v>0</v>
          </cell>
          <cell r="M362">
            <v>0</v>
          </cell>
          <cell r="N362">
            <v>0</v>
          </cell>
        </row>
        <row r="363">
          <cell r="E363">
            <v>0</v>
          </cell>
          <cell r="F363" t="str">
            <v>1/26/12</v>
          </cell>
          <cell r="G363">
            <v>40.75</v>
          </cell>
          <cell r="H363">
            <v>0.33218000000000003</v>
          </cell>
          <cell r="J363">
            <v>0</v>
          </cell>
          <cell r="K363">
            <v>0</v>
          </cell>
          <cell r="L363">
            <v>0</v>
          </cell>
          <cell r="M363">
            <v>0</v>
          </cell>
          <cell r="N363">
            <v>0</v>
          </cell>
        </row>
        <row r="364">
          <cell r="E364">
            <v>0</v>
          </cell>
          <cell r="F364" t="str">
            <v>1/27/12</v>
          </cell>
          <cell r="G364">
            <v>40.51</v>
          </cell>
          <cell r="H364">
            <v>0.125115</v>
          </cell>
          <cell r="J364">
            <v>0</v>
          </cell>
          <cell r="K364">
            <v>0</v>
          </cell>
          <cell r="L364">
            <v>0</v>
          </cell>
          <cell r="M364">
            <v>0</v>
          </cell>
          <cell r="N364">
            <v>0</v>
          </cell>
        </row>
        <row r="365">
          <cell r="E365">
            <v>0</v>
          </cell>
          <cell r="F365">
            <v>0</v>
          </cell>
          <cell r="G365">
            <v>0</v>
          </cell>
          <cell r="H365">
            <v>0</v>
          </cell>
          <cell r="J365">
            <v>0</v>
          </cell>
          <cell r="K365">
            <v>0</v>
          </cell>
          <cell r="L365">
            <v>0</v>
          </cell>
          <cell r="M365">
            <v>0</v>
          </cell>
          <cell r="N365">
            <v>0</v>
          </cell>
        </row>
        <row r="366">
          <cell r="E366">
            <v>0</v>
          </cell>
          <cell r="F366">
            <v>0</v>
          </cell>
          <cell r="G366">
            <v>0</v>
          </cell>
          <cell r="H366">
            <v>0</v>
          </cell>
          <cell r="J366">
            <v>0</v>
          </cell>
          <cell r="K366">
            <v>0</v>
          </cell>
          <cell r="L366">
            <v>0</v>
          </cell>
          <cell r="M366">
            <v>0</v>
          </cell>
          <cell r="N366">
            <v>0</v>
          </cell>
        </row>
        <row r="367">
          <cell r="E367">
            <v>0</v>
          </cell>
          <cell r="F367">
            <v>0</v>
          </cell>
          <cell r="G367">
            <v>0</v>
          </cell>
          <cell r="H367">
            <v>0</v>
          </cell>
          <cell r="J367">
            <v>0</v>
          </cell>
          <cell r="K367">
            <v>0</v>
          </cell>
          <cell r="L367">
            <v>0</v>
          </cell>
          <cell r="M367">
            <v>0</v>
          </cell>
          <cell r="N367">
            <v>0</v>
          </cell>
        </row>
        <row r="368">
          <cell r="E368">
            <v>0</v>
          </cell>
          <cell r="F368">
            <v>0</v>
          </cell>
          <cell r="G368">
            <v>0</v>
          </cell>
          <cell r="H368">
            <v>0</v>
          </cell>
          <cell r="J368">
            <v>0</v>
          </cell>
          <cell r="K368">
            <v>0</v>
          </cell>
          <cell r="L368">
            <v>0</v>
          </cell>
          <cell r="M368">
            <v>0</v>
          </cell>
          <cell r="N368">
            <v>0</v>
          </cell>
        </row>
        <row r="369">
          <cell r="E369">
            <v>0</v>
          </cell>
          <cell r="F369">
            <v>0</v>
          </cell>
          <cell r="G369">
            <v>0</v>
          </cell>
          <cell r="H369">
            <v>0</v>
          </cell>
          <cell r="J369">
            <v>0</v>
          </cell>
          <cell r="K369">
            <v>0</v>
          </cell>
          <cell r="L369">
            <v>0</v>
          </cell>
          <cell r="M369">
            <v>0</v>
          </cell>
          <cell r="N369">
            <v>0</v>
          </cell>
        </row>
        <row r="370">
          <cell r="E370">
            <v>0</v>
          </cell>
          <cell r="F370">
            <v>0</v>
          </cell>
          <cell r="G370">
            <v>0</v>
          </cell>
          <cell r="H370">
            <v>0</v>
          </cell>
          <cell r="J370">
            <v>0</v>
          </cell>
          <cell r="K370">
            <v>0</v>
          </cell>
          <cell r="L370">
            <v>0</v>
          </cell>
          <cell r="M370">
            <v>0</v>
          </cell>
          <cell r="N370">
            <v>0</v>
          </cell>
        </row>
        <row r="371">
          <cell r="E371">
            <v>0</v>
          </cell>
          <cell r="F371">
            <v>0</v>
          </cell>
          <cell r="G371">
            <v>0</v>
          </cell>
          <cell r="H371">
            <v>0</v>
          </cell>
          <cell r="J371">
            <v>0</v>
          </cell>
          <cell r="K371">
            <v>0</v>
          </cell>
          <cell r="L371">
            <v>0</v>
          </cell>
          <cell r="M371">
            <v>0</v>
          </cell>
          <cell r="N371">
            <v>0</v>
          </cell>
        </row>
        <row r="372">
          <cell r="E372">
            <v>0</v>
          </cell>
          <cell r="F372">
            <v>0</v>
          </cell>
          <cell r="G372">
            <v>0</v>
          </cell>
          <cell r="H372">
            <v>0</v>
          </cell>
          <cell r="J372">
            <v>0</v>
          </cell>
          <cell r="K372">
            <v>0</v>
          </cell>
          <cell r="L372">
            <v>0</v>
          </cell>
          <cell r="M372">
            <v>0</v>
          </cell>
          <cell r="N372">
            <v>0</v>
          </cell>
        </row>
        <row r="373">
          <cell r="E373">
            <v>0</v>
          </cell>
          <cell r="F373">
            <v>0</v>
          </cell>
          <cell r="G373">
            <v>0</v>
          </cell>
          <cell r="H373">
            <v>0</v>
          </cell>
          <cell r="J373">
            <v>0</v>
          </cell>
          <cell r="K373">
            <v>0</v>
          </cell>
          <cell r="L373">
            <v>0</v>
          </cell>
          <cell r="M373">
            <v>0</v>
          </cell>
          <cell r="N373">
            <v>0</v>
          </cell>
        </row>
        <row r="374">
          <cell r="E374">
            <v>0</v>
          </cell>
          <cell r="F374">
            <v>0</v>
          </cell>
          <cell r="G374">
            <v>0</v>
          </cell>
          <cell r="H374">
            <v>0</v>
          </cell>
          <cell r="J374">
            <v>0</v>
          </cell>
          <cell r="K374">
            <v>0</v>
          </cell>
          <cell r="L374">
            <v>0</v>
          </cell>
          <cell r="M374">
            <v>0</v>
          </cell>
          <cell r="N374">
            <v>0</v>
          </cell>
        </row>
        <row r="375">
          <cell r="E375">
            <v>0</v>
          </cell>
          <cell r="F375">
            <v>0</v>
          </cell>
          <cell r="G375">
            <v>0</v>
          </cell>
          <cell r="H375">
            <v>0</v>
          </cell>
          <cell r="J375">
            <v>0</v>
          </cell>
          <cell r="K375">
            <v>0</v>
          </cell>
          <cell r="L375">
            <v>0</v>
          </cell>
          <cell r="M375">
            <v>0</v>
          </cell>
          <cell r="N375">
            <v>0</v>
          </cell>
        </row>
        <row r="376">
          <cell r="E376">
            <v>0</v>
          </cell>
          <cell r="F376">
            <v>0</v>
          </cell>
          <cell r="G376">
            <v>0</v>
          </cell>
          <cell r="H376">
            <v>0</v>
          </cell>
          <cell r="J376">
            <v>0</v>
          </cell>
          <cell r="K376">
            <v>0</v>
          </cell>
          <cell r="L376">
            <v>0</v>
          </cell>
          <cell r="M376">
            <v>0</v>
          </cell>
          <cell r="N376">
            <v>0</v>
          </cell>
        </row>
        <row r="377">
          <cell r="E377">
            <v>0</v>
          </cell>
          <cell r="F377">
            <v>0</v>
          </cell>
          <cell r="G377">
            <v>0</v>
          </cell>
          <cell r="H377">
            <v>0</v>
          </cell>
          <cell r="J377">
            <v>0</v>
          </cell>
          <cell r="K377">
            <v>0</v>
          </cell>
          <cell r="L377">
            <v>0</v>
          </cell>
          <cell r="M377">
            <v>0</v>
          </cell>
          <cell r="N377">
            <v>0</v>
          </cell>
        </row>
        <row r="378">
          <cell r="E378">
            <v>0</v>
          </cell>
          <cell r="F378">
            <v>0</v>
          </cell>
          <cell r="G378">
            <v>0</v>
          </cell>
          <cell r="H378">
            <v>0</v>
          </cell>
          <cell r="J378">
            <v>0</v>
          </cell>
          <cell r="K378">
            <v>0</v>
          </cell>
          <cell r="L378">
            <v>0</v>
          </cell>
          <cell r="M378">
            <v>0</v>
          </cell>
          <cell r="N378">
            <v>0</v>
          </cell>
        </row>
        <row r="379">
          <cell r="E379">
            <v>0</v>
          </cell>
          <cell r="F379">
            <v>0</v>
          </cell>
          <cell r="G379">
            <v>0</v>
          </cell>
          <cell r="H379">
            <v>0</v>
          </cell>
          <cell r="J379">
            <v>0</v>
          </cell>
          <cell r="K379">
            <v>0</v>
          </cell>
          <cell r="L379">
            <v>0</v>
          </cell>
          <cell r="M379">
            <v>0</v>
          </cell>
          <cell r="N379">
            <v>0</v>
          </cell>
        </row>
        <row r="380">
          <cell r="E380">
            <v>0</v>
          </cell>
          <cell r="F380">
            <v>0</v>
          </cell>
          <cell r="G380">
            <v>0</v>
          </cell>
          <cell r="H380">
            <v>0</v>
          </cell>
          <cell r="J380">
            <v>0</v>
          </cell>
          <cell r="K380">
            <v>0</v>
          </cell>
          <cell r="L380">
            <v>0</v>
          </cell>
          <cell r="M380">
            <v>0</v>
          </cell>
          <cell r="N380">
            <v>0</v>
          </cell>
        </row>
        <row r="381">
          <cell r="E381">
            <v>0</v>
          </cell>
          <cell r="F381">
            <v>0</v>
          </cell>
          <cell r="G381">
            <v>0</v>
          </cell>
          <cell r="H381">
            <v>0</v>
          </cell>
          <cell r="J381">
            <v>0</v>
          </cell>
          <cell r="K381">
            <v>0</v>
          </cell>
          <cell r="L381">
            <v>0</v>
          </cell>
          <cell r="M381">
            <v>0</v>
          </cell>
          <cell r="N381">
            <v>0</v>
          </cell>
        </row>
        <row r="382">
          <cell r="E382">
            <v>0</v>
          </cell>
          <cell r="F382">
            <v>0</v>
          </cell>
          <cell r="G382">
            <v>0</v>
          </cell>
          <cell r="H382">
            <v>0</v>
          </cell>
          <cell r="J382">
            <v>0</v>
          </cell>
          <cell r="K382">
            <v>0</v>
          </cell>
          <cell r="L382">
            <v>0</v>
          </cell>
          <cell r="M382">
            <v>0</v>
          </cell>
          <cell r="N382">
            <v>0</v>
          </cell>
        </row>
        <row r="383">
          <cell r="E383">
            <v>0</v>
          </cell>
          <cell r="F383">
            <v>0</v>
          </cell>
          <cell r="G383">
            <v>0</v>
          </cell>
          <cell r="H383">
            <v>0</v>
          </cell>
          <cell r="J383">
            <v>0</v>
          </cell>
          <cell r="K383">
            <v>0</v>
          </cell>
          <cell r="L383">
            <v>0</v>
          </cell>
          <cell r="M383">
            <v>0</v>
          </cell>
          <cell r="N383">
            <v>0</v>
          </cell>
        </row>
        <row r="384">
          <cell r="E384">
            <v>0</v>
          </cell>
          <cell r="F384">
            <v>0</v>
          </cell>
          <cell r="G384">
            <v>0</v>
          </cell>
          <cell r="H384">
            <v>0</v>
          </cell>
          <cell r="J384">
            <v>0</v>
          </cell>
          <cell r="K384">
            <v>0</v>
          </cell>
          <cell r="L384">
            <v>0</v>
          </cell>
          <cell r="M384">
            <v>0</v>
          </cell>
          <cell r="N384">
            <v>0</v>
          </cell>
        </row>
        <row r="385">
          <cell r="E385">
            <v>0</v>
          </cell>
          <cell r="F385">
            <v>0</v>
          </cell>
          <cell r="G385">
            <v>0</v>
          </cell>
          <cell r="H385">
            <v>0</v>
          </cell>
          <cell r="J385">
            <v>0</v>
          </cell>
          <cell r="K385">
            <v>0</v>
          </cell>
          <cell r="L385">
            <v>0</v>
          </cell>
          <cell r="M385">
            <v>0</v>
          </cell>
          <cell r="N385">
            <v>0</v>
          </cell>
        </row>
        <row r="386">
          <cell r="E386">
            <v>0</v>
          </cell>
          <cell r="F386">
            <v>0</v>
          </cell>
          <cell r="G386">
            <v>0</v>
          </cell>
          <cell r="H386">
            <v>0</v>
          </cell>
          <cell r="J386">
            <v>0</v>
          </cell>
          <cell r="K386">
            <v>0</v>
          </cell>
          <cell r="L386">
            <v>0</v>
          </cell>
          <cell r="M386">
            <v>0</v>
          </cell>
          <cell r="N386">
            <v>0</v>
          </cell>
        </row>
        <row r="387">
          <cell r="E387">
            <v>0</v>
          </cell>
          <cell r="F387">
            <v>0</v>
          </cell>
          <cell r="G387">
            <v>0</v>
          </cell>
          <cell r="H387">
            <v>0</v>
          </cell>
          <cell r="J387">
            <v>0</v>
          </cell>
          <cell r="K387">
            <v>0</v>
          </cell>
          <cell r="L387">
            <v>0</v>
          </cell>
          <cell r="M387">
            <v>0</v>
          </cell>
          <cell r="N387">
            <v>0</v>
          </cell>
        </row>
        <row r="388">
          <cell r="E388">
            <v>0</v>
          </cell>
          <cell r="F388">
            <v>0</v>
          </cell>
          <cell r="G388">
            <v>0</v>
          </cell>
          <cell r="H388">
            <v>0</v>
          </cell>
          <cell r="J388">
            <v>0</v>
          </cell>
          <cell r="K388">
            <v>0</v>
          </cell>
          <cell r="L388">
            <v>0</v>
          </cell>
          <cell r="M388">
            <v>0</v>
          </cell>
          <cell r="N388">
            <v>0</v>
          </cell>
        </row>
        <row r="389">
          <cell r="E389">
            <v>0</v>
          </cell>
          <cell r="F389">
            <v>0</v>
          </cell>
          <cell r="G389">
            <v>0</v>
          </cell>
          <cell r="H389">
            <v>0</v>
          </cell>
          <cell r="J389">
            <v>0</v>
          </cell>
          <cell r="K389">
            <v>0</v>
          </cell>
          <cell r="L389">
            <v>0</v>
          </cell>
          <cell r="M389">
            <v>0</v>
          </cell>
          <cell r="N389">
            <v>0</v>
          </cell>
        </row>
        <row r="390">
          <cell r="E390">
            <v>0</v>
          </cell>
          <cell r="F390">
            <v>0</v>
          </cell>
          <cell r="G390">
            <v>0</v>
          </cell>
          <cell r="H390">
            <v>0</v>
          </cell>
          <cell r="J390">
            <v>0</v>
          </cell>
          <cell r="K390">
            <v>0</v>
          </cell>
          <cell r="L390">
            <v>0</v>
          </cell>
          <cell r="M390">
            <v>0</v>
          </cell>
          <cell r="N390">
            <v>0</v>
          </cell>
        </row>
        <row r="391">
          <cell r="E391">
            <v>0</v>
          </cell>
          <cell r="F391">
            <v>0</v>
          </cell>
          <cell r="G391">
            <v>0</v>
          </cell>
          <cell r="H391">
            <v>0</v>
          </cell>
          <cell r="J391">
            <v>0</v>
          </cell>
          <cell r="K391">
            <v>0</v>
          </cell>
          <cell r="L391">
            <v>0</v>
          </cell>
          <cell r="M391">
            <v>0</v>
          </cell>
          <cell r="N391">
            <v>0</v>
          </cell>
        </row>
        <row r="392">
          <cell r="E392">
            <v>0</v>
          </cell>
          <cell r="F392">
            <v>0</v>
          </cell>
          <cell r="G392">
            <v>0</v>
          </cell>
          <cell r="H392">
            <v>0</v>
          </cell>
          <cell r="J392">
            <v>0</v>
          </cell>
          <cell r="K392">
            <v>0</v>
          </cell>
          <cell r="L392">
            <v>0</v>
          </cell>
          <cell r="M392">
            <v>0</v>
          </cell>
          <cell r="N392">
            <v>0</v>
          </cell>
        </row>
        <row r="393">
          <cell r="E393">
            <v>0</v>
          </cell>
          <cell r="F393">
            <v>0</v>
          </cell>
          <cell r="G393">
            <v>0</v>
          </cell>
          <cell r="H393">
            <v>0</v>
          </cell>
          <cell r="J393">
            <v>0</v>
          </cell>
          <cell r="K393">
            <v>0</v>
          </cell>
          <cell r="L393">
            <v>0</v>
          </cell>
          <cell r="M393">
            <v>0</v>
          </cell>
          <cell r="N393">
            <v>0</v>
          </cell>
        </row>
        <row r="394">
          <cell r="E394">
            <v>0</v>
          </cell>
          <cell r="F394">
            <v>0</v>
          </cell>
          <cell r="G394">
            <v>0</v>
          </cell>
          <cell r="H394">
            <v>0</v>
          </cell>
          <cell r="J394">
            <v>0</v>
          </cell>
          <cell r="K394">
            <v>0</v>
          </cell>
          <cell r="L394">
            <v>0</v>
          </cell>
          <cell r="M394">
            <v>0</v>
          </cell>
          <cell r="N394">
            <v>0</v>
          </cell>
        </row>
        <row r="395">
          <cell r="E395">
            <v>0</v>
          </cell>
          <cell r="F395">
            <v>0</v>
          </cell>
          <cell r="G395">
            <v>0</v>
          </cell>
          <cell r="H395">
            <v>0</v>
          </cell>
          <cell r="J395">
            <v>0</v>
          </cell>
          <cell r="K395">
            <v>0</v>
          </cell>
          <cell r="L395">
            <v>0</v>
          </cell>
          <cell r="M395">
            <v>0</v>
          </cell>
          <cell r="N395">
            <v>0</v>
          </cell>
        </row>
        <row r="396">
          <cell r="E396">
            <v>0</v>
          </cell>
          <cell r="F396">
            <v>0</v>
          </cell>
          <cell r="G396">
            <v>0</v>
          </cell>
          <cell r="H396">
            <v>0</v>
          </cell>
          <cell r="J396">
            <v>0</v>
          </cell>
          <cell r="K396">
            <v>0</v>
          </cell>
          <cell r="L396">
            <v>0</v>
          </cell>
          <cell r="M396">
            <v>0</v>
          </cell>
          <cell r="N396">
            <v>0</v>
          </cell>
        </row>
        <row r="397">
          <cell r="E397">
            <v>0</v>
          </cell>
          <cell r="F397">
            <v>0</v>
          </cell>
          <cell r="G397">
            <v>0</v>
          </cell>
          <cell r="H397">
            <v>0</v>
          </cell>
          <cell r="J397">
            <v>0</v>
          </cell>
          <cell r="K397">
            <v>0</v>
          </cell>
          <cell r="L397">
            <v>0</v>
          </cell>
          <cell r="M397">
            <v>0</v>
          </cell>
          <cell r="N397">
            <v>0</v>
          </cell>
        </row>
        <row r="398">
          <cell r="E398">
            <v>0</v>
          </cell>
          <cell r="F398">
            <v>0</v>
          </cell>
          <cell r="G398">
            <v>0</v>
          </cell>
          <cell r="H398">
            <v>0</v>
          </cell>
          <cell r="J398">
            <v>0</v>
          </cell>
          <cell r="K398">
            <v>0</v>
          </cell>
          <cell r="L398">
            <v>0</v>
          </cell>
          <cell r="M398">
            <v>0</v>
          </cell>
          <cell r="N398">
            <v>0</v>
          </cell>
        </row>
        <row r="399">
          <cell r="E399">
            <v>0</v>
          </cell>
          <cell r="F399">
            <v>0</v>
          </cell>
          <cell r="G399">
            <v>0</v>
          </cell>
          <cell r="H399">
            <v>0</v>
          </cell>
          <cell r="J399">
            <v>0</v>
          </cell>
          <cell r="K399">
            <v>0</v>
          </cell>
          <cell r="L399">
            <v>0</v>
          </cell>
          <cell r="M399">
            <v>0</v>
          </cell>
          <cell r="N399">
            <v>0</v>
          </cell>
        </row>
        <row r="400">
          <cell r="E400">
            <v>0</v>
          </cell>
          <cell r="F400">
            <v>0</v>
          </cell>
          <cell r="G400">
            <v>0</v>
          </cell>
          <cell r="H400">
            <v>0</v>
          </cell>
          <cell r="J400">
            <v>0</v>
          </cell>
          <cell r="K400">
            <v>0</v>
          </cell>
          <cell r="L400">
            <v>0</v>
          </cell>
          <cell r="M400">
            <v>0</v>
          </cell>
          <cell r="N400">
            <v>0</v>
          </cell>
        </row>
        <row r="401">
          <cell r="E401">
            <v>0</v>
          </cell>
          <cell r="F401">
            <v>0</v>
          </cell>
          <cell r="G401">
            <v>0</v>
          </cell>
          <cell r="H401">
            <v>0</v>
          </cell>
          <cell r="J401">
            <v>0</v>
          </cell>
          <cell r="K401">
            <v>0</v>
          </cell>
          <cell r="L401">
            <v>0</v>
          </cell>
          <cell r="M401">
            <v>0</v>
          </cell>
          <cell r="N401">
            <v>0</v>
          </cell>
        </row>
        <row r="402">
          <cell r="E402">
            <v>0</v>
          </cell>
          <cell r="F402">
            <v>0</v>
          </cell>
          <cell r="G402">
            <v>0</v>
          </cell>
          <cell r="H402">
            <v>0</v>
          </cell>
          <cell r="J402">
            <v>0</v>
          </cell>
          <cell r="K402">
            <v>0</v>
          </cell>
          <cell r="L402">
            <v>0</v>
          </cell>
          <cell r="M402">
            <v>0</v>
          </cell>
          <cell r="N402">
            <v>0</v>
          </cell>
        </row>
        <row r="403">
          <cell r="E403">
            <v>0</v>
          </cell>
          <cell r="F403">
            <v>0</v>
          </cell>
          <cell r="G403">
            <v>0</v>
          </cell>
          <cell r="H403">
            <v>0</v>
          </cell>
          <cell r="J403">
            <v>0</v>
          </cell>
          <cell r="K403">
            <v>0</v>
          </cell>
          <cell r="L403">
            <v>0</v>
          </cell>
          <cell r="M403">
            <v>0</v>
          </cell>
          <cell r="N403">
            <v>0</v>
          </cell>
        </row>
        <row r="404">
          <cell r="E404">
            <v>0</v>
          </cell>
          <cell r="F404">
            <v>0</v>
          </cell>
          <cell r="G404">
            <v>0</v>
          </cell>
          <cell r="H404">
            <v>0</v>
          </cell>
          <cell r="J404">
            <v>0</v>
          </cell>
          <cell r="K404">
            <v>0</v>
          </cell>
          <cell r="L404">
            <v>0</v>
          </cell>
          <cell r="M404">
            <v>0</v>
          </cell>
          <cell r="N404">
            <v>0</v>
          </cell>
        </row>
        <row r="405">
          <cell r="E405">
            <v>0</v>
          </cell>
          <cell r="F405">
            <v>0</v>
          </cell>
          <cell r="G405">
            <v>0</v>
          </cell>
          <cell r="H405">
            <v>0</v>
          </cell>
          <cell r="J405">
            <v>0</v>
          </cell>
          <cell r="K405">
            <v>0</v>
          </cell>
          <cell r="L405">
            <v>0</v>
          </cell>
          <cell r="M405">
            <v>0</v>
          </cell>
          <cell r="N405">
            <v>0</v>
          </cell>
        </row>
        <row r="406">
          <cell r="E406">
            <v>0</v>
          </cell>
          <cell r="F406">
            <v>0</v>
          </cell>
          <cell r="G406">
            <v>0</v>
          </cell>
          <cell r="H406">
            <v>0</v>
          </cell>
          <cell r="J406">
            <v>0</v>
          </cell>
          <cell r="K406">
            <v>0</v>
          </cell>
          <cell r="L406">
            <v>0</v>
          </cell>
          <cell r="M406">
            <v>0</v>
          </cell>
          <cell r="N406">
            <v>0</v>
          </cell>
        </row>
        <row r="407">
          <cell r="E407">
            <v>0</v>
          </cell>
          <cell r="F407">
            <v>0</v>
          </cell>
          <cell r="G407">
            <v>0</v>
          </cell>
          <cell r="H407">
            <v>0</v>
          </cell>
          <cell r="J407">
            <v>0</v>
          </cell>
          <cell r="K407">
            <v>0</v>
          </cell>
          <cell r="L407">
            <v>0</v>
          </cell>
          <cell r="M407">
            <v>0</v>
          </cell>
          <cell r="N407">
            <v>0</v>
          </cell>
        </row>
        <row r="408">
          <cell r="E408">
            <v>0</v>
          </cell>
          <cell r="F408">
            <v>0</v>
          </cell>
          <cell r="G408">
            <v>0</v>
          </cell>
          <cell r="H408">
            <v>0</v>
          </cell>
          <cell r="J408">
            <v>0</v>
          </cell>
          <cell r="K408">
            <v>0</v>
          </cell>
          <cell r="L408">
            <v>0</v>
          </cell>
          <cell r="M408">
            <v>0</v>
          </cell>
          <cell r="N408">
            <v>0</v>
          </cell>
        </row>
        <row r="409">
          <cell r="E409">
            <v>0</v>
          </cell>
          <cell r="F409">
            <v>0</v>
          </cell>
          <cell r="G409">
            <v>0</v>
          </cell>
          <cell r="H409">
            <v>0</v>
          </cell>
          <cell r="J409">
            <v>0</v>
          </cell>
          <cell r="K409">
            <v>0</v>
          </cell>
          <cell r="L409">
            <v>0</v>
          </cell>
          <cell r="M409">
            <v>0</v>
          </cell>
          <cell r="N409">
            <v>0</v>
          </cell>
        </row>
        <row r="410">
          <cell r="E410">
            <v>0</v>
          </cell>
          <cell r="F410">
            <v>0</v>
          </cell>
          <cell r="G410">
            <v>0</v>
          </cell>
          <cell r="H410">
            <v>0</v>
          </cell>
          <cell r="J410">
            <v>0</v>
          </cell>
          <cell r="K410">
            <v>0</v>
          </cell>
          <cell r="L410">
            <v>0</v>
          </cell>
          <cell r="M410">
            <v>0</v>
          </cell>
          <cell r="N410">
            <v>0</v>
          </cell>
        </row>
        <row r="411">
          <cell r="E411">
            <v>0</v>
          </cell>
          <cell r="F411">
            <v>0</v>
          </cell>
          <cell r="G411">
            <v>0</v>
          </cell>
          <cell r="H411">
            <v>0</v>
          </cell>
          <cell r="J411">
            <v>0</v>
          </cell>
          <cell r="K411">
            <v>0</v>
          </cell>
          <cell r="L411">
            <v>0</v>
          </cell>
          <cell r="M411">
            <v>0</v>
          </cell>
          <cell r="N411">
            <v>0</v>
          </cell>
        </row>
        <row r="412">
          <cell r="E412">
            <v>0</v>
          </cell>
          <cell r="F412">
            <v>0</v>
          </cell>
          <cell r="G412">
            <v>0</v>
          </cell>
          <cell r="H412">
            <v>0</v>
          </cell>
          <cell r="J412">
            <v>0</v>
          </cell>
          <cell r="K412">
            <v>0</v>
          </cell>
          <cell r="L412">
            <v>0</v>
          </cell>
          <cell r="M412">
            <v>0</v>
          </cell>
          <cell r="N412">
            <v>0</v>
          </cell>
        </row>
        <row r="413">
          <cell r="E413">
            <v>0</v>
          </cell>
          <cell r="F413">
            <v>0</v>
          </cell>
          <cell r="G413">
            <v>0</v>
          </cell>
          <cell r="H413">
            <v>0</v>
          </cell>
          <cell r="J413">
            <v>0</v>
          </cell>
          <cell r="K413">
            <v>0</v>
          </cell>
          <cell r="L413">
            <v>0</v>
          </cell>
          <cell r="M413">
            <v>0</v>
          </cell>
          <cell r="N413">
            <v>0</v>
          </cell>
        </row>
        <row r="414">
          <cell r="E414">
            <v>0</v>
          </cell>
          <cell r="F414">
            <v>0</v>
          </cell>
          <cell r="G414">
            <v>0</v>
          </cell>
          <cell r="H414">
            <v>0</v>
          </cell>
          <cell r="J414">
            <v>0</v>
          </cell>
          <cell r="K414">
            <v>0</v>
          </cell>
          <cell r="L414">
            <v>0</v>
          </cell>
          <cell r="M414">
            <v>0</v>
          </cell>
          <cell r="N414">
            <v>0</v>
          </cell>
        </row>
        <row r="415">
          <cell r="E415">
            <v>0</v>
          </cell>
          <cell r="F415">
            <v>0</v>
          </cell>
          <cell r="G415">
            <v>0</v>
          </cell>
          <cell r="H415">
            <v>0</v>
          </cell>
          <cell r="J415">
            <v>0</v>
          </cell>
          <cell r="K415">
            <v>0</v>
          </cell>
          <cell r="L415">
            <v>0</v>
          </cell>
          <cell r="M415">
            <v>0</v>
          </cell>
          <cell r="N415">
            <v>0</v>
          </cell>
        </row>
        <row r="416">
          <cell r="E416">
            <v>0</v>
          </cell>
          <cell r="F416">
            <v>0</v>
          </cell>
          <cell r="G416">
            <v>0</v>
          </cell>
          <cell r="H416">
            <v>0</v>
          </cell>
          <cell r="J416">
            <v>0</v>
          </cell>
          <cell r="K416">
            <v>0</v>
          </cell>
          <cell r="L416">
            <v>0</v>
          </cell>
          <cell r="M416">
            <v>0</v>
          </cell>
          <cell r="N416">
            <v>0</v>
          </cell>
        </row>
        <row r="417">
          <cell r="E417">
            <v>0</v>
          </cell>
          <cell r="F417">
            <v>0</v>
          </cell>
          <cell r="G417">
            <v>0</v>
          </cell>
          <cell r="H417">
            <v>0</v>
          </cell>
          <cell r="J417">
            <v>0</v>
          </cell>
          <cell r="K417">
            <v>0</v>
          </cell>
          <cell r="L417">
            <v>0</v>
          </cell>
          <cell r="M417">
            <v>0</v>
          </cell>
          <cell r="N417">
            <v>0</v>
          </cell>
        </row>
        <row r="418">
          <cell r="E418">
            <v>0</v>
          </cell>
          <cell r="F418">
            <v>0</v>
          </cell>
          <cell r="G418">
            <v>0</v>
          </cell>
          <cell r="H418">
            <v>0</v>
          </cell>
          <cell r="J418">
            <v>0</v>
          </cell>
          <cell r="K418">
            <v>0</v>
          </cell>
          <cell r="L418">
            <v>0</v>
          </cell>
          <cell r="M418">
            <v>0</v>
          </cell>
          <cell r="N418">
            <v>0</v>
          </cell>
        </row>
        <row r="419">
          <cell r="E419">
            <v>0</v>
          </cell>
          <cell r="F419">
            <v>0</v>
          </cell>
          <cell r="G419">
            <v>0</v>
          </cell>
          <cell r="H419">
            <v>0</v>
          </cell>
          <cell r="J419">
            <v>0</v>
          </cell>
          <cell r="K419">
            <v>0</v>
          </cell>
          <cell r="L419">
            <v>0</v>
          </cell>
          <cell r="M419">
            <v>0</v>
          </cell>
          <cell r="N419">
            <v>0</v>
          </cell>
        </row>
        <row r="420">
          <cell r="E420">
            <v>0</v>
          </cell>
          <cell r="F420">
            <v>0</v>
          </cell>
          <cell r="G420">
            <v>0</v>
          </cell>
          <cell r="H420">
            <v>0</v>
          </cell>
          <cell r="J420">
            <v>0</v>
          </cell>
          <cell r="K420">
            <v>0</v>
          </cell>
          <cell r="L420">
            <v>0</v>
          </cell>
          <cell r="M420">
            <v>0</v>
          </cell>
          <cell r="N420">
            <v>0</v>
          </cell>
        </row>
        <row r="421">
          <cell r="E421">
            <v>0</v>
          </cell>
          <cell r="F421">
            <v>0</v>
          </cell>
          <cell r="G421">
            <v>0</v>
          </cell>
          <cell r="H421">
            <v>0</v>
          </cell>
          <cell r="J421">
            <v>0</v>
          </cell>
          <cell r="K421">
            <v>0</v>
          </cell>
          <cell r="L421">
            <v>0</v>
          </cell>
          <cell r="M421">
            <v>0</v>
          </cell>
          <cell r="N421">
            <v>0</v>
          </cell>
        </row>
        <row r="422">
          <cell r="E422">
            <v>0</v>
          </cell>
          <cell r="F422">
            <v>0</v>
          </cell>
          <cell r="G422">
            <v>0</v>
          </cell>
          <cell r="H422">
            <v>0</v>
          </cell>
          <cell r="J422">
            <v>0</v>
          </cell>
          <cell r="K422">
            <v>0</v>
          </cell>
          <cell r="L422">
            <v>0</v>
          </cell>
          <cell r="M422">
            <v>0</v>
          </cell>
          <cell r="N422">
            <v>0</v>
          </cell>
        </row>
        <row r="423">
          <cell r="E423">
            <v>0</v>
          </cell>
          <cell r="F423">
            <v>0</v>
          </cell>
          <cell r="G423">
            <v>0</v>
          </cell>
          <cell r="H423">
            <v>0</v>
          </cell>
          <cell r="J423">
            <v>0</v>
          </cell>
          <cell r="K423">
            <v>0</v>
          </cell>
          <cell r="L423">
            <v>0</v>
          </cell>
          <cell r="M423">
            <v>0</v>
          </cell>
          <cell r="N423">
            <v>0</v>
          </cell>
        </row>
        <row r="424">
          <cell r="E424">
            <v>0</v>
          </cell>
          <cell r="F424">
            <v>0</v>
          </cell>
          <cell r="G424">
            <v>0</v>
          </cell>
          <cell r="H424">
            <v>0</v>
          </cell>
          <cell r="J424">
            <v>0</v>
          </cell>
          <cell r="K424">
            <v>0</v>
          </cell>
          <cell r="L424">
            <v>0</v>
          </cell>
          <cell r="M424">
            <v>0</v>
          </cell>
          <cell r="N424">
            <v>0</v>
          </cell>
        </row>
        <row r="425">
          <cell r="E425">
            <v>0</v>
          </cell>
          <cell r="F425">
            <v>0</v>
          </cell>
          <cell r="G425">
            <v>0</v>
          </cell>
          <cell r="H425">
            <v>0</v>
          </cell>
          <cell r="J425">
            <v>0</v>
          </cell>
          <cell r="K425">
            <v>0</v>
          </cell>
          <cell r="L425">
            <v>0</v>
          </cell>
          <cell r="M425">
            <v>0</v>
          </cell>
          <cell r="N425">
            <v>0</v>
          </cell>
        </row>
        <row r="426">
          <cell r="E426">
            <v>0</v>
          </cell>
          <cell r="F426">
            <v>0</v>
          </cell>
          <cell r="G426">
            <v>0</v>
          </cell>
          <cell r="H426">
            <v>0</v>
          </cell>
          <cell r="J426">
            <v>0</v>
          </cell>
          <cell r="K426">
            <v>0</v>
          </cell>
          <cell r="L426">
            <v>0</v>
          </cell>
          <cell r="M426">
            <v>0</v>
          </cell>
          <cell r="N426">
            <v>0</v>
          </cell>
        </row>
        <row r="427">
          <cell r="E427">
            <v>0</v>
          </cell>
          <cell r="F427">
            <v>0</v>
          </cell>
          <cell r="G427">
            <v>0</v>
          </cell>
          <cell r="H427">
            <v>0</v>
          </cell>
          <cell r="J427">
            <v>0</v>
          </cell>
          <cell r="K427">
            <v>0</v>
          </cell>
          <cell r="L427">
            <v>0</v>
          </cell>
          <cell r="M427">
            <v>0</v>
          </cell>
          <cell r="N427">
            <v>0</v>
          </cell>
        </row>
        <row r="428">
          <cell r="E428">
            <v>0</v>
          </cell>
          <cell r="F428">
            <v>0</v>
          </cell>
          <cell r="G428">
            <v>0</v>
          </cell>
          <cell r="H428">
            <v>0</v>
          </cell>
          <cell r="J428">
            <v>0</v>
          </cell>
          <cell r="K428">
            <v>0</v>
          </cell>
          <cell r="L428">
            <v>0</v>
          </cell>
          <cell r="M428">
            <v>0</v>
          </cell>
          <cell r="N428">
            <v>0</v>
          </cell>
        </row>
        <row r="429">
          <cell r="E429">
            <v>0</v>
          </cell>
          <cell r="F429">
            <v>0</v>
          </cell>
          <cell r="G429">
            <v>0</v>
          </cell>
          <cell r="H429">
            <v>0</v>
          </cell>
          <cell r="J429">
            <v>0</v>
          </cell>
          <cell r="K429">
            <v>0</v>
          </cell>
          <cell r="L429">
            <v>0</v>
          </cell>
          <cell r="M429">
            <v>0</v>
          </cell>
          <cell r="N429">
            <v>0</v>
          </cell>
        </row>
        <row r="430">
          <cell r="E430">
            <v>0</v>
          </cell>
          <cell r="F430">
            <v>0</v>
          </cell>
          <cell r="G430">
            <v>0</v>
          </cell>
          <cell r="H430">
            <v>0</v>
          </cell>
          <cell r="J430">
            <v>0</v>
          </cell>
          <cell r="K430">
            <v>0</v>
          </cell>
          <cell r="L430">
            <v>0</v>
          </cell>
          <cell r="M430">
            <v>0</v>
          </cell>
          <cell r="N430">
            <v>0</v>
          </cell>
        </row>
        <row r="431">
          <cell r="E431">
            <v>0</v>
          </cell>
          <cell r="F431">
            <v>0</v>
          </cell>
          <cell r="G431">
            <v>0</v>
          </cell>
          <cell r="H431">
            <v>0</v>
          </cell>
          <cell r="J431">
            <v>0</v>
          </cell>
          <cell r="K431">
            <v>0</v>
          </cell>
          <cell r="L431">
            <v>0</v>
          </cell>
          <cell r="M431">
            <v>0</v>
          </cell>
          <cell r="N431">
            <v>0</v>
          </cell>
        </row>
        <row r="432">
          <cell r="E432">
            <v>0</v>
          </cell>
          <cell r="F432">
            <v>0</v>
          </cell>
          <cell r="G432">
            <v>0</v>
          </cell>
          <cell r="H432">
            <v>0</v>
          </cell>
          <cell r="J432">
            <v>0</v>
          </cell>
          <cell r="K432">
            <v>0</v>
          </cell>
          <cell r="L432">
            <v>0</v>
          </cell>
          <cell r="M432">
            <v>0</v>
          </cell>
          <cell r="N432">
            <v>0</v>
          </cell>
        </row>
        <row r="433">
          <cell r="E433">
            <v>0</v>
          </cell>
          <cell r="F433">
            <v>0</v>
          </cell>
          <cell r="G433">
            <v>0</v>
          </cell>
          <cell r="H433">
            <v>0</v>
          </cell>
          <cell r="J433">
            <v>0</v>
          </cell>
          <cell r="K433">
            <v>0</v>
          </cell>
          <cell r="L433">
            <v>0</v>
          </cell>
          <cell r="M433">
            <v>0</v>
          </cell>
          <cell r="N433">
            <v>0</v>
          </cell>
        </row>
        <row r="434">
          <cell r="E434">
            <v>0</v>
          </cell>
          <cell r="F434">
            <v>0</v>
          </cell>
          <cell r="G434">
            <v>0</v>
          </cell>
          <cell r="H434">
            <v>0</v>
          </cell>
          <cell r="J434">
            <v>0</v>
          </cell>
          <cell r="K434">
            <v>0</v>
          </cell>
          <cell r="L434">
            <v>0</v>
          </cell>
          <cell r="M434">
            <v>0</v>
          </cell>
          <cell r="N434">
            <v>0</v>
          </cell>
        </row>
        <row r="435">
          <cell r="E435">
            <v>0</v>
          </cell>
          <cell r="F435">
            <v>0</v>
          </cell>
          <cell r="G435">
            <v>0</v>
          </cell>
          <cell r="H435">
            <v>0</v>
          </cell>
          <cell r="J435">
            <v>0</v>
          </cell>
          <cell r="K435">
            <v>0</v>
          </cell>
          <cell r="L435">
            <v>0</v>
          </cell>
          <cell r="M435">
            <v>0</v>
          </cell>
          <cell r="N435">
            <v>0</v>
          </cell>
        </row>
        <row r="436">
          <cell r="E436">
            <v>0</v>
          </cell>
          <cell r="F436">
            <v>0</v>
          </cell>
          <cell r="G436">
            <v>0</v>
          </cell>
          <cell r="H436">
            <v>0</v>
          </cell>
          <cell r="J436">
            <v>0</v>
          </cell>
          <cell r="K436">
            <v>0</v>
          </cell>
          <cell r="L436">
            <v>0</v>
          </cell>
          <cell r="M436">
            <v>0</v>
          </cell>
          <cell r="N436">
            <v>0</v>
          </cell>
        </row>
        <row r="437">
          <cell r="E437">
            <v>0</v>
          </cell>
          <cell r="F437">
            <v>0</v>
          </cell>
          <cell r="G437">
            <v>0</v>
          </cell>
          <cell r="H437">
            <v>0</v>
          </cell>
          <cell r="J437">
            <v>0</v>
          </cell>
          <cell r="K437">
            <v>0</v>
          </cell>
          <cell r="L437">
            <v>0</v>
          </cell>
          <cell r="M437">
            <v>0</v>
          </cell>
          <cell r="N437">
            <v>0</v>
          </cell>
        </row>
        <row r="438">
          <cell r="E438">
            <v>0</v>
          </cell>
          <cell r="F438">
            <v>0</v>
          </cell>
          <cell r="G438">
            <v>0</v>
          </cell>
          <cell r="H438">
            <v>0</v>
          </cell>
          <cell r="J438">
            <v>0</v>
          </cell>
          <cell r="K438">
            <v>0</v>
          </cell>
          <cell r="L438">
            <v>0</v>
          </cell>
          <cell r="M438">
            <v>0</v>
          </cell>
          <cell r="N438">
            <v>0</v>
          </cell>
        </row>
        <row r="439">
          <cell r="E439">
            <v>0</v>
          </cell>
          <cell r="F439">
            <v>0</v>
          </cell>
          <cell r="G439">
            <v>0</v>
          </cell>
          <cell r="H439">
            <v>0</v>
          </cell>
          <cell r="J439">
            <v>0</v>
          </cell>
          <cell r="K439">
            <v>0</v>
          </cell>
          <cell r="L439">
            <v>0</v>
          </cell>
          <cell r="M439">
            <v>0</v>
          </cell>
          <cell r="N439">
            <v>0</v>
          </cell>
        </row>
        <row r="440">
          <cell r="E440">
            <v>0</v>
          </cell>
          <cell r="F440">
            <v>0</v>
          </cell>
          <cell r="G440">
            <v>0</v>
          </cell>
          <cell r="H440">
            <v>0</v>
          </cell>
          <cell r="J440">
            <v>0</v>
          </cell>
          <cell r="K440">
            <v>0</v>
          </cell>
          <cell r="L440">
            <v>0</v>
          </cell>
          <cell r="M440">
            <v>0</v>
          </cell>
          <cell r="N440">
            <v>0</v>
          </cell>
        </row>
        <row r="441">
          <cell r="E441">
            <v>0</v>
          </cell>
          <cell r="F441">
            <v>0</v>
          </cell>
          <cell r="G441">
            <v>0</v>
          </cell>
          <cell r="H441">
            <v>0</v>
          </cell>
          <cell r="J441">
            <v>0</v>
          </cell>
          <cell r="K441">
            <v>0</v>
          </cell>
          <cell r="L441">
            <v>0</v>
          </cell>
          <cell r="M441">
            <v>0</v>
          </cell>
          <cell r="N441">
            <v>0</v>
          </cell>
        </row>
        <row r="442">
          <cell r="E442">
            <v>0</v>
          </cell>
          <cell r="F442">
            <v>0</v>
          </cell>
          <cell r="G442">
            <v>0</v>
          </cell>
          <cell r="H442">
            <v>0</v>
          </cell>
          <cell r="J442">
            <v>0</v>
          </cell>
          <cell r="K442">
            <v>0</v>
          </cell>
          <cell r="L442">
            <v>0</v>
          </cell>
          <cell r="M442">
            <v>0</v>
          </cell>
          <cell r="N442">
            <v>0</v>
          </cell>
        </row>
        <row r="443">
          <cell r="E443">
            <v>0</v>
          </cell>
          <cell r="F443">
            <v>0</v>
          </cell>
          <cell r="G443">
            <v>0</v>
          </cell>
          <cell r="H443">
            <v>0</v>
          </cell>
          <cell r="J443">
            <v>0</v>
          </cell>
          <cell r="K443">
            <v>0</v>
          </cell>
          <cell r="L443">
            <v>0</v>
          </cell>
          <cell r="M443">
            <v>0</v>
          </cell>
          <cell r="N443">
            <v>0</v>
          </cell>
        </row>
        <row r="444">
          <cell r="E444">
            <v>0</v>
          </cell>
          <cell r="F444">
            <v>0</v>
          </cell>
          <cell r="G444">
            <v>0</v>
          </cell>
          <cell r="H444">
            <v>0</v>
          </cell>
          <cell r="J444">
            <v>0</v>
          </cell>
          <cell r="K444">
            <v>0</v>
          </cell>
          <cell r="L444">
            <v>0</v>
          </cell>
          <cell r="M444">
            <v>0</v>
          </cell>
          <cell r="N444">
            <v>0</v>
          </cell>
        </row>
        <row r="445">
          <cell r="E445">
            <v>0</v>
          </cell>
          <cell r="F445">
            <v>0</v>
          </cell>
          <cell r="G445">
            <v>0</v>
          </cell>
          <cell r="H445">
            <v>0</v>
          </cell>
          <cell r="J445">
            <v>0</v>
          </cell>
          <cell r="K445">
            <v>0</v>
          </cell>
          <cell r="L445">
            <v>0</v>
          </cell>
          <cell r="M445">
            <v>0</v>
          </cell>
          <cell r="N445">
            <v>0</v>
          </cell>
        </row>
        <row r="446">
          <cell r="E446">
            <v>0</v>
          </cell>
          <cell r="F446">
            <v>0</v>
          </cell>
          <cell r="G446">
            <v>0</v>
          </cell>
          <cell r="H446">
            <v>0</v>
          </cell>
          <cell r="J446">
            <v>0</v>
          </cell>
          <cell r="K446">
            <v>0</v>
          </cell>
          <cell r="L446">
            <v>0</v>
          </cell>
          <cell r="M446">
            <v>0</v>
          </cell>
          <cell r="N446">
            <v>0</v>
          </cell>
        </row>
        <row r="447">
          <cell r="E447">
            <v>0</v>
          </cell>
          <cell r="F447">
            <v>0</v>
          </cell>
          <cell r="G447">
            <v>0</v>
          </cell>
          <cell r="H447">
            <v>0</v>
          </cell>
          <cell r="J447">
            <v>0</v>
          </cell>
          <cell r="K447">
            <v>0</v>
          </cell>
          <cell r="L447">
            <v>0</v>
          </cell>
          <cell r="M447">
            <v>0</v>
          </cell>
          <cell r="N447">
            <v>0</v>
          </cell>
        </row>
        <row r="448">
          <cell r="E448">
            <v>0</v>
          </cell>
          <cell r="F448">
            <v>0</v>
          </cell>
          <cell r="G448">
            <v>0</v>
          </cell>
          <cell r="H448">
            <v>0</v>
          </cell>
          <cell r="J448">
            <v>0</v>
          </cell>
          <cell r="K448">
            <v>0</v>
          </cell>
          <cell r="L448">
            <v>0</v>
          </cell>
          <cell r="M448">
            <v>0</v>
          </cell>
          <cell r="N448">
            <v>0</v>
          </cell>
        </row>
        <row r="449">
          <cell r="E449">
            <v>0</v>
          </cell>
          <cell r="F449">
            <v>0</v>
          </cell>
          <cell r="G449">
            <v>0</v>
          </cell>
          <cell r="H449">
            <v>0</v>
          </cell>
          <cell r="J449">
            <v>0</v>
          </cell>
          <cell r="K449">
            <v>0</v>
          </cell>
          <cell r="L449">
            <v>0</v>
          </cell>
          <cell r="M449">
            <v>0</v>
          </cell>
          <cell r="N449">
            <v>0</v>
          </cell>
        </row>
        <row r="450">
          <cell r="E450">
            <v>0</v>
          </cell>
          <cell r="F450">
            <v>0</v>
          </cell>
          <cell r="G450">
            <v>0</v>
          </cell>
          <cell r="H450">
            <v>0</v>
          </cell>
          <cell r="J450">
            <v>0</v>
          </cell>
          <cell r="K450">
            <v>0</v>
          </cell>
          <cell r="L450">
            <v>0</v>
          </cell>
          <cell r="M450">
            <v>0</v>
          </cell>
          <cell r="N450">
            <v>0</v>
          </cell>
        </row>
        <row r="451">
          <cell r="E451">
            <v>0</v>
          </cell>
          <cell r="F451">
            <v>0</v>
          </cell>
          <cell r="G451">
            <v>0</v>
          </cell>
          <cell r="H451">
            <v>0</v>
          </cell>
          <cell r="J451">
            <v>0</v>
          </cell>
          <cell r="K451">
            <v>0</v>
          </cell>
          <cell r="L451">
            <v>0</v>
          </cell>
          <cell r="M451">
            <v>0</v>
          </cell>
          <cell r="N451">
            <v>0</v>
          </cell>
        </row>
        <row r="452">
          <cell r="E452">
            <v>0</v>
          </cell>
          <cell r="F452">
            <v>0</v>
          </cell>
          <cell r="G452">
            <v>0</v>
          </cell>
          <cell r="H452">
            <v>0</v>
          </cell>
          <cell r="J452">
            <v>0</v>
          </cell>
          <cell r="K452">
            <v>0</v>
          </cell>
          <cell r="L452">
            <v>0</v>
          </cell>
          <cell r="M452">
            <v>0</v>
          </cell>
          <cell r="N452">
            <v>0</v>
          </cell>
        </row>
        <row r="453">
          <cell r="E453">
            <v>0</v>
          </cell>
          <cell r="F453">
            <v>0</v>
          </cell>
          <cell r="G453">
            <v>0</v>
          </cell>
          <cell r="H453">
            <v>0</v>
          </cell>
          <cell r="J453">
            <v>0</v>
          </cell>
          <cell r="K453">
            <v>0</v>
          </cell>
          <cell r="L453">
            <v>0</v>
          </cell>
          <cell r="M453">
            <v>0</v>
          </cell>
          <cell r="N453">
            <v>0</v>
          </cell>
        </row>
        <row r="454">
          <cell r="E454">
            <v>0</v>
          </cell>
          <cell r="F454">
            <v>0</v>
          </cell>
          <cell r="G454">
            <v>0</v>
          </cell>
          <cell r="H454">
            <v>0</v>
          </cell>
          <cell r="J454">
            <v>0</v>
          </cell>
          <cell r="K454">
            <v>0</v>
          </cell>
          <cell r="L454">
            <v>0</v>
          </cell>
          <cell r="M454">
            <v>0</v>
          </cell>
          <cell r="N454">
            <v>0</v>
          </cell>
        </row>
        <row r="455">
          <cell r="E455">
            <v>0</v>
          </cell>
          <cell r="F455">
            <v>0</v>
          </cell>
          <cell r="G455">
            <v>0</v>
          </cell>
          <cell r="H455">
            <v>0</v>
          </cell>
          <cell r="J455">
            <v>0</v>
          </cell>
          <cell r="K455">
            <v>0</v>
          </cell>
          <cell r="L455">
            <v>0</v>
          </cell>
          <cell r="M455">
            <v>0</v>
          </cell>
          <cell r="N455">
            <v>0</v>
          </cell>
        </row>
        <row r="456">
          <cell r="E456">
            <v>0</v>
          </cell>
          <cell r="F456">
            <v>0</v>
          </cell>
          <cell r="G456">
            <v>0</v>
          </cell>
          <cell r="H456">
            <v>0</v>
          </cell>
          <cell r="J456">
            <v>0</v>
          </cell>
          <cell r="K456">
            <v>0</v>
          </cell>
          <cell r="L456">
            <v>0</v>
          </cell>
          <cell r="M456">
            <v>0</v>
          </cell>
          <cell r="N456">
            <v>0</v>
          </cell>
        </row>
        <row r="457">
          <cell r="E457">
            <v>0</v>
          </cell>
          <cell r="F457">
            <v>0</v>
          </cell>
          <cell r="G457">
            <v>0</v>
          </cell>
          <cell r="H457">
            <v>0</v>
          </cell>
          <cell r="J457">
            <v>0</v>
          </cell>
          <cell r="K457">
            <v>0</v>
          </cell>
          <cell r="L457">
            <v>0</v>
          </cell>
          <cell r="M457">
            <v>0</v>
          </cell>
          <cell r="N457">
            <v>0</v>
          </cell>
        </row>
        <row r="458">
          <cell r="E458">
            <v>0</v>
          </cell>
          <cell r="F458">
            <v>0</v>
          </cell>
          <cell r="G458">
            <v>0</v>
          </cell>
          <cell r="H458">
            <v>0</v>
          </cell>
          <cell r="J458">
            <v>0</v>
          </cell>
          <cell r="K458">
            <v>0</v>
          </cell>
          <cell r="L458">
            <v>0</v>
          </cell>
          <cell r="M458">
            <v>0</v>
          </cell>
          <cell r="N458">
            <v>0</v>
          </cell>
        </row>
        <row r="459">
          <cell r="E459">
            <v>0</v>
          </cell>
          <cell r="F459">
            <v>0</v>
          </cell>
          <cell r="G459">
            <v>0</v>
          </cell>
          <cell r="H459">
            <v>0</v>
          </cell>
          <cell r="J459">
            <v>0</v>
          </cell>
          <cell r="K459">
            <v>0</v>
          </cell>
          <cell r="L459">
            <v>0</v>
          </cell>
          <cell r="M459">
            <v>0</v>
          </cell>
          <cell r="N459">
            <v>0</v>
          </cell>
        </row>
        <row r="460">
          <cell r="E460">
            <v>0</v>
          </cell>
          <cell r="F460">
            <v>0</v>
          </cell>
          <cell r="G460">
            <v>0</v>
          </cell>
          <cell r="H460">
            <v>0</v>
          </cell>
          <cell r="J460">
            <v>0</v>
          </cell>
          <cell r="K460">
            <v>0</v>
          </cell>
          <cell r="L460">
            <v>0</v>
          </cell>
          <cell r="M460">
            <v>0</v>
          </cell>
          <cell r="N460">
            <v>0</v>
          </cell>
        </row>
        <row r="461">
          <cell r="E461">
            <v>0</v>
          </cell>
          <cell r="F461">
            <v>0</v>
          </cell>
          <cell r="G461">
            <v>0</v>
          </cell>
          <cell r="H461">
            <v>0</v>
          </cell>
          <cell r="J461">
            <v>0</v>
          </cell>
          <cell r="K461">
            <v>0</v>
          </cell>
          <cell r="L461">
            <v>0</v>
          </cell>
          <cell r="M461">
            <v>0</v>
          </cell>
          <cell r="N461">
            <v>0</v>
          </cell>
        </row>
        <row r="462">
          <cell r="E462">
            <v>0</v>
          </cell>
          <cell r="F462">
            <v>0</v>
          </cell>
          <cell r="G462">
            <v>0</v>
          </cell>
          <cell r="H462">
            <v>0</v>
          </cell>
          <cell r="J462">
            <v>0</v>
          </cell>
          <cell r="K462">
            <v>0</v>
          </cell>
          <cell r="L462">
            <v>0</v>
          </cell>
          <cell r="M462">
            <v>0</v>
          </cell>
          <cell r="N462">
            <v>0</v>
          </cell>
        </row>
        <row r="463">
          <cell r="E463">
            <v>0</v>
          </cell>
          <cell r="F463">
            <v>0</v>
          </cell>
          <cell r="G463">
            <v>0</v>
          </cell>
          <cell r="H463">
            <v>0</v>
          </cell>
          <cell r="J463">
            <v>0</v>
          </cell>
          <cell r="K463">
            <v>0</v>
          </cell>
          <cell r="L463">
            <v>0</v>
          </cell>
          <cell r="M463">
            <v>0</v>
          </cell>
          <cell r="N463">
            <v>0</v>
          </cell>
        </row>
        <row r="464">
          <cell r="E464">
            <v>0</v>
          </cell>
          <cell r="F464">
            <v>0</v>
          </cell>
          <cell r="G464">
            <v>0</v>
          </cell>
          <cell r="H464">
            <v>0</v>
          </cell>
          <cell r="J464">
            <v>0</v>
          </cell>
          <cell r="K464">
            <v>0</v>
          </cell>
          <cell r="L464">
            <v>0</v>
          </cell>
          <cell r="M464">
            <v>0</v>
          </cell>
          <cell r="N464">
            <v>0</v>
          </cell>
        </row>
        <row r="465">
          <cell r="E465">
            <v>0</v>
          </cell>
          <cell r="F465">
            <v>0</v>
          </cell>
          <cell r="G465">
            <v>0</v>
          </cell>
          <cell r="H465">
            <v>0</v>
          </cell>
          <cell r="J465">
            <v>0</v>
          </cell>
          <cell r="K465">
            <v>0</v>
          </cell>
          <cell r="L465">
            <v>0</v>
          </cell>
          <cell r="M465">
            <v>0</v>
          </cell>
          <cell r="N465">
            <v>0</v>
          </cell>
        </row>
        <row r="466">
          <cell r="E466">
            <v>0</v>
          </cell>
          <cell r="F466">
            <v>0</v>
          </cell>
          <cell r="G466">
            <v>0</v>
          </cell>
          <cell r="H466">
            <v>0</v>
          </cell>
          <cell r="J466">
            <v>0</v>
          </cell>
          <cell r="K466">
            <v>0</v>
          </cell>
          <cell r="L466">
            <v>0</v>
          </cell>
          <cell r="M466">
            <v>0</v>
          </cell>
          <cell r="N466">
            <v>0</v>
          </cell>
        </row>
        <row r="467">
          <cell r="E467">
            <v>0</v>
          </cell>
          <cell r="F467">
            <v>0</v>
          </cell>
          <cell r="G467">
            <v>0</v>
          </cell>
          <cell r="H467">
            <v>0</v>
          </cell>
          <cell r="J467">
            <v>0</v>
          </cell>
          <cell r="K467">
            <v>0</v>
          </cell>
          <cell r="L467">
            <v>0</v>
          </cell>
          <cell r="M467">
            <v>0</v>
          </cell>
          <cell r="N467">
            <v>0</v>
          </cell>
        </row>
        <row r="468">
          <cell r="E468">
            <v>0</v>
          </cell>
          <cell r="F468">
            <v>0</v>
          </cell>
          <cell r="G468">
            <v>0</v>
          </cell>
          <cell r="H468">
            <v>0</v>
          </cell>
          <cell r="J468">
            <v>0</v>
          </cell>
          <cell r="K468">
            <v>0</v>
          </cell>
          <cell r="L468">
            <v>0</v>
          </cell>
          <cell r="M468">
            <v>0</v>
          </cell>
          <cell r="N468">
            <v>0</v>
          </cell>
        </row>
        <row r="469">
          <cell r="E469">
            <v>0</v>
          </cell>
          <cell r="F469">
            <v>0</v>
          </cell>
          <cell r="G469">
            <v>0</v>
          </cell>
          <cell r="H469">
            <v>0</v>
          </cell>
          <cell r="J469">
            <v>0</v>
          </cell>
          <cell r="K469">
            <v>0</v>
          </cell>
          <cell r="L469">
            <v>0</v>
          </cell>
          <cell r="M469">
            <v>0</v>
          </cell>
          <cell r="N469">
            <v>0</v>
          </cell>
        </row>
        <row r="470">
          <cell r="E470">
            <v>0</v>
          </cell>
          <cell r="F470">
            <v>0</v>
          </cell>
          <cell r="G470">
            <v>0</v>
          </cell>
          <cell r="H470">
            <v>0</v>
          </cell>
          <cell r="J470">
            <v>0</v>
          </cell>
          <cell r="K470">
            <v>0</v>
          </cell>
          <cell r="L470">
            <v>0</v>
          </cell>
          <cell r="M470">
            <v>0</v>
          </cell>
          <cell r="N470">
            <v>0</v>
          </cell>
        </row>
        <row r="471">
          <cell r="E471">
            <v>0</v>
          </cell>
          <cell r="F471">
            <v>0</v>
          </cell>
          <cell r="G471">
            <v>0</v>
          </cell>
          <cell r="H471">
            <v>0</v>
          </cell>
          <cell r="J471">
            <v>0</v>
          </cell>
          <cell r="K471">
            <v>0</v>
          </cell>
          <cell r="L471">
            <v>0</v>
          </cell>
          <cell r="M471">
            <v>0</v>
          </cell>
          <cell r="N471">
            <v>0</v>
          </cell>
        </row>
        <row r="472">
          <cell r="E472">
            <v>0</v>
          </cell>
          <cell r="F472">
            <v>0</v>
          </cell>
          <cell r="G472">
            <v>0</v>
          </cell>
          <cell r="H472">
            <v>0</v>
          </cell>
          <cell r="J472">
            <v>0</v>
          </cell>
          <cell r="K472">
            <v>0</v>
          </cell>
          <cell r="L472">
            <v>0</v>
          </cell>
          <cell r="M472">
            <v>0</v>
          </cell>
          <cell r="N472">
            <v>0</v>
          </cell>
        </row>
        <row r="473">
          <cell r="E473">
            <v>0</v>
          </cell>
          <cell r="F473">
            <v>0</v>
          </cell>
          <cell r="G473">
            <v>0</v>
          </cell>
          <cell r="H473">
            <v>0</v>
          </cell>
          <cell r="J473">
            <v>0</v>
          </cell>
          <cell r="K473">
            <v>0</v>
          </cell>
          <cell r="L473">
            <v>0</v>
          </cell>
          <cell r="M473">
            <v>0</v>
          </cell>
          <cell r="N473">
            <v>0</v>
          </cell>
        </row>
        <row r="474">
          <cell r="E474">
            <v>0</v>
          </cell>
          <cell r="F474">
            <v>0</v>
          </cell>
          <cell r="G474">
            <v>0</v>
          </cell>
          <cell r="H474">
            <v>0</v>
          </cell>
          <cell r="J474">
            <v>0</v>
          </cell>
          <cell r="K474">
            <v>0</v>
          </cell>
          <cell r="L474">
            <v>0</v>
          </cell>
          <cell r="M474">
            <v>0</v>
          </cell>
          <cell r="N474">
            <v>0</v>
          </cell>
        </row>
        <row r="475">
          <cell r="E475">
            <v>0</v>
          </cell>
          <cell r="F475">
            <v>0</v>
          </cell>
          <cell r="G475">
            <v>0</v>
          </cell>
          <cell r="H475">
            <v>0</v>
          </cell>
          <cell r="J475">
            <v>0</v>
          </cell>
          <cell r="K475">
            <v>0</v>
          </cell>
          <cell r="L475">
            <v>0</v>
          </cell>
          <cell r="M475">
            <v>0</v>
          </cell>
          <cell r="N475">
            <v>0</v>
          </cell>
        </row>
        <row r="476">
          <cell r="E476">
            <v>0</v>
          </cell>
          <cell r="F476">
            <v>0</v>
          </cell>
          <cell r="G476">
            <v>0</v>
          </cell>
          <cell r="H476">
            <v>0</v>
          </cell>
          <cell r="J476">
            <v>0</v>
          </cell>
          <cell r="K476">
            <v>0</v>
          </cell>
          <cell r="L476">
            <v>0</v>
          </cell>
          <cell r="M476">
            <v>0</v>
          </cell>
          <cell r="N476">
            <v>0</v>
          </cell>
        </row>
        <row r="477">
          <cell r="E477">
            <v>0</v>
          </cell>
          <cell r="F477">
            <v>0</v>
          </cell>
          <cell r="G477">
            <v>0</v>
          </cell>
          <cell r="H477">
            <v>0</v>
          </cell>
          <cell r="J477">
            <v>0</v>
          </cell>
          <cell r="K477">
            <v>0</v>
          </cell>
          <cell r="L477">
            <v>0</v>
          </cell>
          <cell r="M477">
            <v>0</v>
          </cell>
          <cell r="N477">
            <v>0</v>
          </cell>
        </row>
        <row r="478">
          <cell r="E478">
            <v>0</v>
          </cell>
          <cell r="F478">
            <v>0</v>
          </cell>
          <cell r="G478">
            <v>0</v>
          </cell>
          <cell r="H478">
            <v>0</v>
          </cell>
          <cell r="J478">
            <v>0</v>
          </cell>
          <cell r="K478">
            <v>0</v>
          </cell>
          <cell r="L478">
            <v>0</v>
          </cell>
          <cell r="M478">
            <v>0</v>
          </cell>
          <cell r="N478">
            <v>0</v>
          </cell>
        </row>
        <row r="479">
          <cell r="E479">
            <v>0</v>
          </cell>
          <cell r="F479">
            <v>0</v>
          </cell>
          <cell r="G479">
            <v>0</v>
          </cell>
          <cell r="H479">
            <v>0</v>
          </cell>
          <cell r="J479">
            <v>0</v>
          </cell>
          <cell r="K479">
            <v>0</v>
          </cell>
          <cell r="L479">
            <v>0</v>
          </cell>
          <cell r="M479">
            <v>0</v>
          </cell>
          <cell r="N479">
            <v>0</v>
          </cell>
        </row>
        <row r="480">
          <cell r="E480">
            <v>0</v>
          </cell>
          <cell r="F480">
            <v>0</v>
          </cell>
          <cell r="G480">
            <v>0</v>
          </cell>
          <cell r="H480">
            <v>0</v>
          </cell>
          <cell r="J480">
            <v>0</v>
          </cell>
          <cell r="K480">
            <v>0</v>
          </cell>
          <cell r="L480">
            <v>0</v>
          </cell>
          <cell r="M480">
            <v>0</v>
          </cell>
          <cell r="N480">
            <v>0</v>
          </cell>
        </row>
        <row r="481">
          <cell r="E481">
            <v>0</v>
          </cell>
          <cell r="F481">
            <v>0</v>
          </cell>
          <cell r="G481">
            <v>0</v>
          </cell>
          <cell r="H481">
            <v>0</v>
          </cell>
          <cell r="J481">
            <v>0</v>
          </cell>
          <cell r="K481">
            <v>0</v>
          </cell>
          <cell r="L481">
            <v>0</v>
          </cell>
          <cell r="M481">
            <v>0</v>
          </cell>
          <cell r="N481">
            <v>0</v>
          </cell>
        </row>
        <row r="482">
          <cell r="E482">
            <v>0</v>
          </cell>
          <cell r="F482">
            <v>0</v>
          </cell>
          <cell r="G482">
            <v>0</v>
          </cell>
          <cell r="H482">
            <v>0</v>
          </cell>
          <cell r="J482">
            <v>0</v>
          </cell>
          <cell r="K482">
            <v>0</v>
          </cell>
          <cell r="L482">
            <v>0</v>
          </cell>
          <cell r="M482">
            <v>0</v>
          </cell>
          <cell r="N482">
            <v>0</v>
          </cell>
        </row>
        <row r="483">
          <cell r="E483">
            <v>0</v>
          </cell>
          <cell r="F483">
            <v>0</v>
          </cell>
          <cell r="G483">
            <v>0</v>
          </cell>
          <cell r="H483">
            <v>0</v>
          </cell>
          <cell r="J483">
            <v>0</v>
          </cell>
          <cell r="K483">
            <v>0</v>
          </cell>
          <cell r="L483">
            <v>0</v>
          </cell>
          <cell r="M483">
            <v>0</v>
          </cell>
          <cell r="N483">
            <v>0</v>
          </cell>
        </row>
        <row r="484">
          <cell r="E484">
            <v>0</v>
          </cell>
          <cell r="F484">
            <v>0</v>
          </cell>
          <cell r="G484">
            <v>0</v>
          </cell>
          <cell r="H484">
            <v>0</v>
          </cell>
          <cell r="J484">
            <v>0</v>
          </cell>
          <cell r="K484">
            <v>0</v>
          </cell>
          <cell r="L484">
            <v>0</v>
          </cell>
          <cell r="M484">
            <v>0</v>
          </cell>
          <cell r="N484">
            <v>0</v>
          </cell>
        </row>
        <row r="485">
          <cell r="E485">
            <v>0</v>
          </cell>
          <cell r="F485">
            <v>0</v>
          </cell>
          <cell r="G485">
            <v>0</v>
          </cell>
          <cell r="H485">
            <v>0</v>
          </cell>
          <cell r="J485">
            <v>0</v>
          </cell>
          <cell r="K485">
            <v>0</v>
          </cell>
          <cell r="L485">
            <v>0</v>
          </cell>
          <cell r="M485">
            <v>0</v>
          </cell>
          <cell r="N485">
            <v>0</v>
          </cell>
        </row>
        <row r="486">
          <cell r="E486">
            <v>0</v>
          </cell>
          <cell r="F486">
            <v>0</v>
          </cell>
          <cell r="G486">
            <v>0</v>
          </cell>
          <cell r="H486">
            <v>0</v>
          </cell>
          <cell r="J486">
            <v>0</v>
          </cell>
          <cell r="K486">
            <v>0</v>
          </cell>
          <cell r="L486">
            <v>0</v>
          </cell>
          <cell r="M486">
            <v>0</v>
          </cell>
          <cell r="N486">
            <v>0</v>
          </cell>
        </row>
        <row r="487">
          <cell r="E487">
            <v>0</v>
          </cell>
          <cell r="F487">
            <v>0</v>
          </cell>
          <cell r="G487">
            <v>0</v>
          </cell>
          <cell r="H487">
            <v>0</v>
          </cell>
          <cell r="J487">
            <v>0</v>
          </cell>
          <cell r="K487">
            <v>0</v>
          </cell>
          <cell r="L487">
            <v>0</v>
          </cell>
          <cell r="M487">
            <v>0</v>
          </cell>
          <cell r="N487">
            <v>0</v>
          </cell>
        </row>
        <row r="488">
          <cell r="E488">
            <v>0</v>
          </cell>
          <cell r="F488">
            <v>0</v>
          </cell>
          <cell r="G488">
            <v>0</v>
          </cell>
          <cell r="H488">
            <v>0</v>
          </cell>
          <cell r="J488">
            <v>0</v>
          </cell>
          <cell r="K488">
            <v>0</v>
          </cell>
          <cell r="L488">
            <v>0</v>
          </cell>
          <cell r="M488">
            <v>0</v>
          </cell>
          <cell r="N488">
            <v>0</v>
          </cell>
        </row>
        <row r="489">
          <cell r="E489">
            <v>0</v>
          </cell>
          <cell r="F489">
            <v>0</v>
          </cell>
          <cell r="G489">
            <v>0</v>
          </cell>
          <cell r="H489">
            <v>0</v>
          </cell>
          <cell r="J489">
            <v>0</v>
          </cell>
          <cell r="K489">
            <v>0</v>
          </cell>
          <cell r="L489">
            <v>0</v>
          </cell>
          <cell r="M489">
            <v>0</v>
          </cell>
          <cell r="N489">
            <v>0</v>
          </cell>
        </row>
        <row r="490">
          <cell r="E490">
            <v>0</v>
          </cell>
          <cell r="F490">
            <v>0</v>
          </cell>
          <cell r="G490">
            <v>0</v>
          </cell>
          <cell r="H490">
            <v>0</v>
          </cell>
          <cell r="J490">
            <v>0</v>
          </cell>
          <cell r="K490">
            <v>0</v>
          </cell>
          <cell r="L490">
            <v>0</v>
          </cell>
          <cell r="M490">
            <v>0</v>
          </cell>
          <cell r="N490">
            <v>0</v>
          </cell>
        </row>
        <row r="491">
          <cell r="E491">
            <v>0</v>
          </cell>
          <cell r="F491">
            <v>0</v>
          </cell>
          <cell r="G491">
            <v>0</v>
          </cell>
          <cell r="H491">
            <v>0</v>
          </cell>
          <cell r="J491">
            <v>0</v>
          </cell>
          <cell r="K491">
            <v>0</v>
          </cell>
          <cell r="L491">
            <v>0</v>
          </cell>
          <cell r="M491">
            <v>0</v>
          </cell>
          <cell r="N491">
            <v>0</v>
          </cell>
        </row>
        <row r="492">
          <cell r="E492">
            <v>0</v>
          </cell>
          <cell r="F492">
            <v>0</v>
          </cell>
          <cell r="G492">
            <v>0</v>
          </cell>
          <cell r="H492">
            <v>0</v>
          </cell>
          <cell r="J492">
            <v>0</v>
          </cell>
          <cell r="K492">
            <v>0</v>
          </cell>
          <cell r="L492">
            <v>0</v>
          </cell>
          <cell r="M492">
            <v>0</v>
          </cell>
          <cell r="N492">
            <v>0</v>
          </cell>
        </row>
        <row r="493">
          <cell r="E493">
            <v>0</v>
          </cell>
          <cell r="F493">
            <v>0</v>
          </cell>
          <cell r="G493">
            <v>0</v>
          </cell>
          <cell r="H493">
            <v>0</v>
          </cell>
          <cell r="J493">
            <v>0</v>
          </cell>
          <cell r="K493">
            <v>0</v>
          </cell>
          <cell r="L493">
            <v>0</v>
          </cell>
          <cell r="M493">
            <v>0</v>
          </cell>
          <cell r="N493">
            <v>0</v>
          </cell>
        </row>
        <row r="494">
          <cell r="E494">
            <v>0</v>
          </cell>
          <cell r="F494">
            <v>0</v>
          </cell>
          <cell r="G494">
            <v>0</v>
          </cell>
          <cell r="H494">
            <v>0</v>
          </cell>
          <cell r="J494">
            <v>0</v>
          </cell>
          <cell r="K494">
            <v>0</v>
          </cell>
          <cell r="L494">
            <v>0</v>
          </cell>
          <cell r="M494">
            <v>0</v>
          </cell>
          <cell r="N494">
            <v>0</v>
          </cell>
        </row>
        <row r="495">
          <cell r="E495">
            <v>0</v>
          </cell>
          <cell r="F495">
            <v>0</v>
          </cell>
          <cell r="G495">
            <v>0</v>
          </cell>
          <cell r="H495">
            <v>0</v>
          </cell>
          <cell r="J495">
            <v>0</v>
          </cell>
          <cell r="K495">
            <v>0</v>
          </cell>
          <cell r="L495">
            <v>0</v>
          </cell>
          <cell r="M495">
            <v>0</v>
          </cell>
          <cell r="N495">
            <v>0</v>
          </cell>
        </row>
        <row r="496">
          <cell r="E496">
            <v>0</v>
          </cell>
          <cell r="F496">
            <v>0</v>
          </cell>
          <cell r="G496">
            <v>0</v>
          </cell>
          <cell r="H496">
            <v>0</v>
          </cell>
          <cell r="J496">
            <v>0</v>
          </cell>
          <cell r="K496">
            <v>0</v>
          </cell>
          <cell r="L496">
            <v>0</v>
          </cell>
          <cell r="M496">
            <v>0</v>
          </cell>
          <cell r="N496">
            <v>0</v>
          </cell>
        </row>
        <row r="497">
          <cell r="E497">
            <v>0</v>
          </cell>
          <cell r="F497">
            <v>0</v>
          </cell>
          <cell r="G497">
            <v>0</v>
          </cell>
          <cell r="H497">
            <v>0</v>
          </cell>
          <cell r="J497">
            <v>0</v>
          </cell>
          <cell r="K497">
            <v>0</v>
          </cell>
          <cell r="L497">
            <v>0</v>
          </cell>
          <cell r="M497">
            <v>0</v>
          </cell>
          <cell r="N497">
            <v>0</v>
          </cell>
        </row>
        <row r="498">
          <cell r="E498">
            <v>0</v>
          </cell>
          <cell r="F498">
            <v>0</v>
          </cell>
          <cell r="G498">
            <v>0</v>
          </cell>
          <cell r="H498">
            <v>0</v>
          </cell>
          <cell r="J498">
            <v>0</v>
          </cell>
          <cell r="K498">
            <v>0</v>
          </cell>
          <cell r="L498">
            <v>0</v>
          </cell>
          <cell r="M498">
            <v>0</v>
          </cell>
          <cell r="N498">
            <v>0</v>
          </cell>
        </row>
        <row r="499">
          <cell r="E499">
            <v>0</v>
          </cell>
          <cell r="F499">
            <v>0</v>
          </cell>
          <cell r="G499">
            <v>0</v>
          </cell>
          <cell r="H499">
            <v>0</v>
          </cell>
          <cell r="J499">
            <v>0</v>
          </cell>
          <cell r="K499">
            <v>0</v>
          </cell>
          <cell r="L499">
            <v>0</v>
          </cell>
          <cell r="M499">
            <v>0</v>
          </cell>
          <cell r="N499">
            <v>0</v>
          </cell>
        </row>
        <row r="500">
          <cell r="E500">
            <v>0</v>
          </cell>
          <cell r="F500">
            <v>0</v>
          </cell>
          <cell r="G500">
            <v>0</v>
          </cell>
          <cell r="H500">
            <v>0</v>
          </cell>
          <cell r="J500">
            <v>0</v>
          </cell>
          <cell r="K500">
            <v>0</v>
          </cell>
          <cell r="L500">
            <v>0</v>
          </cell>
          <cell r="M500">
            <v>0</v>
          </cell>
          <cell r="N500">
            <v>0</v>
          </cell>
        </row>
        <row r="501">
          <cell r="E501">
            <v>0</v>
          </cell>
          <cell r="F501">
            <v>0</v>
          </cell>
          <cell r="G501">
            <v>0</v>
          </cell>
          <cell r="H501">
            <v>0</v>
          </cell>
          <cell r="J501">
            <v>0</v>
          </cell>
          <cell r="K501">
            <v>0</v>
          </cell>
          <cell r="L501">
            <v>0</v>
          </cell>
          <cell r="M501">
            <v>0</v>
          </cell>
          <cell r="N501">
            <v>0</v>
          </cell>
        </row>
        <row r="502">
          <cell r="E502">
            <v>0</v>
          </cell>
          <cell r="F502">
            <v>0</v>
          </cell>
          <cell r="G502">
            <v>0</v>
          </cell>
          <cell r="H502">
            <v>0</v>
          </cell>
          <cell r="J502">
            <v>0</v>
          </cell>
          <cell r="K502">
            <v>0</v>
          </cell>
          <cell r="L502">
            <v>0</v>
          </cell>
          <cell r="M502">
            <v>0</v>
          </cell>
          <cell r="N502">
            <v>0</v>
          </cell>
        </row>
        <row r="503">
          <cell r="E503">
            <v>0</v>
          </cell>
          <cell r="F503">
            <v>0</v>
          </cell>
          <cell r="G503">
            <v>0</v>
          </cell>
          <cell r="H503">
            <v>0</v>
          </cell>
          <cell r="J503">
            <v>0</v>
          </cell>
          <cell r="K503">
            <v>0</v>
          </cell>
          <cell r="L503">
            <v>0</v>
          </cell>
          <cell r="M503">
            <v>0</v>
          </cell>
          <cell r="N503">
            <v>0</v>
          </cell>
        </row>
        <row r="504">
          <cell r="E504">
            <v>0</v>
          </cell>
          <cell r="F504">
            <v>0</v>
          </cell>
          <cell r="G504">
            <v>0</v>
          </cell>
          <cell r="H504">
            <v>0</v>
          </cell>
          <cell r="J504">
            <v>0</v>
          </cell>
          <cell r="K504">
            <v>0</v>
          </cell>
          <cell r="L504">
            <v>0</v>
          </cell>
          <cell r="M504">
            <v>0</v>
          </cell>
          <cell r="N504">
            <v>0</v>
          </cell>
        </row>
        <row r="505">
          <cell r="E505">
            <v>0</v>
          </cell>
          <cell r="F505">
            <v>0</v>
          </cell>
          <cell r="G505">
            <v>0</v>
          </cell>
          <cell r="H505">
            <v>0</v>
          </cell>
          <cell r="J505">
            <v>0</v>
          </cell>
          <cell r="K505">
            <v>0</v>
          </cell>
          <cell r="L505">
            <v>0</v>
          </cell>
          <cell r="M505">
            <v>0</v>
          </cell>
          <cell r="N505">
            <v>0</v>
          </cell>
        </row>
        <row r="506">
          <cell r="E506">
            <v>0</v>
          </cell>
          <cell r="F506">
            <v>0</v>
          </cell>
          <cell r="G506">
            <v>0</v>
          </cell>
          <cell r="H506">
            <v>0</v>
          </cell>
          <cell r="J506">
            <v>0</v>
          </cell>
          <cell r="K506">
            <v>0</v>
          </cell>
          <cell r="L506">
            <v>0</v>
          </cell>
          <cell r="M506">
            <v>0</v>
          </cell>
          <cell r="N506">
            <v>0</v>
          </cell>
        </row>
        <row r="507">
          <cell r="E507">
            <v>0</v>
          </cell>
          <cell r="F507">
            <v>0</v>
          </cell>
          <cell r="G507">
            <v>0</v>
          </cell>
          <cell r="H507">
            <v>0</v>
          </cell>
          <cell r="J507">
            <v>0</v>
          </cell>
          <cell r="K507">
            <v>0</v>
          </cell>
          <cell r="L507">
            <v>0</v>
          </cell>
          <cell r="M507">
            <v>0</v>
          </cell>
          <cell r="N507">
            <v>0</v>
          </cell>
        </row>
        <row r="508">
          <cell r="E508">
            <v>0</v>
          </cell>
          <cell r="F508">
            <v>0</v>
          </cell>
          <cell r="G508">
            <v>0</v>
          </cell>
          <cell r="H508">
            <v>0</v>
          </cell>
          <cell r="J508">
            <v>0</v>
          </cell>
          <cell r="K508">
            <v>0</v>
          </cell>
          <cell r="L508">
            <v>0</v>
          </cell>
          <cell r="M508">
            <v>0</v>
          </cell>
          <cell r="N508">
            <v>0</v>
          </cell>
        </row>
        <row r="509">
          <cell r="E509">
            <v>0</v>
          </cell>
          <cell r="F509">
            <v>0</v>
          </cell>
          <cell r="G509">
            <v>0</v>
          </cell>
          <cell r="H509">
            <v>0</v>
          </cell>
          <cell r="J509">
            <v>0</v>
          </cell>
          <cell r="K509">
            <v>0</v>
          </cell>
          <cell r="L509">
            <v>0</v>
          </cell>
          <cell r="M509">
            <v>0</v>
          </cell>
          <cell r="N509">
            <v>0</v>
          </cell>
        </row>
        <row r="510">
          <cell r="E510">
            <v>0</v>
          </cell>
          <cell r="F510">
            <v>0</v>
          </cell>
          <cell r="G510">
            <v>0</v>
          </cell>
          <cell r="H510">
            <v>0</v>
          </cell>
          <cell r="J510">
            <v>0</v>
          </cell>
          <cell r="K510">
            <v>0</v>
          </cell>
          <cell r="L510">
            <v>0</v>
          </cell>
          <cell r="M510">
            <v>0</v>
          </cell>
          <cell r="N510">
            <v>0</v>
          </cell>
        </row>
        <row r="511">
          <cell r="E511">
            <v>0</v>
          </cell>
          <cell r="F511">
            <v>0</v>
          </cell>
          <cell r="G511">
            <v>0</v>
          </cell>
          <cell r="H511">
            <v>0</v>
          </cell>
          <cell r="J511">
            <v>0</v>
          </cell>
          <cell r="K511">
            <v>0</v>
          </cell>
          <cell r="L511">
            <v>0</v>
          </cell>
          <cell r="M511">
            <v>0</v>
          </cell>
          <cell r="N511">
            <v>0</v>
          </cell>
        </row>
        <row r="512">
          <cell r="E512">
            <v>0</v>
          </cell>
          <cell r="F512">
            <v>0</v>
          </cell>
          <cell r="G512">
            <v>0</v>
          </cell>
          <cell r="H512">
            <v>0</v>
          </cell>
          <cell r="J512">
            <v>0</v>
          </cell>
          <cell r="K512">
            <v>0</v>
          </cell>
          <cell r="L512">
            <v>0</v>
          </cell>
          <cell r="M512">
            <v>0</v>
          </cell>
          <cell r="N512">
            <v>0</v>
          </cell>
        </row>
        <row r="513">
          <cell r="E513">
            <v>0</v>
          </cell>
          <cell r="F513">
            <v>0</v>
          </cell>
          <cell r="G513">
            <v>0</v>
          </cell>
          <cell r="H513">
            <v>0</v>
          </cell>
          <cell r="J513">
            <v>0</v>
          </cell>
          <cell r="K513">
            <v>0</v>
          </cell>
          <cell r="L513">
            <v>0</v>
          </cell>
          <cell r="M513">
            <v>0</v>
          </cell>
          <cell r="N513">
            <v>0</v>
          </cell>
        </row>
        <row r="514">
          <cell r="E514">
            <v>0</v>
          </cell>
          <cell r="F514">
            <v>0</v>
          </cell>
          <cell r="G514">
            <v>0</v>
          </cell>
          <cell r="H514">
            <v>0</v>
          </cell>
          <cell r="J514">
            <v>0</v>
          </cell>
          <cell r="K514">
            <v>0</v>
          </cell>
          <cell r="L514">
            <v>0</v>
          </cell>
          <cell r="M514">
            <v>0</v>
          </cell>
          <cell r="N514">
            <v>0</v>
          </cell>
        </row>
        <row r="515">
          <cell r="E515">
            <v>0</v>
          </cell>
          <cell r="F515">
            <v>0</v>
          </cell>
          <cell r="G515">
            <v>0</v>
          </cell>
          <cell r="H515">
            <v>0</v>
          </cell>
          <cell r="J515">
            <v>0</v>
          </cell>
          <cell r="K515">
            <v>0</v>
          </cell>
          <cell r="L515">
            <v>0</v>
          </cell>
          <cell r="M515">
            <v>0</v>
          </cell>
          <cell r="N515">
            <v>0</v>
          </cell>
        </row>
        <row r="516">
          <cell r="E516">
            <v>0</v>
          </cell>
          <cell r="F516">
            <v>0</v>
          </cell>
          <cell r="G516">
            <v>0</v>
          </cell>
          <cell r="H516">
            <v>0</v>
          </cell>
          <cell r="J516">
            <v>0</v>
          </cell>
          <cell r="K516">
            <v>0</v>
          </cell>
          <cell r="L516">
            <v>0</v>
          </cell>
          <cell r="M516">
            <v>0</v>
          </cell>
          <cell r="N516">
            <v>0</v>
          </cell>
        </row>
        <row r="517">
          <cell r="E517">
            <v>0</v>
          </cell>
          <cell r="F517">
            <v>0</v>
          </cell>
          <cell r="G517">
            <v>0</v>
          </cell>
          <cell r="H517">
            <v>0</v>
          </cell>
          <cell r="J517">
            <v>0</v>
          </cell>
          <cell r="K517">
            <v>0</v>
          </cell>
          <cell r="L517">
            <v>0</v>
          </cell>
          <cell r="M517">
            <v>0</v>
          </cell>
          <cell r="N517">
            <v>0</v>
          </cell>
        </row>
        <row r="518">
          <cell r="E518">
            <v>0</v>
          </cell>
          <cell r="F518">
            <v>0</v>
          </cell>
          <cell r="G518">
            <v>0</v>
          </cell>
          <cell r="H518">
            <v>0</v>
          </cell>
          <cell r="J518">
            <v>0</v>
          </cell>
          <cell r="K518">
            <v>0</v>
          </cell>
          <cell r="L518">
            <v>0</v>
          </cell>
          <cell r="M518">
            <v>0</v>
          </cell>
          <cell r="N518">
            <v>0</v>
          </cell>
        </row>
        <row r="519">
          <cell r="E519">
            <v>0</v>
          </cell>
          <cell r="F519">
            <v>0</v>
          </cell>
          <cell r="G519">
            <v>0</v>
          </cell>
          <cell r="H519">
            <v>0</v>
          </cell>
          <cell r="J519">
            <v>0</v>
          </cell>
          <cell r="K519">
            <v>0</v>
          </cell>
          <cell r="L519">
            <v>0</v>
          </cell>
          <cell r="M519">
            <v>0</v>
          </cell>
          <cell r="N519">
            <v>0</v>
          </cell>
        </row>
        <row r="520">
          <cell r="E520">
            <v>0</v>
          </cell>
          <cell r="F520">
            <v>0</v>
          </cell>
          <cell r="G520">
            <v>0</v>
          </cell>
          <cell r="H520">
            <v>0</v>
          </cell>
          <cell r="J520">
            <v>0</v>
          </cell>
          <cell r="K520">
            <v>0</v>
          </cell>
          <cell r="L520">
            <v>0</v>
          </cell>
          <cell r="M520">
            <v>0</v>
          </cell>
          <cell r="N520">
            <v>0</v>
          </cell>
        </row>
        <row r="521">
          <cell r="E521">
            <v>0</v>
          </cell>
          <cell r="F521">
            <v>0</v>
          </cell>
          <cell r="G521">
            <v>0</v>
          </cell>
          <cell r="H521">
            <v>0</v>
          </cell>
          <cell r="J521">
            <v>0</v>
          </cell>
          <cell r="K521">
            <v>0</v>
          </cell>
          <cell r="L521">
            <v>0</v>
          </cell>
          <cell r="M521">
            <v>0</v>
          </cell>
          <cell r="N521">
            <v>0</v>
          </cell>
        </row>
        <row r="522">
          <cell r="E522">
            <v>0</v>
          </cell>
          <cell r="F522">
            <v>0</v>
          </cell>
          <cell r="G522">
            <v>0</v>
          </cell>
          <cell r="H522">
            <v>0</v>
          </cell>
          <cell r="J522">
            <v>0</v>
          </cell>
          <cell r="K522">
            <v>0</v>
          </cell>
          <cell r="L522">
            <v>0</v>
          </cell>
          <cell r="M522">
            <v>0</v>
          </cell>
          <cell r="N522">
            <v>0</v>
          </cell>
        </row>
        <row r="523">
          <cell r="E523">
            <v>0</v>
          </cell>
          <cell r="F523">
            <v>0</v>
          </cell>
          <cell r="G523">
            <v>0</v>
          </cell>
          <cell r="H523">
            <v>0</v>
          </cell>
          <cell r="J523">
            <v>0</v>
          </cell>
          <cell r="K523">
            <v>0</v>
          </cell>
          <cell r="L523">
            <v>0</v>
          </cell>
          <cell r="M523">
            <v>0</v>
          </cell>
          <cell r="N523">
            <v>0</v>
          </cell>
        </row>
        <row r="524">
          <cell r="E524">
            <v>0</v>
          </cell>
          <cell r="F524">
            <v>0</v>
          </cell>
          <cell r="G524">
            <v>0</v>
          </cell>
          <cell r="H524">
            <v>0</v>
          </cell>
          <cell r="J524">
            <v>0</v>
          </cell>
          <cell r="K524">
            <v>0</v>
          </cell>
          <cell r="L524">
            <v>0</v>
          </cell>
          <cell r="M524">
            <v>0</v>
          </cell>
          <cell r="N524">
            <v>0</v>
          </cell>
        </row>
        <row r="525">
          <cell r="E525">
            <v>0</v>
          </cell>
          <cell r="F525">
            <v>0</v>
          </cell>
          <cell r="G525">
            <v>0</v>
          </cell>
          <cell r="H525">
            <v>0</v>
          </cell>
          <cell r="J525">
            <v>0</v>
          </cell>
          <cell r="K525">
            <v>0</v>
          </cell>
          <cell r="L525">
            <v>0</v>
          </cell>
          <cell r="M525">
            <v>0</v>
          </cell>
          <cell r="N525">
            <v>0</v>
          </cell>
        </row>
        <row r="526">
          <cell r="E526">
            <v>0</v>
          </cell>
          <cell r="F526">
            <v>0</v>
          </cell>
          <cell r="G526">
            <v>0</v>
          </cell>
          <cell r="H526">
            <v>0</v>
          </cell>
          <cell r="J526">
            <v>0</v>
          </cell>
          <cell r="K526">
            <v>0</v>
          </cell>
          <cell r="L526">
            <v>0</v>
          </cell>
          <cell r="M526">
            <v>0</v>
          </cell>
          <cell r="N526">
            <v>0</v>
          </cell>
        </row>
        <row r="527">
          <cell r="E527">
            <v>0</v>
          </cell>
          <cell r="F527">
            <v>0</v>
          </cell>
          <cell r="G527">
            <v>0</v>
          </cell>
          <cell r="H527">
            <v>0</v>
          </cell>
          <cell r="J527">
            <v>0</v>
          </cell>
          <cell r="K527">
            <v>0</v>
          </cell>
          <cell r="L527">
            <v>0</v>
          </cell>
          <cell r="M527">
            <v>0</v>
          </cell>
          <cell r="N527">
            <v>0</v>
          </cell>
        </row>
        <row r="528">
          <cell r="E528">
            <v>0</v>
          </cell>
          <cell r="F528">
            <v>0</v>
          </cell>
          <cell r="G528">
            <v>0</v>
          </cell>
          <cell r="H528">
            <v>0</v>
          </cell>
          <cell r="J528">
            <v>0</v>
          </cell>
          <cell r="K528">
            <v>0</v>
          </cell>
          <cell r="L528">
            <v>0</v>
          </cell>
          <cell r="M528">
            <v>0</v>
          </cell>
          <cell r="N528">
            <v>0</v>
          </cell>
        </row>
        <row r="529">
          <cell r="E529">
            <v>0</v>
          </cell>
          <cell r="F529">
            <v>0</v>
          </cell>
          <cell r="G529">
            <v>0</v>
          </cell>
          <cell r="H529">
            <v>0</v>
          </cell>
          <cell r="J529">
            <v>0</v>
          </cell>
          <cell r="K529">
            <v>0</v>
          </cell>
          <cell r="L529">
            <v>0</v>
          </cell>
          <cell r="M529">
            <v>0</v>
          </cell>
          <cell r="N529">
            <v>0</v>
          </cell>
        </row>
        <row r="530">
          <cell r="E530">
            <v>0</v>
          </cell>
          <cell r="F530">
            <v>0</v>
          </cell>
          <cell r="G530">
            <v>0</v>
          </cell>
          <cell r="H530">
            <v>0</v>
          </cell>
          <cell r="J530">
            <v>0</v>
          </cell>
          <cell r="K530">
            <v>0</v>
          </cell>
          <cell r="L530">
            <v>0</v>
          </cell>
          <cell r="M530">
            <v>0</v>
          </cell>
          <cell r="N530">
            <v>0</v>
          </cell>
        </row>
        <row r="531">
          <cell r="E531">
            <v>0</v>
          </cell>
          <cell r="F531">
            <v>0</v>
          </cell>
          <cell r="G531">
            <v>0</v>
          </cell>
          <cell r="H531">
            <v>0</v>
          </cell>
          <cell r="J531">
            <v>0</v>
          </cell>
          <cell r="K531">
            <v>0</v>
          </cell>
          <cell r="L531">
            <v>0</v>
          </cell>
          <cell r="M531">
            <v>0</v>
          </cell>
          <cell r="N531">
            <v>0</v>
          </cell>
        </row>
        <row r="532">
          <cell r="E532">
            <v>0</v>
          </cell>
          <cell r="F532">
            <v>0</v>
          </cell>
          <cell r="G532">
            <v>0</v>
          </cell>
          <cell r="H532">
            <v>0</v>
          </cell>
          <cell r="J532">
            <v>0</v>
          </cell>
          <cell r="K532">
            <v>0</v>
          </cell>
          <cell r="L532">
            <v>0</v>
          </cell>
          <cell r="M532">
            <v>0</v>
          </cell>
          <cell r="N532">
            <v>0</v>
          </cell>
        </row>
        <row r="533">
          <cell r="E533">
            <v>0</v>
          </cell>
          <cell r="F533">
            <v>0</v>
          </cell>
          <cell r="G533">
            <v>0</v>
          </cell>
          <cell r="H533">
            <v>0</v>
          </cell>
          <cell r="J533">
            <v>0</v>
          </cell>
          <cell r="K533">
            <v>0</v>
          </cell>
          <cell r="L533">
            <v>0</v>
          </cell>
          <cell r="M533">
            <v>0</v>
          </cell>
          <cell r="N533">
            <v>0</v>
          </cell>
        </row>
        <row r="534">
          <cell r="E534">
            <v>0</v>
          </cell>
          <cell r="F534">
            <v>0</v>
          </cell>
          <cell r="G534">
            <v>0</v>
          </cell>
          <cell r="H534">
            <v>0</v>
          </cell>
          <cell r="J534">
            <v>0</v>
          </cell>
          <cell r="K534">
            <v>0</v>
          </cell>
          <cell r="L534">
            <v>0</v>
          </cell>
          <cell r="M534">
            <v>0</v>
          </cell>
          <cell r="N534">
            <v>0</v>
          </cell>
        </row>
        <row r="535">
          <cell r="E535">
            <v>0</v>
          </cell>
          <cell r="F535">
            <v>0</v>
          </cell>
          <cell r="G535">
            <v>0</v>
          </cell>
          <cell r="H535">
            <v>0</v>
          </cell>
          <cell r="J535">
            <v>0</v>
          </cell>
          <cell r="K535">
            <v>0</v>
          </cell>
          <cell r="L535">
            <v>0</v>
          </cell>
          <cell r="M535">
            <v>0</v>
          </cell>
          <cell r="N535">
            <v>0</v>
          </cell>
        </row>
        <row r="536">
          <cell r="E536">
            <v>0</v>
          </cell>
          <cell r="F536">
            <v>0</v>
          </cell>
          <cell r="G536">
            <v>0</v>
          </cell>
          <cell r="H536">
            <v>0</v>
          </cell>
          <cell r="J536">
            <v>0</v>
          </cell>
          <cell r="K536">
            <v>0</v>
          </cell>
          <cell r="L536">
            <v>0</v>
          </cell>
          <cell r="M536">
            <v>0</v>
          </cell>
          <cell r="N536">
            <v>0</v>
          </cell>
        </row>
        <row r="537">
          <cell r="E537">
            <v>0</v>
          </cell>
          <cell r="F537">
            <v>0</v>
          </cell>
          <cell r="G537">
            <v>0</v>
          </cell>
          <cell r="H537">
            <v>0</v>
          </cell>
          <cell r="J537">
            <v>0</v>
          </cell>
          <cell r="K537">
            <v>0</v>
          </cell>
          <cell r="L537">
            <v>0</v>
          </cell>
          <cell r="M537">
            <v>0</v>
          </cell>
          <cell r="N537">
            <v>0</v>
          </cell>
        </row>
        <row r="538">
          <cell r="E538">
            <v>0</v>
          </cell>
          <cell r="F538">
            <v>0</v>
          </cell>
          <cell r="G538">
            <v>0</v>
          </cell>
          <cell r="H538">
            <v>0</v>
          </cell>
          <cell r="J538">
            <v>0</v>
          </cell>
          <cell r="K538">
            <v>0</v>
          </cell>
          <cell r="L538">
            <v>0</v>
          </cell>
          <cell r="M538">
            <v>0</v>
          </cell>
          <cell r="N538">
            <v>0</v>
          </cell>
        </row>
        <row r="539">
          <cell r="E539">
            <v>0</v>
          </cell>
          <cell r="F539">
            <v>0</v>
          </cell>
          <cell r="G539">
            <v>0</v>
          </cell>
          <cell r="H539">
            <v>0</v>
          </cell>
          <cell r="J539">
            <v>0</v>
          </cell>
          <cell r="K539">
            <v>0</v>
          </cell>
          <cell r="L539">
            <v>0</v>
          </cell>
          <cell r="M539">
            <v>0</v>
          </cell>
          <cell r="N539">
            <v>0</v>
          </cell>
        </row>
        <row r="540">
          <cell r="E540">
            <v>0</v>
          </cell>
          <cell r="F540">
            <v>0</v>
          </cell>
          <cell r="G540">
            <v>0</v>
          </cell>
          <cell r="H540">
            <v>0</v>
          </cell>
          <cell r="J540">
            <v>0</v>
          </cell>
          <cell r="K540">
            <v>0</v>
          </cell>
          <cell r="L540">
            <v>0</v>
          </cell>
          <cell r="M540">
            <v>0</v>
          </cell>
          <cell r="N540">
            <v>0</v>
          </cell>
        </row>
        <row r="541">
          <cell r="E541">
            <v>0</v>
          </cell>
          <cell r="F541">
            <v>0</v>
          </cell>
          <cell r="G541">
            <v>0</v>
          </cell>
          <cell r="H541">
            <v>0</v>
          </cell>
          <cell r="J541">
            <v>0</v>
          </cell>
          <cell r="K541">
            <v>0</v>
          </cell>
          <cell r="L541">
            <v>0</v>
          </cell>
          <cell r="M541">
            <v>0</v>
          </cell>
          <cell r="N541">
            <v>0</v>
          </cell>
        </row>
        <row r="542">
          <cell r="E542">
            <v>0</v>
          </cell>
          <cell r="F542">
            <v>0</v>
          </cell>
          <cell r="G542">
            <v>0</v>
          </cell>
          <cell r="H542">
            <v>0</v>
          </cell>
          <cell r="J542">
            <v>0</v>
          </cell>
          <cell r="K542">
            <v>0</v>
          </cell>
          <cell r="L542">
            <v>0</v>
          </cell>
          <cell r="M542">
            <v>0</v>
          </cell>
          <cell r="N542">
            <v>0</v>
          </cell>
        </row>
        <row r="543">
          <cell r="E543">
            <v>0</v>
          </cell>
          <cell r="F543">
            <v>0</v>
          </cell>
          <cell r="G543">
            <v>0</v>
          </cell>
          <cell r="H543">
            <v>0</v>
          </cell>
          <cell r="J543">
            <v>0</v>
          </cell>
          <cell r="K543">
            <v>0</v>
          </cell>
          <cell r="L543">
            <v>0</v>
          </cell>
          <cell r="M543">
            <v>0</v>
          </cell>
          <cell r="N543">
            <v>0</v>
          </cell>
        </row>
        <row r="544">
          <cell r="E544">
            <v>0</v>
          </cell>
          <cell r="F544">
            <v>0</v>
          </cell>
          <cell r="G544">
            <v>0</v>
          </cell>
          <cell r="H544">
            <v>0</v>
          </cell>
          <cell r="J544">
            <v>0</v>
          </cell>
          <cell r="K544">
            <v>0</v>
          </cell>
          <cell r="L544">
            <v>0</v>
          </cell>
          <cell r="M544">
            <v>0</v>
          </cell>
          <cell r="N544">
            <v>0</v>
          </cell>
        </row>
        <row r="545">
          <cell r="E545">
            <v>0</v>
          </cell>
          <cell r="F545">
            <v>0</v>
          </cell>
          <cell r="G545">
            <v>0</v>
          </cell>
          <cell r="H545">
            <v>0</v>
          </cell>
          <cell r="J545">
            <v>0</v>
          </cell>
          <cell r="K545">
            <v>0</v>
          </cell>
          <cell r="L545">
            <v>0</v>
          </cell>
          <cell r="M545">
            <v>0</v>
          </cell>
          <cell r="N545">
            <v>0</v>
          </cell>
        </row>
        <row r="546">
          <cell r="E546">
            <v>0</v>
          </cell>
          <cell r="F546">
            <v>0</v>
          </cell>
          <cell r="G546">
            <v>0</v>
          </cell>
          <cell r="H546">
            <v>0</v>
          </cell>
          <cell r="J546">
            <v>0</v>
          </cell>
          <cell r="K546">
            <v>0</v>
          </cell>
          <cell r="L546">
            <v>0</v>
          </cell>
          <cell r="M546">
            <v>0</v>
          </cell>
          <cell r="N546">
            <v>0</v>
          </cell>
        </row>
        <row r="547">
          <cell r="E547">
            <v>0</v>
          </cell>
          <cell r="F547">
            <v>0</v>
          </cell>
          <cell r="G547">
            <v>0</v>
          </cell>
          <cell r="H547">
            <v>0</v>
          </cell>
          <cell r="J547">
            <v>0</v>
          </cell>
          <cell r="K547">
            <v>0</v>
          </cell>
          <cell r="L547">
            <v>0</v>
          </cell>
          <cell r="M547">
            <v>0</v>
          </cell>
          <cell r="N547">
            <v>0</v>
          </cell>
        </row>
        <row r="548">
          <cell r="E548">
            <v>0</v>
          </cell>
          <cell r="F548">
            <v>0</v>
          </cell>
          <cell r="G548">
            <v>0</v>
          </cell>
          <cell r="H548">
            <v>0</v>
          </cell>
          <cell r="J548">
            <v>0</v>
          </cell>
          <cell r="K548">
            <v>0</v>
          </cell>
          <cell r="L548">
            <v>0</v>
          </cell>
          <cell r="M548">
            <v>0</v>
          </cell>
          <cell r="N548">
            <v>0</v>
          </cell>
        </row>
        <row r="549">
          <cell r="E549">
            <v>0</v>
          </cell>
          <cell r="F549">
            <v>0</v>
          </cell>
          <cell r="G549">
            <v>0</v>
          </cell>
          <cell r="H549">
            <v>0</v>
          </cell>
          <cell r="J549">
            <v>0</v>
          </cell>
          <cell r="K549">
            <v>0</v>
          </cell>
          <cell r="L549">
            <v>0</v>
          </cell>
          <cell r="M549">
            <v>0</v>
          </cell>
          <cell r="N549">
            <v>0</v>
          </cell>
        </row>
        <row r="550">
          <cell r="E550">
            <v>0</v>
          </cell>
          <cell r="F550">
            <v>0</v>
          </cell>
          <cell r="G550">
            <v>0</v>
          </cell>
          <cell r="H550">
            <v>0</v>
          </cell>
          <cell r="J550">
            <v>0</v>
          </cell>
          <cell r="K550">
            <v>0</v>
          </cell>
          <cell r="L550">
            <v>0</v>
          </cell>
          <cell r="M550">
            <v>0</v>
          </cell>
          <cell r="N550">
            <v>0</v>
          </cell>
        </row>
        <row r="551">
          <cell r="E551">
            <v>0</v>
          </cell>
          <cell r="F551">
            <v>0</v>
          </cell>
          <cell r="G551">
            <v>0</v>
          </cell>
          <cell r="H551">
            <v>0</v>
          </cell>
          <cell r="J551">
            <v>0</v>
          </cell>
          <cell r="K551">
            <v>0</v>
          </cell>
          <cell r="L551">
            <v>0</v>
          </cell>
          <cell r="M551">
            <v>0</v>
          </cell>
          <cell r="N551">
            <v>0</v>
          </cell>
        </row>
        <row r="552">
          <cell r="E552">
            <v>0</v>
          </cell>
          <cell r="F552">
            <v>0</v>
          </cell>
          <cell r="G552">
            <v>0</v>
          </cell>
          <cell r="H552">
            <v>0</v>
          </cell>
          <cell r="J552">
            <v>0</v>
          </cell>
          <cell r="K552">
            <v>0</v>
          </cell>
          <cell r="L552">
            <v>0</v>
          </cell>
          <cell r="M552">
            <v>0</v>
          </cell>
          <cell r="N552">
            <v>0</v>
          </cell>
        </row>
        <row r="553">
          <cell r="E553">
            <v>0</v>
          </cell>
          <cell r="F553">
            <v>0</v>
          </cell>
          <cell r="G553">
            <v>0</v>
          </cell>
          <cell r="H553">
            <v>0</v>
          </cell>
          <cell r="J553">
            <v>0</v>
          </cell>
          <cell r="K553">
            <v>0</v>
          </cell>
          <cell r="L553">
            <v>0</v>
          </cell>
          <cell r="M553">
            <v>0</v>
          </cell>
          <cell r="N553">
            <v>0</v>
          </cell>
        </row>
        <row r="554">
          <cell r="E554">
            <v>0</v>
          </cell>
          <cell r="F554">
            <v>0</v>
          </cell>
          <cell r="G554">
            <v>0</v>
          </cell>
          <cell r="H554">
            <v>0</v>
          </cell>
          <cell r="J554">
            <v>0</v>
          </cell>
          <cell r="K554">
            <v>0</v>
          </cell>
          <cell r="L554">
            <v>0</v>
          </cell>
          <cell r="M554">
            <v>0</v>
          </cell>
          <cell r="N554">
            <v>0</v>
          </cell>
        </row>
        <row r="555">
          <cell r="E555">
            <v>0</v>
          </cell>
          <cell r="F555">
            <v>0</v>
          </cell>
          <cell r="G555">
            <v>0</v>
          </cell>
          <cell r="H555">
            <v>0</v>
          </cell>
          <cell r="J555">
            <v>0</v>
          </cell>
          <cell r="K555">
            <v>0</v>
          </cell>
          <cell r="L555">
            <v>0</v>
          </cell>
          <cell r="M555">
            <v>0</v>
          </cell>
          <cell r="N555">
            <v>0</v>
          </cell>
        </row>
        <row r="556">
          <cell r="E556">
            <v>0</v>
          </cell>
          <cell r="F556">
            <v>0</v>
          </cell>
          <cell r="G556">
            <v>0</v>
          </cell>
          <cell r="H556">
            <v>0</v>
          </cell>
          <cell r="J556">
            <v>0</v>
          </cell>
          <cell r="K556">
            <v>0</v>
          </cell>
          <cell r="L556">
            <v>0</v>
          </cell>
          <cell r="M556">
            <v>0</v>
          </cell>
          <cell r="N556">
            <v>0</v>
          </cell>
        </row>
        <row r="557">
          <cell r="E557">
            <v>0</v>
          </cell>
          <cell r="F557">
            <v>0</v>
          </cell>
          <cell r="G557">
            <v>0</v>
          </cell>
          <cell r="H557">
            <v>0</v>
          </cell>
          <cell r="J557">
            <v>0</v>
          </cell>
          <cell r="K557">
            <v>0</v>
          </cell>
          <cell r="L557">
            <v>0</v>
          </cell>
          <cell r="M557">
            <v>0</v>
          </cell>
          <cell r="N557">
            <v>0</v>
          </cell>
        </row>
        <row r="558">
          <cell r="E558">
            <v>0</v>
          </cell>
          <cell r="F558">
            <v>0</v>
          </cell>
          <cell r="G558">
            <v>0</v>
          </cell>
          <cell r="H558">
            <v>0</v>
          </cell>
          <cell r="J558">
            <v>0</v>
          </cell>
          <cell r="K558">
            <v>0</v>
          </cell>
          <cell r="L558">
            <v>0</v>
          </cell>
          <cell r="M558">
            <v>0</v>
          </cell>
          <cell r="N558">
            <v>0</v>
          </cell>
        </row>
        <row r="559">
          <cell r="E559">
            <v>0</v>
          </cell>
          <cell r="F559">
            <v>0</v>
          </cell>
          <cell r="G559">
            <v>0</v>
          </cell>
          <cell r="H559">
            <v>0</v>
          </cell>
          <cell r="J559">
            <v>0</v>
          </cell>
          <cell r="K559">
            <v>0</v>
          </cell>
          <cell r="L559">
            <v>0</v>
          </cell>
          <cell r="M559">
            <v>0</v>
          </cell>
          <cell r="N559">
            <v>0</v>
          </cell>
        </row>
        <row r="560">
          <cell r="E560">
            <v>0</v>
          </cell>
          <cell r="F560">
            <v>0</v>
          </cell>
          <cell r="G560">
            <v>0</v>
          </cell>
          <cell r="H560">
            <v>0</v>
          </cell>
          <cell r="J560">
            <v>0</v>
          </cell>
          <cell r="K560">
            <v>0</v>
          </cell>
          <cell r="L560">
            <v>0</v>
          </cell>
          <cell r="M560">
            <v>0</v>
          </cell>
          <cell r="N560">
            <v>0</v>
          </cell>
        </row>
        <row r="561">
          <cell r="E561">
            <v>0</v>
          </cell>
          <cell r="F561">
            <v>0</v>
          </cell>
          <cell r="G561">
            <v>0</v>
          </cell>
          <cell r="H561">
            <v>0</v>
          </cell>
          <cell r="J561">
            <v>0</v>
          </cell>
          <cell r="K561">
            <v>0</v>
          </cell>
          <cell r="L561">
            <v>0</v>
          </cell>
          <cell r="M561">
            <v>0</v>
          </cell>
          <cell r="N561">
            <v>0</v>
          </cell>
        </row>
        <row r="562">
          <cell r="E562">
            <v>0</v>
          </cell>
          <cell r="F562">
            <v>0</v>
          </cell>
          <cell r="G562">
            <v>0</v>
          </cell>
          <cell r="H562">
            <v>0</v>
          </cell>
          <cell r="J562">
            <v>0</v>
          </cell>
          <cell r="K562">
            <v>0</v>
          </cell>
          <cell r="L562">
            <v>0</v>
          </cell>
          <cell r="M562">
            <v>0</v>
          </cell>
          <cell r="N562">
            <v>0</v>
          </cell>
        </row>
        <row r="563">
          <cell r="E563">
            <v>0</v>
          </cell>
          <cell r="F563">
            <v>0</v>
          </cell>
          <cell r="G563">
            <v>0</v>
          </cell>
          <cell r="H563">
            <v>0</v>
          </cell>
          <cell r="J563">
            <v>0</v>
          </cell>
          <cell r="K563">
            <v>0</v>
          </cell>
          <cell r="L563">
            <v>0</v>
          </cell>
          <cell r="M563">
            <v>0</v>
          </cell>
          <cell r="N563">
            <v>0</v>
          </cell>
        </row>
        <row r="564">
          <cell r="E564">
            <v>0</v>
          </cell>
          <cell r="F564">
            <v>0</v>
          </cell>
          <cell r="G564">
            <v>0</v>
          </cell>
          <cell r="H564">
            <v>0</v>
          </cell>
          <cell r="J564">
            <v>0</v>
          </cell>
          <cell r="K564">
            <v>0</v>
          </cell>
          <cell r="L564">
            <v>0</v>
          </cell>
          <cell r="M564">
            <v>0</v>
          </cell>
          <cell r="N564">
            <v>0</v>
          </cell>
        </row>
        <row r="565">
          <cell r="E565">
            <v>0</v>
          </cell>
          <cell r="F565">
            <v>0</v>
          </cell>
          <cell r="G565">
            <v>0</v>
          </cell>
          <cell r="H565">
            <v>0</v>
          </cell>
          <cell r="J565">
            <v>0</v>
          </cell>
          <cell r="K565">
            <v>0</v>
          </cell>
          <cell r="L565">
            <v>0</v>
          </cell>
          <cell r="M565">
            <v>0</v>
          </cell>
          <cell r="N565">
            <v>0</v>
          </cell>
        </row>
        <row r="566">
          <cell r="E566">
            <v>0</v>
          </cell>
          <cell r="F566">
            <v>0</v>
          </cell>
          <cell r="G566">
            <v>0</v>
          </cell>
          <cell r="H566">
            <v>0</v>
          </cell>
          <cell r="J566">
            <v>0</v>
          </cell>
          <cell r="K566">
            <v>0</v>
          </cell>
          <cell r="L566">
            <v>0</v>
          </cell>
          <cell r="M566">
            <v>0</v>
          </cell>
          <cell r="N566">
            <v>0</v>
          </cell>
        </row>
        <row r="567">
          <cell r="E567">
            <v>0</v>
          </cell>
          <cell r="F567">
            <v>0</v>
          </cell>
          <cell r="G567">
            <v>0</v>
          </cell>
          <cell r="H567">
            <v>0</v>
          </cell>
          <cell r="J567">
            <v>0</v>
          </cell>
          <cell r="K567">
            <v>0</v>
          </cell>
          <cell r="L567">
            <v>0</v>
          </cell>
          <cell r="M567">
            <v>0</v>
          </cell>
          <cell r="N567">
            <v>0</v>
          </cell>
        </row>
        <row r="568">
          <cell r="E568">
            <v>0</v>
          </cell>
          <cell r="F568">
            <v>0</v>
          </cell>
          <cell r="G568">
            <v>0</v>
          </cell>
          <cell r="H568">
            <v>0</v>
          </cell>
          <cell r="J568">
            <v>0</v>
          </cell>
          <cell r="K568">
            <v>0</v>
          </cell>
          <cell r="L568">
            <v>0</v>
          </cell>
          <cell r="M568">
            <v>0</v>
          </cell>
          <cell r="N568">
            <v>0</v>
          </cell>
        </row>
        <row r="569">
          <cell r="E569">
            <v>0</v>
          </cell>
          <cell r="F569">
            <v>0</v>
          </cell>
          <cell r="G569">
            <v>0</v>
          </cell>
          <cell r="H569">
            <v>0</v>
          </cell>
          <cell r="J569">
            <v>0</v>
          </cell>
          <cell r="K569">
            <v>0</v>
          </cell>
          <cell r="L569">
            <v>0</v>
          </cell>
          <cell r="M569">
            <v>0</v>
          </cell>
          <cell r="N569">
            <v>0</v>
          </cell>
        </row>
        <row r="570">
          <cell r="E570">
            <v>0</v>
          </cell>
          <cell r="F570">
            <v>0</v>
          </cell>
          <cell r="G570">
            <v>0</v>
          </cell>
          <cell r="H570">
            <v>0</v>
          </cell>
          <cell r="J570">
            <v>0</v>
          </cell>
          <cell r="K570">
            <v>0</v>
          </cell>
          <cell r="L570">
            <v>0</v>
          </cell>
          <cell r="M570">
            <v>0</v>
          </cell>
          <cell r="N570">
            <v>0</v>
          </cell>
        </row>
        <row r="571">
          <cell r="E571">
            <v>0</v>
          </cell>
          <cell r="F571">
            <v>0</v>
          </cell>
          <cell r="G571">
            <v>0</v>
          </cell>
          <cell r="H571">
            <v>0</v>
          </cell>
          <cell r="J571">
            <v>0</v>
          </cell>
          <cell r="K571">
            <v>0</v>
          </cell>
          <cell r="L571">
            <v>0</v>
          </cell>
          <cell r="M571">
            <v>0</v>
          </cell>
          <cell r="N571">
            <v>0</v>
          </cell>
        </row>
        <row r="572">
          <cell r="E572">
            <v>0</v>
          </cell>
          <cell r="F572">
            <v>0</v>
          </cell>
          <cell r="G572">
            <v>0</v>
          </cell>
          <cell r="H572">
            <v>0</v>
          </cell>
          <cell r="J572">
            <v>0</v>
          </cell>
          <cell r="K572">
            <v>0</v>
          </cell>
          <cell r="L572">
            <v>0</v>
          </cell>
          <cell r="M572">
            <v>0</v>
          </cell>
          <cell r="N572">
            <v>0</v>
          </cell>
        </row>
        <row r="573">
          <cell r="E573">
            <v>0</v>
          </cell>
          <cell r="F573">
            <v>0</v>
          </cell>
          <cell r="G573">
            <v>0</v>
          </cell>
          <cell r="H573">
            <v>0</v>
          </cell>
          <cell r="J573">
            <v>0</v>
          </cell>
          <cell r="K573">
            <v>0</v>
          </cell>
          <cell r="L573">
            <v>0</v>
          </cell>
          <cell r="M573">
            <v>0</v>
          </cell>
          <cell r="N573">
            <v>0</v>
          </cell>
        </row>
        <row r="574">
          <cell r="E574">
            <v>0</v>
          </cell>
          <cell r="F574">
            <v>0</v>
          </cell>
          <cell r="G574">
            <v>0</v>
          </cell>
          <cell r="H574">
            <v>0</v>
          </cell>
          <cell r="J574">
            <v>0</v>
          </cell>
          <cell r="K574">
            <v>0</v>
          </cell>
          <cell r="L574">
            <v>0</v>
          </cell>
          <cell r="M574">
            <v>0</v>
          </cell>
          <cell r="N574">
            <v>0</v>
          </cell>
        </row>
        <row r="575">
          <cell r="E575">
            <v>0</v>
          </cell>
          <cell r="F575">
            <v>0</v>
          </cell>
          <cell r="G575">
            <v>0</v>
          </cell>
          <cell r="H575">
            <v>0</v>
          </cell>
          <cell r="J575">
            <v>0</v>
          </cell>
          <cell r="K575">
            <v>0</v>
          </cell>
          <cell r="L575">
            <v>0</v>
          </cell>
          <cell r="M575">
            <v>0</v>
          </cell>
          <cell r="N575">
            <v>0</v>
          </cell>
        </row>
        <row r="576">
          <cell r="E576">
            <v>0</v>
          </cell>
          <cell r="F576">
            <v>0</v>
          </cell>
          <cell r="G576">
            <v>0</v>
          </cell>
          <cell r="H576">
            <v>0</v>
          </cell>
          <cell r="J576">
            <v>0</v>
          </cell>
          <cell r="K576">
            <v>0</v>
          </cell>
          <cell r="L576">
            <v>0</v>
          </cell>
          <cell r="M576">
            <v>0</v>
          </cell>
          <cell r="N576">
            <v>0</v>
          </cell>
        </row>
        <row r="577">
          <cell r="E577">
            <v>0</v>
          </cell>
          <cell r="F577">
            <v>0</v>
          </cell>
          <cell r="G577">
            <v>0</v>
          </cell>
          <cell r="H577">
            <v>0</v>
          </cell>
          <cell r="J577">
            <v>0</v>
          </cell>
          <cell r="K577">
            <v>0</v>
          </cell>
          <cell r="L577">
            <v>0</v>
          </cell>
          <cell r="M577">
            <v>0</v>
          </cell>
          <cell r="N577">
            <v>0</v>
          </cell>
        </row>
        <row r="578">
          <cell r="E578">
            <v>0</v>
          </cell>
          <cell r="F578">
            <v>0</v>
          </cell>
          <cell r="G578">
            <v>0</v>
          </cell>
          <cell r="H578">
            <v>0</v>
          </cell>
          <cell r="J578">
            <v>0</v>
          </cell>
          <cell r="K578">
            <v>0</v>
          </cell>
          <cell r="L578">
            <v>0</v>
          </cell>
          <cell r="M578">
            <v>0</v>
          </cell>
          <cell r="N578">
            <v>0</v>
          </cell>
        </row>
        <row r="579">
          <cell r="E579">
            <v>0</v>
          </cell>
          <cell r="F579">
            <v>0</v>
          </cell>
          <cell r="G579">
            <v>0</v>
          </cell>
          <cell r="H579">
            <v>0</v>
          </cell>
          <cell r="J579">
            <v>0</v>
          </cell>
          <cell r="K579">
            <v>0</v>
          </cell>
          <cell r="L579">
            <v>0</v>
          </cell>
          <cell r="M579">
            <v>0</v>
          </cell>
          <cell r="N579">
            <v>0</v>
          </cell>
        </row>
        <row r="580">
          <cell r="E580">
            <v>0</v>
          </cell>
          <cell r="F580">
            <v>0</v>
          </cell>
          <cell r="G580">
            <v>0</v>
          </cell>
          <cell r="H580">
            <v>0</v>
          </cell>
          <cell r="J580">
            <v>0</v>
          </cell>
          <cell r="K580">
            <v>0</v>
          </cell>
          <cell r="L580">
            <v>0</v>
          </cell>
          <cell r="M580">
            <v>0</v>
          </cell>
          <cell r="N580">
            <v>0</v>
          </cell>
        </row>
        <row r="581">
          <cell r="E581">
            <v>0</v>
          </cell>
          <cell r="F581">
            <v>0</v>
          </cell>
          <cell r="G581">
            <v>0</v>
          </cell>
          <cell r="H581">
            <v>0</v>
          </cell>
          <cell r="J581">
            <v>0</v>
          </cell>
          <cell r="K581">
            <v>0</v>
          </cell>
          <cell r="L581">
            <v>0</v>
          </cell>
          <cell r="M581">
            <v>0</v>
          </cell>
          <cell r="N581">
            <v>0</v>
          </cell>
        </row>
        <row r="582">
          <cell r="E582">
            <v>0</v>
          </cell>
          <cell r="F582">
            <v>0</v>
          </cell>
          <cell r="G582">
            <v>0</v>
          </cell>
          <cell r="H582">
            <v>0</v>
          </cell>
          <cell r="J582">
            <v>0</v>
          </cell>
          <cell r="K582">
            <v>0</v>
          </cell>
          <cell r="L582">
            <v>0</v>
          </cell>
          <cell r="M582">
            <v>0</v>
          </cell>
          <cell r="N582">
            <v>0</v>
          </cell>
        </row>
        <row r="583">
          <cell r="E583">
            <v>0</v>
          </cell>
          <cell r="F583">
            <v>0</v>
          </cell>
          <cell r="G583">
            <v>0</v>
          </cell>
          <cell r="H583">
            <v>0</v>
          </cell>
          <cell r="J583">
            <v>0</v>
          </cell>
          <cell r="K583">
            <v>0</v>
          </cell>
          <cell r="L583">
            <v>0</v>
          </cell>
          <cell r="M583">
            <v>0</v>
          </cell>
          <cell r="N583">
            <v>0</v>
          </cell>
        </row>
        <row r="584">
          <cell r="E584">
            <v>0</v>
          </cell>
          <cell r="F584">
            <v>0</v>
          </cell>
          <cell r="G584">
            <v>0</v>
          </cell>
          <cell r="H584">
            <v>0</v>
          </cell>
          <cell r="J584">
            <v>0</v>
          </cell>
          <cell r="K584">
            <v>0</v>
          </cell>
          <cell r="L584">
            <v>0</v>
          </cell>
          <cell r="M584">
            <v>0</v>
          </cell>
          <cell r="N584">
            <v>0</v>
          </cell>
        </row>
        <row r="585">
          <cell r="E585">
            <v>0</v>
          </cell>
          <cell r="F585">
            <v>0</v>
          </cell>
          <cell r="G585">
            <v>0</v>
          </cell>
          <cell r="H585">
            <v>0</v>
          </cell>
          <cell r="J585">
            <v>0</v>
          </cell>
          <cell r="K585">
            <v>0</v>
          </cell>
          <cell r="L585">
            <v>0</v>
          </cell>
          <cell r="M585">
            <v>0</v>
          </cell>
          <cell r="N585">
            <v>0</v>
          </cell>
        </row>
        <row r="586">
          <cell r="E586">
            <v>0</v>
          </cell>
          <cell r="F586">
            <v>0</v>
          </cell>
          <cell r="G586">
            <v>0</v>
          </cell>
          <cell r="H586">
            <v>0</v>
          </cell>
          <cell r="J586">
            <v>0</v>
          </cell>
          <cell r="K586">
            <v>0</v>
          </cell>
          <cell r="L586">
            <v>0</v>
          </cell>
          <cell r="M586">
            <v>0</v>
          </cell>
          <cell r="N586">
            <v>0</v>
          </cell>
        </row>
        <row r="587">
          <cell r="E587">
            <v>0</v>
          </cell>
          <cell r="F587">
            <v>0</v>
          </cell>
          <cell r="G587">
            <v>0</v>
          </cell>
          <cell r="H587">
            <v>0</v>
          </cell>
          <cell r="J587">
            <v>0</v>
          </cell>
          <cell r="K587">
            <v>0</v>
          </cell>
          <cell r="L587">
            <v>0</v>
          </cell>
          <cell r="M587">
            <v>0</v>
          </cell>
          <cell r="N587">
            <v>0</v>
          </cell>
        </row>
        <row r="588">
          <cell r="E588">
            <v>0</v>
          </cell>
          <cell r="F588">
            <v>0</v>
          </cell>
          <cell r="G588">
            <v>0</v>
          </cell>
          <cell r="H588">
            <v>0</v>
          </cell>
          <cell r="J588">
            <v>0</v>
          </cell>
          <cell r="K588">
            <v>0</v>
          </cell>
          <cell r="L588">
            <v>0</v>
          </cell>
          <cell r="M588">
            <v>0</v>
          </cell>
          <cell r="N588">
            <v>0</v>
          </cell>
        </row>
        <row r="589">
          <cell r="E589">
            <v>0</v>
          </cell>
          <cell r="F589">
            <v>0</v>
          </cell>
          <cell r="G589">
            <v>0</v>
          </cell>
          <cell r="H589">
            <v>0</v>
          </cell>
          <cell r="J589">
            <v>0</v>
          </cell>
          <cell r="K589">
            <v>0</v>
          </cell>
          <cell r="L589">
            <v>0</v>
          </cell>
          <cell r="M589">
            <v>0</v>
          </cell>
          <cell r="N589">
            <v>0</v>
          </cell>
        </row>
        <row r="590">
          <cell r="E590">
            <v>0</v>
          </cell>
          <cell r="F590">
            <v>0</v>
          </cell>
          <cell r="G590">
            <v>0</v>
          </cell>
          <cell r="H590">
            <v>0</v>
          </cell>
          <cell r="J590">
            <v>0</v>
          </cell>
          <cell r="K590">
            <v>0</v>
          </cell>
          <cell r="L590">
            <v>0</v>
          </cell>
          <cell r="M590">
            <v>0</v>
          </cell>
          <cell r="N590">
            <v>0</v>
          </cell>
        </row>
        <row r="591">
          <cell r="E591">
            <v>0</v>
          </cell>
          <cell r="F591">
            <v>0</v>
          </cell>
          <cell r="G591">
            <v>0</v>
          </cell>
          <cell r="H591">
            <v>0</v>
          </cell>
          <cell r="J591">
            <v>0</v>
          </cell>
          <cell r="K591">
            <v>0</v>
          </cell>
          <cell r="L591">
            <v>0</v>
          </cell>
          <cell r="M591">
            <v>0</v>
          </cell>
          <cell r="N591">
            <v>0</v>
          </cell>
        </row>
        <row r="592">
          <cell r="E592">
            <v>0</v>
          </cell>
          <cell r="F592">
            <v>0</v>
          </cell>
          <cell r="G592">
            <v>0</v>
          </cell>
          <cell r="H592">
            <v>0</v>
          </cell>
          <cell r="J592">
            <v>0</v>
          </cell>
          <cell r="K592">
            <v>0</v>
          </cell>
          <cell r="L592">
            <v>0</v>
          </cell>
          <cell r="M592">
            <v>0</v>
          </cell>
          <cell r="N592">
            <v>0</v>
          </cell>
        </row>
        <row r="593">
          <cell r="E593">
            <v>0</v>
          </cell>
          <cell r="F593">
            <v>0</v>
          </cell>
          <cell r="G593">
            <v>0</v>
          </cell>
          <cell r="H593">
            <v>0</v>
          </cell>
          <cell r="J593">
            <v>0</v>
          </cell>
          <cell r="K593">
            <v>0</v>
          </cell>
          <cell r="L593">
            <v>0</v>
          </cell>
          <cell r="M593">
            <v>0</v>
          </cell>
          <cell r="N593">
            <v>0</v>
          </cell>
        </row>
        <row r="594">
          <cell r="E594">
            <v>0</v>
          </cell>
          <cell r="F594">
            <v>0</v>
          </cell>
          <cell r="G594">
            <v>0</v>
          </cell>
          <cell r="H594">
            <v>0</v>
          </cell>
          <cell r="J594">
            <v>0</v>
          </cell>
          <cell r="K594">
            <v>0</v>
          </cell>
          <cell r="L594">
            <v>0</v>
          </cell>
          <cell r="M594">
            <v>0</v>
          </cell>
          <cell r="N594">
            <v>0</v>
          </cell>
        </row>
        <row r="595">
          <cell r="E595">
            <v>0</v>
          </cell>
          <cell r="F595">
            <v>0</v>
          </cell>
          <cell r="G595">
            <v>0</v>
          </cell>
          <cell r="H595">
            <v>0</v>
          </cell>
          <cell r="J595">
            <v>0</v>
          </cell>
          <cell r="K595">
            <v>0</v>
          </cell>
          <cell r="L595">
            <v>0</v>
          </cell>
          <cell r="M595">
            <v>0</v>
          </cell>
          <cell r="N595">
            <v>0</v>
          </cell>
        </row>
        <row r="596">
          <cell r="E596">
            <v>0</v>
          </cell>
          <cell r="F596">
            <v>0</v>
          </cell>
          <cell r="G596">
            <v>0</v>
          </cell>
          <cell r="H596">
            <v>0</v>
          </cell>
          <cell r="J596">
            <v>0</v>
          </cell>
          <cell r="K596">
            <v>0</v>
          </cell>
          <cell r="L596">
            <v>0</v>
          </cell>
          <cell r="M596">
            <v>0</v>
          </cell>
          <cell r="N596">
            <v>0</v>
          </cell>
        </row>
        <row r="597">
          <cell r="E597">
            <v>0</v>
          </cell>
          <cell r="F597">
            <v>0</v>
          </cell>
          <cell r="G597">
            <v>0</v>
          </cell>
          <cell r="H597">
            <v>0</v>
          </cell>
          <cell r="J597">
            <v>0</v>
          </cell>
          <cell r="K597">
            <v>0</v>
          </cell>
          <cell r="L597">
            <v>0</v>
          </cell>
          <cell r="M597">
            <v>0</v>
          </cell>
          <cell r="N597">
            <v>0</v>
          </cell>
        </row>
        <row r="598">
          <cell r="E598">
            <v>0</v>
          </cell>
          <cell r="F598">
            <v>0</v>
          </cell>
          <cell r="G598">
            <v>0</v>
          </cell>
          <cell r="H598">
            <v>0</v>
          </cell>
          <cell r="J598">
            <v>0</v>
          </cell>
          <cell r="K598">
            <v>0</v>
          </cell>
          <cell r="L598">
            <v>0</v>
          </cell>
          <cell r="M598">
            <v>0</v>
          </cell>
          <cell r="N598">
            <v>0</v>
          </cell>
        </row>
        <row r="599">
          <cell r="E599">
            <v>0</v>
          </cell>
          <cell r="F599">
            <v>0</v>
          </cell>
          <cell r="G599">
            <v>0</v>
          </cell>
          <cell r="H599">
            <v>0</v>
          </cell>
          <cell r="J599">
            <v>0</v>
          </cell>
          <cell r="K599">
            <v>0</v>
          </cell>
          <cell r="L599">
            <v>0</v>
          </cell>
          <cell r="M599">
            <v>0</v>
          </cell>
          <cell r="N599">
            <v>0</v>
          </cell>
        </row>
        <row r="600">
          <cell r="E600">
            <v>0</v>
          </cell>
          <cell r="F600">
            <v>0</v>
          </cell>
          <cell r="G600">
            <v>0</v>
          </cell>
          <cell r="H600">
            <v>0</v>
          </cell>
          <cell r="J600">
            <v>0</v>
          </cell>
          <cell r="K600">
            <v>0</v>
          </cell>
          <cell r="L600">
            <v>0</v>
          </cell>
          <cell r="M600">
            <v>0</v>
          </cell>
          <cell r="N600">
            <v>0</v>
          </cell>
        </row>
        <row r="601">
          <cell r="E601">
            <v>0</v>
          </cell>
          <cell r="F601">
            <v>0</v>
          </cell>
          <cell r="G601">
            <v>0</v>
          </cell>
          <cell r="H601">
            <v>0</v>
          </cell>
          <cell r="J601">
            <v>0</v>
          </cell>
          <cell r="K601">
            <v>0</v>
          </cell>
          <cell r="L601">
            <v>0</v>
          </cell>
          <cell r="M601">
            <v>0</v>
          </cell>
          <cell r="N601">
            <v>0</v>
          </cell>
        </row>
        <row r="602">
          <cell r="E602">
            <v>0</v>
          </cell>
          <cell r="F602">
            <v>0</v>
          </cell>
          <cell r="G602">
            <v>0</v>
          </cell>
          <cell r="H602">
            <v>0</v>
          </cell>
          <cell r="J602">
            <v>0</v>
          </cell>
          <cell r="K602">
            <v>0</v>
          </cell>
          <cell r="L602">
            <v>0</v>
          </cell>
          <cell r="M602">
            <v>0</v>
          </cell>
          <cell r="N602">
            <v>0</v>
          </cell>
        </row>
        <row r="603">
          <cell r="E603">
            <v>0</v>
          </cell>
          <cell r="F603">
            <v>0</v>
          </cell>
          <cell r="G603">
            <v>0</v>
          </cell>
          <cell r="H603">
            <v>0</v>
          </cell>
          <cell r="J603">
            <v>0</v>
          </cell>
          <cell r="K603">
            <v>0</v>
          </cell>
          <cell r="L603">
            <v>0</v>
          </cell>
          <cell r="M603">
            <v>0</v>
          </cell>
          <cell r="N603">
            <v>0</v>
          </cell>
        </row>
        <row r="604">
          <cell r="E604">
            <v>0</v>
          </cell>
          <cell r="F604">
            <v>0</v>
          </cell>
          <cell r="G604">
            <v>0</v>
          </cell>
          <cell r="H604">
            <v>0</v>
          </cell>
          <cell r="J604">
            <v>0</v>
          </cell>
          <cell r="K604">
            <v>0</v>
          </cell>
          <cell r="L604">
            <v>0</v>
          </cell>
          <cell r="M604">
            <v>0</v>
          </cell>
          <cell r="N604">
            <v>0</v>
          </cell>
        </row>
        <row r="605">
          <cell r="E605">
            <v>0</v>
          </cell>
          <cell r="F605">
            <v>0</v>
          </cell>
          <cell r="G605">
            <v>0</v>
          </cell>
          <cell r="H605">
            <v>0</v>
          </cell>
          <cell r="J605">
            <v>0</v>
          </cell>
          <cell r="K605">
            <v>0</v>
          </cell>
          <cell r="L605">
            <v>0</v>
          </cell>
          <cell r="M605">
            <v>0</v>
          </cell>
          <cell r="N605">
            <v>0</v>
          </cell>
        </row>
        <row r="606">
          <cell r="E606">
            <v>0</v>
          </cell>
          <cell r="F606">
            <v>0</v>
          </cell>
          <cell r="G606">
            <v>0</v>
          </cell>
          <cell r="H606">
            <v>0</v>
          </cell>
          <cell r="J606">
            <v>0</v>
          </cell>
          <cell r="K606">
            <v>0</v>
          </cell>
          <cell r="L606">
            <v>0</v>
          </cell>
          <cell r="M606">
            <v>0</v>
          </cell>
          <cell r="N606">
            <v>0</v>
          </cell>
        </row>
        <row r="607">
          <cell r="E607">
            <v>0</v>
          </cell>
          <cell r="F607">
            <v>0</v>
          </cell>
          <cell r="G607">
            <v>0</v>
          </cell>
          <cell r="H607">
            <v>0</v>
          </cell>
          <cell r="J607">
            <v>0</v>
          </cell>
          <cell r="K607">
            <v>0</v>
          </cell>
          <cell r="L607">
            <v>0</v>
          </cell>
          <cell r="M607">
            <v>0</v>
          </cell>
          <cell r="N607">
            <v>0</v>
          </cell>
        </row>
        <row r="608">
          <cell r="E608">
            <v>0</v>
          </cell>
          <cell r="F608">
            <v>0</v>
          </cell>
          <cell r="G608">
            <v>0</v>
          </cell>
          <cell r="H608">
            <v>0</v>
          </cell>
          <cell r="J608">
            <v>0</v>
          </cell>
          <cell r="K608">
            <v>0</v>
          </cell>
          <cell r="L608">
            <v>0</v>
          </cell>
          <cell r="M608">
            <v>0</v>
          </cell>
          <cell r="N608">
            <v>0</v>
          </cell>
        </row>
        <row r="609">
          <cell r="E609">
            <v>0</v>
          </cell>
          <cell r="F609">
            <v>0</v>
          </cell>
          <cell r="G609">
            <v>0</v>
          </cell>
          <cell r="H609">
            <v>0</v>
          </cell>
          <cell r="J609">
            <v>0</v>
          </cell>
          <cell r="K609">
            <v>0</v>
          </cell>
          <cell r="L609">
            <v>0</v>
          </cell>
          <cell r="M609">
            <v>0</v>
          </cell>
          <cell r="N609">
            <v>0</v>
          </cell>
        </row>
        <row r="610">
          <cell r="E610">
            <v>0</v>
          </cell>
          <cell r="F610">
            <v>0</v>
          </cell>
          <cell r="G610">
            <v>0</v>
          </cell>
          <cell r="H610">
            <v>0</v>
          </cell>
          <cell r="J610">
            <v>0</v>
          </cell>
          <cell r="K610">
            <v>0</v>
          </cell>
          <cell r="L610">
            <v>0</v>
          </cell>
          <cell r="M610">
            <v>0</v>
          </cell>
          <cell r="N610">
            <v>0</v>
          </cell>
        </row>
        <row r="611">
          <cell r="E611">
            <v>0</v>
          </cell>
          <cell r="F611">
            <v>0</v>
          </cell>
          <cell r="G611">
            <v>0</v>
          </cell>
          <cell r="H611">
            <v>0</v>
          </cell>
          <cell r="J611">
            <v>0</v>
          </cell>
          <cell r="K611">
            <v>0</v>
          </cell>
          <cell r="L611">
            <v>0</v>
          </cell>
          <cell r="M611">
            <v>0</v>
          </cell>
          <cell r="N611">
            <v>0</v>
          </cell>
        </row>
        <row r="612">
          <cell r="E612">
            <v>0</v>
          </cell>
          <cell r="F612">
            <v>0</v>
          </cell>
          <cell r="G612">
            <v>0</v>
          </cell>
          <cell r="H612">
            <v>0</v>
          </cell>
          <cell r="J612">
            <v>0</v>
          </cell>
          <cell r="K612">
            <v>0</v>
          </cell>
          <cell r="L612">
            <v>0</v>
          </cell>
          <cell r="M612">
            <v>0</v>
          </cell>
          <cell r="N612">
            <v>0</v>
          </cell>
        </row>
        <row r="613">
          <cell r="E613">
            <v>0</v>
          </cell>
          <cell r="F613">
            <v>0</v>
          </cell>
          <cell r="G613">
            <v>0</v>
          </cell>
          <cell r="H613">
            <v>0</v>
          </cell>
          <cell r="J613">
            <v>0</v>
          </cell>
          <cell r="K613">
            <v>0</v>
          </cell>
          <cell r="L613">
            <v>0</v>
          </cell>
          <cell r="M613">
            <v>0</v>
          </cell>
          <cell r="N613">
            <v>0</v>
          </cell>
        </row>
        <row r="614">
          <cell r="E614">
            <v>0</v>
          </cell>
          <cell r="F614">
            <v>0</v>
          </cell>
          <cell r="G614">
            <v>0</v>
          </cell>
          <cell r="H614">
            <v>0</v>
          </cell>
          <cell r="J614">
            <v>0</v>
          </cell>
          <cell r="K614">
            <v>0</v>
          </cell>
          <cell r="L614">
            <v>0</v>
          </cell>
          <cell r="M614">
            <v>0</v>
          </cell>
          <cell r="N614">
            <v>0</v>
          </cell>
        </row>
        <row r="615">
          <cell r="E615">
            <v>0</v>
          </cell>
          <cell r="F615">
            <v>0</v>
          </cell>
          <cell r="G615">
            <v>0</v>
          </cell>
          <cell r="H615">
            <v>0</v>
          </cell>
          <cell r="J615">
            <v>0</v>
          </cell>
          <cell r="K615">
            <v>0</v>
          </cell>
          <cell r="L615">
            <v>0</v>
          </cell>
          <cell r="M615">
            <v>0</v>
          </cell>
          <cell r="N615">
            <v>0</v>
          </cell>
        </row>
        <row r="616">
          <cell r="E616">
            <v>0</v>
          </cell>
          <cell r="F616">
            <v>0</v>
          </cell>
          <cell r="G616">
            <v>0</v>
          </cell>
          <cell r="H616">
            <v>0</v>
          </cell>
          <cell r="J616">
            <v>0</v>
          </cell>
          <cell r="K616">
            <v>0</v>
          </cell>
          <cell r="L616">
            <v>0</v>
          </cell>
          <cell r="M616">
            <v>0</v>
          </cell>
          <cell r="N616">
            <v>0</v>
          </cell>
        </row>
        <row r="617">
          <cell r="E617">
            <v>0</v>
          </cell>
          <cell r="F617">
            <v>0</v>
          </cell>
          <cell r="G617">
            <v>0</v>
          </cell>
          <cell r="H617">
            <v>0</v>
          </cell>
          <cell r="J617">
            <v>0</v>
          </cell>
          <cell r="K617">
            <v>0</v>
          </cell>
          <cell r="L617">
            <v>0</v>
          </cell>
          <cell r="M617">
            <v>0</v>
          </cell>
          <cell r="N617">
            <v>0</v>
          </cell>
        </row>
        <row r="618">
          <cell r="E618">
            <v>0</v>
          </cell>
          <cell r="F618">
            <v>0</v>
          </cell>
          <cell r="G618">
            <v>0</v>
          </cell>
          <cell r="H618">
            <v>0</v>
          </cell>
          <cell r="J618">
            <v>0</v>
          </cell>
          <cell r="K618">
            <v>0</v>
          </cell>
          <cell r="L618">
            <v>0</v>
          </cell>
          <cell r="M618">
            <v>0</v>
          </cell>
          <cell r="N618">
            <v>0</v>
          </cell>
        </row>
        <row r="619">
          <cell r="E619">
            <v>0</v>
          </cell>
          <cell r="F619">
            <v>0</v>
          </cell>
          <cell r="G619">
            <v>0</v>
          </cell>
          <cell r="H619">
            <v>0</v>
          </cell>
          <cell r="J619">
            <v>0</v>
          </cell>
          <cell r="K619">
            <v>0</v>
          </cell>
          <cell r="L619">
            <v>0</v>
          </cell>
          <cell r="M619">
            <v>0</v>
          </cell>
          <cell r="N619">
            <v>0</v>
          </cell>
        </row>
        <row r="620">
          <cell r="E620">
            <v>0</v>
          </cell>
          <cell r="F620">
            <v>0</v>
          </cell>
          <cell r="G620">
            <v>0</v>
          </cell>
          <cell r="H620">
            <v>0</v>
          </cell>
          <cell r="J620">
            <v>0</v>
          </cell>
          <cell r="K620">
            <v>0</v>
          </cell>
          <cell r="L620">
            <v>0</v>
          </cell>
          <cell r="M620">
            <v>0</v>
          </cell>
          <cell r="N620">
            <v>0</v>
          </cell>
        </row>
        <row r="621">
          <cell r="E621">
            <v>0</v>
          </cell>
          <cell r="F621">
            <v>0</v>
          </cell>
          <cell r="G621">
            <v>0</v>
          </cell>
          <cell r="H621">
            <v>0</v>
          </cell>
          <cell r="J621">
            <v>0</v>
          </cell>
          <cell r="K621">
            <v>0</v>
          </cell>
          <cell r="L621">
            <v>0</v>
          </cell>
          <cell r="M621">
            <v>0</v>
          </cell>
          <cell r="N621">
            <v>0</v>
          </cell>
        </row>
        <row r="622">
          <cell r="E622">
            <v>0</v>
          </cell>
          <cell r="F622">
            <v>0</v>
          </cell>
          <cell r="G622">
            <v>0</v>
          </cell>
          <cell r="H622">
            <v>0</v>
          </cell>
          <cell r="J622">
            <v>0</v>
          </cell>
          <cell r="K622">
            <v>0</v>
          </cell>
          <cell r="L622">
            <v>0</v>
          </cell>
          <cell r="M622">
            <v>0</v>
          </cell>
          <cell r="N622">
            <v>0</v>
          </cell>
        </row>
        <row r="623">
          <cell r="E623">
            <v>0</v>
          </cell>
          <cell r="F623">
            <v>0</v>
          </cell>
          <cell r="G623">
            <v>0</v>
          </cell>
          <cell r="H623">
            <v>0</v>
          </cell>
          <cell r="J623">
            <v>0</v>
          </cell>
          <cell r="K623">
            <v>0</v>
          </cell>
          <cell r="L623">
            <v>0</v>
          </cell>
          <cell r="M623">
            <v>0</v>
          </cell>
          <cell r="N623">
            <v>0</v>
          </cell>
        </row>
        <row r="624">
          <cell r="E624">
            <v>0</v>
          </cell>
          <cell r="F624">
            <v>0</v>
          </cell>
          <cell r="G624">
            <v>0</v>
          </cell>
          <cell r="H624">
            <v>0</v>
          </cell>
          <cell r="J624">
            <v>0</v>
          </cell>
          <cell r="K624">
            <v>0</v>
          </cell>
          <cell r="L624">
            <v>0</v>
          </cell>
          <cell r="M624">
            <v>0</v>
          </cell>
          <cell r="N624">
            <v>0</v>
          </cell>
        </row>
        <row r="625">
          <cell r="E625">
            <v>0</v>
          </cell>
          <cell r="F625">
            <v>0</v>
          </cell>
          <cell r="G625">
            <v>0</v>
          </cell>
          <cell r="H625">
            <v>0</v>
          </cell>
          <cell r="J625">
            <v>0</v>
          </cell>
          <cell r="K625">
            <v>0</v>
          </cell>
          <cell r="L625">
            <v>0</v>
          </cell>
          <cell r="M625">
            <v>0</v>
          </cell>
          <cell r="N625">
            <v>0</v>
          </cell>
        </row>
        <row r="626">
          <cell r="E626">
            <v>0</v>
          </cell>
          <cell r="F626">
            <v>0</v>
          </cell>
          <cell r="G626">
            <v>0</v>
          </cell>
          <cell r="H626">
            <v>0</v>
          </cell>
          <cell r="J626">
            <v>0</v>
          </cell>
          <cell r="K626">
            <v>0</v>
          </cell>
          <cell r="L626">
            <v>0</v>
          </cell>
          <cell r="M626">
            <v>0</v>
          </cell>
          <cell r="N626">
            <v>0</v>
          </cell>
        </row>
        <row r="627">
          <cell r="E627">
            <v>0</v>
          </cell>
          <cell r="F627">
            <v>0</v>
          </cell>
          <cell r="G627">
            <v>0</v>
          </cell>
          <cell r="H627">
            <v>0</v>
          </cell>
          <cell r="J627">
            <v>0</v>
          </cell>
          <cell r="K627">
            <v>0</v>
          </cell>
          <cell r="L627">
            <v>0</v>
          </cell>
          <cell r="M627">
            <v>0</v>
          </cell>
          <cell r="N627">
            <v>0</v>
          </cell>
        </row>
        <row r="628">
          <cell r="E628">
            <v>0</v>
          </cell>
          <cell r="F628">
            <v>0</v>
          </cell>
          <cell r="G628">
            <v>0</v>
          </cell>
          <cell r="H628">
            <v>0</v>
          </cell>
          <cell r="J628">
            <v>0</v>
          </cell>
          <cell r="K628">
            <v>0</v>
          </cell>
          <cell r="L628">
            <v>0</v>
          </cell>
          <cell r="M628">
            <v>0</v>
          </cell>
          <cell r="N628">
            <v>0</v>
          </cell>
        </row>
        <row r="629">
          <cell r="E629">
            <v>0</v>
          </cell>
          <cell r="F629">
            <v>0</v>
          </cell>
          <cell r="G629">
            <v>0</v>
          </cell>
          <cell r="H629">
            <v>0</v>
          </cell>
          <cell r="J629">
            <v>0</v>
          </cell>
          <cell r="K629">
            <v>0</v>
          </cell>
          <cell r="L629">
            <v>0</v>
          </cell>
          <cell r="M629">
            <v>0</v>
          </cell>
          <cell r="N629">
            <v>0</v>
          </cell>
        </row>
        <row r="630">
          <cell r="E630">
            <v>0</v>
          </cell>
          <cell r="F630">
            <v>0</v>
          </cell>
          <cell r="G630">
            <v>0</v>
          </cell>
          <cell r="H630">
            <v>0</v>
          </cell>
          <cell r="J630">
            <v>0</v>
          </cell>
          <cell r="K630">
            <v>0</v>
          </cell>
          <cell r="L630">
            <v>0</v>
          </cell>
          <cell r="M630">
            <v>0</v>
          </cell>
          <cell r="N630">
            <v>0</v>
          </cell>
        </row>
        <row r="631">
          <cell r="E631">
            <v>0</v>
          </cell>
          <cell r="F631">
            <v>0</v>
          </cell>
          <cell r="G631">
            <v>0</v>
          </cell>
          <cell r="H631">
            <v>0</v>
          </cell>
          <cell r="J631">
            <v>0</v>
          </cell>
          <cell r="K631">
            <v>0</v>
          </cell>
          <cell r="L631">
            <v>0</v>
          </cell>
          <cell r="M631">
            <v>0</v>
          </cell>
          <cell r="N631">
            <v>0</v>
          </cell>
        </row>
        <row r="632">
          <cell r="E632">
            <v>0</v>
          </cell>
          <cell r="F632">
            <v>0</v>
          </cell>
          <cell r="G632">
            <v>0</v>
          </cell>
          <cell r="H632">
            <v>0</v>
          </cell>
          <cell r="J632">
            <v>0</v>
          </cell>
          <cell r="K632">
            <v>0</v>
          </cell>
          <cell r="L632">
            <v>0</v>
          </cell>
          <cell r="M632">
            <v>0</v>
          </cell>
          <cell r="N632">
            <v>0</v>
          </cell>
        </row>
        <row r="633">
          <cell r="E633">
            <v>0</v>
          </cell>
          <cell r="F633">
            <v>0</v>
          </cell>
          <cell r="G633">
            <v>0</v>
          </cell>
          <cell r="H633">
            <v>0</v>
          </cell>
          <cell r="J633">
            <v>0</v>
          </cell>
          <cell r="K633">
            <v>0</v>
          </cell>
          <cell r="L633">
            <v>0</v>
          </cell>
          <cell r="M633">
            <v>0</v>
          </cell>
          <cell r="N633">
            <v>0</v>
          </cell>
        </row>
        <row r="634">
          <cell r="E634">
            <v>0</v>
          </cell>
          <cell r="F634">
            <v>0</v>
          </cell>
          <cell r="G634">
            <v>0</v>
          </cell>
          <cell r="H634">
            <v>0</v>
          </cell>
          <cell r="J634">
            <v>0</v>
          </cell>
          <cell r="K634">
            <v>0</v>
          </cell>
          <cell r="L634">
            <v>0</v>
          </cell>
          <cell r="M634">
            <v>0</v>
          </cell>
          <cell r="N634">
            <v>0</v>
          </cell>
        </row>
        <row r="635">
          <cell r="E635">
            <v>0</v>
          </cell>
          <cell r="F635">
            <v>0</v>
          </cell>
          <cell r="G635">
            <v>0</v>
          </cell>
          <cell r="H635">
            <v>0</v>
          </cell>
          <cell r="J635">
            <v>0</v>
          </cell>
          <cell r="K635">
            <v>0</v>
          </cell>
          <cell r="L635">
            <v>0</v>
          </cell>
          <cell r="M635">
            <v>0</v>
          </cell>
          <cell r="N635">
            <v>0</v>
          </cell>
        </row>
        <row r="636">
          <cell r="E636">
            <v>0</v>
          </cell>
          <cell r="F636">
            <v>0</v>
          </cell>
          <cell r="G636">
            <v>0</v>
          </cell>
          <cell r="H636">
            <v>0</v>
          </cell>
          <cell r="J636">
            <v>0</v>
          </cell>
          <cell r="K636">
            <v>0</v>
          </cell>
          <cell r="L636">
            <v>0</v>
          </cell>
          <cell r="M636">
            <v>0</v>
          </cell>
          <cell r="N636">
            <v>0</v>
          </cell>
        </row>
        <row r="637">
          <cell r="E637">
            <v>0</v>
          </cell>
          <cell r="F637">
            <v>0</v>
          </cell>
          <cell r="G637">
            <v>0</v>
          </cell>
          <cell r="H637">
            <v>0</v>
          </cell>
          <cell r="J637">
            <v>0</v>
          </cell>
          <cell r="K637">
            <v>0</v>
          </cell>
          <cell r="L637">
            <v>0</v>
          </cell>
          <cell r="M637">
            <v>0</v>
          </cell>
          <cell r="N637">
            <v>0</v>
          </cell>
        </row>
        <row r="638">
          <cell r="E638">
            <v>0</v>
          </cell>
          <cell r="F638">
            <v>0</v>
          </cell>
          <cell r="G638">
            <v>0</v>
          </cell>
          <cell r="H638">
            <v>0</v>
          </cell>
          <cell r="J638">
            <v>0</v>
          </cell>
          <cell r="K638">
            <v>0</v>
          </cell>
          <cell r="L638">
            <v>0</v>
          </cell>
          <cell r="M638">
            <v>0</v>
          </cell>
          <cell r="N638">
            <v>0</v>
          </cell>
        </row>
        <row r="639">
          <cell r="E639">
            <v>0</v>
          </cell>
          <cell r="F639">
            <v>0</v>
          </cell>
          <cell r="G639">
            <v>0</v>
          </cell>
          <cell r="H639">
            <v>0</v>
          </cell>
          <cell r="J639">
            <v>0</v>
          </cell>
          <cell r="K639">
            <v>0</v>
          </cell>
          <cell r="L639">
            <v>0</v>
          </cell>
          <cell r="M639">
            <v>0</v>
          </cell>
          <cell r="N639">
            <v>0</v>
          </cell>
        </row>
        <row r="640">
          <cell r="E640">
            <v>0</v>
          </cell>
          <cell r="F640">
            <v>0</v>
          </cell>
          <cell r="G640">
            <v>0</v>
          </cell>
          <cell r="H640">
            <v>0</v>
          </cell>
          <cell r="J640">
            <v>0</v>
          </cell>
          <cell r="K640">
            <v>0</v>
          </cell>
          <cell r="L640">
            <v>0</v>
          </cell>
          <cell r="M640">
            <v>0</v>
          </cell>
          <cell r="N640">
            <v>0</v>
          </cell>
        </row>
        <row r="641">
          <cell r="E641">
            <v>0</v>
          </cell>
          <cell r="F641">
            <v>0</v>
          </cell>
          <cell r="G641">
            <v>0</v>
          </cell>
          <cell r="H641">
            <v>0</v>
          </cell>
          <cell r="J641">
            <v>0</v>
          </cell>
          <cell r="K641">
            <v>0</v>
          </cell>
          <cell r="L641">
            <v>0</v>
          </cell>
          <cell r="M641">
            <v>0</v>
          </cell>
          <cell r="N641">
            <v>0</v>
          </cell>
        </row>
        <row r="642">
          <cell r="E642">
            <v>0</v>
          </cell>
          <cell r="F642">
            <v>0</v>
          </cell>
          <cell r="G642">
            <v>0</v>
          </cell>
          <cell r="H642">
            <v>0</v>
          </cell>
          <cell r="J642">
            <v>0</v>
          </cell>
          <cell r="K642">
            <v>0</v>
          </cell>
          <cell r="L642">
            <v>0</v>
          </cell>
          <cell r="M642">
            <v>0</v>
          </cell>
          <cell r="N642">
            <v>0</v>
          </cell>
        </row>
        <row r="643">
          <cell r="E643">
            <v>0</v>
          </cell>
          <cell r="F643">
            <v>0</v>
          </cell>
          <cell r="G643">
            <v>0</v>
          </cell>
          <cell r="H643">
            <v>0</v>
          </cell>
          <cell r="J643">
            <v>0</v>
          </cell>
          <cell r="K643">
            <v>0</v>
          </cell>
          <cell r="L643">
            <v>0</v>
          </cell>
          <cell r="M643">
            <v>0</v>
          </cell>
          <cell r="N643">
            <v>0</v>
          </cell>
        </row>
        <row r="644">
          <cell r="E644">
            <v>0</v>
          </cell>
          <cell r="F644">
            <v>0</v>
          </cell>
          <cell r="G644">
            <v>0</v>
          </cell>
          <cell r="H644">
            <v>0</v>
          </cell>
          <cell r="J644">
            <v>0</v>
          </cell>
          <cell r="K644">
            <v>0</v>
          </cell>
          <cell r="L644">
            <v>0</v>
          </cell>
          <cell r="M644">
            <v>0</v>
          </cell>
          <cell r="N644">
            <v>0</v>
          </cell>
        </row>
        <row r="645">
          <cell r="E645">
            <v>0</v>
          </cell>
          <cell r="F645">
            <v>0</v>
          </cell>
          <cell r="G645">
            <v>0</v>
          </cell>
          <cell r="H645">
            <v>0</v>
          </cell>
          <cell r="J645">
            <v>0</v>
          </cell>
          <cell r="K645">
            <v>0</v>
          </cell>
          <cell r="L645">
            <v>0</v>
          </cell>
          <cell r="M645">
            <v>0</v>
          </cell>
          <cell r="N645">
            <v>0</v>
          </cell>
        </row>
        <row r="646">
          <cell r="E646">
            <v>0</v>
          </cell>
          <cell r="F646">
            <v>0</v>
          </cell>
          <cell r="G646">
            <v>0</v>
          </cell>
          <cell r="H646">
            <v>0</v>
          </cell>
          <cell r="J646">
            <v>0</v>
          </cell>
          <cell r="K646">
            <v>0</v>
          </cell>
          <cell r="L646">
            <v>0</v>
          </cell>
          <cell r="M646">
            <v>0</v>
          </cell>
          <cell r="N646">
            <v>0</v>
          </cell>
        </row>
        <row r="647">
          <cell r="E647">
            <v>0</v>
          </cell>
          <cell r="F647">
            <v>0</v>
          </cell>
          <cell r="G647">
            <v>0</v>
          </cell>
          <cell r="H647">
            <v>0</v>
          </cell>
          <cell r="J647">
            <v>0</v>
          </cell>
          <cell r="K647">
            <v>0</v>
          </cell>
          <cell r="L647">
            <v>0</v>
          </cell>
          <cell r="M647">
            <v>0</v>
          </cell>
          <cell r="N647">
            <v>0</v>
          </cell>
        </row>
        <row r="648">
          <cell r="E648">
            <v>0</v>
          </cell>
          <cell r="F648">
            <v>0</v>
          </cell>
          <cell r="G648">
            <v>0</v>
          </cell>
          <cell r="H648">
            <v>0</v>
          </cell>
          <cell r="J648">
            <v>0</v>
          </cell>
          <cell r="K648">
            <v>0</v>
          </cell>
          <cell r="L648">
            <v>0</v>
          </cell>
          <cell r="M648">
            <v>0</v>
          </cell>
          <cell r="N648">
            <v>0</v>
          </cell>
        </row>
        <row r="649">
          <cell r="E649">
            <v>0</v>
          </cell>
          <cell r="F649">
            <v>0</v>
          </cell>
          <cell r="G649">
            <v>0</v>
          </cell>
          <cell r="H649">
            <v>0</v>
          </cell>
          <cell r="J649">
            <v>0</v>
          </cell>
          <cell r="K649">
            <v>0</v>
          </cell>
          <cell r="L649">
            <v>0</v>
          </cell>
          <cell r="M649">
            <v>0</v>
          </cell>
          <cell r="N649">
            <v>0</v>
          </cell>
        </row>
        <row r="650">
          <cell r="E650">
            <v>0</v>
          </cell>
          <cell r="F650">
            <v>0</v>
          </cell>
          <cell r="G650">
            <v>0</v>
          </cell>
          <cell r="H650">
            <v>0</v>
          </cell>
          <cell r="J650">
            <v>0</v>
          </cell>
          <cell r="K650">
            <v>0</v>
          </cell>
          <cell r="L650">
            <v>0</v>
          </cell>
          <cell r="M650">
            <v>0</v>
          </cell>
          <cell r="N650">
            <v>0</v>
          </cell>
        </row>
        <row r="651">
          <cell r="E651">
            <v>0</v>
          </cell>
          <cell r="F651">
            <v>0</v>
          </cell>
          <cell r="G651">
            <v>0</v>
          </cell>
          <cell r="H651">
            <v>0</v>
          </cell>
          <cell r="J651">
            <v>0</v>
          </cell>
          <cell r="K651">
            <v>0</v>
          </cell>
          <cell r="L651">
            <v>0</v>
          </cell>
          <cell r="M651">
            <v>0</v>
          </cell>
          <cell r="N651">
            <v>0</v>
          </cell>
        </row>
        <row r="652">
          <cell r="E652">
            <v>0</v>
          </cell>
          <cell r="F652">
            <v>0</v>
          </cell>
          <cell r="G652">
            <v>0</v>
          </cell>
          <cell r="H652">
            <v>0</v>
          </cell>
          <cell r="J652">
            <v>0</v>
          </cell>
          <cell r="K652">
            <v>0</v>
          </cell>
          <cell r="L652">
            <v>0</v>
          </cell>
          <cell r="M652">
            <v>0</v>
          </cell>
          <cell r="N652">
            <v>0</v>
          </cell>
        </row>
        <row r="653">
          <cell r="E653">
            <v>0</v>
          </cell>
          <cell r="F653">
            <v>0</v>
          </cell>
          <cell r="G653">
            <v>0</v>
          </cell>
          <cell r="H653">
            <v>0</v>
          </cell>
          <cell r="J653">
            <v>0</v>
          </cell>
          <cell r="K653">
            <v>0</v>
          </cell>
          <cell r="L653">
            <v>0</v>
          </cell>
          <cell r="M653">
            <v>0</v>
          </cell>
          <cell r="N653">
            <v>0</v>
          </cell>
        </row>
        <row r="654">
          <cell r="E654">
            <v>0</v>
          </cell>
          <cell r="F654">
            <v>0</v>
          </cell>
          <cell r="G654">
            <v>0</v>
          </cell>
          <cell r="H654">
            <v>0</v>
          </cell>
          <cell r="J654">
            <v>0</v>
          </cell>
          <cell r="K654">
            <v>0</v>
          </cell>
          <cell r="L654">
            <v>0</v>
          </cell>
          <cell r="M654">
            <v>0</v>
          </cell>
          <cell r="N654">
            <v>0</v>
          </cell>
        </row>
        <row r="655">
          <cell r="E655">
            <v>0</v>
          </cell>
          <cell r="F655">
            <v>0</v>
          </cell>
          <cell r="G655">
            <v>0</v>
          </cell>
          <cell r="H655">
            <v>0</v>
          </cell>
          <cell r="J655">
            <v>0</v>
          </cell>
          <cell r="K655">
            <v>0</v>
          </cell>
          <cell r="L655">
            <v>0</v>
          </cell>
          <cell r="M655">
            <v>0</v>
          </cell>
          <cell r="N655">
            <v>0</v>
          </cell>
        </row>
        <row r="656">
          <cell r="E656">
            <v>0</v>
          </cell>
          <cell r="F656">
            <v>0</v>
          </cell>
          <cell r="G656">
            <v>0</v>
          </cell>
          <cell r="H656">
            <v>0</v>
          </cell>
          <cell r="J656">
            <v>0</v>
          </cell>
          <cell r="K656">
            <v>0</v>
          </cell>
          <cell r="L656">
            <v>0</v>
          </cell>
          <cell r="M656">
            <v>0</v>
          </cell>
          <cell r="N656">
            <v>0</v>
          </cell>
        </row>
        <row r="657">
          <cell r="E657">
            <v>0</v>
          </cell>
          <cell r="F657">
            <v>0</v>
          </cell>
          <cell r="G657">
            <v>0</v>
          </cell>
          <cell r="H657">
            <v>0</v>
          </cell>
          <cell r="J657">
            <v>0</v>
          </cell>
          <cell r="K657">
            <v>0</v>
          </cell>
          <cell r="L657">
            <v>0</v>
          </cell>
          <cell r="M657">
            <v>0</v>
          </cell>
          <cell r="N657">
            <v>0</v>
          </cell>
        </row>
        <row r="658">
          <cell r="E658">
            <v>0</v>
          </cell>
          <cell r="F658">
            <v>0</v>
          </cell>
          <cell r="G658">
            <v>0</v>
          </cell>
          <cell r="H658">
            <v>0</v>
          </cell>
          <cell r="J658">
            <v>0</v>
          </cell>
          <cell r="K658">
            <v>0</v>
          </cell>
          <cell r="L658">
            <v>0</v>
          </cell>
          <cell r="M658">
            <v>0</v>
          </cell>
          <cell r="N658">
            <v>0</v>
          </cell>
        </row>
        <row r="659">
          <cell r="E659">
            <v>0</v>
          </cell>
          <cell r="F659">
            <v>0</v>
          </cell>
          <cell r="G659">
            <v>0</v>
          </cell>
          <cell r="H659">
            <v>0</v>
          </cell>
          <cell r="J659">
            <v>0</v>
          </cell>
          <cell r="K659">
            <v>0</v>
          </cell>
          <cell r="L659">
            <v>0</v>
          </cell>
          <cell r="M659">
            <v>0</v>
          </cell>
          <cell r="N659">
            <v>0</v>
          </cell>
        </row>
        <row r="660">
          <cell r="E660">
            <v>0</v>
          </cell>
          <cell r="F660">
            <v>0</v>
          </cell>
          <cell r="G660">
            <v>0</v>
          </cell>
          <cell r="H660">
            <v>0</v>
          </cell>
          <cell r="J660">
            <v>0</v>
          </cell>
          <cell r="K660">
            <v>0</v>
          </cell>
          <cell r="L660">
            <v>0</v>
          </cell>
          <cell r="M660">
            <v>0</v>
          </cell>
          <cell r="N660">
            <v>0</v>
          </cell>
        </row>
        <row r="661">
          <cell r="E661">
            <v>0</v>
          </cell>
          <cell r="F661">
            <v>0</v>
          </cell>
          <cell r="G661">
            <v>0</v>
          </cell>
          <cell r="H661">
            <v>0</v>
          </cell>
          <cell r="J661">
            <v>0</v>
          </cell>
          <cell r="K661">
            <v>0</v>
          </cell>
          <cell r="L661">
            <v>0</v>
          </cell>
          <cell r="M661">
            <v>0</v>
          </cell>
          <cell r="N661">
            <v>0</v>
          </cell>
        </row>
        <row r="662">
          <cell r="E662">
            <v>0</v>
          </cell>
          <cell r="F662">
            <v>0</v>
          </cell>
          <cell r="G662">
            <v>0</v>
          </cell>
          <cell r="H662">
            <v>0</v>
          </cell>
          <cell r="J662">
            <v>0</v>
          </cell>
          <cell r="K662">
            <v>0</v>
          </cell>
          <cell r="L662">
            <v>0</v>
          </cell>
          <cell r="M662">
            <v>0</v>
          </cell>
          <cell r="N662">
            <v>0</v>
          </cell>
        </row>
        <row r="663">
          <cell r="E663">
            <v>0</v>
          </cell>
          <cell r="F663">
            <v>0</v>
          </cell>
          <cell r="G663">
            <v>0</v>
          </cell>
          <cell r="H663">
            <v>0</v>
          </cell>
          <cell r="J663">
            <v>0</v>
          </cell>
          <cell r="K663">
            <v>0</v>
          </cell>
          <cell r="L663">
            <v>0</v>
          </cell>
          <cell r="M663">
            <v>0</v>
          </cell>
          <cell r="N663">
            <v>0</v>
          </cell>
        </row>
        <row r="664">
          <cell r="E664">
            <v>0</v>
          </cell>
          <cell r="F664">
            <v>0</v>
          </cell>
          <cell r="G664">
            <v>0</v>
          </cell>
          <cell r="H664">
            <v>0</v>
          </cell>
          <cell r="J664">
            <v>0</v>
          </cell>
          <cell r="K664">
            <v>0</v>
          </cell>
          <cell r="L664">
            <v>0</v>
          </cell>
          <cell r="M664">
            <v>0</v>
          </cell>
          <cell r="N664">
            <v>0</v>
          </cell>
        </row>
        <row r="665">
          <cell r="E665">
            <v>0</v>
          </cell>
          <cell r="F665">
            <v>0</v>
          </cell>
          <cell r="G665">
            <v>0</v>
          </cell>
          <cell r="H665">
            <v>0</v>
          </cell>
          <cell r="J665">
            <v>0</v>
          </cell>
          <cell r="K665">
            <v>0</v>
          </cell>
          <cell r="L665">
            <v>0</v>
          </cell>
          <cell r="M665">
            <v>0</v>
          </cell>
          <cell r="N665">
            <v>0</v>
          </cell>
        </row>
        <row r="666">
          <cell r="E666">
            <v>0</v>
          </cell>
          <cell r="F666">
            <v>0</v>
          </cell>
          <cell r="G666">
            <v>0</v>
          </cell>
          <cell r="H666">
            <v>0</v>
          </cell>
          <cell r="J666">
            <v>0</v>
          </cell>
          <cell r="K666">
            <v>0</v>
          </cell>
          <cell r="L666">
            <v>0</v>
          </cell>
          <cell r="M666">
            <v>0</v>
          </cell>
          <cell r="N666">
            <v>0</v>
          </cell>
        </row>
        <row r="667">
          <cell r="E667">
            <v>0</v>
          </cell>
          <cell r="F667">
            <v>0</v>
          </cell>
          <cell r="G667">
            <v>0</v>
          </cell>
          <cell r="H667">
            <v>0</v>
          </cell>
          <cell r="J667">
            <v>0</v>
          </cell>
          <cell r="K667">
            <v>0</v>
          </cell>
          <cell r="L667">
            <v>0</v>
          </cell>
          <cell r="M667">
            <v>0</v>
          </cell>
          <cell r="N667">
            <v>0</v>
          </cell>
        </row>
        <row r="668">
          <cell r="E668">
            <v>0</v>
          </cell>
          <cell r="F668">
            <v>0</v>
          </cell>
          <cell r="G668">
            <v>0</v>
          </cell>
          <cell r="H668">
            <v>0</v>
          </cell>
          <cell r="J668">
            <v>0</v>
          </cell>
          <cell r="K668">
            <v>0</v>
          </cell>
          <cell r="L668">
            <v>0</v>
          </cell>
          <cell r="M668">
            <v>0</v>
          </cell>
          <cell r="N668">
            <v>0</v>
          </cell>
        </row>
        <row r="669">
          <cell r="E669">
            <v>0</v>
          </cell>
          <cell r="F669">
            <v>0</v>
          </cell>
          <cell r="G669">
            <v>0</v>
          </cell>
          <cell r="H669">
            <v>0</v>
          </cell>
          <cell r="J669">
            <v>0</v>
          </cell>
          <cell r="K669">
            <v>0</v>
          </cell>
          <cell r="L669">
            <v>0</v>
          </cell>
          <cell r="M669">
            <v>0</v>
          </cell>
          <cell r="N669">
            <v>0</v>
          </cell>
        </row>
        <row r="670">
          <cell r="E670">
            <v>0</v>
          </cell>
          <cell r="F670">
            <v>0</v>
          </cell>
          <cell r="G670">
            <v>0</v>
          </cell>
          <cell r="H670">
            <v>0</v>
          </cell>
          <cell r="J670">
            <v>0</v>
          </cell>
          <cell r="K670">
            <v>0</v>
          </cell>
          <cell r="L670">
            <v>0</v>
          </cell>
          <cell r="M670">
            <v>0</v>
          </cell>
          <cell r="N670">
            <v>0</v>
          </cell>
        </row>
        <row r="671">
          <cell r="E671">
            <v>0</v>
          </cell>
          <cell r="F671">
            <v>0</v>
          </cell>
          <cell r="G671">
            <v>0</v>
          </cell>
          <cell r="H671">
            <v>0</v>
          </cell>
          <cell r="J671">
            <v>0</v>
          </cell>
          <cell r="K671">
            <v>0</v>
          </cell>
          <cell r="L671">
            <v>0</v>
          </cell>
          <cell r="M671">
            <v>0</v>
          </cell>
          <cell r="N671">
            <v>0</v>
          </cell>
        </row>
        <row r="672">
          <cell r="E672">
            <v>0</v>
          </cell>
          <cell r="F672">
            <v>0</v>
          </cell>
          <cell r="G672">
            <v>0</v>
          </cell>
          <cell r="H672">
            <v>0</v>
          </cell>
          <cell r="J672">
            <v>0</v>
          </cell>
          <cell r="K672">
            <v>0</v>
          </cell>
          <cell r="L672">
            <v>0</v>
          </cell>
          <cell r="M672">
            <v>0</v>
          </cell>
          <cell r="N672">
            <v>0</v>
          </cell>
        </row>
        <row r="673">
          <cell r="E673">
            <v>0</v>
          </cell>
          <cell r="F673">
            <v>0</v>
          </cell>
          <cell r="G673">
            <v>0</v>
          </cell>
          <cell r="H673">
            <v>0</v>
          </cell>
          <cell r="J673">
            <v>0</v>
          </cell>
          <cell r="K673">
            <v>0</v>
          </cell>
          <cell r="L673">
            <v>0</v>
          </cell>
          <cell r="M673">
            <v>0</v>
          </cell>
          <cell r="N673">
            <v>0</v>
          </cell>
        </row>
        <row r="674">
          <cell r="E674">
            <v>0</v>
          </cell>
          <cell r="F674">
            <v>0</v>
          </cell>
          <cell r="G674">
            <v>0</v>
          </cell>
          <cell r="H674">
            <v>0</v>
          </cell>
          <cell r="J674">
            <v>0</v>
          </cell>
          <cell r="K674">
            <v>0</v>
          </cell>
          <cell r="L674">
            <v>0</v>
          </cell>
          <cell r="M674">
            <v>0</v>
          </cell>
          <cell r="N674">
            <v>0</v>
          </cell>
        </row>
        <row r="675">
          <cell r="E675">
            <v>0</v>
          </cell>
          <cell r="F675">
            <v>0</v>
          </cell>
          <cell r="G675">
            <v>0</v>
          </cell>
          <cell r="H675">
            <v>0</v>
          </cell>
          <cell r="J675">
            <v>0</v>
          </cell>
          <cell r="K675">
            <v>0</v>
          </cell>
          <cell r="L675">
            <v>0</v>
          </cell>
          <cell r="M675">
            <v>0</v>
          </cell>
          <cell r="N675">
            <v>0</v>
          </cell>
        </row>
        <row r="676">
          <cell r="E676">
            <v>0</v>
          </cell>
          <cell r="F676">
            <v>0</v>
          </cell>
          <cell r="G676">
            <v>0</v>
          </cell>
          <cell r="H676">
            <v>0</v>
          </cell>
          <cell r="J676">
            <v>0</v>
          </cell>
          <cell r="K676">
            <v>0</v>
          </cell>
          <cell r="L676">
            <v>0</v>
          </cell>
          <cell r="M676">
            <v>0</v>
          </cell>
          <cell r="N676">
            <v>0</v>
          </cell>
        </row>
        <row r="677">
          <cell r="E677">
            <v>0</v>
          </cell>
          <cell r="F677">
            <v>0</v>
          </cell>
          <cell r="G677">
            <v>0</v>
          </cell>
          <cell r="H677">
            <v>0</v>
          </cell>
          <cell r="J677">
            <v>0</v>
          </cell>
          <cell r="K677">
            <v>0</v>
          </cell>
          <cell r="L677">
            <v>0</v>
          </cell>
          <cell r="M677">
            <v>0</v>
          </cell>
          <cell r="N677">
            <v>0</v>
          </cell>
        </row>
        <row r="678">
          <cell r="E678">
            <v>0</v>
          </cell>
          <cell r="F678">
            <v>0</v>
          </cell>
          <cell r="G678">
            <v>0</v>
          </cell>
          <cell r="H678">
            <v>0</v>
          </cell>
          <cell r="J678">
            <v>0</v>
          </cell>
          <cell r="K678">
            <v>0</v>
          </cell>
          <cell r="L678">
            <v>0</v>
          </cell>
          <cell r="M678">
            <v>0</v>
          </cell>
          <cell r="N678">
            <v>0</v>
          </cell>
        </row>
        <row r="679">
          <cell r="E679">
            <v>0</v>
          </cell>
          <cell r="F679">
            <v>0</v>
          </cell>
          <cell r="G679">
            <v>0</v>
          </cell>
          <cell r="H679">
            <v>0</v>
          </cell>
          <cell r="J679">
            <v>0</v>
          </cell>
          <cell r="K679">
            <v>0</v>
          </cell>
          <cell r="L679">
            <v>0</v>
          </cell>
          <cell r="M679">
            <v>0</v>
          </cell>
          <cell r="N679">
            <v>0</v>
          </cell>
        </row>
        <row r="680">
          <cell r="E680">
            <v>0</v>
          </cell>
          <cell r="F680">
            <v>0</v>
          </cell>
          <cell r="G680">
            <v>0</v>
          </cell>
          <cell r="H680">
            <v>0</v>
          </cell>
          <cell r="J680">
            <v>0</v>
          </cell>
          <cell r="K680">
            <v>0</v>
          </cell>
          <cell r="L680">
            <v>0</v>
          </cell>
          <cell r="M680">
            <v>0</v>
          </cell>
          <cell r="N680">
            <v>0</v>
          </cell>
        </row>
        <row r="681">
          <cell r="E681">
            <v>0</v>
          </cell>
          <cell r="F681">
            <v>0</v>
          </cell>
          <cell r="G681">
            <v>0</v>
          </cell>
          <cell r="H681">
            <v>0</v>
          </cell>
          <cell r="J681">
            <v>0</v>
          </cell>
          <cell r="K681">
            <v>0</v>
          </cell>
          <cell r="L681">
            <v>0</v>
          </cell>
          <cell r="M681">
            <v>0</v>
          </cell>
          <cell r="N681">
            <v>0</v>
          </cell>
        </row>
        <row r="682">
          <cell r="E682">
            <v>0</v>
          </cell>
          <cell r="F682">
            <v>0</v>
          </cell>
          <cell r="G682">
            <v>0</v>
          </cell>
          <cell r="H682">
            <v>0</v>
          </cell>
          <cell r="J682">
            <v>0</v>
          </cell>
          <cell r="K682">
            <v>0</v>
          </cell>
          <cell r="L682">
            <v>0</v>
          </cell>
          <cell r="M682">
            <v>0</v>
          </cell>
          <cell r="N682">
            <v>0</v>
          </cell>
        </row>
        <row r="683">
          <cell r="E683">
            <v>0</v>
          </cell>
          <cell r="F683">
            <v>0</v>
          </cell>
          <cell r="G683">
            <v>0</v>
          </cell>
          <cell r="H683">
            <v>0</v>
          </cell>
          <cell r="J683">
            <v>0</v>
          </cell>
          <cell r="K683">
            <v>0</v>
          </cell>
          <cell r="L683">
            <v>0</v>
          </cell>
          <cell r="M683">
            <v>0</v>
          </cell>
          <cell r="N683">
            <v>0</v>
          </cell>
        </row>
        <row r="684">
          <cell r="E684">
            <v>0</v>
          </cell>
          <cell r="F684">
            <v>0</v>
          </cell>
          <cell r="G684">
            <v>0</v>
          </cell>
          <cell r="H684">
            <v>0</v>
          </cell>
          <cell r="J684">
            <v>0</v>
          </cell>
          <cell r="K684">
            <v>0</v>
          </cell>
          <cell r="L684">
            <v>0</v>
          </cell>
          <cell r="M684">
            <v>0</v>
          </cell>
          <cell r="N684">
            <v>0</v>
          </cell>
        </row>
        <row r="685">
          <cell r="E685">
            <v>0</v>
          </cell>
          <cell r="F685">
            <v>0</v>
          </cell>
          <cell r="G685">
            <v>0</v>
          </cell>
          <cell r="H685">
            <v>0</v>
          </cell>
          <cell r="J685">
            <v>0</v>
          </cell>
          <cell r="K685">
            <v>0</v>
          </cell>
          <cell r="L685">
            <v>0</v>
          </cell>
          <cell r="M685">
            <v>0</v>
          </cell>
          <cell r="N685">
            <v>0</v>
          </cell>
        </row>
        <row r="686">
          <cell r="E686">
            <v>0</v>
          </cell>
          <cell r="F686">
            <v>0</v>
          </cell>
          <cell r="G686">
            <v>0</v>
          </cell>
          <cell r="H686">
            <v>0</v>
          </cell>
          <cell r="J686">
            <v>0</v>
          </cell>
          <cell r="K686">
            <v>0</v>
          </cell>
          <cell r="L686">
            <v>0</v>
          </cell>
          <cell r="M686">
            <v>0</v>
          </cell>
          <cell r="N686">
            <v>0</v>
          </cell>
        </row>
        <row r="687">
          <cell r="E687">
            <v>0</v>
          </cell>
          <cell r="F687">
            <v>0</v>
          </cell>
          <cell r="G687">
            <v>0</v>
          </cell>
          <cell r="H687">
            <v>0</v>
          </cell>
          <cell r="J687">
            <v>0</v>
          </cell>
          <cell r="K687">
            <v>0</v>
          </cell>
          <cell r="L687">
            <v>0</v>
          </cell>
          <cell r="M687">
            <v>0</v>
          </cell>
          <cell r="N687">
            <v>0</v>
          </cell>
        </row>
        <row r="688">
          <cell r="E688">
            <v>0</v>
          </cell>
          <cell r="F688">
            <v>0</v>
          </cell>
          <cell r="G688">
            <v>0</v>
          </cell>
          <cell r="H688">
            <v>0</v>
          </cell>
          <cell r="J688">
            <v>0</v>
          </cell>
          <cell r="K688">
            <v>0</v>
          </cell>
          <cell r="L688">
            <v>0</v>
          </cell>
          <cell r="M688">
            <v>0</v>
          </cell>
          <cell r="N688">
            <v>0</v>
          </cell>
        </row>
        <row r="689">
          <cell r="E689">
            <v>0</v>
          </cell>
          <cell r="F689">
            <v>0</v>
          </cell>
          <cell r="G689">
            <v>0</v>
          </cell>
          <cell r="H689">
            <v>0</v>
          </cell>
          <cell r="J689">
            <v>0</v>
          </cell>
          <cell r="K689">
            <v>0</v>
          </cell>
          <cell r="L689">
            <v>0</v>
          </cell>
          <cell r="M689">
            <v>0</v>
          </cell>
          <cell r="N689">
            <v>0</v>
          </cell>
        </row>
        <row r="690">
          <cell r="E690">
            <v>0</v>
          </cell>
          <cell r="F690">
            <v>0</v>
          </cell>
          <cell r="G690">
            <v>0</v>
          </cell>
          <cell r="H690">
            <v>0</v>
          </cell>
          <cell r="J690">
            <v>0</v>
          </cell>
          <cell r="K690">
            <v>0</v>
          </cell>
          <cell r="L690">
            <v>0</v>
          </cell>
          <cell r="M690">
            <v>0</v>
          </cell>
          <cell r="N690">
            <v>0</v>
          </cell>
        </row>
        <row r="691">
          <cell r="E691">
            <v>0</v>
          </cell>
          <cell r="F691">
            <v>0</v>
          </cell>
          <cell r="G691">
            <v>0</v>
          </cell>
          <cell r="H691">
            <v>0</v>
          </cell>
          <cell r="J691">
            <v>0</v>
          </cell>
          <cell r="K691">
            <v>0</v>
          </cell>
          <cell r="L691">
            <v>0</v>
          </cell>
          <cell r="M691">
            <v>0</v>
          </cell>
          <cell r="N691">
            <v>0</v>
          </cell>
        </row>
        <row r="692">
          <cell r="E692">
            <v>0</v>
          </cell>
          <cell r="F692">
            <v>0</v>
          </cell>
          <cell r="G692">
            <v>0</v>
          </cell>
          <cell r="H692">
            <v>0</v>
          </cell>
          <cell r="J692">
            <v>0</v>
          </cell>
          <cell r="K692">
            <v>0</v>
          </cell>
          <cell r="L692">
            <v>0</v>
          </cell>
          <cell r="M692">
            <v>0</v>
          </cell>
          <cell r="N692">
            <v>0</v>
          </cell>
        </row>
        <row r="693">
          <cell r="E693">
            <v>0</v>
          </cell>
          <cell r="F693">
            <v>0</v>
          </cell>
          <cell r="G693">
            <v>0</v>
          </cell>
          <cell r="H693">
            <v>0</v>
          </cell>
          <cell r="J693">
            <v>0</v>
          </cell>
          <cell r="K693">
            <v>0</v>
          </cell>
          <cell r="L693">
            <v>0</v>
          </cell>
          <cell r="M693">
            <v>0</v>
          </cell>
          <cell r="N693">
            <v>0</v>
          </cell>
        </row>
        <row r="694">
          <cell r="E694">
            <v>0</v>
          </cell>
          <cell r="F694">
            <v>0</v>
          </cell>
          <cell r="G694">
            <v>0</v>
          </cell>
          <cell r="H694">
            <v>0</v>
          </cell>
          <cell r="J694">
            <v>0</v>
          </cell>
          <cell r="K694">
            <v>0</v>
          </cell>
          <cell r="L694">
            <v>0</v>
          </cell>
          <cell r="M694">
            <v>0</v>
          </cell>
          <cell r="N694">
            <v>0</v>
          </cell>
        </row>
        <row r="695">
          <cell r="E695">
            <v>0</v>
          </cell>
          <cell r="F695">
            <v>0</v>
          </cell>
          <cell r="G695">
            <v>0</v>
          </cell>
          <cell r="H695">
            <v>0</v>
          </cell>
          <cell r="J695">
            <v>0</v>
          </cell>
          <cell r="K695">
            <v>0</v>
          </cell>
          <cell r="L695">
            <v>0</v>
          </cell>
          <cell r="M695">
            <v>0</v>
          </cell>
          <cell r="N695">
            <v>0</v>
          </cell>
        </row>
        <row r="696">
          <cell r="E696">
            <v>0</v>
          </cell>
          <cell r="F696">
            <v>0</v>
          </cell>
          <cell r="G696">
            <v>0</v>
          </cell>
          <cell r="H696">
            <v>0</v>
          </cell>
          <cell r="J696">
            <v>0</v>
          </cell>
          <cell r="K696">
            <v>0</v>
          </cell>
          <cell r="L696">
            <v>0</v>
          </cell>
          <cell r="M696">
            <v>0</v>
          </cell>
          <cell r="N696">
            <v>0</v>
          </cell>
        </row>
        <row r="697">
          <cell r="E697">
            <v>0</v>
          </cell>
          <cell r="F697">
            <v>0</v>
          </cell>
          <cell r="G697">
            <v>0</v>
          </cell>
          <cell r="H697">
            <v>0</v>
          </cell>
          <cell r="J697">
            <v>0</v>
          </cell>
          <cell r="K697">
            <v>0</v>
          </cell>
          <cell r="L697">
            <v>0</v>
          </cell>
          <cell r="M697">
            <v>0</v>
          </cell>
          <cell r="N697">
            <v>0</v>
          </cell>
        </row>
        <row r="698">
          <cell r="E698">
            <v>0</v>
          </cell>
          <cell r="F698">
            <v>0</v>
          </cell>
          <cell r="G698">
            <v>0</v>
          </cell>
          <cell r="H698">
            <v>0</v>
          </cell>
          <cell r="J698">
            <v>0</v>
          </cell>
          <cell r="K698">
            <v>0</v>
          </cell>
          <cell r="L698">
            <v>0</v>
          </cell>
          <cell r="M698">
            <v>0</v>
          </cell>
          <cell r="N698">
            <v>0</v>
          </cell>
        </row>
        <row r="699">
          <cell r="E699">
            <v>0</v>
          </cell>
          <cell r="F699">
            <v>0</v>
          </cell>
          <cell r="G699">
            <v>0</v>
          </cell>
          <cell r="H699">
            <v>0</v>
          </cell>
          <cell r="J699">
            <v>0</v>
          </cell>
          <cell r="K699">
            <v>0</v>
          </cell>
          <cell r="L699">
            <v>0</v>
          </cell>
          <cell r="M699">
            <v>0</v>
          </cell>
          <cell r="N699">
            <v>0</v>
          </cell>
        </row>
        <row r="700">
          <cell r="E700">
            <v>0</v>
          </cell>
          <cell r="F700">
            <v>0</v>
          </cell>
          <cell r="G700">
            <v>0</v>
          </cell>
          <cell r="H700">
            <v>0</v>
          </cell>
          <cell r="J700">
            <v>0</v>
          </cell>
          <cell r="K700">
            <v>0</v>
          </cell>
          <cell r="L700">
            <v>0</v>
          </cell>
          <cell r="M700">
            <v>0</v>
          </cell>
          <cell r="N700">
            <v>0</v>
          </cell>
        </row>
        <row r="701">
          <cell r="E701">
            <v>0</v>
          </cell>
          <cell r="F701">
            <v>0</v>
          </cell>
          <cell r="G701">
            <v>0</v>
          </cell>
          <cell r="H701">
            <v>0</v>
          </cell>
          <cell r="J701">
            <v>0</v>
          </cell>
          <cell r="K701">
            <v>0</v>
          </cell>
          <cell r="L701">
            <v>0</v>
          </cell>
          <cell r="M701">
            <v>0</v>
          </cell>
          <cell r="N701">
            <v>0</v>
          </cell>
        </row>
        <row r="702">
          <cell r="E702">
            <v>0</v>
          </cell>
          <cell r="F702">
            <v>0</v>
          </cell>
          <cell r="G702">
            <v>0</v>
          </cell>
          <cell r="H702">
            <v>0</v>
          </cell>
          <cell r="J702">
            <v>0</v>
          </cell>
          <cell r="K702">
            <v>0</v>
          </cell>
          <cell r="L702">
            <v>0</v>
          </cell>
          <cell r="M702">
            <v>0</v>
          </cell>
          <cell r="N702">
            <v>0</v>
          </cell>
        </row>
        <row r="703">
          <cell r="E703">
            <v>0</v>
          </cell>
          <cell r="F703">
            <v>0</v>
          </cell>
          <cell r="G703">
            <v>0</v>
          </cell>
          <cell r="H703">
            <v>0</v>
          </cell>
          <cell r="J703">
            <v>0</v>
          </cell>
          <cell r="K703">
            <v>0</v>
          </cell>
          <cell r="L703">
            <v>0</v>
          </cell>
          <cell r="M703">
            <v>0</v>
          </cell>
          <cell r="N703">
            <v>0</v>
          </cell>
        </row>
        <row r="704">
          <cell r="E704">
            <v>0</v>
          </cell>
          <cell r="F704">
            <v>0</v>
          </cell>
          <cell r="G704">
            <v>0</v>
          </cell>
          <cell r="H704">
            <v>0</v>
          </cell>
          <cell r="J704">
            <v>0</v>
          </cell>
          <cell r="K704">
            <v>0</v>
          </cell>
          <cell r="L704">
            <v>0</v>
          </cell>
          <cell r="M704">
            <v>0</v>
          </cell>
          <cell r="N704">
            <v>0</v>
          </cell>
        </row>
        <row r="705">
          <cell r="E705">
            <v>0</v>
          </cell>
          <cell r="F705">
            <v>0</v>
          </cell>
          <cell r="G705">
            <v>0</v>
          </cell>
          <cell r="H705">
            <v>0</v>
          </cell>
          <cell r="J705">
            <v>0</v>
          </cell>
          <cell r="K705">
            <v>0</v>
          </cell>
          <cell r="L705">
            <v>0</v>
          </cell>
          <cell r="M705">
            <v>0</v>
          </cell>
          <cell r="N705">
            <v>0</v>
          </cell>
        </row>
        <row r="706">
          <cell r="E706">
            <v>0</v>
          </cell>
          <cell r="F706">
            <v>0</v>
          </cell>
          <cell r="G706">
            <v>0</v>
          </cell>
          <cell r="H706">
            <v>0</v>
          </cell>
          <cell r="J706">
            <v>0</v>
          </cell>
          <cell r="K706">
            <v>0</v>
          </cell>
          <cell r="L706">
            <v>0</v>
          </cell>
          <cell r="M706">
            <v>0</v>
          </cell>
          <cell r="N706">
            <v>0</v>
          </cell>
        </row>
        <row r="707">
          <cell r="E707">
            <v>0</v>
          </cell>
          <cell r="F707">
            <v>0</v>
          </cell>
          <cell r="G707">
            <v>0</v>
          </cell>
          <cell r="H707">
            <v>0</v>
          </cell>
          <cell r="J707">
            <v>0</v>
          </cell>
          <cell r="K707">
            <v>0</v>
          </cell>
          <cell r="L707">
            <v>0</v>
          </cell>
          <cell r="M707">
            <v>0</v>
          </cell>
          <cell r="N707">
            <v>0</v>
          </cell>
        </row>
        <row r="708">
          <cell r="E708">
            <v>0</v>
          </cell>
          <cell r="F708">
            <v>0</v>
          </cell>
          <cell r="G708">
            <v>0</v>
          </cell>
          <cell r="H708">
            <v>0</v>
          </cell>
          <cell r="J708">
            <v>0</v>
          </cell>
          <cell r="K708">
            <v>0</v>
          </cell>
          <cell r="L708">
            <v>0</v>
          </cell>
          <cell r="M708">
            <v>0</v>
          </cell>
          <cell r="N708">
            <v>0</v>
          </cell>
        </row>
        <row r="709">
          <cell r="E709">
            <v>0</v>
          </cell>
          <cell r="F709">
            <v>0</v>
          </cell>
          <cell r="G709">
            <v>0</v>
          </cell>
          <cell r="H709">
            <v>0</v>
          </cell>
          <cell r="J709">
            <v>0</v>
          </cell>
          <cell r="K709">
            <v>0</v>
          </cell>
          <cell r="L709">
            <v>0</v>
          </cell>
          <cell r="M709">
            <v>0</v>
          </cell>
          <cell r="N709">
            <v>0</v>
          </cell>
        </row>
        <row r="710">
          <cell r="E710">
            <v>0</v>
          </cell>
          <cell r="F710">
            <v>0</v>
          </cell>
          <cell r="G710">
            <v>0</v>
          </cell>
          <cell r="H710">
            <v>0</v>
          </cell>
          <cell r="J710">
            <v>0</v>
          </cell>
          <cell r="K710">
            <v>0</v>
          </cell>
          <cell r="L710">
            <v>0</v>
          </cell>
          <cell r="M710">
            <v>0</v>
          </cell>
          <cell r="N710">
            <v>0</v>
          </cell>
        </row>
        <row r="711">
          <cell r="E711">
            <v>0</v>
          </cell>
          <cell r="F711">
            <v>0</v>
          </cell>
          <cell r="G711">
            <v>0</v>
          </cell>
          <cell r="H711">
            <v>0</v>
          </cell>
          <cell r="J711">
            <v>0</v>
          </cell>
          <cell r="K711">
            <v>0</v>
          </cell>
          <cell r="L711">
            <v>0</v>
          </cell>
          <cell r="M711">
            <v>0</v>
          </cell>
          <cell r="N711">
            <v>0</v>
          </cell>
        </row>
        <row r="712">
          <cell r="E712">
            <v>0</v>
          </cell>
          <cell r="F712">
            <v>0</v>
          </cell>
          <cell r="G712">
            <v>0</v>
          </cell>
          <cell r="H712">
            <v>0</v>
          </cell>
          <cell r="J712">
            <v>0</v>
          </cell>
          <cell r="K712">
            <v>0</v>
          </cell>
          <cell r="L712">
            <v>0</v>
          </cell>
          <cell r="M712">
            <v>0</v>
          </cell>
          <cell r="N712">
            <v>0</v>
          </cell>
        </row>
        <row r="713">
          <cell r="E713">
            <v>0</v>
          </cell>
          <cell r="F713">
            <v>0</v>
          </cell>
          <cell r="G713">
            <v>0</v>
          </cell>
          <cell r="H713">
            <v>0</v>
          </cell>
          <cell r="J713">
            <v>0</v>
          </cell>
          <cell r="K713">
            <v>0</v>
          </cell>
          <cell r="L713">
            <v>0</v>
          </cell>
          <cell r="M713">
            <v>0</v>
          </cell>
          <cell r="N713">
            <v>0</v>
          </cell>
        </row>
        <row r="714">
          <cell r="E714">
            <v>0</v>
          </cell>
          <cell r="F714">
            <v>0</v>
          </cell>
          <cell r="G714">
            <v>0</v>
          </cell>
          <cell r="H714">
            <v>0</v>
          </cell>
          <cell r="J714">
            <v>0</v>
          </cell>
          <cell r="K714">
            <v>0</v>
          </cell>
          <cell r="L714">
            <v>0</v>
          </cell>
          <cell r="M714">
            <v>0</v>
          </cell>
          <cell r="N714">
            <v>0</v>
          </cell>
        </row>
        <row r="715">
          <cell r="E715">
            <v>0</v>
          </cell>
          <cell r="F715">
            <v>0</v>
          </cell>
          <cell r="G715">
            <v>0</v>
          </cell>
          <cell r="H715">
            <v>0</v>
          </cell>
          <cell r="J715">
            <v>0</v>
          </cell>
          <cell r="K715">
            <v>0</v>
          </cell>
          <cell r="L715">
            <v>0</v>
          </cell>
          <cell r="M715">
            <v>0</v>
          </cell>
          <cell r="N715">
            <v>0</v>
          </cell>
        </row>
        <row r="716">
          <cell r="E716">
            <v>0</v>
          </cell>
          <cell r="F716">
            <v>0</v>
          </cell>
          <cell r="G716">
            <v>0</v>
          </cell>
          <cell r="H716">
            <v>0</v>
          </cell>
          <cell r="J716">
            <v>0</v>
          </cell>
          <cell r="K716">
            <v>0</v>
          </cell>
          <cell r="L716">
            <v>0</v>
          </cell>
          <cell r="M716">
            <v>0</v>
          </cell>
          <cell r="N716">
            <v>0</v>
          </cell>
        </row>
        <row r="717">
          <cell r="E717">
            <v>0</v>
          </cell>
          <cell r="F717">
            <v>0</v>
          </cell>
          <cell r="G717">
            <v>0</v>
          </cell>
          <cell r="H717">
            <v>0</v>
          </cell>
          <cell r="J717">
            <v>0</v>
          </cell>
          <cell r="K717">
            <v>0</v>
          </cell>
          <cell r="L717">
            <v>0</v>
          </cell>
          <cell r="M717">
            <v>0</v>
          </cell>
          <cell r="N717">
            <v>0</v>
          </cell>
        </row>
        <row r="718">
          <cell r="E718">
            <v>0</v>
          </cell>
          <cell r="F718">
            <v>0</v>
          </cell>
          <cell r="G718">
            <v>0</v>
          </cell>
          <cell r="H718">
            <v>0</v>
          </cell>
          <cell r="J718">
            <v>0</v>
          </cell>
          <cell r="K718">
            <v>0</v>
          </cell>
          <cell r="L718">
            <v>0</v>
          </cell>
          <cell r="M718">
            <v>0</v>
          </cell>
          <cell r="N718">
            <v>0</v>
          </cell>
        </row>
        <row r="719">
          <cell r="E719">
            <v>0</v>
          </cell>
          <cell r="F719">
            <v>0</v>
          </cell>
          <cell r="G719">
            <v>0</v>
          </cell>
          <cell r="H719">
            <v>0</v>
          </cell>
          <cell r="J719">
            <v>0</v>
          </cell>
          <cell r="K719">
            <v>0</v>
          </cell>
          <cell r="L719">
            <v>0</v>
          </cell>
          <cell r="M719">
            <v>0</v>
          </cell>
          <cell r="N719">
            <v>0</v>
          </cell>
        </row>
        <row r="720">
          <cell r="E720">
            <v>0</v>
          </cell>
          <cell r="F720">
            <v>0</v>
          </cell>
          <cell r="G720">
            <v>0</v>
          </cell>
          <cell r="H720">
            <v>0</v>
          </cell>
          <cell r="J720">
            <v>0</v>
          </cell>
          <cell r="K720">
            <v>0</v>
          </cell>
          <cell r="L720">
            <v>0</v>
          </cell>
          <cell r="M720">
            <v>0</v>
          </cell>
          <cell r="N720">
            <v>0</v>
          </cell>
        </row>
        <row r="721">
          <cell r="E721">
            <v>0</v>
          </cell>
          <cell r="F721">
            <v>0</v>
          </cell>
          <cell r="G721">
            <v>0</v>
          </cell>
          <cell r="H721">
            <v>0</v>
          </cell>
          <cell r="J721">
            <v>0</v>
          </cell>
          <cell r="K721">
            <v>0</v>
          </cell>
          <cell r="L721">
            <v>0</v>
          </cell>
          <cell r="M721">
            <v>0</v>
          </cell>
          <cell r="N721">
            <v>0</v>
          </cell>
        </row>
        <row r="722">
          <cell r="E722">
            <v>0</v>
          </cell>
          <cell r="F722">
            <v>0</v>
          </cell>
          <cell r="G722">
            <v>0</v>
          </cell>
          <cell r="H722">
            <v>0</v>
          </cell>
          <cell r="J722">
            <v>0</v>
          </cell>
          <cell r="K722">
            <v>0</v>
          </cell>
          <cell r="L722">
            <v>0</v>
          </cell>
          <cell r="M722">
            <v>0</v>
          </cell>
          <cell r="N722">
            <v>0</v>
          </cell>
        </row>
        <row r="723">
          <cell r="E723">
            <v>0</v>
          </cell>
          <cell r="F723">
            <v>0</v>
          </cell>
          <cell r="G723">
            <v>0</v>
          </cell>
          <cell r="H723">
            <v>0</v>
          </cell>
          <cell r="J723">
            <v>0</v>
          </cell>
          <cell r="K723">
            <v>0</v>
          </cell>
          <cell r="L723">
            <v>0</v>
          </cell>
          <cell r="M723">
            <v>0</v>
          </cell>
          <cell r="N723">
            <v>0</v>
          </cell>
        </row>
        <row r="724">
          <cell r="E724">
            <v>0</v>
          </cell>
          <cell r="F724">
            <v>0</v>
          </cell>
          <cell r="G724">
            <v>0</v>
          </cell>
          <cell r="H724">
            <v>0</v>
          </cell>
          <cell r="J724">
            <v>0</v>
          </cell>
          <cell r="K724">
            <v>0</v>
          </cell>
          <cell r="L724">
            <v>0</v>
          </cell>
          <cell r="M724">
            <v>0</v>
          </cell>
          <cell r="N724">
            <v>0</v>
          </cell>
        </row>
        <row r="725">
          <cell r="E725">
            <v>0</v>
          </cell>
          <cell r="F725">
            <v>0</v>
          </cell>
          <cell r="G725">
            <v>0</v>
          </cell>
          <cell r="H725">
            <v>0</v>
          </cell>
          <cell r="J725">
            <v>0</v>
          </cell>
          <cell r="K725">
            <v>0</v>
          </cell>
          <cell r="L725">
            <v>0</v>
          </cell>
          <cell r="M725">
            <v>0</v>
          </cell>
          <cell r="N725">
            <v>0</v>
          </cell>
        </row>
        <row r="726">
          <cell r="E726">
            <v>0</v>
          </cell>
          <cell r="F726">
            <v>0</v>
          </cell>
          <cell r="G726">
            <v>0</v>
          </cell>
          <cell r="H726">
            <v>0</v>
          </cell>
          <cell r="J726">
            <v>0</v>
          </cell>
          <cell r="K726">
            <v>0</v>
          </cell>
          <cell r="L726">
            <v>0</v>
          </cell>
          <cell r="M726">
            <v>0</v>
          </cell>
          <cell r="N726">
            <v>0</v>
          </cell>
        </row>
        <row r="727">
          <cell r="E727">
            <v>0</v>
          </cell>
          <cell r="F727">
            <v>0</v>
          </cell>
          <cell r="G727">
            <v>0</v>
          </cell>
          <cell r="H727">
            <v>0</v>
          </cell>
          <cell r="J727">
            <v>0</v>
          </cell>
          <cell r="K727">
            <v>0</v>
          </cell>
          <cell r="L727">
            <v>0</v>
          </cell>
          <cell r="M727">
            <v>0</v>
          </cell>
          <cell r="N727">
            <v>0</v>
          </cell>
        </row>
        <row r="728">
          <cell r="E728">
            <v>0</v>
          </cell>
          <cell r="F728">
            <v>0</v>
          </cell>
          <cell r="G728">
            <v>0</v>
          </cell>
          <cell r="H728">
            <v>0</v>
          </cell>
          <cell r="J728">
            <v>0</v>
          </cell>
          <cell r="K728">
            <v>0</v>
          </cell>
          <cell r="L728">
            <v>0</v>
          </cell>
          <cell r="M728">
            <v>0</v>
          </cell>
          <cell r="N728">
            <v>0</v>
          </cell>
        </row>
        <row r="729">
          <cell r="E729">
            <v>0</v>
          </cell>
          <cell r="F729">
            <v>0</v>
          </cell>
          <cell r="G729">
            <v>0</v>
          </cell>
          <cell r="H729">
            <v>0</v>
          </cell>
          <cell r="J729">
            <v>0</v>
          </cell>
          <cell r="K729">
            <v>0</v>
          </cell>
          <cell r="L729">
            <v>0</v>
          </cell>
          <cell r="M729">
            <v>0</v>
          </cell>
          <cell r="N729">
            <v>0</v>
          </cell>
        </row>
        <row r="730">
          <cell r="E730">
            <v>0</v>
          </cell>
          <cell r="F730">
            <v>0</v>
          </cell>
          <cell r="G730">
            <v>0</v>
          </cell>
          <cell r="H730">
            <v>0</v>
          </cell>
          <cell r="J730">
            <v>0</v>
          </cell>
          <cell r="K730">
            <v>0</v>
          </cell>
          <cell r="L730">
            <v>0</v>
          </cell>
          <cell r="M730">
            <v>0</v>
          </cell>
          <cell r="N730">
            <v>0</v>
          </cell>
        </row>
        <row r="731">
          <cell r="E731">
            <v>0</v>
          </cell>
          <cell r="F731">
            <v>0</v>
          </cell>
          <cell r="G731">
            <v>0</v>
          </cell>
          <cell r="H731">
            <v>0</v>
          </cell>
          <cell r="J731">
            <v>0</v>
          </cell>
          <cell r="K731">
            <v>0</v>
          </cell>
          <cell r="L731">
            <v>0</v>
          </cell>
          <cell r="M731">
            <v>0</v>
          </cell>
          <cell r="N731">
            <v>0</v>
          </cell>
        </row>
        <row r="732">
          <cell r="E732">
            <v>0</v>
          </cell>
          <cell r="F732">
            <v>0</v>
          </cell>
          <cell r="G732">
            <v>0</v>
          </cell>
          <cell r="H732">
            <v>0</v>
          </cell>
          <cell r="J732">
            <v>0</v>
          </cell>
          <cell r="K732">
            <v>0</v>
          </cell>
          <cell r="L732">
            <v>0</v>
          </cell>
          <cell r="M732">
            <v>0</v>
          </cell>
          <cell r="N732">
            <v>0</v>
          </cell>
        </row>
        <row r="733">
          <cell r="E733">
            <v>0</v>
          </cell>
          <cell r="F733">
            <v>0</v>
          </cell>
          <cell r="G733">
            <v>0</v>
          </cell>
          <cell r="H733">
            <v>0</v>
          </cell>
          <cell r="J733">
            <v>0</v>
          </cell>
          <cell r="K733">
            <v>0</v>
          </cell>
          <cell r="L733">
            <v>0</v>
          </cell>
          <cell r="M733">
            <v>0</v>
          </cell>
          <cell r="N733">
            <v>0</v>
          </cell>
        </row>
        <row r="734">
          <cell r="E734">
            <v>0</v>
          </cell>
          <cell r="F734">
            <v>0</v>
          </cell>
          <cell r="G734">
            <v>0</v>
          </cell>
          <cell r="H734">
            <v>0</v>
          </cell>
          <cell r="J734">
            <v>0</v>
          </cell>
          <cell r="K734">
            <v>0</v>
          </cell>
          <cell r="L734">
            <v>0</v>
          </cell>
          <cell r="M734">
            <v>0</v>
          </cell>
          <cell r="N734">
            <v>0</v>
          </cell>
        </row>
        <row r="735">
          <cell r="E735">
            <v>0</v>
          </cell>
          <cell r="F735">
            <v>0</v>
          </cell>
          <cell r="G735">
            <v>0</v>
          </cell>
          <cell r="H735">
            <v>0</v>
          </cell>
          <cell r="J735">
            <v>0</v>
          </cell>
          <cell r="K735">
            <v>0</v>
          </cell>
          <cell r="L735">
            <v>0</v>
          </cell>
          <cell r="M735">
            <v>0</v>
          </cell>
          <cell r="N735">
            <v>0</v>
          </cell>
        </row>
        <row r="736">
          <cell r="E736">
            <v>0</v>
          </cell>
          <cell r="F736">
            <v>0</v>
          </cell>
          <cell r="G736">
            <v>0</v>
          </cell>
          <cell r="H736">
            <v>0</v>
          </cell>
          <cell r="J736">
            <v>0</v>
          </cell>
          <cell r="K736">
            <v>0</v>
          </cell>
          <cell r="L736">
            <v>0</v>
          </cell>
          <cell r="M736">
            <v>0</v>
          </cell>
          <cell r="N736">
            <v>0</v>
          </cell>
        </row>
        <row r="737">
          <cell r="E737">
            <v>0</v>
          </cell>
          <cell r="F737">
            <v>0</v>
          </cell>
          <cell r="G737">
            <v>0</v>
          </cell>
          <cell r="H737">
            <v>0</v>
          </cell>
          <cell r="J737">
            <v>0</v>
          </cell>
          <cell r="K737">
            <v>0</v>
          </cell>
          <cell r="L737">
            <v>0</v>
          </cell>
          <cell r="M737">
            <v>0</v>
          </cell>
          <cell r="N737">
            <v>0</v>
          </cell>
        </row>
        <row r="738">
          <cell r="E738">
            <v>0</v>
          </cell>
          <cell r="F738">
            <v>0</v>
          </cell>
          <cell r="G738">
            <v>0</v>
          </cell>
          <cell r="H738">
            <v>0</v>
          </cell>
          <cell r="J738">
            <v>0</v>
          </cell>
          <cell r="K738">
            <v>0</v>
          </cell>
          <cell r="L738">
            <v>0</v>
          </cell>
          <cell r="M738">
            <v>0</v>
          </cell>
          <cell r="N738">
            <v>0</v>
          </cell>
        </row>
        <row r="739">
          <cell r="E739">
            <v>0</v>
          </cell>
          <cell r="F739">
            <v>0</v>
          </cell>
          <cell r="G739">
            <v>0</v>
          </cell>
          <cell r="H739">
            <v>0</v>
          </cell>
          <cell r="J739">
            <v>0</v>
          </cell>
          <cell r="K739">
            <v>0</v>
          </cell>
          <cell r="L739">
            <v>0</v>
          </cell>
          <cell r="M739">
            <v>0</v>
          </cell>
          <cell r="N739">
            <v>0</v>
          </cell>
        </row>
        <row r="740">
          <cell r="E740">
            <v>0</v>
          </cell>
          <cell r="F740">
            <v>0</v>
          </cell>
          <cell r="G740">
            <v>0</v>
          </cell>
          <cell r="H740">
            <v>0</v>
          </cell>
          <cell r="J740">
            <v>0</v>
          </cell>
          <cell r="K740">
            <v>0</v>
          </cell>
          <cell r="L740">
            <v>0</v>
          </cell>
          <cell r="M740">
            <v>0</v>
          </cell>
          <cell r="N740">
            <v>0</v>
          </cell>
        </row>
        <row r="741">
          <cell r="E741">
            <v>0</v>
          </cell>
          <cell r="F741">
            <v>0</v>
          </cell>
          <cell r="G741">
            <v>0</v>
          </cell>
          <cell r="H741">
            <v>0</v>
          </cell>
          <cell r="J741">
            <v>0</v>
          </cell>
          <cell r="K741">
            <v>0</v>
          </cell>
          <cell r="L741">
            <v>0</v>
          </cell>
          <cell r="M741">
            <v>0</v>
          </cell>
          <cell r="N741">
            <v>0</v>
          </cell>
        </row>
        <row r="742">
          <cell r="E742">
            <v>0</v>
          </cell>
          <cell r="F742">
            <v>0</v>
          </cell>
          <cell r="G742">
            <v>0</v>
          </cell>
          <cell r="H742">
            <v>0</v>
          </cell>
          <cell r="J742">
            <v>0</v>
          </cell>
          <cell r="K742">
            <v>0</v>
          </cell>
          <cell r="L742">
            <v>0</v>
          </cell>
          <cell r="M742">
            <v>0</v>
          </cell>
          <cell r="N742">
            <v>0</v>
          </cell>
        </row>
        <row r="743">
          <cell r="E743">
            <v>0</v>
          </cell>
          <cell r="F743">
            <v>0</v>
          </cell>
          <cell r="G743">
            <v>0</v>
          </cell>
          <cell r="H743">
            <v>0</v>
          </cell>
          <cell r="J743">
            <v>0</v>
          </cell>
          <cell r="K743">
            <v>0</v>
          </cell>
          <cell r="L743">
            <v>0</v>
          </cell>
          <cell r="M743">
            <v>0</v>
          </cell>
          <cell r="N743">
            <v>0</v>
          </cell>
        </row>
        <row r="744">
          <cell r="E744">
            <v>0</v>
          </cell>
          <cell r="F744">
            <v>0</v>
          </cell>
          <cell r="G744">
            <v>0</v>
          </cell>
          <cell r="H744">
            <v>0</v>
          </cell>
          <cell r="J744">
            <v>0</v>
          </cell>
          <cell r="K744">
            <v>0</v>
          </cell>
          <cell r="L744">
            <v>0</v>
          </cell>
          <cell r="M744">
            <v>0</v>
          </cell>
          <cell r="N744">
            <v>0</v>
          </cell>
        </row>
        <row r="745">
          <cell r="E745">
            <v>0</v>
          </cell>
          <cell r="F745">
            <v>0</v>
          </cell>
          <cell r="G745">
            <v>0</v>
          </cell>
          <cell r="H745">
            <v>0</v>
          </cell>
          <cell r="J745">
            <v>0</v>
          </cell>
          <cell r="K745">
            <v>0</v>
          </cell>
          <cell r="L745">
            <v>0</v>
          </cell>
          <cell r="M745">
            <v>0</v>
          </cell>
          <cell r="N745">
            <v>0</v>
          </cell>
        </row>
        <row r="746">
          <cell r="E746">
            <v>0</v>
          </cell>
          <cell r="F746">
            <v>0</v>
          </cell>
          <cell r="G746">
            <v>0</v>
          </cell>
          <cell r="H746">
            <v>0</v>
          </cell>
          <cell r="J746">
            <v>0</v>
          </cell>
          <cell r="K746">
            <v>0</v>
          </cell>
          <cell r="L746">
            <v>0</v>
          </cell>
          <cell r="M746">
            <v>0</v>
          </cell>
          <cell r="N746">
            <v>0</v>
          </cell>
        </row>
        <row r="747">
          <cell r="E747">
            <v>0</v>
          </cell>
          <cell r="F747">
            <v>0</v>
          </cell>
          <cell r="G747">
            <v>0</v>
          </cell>
          <cell r="H747">
            <v>0</v>
          </cell>
          <cell r="J747">
            <v>0</v>
          </cell>
          <cell r="K747">
            <v>0</v>
          </cell>
          <cell r="L747">
            <v>0</v>
          </cell>
          <cell r="M747">
            <v>0</v>
          </cell>
          <cell r="N747">
            <v>0</v>
          </cell>
        </row>
        <row r="748">
          <cell r="E748">
            <v>0</v>
          </cell>
          <cell r="F748">
            <v>0</v>
          </cell>
          <cell r="G748">
            <v>0</v>
          </cell>
          <cell r="H748">
            <v>0</v>
          </cell>
          <cell r="J748">
            <v>0</v>
          </cell>
          <cell r="K748">
            <v>0</v>
          </cell>
          <cell r="L748">
            <v>0</v>
          </cell>
          <cell r="M748">
            <v>0</v>
          </cell>
          <cell r="N748">
            <v>0</v>
          </cell>
        </row>
        <row r="749">
          <cell r="E749">
            <v>0</v>
          </cell>
          <cell r="F749">
            <v>0</v>
          </cell>
          <cell r="G749">
            <v>0</v>
          </cell>
          <cell r="H749">
            <v>0</v>
          </cell>
          <cell r="J749">
            <v>0</v>
          </cell>
          <cell r="K749">
            <v>0</v>
          </cell>
          <cell r="L749">
            <v>0</v>
          </cell>
          <cell r="M749">
            <v>0</v>
          </cell>
          <cell r="N749">
            <v>0</v>
          </cell>
        </row>
        <row r="750">
          <cell r="E750">
            <v>0</v>
          </cell>
          <cell r="F750">
            <v>0</v>
          </cell>
          <cell r="G750">
            <v>0</v>
          </cell>
          <cell r="H750">
            <v>0</v>
          </cell>
          <cell r="J750">
            <v>0</v>
          </cell>
          <cell r="K750">
            <v>0</v>
          </cell>
          <cell r="L750">
            <v>0</v>
          </cell>
          <cell r="M750">
            <v>0</v>
          </cell>
          <cell r="N750">
            <v>0</v>
          </cell>
        </row>
        <row r="751">
          <cell r="E751">
            <v>0</v>
          </cell>
          <cell r="F751">
            <v>0</v>
          </cell>
          <cell r="G751">
            <v>0</v>
          </cell>
          <cell r="H751">
            <v>0</v>
          </cell>
          <cell r="J751">
            <v>0</v>
          </cell>
          <cell r="K751">
            <v>0</v>
          </cell>
          <cell r="L751">
            <v>0</v>
          </cell>
          <cell r="M751">
            <v>0</v>
          </cell>
          <cell r="N751">
            <v>0</v>
          </cell>
        </row>
        <row r="752">
          <cell r="E752">
            <v>0</v>
          </cell>
          <cell r="F752">
            <v>0</v>
          </cell>
          <cell r="G752">
            <v>0</v>
          </cell>
          <cell r="H752">
            <v>0</v>
          </cell>
          <cell r="J752">
            <v>0</v>
          </cell>
          <cell r="K752">
            <v>0</v>
          </cell>
          <cell r="L752">
            <v>0</v>
          </cell>
          <cell r="M752">
            <v>0</v>
          </cell>
          <cell r="N752">
            <v>0</v>
          </cell>
        </row>
        <row r="753">
          <cell r="E753">
            <v>0</v>
          </cell>
          <cell r="F753">
            <v>0</v>
          </cell>
          <cell r="G753">
            <v>0</v>
          </cell>
          <cell r="H753">
            <v>0</v>
          </cell>
          <cell r="J753">
            <v>0</v>
          </cell>
          <cell r="K753">
            <v>0</v>
          </cell>
          <cell r="L753">
            <v>0</v>
          </cell>
          <cell r="M753">
            <v>0</v>
          </cell>
          <cell r="N753">
            <v>0</v>
          </cell>
        </row>
        <row r="754">
          <cell r="E754">
            <v>0</v>
          </cell>
          <cell r="F754">
            <v>0</v>
          </cell>
          <cell r="G754">
            <v>0</v>
          </cell>
          <cell r="H754">
            <v>0</v>
          </cell>
          <cell r="J754">
            <v>0</v>
          </cell>
          <cell r="K754">
            <v>0</v>
          </cell>
          <cell r="L754">
            <v>0</v>
          </cell>
          <cell r="M754">
            <v>0</v>
          </cell>
          <cell r="N754">
            <v>0</v>
          </cell>
        </row>
        <row r="755">
          <cell r="E755">
            <v>0</v>
          </cell>
          <cell r="F755">
            <v>0</v>
          </cell>
          <cell r="G755">
            <v>0</v>
          </cell>
          <cell r="H755">
            <v>0</v>
          </cell>
          <cell r="J755">
            <v>0</v>
          </cell>
          <cell r="K755">
            <v>0</v>
          </cell>
          <cell r="L755">
            <v>0</v>
          </cell>
          <cell r="M755">
            <v>0</v>
          </cell>
          <cell r="N755">
            <v>0</v>
          </cell>
        </row>
        <row r="756">
          <cell r="E756">
            <v>0</v>
          </cell>
          <cell r="F756">
            <v>0</v>
          </cell>
          <cell r="G756">
            <v>0</v>
          </cell>
          <cell r="H756">
            <v>0</v>
          </cell>
          <cell r="J756">
            <v>0</v>
          </cell>
          <cell r="K756">
            <v>0</v>
          </cell>
          <cell r="L756">
            <v>0</v>
          </cell>
          <cell r="M756">
            <v>0</v>
          </cell>
          <cell r="N756">
            <v>0</v>
          </cell>
        </row>
        <row r="757">
          <cell r="E757">
            <v>0</v>
          </cell>
          <cell r="F757">
            <v>0</v>
          </cell>
          <cell r="G757">
            <v>0</v>
          </cell>
          <cell r="H757">
            <v>0</v>
          </cell>
          <cell r="J757">
            <v>0</v>
          </cell>
          <cell r="K757">
            <v>0</v>
          </cell>
          <cell r="L757">
            <v>0</v>
          </cell>
          <cell r="M757">
            <v>0</v>
          </cell>
          <cell r="N757">
            <v>0</v>
          </cell>
        </row>
        <row r="758">
          <cell r="E758">
            <v>0</v>
          </cell>
          <cell r="F758">
            <v>0</v>
          </cell>
          <cell r="G758">
            <v>0</v>
          </cell>
          <cell r="H758">
            <v>0</v>
          </cell>
          <cell r="J758">
            <v>0</v>
          </cell>
          <cell r="K758">
            <v>0</v>
          </cell>
          <cell r="L758">
            <v>0</v>
          </cell>
          <cell r="M758">
            <v>0</v>
          </cell>
          <cell r="N758">
            <v>0</v>
          </cell>
        </row>
        <row r="759">
          <cell r="E759">
            <v>0</v>
          </cell>
          <cell r="F759">
            <v>0</v>
          </cell>
          <cell r="G759">
            <v>0</v>
          </cell>
          <cell r="H759">
            <v>0</v>
          </cell>
          <cell r="J759">
            <v>0</v>
          </cell>
          <cell r="K759">
            <v>0</v>
          </cell>
          <cell r="L759">
            <v>0</v>
          </cell>
          <cell r="M759">
            <v>0</v>
          </cell>
          <cell r="N759">
            <v>0</v>
          </cell>
        </row>
        <row r="760">
          <cell r="E760">
            <v>0</v>
          </cell>
          <cell r="F760">
            <v>0</v>
          </cell>
          <cell r="G760">
            <v>0</v>
          </cell>
          <cell r="H760">
            <v>0</v>
          </cell>
          <cell r="J760">
            <v>0</v>
          </cell>
          <cell r="K760">
            <v>0</v>
          </cell>
          <cell r="L760">
            <v>0</v>
          </cell>
          <cell r="M760">
            <v>0</v>
          </cell>
          <cell r="N760">
            <v>0</v>
          </cell>
        </row>
        <row r="761">
          <cell r="E761">
            <v>0</v>
          </cell>
          <cell r="F761">
            <v>0</v>
          </cell>
          <cell r="G761">
            <v>0</v>
          </cell>
          <cell r="H761">
            <v>0</v>
          </cell>
          <cell r="J761">
            <v>0</v>
          </cell>
          <cell r="K761">
            <v>0</v>
          </cell>
          <cell r="L761">
            <v>0</v>
          </cell>
          <cell r="M761">
            <v>0</v>
          </cell>
          <cell r="N761">
            <v>0</v>
          </cell>
        </row>
        <row r="762">
          <cell r="E762">
            <v>0</v>
          </cell>
          <cell r="F762">
            <v>0</v>
          </cell>
          <cell r="G762">
            <v>0</v>
          </cell>
          <cell r="H762">
            <v>0</v>
          </cell>
          <cell r="J762">
            <v>0</v>
          </cell>
          <cell r="K762">
            <v>0</v>
          </cell>
          <cell r="L762">
            <v>0</v>
          </cell>
          <cell r="M762">
            <v>0</v>
          </cell>
          <cell r="N762">
            <v>0</v>
          </cell>
        </row>
        <row r="763">
          <cell r="E763">
            <v>0</v>
          </cell>
          <cell r="F763">
            <v>0</v>
          </cell>
          <cell r="G763">
            <v>0</v>
          </cell>
          <cell r="H763">
            <v>0</v>
          </cell>
          <cell r="J763">
            <v>0</v>
          </cell>
          <cell r="K763">
            <v>0</v>
          </cell>
          <cell r="L763">
            <v>0</v>
          </cell>
          <cell r="M763">
            <v>0</v>
          </cell>
          <cell r="N763">
            <v>0</v>
          </cell>
        </row>
        <row r="764">
          <cell r="E764">
            <v>0</v>
          </cell>
          <cell r="F764">
            <v>0</v>
          </cell>
          <cell r="G764">
            <v>0</v>
          </cell>
          <cell r="H764">
            <v>0</v>
          </cell>
          <cell r="J764">
            <v>0</v>
          </cell>
          <cell r="K764">
            <v>0</v>
          </cell>
          <cell r="L764">
            <v>0</v>
          </cell>
          <cell r="M764">
            <v>0</v>
          </cell>
          <cell r="N764">
            <v>0</v>
          </cell>
        </row>
        <row r="765">
          <cell r="E765">
            <v>0</v>
          </cell>
          <cell r="F765">
            <v>0</v>
          </cell>
          <cell r="G765">
            <v>0</v>
          </cell>
          <cell r="H765">
            <v>0</v>
          </cell>
          <cell r="J765">
            <v>0</v>
          </cell>
          <cell r="K765">
            <v>0</v>
          </cell>
          <cell r="L765">
            <v>0</v>
          </cell>
          <cell r="M765">
            <v>0</v>
          </cell>
          <cell r="N765">
            <v>0</v>
          </cell>
        </row>
        <row r="766">
          <cell r="E766">
            <v>0</v>
          </cell>
          <cell r="F766">
            <v>0</v>
          </cell>
          <cell r="G766">
            <v>0</v>
          </cell>
          <cell r="H766">
            <v>0</v>
          </cell>
          <cell r="J766">
            <v>0</v>
          </cell>
          <cell r="K766">
            <v>0</v>
          </cell>
          <cell r="L766">
            <v>0</v>
          </cell>
          <cell r="M766">
            <v>0</v>
          </cell>
          <cell r="N766">
            <v>0</v>
          </cell>
        </row>
        <row r="767">
          <cell r="E767">
            <v>0</v>
          </cell>
          <cell r="F767">
            <v>0</v>
          </cell>
          <cell r="G767">
            <v>0</v>
          </cell>
          <cell r="H767">
            <v>0</v>
          </cell>
          <cell r="J767">
            <v>0</v>
          </cell>
          <cell r="K767">
            <v>0</v>
          </cell>
          <cell r="L767">
            <v>0</v>
          </cell>
          <cell r="M767">
            <v>0</v>
          </cell>
          <cell r="N767">
            <v>0</v>
          </cell>
        </row>
        <row r="768">
          <cell r="E768">
            <v>0</v>
          </cell>
          <cell r="F768">
            <v>0</v>
          </cell>
          <cell r="G768">
            <v>0</v>
          </cell>
          <cell r="H768">
            <v>0</v>
          </cell>
          <cell r="J768">
            <v>0</v>
          </cell>
          <cell r="K768">
            <v>0</v>
          </cell>
          <cell r="L768">
            <v>0</v>
          </cell>
          <cell r="M768">
            <v>0</v>
          </cell>
          <cell r="N768">
            <v>0</v>
          </cell>
        </row>
        <row r="769">
          <cell r="E769">
            <v>0</v>
          </cell>
          <cell r="F769">
            <v>0</v>
          </cell>
          <cell r="G769">
            <v>0</v>
          </cell>
          <cell r="H769">
            <v>0</v>
          </cell>
          <cell r="J769">
            <v>0</v>
          </cell>
          <cell r="K769">
            <v>0</v>
          </cell>
          <cell r="L769">
            <v>0</v>
          </cell>
          <cell r="M769">
            <v>0</v>
          </cell>
          <cell r="N769">
            <v>0</v>
          </cell>
        </row>
        <row r="770">
          <cell r="E770">
            <v>0</v>
          </cell>
          <cell r="F770">
            <v>0</v>
          </cell>
          <cell r="G770">
            <v>0</v>
          </cell>
          <cell r="H770">
            <v>0</v>
          </cell>
          <cell r="J770">
            <v>0</v>
          </cell>
          <cell r="K770">
            <v>0</v>
          </cell>
          <cell r="L770">
            <v>0</v>
          </cell>
          <cell r="M770">
            <v>0</v>
          </cell>
          <cell r="N770">
            <v>0</v>
          </cell>
        </row>
        <row r="771">
          <cell r="E771">
            <v>0</v>
          </cell>
          <cell r="F771">
            <v>0</v>
          </cell>
          <cell r="G771">
            <v>0</v>
          </cell>
          <cell r="H771">
            <v>0</v>
          </cell>
          <cell r="J771">
            <v>0</v>
          </cell>
          <cell r="K771">
            <v>0</v>
          </cell>
          <cell r="L771">
            <v>0</v>
          </cell>
          <cell r="M771">
            <v>0</v>
          </cell>
          <cell r="N771">
            <v>0</v>
          </cell>
        </row>
        <row r="772">
          <cell r="E772">
            <v>0</v>
          </cell>
          <cell r="F772">
            <v>0</v>
          </cell>
          <cell r="G772">
            <v>0</v>
          </cell>
          <cell r="H772">
            <v>0</v>
          </cell>
          <cell r="J772">
            <v>0</v>
          </cell>
          <cell r="K772">
            <v>0</v>
          </cell>
          <cell r="L772">
            <v>0</v>
          </cell>
          <cell r="M772">
            <v>0</v>
          </cell>
          <cell r="N772">
            <v>0</v>
          </cell>
        </row>
        <row r="773">
          <cell r="E773">
            <v>0</v>
          </cell>
          <cell r="F773">
            <v>0</v>
          </cell>
          <cell r="G773">
            <v>0</v>
          </cell>
          <cell r="H773">
            <v>0</v>
          </cell>
          <cell r="J773">
            <v>0</v>
          </cell>
          <cell r="K773">
            <v>0</v>
          </cell>
          <cell r="L773">
            <v>0</v>
          </cell>
          <cell r="M773">
            <v>0</v>
          </cell>
          <cell r="N773">
            <v>0</v>
          </cell>
        </row>
        <row r="774">
          <cell r="E774">
            <v>0</v>
          </cell>
          <cell r="F774">
            <v>0</v>
          </cell>
          <cell r="G774">
            <v>0</v>
          </cell>
          <cell r="H774">
            <v>0</v>
          </cell>
          <cell r="J774">
            <v>0</v>
          </cell>
          <cell r="K774">
            <v>0</v>
          </cell>
          <cell r="L774">
            <v>0</v>
          </cell>
          <cell r="M774">
            <v>0</v>
          </cell>
          <cell r="N774">
            <v>0</v>
          </cell>
        </row>
        <row r="775">
          <cell r="E775">
            <v>0</v>
          </cell>
          <cell r="F775">
            <v>0</v>
          </cell>
          <cell r="G775">
            <v>0</v>
          </cell>
          <cell r="H775">
            <v>0</v>
          </cell>
          <cell r="J775">
            <v>0</v>
          </cell>
          <cell r="K775">
            <v>0</v>
          </cell>
          <cell r="L775">
            <v>0</v>
          </cell>
          <cell r="M775">
            <v>0</v>
          </cell>
          <cell r="N775">
            <v>0</v>
          </cell>
        </row>
        <row r="776">
          <cell r="E776">
            <v>0</v>
          </cell>
          <cell r="F776">
            <v>0</v>
          </cell>
          <cell r="G776">
            <v>0</v>
          </cell>
          <cell r="H776">
            <v>0</v>
          </cell>
          <cell r="J776">
            <v>0</v>
          </cell>
          <cell r="K776">
            <v>0</v>
          </cell>
          <cell r="L776">
            <v>0</v>
          </cell>
          <cell r="M776">
            <v>0</v>
          </cell>
          <cell r="N776">
            <v>0</v>
          </cell>
        </row>
        <row r="777">
          <cell r="E777">
            <v>0</v>
          </cell>
          <cell r="F777">
            <v>0</v>
          </cell>
          <cell r="G777">
            <v>0</v>
          </cell>
          <cell r="H777">
            <v>0</v>
          </cell>
          <cell r="J777">
            <v>0</v>
          </cell>
          <cell r="K777">
            <v>0</v>
          </cell>
          <cell r="L777">
            <v>0</v>
          </cell>
          <cell r="M777">
            <v>0</v>
          </cell>
          <cell r="N777">
            <v>0</v>
          </cell>
        </row>
        <row r="778">
          <cell r="E778">
            <v>0</v>
          </cell>
          <cell r="F778">
            <v>0</v>
          </cell>
          <cell r="G778">
            <v>0</v>
          </cell>
          <cell r="H778">
            <v>0</v>
          </cell>
          <cell r="J778">
            <v>0</v>
          </cell>
          <cell r="K778">
            <v>0</v>
          </cell>
          <cell r="L778">
            <v>0</v>
          </cell>
          <cell r="M778">
            <v>0</v>
          </cell>
          <cell r="N778">
            <v>0</v>
          </cell>
        </row>
        <row r="779">
          <cell r="E779">
            <v>0</v>
          </cell>
          <cell r="F779">
            <v>0</v>
          </cell>
          <cell r="G779">
            <v>0</v>
          </cell>
          <cell r="H779">
            <v>0</v>
          </cell>
          <cell r="J779">
            <v>0</v>
          </cell>
          <cell r="K779">
            <v>0</v>
          </cell>
          <cell r="L779">
            <v>0</v>
          </cell>
          <cell r="M779">
            <v>0</v>
          </cell>
          <cell r="N779">
            <v>0</v>
          </cell>
        </row>
        <row r="780">
          <cell r="E780">
            <v>0</v>
          </cell>
          <cell r="F780">
            <v>0</v>
          </cell>
          <cell r="G780">
            <v>0</v>
          </cell>
          <cell r="H780">
            <v>0</v>
          </cell>
          <cell r="J780">
            <v>0</v>
          </cell>
          <cell r="K780">
            <v>0</v>
          </cell>
          <cell r="L780">
            <v>0</v>
          </cell>
          <cell r="M780">
            <v>0</v>
          </cell>
          <cell r="N780">
            <v>0</v>
          </cell>
        </row>
        <row r="781">
          <cell r="E781">
            <v>0</v>
          </cell>
          <cell r="F781">
            <v>0</v>
          </cell>
          <cell r="G781">
            <v>0</v>
          </cell>
          <cell r="H781">
            <v>0</v>
          </cell>
          <cell r="J781">
            <v>0</v>
          </cell>
          <cell r="K781">
            <v>0</v>
          </cell>
          <cell r="L781">
            <v>0</v>
          </cell>
          <cell r="M781">
            <v>0</v>
          </cell>
          <cell r="N781">
            <v>0</v>
          </cell>
        </row>
        <row r="782">
          <cell r="E782">
            <v>0</v>
          </cell>
          <cell r="F782">
            <v>0</v>
          </cell>
          <cell r="G782">
            <v>0</v>
          </cell>
          <cell r="H782">
            <v>0</v>
          </cell>
          <cell r="J782">
            <v>0</v>
          </cell>
          <cell r="K782">
            <v>0</v>
          </cell>
          <cell r="L782">
            <v>0</v>
          </cell>
          <cell r="M782">
            <v>0</v>
          </cell>
          <cell r="N782">
            <v>0</v>
          </cell>
        </row>
        <row r="783">
          <cell r="E783">
            <v>0</v>
          </cell>
          <cell r="F783">
            <v>0</v>
          </cell>
          <cell r="G783">
            <v>0</v>
          </cell>
          <cell r="H783">
            <v>0</v>
          </cell>
          <cell r="J783">
            <v>0</v>
          </cell>
          <cell r="K783">
            <v>0</v>
          </cell>
          <cell r="L783">
            <v>0</v>
          </cell>
          <cell r="M783">
            <v>0</v>
          </cell>
          <cell r="N783">
            <v>0</v>
          </cell>
        </row>
        <row r="784">
          <cell r="E784">
            <v>0</v>
          </cell>
          <cell r="F784">
            <v>0</v>
          </cell>
          <cell r="G784">
            <v>0</v>
          </cell>
          <cell r="H784">
            <v>0</v>
          </cell>
          <cell r="J784">
            <v>0</v>
          </cell>
          <cell r="K784">
            <v>0</v>
          </cell>
          <cell r="L784">
            <v>0</v>
          </cell>
          <cell r="M784">
            <v>0</v>
          </cell>
          <cell r="N784">
            <v>0</v>
          </cell>
        </row>
        <row r="785">
          <cell r="E785">
            <v>0</v>
          </cell>
          <cell r="F785">
            <v>0</v>
          </cell>
          <cell r="G785">
            <v>0</v>
          </cell>
          <cell r="H785">
            <v>0</v>
          </cell>
          <cell r="J785">
            <v>0</v>
          </cell>
          <cell r="K785">
            <v>0</v>
          </cell>
          <cell r="L785">
            <v>0</v>
          </cell>
          <cell r="M785">
            <v>0</v>
          </cell>
          <cell r="N785">
            <v>0</v>
          </cell>
        </row>
        <row r="786">
          <cell r="E786">
            <v>0</v>
          </cell>
          <cell r="F786">
            <v>0</v>
          </cell>
          <cell r="G786">
            <v>0</v>
          </cell>
          <cell r="H786">
            <v>0</v>
          </cell>
          <cell r="J786">
            <v>0</v>
          </cell>
          <cell r="K786">
            <v>0</v>
          </cell>
          <cell r="L786">
            <v>0</v>
          </cell>
          <cell r="M786">
            <v>0</v>
          </cell>
          <cell r="N786">
            <v>0</v>
          </cell>
        </row>
        <row r="787">
          <cell r="E787">
            <v>0</v>
          </cell>
          <cell r="F787">
            <v>0</v>
          </cell>
          <cell r="G787">
            <v>0</v>
          </cell>
          <cell r="H787">
            <v>0</v>
          </cell>
          <cell r="J787">
            <v>0</v>
          </cell>
          <cell r="K787">
            <v>0</v>
          </cell>
          <cell r="L787">
            <v>0</v>
          </cell>
          <cell r="M787">
            <v>0</v>
          </cell>
          <cell r="N787">
            <v>0</v>
          </cell>
        </row>
        <row r="788">
          <cell r="E788">
            <v>0</v>
          </cell>
          <cell r="F788">
            <v>0</v>
          </cell>
          <cell r="G788">
            <v>0</v>
          </cell>
          <cell r="H788">
            <v>0</v>
          </cell>
          <cell r="J788">
            <v>0</v>
          </cell>
          <cell r="K788">
            <v>0</v>
          </cell>
          <cell r="L788">
            <v>0</v>
          </cell>
          <cell r="M788">
            <v>0</v>
          </cell>
          <cell r="N788">
            <v>0</v>
          </cell>
        </row>
        <row r="789">
          <cell r="E789">
            <v>0</v>
          </cell>
          <cell r="F789">
            <v>0</v>
          </cell>
          <cell r="G789">
            <v>0</v>
          </cell>
          <cell r="H789">
            <v>0</v>
          </cell>
          <cell r="J789">
            <v>0</v>
          </cell>
          <cell r="K789">
            <v>0</v>
          </cell>
          <cell r="L789">
            <v>0</v>
          </cell>
          <cell r="M789">
            <v>0</v>
          </cell>
          <cell r="N789">
            <v>0</v>
          </cell>
        </row>
        <row r="790">
          <cell r="E790">
            <v>0</v>
          </cell>
          <cell r="F790">
            <v>0</v>
          </cell>
          <cell r="G790">
            <v>0</v>
          </cell>
          <cell r="H790">
            <v>0</v>
          </cell>
          <cell r="J790">
            <v>0</v>
          </cell>
          <cell r="K790">
            <v>0</v>
          </cell>
          <cell r="L790">
            <v>0</v>
          </cell>
          <cell r="M790">
            <v>0</v>
          </cell>
          <cell r="N790">
            <v>0</v>
          </cell>
        </row>
        <row r="791">
          <cell r="E791">
            <v>0</v>
          </cell>
          <cell r="F791">
            <v>0</v>
          </cell>
          <cell r="G791">
            <v>0</v>
          </cell>
          <cell r="H791">
            <v>0</v>
          </cell>
          <cell r="J791">
            <v>0</v>
          </cell>
          <cell r="K791">
            <v>0</v>
          </cell>
          <cell r="L791">
            <v>0</v>
          </cell>
          <cell r="M791">
            <v>0</v>
          </cell>
          <cell r="N791">
            <v>0</v>
          </cell>
        </row>
        <row r="792">
          <cell r="E792">
            <v>0</v>
          </cell>
          <cell r="F792">
            <v>0</v>
          </cell>
          <cell r="G792">
            <v>0</v>
          </cell>
          <cell r="H792">
            <v>0</v>
          </cell>
          <cell r="J792">
            <v>0</v>
          </cell>
          <cell r="K792">
            <v>0</v>
          </cell>
          <cell r="L792">
            <v>0</v>
          </cell>
          <cell r="M792">
            <v>0</v>
          </cell>
          <cell r="N792">
            <v>0</v>
          </cell>
        </row>
        <row r="793">
          <cell r="E793">
            <v>0</v>
          </cell>
          <cell r="F793">
            <v>0</v>
          </cell>
          <cell r="G793">
            <v>0</v>
          </cell>
          <cell r="H793">
            <v>0</v>
          </cell>
          <cell r="J793">
            <v>0</v>
          </cell>
          <cell r="K793">
            <v>0</v>
          </cell>
          <cell r="L793">
            <v>0</v>
          </cell>
          <cell r="M793">
            <v>0</v>
          </cell>
          <cell r="N793">
            <v>0</v>
          </cell>
        </row>
        <row r="794">
          <cell r="E794">
            <v>0</v>
          </cell>
          <cell r="F794">
            <v>0</v>
          </cell>
          <cell r="G794">
            <v>0</v>
          </cell>
          <cell r="H794">
            <v>0</v>
          </cell>
          <cell r="J794">
            <v>0</v>
          </cell>
          <cell r="K794">
            <v>0</v>
          </cell>
          <cell r="L794">
            <v>0</v>
          </cell>
          <cell r="M794">
            <v>0</v>
          </cell>
          <cell r="N794">
            <v>0</v>
          </cell>
        </row>
        <row r="795">
          <cell r="E795">
            <v>0</v>
          </cell>
          <cell r="F795">
            <v>0</v>
          </cell>
          <cell r="G795">
            <v>0</v>
          </cell>
          <cell r="H795">
            <v>0</v>
          </cell>
          <cell r="J795">
            <v>0</v>
          </cell>
          <cell r="K795">
            <v>0</v>
          </cell>
          <cell r="L795">
            <v>0</v>
          </cell>
          <cell r="M795">
            <v>0</v>
          </cell>
          <cell r="N795">
            <v>0</v>
          </cell>
        </row>
        <row r="796">
          <cell r="E796">
            <v>0</v>
          </cell>
          <cell r="F796">
            <v>0</v>
          </cell>
          <cell r="G796">
            <v>0</v>
          </cell>
          <cell r="H796">
            <v>0</v>
          </cell>
          <cell r="J796">
            <v>0</v>
          </cell>
          <cell r="K796">
            <v>0</v>
          </cell>
          <cell r="L796">
            <v>0</v>
          </cell>
          <cell r="M796">
            <v>0</v>
          </cell>
          <cell r="N796">
            <v>0</v>
          </cell>
        </row>
        <row r="797">
          <cell r="E797">
            <v>0</v>
          </cell>
          <cell r="F797">
            <v>0</v>
          </cell>
          <cell r="G797">
            <v>0</v>
          </cell>
          <cell r="H797">
            <v>0</v>
          </cell>
          <cell r="J797">
            <v>0</v>
          </cell>
          <cell r="K797">
            <v>0</v>
          </cell>
          <cell r="L797">
            <v>0</v>
          </cell>
          <cell r="M797">
            <v>0</v>
          </cell>
          <cell r="N797">
            <v>0</v>
          </cell>
        </row>
        <row r="798">
          <cell r="E798">
            <v>0</v>
          </cell>
          <cell r="F798">
            <v>0</v>
          </cell>
          <cell r="G798">
            <v>0</v>
          </cell>
          <cell r="H798">
            <v>0</v>
          </cell>
          <cell r="J798">
            <v>0</v>
          </cell>
          <cell r="K798">
            <v>0</v>
          </cell>
          <cell r="L798">
            <v>0</v>
          </cell>
          <cell r="M798">
            <v>0</v>
          </cell>
          <cell r="N798">
            <v>0</v>
          </cell>
        </row>
        <row r="799">
          <cell r="E799">
            <v>0</v>
          </cell>
          <cell r="F799">
            <v>0</v>
          </cell>
          <cell r="G799">
            <v>0</v>
          </cell>
          <cell r="H799">
            <v>0</v>
          </cell>
          <cell r="J799">
            <v>0</v>
          </cell>
          <cell r="K799">
            <v>0</v>
          </cell>
          <cell r="L799">
            <v>0</v>
          </cell>
          <cell r="M799">
            <v>0</v>
          </cell>
          <cell r="N799">
            <v>0</v>
          </cell>
        </row>
        <row r="800">
          <cell r="E800">
            <v>0</v>
          </cell>
          <cell r="F800">
            <v>0</v>
          </cell>
          <cell r="G800">
            <v>0</v>
          </cell>
          <cell r="H800">
            <v>0</v>
          </cell>
          <cell r="J800">
            <v>0</v>
          </cell>
          <cell r="K800">
            <v>0</v>
          </cell>
          <cell r="L800">
            <v>0</v>
          </cell>
          <cell r="M800">
            <v>0</v>
          </cell>
          <cell r="N800">
            <v>0</v>
          </cell>
        </row>
        <row r="801">
          <cell r="E801">
            <v>0</v>
          </cell>
          <cell r="F801">
            <v>0</v>
          </cell>
          <cell r="G801">
            <v>0</v>
          </cell>
          <cell r="H801">
            <v>0</v>
          </cell>
          <cell r="J801">
            <v>0</v>
          </cell>
          <cell r="K801">
            <v>0</v>
          </cell>
          <cell r="L801">
            <v>0</v>
          </cell>
          <cell r="M801">
            <v>0</v>
          </cell>
          <cell r="N801">
            <v>0</v>
          </cell>
        </row>
        <row r="802">
          <cell r="E802">
            <v>0</v>
          </cell>
          <cell r="F802">
            <v>0</v>
          </cell>
          <cell r="G802">
            <v>0</v>
          </cell>
          <cell r="H802">
            <v>0</v>
          </cell>
          <cell r="J802">
            <v>0</v>
          </cell>
          <cell r="K802">
            <v>0</v>
          </cell>
          <cell r="L802">
            <v>0</v>
          </cell>
          <cell r="M802">
            <v>0</v>
          </cell>
          <cell r="N802">
            <v>0</v>
          </cell>
        </row>
        <row r="803">
          <cell r="E803">
            <v>0</v>
          </cell>
          <cell r="F803">
            <v>0</v>
          </cell>
          <cell r="G803">
            <v>0</v>
          </cell>
          <cell r="H803">
            <v>0</v>
          </cell>
          <cell r="J803">
            <v>0</v>
          </cell>
          <cell r="K803">
            <v>0</v>
          </cell>
          <cell r="L803">
            <v>0</v>
          </cell>
          <cell r="M803">
            <v>0</v>
          </cell>
          <cell r="N803">
            <v>0</v>
          </cell>
        </row>
        <row r="804">
          <cell r="E804">
            <v>0</v>
          </cell>
          <cell r="F804">
            <v>0</v>
          </cell>
          <cell r="G804">
            <v>0</v>
          </cell>
          <cell r="H804">
            <v>0</v>
          </cell>
          <cell r="J804">
            <v>0</v>
          </cell>
          <cell r="K804">
            <v>0</v>
          </cell>
          <cell r="L804">
            <v>0</v>
          </cell>
          <cell r="M804">
            <v>0</v>
          </cell>
          <cell r="N804">
            <v>0</v>
          </cell>
        </row>
        <row r="805">
          <cell r="E805">
            <v>0</v>
          </cell>
          <cell r="F805">
            <v>0</v>
          </cell>
          <cell r="G805">
            <v>0</v>
          </cell>
          <cell r="H805">
            <v>0</v>
          </cell>
          <cell r="J805">
            <v>0</v>
          </cell>
          <cell r="K805">
            <v>0</v>
          </cell>
          <cell r="L805">
            <v>0</v>
          </cell>
          <cell r="M805">
            <v>0</v>
          </cell>
          <cell r="N805">
            <v>0</v>
          </cell>
        </row>
        <row r="806">
          <cell r="E806">
            <v>0</v>
          </cell>
          <cell r="F806">
            <v>0</v>
          </cell>
          <cell r="G806">
            <v>0</v>
          </cell>
          <cell r="H806">
            <v>0</v>
          </cell>
          <cell r="J806">
            <v>0</v>
          </cell>
          <cell r="K806">
            <v>0</v>
          </cell>
          <cell r="L806">
            <v>0</v>
          </cell>
          <cell r="M806">
            <v>0</v>
          </cell>
          <cell r="N806">
            <v>0</v>
          </cell>
        </row>
        <row r="807">
          <cell r="E807">
            <v>0</v>
          </cell>
          <cell r="F807">
            <v>0</v>
          </cell>
          <cell r="G807">
            <v>0</v>
          </cell>
          <cell r="H807">
            <v>0</v>
          </cell>
          <cell r="J807">
            <v>0</v>
          </cell>
          <cell r="K807">
            <v>0</v>
          </cell>
          <cell r="L807">
            <v>0</v>
          </cell>
          <cell r="M807">
            <v>0</v>
          </cell>
          <cell r="N807">
            <v>0</v>
          </cell>
        </row>
        <row r="808">
          <cell r="E808">
            <v>0</v>
          </cell>
          <cell r="F808">
            <v>0</v>
          </cell>
          <cell r="G808">
            <v>0</v>
          </cell>
          <cell r="H808">
            <v>0</v>
          </cell>
          <cell r="J808">
            <v>0</v>
          </cell>
          <cell r="K808">
            <v>0</v>
          </cell>
          <cell r="L808">
            <v>0</v>
          </cell>
          <cell r="M808">
            <v>0</v>
          </cell>
          <cell r="N808">
            <v>0</v>
          </cell>
        </row>
        <row r="809">
          <cell r="E809">
            <v>0</v>
          </cell>
          <cell r="F809">
            <v>0</v>
          </cell>
          <cell r="G809">
            <v>0</v>
          </cell>
          <cell r="H809">
            <v>0</v>
          </cell>
          <cell r="J809">
            <v>0</v>
          </cell>
          <cell r="K809">
            <v>0</v>
          </cell>
          <cell r="L809">
            <v>0</v>
          </cell>
          <cell r="M809">
            <v>0</v>
          </cell>
          <cell r="N809">
            <v>0</v>
          </cell>
        </row>
        <row r="810">
          <cell r="E810">
            <v>0</v>
          </cell>
          <cell r="F810">
            <v>0</v>
          </cell>
          <cell r="G810">
            <v>0</v>
          </cell>
          <cell r="H810">
            <v>0</v>
          </cell>
          <cell r="J810">
            <v>0</v>
          </cell>
          <cell r="K810">
            <v>0</v>
          </cell>
          <cell r="L810">
            <v>0</v>
          </cell>
          <cell r="M810">
            <v>0</v>
          </cell>
          <cell r="N810">
            <v>0</v>
          </cell>
        </row>
        <row r="811">
          <cell r="E811">
            <v>0</v>
          </cell>
          <cell r="F811">
            <v>0</v>
          </cell>
          <cell r="G811">
            <v>0</v>
          </cell>
          <cell r="H811">
            <v>0</v>
          </cell>
          <cell r="J811">
            <v>0</v>
          </cell>
          <cell r="K811">
            <v>0</v>
          </cell>
          <cell r="L811">
            <v>0</v>
          </cell>
          <cell r="M811">
            <v>0</v>
          </cell>
          <cell r="N811">
            <v>0</v>
          </cell>
        </row>
        <row r="812">
          <cell r="E812">
            <v>0</v>
          </cell>
          <cell r="F812">
            <v>0</v>
          </cell>
          <cell r="G812">
            <v>0</v>
          </cell>
          <cell r="H812">
            <v>0</v>
          </cell>
          <cell r="J812">
            <v>0</v>
          </cell>
          <cell r="K812">
            <v>0</v>
          </cell>
          <cell r="L812">
            <v>0</v>
          </cell>
          <cell r="M812">
            <v>0</v>
          </cell>
          <cell r="N812">
            <v>0</v>
          </cell>
        </row>
        <row r="813">
          <cell r="E813">
            <v>0</v>
          </cell>
          <cell r="F813">
            <v>0</v>
          </cell>
          <cell r="G813">
            <v>0</v>
          </cell>
          <cell r="H813">
            <v>0</v>
          </cell>
          <cell r="J813">
            <v>0</v>
          </cell>
          <cell r="K813">
            <v>0</v>
          </cell>
          <cell r="L813">
            <v>0</v>
          </cell>
          <cell r="M813">
            <v>0</v>
          </cell>
          <cell r="N813">
            <v>0</v>
          </cell>
        </row>
        <row r="814">
          <cell r="E814">
            <v>0</v>
          </cell>
          <cell r="F814">
            <v>0</v>
          </cell>
          <cell r="G814">
            <v>0</v>
          </cell>
          <cell r="H814">
            <v>0</v>
          </cell>
          <cell r="J814">
            <v>0</v>
          </cell>
          <cell r="K814">
            <v>0</v>
          </cell>
          <cell r="L814">
            <v>0</v>
          </cell>
          <cell r="M814">
            <v>0</v>
          </cell>
          <cell r="N814">
            <v>0</v>
          </cell>
        </row>
        <row r="815">
          <cell r="E815">
            <v>0</v>
          </cell>
          <cell r="F815">
            <v>0</v>
          </cell>
          <cell r="G815">
            <v>0</v>
          </cell>
          <cell r="H815">
            <v>0</v>
          </cell>
          <cell r="J815">
            <v>0</v>
          </cell>
          <cell r="K815">
            <v>0</v>
          </cell>
          <cell r="L815">
            <v>0</v>
          </cell>
          <cell r="M815">
            <v>0</v>
          </cell>
          <cell r="N815">
            <v>0</v>
          </cell>
        </row>
        <row r="816">
          <cell r="E816">
            <v>0</v>
          </cell>
          <cell r="F816">
            <v>0</v>
          </cell>
          <cell r="G816">
            <v>0</v>
          </cell>
          <cell r="H816">
            <v>0</v>
          </cell>
          <cell r="J816">
            <v>0</v>
          </cell>
          <cell r="K816">
            <v>0</v>
          </cell>
          <cell r="L816">
            <v>0</v>
          </cell>
          <cell r="M816">
            <v>0</v>
          </cell>
          <cell r="N816">
            <v>0</v>
          </cell>
        </row>
        <row r="817">
          <cell r="E817">
            <v>0</v>
          </cell>
          <cell r="F817">
            <v>0</v>
          </cell>
          <cell r="G817">
            <v>0</v>
          </cell>
          <cell r="H817">
            <v>0</v>
          </cell>
          <cell r="J817">
            <v>0</v>
          </cell>
          <cell r="K817">
            <v>0</v>
          </cell>
          <cell r="L817">
            <v>0</v>
          </cell>
          <cell r="M817">
            <v>0</v>
          </cell>
          <cell r="N817">
            <v>0</v>
          </cell>
        </row>
        <row r="818">
          <cell r="E818">
            <v>0</v>
          </cell>
          <cell r="F818">
            <v>0</v>
          </cell>
          <cell r="G818">
            <v>0</v>
          </cell>
          <cell r="H818">
            <v>0</v>
          </cell>
          <cell r="J818">
            <v>0</v>
          </cell>
          <cell r="K818">
            <v>0</v>
          </cell>
          <cell r="L818">
            <v>0</v>
          </cell>
          <cell r="M818">
            <v>0</v>
          </cell>
          <cell r="N818">
            <v>0</v>
          </cell>
        </row>
        <row r="819">
          <cell r="E819">
            <v>0</v>
          </cell>
          <cell r="F819">
            <v>0</v>
          </cell>
          <cell r="G819">
            <v>0</v>
          </cell>
          <cell r="H819">
            <v>0</v>
          </cell>
          <cell r="J819">
            <v>0</v>
          </cell>
          <cell r="K819">
            <v>0</v>
          </cell>
          <cell r="L819">
            <v>0</v>
          </cell>
          <cell r="M819">
            <v>0</v>
          </cell>
          <cell r="N819">
            <v>0</v>
          </cell>
        </row>
        <row r="820">
          <cell r="E820">
            <v>0</v>
          </cell>
          <cell r="F820">
            <v>0</v>
          </cell>
          <cell r="G820">
            <v>0</v>
          </cell>
          <cell r="H820">
            <v>0</v>
          </cell>
          <cell r="J820">
            <v>0</v>
          </cell>
          <cell r="K820">
            <v>0</v>
          </cell>
          <cell r="L820">
            <v>0</v>
          </cell>
          <cell r="M820">
            <v>0</v>
          </cell>
          <cell r="N820">
            <v>0</v>
          </cell>
        </row>
        <row r="821">
          <cell r="E821">
            <v>0</v>
          </cell>
          <cell r="F821">
            <v>0</v>
          </cell>
          <cell r="G821">
            <v>0</v>
          </cell>
          <cell r="H821">
            <v>0</v>
          </cell>
          <cell r="J821">
            <v>0</v>
          </cell>
          <cell r="K821">
            <v>0</v>
          </cell>
          <cell r="L821">
            <v>0</v>
          </cell>
          <cell r="M821">
            <v>0</v>
          </cell>
          <cell r="N821">
            <v>0</v>
          </cell>
        </row>
        <row r="822">
          <cell r="E822">
            <v>0</v>
          </cell>
          <cell r="F822">
            <v>0</v>
          </cell>
          <cell r="G822">
            <v>0</v>
          </cell>
          <cell r="H822">
            <v>0</v>
          </cell>
          <cell r="J822">
            <v>0</v>
          </cell>
          <cell r="K822">
            <v>0</v>
          </cell>
          <cell r="L822">
            <v>0</v>
          </cell>
          <cell r="M822">
            <v>0</v>
          </cell>
          <cell r="N822">
            <v>0</v>
          </cell>
        </row>
        <row r="823">
          <cell r="E823">
            <v>0</v>
          </cell>
          <cell r="F823">
            <v>0</v>
          </cell>
          <cell r="G823">
            <v>0</v>
          </cell>
          <cell r="H823">
            <v>0</v>
          </cell>
          <cell r="J823">
            <v>0</v>
          </cell>
          <cell r="K823">
            <v>0</v>
          </cell>
          <cell r="L823">
            <v>0</v>
          </cell>
          <cell r="M823">
            <v>0</v>
          </cell>
          <cell r="N823">
            <v>0</v>
          </cell>
        </row>
        <row r="824">
          <cell r="E824">
            <v>0</v>
          </cell>
          <cell r="F824">
            <v>0</v>
          </cell>
          <cell r="G824">
            <v>0</v>
          </cell>
          <cell r="H824">
            <v>0</v>
          </cell>
          <cell r="J824">
            <v>0</v>
          </cell>
          <cell r="K824">
            <v>0</v>
          </cell>
          <cell r="L824">
            <v>0</v>
          </cell>
          <cell r="M824">
            <v>0</v>
          </cell>
          <cell r="N824">
            <v>0</v>
          </cell>
        </row>
        <row r="825">
          <cell r="E825">
            <v>0</v>
          </cell>
          <cell r="F825">
            <v>0</v>
          </cell>
          <cell r="G825">
            <v>0</v>
          </cell>
          <cell r="H825">
            <v>0</v>
          </cell>
          <cell r="J825">
            <v>0</v>
          </cell>
          <cell r="K825">
            <v>0</v>
          </cell>
          <cell r="L825">
            <v>0</v>
          </cell>
          <cell r="M825">
            <v>0</v>
          </cell>
          <cell r="N825">
            <v>0</v>
          </cell>
        </row>
        <row r="826">
          <cell r="E826">
            <v>0</v>
          </cell>
          <cell r="F826">
            <v>0</v>
          </cell>
          <cell r="G826">
            <v>0</v>
          </cell>
          <cell r="H826">
            <v>0</v>
          </cell>
          <cell r="J826">
            <v>0</v>
          </cell>
          <cell r="K826">
            <v>0</v>
          </cell>
          <cell r="L826">
            <v>0</v>
          </cell>
          <cell r="M826">
            <v>0</v>
          </cell>
          <cell r="N826">
            <v>0</v>
          </cell>
        </row>
        <row r="827">
          <cell r="E827">
            <v>0</v>
          </cell>
          <cell r="F827">
            <v>0</v>
          </cell>
          <cell r="G827">
            <v>0</v>
          </cell>
          <cell r="H827">
            <v>0</v>
          </cell>
          <cell r="J827">
            <v>0</v>
          </cell>
          <cell r="K827">
            <v>0</v>
          </cell>
          <cell r="L827">
            <v>0</v>
          </cell>
          <cell r="M827">
            <v>0</v>
          </cell>
          <cell r="N827">
            <v>0</v>
          </cell>
        </row>
        <row r="828">
          <cell r="E828">
            <v>0</v>
          </cell>
          <cell r="F828">
            <v>0</v>
          </cell>
          <cell r="G828">
            <v>0</v>
          </cell>
          <cell r="H828">
            <v>0</v>
          </cell>
          <cell r="J828">
            <v>0</v>
          </cell>
          <cell r="K828">
            <v>0</v>
          </cell>
          <cell r="L828">
            <v>0</v>
          </cell>
          <cell r="M828">
            <v>0</v>
          </cell>
          <cell r="N828">
            <v>0</v>
          </cell>
        </row>
        <row r="829">
          <cell r="E829">
            <v>0</v>
          </cell>
          <cell r="F829">
            <v>0</v>
          </cell>
          <cell r="G829">
            <v>0</v>
          </cell>
          <cell r="H829">
            <v>0</v>
          </cell>
          <cell r="J829">
            <v>0</v>
          </cell>
          <cell r="K829">
            <v>0</v>
          </cell>
          <cell r="L829">
            <v>0</v>
          </cell>
          <cell r="M829">
            <v>0</v>
          </cell>
          <cell r="N829">
            <v>0</v>
          </cell>
        </row>
        <row r="830">
          <cell r="E830">
            <v>0</v>
          </cell>
          <cell r="F830">
            <v>0</v>
          </cell>
          <cell r="G830">
            <v>0</v>
          </cell>
          <cell r="H830">
            <v>0</v>
          </cell>
          <cell r="J830">
            <v>0</v>
          </cell>
          <cell r="K830">
            <v>0</v>
          </cell>
          <cell r="L830">
            <v>0</v>
          </cell>
          <cell r="M830">
            <v>0</v>
          </cell>
          <cell r="N830">
            <v>0</v>
          </cell>
        </row>
        <row r="831">
          <cell r="E831">
            <v>0</v>
          </cell>
          <cell r="F831">
            <v>0</v>
          </cell>
          <cell r="G831">
            <v>0</v>
          </cell>
          <cell r="H831">
            <v>0</v>
          </cell>
          <cell r="J831">
            <v>0</v>
          </cell>
          <cell r="K831">
            <v>0</v>
          </cell>
          <cell r="L831">
            <v>0</v>
          </cell>
          <cell r="M831">
            <v>0</v>
          </cell>
          <cell r="N831">
            <v>0</v>
          </cell>
        </row>
        <row r="832">
          <cell r="E832">
            <v>0</v>
          </cell>
          <cell r="F832">
            <v>0</v>
          </cell>
          <cell r="G832">
            <v>0</v>
          </cell>
          <cell r="H832">
            <v>0</v>
          </cell>
          <cell r="J832">
            <v>0</v>
          </cell>
          <cell r="K832">
            <v>0</v>
          </cell>
          <cell r="L832">
            <v>0</v>
          </cell>
          <cell r="M832">
            <v>0</v>
          </cell>
          <cell r="N832">
            <v>0</v>
          </cell>
        </row>
        <row r="833">
          <cell r="E833">
            <v>0</v>
          </cell>
          <cell r="F833">
            <v>0</v>
          </cell>
          <cell r="G833">
            <v>0</v>
          </cell>
          <cell r="H833">
            <v>0</v>
          </cell>
          <cell r="J833">
            <v>0</v>
          </cell>
          <cell r="K833">
            <v>0</v>
          </cell>
          <cell r="L833">
            <v>0</v>
          </cell>
          <cell r="M833">
            <v>0</v>
          </cell>
          <cell r="N833">
            <v>0</v>
          </cell>
        </row>
        <row r="834">
          <cell r="E834">
            <v>0</v>
          </cell>
          <cell r="F834">
            <v>0</v>
          </cell>
          <cell r="G834">
            <v>0</v>
          </cell>
          <cell r="H834">
            <v>0</v>
          </cell>
          <cell r="J834">
            <v>0</v>
          </cell>
          <cell r="K834">
            <v>0</v>
          </cell>
          <cell r="L834">
            <v>0</v>
          </cell>
          <cell r="M834">
            <v>0</v>
          </cell>
          <cell r="N834">
            <v>0</v>
          </cell>
        </row>
        <row r="835">
          <cell r="E835">
            <v>0</v>
          </cell>
          <cell r="F835">
            <v>0</v>
          </cell>
          <cell r="G835">
            <v>0</v>
          </cell>
          <cell r="H835">
            <v>0</v>
          </cell>
          <cell r="J835">
            <v>0</v>
          </cell>
          <cell r="K835">
            <v>0</v>
          </cell>
          <cell r="L835">
            <v>0</v>
          </cell>
          <cell r="M835">
            <v>0</v>
          </cell>
          <cell r="N835">
            <v>0</v>
          </cell>
        </row>
        <row r="836">
          <cell r="E836">
            <v>0</v>
          </cell>
          <cell r="F836">
            <v>0</v>
          </cell>
          <cell r="G836">
            <v>0</v>
          </cell>
          <cell r="H836">
            <v>0</v>
          </cell>
          <cell r="J836">
            <v>0</v>
          </cell>
          <cell r="K836">
            <v>0</v>
          </cell>
          <cell r="L836">
            <v>0</v>
          </cell>
          <cell r="M836">
            <v>0</v>
          </cell>
          <cell r="N836">
            <v>0</v>
          </cell>
        </row>
        <row r="837">
          <cell r="E837">
            <v>0</v>
          </cell>
          <cell r="F837">
            <v>0</v>
          </cell>
          <cell r="G837">
            <v>0</v>
          </cell>
          <cell r="H837">
            <v>0</v>
          </cell>
          <cell r="J837">
            <v>0</v>
          </cell>
          <cell r="K837">
            <v>0</v>
          </cell>
          <cell r="L837">
            <v>0</v>
          </cell>
          <cell r="M837">
            <v>0</v>
          </cell>
          <cell r="N837">
            <v>0</v>
          </cell>
        </row>
        <row r="838">
          <cell r="E838">
            <v>0</v>
          </cell>
          <cell r="F838">
            <v>0</v>
          </cell>
          <cell r="G838">
            <v>0</v>
          </cell>
          <cell r="H838">
            <v>0</v>
          </cell>
          <cell r="J838">
            <v>0</v>
          </cell>
          <cell r="K838">
            <v>0</v>
          </cell>
          <cell r="L838">
            <v>0</v>
          </cell>
          <cell r="M838">
            <v>0</v>
          </cell>
          <cell r="N838">
            <v>0</v>
          </cell>
        </row>
        <row r="839">
          <cell r="E839">
            <v>0</v>
          </cell>
          <cell r="F839">
            <v>0</v>
          </cell>
          <cell r="G839">
            <v>0</v>
          </cell>
          <cell r="H839">
            <v>0</v>
          </cell>
          <cell r="J839">
            <v>0</v>
          </cell>
          <cell r="K839">
            <v>0</v>
          </cell>
          <cell r="L839">
            <v>0</v>
          </cell>
          <cell r="M839">
            <v>0</v>
          </cell>
          <cell r="N839">
            <v>0</v>
          </cell>
        </row>
        <row r="840">
          <cell r="E840">
            <v>0</v>
          </cell>
          <cell r="F840">
            <v>0</v>
          </cell>
          <cell r="G840">
            <v>0</v>
          </cell>
          <cell r="H840">
            <v>0</v>
          </cell>
          <cell r="J840">
            <v>0</v>
          </cell>
          <cell r="K840">
            <v>0</v>
          </cell>
          <cell r="L840">
            <v>0</v>
          </cell>
        </row>
        <row r="841">
          <cell r="E841">
            <v>0</v>
          </cell>
          <cell r="F841">
            <v>0</v>
          </cell>
          <cell r="G841">
            <v>0</v>
          </cell>
          <cell r="H841">
            <v>0</v>
          </cell>
          <cell r="J841">
            <v>0</v>
          </cell>
          <cell r="K841">
            <v>0</v>
          </cell>
          <cell r="L841">
            <v>0</v>
          </cell>
        </row>
        <row r="842">
          <cell r="E842">
            <v>0</v>
          </cell>
          <cell r="F842">
            <v>0</v>
          </cell>
          <cell r="G842">
            <v>0</v>
          </cell>
          <cell r="H842">
            <v>0</v>
          </cell>
          <cell r="J842">
            <v>0</v>
          </cell>
        </row>
        <row r="843">
          <cell r="E843">
            <v>0</v>
          </cell>
          <cell r="F843">
            <v>0</v>
          </cell>
          <cell r="G843">
            <v>0</v>
          </cell>
          <cell r="H843">
            <v>0</v>
          </cell>
          <cell r="J843">
            <v>0</v>
          </cell>
        </row>
        <row r="844">
          <cell r="E844">
            <v>0</v>
          </cell>
          <cell r="F844">
            <v>0</v>
          </cell>
          <cell r="G844">
            <v>0</v>
          </cell>
          <cell r="H844">
            <v>0</v>
          </cell>
          <cell r="J844">
            <v>0</v>
          </cell>
        </row>
        <row r="845">
          <cell r="E845">
            <v>0</v>
          </cell>
          <cell r="F845">
            <v>0</v>
          </cell>
          <cell r="G845">
            <v>0</v>
          </cell>
          <cell r="H845">
            <v>0</v>
          </cell>
          <cell r="J845">
            <v>0</v>
          </cell>
        </row>
        <row r="846">
          <cell r="E846">
            <v>0</v>
          </cell>
          <cell r="F846">
            <v>0</v>
          </cell>
          <cell r="G846">
            <v>0</v>
          </cell>
          <cell r="H846">
            <v>0</v>
          </cell>
          <cell r="J846">
            <v>0</v>
          </cell>
        </row>
        <row r="847">
          <cell r="E847">
            <v>0</v>
          </cell>
          <cell r="F847">
            <v>0</v>
          </cell>
          <cell r="G847">
            <v>0</v>
          </cell>
          <cell r="H847">
            <v>0</v>
          </cell>
          <cell r="J847">
            <v>0</v>
          </cell>
        </row>
        <row r="848">
          <cell r="E848">
            <v>0</v>
          </cell>
          <cell r="F848">
            <v>0</v>
          </cell>
          <cell r="G848">
            <v>0</v>
          </cell>
          <cell r="H848">
            <v>0</v>
          </cell>
        </row>
        <row r="849">
          <cell r="E849">
            <v>0</v>
          </cell>
          <cell r="F849">
            <v>0</v>
          </cell>
          <cell r="G849">
            <v>0</v>
          </cell>
          <cell r="H849">
            <v>0</v>
          </cell>
        </row>
        <row r="850">
          <cell r="E850">
            <v>0</v>
          </cell>
          <cell r="F850">
            <v>0</v>
          </cell>
          <cell r="G850">
            <v>0</v>
          </cell>
          <cell r="H850">
            <v>0</v>
          </cell>
        </row>
        <row r="851">
          <cell r="E851">
            <v>0</v>
          </cell>
          <cell r="F851">
            <v>0</v>
          </cell>
          <cell r="G851">
            <v>0</v>
          </cell>
          <cell r="H851">
            <v>0</v>
          </cell>
        </row>
        <row r="852">
          <cell r="E852">
            <v>0</v>
          </cell>
          <cell r="F852">
            <v>0</v>
          </cell>
          <cell r="G852">
            <v>0</v>
          </cell>
          <cell r="H852">
            <v>0</v>
          </cell>
        </row>
        <row r="853">
          <cell r="E853">
            <v>0</v>
          </cell>
          <cell r="F853">
            <v>0</v>
          </cell>
          <cell r="G853">
            <v>0</v>
          </cell>
          <cell r="H853">
            <v>0</v>
          </cell>
        </row>
        <row r="854">
          <cell r="E854">
            <v>0</v>
          </cell>
          <cell r="F854">
            <v>0</v>
          </cell>
          <cell r="G854">
            <v>0</v>
          </cell>
          <cell r="H854">
            <v>0</v>
          </cell>
        </row>
        <row r="855">
          <cell r="E855">
            <v>0</v>
          </cell>
          <cell r="F855">
            <v>0</v>
          </cell>
          <cell r="G855">
            <v>0</v>
          </cell>
          <cell r="H855">
            <v>0</v>
          </cell>
        </row>
        <row r="856">
          <cell r="E856">
            <v>0</v>
          </cell>
          <cell r="F856">
            <v>0</v>
          </cell>
          <cell r="G856">
            <v>0</v>
          </cell>
          <cell r="H856">
            <v>0</v>
          </cell>
        </row>
        <row r="857">
          <cell r="E857">
            <v>0</v>
          </cell>
          <cell r="F857">
            <v>0</v>
          </cell>
          <cell r="G857">
            <v>0</v>
          </cell>
          <cell r="H857">
            <v>0</v>
          </cell>
        </row>
        <row r="858">
          <cell r="E858">
            <v>0</v>
          </cell>
          <cell r="F858">
            <v>0</v>
          </cell>
          <cell r="G858">
            <v>0</v>
          </cell>
          <cell r="H858">
            <v>0</v>
          </cell>
        </row>
        <row r="859">
          <cell r="E859">
            <v>0</v>
          </cell>
          <cell r="F859">
            <v>0</v>
          </cell>
          <cell r="G859">
            <v>0</v>
          </cell>
          <cell r="H859">
            <v>0</v>
          </cell>
        </row>
        <row r="860">
          <cell r="E860">
            <v>0</v>
          </cell>
          <cell r="F860">
            <v>0</v>
          </cell>
          <cell r="G860">
            <v>0</v>
          </cell>
          <cell r="H860">
            <v>0</v>
          </cell>
        </row>
        <row r="861">
          <cell r="E861">
            <v>0</v>
          </cell>
          <cell r="F861">
            <v>0</v>
          </cell>
          <cell r="G861">
            <v>0</v>
          </cell>
          <cell r="H861">
            <v>0</v>
          </cell>
        </row>
        <row r="862">
          <cell r="E862">
            <v>0</v>
          </cell>
          <cell r="F862">
            <v>0</v>
          </cell>
          <cell r="G862">
            <v>0</v>
          </cell>
          <cell r="H862">
            <v>0</v>
          </cell>
        </row>
        <row r="863">
          <cell r="E863">
            <v>0</v>
          </cell>
          <cell r="F863">
            <v>0</v>
          </cell>
          <cell r="G863">
            <v>0</v>
          </cell>
          <cell r="H863">
            <v>0</v>
          </cell>
        </row>
        <row r="864">
          <cell r="E864">
            <v>0</v>
          </cell>
          <cell r="F864">
            <v>0</v>
          </cell>
          <cell r="G864">
            <v>0</v>
          </cell>
          <cell r="H864">
            <v>0</v>
          </cell>
        </row>
        <row r="865">
          <cell r="E865">
            <v>0</v>
          </cell>
          <cell r="F865">
            <v>0</v>
          </cell>
          <cell r="G865">
            <v>0</v>
          </cell>
          <cell r="H865">
            <v>0</v>
          </cell>
        </row>
        <row r="866">
          <cell r="E866">
            <v>0</v>
          </cell>
          <cell r="F866">
            <v>0</v>
          </cell>
          <cell r="G866">
            <v>0</v>
          </cell>
          <cell r="H866">
            <v>0</v>
          </cell>
        </row>
        <row r="867">
          <cell r="E867">
            <v>0</v>
          </cell>
          <cell r="F867">
            <v>0</v>
          </cell>
          <cell r="G867">
            <v>0</v>
          </cell>
          <cell r="H867">
            <v>0</v>
          </cell>
        </row>
        <row r="868">
          <cell r="E868">
            <v>0</v>
          </cell>
          <cell r="F868">
            <v>0</v>
          </cell>
          <cell r="G868">
            <v>0</v>
          </cell>
          <cell r="H868">
            <v>0</v>
          </cell>
        </row>
        <row r="869">
          <cell r="E869">
            <v>0</v>
          </cell>
          <cell r="F869">
            <v>0</v>
          </cell>
          <cell r="G869">
            <v>0</v>
          </cell>
          <cell r="H869">
            <v>0</v>
          </cell>
        </row>
        <row r="870">
          <cell r="E870">
            <v>0</v>
          </cell>
          <cell r="F870">
            <v>0</v>
          </cell>
          <cell r="G870">
            <v>0</v>
          </cell>
          <cell r="H870">
            <v>0</v>
          </cell>
        </row>
        <row r="871">
          <cell r="E871">
            <v>0</v>
          </cell>
          <cell r="F871">
            <v>0</v>
          </cell>
          <cell r="G871">
            <v>0</v>
          </cell>
          <cell r="H871">
            <v>0</v>
          </cell>
        </row>
        <row r="872">
          <cell r="E872">
            <v>0</v>
          </cell>
          <cell r="F872">
            <v>0</v>
          </cell>
          <cell r="G872">
            <v>0</v>
          </cell>
          <cell r="H872">
            <v>0</v>
          </cell>
        </row>
        <row r="873">
          <cell r="E873">
            <v>0</v>
          </cell>
          <cell r="F873">
            <v>0</v>
          </cell>
          <cell r="G873">
            <v>0</v>
          </cell>
          <cell r="H873">
            <v>0</v>
          </cell>
        </row>
        <row r="874">
          <cell r="E874">
            <v>0</v>
          </cell>
          <cell r="F874">
            <v>0</v>
          </cell>
          <cell r="G874">
            <v>0</v>
          </cell>
          <cell r="H874">
            <v>0</v>
          </cell>
        </row>
        <row r="875">
          <cell r="E875">
            <v>0</v>
          </cell>
          <cell r="F875">
            <v>0</v>
          </cell>
          <cell r="G875">
            <v>0</v>
          </cell>
          <cell r="H875">
            <v>0</v>
          </cell>
        </row>
        <row r="876">
          <cell r="E876">
            <v>0</v>
          </cell>
          <cell r="F876">
            <v>0</v>
          </cell>
          <cell r="G876">
            <v>0</v>
          </cell>
          <cell r="H876">
            <v>0</v>
          </cell>
        </row>
        <row r="877">
          <cell r="E877">
            <v>0</v>
          </cell>
          <cell r="F877">
            <v>0</v>
          </cell>
          <cell r="G877">
            <v>0</v>
          </cell>
          <cell r="H877">
            <v>0</v>
          </cell>
        </row>
        <row r="878">
          <cell r="E878">
            <v>0</v>
          </cell>
          <cell r="F878">
            <v>0</v>
          </cell>
          <cell r="G878">
            <v>0</v>
          </cell>
          <cell r="H878">
            <v>0</v>
          </cell>
        </row>
        <row r="879">
          <cell r="E879">
            <v>0</v>
          </cell>
          <cell r="F879">
            <v>0</v>
          </cell>
          <cell r="G879">
            <v>0</v>
          </cell>
          <cell r="H879">
            <v>0</v>
          </cell>
        </row>
        <row r="880">
          <cell r="E880">
            <v>0</v>
          </cell>
          <cell r="F880">
            <v>0</v>
          </cell>
          <cell r="G880">
            <v>0</v>
          </cell>
          <cell r="H880">
            <v>0</v>
          </cell>
        </row>
        <row r="881">
          <cell r="E881">
            <v>0</v>
          </cell>
          <cell r="F881">
            <v>0</v>
          </cell>
          <cell r="G881">
            <v>0</v>
          </cell>
          <cell r="H881">
            <v>0</v>
          </cell>
        </row>
        <row r="882">
          <cell r="E882">
            <v>0</v>
          </cell>
          <cell r="F882">
            <v>0</v>
          </cell>
          <cell r="G882">
            <v>0</v>
          </cell>
          <cell r="H882">
            <v>0</v>
          </cell>
        </row>
        <row r="883">
          <cell r="E883">
            <v>0</v>
          </cell>
          <cell r="F883">
            <v>0</v>
          </cell>
          <cell r="G883">
            <v>0</v>
          </cell>
          <cell r="H883">
            <v>0</v>
          </cell>
        </row>
        <row r="884">
          <cell r="E884">
            <v>0</v>
          </cell>
          <cell r="F884">
            <v>0</v>
          </cell>
          <cell r="G884">
            <v>0</v>
          </cell>
          <cell r="H884">
            <v>0</v>
          </cell>
        </row>
        <row r="885">
          <cell r="E885">
            <v>0</v>
          </cell>
          <cell r="F885">
            <v>0</v>
          </cell>
          <cell r="G885">
            <v>0</v>
          </cell>
          <cell r="H885">
            <v>0</v>
          </cell>
        </row>
        <row r="886">
          <cell r="E886">
            <v>0</v>
          </cell>
          <cell r="F886">
            <v>0</v>
          </cell>
          <cell r="G886">
            <v>0</v>
          </cell>
          <cell r="H886">
            <v>0</v>
          </cell>
        </row>
        <row r="887">
          <cell r="E887">
            <v>0</v>
          </cell>
          <cell r="F887">
            <v>0</v>
          </cell>
          <cell r="G887">
            <v>0</v>
          </cell>
          <cell r="H887">
            <v>0</v>
          </cell>
        </row>
        <row r="888">
          <cell r="E888">
            <v>0</v>
          </cell>
          <cell r="F888">
            <v>0</v>
          </cell>
          <cell r="G888">
            <v>0</v>
          </cell>
          <cell r="H888">
            <v>0</v>
          </cell>
        </row>
        <row r="889">
          <cell r="E889">
            <v>0</v>
          </cell>
          <cell r="F889">
            <v>0</v>
          </cell>
          <cell r="G889">
            <v>0</v>
          </cell>
          <cell r="H889">
            <v>0</v>
          </cell>
        </row>
        <row r="890">
          <cell r="E890">
            <v>0</v>
          </cell>
          <cell r="F890">
            <v>0</v>
          </cell>
          <cell r="G890">
            <v>0</v>
          </cell>
          <cell r="H890">
            <v>0</v>
          </cell>
        </row>
        <row r="891">
          <cell r="E891">
            <v>0</v>
          </cell>
          <cell r="F891">
            <v>0</v>
          </cell>
          <cell r="G891">
            <v>0</v>
          </cell>
          <cell r="H891">
            <v>0</v>
          </cell>
        </row>
        <row r="892">
          <cell r="E892">
            <v>0</v>
          </cell>
          <cell r="F892">
            <v>0</v>
          </cell>
          <cell r="G892">
            <v>0</v>
          </cell>
          <cell r="H892">
            <v>0</v>
          </cell>
        </row>
        <row r="893">
          <cell r="E893">
            <v>0</v>
          </cell>
          <cell r="F893">
            <v>0</v>
          </cell>
          <cell r="G893">
            <v>0</v>
          </cell>
          <cell r="H893">
            <v>0</v>
          </cell>
        </row>
        <row r="894">
          <cell r="E894">
            <v>0</v>
          </cell>
          <cell r="F894">
            <v>0</v>
          </cell>
          <cell r="G894">
            <v>0</v>
          </cell>
          <cell r="H894">
            <v>0</v>
          </cell>
        </row>
        <row r="895">
          <cell r="E895">
            <v>0</v>
          </cell>
          <cell r="F895">
            <v>0</v>
          </cell>
          <cell r="G895">
            <v>0</v>
          </cell>
          <cell r="H895">
            <v>0</v>
          </cell>
        </row>
        <row r="896">
          <cell r="E896">
            <v>0</v>
          </cell>
          <cell r="F896">
            <v>0</v>
          </cell>
          <cell r="G896">
            <v>0</v>
          </cell>
          <cell r="H896">
            <v>0</v>
          </cell>
        </row>
        <row r="897">
          <cell r="E897">
            <v>0</v>
          </cell>
          <cell r="F897">
            <v>0</v>
          </cell>
          <cell r="G897">
            <v>0</v>
          </cell>
          <cell r="H897">
            <v>0</v>
          </cell>
        </row>
        <row r="898">
          <cell r="E898">
            <v>0</v>
          </cell>
          <cell r="F898">
            <v>0</v>
          </cell>
          <cell r="G898">
            <v>0</v>
          </cell>
          <cell r="H898">
            <v>0</v>
          </cell>
        </row>
        <row r="899">
          <cell r="E899">
            <v>0</v>
          </cell>
          <cell r="F899">
            <v>0</v>
          </cell>
          <cell r="G899">
            <v>0</v>
          </cell>
          <cell r="H899">
            <v>0</v>
          </cell>
        </row>
        <row r="900">
          <cell r="E900">
            <v>0</v>
          </cell>
          <cell r="F900">
            <v>0</v>
          </cell>
          <cell r="G900">
            <v>0</v>
          </cell>
          <cell r="H900">
            <v>0</v>
          </cell>
        </row>
        <row r="901">
          <cell r="E901">
            <v>0</v>
          </cell>
          <cell r="F901">
            <v>0</v>
          </cell>
          <cell r="G901">
            <v>0</v>
          </cell>
          <cell r="H901">
            <v>0</v>
          </cell>
        </row>
        <row r="902">
          <cell r="E902">
            <v>0</v>
          </cell>
          <cell r="F902">
            <v>0</v>
          </cell>
          <cell r="G902">
            <v>0</v>
          </cell>
          <cell r="H902">
            <v>0</v>
          </cell>
        </row>
        <row r="903">
          <cell r="E903">
            <v>0</v>
          </cell>
          <cell r="F903">
            <v>0</v>
          </cell>
          <cell r="G903">
            <v>0</v>
          </cell>
          <cell r="H903">
            <v>0</v>
          </cell>
        </row>
        <row r="904">
          <cell r="E904">
            <v>0</v>
          </cell>
          <cell r="F904">
            <v>0</v>
          </cell>
          <cell r="G904">
            <v>0</v>
          </cell>
          <cell r="H904">
            <v>0</v>
          </cell>
        </row>
        <row r="905">
          <cell r="E905">
            <v>0</v>
          </cell>
          <cell r="F905">
            <v>0</v>
          </cell>
          <cell r="G905">
            <v>0</v>
          </cell>
          <cell r="H905">
            <v>0</v>
          </cell>
        </row>
        <row r="906">
          <cell r="E906">
            <v>0</v>
          </cell>
          <cell r="F906">
            <v>0</v>
          </cell>
          <cell r="G906">
            <v>0</v>
          </cell>
          <cell r="H906">
            <v>0</v>
          </cell>
        </row>
        <row r="907">
          <cell r="E907">
            <v>0</v>
          </cell>
          <cell r="F907">
            <v>0</v>
          </cell>
          <cell r="G907">
            <v>0</v>
          </cell>
          <cell r="H907">
            <v>0</v>
          </cell>
        </row>
        <row r="908">
          <cell r="E908">
            <v>0</v>
          </cell>
          <cell r="F908">
            <v>0</v>
          </cell>
          <cell r="G908">
            <v>0</v>
          </cell>
          <cell r="H908">
            <v>0</v>
          </cell>
        </row>
        <row r="909">
          <cell r="E909">
            <v>0</v>
          </cell>
          <cell r="F909">
            <v>0</v>
          </cell>
          <cell r="G909">
            <v>0</v>
          </cell>
          <cell r="H909">
            <v>0</v>
          </cell>
        </row>
        <row r="910">
          <cell r="E910">
            <v>0</v>
          </cell>
          <cell r="F910">
            <v>0</v>
          </cell>
          <cell r="G910">
            <v>0</v>
          </cell>
          <cell r="H910">
            <v>0</v>
          </cell>
        </row>
        <row r="911">
          <cell r="E911">
            <v>0</v>
          </cell>
          <cell r="F911">
            <v>0</v>
          </cell>
          <cell r="G911">
            <v>0</v>
          </cell>
          <cell r="H911">
            <v>0</v>
          </cell>
        </row>
        <row r="912">
          <cell r="E912">
            <v>0</v>
          </cell>
          <cell r="F912">
            <v>0</v>
          </cell>
          <cell r="G912">
            <v>0</v>
          </cell>
          <cell r="H912">
            <v>0</v>
          </cell>
        </row>
        <row r="913">
          <cell r="E913">
            <v>0</v>
          </cell>
          <cell r="F913">
            <v>0</v>
          </cell>
          <cell r="G913">
            <v>0</v>
          </cell>
          <cell r="H913">
            <v>0</v>
          </cell>
        </row>
        <row r="914">
          <cell r="E914">
            <v>0</v>
          </cell>
          <cell r="F914">
            <v>0</v>
          </cell>
          <cell r="G914">
            <v>0</v>
          </cell>
          <cell r="H914">
            <v>0</v>
          </cell>
        </row>
        <row r="915">
          <cell r="E915">
            <v>0</v>
          </cell>
          <cell r="F915">
            <v>0</v>
          </cell>
          <cell r="G915">
            <v>0</v>
          </cell>
          <cell r="H915">
            <v>0</v>
          </cell>
        </row>
        <row r="916">
          <cell r="E916">
            <v>0</v>
          </cell>
          <cell r="F916">
            <v>0</v>
          </cell>
          <cell r="G916">
            <v>0</v>
          </cell>
          <cell r="H916">
            <v>0</v>
          </cell>
        </row>
        <row r="917">
          <cell r="E917">
            <v>0</v>
          </cell>
          <cell r="F917">
            <v>0</v>
          </cell>
          <cell r="G917">
            <v>0</v>
          </cell>
          <cell r="H917">
            <v>0</v>
          </cell>
        </row>
        <row r="918">
          <cell r="E918">
            <v>0</v>
          </cell>
          <cell r="F918">
            <v>0</v>
          </cell>
          <cell r="G918">
            <v>0</v>
          </cell>
          <cell r="H918">
            <v>0</v>
          </cell>
        </row>
        <row r="919">
          <cell r="E919">
            <v>0</v>
          </cell>
          <cell r="F919">
            <v>0</v>
          </cell>
          <cell r="G919">
            <v>0</v>
          </cell>
          <cell r="H919">
            <v>0</v>
          </cell>
        </row>
        <row r="920">
          <cell r="E920">
            <v>0</v>
          </cell>
          <cell r="F920">
            <v>0</v>
          </cell>
          <cell r="G920">
            <v>0</v>
          </cell>
          <cell r="H920">
            <v>0</v>
          </cell>
        </row>
        <row r="921">
          <cell r="E921">
            <v>0</v>
          </cell>
          <cell r="F921">
            <v>0</v>
          </cell>
          <cell r="G921">
            <v>0</v>
          </cell>
          <cell r="H921">
            <v>0</v>
          </cell>
        </row>
        <row r="922">
          <cell r="E922">
            <v>0</v>
          </cell>
          <cell r="F922">
            <v>0</v>
          </cell>
          <cell r="G922">
            <v>0</v>
          </cell>
          <cell r="H922">
            <v>0</v>
          </cell>
        </row>
        <row r="923">
          <cell r="E923">
            <v>0</v>
          </cell>
          <cell r="F923">
            <v>0</v>
          </cell>
          <cell r="G923">
            <v>0</v>
          </cell>
          <cell r="H923">
            <v>0</v>
          </cell>
        </row>
        <row r="924">
          <cell r="E924">
            <v>0</v>
          </cell>
          <cell r="F924">
            <v>0</v>
          </cell>
          <cell r="G924">
            <v>0</v>
          </cell>
          <cell r="H924">
            <v>0</v>
          </cell>
        </row>
        <row r="925">
          <cell r="E925">
            <v>0</v>
          </cell>
          <cell r="F925">
            <v>0</v>
          </cell>
          <cell r="G925">
            <v>0</v>
          </cell>
          <cell r="H925">
            <v>0</v>
          </cell>
        </row>
        <row r="926">
          <cell r="E926">
            <v>0</v>
          </cell>
          <cell r="F926">
            <v>0</v>
          </cell>
          <cell r="G926">
            <v>0</v>
          </cell>
          <cell r="H926">
            <v>0</v>
          </cell>
        </row>
        <row r="927">
          <cell r="E927">
            <v>0</v>
          </cell>
          <cell r="F927">
            <v>0</v>
          </cell>
          <cell r="G927">
            <v>0</v>
          </cell>
          <cell r="H927">
            <v>0</v>
          </cell>
        </row>
        <row r="928">
          <cell r="E928">
            <v>0</v>
          </cell>
          <cell r="F928">
            <v>0</v>
          </cell>
          <cell r="G928">
            <v>0</v>
          </cell>
          <cell r="H928">
            <v>0</v>
          </cell>
        </row>
        <row r="929">
          <cell r="E929">
            <v>0</v>
          </cell>
          <cell r="F929">
            <v>0</v>
          </cell>
          <cell r="G929">
            <v>0</v>
          </cell>
          <cell r="H929">
            <v>0</v>
          </cell>
        </row>
        <row r="930">
          <cell r="E930">
            <v>0</v>
          </cell>
          <cell r="F930">
            <v>0</v>
          </cell>
          <cell r="G930">
            <v>0</v>
          </cell>
          <cell r="H930">
            <v>0</v>
          </cell>
        </row>
        <row r="931">
          <cell r="E931">
            <v>0</v>
          </cell>
          <cell r="F931">
            <v>0</v>
          </cell>
          <cell r="G931">
            <v>0</v>
          </cell>
          <cell r="H931">
            <v>0</v>
          </cell>
        </row>
        <row r="932">
          <cell r="E932">
            <v>0</v>
          </cell>
          <cell r="F932">
            <v>0</v>
          </cell>
          <cell r="G932">
            <v>0</v>
          </cell>
          <cell r="H932">
            <v>0</v>
          </cell>
        </row>
        <row r="933">
          <cell r="E933">
            <v>0</v>
          </cell>
          <cell r="F933">
            <v>0</v>
          </cell>
          <cell r="G933">
            <v>0</v>
          </cell>
          <cell r="H933">
            <v>0</v>
          </cell>
        </row>
        <row r="934">
          <cell r="E934">
            <v>0</v>
          </cell>
          <cell r="F934">
            <v>0</v>
          </cell>
          <cell r="G934">
            <v>0</v>
          </cell>
          <cell r="H934">
            <v>0</v>
          </cell>
        </row>
        <row r="935">
          <cell r="E935">
            <v>0</v>
          </cell>
          <cell r="F935">
            <v>0</v>
          </cell>
          <cell r="G935">
            <v>0</v>
          </cell>
          <cell r="H935">
            <v>0</v>
          </cell>
        </row>
        <row r="936">
          <cell r="E936">
            <v>0</v>
          </cell>
          <cell r="F936">
            <v>0</v>
          </cell>
          <cell r="G936">
            <v>0</v>
          </cell>
          <cell r="H936">
            <v>0</v>
          </cell>
        </row>
        <row r="937">
          <cell r="E937">
            <v>0</v>
          </cell>
          <cell r="F937">
            <v>0</v>
          </cell>
          <cell r="G937">
            <v>0</v>
          </cell>
          <cell r="H937">
            <v>0</v>
          </cell>
        </row>
        <row r="938">
          <cell r="E938">
            <v>0</v>
          </cell>
          <cell r="F938">
            <v>0</v>
          </cell>
          <cell r="G938">
            <v>0</v>
          </cell>
          <cell r="H938">
            <v>0</v>
          </cell>
        </row>
        <row r="939">
          <cell r="E939">
            <v>0</v>
          </cell>
          <cell r="F939">
            <v>0</v>
          </cell>
          <cell r="G939">
            <v>0</v>
          </cell>
          <cell r="H939">
            <v>0</v>
          </cell>
        </row>
        <row r="940">
          <cell r="E940">
            <v>0</v>
          </cell>
          <cell r="F940">
            <v>0</v>
          </cell>
          <cell r="G940">
            <v>0</v>
          </cell>
          <cell r="H940">
            <v>0</v>
          </cell>
        </row>
        <row r="941">
          <cell r="E941">
            <v>0</v>
          </cell>
          <cell r="F941">
            <v>0</v>
          </cell>
          <cell r="G941">
            <v>0</v>
          </cell>
          <cell r="H941">
            <v>0</v>
          </cell>
        </row>
        <row r="942">
          <cell r="E942">
            <v>0</v>
          </cell>
          <cell r="F942">
            <v>0</v>
          </cell>
          <cell r="G942">
            <v>0</v>
          </cell>
          <cell r="H942">
            <v>0</v>
          </cell>
        </row>
        <row r="943">
          <cell r="E943">
            <v>0</v>
          </cell>
          <cell r="F943">
            <v>0</v>
          </cell>
          <cell r="G943">
            <v>0</v>
          </cell>
          <cell r="H943">
            <v>0</v>
          </cell>
        </row>
        <row r="944">
          <cell r="E944">
            <v>0</v>
          </cell>
          <cell r="F944">
            <v>0</v>
          </cell>
          <cell r="G944">
            <v>0</v>
          </cell>
          <cell r="H944">
            <v>0</v>
          </cell>
        </row>
        <row r="945">
          <cell r="E945">
            <v>0</v>
          </cell>
          <cell r="F945">
            <v>0</v>
          </cell>
          <cell r="G945">
            <v>0</v>
          </cell>
          <cell r="H945">
            <v>0</v>
          </cell>
        </row>
        <row r="946">
          <cell r="E946">
            <v>0</v>
          </cell>
          <cell r="F946">
            <v>0</v>
          </cell>
          <cell r="G946">
            <v>0</v>
          </cell>
          <cell r="H946">
            <v>0</v>
          </cell>
        </row>
        <row r="947">
          <cell r="E947">
            <v>0</v>
          </cell>
          <cell r="F947">
            <v>0</v>
          </cell>
          <cell r="G947">
            <v>0</v>
          </cell>
          <cell r="H947">
            <v>0</v>
          </cell>
        </row>
        <row r="948">
          <cell r="E948">
            <v>0</v>
          </cell>
          <cell r="F948">
            <v>0</v>
          </cell>
          <cell r="G948">
            <v>0</v>
          </cell>
          <cell r="H948">
            <v>0</v>
          </cell>
        </row>
        <row r="949">
          <cell r="E949">
            <v>0</v>
          </cell>
          <cell r="F949">
            <v>0</v>
          </cell>
          <cell r="G949">
            <v>0</v>
          </cell>
          <cell r="H949">
            <v>0</v>
          </cell>
        </row>
        <row r="950">
          <cell r="E950">
            <v>0</v>
          </cell>
          <cell r="F950">
            <v>0</v>
          </cell>
          <cell r="G950">
            <v>0</v>
          </cell>
          <cell r="H950">
            <v>0</v>
          </cell>
        </row>
        <row r="951">
          <cell r="E951">
            <v>0</v>
          </cell>
          <cell r="F951">
            <v>0</v>
          </cell>
          <cell r="G951">
            <v>0</v>
          </cell>
          <cell r="H951">
            <v>0</v>
          </cell>
        </row>
        <row r="952">
          <cell r="E952">
            <v>0</v>
          </cell>
          <cell r="F952">
            <v>0</v>
          </cell>
          <cell r="G952">
            <v>0</v>
          </cell>
          <cell r="H952">
            <v>0</v>
          </cell>
        </row>
        <row r="953">
          <cell r="E953">
            <v>0</v>
          </cell>
          <cell r="F953">
            <v>0</v>
          </cell>
          <cell r="G953">
            <v>0</v>
          </cell>
          <cell r="H953">
            <v>0</v>
          </cell>
        </row>
        <row r="954">
          <cell r="E954">
            <v>0</v>
          </cell>
          <cell r="F954">
            <v>0</v>
          </cell>
          <cell r="G954">
            <v>0</v>
          </cell>
          <cell r="H954">
            <v>0</v>
          </cell>
        </row>
        <row r="955">
          <cell r="E955">
            <v>0</v>
          </cell>
          <cell r="F955">
            <v>0</v>
          </cell>
          <cell r="G955">
            <v>0</v>
          </cell>
          <cell r="H955">
            <v>0</v>
          </cell>
        </row>
        <row r="956">
          <cell r="E956">
            <v>0</v>
          </cell>
          <cell r="F956">
            <v>0</v>
          </cell>
          <cell r="G956">
            <v>0</v>
          </cell>
          <cell r="H956">
            <v>0</v>
          </cell>
        </row>
        <row r="957">
          <cell r="E957">
            <v>0</v>
          </cell>
          <cell r="F957">
            <v>0</v>
          </cell>
          <cell r="G957">
            <v>0</v>
          </cell>
          <cell r="H957">
            <v>0</v>
          </cell>
        </row>
        <row r="958">
          <cell r="E958">
            <v>0</v>
          </cell>
          <cell r="F958">
            <v>0</v>
          </cell>
          <cell r="G958">
            <v>0</v>
          </cell>
          <cell r="H958">
            <v>0</v>
          </cell>
        </row>
        <row r="959">
          <cell r="E959">
            <v>0</v>
          </cell>
          <cell r="F959">
            <v>0</v>
          </cell>
          <cell r="G959">
            <v>0</v>
          </cell>
          <cell r="H959">
            <v>0</v>
          </cell>
        </row>
        <row r="960">
          <cell r="E960">
            <v>0</v>
          </cell>
          <cell r="F960">
            <v>0</v>
          </cell>
          <cell r="G960">
            <v>0</v>
          </cell>
          <cell r="H960">
            <v>0</v>
          </cell>
        </row>
        <row r="961">
          <cell r="E961">
            <v>0</v>
          </cell>
          <cell r="F961">
            <v>0</v>
          </cell>
          <cell r="G961">
            <v>0</v>
          </cell>
          <cell r="H961">
            <v>0</v>
          </cell>
        </row>
        <row r="962">
          <cell r="E962">
            <v>0</v>
          </cell>
          <cell r="F962">
            <v>0</v>
          </cell>
          <cell r="G962">
            <v>0</v>
          </cell>
          <cell r="H962">
            <v>0</v>
          </cell>
        </row>
        <row r="963">
          <cell r="E963">
            <v>0</v>
          </cell>
          <cell r="F963">
            <v>0</v>
          </cell>
          <cell r="G963">
            <v>0</v>
          </cell>
          <cell r="H963">
            <v>0</v>
          </cell>
        </row>
        <row r="964">
          <cell r="E964">
            <v>0</v>
          </cell>
          <cell r="F964">
            <v>0</v>
          </cell>
          <cell r="G964">
            <v>0</v>
          </cell>
          <cell r="H964">
            <v>0</v>
          </cell>
        </row>
        <row r="965">
          <cell r="E965">
            <v>0</v>
          </cell>
          <cell r="F965">
            <v>0</v>
          </cell>
          <cell r="G965">
            <v>0</v>
          </cell>
          <cell r="H965">
            <v>0</v>
          </cell>
        </row>
        <row r="966">
          <cell r="E966">
            <v>0</v>
          </cell>
          <cell r="F966">
            <v>0</v>
          </cell>
          <cell r="G966">
            <v>0</v>
          </cell>
          <cell r="H966">
            <v>0</v>
          </cell>
        </row>
        <row r="967">
          <cell r="E967">
            <v>0</v>
          </cell>
          <cell r="F967">
            <v>0</v>
          </cell>
          <cell r="G967">
            <v>0</v>
          </cell>
          <cell r="H967">
            <v>0</v>
          </cell>
        </row>
        <row r="968">
          <cell r="E968">
            <v>0</v>
          </cell>
          <cell r="F968">
            <v>0</v>
          </cell>
          <cell r="G968">
            <v>0</v>
          </cell>
          <cell r="H968">
            <v>0</v>
          </cell>
        </row>
        <row r="969">
          <cell r="E969">
            <v>0</v>
          </cell>
          <cell r="F969">
            <v>0</v>
          </cell>
          <cell r="G969">
            <v>0</v>
          </cell>
          <cell r="H969">
            <v>0</v>
          </cell>
        </row>
        <row r="970">
          <cell r="E970">
            <v>0</v>
          </cell>
          <cell r="F970">
            <v>0</v>
          </cell>
          <cell r="G970">
            <v>0</v>
          </cell>
          <cell r="H970">
            <v>0</v>
          </cell>
        </row>
        <row r="971">
          <cell r="E971">
            <v>0</v>
          </cell>
          <cell r="F971">
            <v>0</v>
          </cell>
          <cell r="G971">
            <v>0</v>
          </cell>
          <cell r="H971">
            <v>0</v>
          </cell>
        </row>
        <row r="972">
          <cell r="E972">
            <v>0</v>
          </cell>
          <cell r="F972">
            <v>0</v>
          </cell>
          <cell r="G972">
            <v>0</v>
          </cell>
          <cell r="H972">
            <v>0</v>
          </cell>
        </row>
        <row r="973">
          <cell r="E973">
            <v>0</v>
          </cell>
          <cell r="F973">
            <v>0</v>
          </cell>
          <cell r="G973">
            <v>0</v>
          </cell>
          <cell r="H973">
            <v>0</v>
          </cell>
        </row>
        <row r="974">
          <cell r="E974">
            <v>0</v>
          </cell>
          <cell r="F974">
            <v>0</v>
          </cell>
          <cell r="G974">
            <v>0</v>
          </cell>
          <cell r="H974">
            <v>0</v>
          </cell>
        </row>
        <row r="975">
          <cell r="E975">
            <v>0</v>
          </cell>
          <cell r="F975">
            <v>0</v>
          </cell>
          <cell r="G975">
            <v>0</v>
          </cell>
          <cell r="H975">
            <v>0</v>
          </cell>
        </row>
        <row r="976">
          <cell r="E976">
            <v>0</v>
          </cell>
          <cell r="F976">
            <v>0</v>
          </cell>
          <cell r="G976">
            <v>0</v>
          </cell>
          <cell r="H976">
            <v>0</v>
          </cell>
        </row>
        <row r="977">
          <cell r="E977">
            <v>0</v>
          </cell>
          <cell r="F977">
            <v>0</v>
          </cell>
          <cell r="G977">
            <v>0</v>
          </cell>
          <cell r="H977">
            <v>0</v>
          </cell>
        </row>
        <row r="978">
          <cell r="E978">
            <v>0</v>
          </cell>
          <cell r="F978">
            <v>0</v>
          </cell>
          <cell r="G978">
            <v>0</v>
          </cell>
          <cell r="H978">
            <v>0</v>
          </cell>
        </row>
        <row r="979">
          <cell r="E979">
            <v>0</v>
          </cell>
          <cell r="F979">
            <v>0</v>
          </cell>
          <cell r="G979">
            <v>0</v>
          </cell>
          <cell r="H979">
            <v>0</v>
          </cell>
        </row>
        <row r="980">
          <cell r="E980">
            <v>0</v>
          </cell>
          <cell r="F980">
            <v>0</v>
          </cell>
          <cell r="G980">
            <v>0</v>
          </cell>
          <cell r="H980">
            <v>0</v>
          </cell>
        </row>
        <row r="981">
          <cell r="E981">
            <v>0</v>
          </cell>
          <cell r="F981">
            <v>0</v>
          </cell>
          <cell r="G981">
            <v>0</v>
          </cell>
          <cell r="H981">
            <v>0</v>
          </cell>
        </row>
        <row r="982">
          <cell r="E982">
            <v>0</v>
          </cell>
          <cell r="F982">
            <v>0</v>
          </cell>
          <cell r="G982">
            <v>0</v>
          </cell>
          <cell r="H982">
            <v>0</v>
          </cell>
        </row>
        <row r="983">
          <cell r="E983">
            <v>0</v>
          </cell>
          <cell r="F983">
            <v>0</v>
          </cell>
          <cell r="G983">
            <v>0</v>
          </cell>
          <cell r="H983">
            <v>0</v>
          </cell>
        </row>
        <row r="984">
          <cell r="E984">
            <v>0</v>
          </cell>
          <cell r="F984">
            <v>0</v>
          </cell>
          <cell r="G984">
            <v>0</v>
          </cell>
          <cell r="H984">
            <v>0</v>
          </cell>
        </row>
        <row r="985">
          <cell r="E985">
            <v>0</v>
          </cell>
          <cell r="F985">
            <v>0</v>
          </cell>
          <cell r="G985">
            <v>0</v>
          </cell>
          <cell r="H985">
            <v>0</v>
          </cell>
        </row>
        <row r="986">
          <cell r="E986">
            <v>0</v>
          </cell>
          <cell r="F986">
            <v>0</v>
          </cell>
          <cell r="G986">
            <v>0</v>
          </cell>
          <cell r="H986">
            <v>0</v>
          </cell>
        </row>
        <row r="987">
          <cell r="E987">
            <v>0</v>
          </cell>
          <cell r="F987">
            <v>0</v>
          </cell>
          <cell r="G987">
            <v>0</v>
          </cell>
          <cell r="H987">
            <v>0</v>
          </cell>
        </row>
        <row r="988">
          <cell r="E988">
            <v>0</v>
          </cell>
          <cell r="F988">
            <v>0</v>
          </cell>
          <cell r="G988">
            <v>0</v>
          </cell>
          <cell r="H988">
            <v>0</v>
          </cell>
        </row>
        <row r="989">
          <cell r="E989">
            <v>0</v>
          </cell>
          <cell r="F989">
            <v>0</v>
          </cell>
          <cell r="G989">
            <v>0</v>
          </cell>
          <cell r="H989">
            <v>0</v>
          </cell>
        </row>
        <row r="990">
          <cell r="E990">
            <v>0</v>
          </cell>
          <cell r="F990">
            <v>0</v>
          </cell>
          <cell r="G990">
            <v>0</v>
          </cell>
          <cell r="H990">
            <v>0</v>
          </cell>
        </row>
        <row r="991">
          <cell r="E991">
            <v>0</v>
          </cell>
          <cell r="F991">
            <v>0</v>
          </cell>
          <cell r="G991">
            <v>0</v>
          </cell>
          <cell r="H991">
            <v>0</v>
          </cell>
        </row>
        <row r="992">
          <cell r="E992">
            <v>0</v>
          </cell>
          <cell r="F992">
            <v>0</v>
          </cell>
          <cell r="G992">
            <v>0</v>
          </cell>
          <cell r="H992">
            <v>0</v>
          </cell>
        </row>
        <row r="993">
          <cell r="E993">
            <v>0</v>
          </cell>
          <cell r="F993">
            <v>0</v>
          </cell>
          <cell r="G993">
            <v>0</v>
          </cell>
          <cell r="H993">
            <v>0</v>
          </cell>
        </row>
        <row r="994">
          <cell r="E994">
            <v>0</v>
          </cell>
          <cell r="F994">
            <v>0</v>
          </cell>
          <cell r="G994">
            <v>0</v>
          </cell>
          <cell r="H994">
            <v>0</v>
          </cell>
        </row>
        <row r="995">
          <cell r="E995">
            <v>0</v>
          </cell>
          <cell r="F995">
            <v>0</v>
          </cell>
          <cell r="G995">
            <v>0</v>
          </cell>
          <cell r="H995">
            <v>0</v>
          </cell>
        </row>
        <row r="996">
          <cell r="E996">
            <v>0</v>
          </cell>
          <cell r="F996">
            <v>0</v>
          </cell>
          <cell r="G996">
            <v>0</v>
          </cell>
          <cell r="H996">
            <v>0</v>
          </cell>
        </row>
        <row r="997">
          <cell r="E997">
            <v>0</v>
          </cell>
          <cell r="F997">
            <v>0</v>
          </cell>
          <cell r="G997">
            <v>0</v>
          </cell>
          <cell r="H997">
            <v>0</v>
          </cell>
        </row>
        <row r="998">
          <cell r="E998">
            <v>0</v>
          </cell>
          <cell r="F998">
            <v>0</v>
          </cell>
          <cell r="G998">
            <v>0</v>
          </cell>
          <cell r="H998">
            <v>0</v>
          </cell>
        </row>
        <row r="999">
          <cell r="E999">
            <v>0</v>
          </cell>
          <cell r="F999">
            <v>0</v>
          </cell>
          <cell r="G999">
            <v>0</v>
          </cell>
          <cell r="H999">
            <v>0</v>
          </cell>
        </row>
        <row r="1000">
          <cell r="E1000">
            <v>0</v>
          </cell>
          <cell r="F1000">
            <v>0</v>
          </cell>
          <cell r="G1000">
            <v>0</v>
          </cell>
          <cell r="H1000">
            <v>0</v>
          </cell>
        </row>
        <row r="1001">
          <cell r="E1001">
            <v>0</v>
          </cell>
          <cell r="F1001">
            <v>0</v>
          </cell>
          <cell r="G1001">
            <v>0</v>
          </cell>
          <cell r="H1001">
            <v>0</v>
          </cell>
        </row>
        <row r="1002">
          <cell r="E1002">
            <v>0</v>
          </cell>
          <cell r="F1002">
            <v>0</v>
          </cell>
          <cell r="G1002">
            <v>0</v>
          </cell>
          <cell r="H1002">
            <v>0</v>
          </cell>
        </row>
        <row r="1003">
          <cell r="E1003">
            <v>0</v>
          </cell>
          <cell r="F1003">
            <v>0</v>
          </cell>
          <cell r="G1003">
            <v>0</v>
          </cell>
          <cell r="H1003">
            <v>0</v>
          </cell>
        </row>
        <row r="1004">
          <cell r="E1004">
            <v>0</v>
          </cell>
          <cell r="F1004">
            <v>0</v>
          </cell>
          <cell r="G1004">
            <v>0</v>
          </cell>
          <cell r="H1004">
            <v>0</v>
          </cell>
        </row>
        <row r="1005">
          <cell r="E1005">
            <v>0</v>
          </cell>
          <cell r="F1005">
            <v>0</v>
          </cell>
          <cell r="G1005">
            <v>0</v>
          </cell>
          <cell r="H1005">
            <v>0</v>
          </cell>
        </row>
        <row r="1006">
          <cell r="E1006">
            <v>0</v>
          </cell>
          <cell r="F1006">
            <v>0</v>
          </cell>
          <cell r="G1006">
            <v>0</v>
          </cell>
          <cell r="H1006">
            <v>0</v>
          </cell>
        </row>
        <row r="1007">
          <cell r="E1007">
            <v>0</v>
          </cell>
          <cell r="F1007">
            <v>0</v>
          </cell>
          <cell r="G1007">
            <v>0</v>
          </cell>
          <cell r="H1007">
            <v>0</v>
          </cell>
        </row>
        <row r="1008">
          <cell r="E1008">
            <v>0</v>
          </cell>
          <cell r="F1008">
            <v>0</v>
          </cell>
          <cell r="G1008">
            <v>0</v>
          </cell>
          <cell r="H1008">
            <v>0</v>
          </cell>
        </row>
        <row r="1009">
          <cell r="E1009">
            <v>0</v>
          </cell>
          <cell r="F1009">
            <v>0</v>
          </cell>
          <cell r="G1009">
            <v>0</v>
          </cell>
          <cell r="H1009">
            <v>0</v>
          </cell>
        </row>
        <row r="1010">
          <cell r="E1010">
            <v>0</v>
          </cell>
          <cell r="F1010">
            <v>0</v>
          </cell>
          <cell r="G1010">
            <v>0</v>
          </cell>
          <cell r="H1010">
            <v>0</v>
          </cell>
        </row>
        <row r="1011">
          <cell r="E1011">
            <v>0</v>
          </cell>
          <cell r="F1011">
            <v>0</v>
          </cell>
          <cell r="G1011">
            <v>0</v>
          </cell>
          <cell r="H1011">
            <v>0</v>
          </cell>
        </row>
        <row r="1012">
          <cell r="E1012">
            <v>0</v>
          </cell>
          <cell r="F1012">
            <v>0</v>
          </cell>
          <cell r="G1012">
            <v>0</v>
          </cell>
          <cell r="H1012">
            <v>0</v>
          </cell>
        </row>
        <row r="1013">
          <cell r="E1013">
            <v>0</v>
          </cell>
          <cell r="F1013">
            <v>0</v>
          </cell>
          <cell r="G1013">
            <v>0</v>
          </cell>
          <cell r="H1013">
            <v>0</v>
          </cell>
        </row>
        <row r="1014">
          <cell r="E1014">
            <v>0</v>
          </cell>
          <cell r="F1014">
            <v>0</v>
          </cell>
          <cell r="G1014">
            <v>0</v>
          </cell>
          <cell r="H1014">
            <v>0</v>
          </cell>
        </row>
        <row r="1015">
          <cell r="E1015">
            <v>0</v>
          </cell>
          <cell r="F1015">
            <v>0</v>
          </cell>
          <cell r="G1015">
            <v>0</v>
          </cell>
          <cell r="H1015">
            <v>0</v>
          </cell>
        </row>
        <row r="1016">
          <cell r="E1016">
            <v>0</v>
          </cell>
          <cell r="F1016">
            <v>0</v>
          </cell>
          <cell r="G1016">
            <v>0</v>
          </cell>
          <cell r="H1016">
            <v>0</v>
          </cell>
        </row>
        <row r="1017">
          <cell r="E1017">
            <v>0</v>
          </cell>
          <cell r="F1017">
            <v>0</v>
          </cell>
          <cell r="G1017">
            <v>0</v>
          </cell>
          <cell r="H1017">
            <v>0</v>
          </cell>
        </row>
        <row r="1018">
          <cell r="E1018">
            <v>0</v>
          </cell>
          <cell r="F1018">
            <v>0</v>
          </cell>
          <cell r="G1018">
            <v>0</v>
          </cell>
          <cell r="H1018">
            <v>0</v>
          </cell>
        </row>
        <row r="1019">
          <cell r="E1019">
            <v>0</v>
          </cell>
          <cell r="F1019">
            <v>0</v>
          </cell>
          <cell r="G1019">
            <v>0</v>
          </cell>
          <cell r="H1019">
            <v>0</v>
          </cell>
        </row>
        <row r="1020">
          <cell r="E1020">
            <v>0</v>
          </cell>
          <cell r="F1020">
            <v>0</v>
          </cell>
          <cell r="G1020">
            <v>0</v>
          </cell>
          <cell r="H1020">
            <v>0</v>
          </cell>
        </row>
        <row r="1021">
          <cell r="E1021">
            <v>0</v>
          </cell>
          <cell r="F1021">
            <v>0</v>
          </cell>
          <cell r="G1021">
            <v>0</v>
          </cell>
          <cell r="H1021">
            <v>0</v>
          </cell>
        </row>
        <row r="1022">
          <cell r="E1022">
            <v>0</v>
          </cell>
          <cell r="F1022">
            <v>0</v>
          </cell>
          <cell r="G1022">
            <v>0</v>
          </cell>
          <cell r="H1022">
            <v>0</v>
          </cell>
        </row>
        <row r="1023">
          <cell r="E1023">
            <v>0</v>
          </cell>
          <cell r="F1023">
            <v>0</v>
          </cell>
          <cell r="G1023">
            <v>0</v>
          </cell>
          <cell r="H1023">
            <v>0</v>
          </cell>
        </row>
        <row r="1024">
          <cell r="E1024">
            <v>0</v>
          </cell>
          <cell r="F1024">
            <v>0</v>
          </cell>
          <cell r="G1024">
            <v>0</v>
          </cell>
          <cell r="H1024">
            <v>0</v>
          </cell>
        </row>
        <row r="1025">
          <cell r="E1025">
            <v>0</v>
          </cell>
          <cell r="F1025">
            <v>0</v>
          </cell>
          <cell r="G1025">
            <v>0</v>
          </cell>
          <cell r="H1025">
            <v>0</v>
          </cell>
        </row>
        <row r="1026">
          <cell r="E1026">
            <v>0</v>
          </cell>
          <cell r="F1026">
            <v>0</v>
          </cell>
          <cell r="G1026">
            <v>0</v>
          </cell>
          <cell r="H1026">
            <v>0</v>
          </cell>
        </row>
        <row r="1027">
          <cell r="E1027">
            <v>0</v>
          </cell>
          <cell r="F1027">
            <v>0</v>
          </cell>
          <cell r="G1027">
            <v>0</v>
          </cell>
          <cell r="H1027">
            <v>0</v>
          </cell>
        </row>
        <row r="1028">
          <cell r="E1028">
            <v>0</v>
          </cell>
          <cell r="F1028">
            <v>0</v>
          </cell>
          <cell r="G1028">
            <v>0</v>
          </cell>
          <cell r="H1028">
            <v>0</v>
          </cell>
        </row>
        <row r="1029">
          <cell r="E1029">
            <v>0</v>
          </cell>
          <cell r="F1029">
            <v>0</v>
          </cell>
          <cell r="G1029">
            <v>0</v>
          </cell>
          <cell r="H1029">
            <v>0</v>
          </cell>
        </row>
        <row r="1030">
          <cell r="E1030">
            <v>0</v>
          </cell>
          <cell r="F1030">
            <v>0</v>
          </cell>
          <cell r="G1030">
            <v>0</v>
          </cell>
          <cell r="H1030">
            <v>0</v>
          </cell>
        </row>
        <row r="1031">
          <cell r="E1031">
            <v>0</v>
          </cell>
          <cell r="F1031">
            <v>0</v>
          </cell>
          <cell r="G1031">
            <v>0</v>
          </cell>
          <cell r="H1031">
            <v>0</v>
          </cell>
        </row>
        <row r="1032">
          <cell r="E1032">
            <v>0</v>
          </cell>
          <cell r="F1032">
            <v>0</v>
          </cell>
          <cell r="G1032">
            <v>0</v>
          </cell>
          <cell r="H1032">
            <v>0</v>
          </cell>
        </row>
        <row r="1033">
          <cell r="E1033">
            <v>0</v>
          </cell>
          <cell r="F1033">
            <v>0</v>
          </cell>
          <cell r="G1033">
            <v>0</v>
          </cell>
          <cell r="H1033">
            <v>0</v>
          </cell>
        </row>
        <row r="1034">
          <cell r="E1034">
            <v>0</v>
          </cell>
          <cell r="F1034">
            <v>0</v>
          </cell>
          <cell r="G1034">
            <v>0</v>
          </cell>
          <cell r="H1034">
            <v>0</v>
          </cell>
        </row>
        <row r="1035">
          <cell r="E1035">
            <v>0</v>
          </cell>
          <cell r="F1035">
            <v>0</v>
          </cell>
          <cell r="G1035">
            <v>0</v>
          </cell>
          <cell r="H1035">
            <v>0</v>
          </cell>
        </row>
        <row r="1036">
          <cell r="E1036">
            <v>0</v>
          </cell>
          <cell r="F1036">
            <v>0</v>
          </cell>
          <cell r="G1036">
            <v>0</v>
          </cell>
          <cell r="H1036">
            <v>0</v>
          </cell>
        </row>
        <row r="1037">
          <cell r="E1037">
            <v>0</v>
          </cell>
          <cell r="F1037">
            <v>0</v>
          </cell>
          <cell r="G1037">
            <v>0</v>
          </cell>
          <cell r="H1037">
            <v>0</v>
          </cell>
        </row>
        <row r="1038">
          <cell r="E1038">
            <v>0</v>
          </cell>
          <cell r="F1038">
            <v>0</v>
          </cell>
          <cell r="G1038">
            <v>0</v>
          </cell>
          <cell r="H1038">
            <v>0</v>
          </cell>
        </row>
        <row r="1039">
          <cell r="E1039">
            <v>0</v>
          </cell>
          <cell r="F1039">
            <v>0</v>
          </cell>
          <cell r="G1039">
            <v>0</v>
          </cell>
          <cell r="H1039">
            <v>0</v>
          </cell>
        </row>
        <row r="1040">
          <cell r="E1040">
            <v>0</v>
          </cell>
          <cell r="F1040">
            <v>0</v>
          </cell>
          <cell r="G1040">
            <v>0</v>
          </cell>
          <cell r="H1040">
            <v>0</v>
          </cell>
        </row>
        <row r="1041">
          <cell r="E1041">
            <v>0</v>
          </cell>
          <cell r="F1041">
            <v>0</v>
          </cell>
          <cell r="G1041">
            <v>0</v>
          </cell>
          <cell r="H1041">
            <v>0</v>
          </cell>
        </row>
        <row r="1042">
          <cell r="E1042">
            <v>0</v>
          </cell>
          <cell r="F1042">
            <v>0</v>
          </cell>
          <cell r="G1042">
            <v>0</v>
          </cell>
          <cell r="H1042">
            <v>0</v>
          </cell>
        </row>
        <row r="1043">
          <cell r="E1043">
            <v>0</v>
          </cell>
          <cell r="F1043">
            <v>0</v>
          </cell>
          <cell r="G1043">
            <v>0</v>
          </cell>
          <cell r="H1043">
            <v>0</v>
          </cell>
        </row>
        <row r="1044">
          <cell r="E1044">
            <v>0</v>
          </cell>
          <cell r="F1044">
            <v>0</v>
          </cell>
          <cell r="G1044">
            <v>0</v>
          </cell>
          <cell r="H1044">
            <v>0</v>
          </cell>
        </row>
        <row r="1045">
          <cell r="E1045">
            <v>0</v>
          </cell>
          <cell r="F1045">
            <v>0</v>
          </cell>
          <cell r="G1045">
            <v>0</v>
          </cell>
          <cell r="H1045">
            <v>0</v>
          </cell>
        </row>
        <row r="1046">
          <cell r="E1046">
            <v>0</v>
          </cell>
          <cell r="F1046">
            <v>0</v>
          </cell>
          <cell r="G1046">
            <v>0</v>
          </cell>
          <cell r="H1046">
            <v>0</v>
          </cell>
        </row>
        <row r="1047">
          <cell r="E1047">
            <v>0</v>
          </cell>
          <cell r="F1047">
            <v>0</v>
          </cell>
          <cell r="G1047">
            <v>0</v>
          </cell>
          <cell r="H1047">
            <v>0</v>
          </cell>
        </row>
        <row r="1048">
          <cell r="E1048">
            <v>0</v>
          </cell>
          <cell r="F1048">
            <v>0</v>
          </cell>
          <cell r="G1048">
            <v>0</v>
          </cell>
          <cell r="H1048">
            <v>0</v>
          </cell>
        </row>
        <row r="1049">
          <cell r="E1049">
            <v>0</v>
          </cell>
          <cell r="F1049">
            <v>0</v>
          </cell>
          <cell r="G1049">
            <v>0</v>
          </cell>
          <cell r="H1049">
            <v>0</v>
          </cell>
        </row>
        <row r="1050">
          <cell r="E1050">
            <v>0</v>
          </cell>
          <cell r="F1050">
            <v>0</v>
          </cell>
          <cell r="G1050">
            <v>0</v>
          </cell>
          <cell r="H1050">
            <v>0</v>
          </cell>
        </row>
        <row r="1051">
          <cell r="E1051">
            <v>0</v>
          </cell>
          <cell r="F1051">
            <v>0</v>
          </cell>
          <cell r="G1051">
            <v>0</v>
          </cell>
          <cell r="H1051">
            <v>0</v>
          </cell>
        </row>
        <row r="1052">
          <cell r="E1052">
            <v>0</v>
          </cell>
          <cell r="F1052">
            <v>0</v>
          </cell>
          <cell r="G1052">
            <v>0</v>
          </cell>
          <cell r="H1052">
            <v>0</v>
          </cell>
        </row>
        <row r="1053">
          <cell r="E1053">
            <v>0</v>
          </cell>
          <cell r="F1053">
            <v>0</v>
          </cell>
          <cell r="G1053">
            <v>0</v>
          </cell>
          <cell r="H1053">
            <v>0</v>
          </cell>
        </row>
        <row r="1054">
          <cell r="E1054">
            <v>0</v>
          </cell>
          <cell r="F1054">
            <v>0</v>
          </cell>
          <cell r="G1054">
            <v>0</v>
          </cell>
          <cell r="H1054">
            <v>0</v>
          </cell>
        </row>
        <row r="1055">
          <cell r="E1055">
            <v>0</v>
          </cell>
          <cell r="F1055">
            <v>0</v>
          </cell>
          <cell r="G1055">
            <v>0</v>
          </cell>
          <cell r="H1055">
            <v>0</v>
          </cell>
        </row>
        <row r="1056">
          <cell r="E1056">
            <v>0</v>
          </cell>
          <cell r="F1056">
            <v>0</v>
          </cell>
          <cell r="G1056">
            <v>0</v>
          </cell>
          <cell r="H1056">
            <v>0</v>
          </cell>
        </row>
        <row r="1057">
          <cell r="E1057">
            <v>0</v>
          </cell>
          <cell r="F1057">
            <v>0</v>
          </cell>
          <cell r="G1057">
            <v>0</v>
          </cell>
          <cell r="H1057">
            <v>0</v>
          </cell>
        </row>
        <row r="1058">
          <cell r="E1058">
            <v>0</v>
          </cell>
          <cell r="F1058">
            <v>0</v>
          </cell>
          <cell r="G1058">
            <v>0</v>
          </cell>
          <cell r="H1058">
            <v>0</v>
          </cell>
        </row>
        <row r="1059">
          <cell r="E1059">
            <v>0</v>
          </cell>
          <cell r="F1059">
            <v>0</v>
          </cell>
          <cell r="G1059">
            <v>0</v>
          </cell>
          <cell r="H1059">
            <v>0</v>
          </cell>
        </row>
        <row r="1060">
          <cell r="E1060">
            <v>0</v>
          </cell>
          <cell r="F1060">
            <v>0</v>
          </cell>
          <cell r="G1060">
            <v>0</v>
          </cell>
          <cell r="H1060">
            <v>0</v>
          </cell>
        </row>
        <row r="1061">
          <cell r="E1061">
            <v>0</v>
          </cell>
          <cell r="F1061">
            <v>0</v>
          </cell>
          <cell r="G1061">
            <v>0</v>
          </cell>
          <cell r="H1061">
            <v>0</v>
          </cell>
        </row>
        <row r="1062">
          <cell r="E1062">
            <v>0</v>
          </cell>
          <cell r="F1062">
            <v>0</v>
          </cell>
          <cell r="G1062">
            <v>0</v>
          </cell>
          <cell r="H1062">
            <v>0</v>
          </cell>
        </row>
        <row r="1063">
          <cell r="E1063">
            <v>0</v>
          </cell>
          <cell r="F1063">
            <v>0</v>
          </cell>
          <cell r="G1063">
            <v>0</v>
          </cell>
          <cell r="H1063">
            <v>0</v>
          </cell>
        </row>
        <row r="1064">
          <cell r="E1064">
            <v>0</v>
          </cell>
          <cell r="F1064">
            <v>0</v>
          </cell>
          <cell r="G1064">
            <v>0</v>
          </cell>
          <cell r="H1064">
            <v>0</v>
          </cell>
        </row>
        <row r="1065">
          <cell r="E1065">
            <v>0</v>
          </cell>
          <cell r="F1065">
            <v>0</v>
          </cell>
          <cell r="G1065">
            <v>0</v>
          </cell>
          <cell r="H1065">
            <v>0</v>
          </cell>
        </row>
        <row r="1066">
          <cell r="E1066">
            <v>0</v>
          </cell>
          <cell r="F1066">
            <v>0</v>
          </cell>
          <cell r="G1066">
            <v>0</v>
          </cell>
          <cell r="H1066">
            <v>0</v>
          </cell>
        </row>
        <row r="1067">
          <cell r="E1067">
            <v>0</v>
          </cell>
          <cell r="F1067">
            <v>0</v>
          </cell>
          <cell r="G1067">
            <v>0</v>
          </cell>
          <cell r="H1067">
            <v>0</v>
          </cell>
        </row>
        <row r="1068">
          <cell r="E1068">
            <v>0</v>
          </cell>
          <cell r="F1068">
            <v>0</v>
          </cell>
          <cell r="G1068">
            <v>0</v>
          </cell>
          <cell r="H1068">
            <v>0</v>
          </cell>
        </row>
        <row r="1069">
          <cell r="E1069">
            <v>0</v>
          </cell>
          <cell r="F1069">
            <v>0</v>
          </cell>
          <cell r="G1069">
            <v>0</v>
          </cell>
          <cell r="H1069">
            <v>0</v>
          </cell>
        </row>
        <row r="1070">
          <cell r="E1070">
            <v>0</v>
          </cell>
          <cell r="F1070">
            <v>0</v>
          </cell>
          <cell r="G1070">
            <v>0</v>
          </cell>
          <cell r="H1070">
            <v>0</v>
          </cell>
        </row>
        <row r="1071">
          <cell r="E1071">
            <v>0</v>
          </cell>
          <cell r="F1071">
            <v>0</v>
          </cell>
          <cell r="G1071">
            <v>0</v>
          </cell>
          <cell r="H1071">
            <v>0</v>
          </cell>
        </row>
        <row r="1072">
          <cell r="E1072">
            <v>0</v>
          </cell>
          <cell r="F1072">
            <v>0</v>
          </cell>
          <cell r="G1072">
            <v>0</v>
          </cell>
          <cell r="H1072">
            <v>0</v>
          </cell>
        </row>
        <row r="1073">
          <cell r="E1073">
            <v>0</v>
          </cell>
          <cell r="F1073">
            <v>0</v>
          </cell>
          <cell r="G1073">
            <v>0</v>
          </cell>
          <cell r="H1073">
            <v>0</v>
          </cell>
        </row>
        <row r="1074">
          <cell r="E1074">
            <v>0</v>
          </cell>
          <cell r="F1074">
            <v>0</v>
          </cell>
          <cell r="G1074">
            <v>0</v>
          </cell>
          <cell r="H1074">
            <v>0</v>
          </cell>
        </row>
        <row r="1075">
          <cell r="E1075">
            <v>0</v>
          </cell>
          <cell r="F1075">
            <v>0</v>
          </cell>
          <cell r="G1075">
            <v>0</v>
          </cell>
          <cell r="H1075">
            <v>0</v>
          </cell>
        </row>
        <row r="1076">
          <cell r="E1076">
            <v>0</v>
          </cell>
          <cell r="F1076">
            <v>0</v>
          </cell>
          <cell r="G1076">
            <v>0</v>
          </cell>
          <cell r="H1076">
            <v>0</v>
          </cell>
        </row>
        <row r="1077">
          <cell r="E1077">
            <v>0</v>
          </cell>
          <cell r="F1077">
            <v>0</v>
          </cell>
          <cell r="G1077">
            <v>0</v>
          </cell>
          <cell r="H1077">
            <v>0</v>
          </cell>
        </row>
        <row r="1078">
          <cell r="E1078">
            <v>0</v>
          </cell>
          <cell r="F1078">
            <v>0</v>
          </cell>
          <cell r="G1078">
            <v>0</v>
          </cell>
          <cell r="H1078">
            <v>0</v>
          </cell>
        </row>
        <row r="1079">
          <cell r="E1079">
            <v>0</v>
          </cell>
          <cell r="F1079">
            <v>0</v>
          </cell>
          <cell r="G1079">
            <v>0</v>
          </cell>
          <cell r="H1079">
            <v>0</v>
          </cell>
        </row>
        <row r="1080">
          <cell r="E1080">
            <v>0</v>
          </cell>
          <cell r="F1080">
            <v>0</v>
          </cell>
          <cell r="G1080">
            <v>0</v>
          </cell>
          <cell r="H1080">
            <v>0</v>
          </cell>
        </row>
        <row r="1081">
          <cell r="E1081">
            <v>0</v>
          </cell>
          <cell r="F1081">
            <v>0</v>
          </cell>
          <cell r="G1081">
            <v>0</v>
          </cell>
          <cell r="H1081">
            <v>0</v>
          </cell>
        </row>
        <row r="1082">
          <cell r="E1082">
            <v>0</v>
          </cell>
          <cell r="F1082">
            <v>0</v>
          </cell>
          <cell r="G1082">
            <v>0</v>
          </cell>
          <cell r="H1082">
            <v>0</v>
          </cell>
        </row>
        <row r="1083">
          <cell r="E1083">
            <v>0</v>
          </cell>
          <cell r="F1083">
            <v>0</v>
          </cell>
          <cell r="G1083">
            <v>0</v>
          </cell>
          <cell r="H1083">
            <v>0</v>
          </cell>
        </row>
        <row r="1084">
          <cell r="E1084">
            <v>0</v>
          </cell>
          <cell r="F1084">
            <v>0</v>
          </cell>
          <cell r="G1084">
            <v>0</v>
          </cell>
          <cell r="H1084">
            <v>0</v>
          </cell>
        </row>
        <row r="1085">
          <cell r="E1085">
            <v>0</v>
          </cell>
          <cell r="F1085">
            <v>0</v>
          </cell>
          <cell r="G1085">
            <v>0</v>
          </cell>
          <cell r="H1085">
            <v>0</v>
          </cell>
        </row>
        <row r="1086">
          <cell r="E1086">
            <v>0</v>
          </cell>
          <cell r="F1086">
            <v>0</v>
          </cell>
          <cell r="G1086">
            <v>0</v>
          </cell>
          <cell r="H1086">
            <v>0</v>
          </cell>
        </row>
        <row r="1087">
          <cell r="E1087">
            <v>0</v>
          </cell>
          <cell r="F1087">
            <v>0</v>
          </cell>
          <cell r="G1087">
            <v>0</v>
          </cell>
          <cell r="H1087">
            <v>0</v>
          </cell>
        </row>
        <row r="1088">
          <cell r="E1088">
            <v>0</v>
          </cell>
          <cell r="F1088">
            <v>0</v>
          </cell>
          <cell r="G1088">
            <v>0</v>
          </cell>
          <cell r="H1088">
            <v>0</v>
          </cell>
        </row>
        <row r="1089">
          <cell r="E1089">
            <v>0</v>
          </cell>
          <cell r="F1089">
            <v>0</v>
          </cell>
          <cell r="G1089">
            <v>0</v>
          </cell>
          <cell r="H1089">
            <v>0</v>
          </cell>
        </row>
        <row r="1090">
          <cell r="E1090">
            <v>0</v>
          </cell>
          <cell r="F1090">
            <v>0</v>
          </cell>
          <cell r="G1090">
            <v>0</v>
          </cell>
          <cell r="H1090">
            <v>0</v>
          </cell>
        </row>
        <row r="1091">
          <cell r="E1091">
            <v>0</v>
          </cell>
          <cell r="F1091">
            <v>0</v>
          </cell>
          <cell r="G1091">
            <v>0</v>
          </cell>
          <cell r="H1091">
            <v>0</v>
          </cell>
        </row>
        <row r="1092">
          <cell r="E1092">
            <v>0</v>
          </cell>
          <cell r="F1092">
            <v>0</v>
          </cell>
          <cell r="G1092">
            <v>0</v>
          </cell>
          <cell r="H1092">
            <v>0</v>
          </cell>
        </row>
        <row r="1093">
          <cell r="E1093">
            <v>0</v>
          </cell>
          <cell r="F1093">
            <v>0</v>
          </cell>
          <cell r="G1093">
            <v>0</v>
          </cell>
          <cell r="H1093">
            <v>0</v>
          </cell>
        </row>
        <row r="1094">
          <cell r="E1094">
            <v>0</v>
          </cell>
          <cell r="F1094">
            <v>0</v>
          </cell>
          <cell r="G1094">
            <v>0</v>
          </cell>
          <cell r="H1094">
            <v>0</v>
          </cell>
        </row>
        <row r="1095">
          <cell r="E1095">
            <v>0</v>
          </cell>
          <cell r="F1095">
            <v>0</v>
          </cell>
          <cell r="G1095">
            <v>0</v>
          </cell>
          <cell r="H1095">
            <v>0</v>
          </cell>
        </row>
        <row r="1096">
          <cell r="E1096">
            <v>0</v>
          </cell>
          <cell r="F1096">
            <v>0</v>
          </cell>
          <cell r="G1096">
            <v>0</v>
          </cell>
          <cell r="H1096">
            <v>0</v>
          </cell>
        </row>
        <row r="1097">
          <cell r="E1097">
            <v>0</v>
          </cell>
          <cell r="F1097">
            <v>0</v>
          </cell>
          <cell r="G1097">
            <v>0</v>
          </cell>
          <cell r="H1097">
            <v>0</v>
          </cell>
        </row>
        <row r="1098">
          <cell r="E1098">
            <v>0</v>
          </cell>
          <cell r="F1098">
            <v>0</v>
          </cell>
          <cell r="G1098">
            <v>0</v>
          </cell>
          <cell r="H1098">
            <v>0</v>
          </cell>
        </row>
        <row r="1099">
          <cell r="E1099">
            <v>0</v>
          </cell>
          <cell r="F1099">
            <v>0</v>
          </cell>
          <cell r="G1099">
            <v>0</v>
          </cell>
          <cell r="H1099">
            <v>0</v>
          </cell>
        </row>
        <row r="1100">
          <cell r="E1100">
            <v>0</v>
          </cell>
          <cell r="F1100">
            <v>0</v>
          </cell>
          <cell r="G1100">
            <v>0</v>
          </cell>
          <cell r="H1100">
            <v>0</v>
          </cell>
        </row>
        <row r="1101">
          <cell r="E1101">
            <v>0</v>
          </cell>
          <cell r="F1101">
            <v>0</v>
          </cell>
          <cell r="G1101">
            <v>0</v>
          </cell>
          <cell r="H1101">
            <v>0</v>
          </cell>
        </row>
        <row r="1102">
          <cell r="E1102">
            <v>0</v>
          </cell>
          <cell r="F1102">
            <v>0</v>
          </cell>
          <cell r="G1102">
            <v>0</v>
          </cell>
          <cell r="H1102">
            <v>0</v>
          </cell>
        </row>
        <row r="1103">
          <cell r="E1103">
            <v>0</v>
          </cell>
          <cell r="F1103">
            <v>0</v>
          </cell>
          <cell r="G1103">
            <v>0</v>
          </cell>
          <cell r="H1103">
            <v>0</v>
          </cell>
        </row>
        <row r="1104">
          <cell r="E1104">
            <v>0</v>
          </cell>
          <cell r="F1104">
            <v>0</v>
          </cell>
          <cell r="G1104">
            <v>0</v>
          </cell>
          <cell r="H1104">
            <v>0</v>
          </cell>
        </row>
        <row r="1105">
          <cell r="E1105">
            <v>0</v>
          </cell>
          <cell r="F1105">
            <v>0</v>
          </cell>
          <cell r="G1105">
            <v>0</v>
          </cell>
          <cell r="H1105">
            <v>0</v>
          </cell>
        </row>
        <row r="1106">
          <cell r="E1106">
            <v>0</v>
          </cell>
          <cell r="F1106">
            <v>0</v>
          </cell>
          <cell r="G1106">
            <v>0</v>
          </cell>
          <cell r="H1106">
            <v>0</v>
          </cell>
        </row>
        <row r="1107">
          <cell r="E1107">
            <v>0</v>
          </cell>
          <cell r="F1107">
            <v>0</v>
          </cell>
          <cell r="G1107">
            <v>0</v>
          </cell>
          <cell r="H1107">
            <v>0</v>
          </cell>
        </row>
        <row r="1108">
          <cell r="E1108">
            <v>0</v>
          </cell>
          <cell r="F1108">
            <v>0</v>
          </cell>
          <cell r="G1108">
            <v>0</v>
          </cell>
          <cell r="H1108">
            <v>0</v>
          </cell>
        </row>
        <row r="1109">
          <cell r="E1109">
            <v>0</v>
          </cell>
          <cell r="F1109">
            <v>0</v>
          </cell>
          <cell r="G1109">
            <v>0</v>
          </cell>
          <cell r="H1109">
            <v>0</v>
          </cell>
        </row>
        <row r="1110">
          <cell r="E1110">
            <v>0</v>
          </cell>
          <cell r="F1110">
            <v>0</v>
          </cell>
          <cell r="G1110">
            <v>0</v>
          </cell>
          <cell r="H1110">
            <v>0</v>
          </cell>
        </row>
        <row r="1111">
          <cell r="E1111">
            <v>0</v>
          </cell>
          <cell r="F1111">
            <v>0</v>
          </cell>
          <cell r="G1111">
            <v>0</v>
          </cell>
          <cell r="H1111">
            <v>0</v>
          </cell>
        </row>
        <row r="1112">
          <cell r="E1112">
            <v>0</v>
          </cell>
          <cell r="F1112">
            <v>0</v>
          </cell>
          <cell r="G1112">
            <v>0</v>
          </cell>
          <cell r="H1112">
            <v>0</v>
          </cell>
        </row>
        <row r="1113">
          <cell r="E1113">
            <v>0</v>
          </cell>
          <cell r="F1113">
            <v>0</v>
          </cell>
          <cell r="G1113">
            <v>0</v>
          </cell>
          <cell r="H1113">
            <v>0</v>
          </cell>
        </row>
        <row r="1114">
          <cell r="E1114">
            <v>0</v>
          </cell>
          <cell r="F1114">
            <v>0</v>
          </cell>
          <cell r="G1114">
            <v>0</v>
          </cell>
          <cell r="H1114">
            <v>0</v>
          </cell>
        </row>
        <row r="1115">
          <cell r="E1115">
            <v>0</v>
          </cell>
          <cell r="F1115">
            <v>0</v>
          </cell>
          <cell r="G1115">
            <v>0</v>
          </cell>
          <cell r="H1115">
            <v>0</v>
          </cell>
        </row>
        <row r="1116">
          <cell r="E1116">
            <v>0</v>
          </cell>
          <cell r="F1116">
            <v>0</v>
          </cell>
          <cell r="G1116">
            <v>0</v>
          </cell>
          <cell r="H1116">
            <v>0</v>
          </cell>
        </row>
        <row r="1117">
          <cell r="E1117">
            <v>0</v>
          </cell>
          <cell r="F1117">
            <v>0</v>
          </cell>
          <cell r="G1117">
            <v>0</v>
          </cell>
          <cell r="H1117">
            <v>0</v>
          </cell>
        </row>
        <row r="1118">
          <cell r="E1118">
            <v>0</v>
          </cell>
          <cell r="F1118">
            <v>0</v>
          </cell>
          <cell r="G1118">
            <v>0</v>
          </cell>
          <cell r="H1118">
            <v>0</v>
          </cell>
        </row>
        <row r="1119">
          <cell r="E1119">
            <v>0</v>
          </cell>
          <cell r="F1119">
            <v>0</v>
          </cell>
          <cell r="G1119">
            <v>0</v>
          </cell>
          <cell r="H1119">
            <v>0</v>
          </cell>
        </row>
        <row r="1120">
          <cell r="E1120">
            <v>0</v>
          </cell>
          <cell r="F1120">
            <v>0</v>
          </cell>
          <cell r="G1120">
            <v>0</v>
          </cell>
          <cell r="H1120">
            <v>0</v>
          </cell>
        </row>
        <row r="1121">
          <cell r="E1121">
            <v>0</v>
          </cell>
        </row>
        <row r="1122">
          <cell r="E1122">
            <v>0</v>
          </cell>
        </row>
        <row r="1123">
          <cell r="E1123">
            <v>0</v>
          </cell>
        </row>
        <row r="1124">
          <cell r="E1124">
            <v>0</v>
          </cell>
        </row>
        <row r="1125">
          <cell r="E1125">
            <v>0</v>
          </cell>
        </row>
        <row r="1126">
          <cell r="E1126">
            <v>0</v>
          </cell>
        </row>
        <row r="1127">
          <cell r="E1127">
            <v>0</v>
          </cell>
        </row>
        <row r="1128">
          <cell r="E1128">
            <v>0</v>
          </cell>
        </row>
        <row r="1129">
          <cell r="E1129">
            <v>0</v>
          </cell>
        </row>
        <row r="1130">
          <cell r="E1130">
            <v>0</v>
          </cell>
        </row>
        <row r="1131">
          <cell r="E1131">
            <v>0</v>
          </cell>
        </row>
        <row r="1132">
          <cell r="E1132">
            <v>0</v>
          </cell>
        </row>
        <row r="1133">
          <cell r="E1133">
            <v>0</v>
          </cell>
        </row>
        <row r="1134">
          <cell r="E1134">
            <v>0</v>
          </cell>
        </row>
        <row r="1135">
          <cell r="E1135">
            <v>0</v>
          </cell>
        </row>
        <row r="1136">
          <cell r="E1136">
            <v>0</v>
          </cell>
        </row>
        <row r="1137">
          <cell r="E1137">
            <v>0</v>
          </cell>
        </row>
        <row r="1138">
          <cell r="E1138">
            <v>0</v>
          </cell>
        </row>
        <row r="1139">
          <cell r="E1139">
            <v>0</v>
          </cell>
        </row>
        <row r="1140">
          <cell r="E1140">
            <v>0</v>
          </cell>
        </row>
        <row r="1141">
          <cell r="E1141">
            <v>0</v>
          </cell>
        </row>
        <row r="1142">
          <cell r="E1142">
            <v>0</v>
          </cell>
        </row>
        <row r="1143">
          <cell r="E1143">
            <v>0</v>
          </cell>
        </row>
        <row r="1144">
          <cell r="E1144">
            <v>0</v>
          </cell>
        </row>
        <row r="1145">
          <cell r="E1145">
            <v>0</v>
          </cell>
        </row>
        <row r="1146">
          <cell r="E1146">
            <v>0</v>
          </cell>
        </row>
        <row r="1147">
          <cell r="E1147">
            <v>0</v>
          </cell>
        </row>
        <row r="1148">
          <cell r="E1148">
            <v>0</v>
          </cell>
        </row>
        <row r="1149">
          <cell r="E1149">
            <v>0</v>
          </cell>
        </row>
        <row r="1150">
          <cell r="E1150">
            <v>0</v>
          </cell>
        </row>
        <row r="1151">
          <cell r="E1151">
            <v>0</v>
          </cell>
        </row>
        <row r="1152">
          <cell r="E1152">
            <v>0</v>
          </cell>
        </row>
        <row r="1153">
          <cell r="E1153">
            <v>0</v>
          </cell>
        </row>
        <row r="1154">
          <cell r="E1154">
            <v>0</v>
          </cell>
        </row>
        <row r="1155">
          <cell r="E1155">
            <v>0</v>
          </cell>
        </row>
        <row r="1156">
          <cell r="E1156">
            <v>0</v>
          </cell>
        </row>
        <row r="1157">
          <cell r="E1157">
            <v>0</v>
          </cell>
        </row>
        <row r="1158">
          <cell r="E1158">
            <v>0</v>
          </cell>
        </row>
        <row r="1159">
          <cell r="E1159">
            <v>0</v>
          </cell>
        </row>
        <row r="1160">
          <cell r="E1160">
            <v>0</v>
          </cell>
        </row>
        <row r="1161">
          <cell r="E1161">
            <v>0</v>
          </cell>
        </row>
        <row r="1162">
          <cell r="E1162">
            <v>0</v>
          </cell>
        </row>
        <row r="1163">
          <cell r="E1163">
            <v>0</v>
          </cell>
        </row>
        <row r="1164">
          <cell r="E1164">
            <v>0</v>
          </cell>
        </row>
        <row r="1165">
          <cell r="E1165">
            <v>0</v>
          </cell>
        </row>
        <row r="1166">
          <cell r="E1166">
            <v>0</v>
          </cell>
        </row>
        <row r="1167">
          <cell r="E1167">
            <v>0</v>
          </cell>
        </row>
        <row r="1168">
          <cell r="E1168">
            <v>0</v>
          </cell>
        </row>
        <row r="1169">
          <cell r="E1169">
            <v>0</v>
          </cell>
        </row>
        <row r="1170">
          <cell r="E1170">
            <v>0</v>
          </cell>
        </row>
        <row r="1171">
          <cell r="E1171">
            <v>0</v>
          </cell>
        </row>
        <row r="1172">
          <cell r="E1172">
            <v>0</v>
          </cell>
        </row>
        <row r="1173">
          <cell r="E1173">
            <v>0</v>
          </cell>
        </row>
        <row r="1174">
          <cell r="E1174">
            <v>0</v>
          </cell>
        </row>
        <row r="1175">
          <cell r="E1175">
            <v>0</v>
          </cell>
        </row>
        <row r="1176">
          <cell r="E1176">
            <v>0</v>
          </cell>
        </row>
        <row r="1177">
          <cell r="E1177">
            <v>0</v>
          </cell>
        </row>
        <row r="1178">
          <cell r="E1178">
            <v>0</v>
          </cell>
        </row>
        <row r="1179">
          <cell r="E1179">
            <v>0</v>
          </cell>
        </row>
        <row r="1180">
          <cell r="E1180">
            <v>0</v>
          </cell>
        </row>
        <row r="1181">
          <cell r="E1181">
            <v>0</v>
          </cell>
        </row>
        <row r="1182">
          <cell r="E1182">
            <v>0</v>
          </cell>
        </row>
        <row r="1183">
          <cell r="E1183">
            <v>0</v>
          </cell>
        </row>
        <row r="1184">
          <cell r="E1184">
            <v>0</v>
          </cell>
        </row>
        <row r="1185">
          <cell r="E1185">
            <v>0</v>
          </cell>
        </row>
        <row r="1186">
          <cell r="E1186">
            <v>0</v>
          </cell>
        </row>
        <row r="1187">
          <cell r="E1187">
            <v>0</v>
          </cell>
        </row>
        <row r="1188">
          <cell r="E1188">
            <v>0</v>
          </cell>
        </row>
        <row r="1189">
          <cell r="E1189">
            <v>0</v>
          </cell>
        </row>
        <row r="1190">
          <cell r="E1190">
            <v>0</v>
          </cell>
        </row>
        <row r="1191">
          <cell r="E1191">
            <v>0</v>
          </cell>
        </row>
        <row r="1192">
          <cell r="E1192">
            <v>0</v>
          </cell>
        </row>
        <row r="1193">
          <cell r="E1193">
            <v>0</v>
          </cell>
        </row>
        <row r="1194">
          <cell r="E1194">
            <v>0</v>
          </cell>
        </row>
        <row r="1195">
          <cell r="E1195">
            <v>0</v>
          </cell>
        </row>
        <row r="1196">
          <cell r="E1196">
            <v>0</v>
          </cell>
        </row>
        <row r="1197">
          <cell r="E1197">
            <v>0</v>
          </cell>
        </row>
        <row r="1198">
          <cell r="E1198">
            <v>0</v>
          </cell>
        </row>
        <row r="1199">
          <cell r="E1199">
            <v>0</v>
          </cell>
        </row>
        <row r="1200">
          <cell r="E1200">
            <v>0</v>
          </cell>
        </row>
        <row r="1201">
          <cell r="E1201">
            <v>0</v>
          </cell>
        </row>
        <row r="1202">
          <cell r="E1202">
            <v>0</v>
          </cell>
        </row>
        <row r="1203">
          <cell r="E1203">
            <v>0</v>
          </cell>
        </row>
        <row r="1204">
          <cell r="E1204">
            <v>0</v>
          </cell>
        </row>
        <row r="1205">
          <cell r="E1205">
            <v>0</v>
          </cell>
        </row>
        <row r="1206">
          <cell r="E1206">
            <v>0</v>
          </cell>
        </row>
        <row r="1207">
          <cell r="E1207">
            <v>0</v>
          </cell>
        </row>
        <row r="1208">
          <cell r="E1208">
            <v>0</v>
          </cell>
        </row>
        <row r="1209">
          <cell r="E1209">
            <v>0</v>
          </cell>
        </row>
        <row r="1210">
          <cell r="E1210">
            <v>0</v>
          </cell>
        </row>
        <row r="1211">
          <cell r="E1211">
            <v>0</v>
          </cell>
        </row>
        <row r="1212">
          <cell r="E1212">
            <v>0</v>
          </cell>
        </row>
        <row r="1213">
          <cell r="E1213">
            <v>0</v>
          </cell>
        </row>
        <row r="1214">
          <cell r="E1214">
            <v>0</v>
          </cell>
        </row>
        <row r="1215">
          <cell r="E1215">
            <v>0</v>
          </cell>
        </row>
        <row r="1216">
          <cell r="E1216">
            <v>0</v>
          </cell>
        </row>
        <row r="1217">
          <cell r="E1217">
            <v>0</v>
          </cell>
        </row>
        <row r="1218">
          <cell r="E1218">
            <v>0</v>
          </cell>
        </row>
        <row r="1219">
          <cell r="E1219">
            <v>0</v>
          </cell>
        </row>
        <row r="1220">
          <cell r="E1220">
            <v>0</v>
          </cell>
        </row>
        <row r="1221">
          <cell r="E1221">
            <v>0</v>
          </cell>
        </row>
        <row r="1222">
          <cell r="E1222">
            <v>0</v>
          </cell>
        </row>
        <row r="1223">
          <cell r="E1223">
            <v>0</v>
          </cell>
        </row>
        <row r="1224">
          <cell r="E1224">
            <v>0</v>
          </cell>
        </row>
        <row r="1225">
          <cell r="E1225">
            <v>0</v>
          </cell>
        </row>
        <row r="1226">
          <cell r="E1226">
            <v>0</v>
          </cell>
        </row>
        <row r="1227">
          <cell r="E1227">
            <v>0</v>
          </cell>
        </row>
        <row r="1228">
          <cell r="E1228">
            <v>0</v>
          </cell>
        </row>
        <row r="1229">
          <cell r="E1229">
            <v>0</v>
          </cell>
        </row>
        <row r="1230">
          <cell r="E1230">
            <v>0</v>
          </cell>
        </row>
        <row r="1231">
          <cell r="E1231">
            <v>0</v>
          </cell>
        </row>
        <row r="1232">
          <cell r="E1232">
            <v>0</v>
          </cell>
        </row>
        <row r="1233">
          <cell r="E1233">
            <v>0</v>
          </cell>
        </row>
        <row r="1234">
          <cell r="E1234">
            <v>0</v>
          </cell>
        </row>
        <row r="1235">
          <cell r="E1235">
            <v>0</v>
          </cell>
        </row>
        <row r="1236">
          <cell r="E1236">
            <v>0</v>
          </cell>
        </row>
        <row r="1237">
          <cell r="E1237">
            <v>0</v>
          </cell>
        </row>
        <row r="1238">
          <cell r="E1238">
            <v>0</v>
          </cell>
        </row>
        <row r="1239">
          <cell r="E1239">
            <v>0</v>
          </cell>
        </row>
        <row r="1240">
          <cell r="E1240">
            <v>0</v>
          </cell>
        </row>
        <row r="1241">
          <cell r="E1241">
            <v>0</v>
          </cell>
        </row>
        <row r="1242">
          <cell r="E1242">
            <v>0</v>
          </cell>
        </row>
        <row r="1243">
          <cell r="E1243">
            <v>0</v>
          </cell>
        </row>
        <row r="1244">
          <cell r="E1244">
            <v>0</v>
          </cell>
        </row>
        <row r="1245">
          <cell r="E1245">
            <v>0</v>
          </cell>
        </row>
        <row r="1246">
          <cell r="E1246">
            <v>0</v>
          </cell>
        </row>
        <row r="1247">
          <cell r="E1247">
            <v>0</v>
          </cell>
        </row>
        <row r="1248">
          <cell r="E1248">
            <v>0</v>
          </cell>
        </row>
        <row r="1249">
          <cell r="E1249">
            <v>0</v>
          </cell>
        </row>
        <row r="1250">
          <cell r="E1250">
            <v>0</v>
          </cell>
        </row>
        <row r="1251">
          <cell r="E1251">
            <v>0</v>
          </cell>
        </row>
        <row r="1252">
          <cell r="E1252">
            <v>0</v>
          </cell>
        </row>
        <row r="1253">
          <cell r="E1253">
            <v>0</v>
          </cell>
        </row>
        <row r="1254">
          <cell r="E1254">
            <v>0</v>
          </cell>
        </row>
        <row r="1255">
          <cell r="E1255">
            <v>0</v>
          </cell>
        </row>
        <row r="1256">
          <cell r="E1256">
            <v>0</v>
          </cell>
        </row>
        <row r="1257">
          <cell r="E1257">
            <v>0</v>
          </cell>
        </row>
        <row r="1258">
          <cell r="E1258">
            <v>0</v>
          </cell>
        </row>
        <row r="1259">
          <cell r="E1259">
            <v>0</v>
          </cell>
        </row>
        <row r="1260">
          <cell r="E1260">
            <v>0</v>
          </cell>
        </row>
        <row r="1261">
          <cell r="E1261">
            <v>0</v>
          </cell>
        </row>
        <row r="1262">
          <cell r="E1262">
            <v>0</v>
          </cell>
        </row>
        <row r="1263">
          <cell r="E1263">
            <v>0</v>
          </cell>
        </row>
        <row r="1264">
          <cell r="E1264">
            <v>0</v>
          </cell>
        </row>
        <row r="1265">
          <cell r="E1265">
            <v>0</v>
          </cell>
        </row>
        <row r="1266">
          <cell r="E1266">
            <v>0</v>
          </cell>
        </row>
        <row r="1267">
          <cell r="E1267">
            <v>0</v>
          </cell>
        </row>
        <row r="1268">
          <cell r="E1268">
            <v>0</v>
          </cell>
        </row>
        <row r="1269">
          <cell r="E1269">
            <v>0</v>
          </cell>
        </row>
        <row r="1270">
          <cell r="E1270">
            <v>0</v>
          </cell>
        </row>
        <row r="1271">
          <cell r="E1271">
            <v>0</v>
          </cell>
        </row>
        <row r="1272">
          <cell r="E1272">
            <v>0</v>
          </cell>
        </row>
        <row r="1273">
          <cell r="E1273">
            <v>0</v>
          </cell>
        </row>
        <row r="1274">
          <cell r="E1274">
            <v>0</v>
          </cell>
        </row>
        <row r="1275">
          <cell r="E1275">
            <v>0</v>
          </cell>
        </row>
        <row r="1276">
          <cell r="E1276">
            <v>0</v>
          </cell>
        </row>
        <row r="1277">
          <cell r="E1277">
            <v>0</v>
          </cell>
        </row>
        <row r="1278">
          <cell r="E1278">
            <v>0</v>
          </cell>
        </row>
        <row r="1279">
          <cell r="E1279">
            <v>0</v>
          </cell>
        </row>
        <row r="1280">
          <cell r="E1280">
            <v>0</v>
          </cell>
        </row>
        <row r="1281">
          <cell r="E1281">
            <v>0</v>
          </cell>
        </row>
        <row r="1282">
          <cell r="E1282">
            <v>0</v>
          </cell>
        </row>
        <row r="1283">
          <cell r="E1283">
            <v>0</v>
          </cell>
        </row>
        <row r="1284">
          <cell r="E1284">
            <v>0</v>
          </cell>
        </row>
        <row r="1285">
          <cell r="E1285">
            <v>0</v>
          </cell>
        </row>
        <row r="1286">
          <cell r="E1286">
            <v>0</v>
          </cell>
        </row>
        <row r="1287">
          <cell r="E1287">
            <v>0</v>
          </cell>
        </row>
        <row r="1288">
          <cell r="E1288">
            <v>0</v>
          </cell>
        </row>
        <row r="1289">
          <cell r="E1289">
            <v>0</v>
          </cell>
        </row>
        <row r="1290">
          <cell r="E1290">
            <v>0</v>
          </cell>
        </row>
        <row r="1291">
          <cell r="E1291">
            <v>0</v>
          </cell>
        </row>
        <row r="1292">
          <cell r="E1292">
            <v>0</v>
          </cell>
        </row>
        <row r="1293">
          <cell r="E1293">
            <v>0</v>
          </cell>
        </row>
        <row r="1294">
          <cell r="E1294">
            <v>0</v>
          </cell>
        </row>
        <row r="64426">
          <cell r="J64426">
            <v>0</v>
          </cell>
        </row>
      </sheetData>
      <sheetData sheetId="23">
        <row r="2">
          <cell r="B2">
            <v>2005</v>
          </cell>
          <cell r="C2">
            <v>38</v>
          </cell>
        </row>
        <row r="3">
          <cell r="B3">
            <v>2006</v>
          </cell>
          <cell r="C3">
            <v>57</v>
          </cell>
        </row>
        <row r="4">
          <cell r="B4">
            <v>2007</v>
          </cell>
          <cell r="C4">
            <v>88</v>
          </cell>
        </row>
        <row r="5">
          <cell r="B5">
            <v>2008</v>
          </cell>
          <cell r="C5">
            <v>105</v>
          </cell>
        </row>
        <row r="6">
          <cell r="B6">
            <v>2009</v>
          </cell>
          <cell r="C6">
            <v>135</v>
          </cell>
        </row>
        <row r="7">
          <cell r="B7">
            <v>2010</v>
          </cell>
          <cell r="C7">
            <v>171</v>
          </cell>
        </row>
        <row r="8">
          <cell r="B8" t="str">
            <v>Q3 2011</v>
          </cell>
          <cell r="C8">
            <v>192</v>
          </cell>
        </row>
        <row r="9">
          <cell r="B9">
            <v>0</v>
          </cell>
        </row>
        <row r="27">
          <cell r="C27" t="str">
            <v>Revenue</v>
          </cell>
          <cell r="D27" t="str">
            <v>EBITDA</v>
          </cell>
        </row>
        <row r="28">
          <cell r="B28">
            <v>2010</v>
          </cell>
          <cell r="C28">
            <v>4572</v>
          </cell>
          <cell r="D28">
            <v>1219</v>
          </cell>
        </row>
        <row r="29">
          <cell r="B29" t="str">
            <v>2011E</v>
          </cell>
          <cell r="C29">
            <v>4135</v>
          </cell>
          <cell r="D29">
            <v>876.8</v>
          </cell>
        </row>
        <row r="30">
          <cell r="B30" t="str">
            <v>2012E</v>
          </cell>
          <cell r="C30">
            <v>4581</v>
          </cell>
          <cell r="D30">
            <v>1138.3000000000002</v>
          </cell>
        </row>
        <row r="31">
          <cell r="B31">
            <v>0</v>
          </cell>
        </row>
        <row r="32">
          <cell r="B32">
            <v>0</v>
          </cell>
        </row>
        <row r="33">
          <cell r="B33">
            <v>0</v>
          </cell>
        </row>
        <row r="56">
          <cell r="A56" t="str">
            <v>Intellectual Ventures</v>
          </cell>
          <cell r="B56">
            <v>10000</v>
          </cell>
        </row>
        <row r="57">
          <cell r="A57" t="str">
            <v>Round Rock Research LLC</v>
          </cell>
          <cell r="B57">
            <v>3428</v>
          </cell>
        </row>
        <row r="58">
          <cell r="A58" t="str">
            <v>Interdigital</v>
          </cell>
          <cell r="B58">
            <v>2576</v>
          </cell>
        </row>
        <row r="59">
          <cell r="A59" t="str">
            <v>Wisconsin Alumni Research Foundation</v>
          </cell>
          <cell r="B59">
            <v>2139</v>
          </cell>
        </row>
        <row r="60">
          <cell r="A60" t="str">
            <v>Tessera Technologies</v>
          </cell>
          <cell r="B60">
            <v>1267</v>
          </cell>
        </row>
        <row r="61">
          <cell r="A61" t="str">
            <v>IPG Healthcare 501 Limited</v>
          </cell>
          <cell r="B61">
            <v>1157</v>
          </cell>
        </row>
        <row r="62">
          <cell r="A62" t="str">
            <v>Mosaid Technologies</v>
          </cell>
          <cell r="B62">
            <v>1151</v>
          </cell>
        </row>
        <row r="63">
          <cell r="A63" t="str">
            <v>CSIRO</v>
          </cell>
          <cell r="B63">
            <v>1106</v>
          </cell>
        </row>
        <row r="64">
          <cell r="A64" t="str">
            <v>Rambus</v>
          </cell>
          <cell r="B64">
            <v>998</v>
          </cell>
        </row>
        <row r="65">
          <cell r="A65" t="str">
            <v>Acacia Technologies</v>
          </cell>
          <cell r="B65">
            <v>833</v>
          </cell>
        </row>
        <row r="79">
          <cell r="A79" t="str">
            <v>Wisconsin Alumni Research Foundation</v>
          </cell>
          <cell r="B79">
            <v>1582</v>
          </cell>
        </row>
        <row r="80">
          <cell r="A80" t="str">
            <v>Interdigital</v>
          </cell>
          <cell r="B80">
            <v>1358</v>
          </cell>
        </row>
        <row r="81">
          <cell r="A81" t="str">
            <v>Round Rock Research LLC</v>
          </cell>
          <cell r="B81">
            <v>1267</v>
          </cell>
        </row>
        <row r="82">
          <cell r="A82" t="str">
            <v>IPG Healthcare 501 Limited</v>
          </cell>
          <cell r="B82">
            <v>1088</v>
          </cell>
        </row>
        <row r="83">
          <cell r="A83" t="str">
            <v>CSIRO</v>
          </cell>
          <cell r="B83">
            <v>886</v>
          </cell>
        </row>
        <row r="84">
          <cell r="A84" t="str">
            <v>Mosaid Technologies</v>
          </cell>
          <cell r="B84">
            <v>720</v>
          </cell>
        </row>
        <row r="85">
          <cell r="A85" t="str">
            <v>Tessera Technologies</v>
          </cell>
          <cell r="B85">
            <v>608</v>
          </cell>
        </row>
        <row r="86">
          <cell r="A86" t="str">
            <v>Acacia Technologies</v>
          </cell>
          <cell r="B86">
            <v>464</v>
          </cell>
        </row>
        <row r="87">
          <cell r="A87" t="str">
            <v>Rambus</v>
          </cell>
          <cell r="B87">
            <v>460</v>
          </cell>
        </row>
        <row r="88">
          <cell r="A88" t="str">
            <v>Wi-Lan</v>
          </cell>
          <cell r="B88">
            <v>438</v>
          </cell>
        </row>
      </sheetData>
      <sheetData sheetId="24">
        <row r="2">
          <cell r="B2" t="str">
            <v>Total Shares:</v>
          </cell>
          <cell r="C2">
            <v>246687843</v>
          </cell>
          <cell r="D2">
            <v>0</v>
          </cell>
          <cell r="E2">
            <v>0</v>
          </cell>
          <cell r="F2">
            <v>0</v>
          </cell>
          <cell r="G2">
            <v>0</v>
          </cell>
          <cell r="H2">
            <v>0</v>
          </cell>
          <cell r="I2">
            <v>0</v>
          </cell>
          <cell r="J2">
            <v>0</v>
          </cell>
        </row>
        <row r="3">
          <cell r="B3">
            <v>0</v>
          </cell>
          <cell r="C3">
            <v>0</v>
          </cell>
          <cell r="D3">
            <v>0</v>
          </cell>
          <cell r="E3">
            <v>0</v>
          </cell>
          <cell r="F3">
            <v>0</v>
          </cell>
          <cell r="G3">
            <v>0</v>
          </cell>
          <cell r="H3">
            <v>0</v>
          </cell>
          <cell r="I3">
            <v>0</v>
          </cell>
          <cell r="J3">
            <v>0</v>
          </cell>
        </row>
        <row r="4">
          <cell r="B4" t="str">
            <v>Name</v>
          </cell>
          <cell r="C4" t="str">
            <v>Shares</v>
          </cell>
          <cell r="D4">
            <v>0</v>
          </cell>
          <cell r="E4" t="str">
            <v>Ownership</v>
          </cell>
          <cell r="F4">
            <v>0</v>
          </cell>
          <cell r="G4" t="str">
            <v>Name</v>
          </cell>
          <cell r="H4" t="str">
            <v>Shares</v>
          </cell>
          <cell r="I4">
            <v>0</v>
          </cell>
          <cell r="J4" t="str">
            <v>Ownership</v>
          </cell>
        </row>
        <row r="5">
          <cell r="B5">
            <v>0</v>
          </cell>
          <cell r="C5">
            <v>0</v>
          </cell>
          <cell r="D5">
            <v>0</v>
          </cell>
          <cell r="E5">
            <v>0</v>
          </cell>
          <cell r="F5">
            <v>0</v>
          </cell>
          <cell r="G5">
            <v>0</v>
          </cell>
          <cell r="H5">
            <v>0</v>
          </cell>
          <cell r="I5">
            <v>0</v>
          </cell>
          <cell r="J5">
            <v>0</v>
          </cell>
        </row>
        <row r="6">
          <cell r="B6" t="str">
            <v>Institutional Investors</v>
          </cell>
          <cell r="C6">
            <v>0</v>
          </cell>
          <cell r="D6">
            <v>0</v>
          </cell>
          <cell r="E6">
            <v>0</v>
          </cell>
          <cell r="F6">
            <v>0</v>
          </cell>
          <cell r="G6" t="str">
            <v>Insiders</v>
          </cell>
          <cell r="H6">
            <v>0</v>
          </cell>
          <cell r="I6">
            <v>0</v>
          </cell>
          <cell r="J6">
            <v>0</v>
          </cell>
        </row>
        <row r="7">
          <cell r="B7">
            <v>0</v>
          </cell>
          <cell r="C7">
            <v>0</v>
          </cell>
          <cell r="D7">
            <v>0</v>
          </cell>
          <cell r="E7">
            <v>0</v>
          </cell>
          <cell r="F7">
            <v>0</v>
          </cell>
          <cell r="G7">
            <v>0</v>
          </cell>
          <cell r="H7">
            <v>0</v>
          </cell>
          <cell r="I7">
            <v>0</v>
          </cell>
          <cell r="J7">
            <v>0</v>
          </cell>
        </row>
        <row r="8">
          <cell r="B8" t="str">
            <v>Eagle Asset Management, Inc.</v>
          </cell>
          <cell r="C8">
            <v>2705088</v>
          </cell>
          <cell r="D8">
            <v>0</v>
          </cell>
          <cell r="E8">
            <v>1.0965631573502388E-2</v>
          </cell>
          <cell r="F8">
            <v>0</v>
          </cell>
          <cell r="G8" t="str">
            <v>RYAN PAUL R</v>
          </cell>
          <cell r="H8">
            <v>439059</v>
          </cell>
          <cell r="I8">
            <v>0</v>
          </cell>
          <cell r="J8">
            <v>1.7798161217048706E-3</v>
          </cell>
        </row>
        <row r="9">
          <cell r="B9" t="str">
            <v>The Vanguard Group, Inc.</v>
          </cell>
          <cell r="C9">
            <v>2090818</v>
          </cell>
          <cell r="D9">
            <v>0</v>
          </cell>
          <cell r="E9">
            <v>8.4755615622290718E-3</v>
          </cell>
          <cell r="F9">
            <v>0</v>
          </cell>
          <cell r="G9" t="str">
            <v>HARRIS ROBERT L II</v>
          </cell>
          <cell r="H9">
            <v>349933</v>
          </cell>
          <cell r="I9">
            <v>0</v>
          </cell>
          <cell r="J9">
            <v>1.418525516881673E-3</v>
          </cell>
        </row>
        <row r="10">
          <cell r="B10" t="str">
            <v>Fidelity Management &amp; Research Co.</v>
          </cell>
          <cell r="C10">
            <v>2089508</v>
          </cell>
          <cell r="D10">
            <v>0</v>
          </cell>
          <cell r="E10">
            <v>8.4702512073122314E-3</v>
          </cell>
          <cell r="F10">
            <v>0</v>
          </cell>
          <cell r="G10" t="str">
            <v>KATZ DANIEL S</v>
          </cell>
          <cell r="H10">
            <v>135500</v>
          </cell>
          <cell r="I10">
            <v>0</v>
          </cell>
          <cell r="J10">
            <v>5.4927716887937601E-4</v>
          </cell>
        </row>
        <row r="11">
          <cell r="B11" t="str">
            <v>BlackRock Fund Advisors</v>
          </cell>
          <cell r="C11">
            <v>1941007</v>
          </cell>
          <cell r="D11">
            <v>0</v>
          </cell>
          <cell r="E11">
            <v>7.8682718061627386E-3</v>
          </cell>
          <cell r="F11">
            <v>0</v>
          </cell>
          <cell r="G11" t="str">
            <v>LEE DOOYONG</v>
          </cell>
          <cell r="H11">
            <v>101667</v>
          </cell>
          <cell r="I11">
            <v>0</v>
          </cell>
          <cell r="J11">
            <v>4.1212813231335439E-4</v>
          </cell>
        </row>
        <row r="12">
          <cell r="B12" t="str">
            <v>Apex Capital LLC</v>
          </cell>
          <cell r="C12">
            <v>1771000</v>
          </cell>
          <cell r="D12">
            <v>0</v>
          </cell>
          <cell r="E12">
            <v>7.1791134028440957E-3</v>
          </cell>
          <cell r="F12">
            <v>0</v>
          </cell>
          <cell r="G12" t="str">
            <v>HAYNES CLAYTON J</v>
          </cell>
          <cell r="H12">
            <v>58189</v>
          </cell>
          <cell r="I12">
            <v>0</v>
          </cell>
          <cell r="J12">
            <v>2.3588110095883403E-4</v>
          </cell>
        </row>
        <row r="13">
          <cell r="B13" t="str">
            <v>Kingdon Capital Management LLC</v>
          </cell>
          <cell r="C13">
            <v>1700000</v>
          </cell>
          <cell r="D13">
            <v>0</v>
          </cell>
          <cell r="E13">
            <v>6.8913002737633891E-3</v>
          </cell>
          <cell r="F13">
            <v>0</v>
          </cell>
          <cell r="G13" t="str">
            <v>TRESKA EDWARD JOSEPH</v>
          </cell>
          <cell r="H13">
            <v>34167</v>
          </cell>
          <cell r="I13">
            <v>0</v>
          </cell>
          <cell r="J13">
            <v>1.3850297438451395E-4</v>
          </cell>
        </row>
        <row r="14">
          <cell r="B14" t="str">
            <v>Columbia Partners LLC Investment Management</v>
          </cell>
          <cell r="C14">
            <v>1531842</v>
          </cell>
          <cell r="D14">
            <v>0</v>
          </cell>
          <cell r="E14">
            <v>6.2096371729189748E-3</v>
          </cell>
          <cell r="F14">
            <v>0</v>
          </cell>
          <cell r="G14" t="str">
            <v>FRYKMAN EDWARD W</v>
          </cell>
          <cell r="H14">
            <v>24990</v>
          </cell>
          <cell r="I14">
            <v>0</v>
          </cell>
          <cell r="J14">
            <v>1.0130211402432182E-4</v>
          </cell>
        </row>
        <row r="15">
          <cell r="B15" t="str">
            <v>OppenheimerFunds, Inc.</v>
          </cell>
          <cell r="C15">
            <v>1448200</v>
          </cell>
          <cell r="D15">
            <v>0</v>
          </cell>
          <cell r="E15">
            <v>5.87057709203773E-3</v>
          </cell>
          <cell r="F15">
            <v>0</v>
          </cell>
          <cell r="G15" t="str">
            <v>COLEN SANFORD J</v>
          </cell>
          <cell r="H15">
            <v>22500</v>
          </cell>
          <cell r="I15">
            <v>0</v>
          </cell>
          <cell r="J15">
            <v>9.1208385976280151E-5</v>
          </cell>
        </row>
        <row r="16">
          <cell r="B16" t="str">
            <v>State Street Global Advisors</v>
          </cell>
          <cell r="C16">
            <v>900879</v>
          </cell>
          <cell r="D16">
            <v>0</v>
          </cell>
          <cell r="E16">
            <v>3.6518986466633459E-3</v>
          </cell>
          <cell r="F16">
            <v>0</v>
          </cell>
          <cell r="G16" t="str">
            <v>DE BOOM FRED A</v>
          </cell>
          <cell r="H16">
            <v>14300</v>
          </cell>
          <cell r="I16">
            <v>0</v>
          </cell>
          <cell r="J16">
            <v>5.7967996420480274E-5</v>
          </cell>
        </row>
        <row r="17">
          <cell r="B17" t="str">
            <v>Ranger Investment Management LP</v>
          </cell>
          <cell r="C17">
            <v>889895</v>
          </cell>
          <cell r="D17">
            <v>0</v>
          </cell>
          <cell r="E17">
            <v>3.6073727394827478E-3</v>
          </cell>
          <cell r="F17">
            <v>0</v>
          </cell>
          <cell r="G17" t="str">
            <v>ANDERSON WILLIAM S</v>
          </cell>
          <cell r="H17">
            <v>10000</v>
          </cell>
          <cell r="I17">
            <v>0</v>
          </cell>
          <cell r="J17">
            <v>4.0537060433902289E-5</v>
          </cell>
        </row>
        <row r="18">
          <cell r="B18" t="str">
            <v>Calamos Advisors LLC</v>
          </cell>
          <cell r="C18">
            <v>858765</v>
          </cell>
          <cell r="D18">
            <v>0</v>
          </cell>
          <cell r="E18">
            <v>3.48118087035201E-3</v>
          </cell>
          <cell r="F18">
            <v>0</v>
          </cell>
          <cell r="G18">
            <v>0</v>
          </cell>
          <cell r="H18">
            <v>0</v>
          </cell>
          <cell r="I18">
            <v>0</v>
          </cell>
          <cell r="J18">
            <v>0</v>
          </cell>
        </row>
        <row r="19">
          <cell r="B19" t="str">
            <v>Next Century Growth Investors LLC</v>
          </cell>
          <cell r="C19">
            <v>858184</v>
          </cell>
          <cell r="D19">
            <v>0</v>
          </cell>
          <cell r="E19">
            <v>3.4788256671408001E-3</v>
          </cell>
          <cell r="F19">
            <v>0</v>
          </cell>
          <cell r="G19" t="str">
            <v>Total Insiders</v>
          </cell>
          <cell r="H19">
            <v>1190305</v>
          </cell>
          <cell r="I19">
            <v>0</v>
          </cell>
          <cell r="J19">
            <v>4.8251465719776048E-3</v>
          </cell>
        </row>
        <row r="20">
          <cell r="B20" t="str">
            <v>Dimensional Fund Advisors, Inc.</v>
          </cell>
          <cell r="C20">
            <v>795780</v>
          </cell>
          <cell r="D20">
            <v>0</v>
          </cell>
          <cell r="E20">
            <v>3.2258581952090766E-3</v>
          </cell>
          <cell r="F20">
            <v>0</v>
          </cell>
          <cell r="G20">
            <v>0</v>
          </cell>
          <cell r="H20">
            <v>0</v>
          </cell>
          <cell r="I20">
            <v>0</v>
          </cell>
          <cell r="J20">
            <v>0</v>
          </cell>
        </row>
        <row r="21">
          <cell r="B21" t="str">
            <v>Soros Fund Management LLC</v>
          </cell>
          <cell r="C21">
            <v>770125</v>
          </cell>
          <cell r="D21">
            <v>0</v>
          </cell>
          <cell r="E21">
            <v>3.1218603666659001E-3</v>
          </cell>
          <cell r="F21">
            <v>0</v>
          </cell>
          <cell r="G21">
            <v>0</v>
          </cell>
          <cell r="H21">
            <v>0</v>
          </cell>
          <cell r="I21">
            <v>0</v>
          </cell>
          <cell r="J21">
            <v>0</v>
          </cell>
        </row>
        <row r="22">
          <cell r="B22" t="str">
            <v>Thompson, Siegel &amp; Walmsley LLC</v>
          </cell>
          <cell r="C22">
            <v>682169</v>
          </cell>
          <cell r="D22">
            <v>0</v>
          </cell>
          <cell r="E22">
            <v>2.765312597913469E-3</v>
          </cell>
          <cell r="F22">
            <v>0</v>
          </cell>
          <cell r="G22">
            <v>0</v>
          </cell>
          <cell r="H22">
            <v>0</v>
          </cell>
          <cell r="I22">
            <v>0</v>
          </cell>
          <cell r="J22">
            <v>0</v>
          </cell>
        </row>
        <row r="23">
          <cell r="B23" t="str">
            <v>Driehaus Capital Management LLC</v>
          </cell>
          <cell r="C23">
            <v>589588</v>
          </cell>
          <cell r="D23">
            <v>0</v>
          </cell>
          <cell r="E23">
            <v>2.3900164387103584E-3</v>
          </cell>
          <cell r="F23">
            <v>0</v>
          </cell>
          <cell r="G23" t="str">
            <v>Ownership Distribution</v>
          </cell>
          <cell r="H23">
            <v>0</v>
          </cell>
          <cell r="I23">
            <v>0</v>
          </cell>
          <cell r="J23">
            <v>0</v>
          </cell>
        </row>
        <row r="24">
          <cell r="B24" t="str">
            <v>Cramer Rosenthal McGlynn LLC</v>
          </cell>
          <cell r="C24">
            <v>582750</v>
          </cell>
          <cell r="D24">
            <v>0</v>
          </cell>
          <cell r="E24">
            <v>2.3622971967856561E-3</v>
          </cell>
          <cell r="F24">
            <v>0</v>
          </cell>
          <cell r="G24">
            <v>0</v>
          </cell>
          <cell r="H24">
            <v>0</v>
          </cell>
          <cell r="I24">
            <v>0</v>
          </cell>
          <cell r="J24">
            <v>0</v>
          </cell>
        </row>
        <row r="25">
          <cell r="B25" t="str">
            <v>TIAA-CREF Asset Management LLC</v>
          </cell>
          <cell r="C25">
            <v>545941</v>
          </cell>
          <cell r="D25">
            <v>0</v>
          </cell>
          <cell r="E25">
            <v>2.2130843310345051E-3</v>
          </cell>
          <cell r="F25">
            <v>0</v>
          </cell>
          <cell r="G25">
            <v>0</v>
          </cell>
          <cell r="H25">
            <v>0</v>
          </cell>
          <cell r="I25">
            <v>0</v>
          </cell>
          <cell r="J25">
            <v>0</v>
          </cell>
        </row>
        <row r="26">
          <cell r="B26" t="str">
            <v>Davenport &amp; Co. LLC</v>
          </cell>
          <cell r="C26">
            <v>538058</v>
          </cell>
          <cell r="D26">
            <v>0</v>
          </cell>
          <cell r="E26">
            <v>2.1811289662944599E-3</v>
          </cell>
          <cell r="F26">
            <v>0</v>
          </cell>
          <cell r="G26">
            <v>0</v>
          </cell>
          <cell r="H26">
            <v>0</v>
          </cell>
          <cell r="I26">
            <v>0</v>
          </cell>
          <cell r="J26">
            <v>0</v>
          </cell>
        </row>
        <row r="27">
          <cell r="B27" t="str">
            <v>Northern Trust Investments</v>
          </cell>
          <cell r="C27">
            <v>537906</v>
          </cell>
          <cell r="D27">
            <v>0</v>
          </cell>
          <cell r="E27">
            <v>2.1805128029758645E-3</v>
          </cell>
          <cell r="F27">
            <v>0</v>
          </cell>
          <cell r="G27">
            <v>0</v>
          </cell>
          <cell r="H27">
            <v>0</v>
          </cell>
          <cell r="I27">
            <v>0</v>
          </cell>
          <cell r="J27">
            <v>0</v>
          </cell>
        </row>
        <row r="28">
          <cell r="B28" t="str">
            <v>Other Institutional Holders</v>
          </cell>
          <cell r="C28">
            <v>12975668</v>
          </cell>
          <cell r="D28">
            <v>0</v>
          </cell>
          <cell r="E28">
            <v>5.2599543788625205E-2</v>
          </cell>
          <cell r="F28">
            <v>0</v>
          </cell>
          <cell r="G28">
            <v>0</v>
          </cell>
          <cell r="H28">
            <v>0</v>
          </cell>
          <cell r="I28">
            <v>0</v>
          </cell>
          <cell r="J28">
            <v>0</v>
          </cell>
        </row>
        <row r="29">
          <cell r="B29">
            <v>0</v>
          </cell>
          <cell r="C29">
            <v>0</v>
          </cell>
          <cell r="D29">
            <v>0</v>
          </cell>
          <cell r="E29">
            <v>0</v>
          </cell>
          <cell r="F29">
            <v>0</v>
          </cell>
          <cell r="G29">
            <v>0</v>
          </cell>
          <cell r="H29">
            <v>0</v>
          </cell>
          <cell r="I29">
            <v>0</v>
          </cell>
          <cell r="J29">
            <v>0</v>
          </cell>
        </row>
        <row r="30">
          <cell r="B30" t="str">
            <v>Total Institutional</v>
          </cell>
          <cell r="C30">
            <v>36803171</v>
          </cell>
          <cell r="D30">
            <v>0</v>
          </cell>
          <cell r="E30">
            <v>0.14918923669862405</v>
          </cell>
          <cell r="F30">
            <v>0</v>
          </cell>
          <cell r="G30">
            <v>0</v>
          </cell>
          <cell r="H30">
            <v>0</v>
          </cell>
          <cell r="I30">
            <v>0</v>
          </cell>
          <cell r="J30">
            <v>0</v>
          </cell>
        </row>
        <row r="31">
          <cell r="B31">
            <v>0</v>
          </cell>
          <cell r="C31">
            <v>0</v>
          </cell>
          <cell r="D31">
            <v>0</v>
          </cell>
          <cell r="E31">
            <v>0</v>
          </cell>
          <cell r="F31">
            <v>0</v>
          </cell>
          <cell r="G31">
            <v>0</v>
          </cell>
          <cell r="H31">
            <v>0</v>
          </cell>
          <cell r="I31">
            <v>0</v>
          </cell>
          <cell r="J31">
            <v>0</v>
          </cell>
        </row>
        <row r="32">
          <cell r="B32">
            <v>0</v>
          </cell>
          <cell r="C32">
            <v>0</v>
          </cell>
          <cell r="D32">
            <v>0</v>
          </cell>
          <cell r="E32">
            <v>0</v>
          </cell>
          <cell r="F32">
            <v>0</v>
          </cell>
          <cell r="G32">
            <v>0</v>
          </cell>
          <cell r="H32">
            <v>0</v>
          </cell>
          <cell r="I32">
            <v>0</v>
          </cell>
          <cell r="J32">
            <v>0</v>
          </cell>
        </row>
        <row r="33">
          <cell r="B33" t="str">
            <v>Retail and Other Ownership</v>
          </cell>
          <cell r="C33">
            <v>0</v>
          </cell>
          <cell r="D33">
            <v>0</v>
          </cell>
          <cell r="E33">
            <v>0</v>
          </cell>
          <cell r="F33">
            <v>0</v>
          </cell>
          <cell r="G33">
            <v>0</v>
          </cell>
          <cell r="H33">
            <v>0</v>
          </cell>
          <cell r="I33">
            <v>0</v>
          </cell>
          <cell r="J33">
            <v>0</v>
          </cell>
        </row>
        <row r="34">
          <cell r="B34">
            <v>0</v>
          </cell>
          <cell r="C34">
            <v>0</v>
          </cell>
          <cell r="D34">
            <v>0</v>
          </cell>
          <cell r="E34">
            <v>0</v>
          </cell>
          <cell r="F34">
            <v>0</v>
          </cell>
          <cell r="G34">
            <v>0</v>
          </cell>
          <cell r="H34">
            <v>0</v>
          </cell>
          <cell r="I34">
            <v>0</v>
          </cell>
          <cell r="J34">
            <v>0</v>
          </cell>
        </row>
        <row r="35">
          <cell r="B35" t="str">
            <v>Total Retail and Other</v>
          </cell>
          <cell r="C35">
            <v>208694367</v>
          </cell>
          <cell r="D35">
            <v>0</v>
          </cell>
          <cell r="E35">
            <v>0.84598561672939843</v>
          </cell>
          <cell r="F35">
            <v>0</v>
          </cell>
          <cell r="G35">
            <v>0</v>
          </cell>
          <cell r="H35">
            <v>0</v>
          </cell>
          <cell r="I35">
            <v>0</v>
          </cell>
          <cell r="J35">
            <v>0</v>
          </cell>
        </row>
        <row r="36">
          <cell r="B36">
            <v>0</v>
          </cell>
          <cell r="C36">
            <v>0</v>
          </cell>
          <cell r="D36">
            <v>0</v>
          </cell>
          <cell r="E36">
            <v>0</v>
          </cell>
          <cell r="F36">
            <v>0</v>
          </cell>
          <cell r="G36">
            <v>0</v>
          </cell>
          <cell r="H36">
            <v>0</v>
          </cell>
          <cell r="I36">
            <v>0</v>
          </cell>
          <cell r="J36">
            <v>0</v>
          </cell>
        </row>
        <row r="37">
          <cell r="B37">
            <v>0</v>
          </cell>
          <cell r="C37">
            <v>0</v>
          </cell>
          <cell r="D37">
            <v>0</v>
          </cell>
          <cell r="E37">
            <v>0</v>
          </cell>
          <cell r="F37">
            <v>0</v>
          </cell>
          <cell r="G37">
            <v>0</v>
          </cell>
          <cell r="H37">
            <v>0</v>
          </cell>
          <cell r="I37">
            <v>0</v>
          </cell>
          <cell r="J37">
            <v>0</v>
          </cell>
        </row>
        <row r="38">
          <cell r="B38">
            <v>0</v>
          </cell>
          <cell r="C38">
            <v>0</v>
          </cell>
          <cell r="D38">
            <v>0</v>
          </cell>
          <cell r="E38">
            <v>0</v>
          </cell>
          <cell r="F38">
            <v>0</v>
          </cell>
          <cell r="G38">
            <v>0</v>
          </cell>
          <cell r="H38">
            <v>0</v>
          </cell>
          <cell r="I38">
            <v>0</v>
          </cell>
          <cell r="J38">
            <v>0</v>
          </cell>
        </row>
        <row r="39">
          <cell r="B39" t="str">
            <v>Total Institutional Investors</v>
          </cell>
          <cell r="C39">
            <v>36803171</v>
          </cell>
          <cell r="D39">
            <v>0</v>
          </cell>
          <cell r="E39">
            <v>0.14918923669862402</v>
          </cell>
          <cell r="F39">
            <v>0</v>
          </cell>
          <cell r="G39">
            <v>0</v>
          </cell>
          <cell r="H39">
            <v>0</v>
          </cell>
          <cell r="I39">
            <v>0</v>
          </cell>
          <cell r="J39">
            <v>0</v>
          </cell>
        </row>
        <row r="40">
          <cell r="B40" t="str">
            <v>Total Insiders</v>
          </cell>
          <cell r="C40">
            <v>1190305</v>
          </cell>
          <cell r="D40">
            <v>0</v>
          </cell>
          <cell r="E40">
            <v>4.8251465719776065E-3</v>
          </cell>
          <cell r="F40">
            <v>0</v>
          </cell>
          <cell r="G40">
            <v>0</v>
          </cell>
          <cell r="H40">
            <v>0</v>
          </cell>
          <cell r="I40">
            <v>0</v>
          </cell>
          <cell r="J40">
            <v>0</v>
          </cell>
        </row>
        <row r="41">
          <cell r="B41" t="str">
            <v>Total Retail and Other Ownership</v>
          </cell>
          <cell r="C41">
            <v>208694367</v>
          </cell>
          <cell r="D41">
            <v>0</v>
          </cell>
          <cell r="E41">
            <v>0.84598561672939843</v>
          </cell>
          <cell r="F41">
            <v>0</v>
          </cell>
          <cell r="G41">
            <v>0</v>
          </cell>
          <cell r="H41">
            <v>0</v>
          </cell>
          <cell r="I41">
            <v>0</v>
          </cell>
          <cell r="J41">
            <v>0</v>
          </cell>
        </row>
        <row r="42">
          <cell r="B42" t="str">
            <v>Total Shares Outstanding</v>
          </cell>
          <cell r="C42">
            <v>246687843</v>
          </cell>
          <cell r="D42">
            <v>0</v>
          </cell>
          <cell r="E42">
            <v>1</v>
          </cell>
          <cell r="F42">
            <v>0</v>
          </cell>
          <cell r="G42">
            <v>0</v>
          </cell>
          <cell r="H42">
            <v>0</v>
          </cell>
          <cell r="I42">
            <v>0</v>
          </cell>
          <cell r="J42">
            <v>0</v>
          </cell>
        </row>
        <row r="43">
          <cell r="B43">
            <v>0</v>
          </cell>
          <cell r="C43">
            <v>0</v>
          </cell>
          <cell r="D43">
            <v>0</v>
          </cell>
          <cell r="E43">
            <v>0</v>
          </cell>
          <cell r="F43">
            <v>0</v>
          </cell>
          <cell r="G43">
            <v>0</v>
          </cell>
          <cell r="H43">
            <v>0</v>
          </cell>
          <cell r="I43">
            <v>0</v>
          </cell>
          <cell r="J43">
            <v>0</v>
          </cell>
        </row>
        <row r="44">
          <cell r="B44">
            <v>0</v>
          </cell>
          <cell r="C44">
            <v>0</v>
          </cell>
          <cell r="D44">
            <v>0</v>
          </cell>
          <cell r="E44">
            <v>0</v>
          </cell>
          <cell r="F44">
            <v>0</v>
          </cell>
          <cell r="G44">
            <v>0</v>
          </cell>
          <cell r="H44">
            <v>0</v>
          </cell>
          <cell r="I44">
            <v>0</v>
          </cell>
          <cell r="J44">
            <v>0</v>
          </cell>
        </row>
        <row r="45">
          <cell r="B45">
            <v>0</v>
          </cell>
          <cell r="C45">
            <v>0</v>
          </cell>
          <cell r="D45">
            <v>0</v>
          </cell>
          <cell r="E45">
            <v>0</v>
          </cell>
          <cell r="F45">
            <v>0</v>
          </cell>
          <cell r="G45">
            <v>0</v>
          </cell>
          <cell r="H45">
            <v>0</v>
          </cell>
          <cell r="I45">
            <v>0</v>
          </cell>
          <cell r="J45">
            <v>0</v>
          </cell>
        </row>
        <row r="46">
          <cell r="B46">
            <v>0</v>
          </cell>
          <cell r="C46">
            <v>0</v>
          </cell>
          <cell r="D46">
            <v>0</v>
          </cell>
          <cell r="E46">
            <v>0</v>
          </cell>
          <cell r="F46">
            <v>0</v>
          </cell>
        </row>
      </sheetData>
      <sheetData sheetId="25"/>
      <sheetData sheetId="26"/>
      <sheetData sheetId="27">
        <row r="3">
          <cell r="C3">
            <v>0</v>
          </cell>
        </row>
        <row r="4">
          <cell r="C4">
            <v>0</v>
          </cell>
        </row>
        <row r="5">
          <cell r="C5" t="str">
            <v>J.P. Morgan,</v>
          </cell>
          <cell r="D5">
            <v>0</v>
          </cell>
          <cell r="E5" t="str">
            <v>"Aqua increased 12.7% in January (S&amp;P 500 up 4.4%). The Company is seeing growing levels of interest from companies that seek to unlock value in their IP portfolios. A rapidly expanding portfolio of IP provides Aqua with leverage in negotiating settlements with operating companies. In the near term, we think the Access portfolio and the recently-acquired ADAPTIX portfolio position Aqua to pursue large settlements with smartphone industry participants."</v>
          </cell>
        </row>
        <row r="6">
          <cell r="C6">
            <v>40940</v>
          </cell>
          <cell r="D6">
            <v>0</v>
          </cell>
          <cell r="E6">
            <v>0</v>
          </cell>
        </row>
        <row r="7">
          <cell r="C7">
            <v>0</v>
          </cell>
          <cell r="D7">
            <v>0</v>
          </cell>
          <cell r="E7">
            <v>0</v>
          </cell>
        </row>
        <row r="8">
          <cell r="C8">
            <v>0</v>
          </cell>
          <cell r="D8">
            <v>0</v>
          </cell>
          <cell r="E8">
            <v>0</v>
          </cell>
        </row>
        <row r="9">
          <cell r="C9">
            <v>0</v>
          </cell>
          <cell r="D9">
            <v>0</v>
          </cell>
          <cell r="E9">
            <v>0</v>
          </cell>
        </row>
        <row r="10">
          <cell r="C10">
            <v>0</v>
          </cell>
          <cell r="D10">
            <v>0</v>
          </cell>
          <cell r="E10">
            <v>0</v>
          </cell>
        </row>
        <row r="11">
          <cell r="C11">
            <v>0</v>
          </cell>
          <cell r="D11">
            <v>0</v>
          </cell>
          <cell r="E11">
            <v>0</v>
          </cell>
        </row>
        <row r="12">
          <cell r="C12">
            <v>0</v>
          </cell>
          <cell r="D12">
            <v>0</v>
          </cell>
          <cell r="E12">
            <v>0</v>
          </cell>
        </row>
        <row r="13">
          <cell r="C13" t="str">
            <v>J.P. Morgan,</v>
          </cell>
          <cell r="D13">
            <v>0</v>
          </cell>
          <cell r="E13" t="str">
            <v>"Now that the ADAPTIX acquisition has closed and the related Samsung and Microsoft licensing deals have been announced, we are confident that larger licensing deals will boost first half 2012 revenue. Longer-term, we are encouraged by the accelerating rate of patent acquisition activity; typically we would expect related portfolios to generate revenues 18 months later."</v>
          </cell>
        </row>
        <row r="14">
          <cell r="C14">
            <v>40928</v>
          </cell>
          <cell r="D14">
            <v>0</v>
          </cell>
          <cell r="E14">
            <v>0</v>
          </cell>
        </row>
        <row r="15">
          <cell r="A15" t="str">
            <v xml:space="preserve"> </v>
          </cell>
          <cell r="C15">
            <v>0</v>
          </cell>
          <cell r="D15">
            <v>0</v>
          </cell>
          <cell r="E15">
            <v>0</v>
          </cell>
        </row>
        <row r="16">
          <cell r="C16">
            <v>0</v>
          </cell>
          <cell r="D16">
            <v>0</v>
          </cell>
          <cell r="E16">
            <v>0</v>
          </cell>
        </row>
        <row r="17">
          <cell r="C17">
            <v>0</v>
          </cell>
          <cell r="D17">
            <v>0</v>
          </cell>
          <cell r="E17">
            <v>0</v>
          </cell>
        </row>
        <row r="18">
          <cell r="C18">
            <v>0</v>
          </cell>
          <cell r="D18">
            <v>0</v>
          </cell>
          <cell r="E18">
            <v>0</v>
          </cell>
        </row>
        <row r="19">
          <cell r="C19">
            <v>0</v>
          </cell>
          <cell r="D19">
            <v>0</v>
          </cell>
          <cell r="E19">
            <v>0</v>
          </cell>
        </row>
        <row r="20">
          <cell r="C20" t="str">
            <v>Cantor</v>
          </cell>
          <cell r="D20">
            <v>0</v>
          </cell>
          <cell r="E20" t="str">
            <v>"Thus, the sale (and potential "lease back") of critical, yet dormant IP assets, effectively monetizes heretofore fruitless patents, sets a rate floor for licensing + royalties, and facilitates equitable taxing of alleged patent infringers. We believe this innovative legal structure will increasingly be sought after by technology juggernauts (e.g., MSFT, INTC, NOK, Samsung, etc.) to most painlessly invigorate their hibernating patents and tax their infringers/competitors via a third-party enforcer (i.e., Aqua)."</v>
          </cell>
        </row>
        <row r="21">
          <cell r="C21" t="str">
            <v>Fitzgerald,</v>
          </cell>
          <cell r="D21">
            <v>0</v>
          </cell>
          <cell r="E21">
            <v>0</v>
          </cell>
        </row>
        <row r="22">
          <cell r="C22">
            <v>40925</v>
          </cell>
          <cell r="D22">
            <v>0</v>
          </cell>
          <cell r="E22">
            <v>0</v>
          </cell>
        </row>
        <row r="23">
          <cell r="C23">
            <v>0</v>
          </cell>
          <cell r="D23">
            <v>0</v>
          </cell>
          <cell r="E23">
            <v>0</v>
          </cell>
        </row>
        <row r="24">
          <cell r="C24">
            <v>0</v>
          </cell>
          <cell r="D24">
            <v>0</v>
          </cell>
          <cell r="E24">
            <v>0</v>
          </cell>
        </row>
        <row r="25">
          <cell r="C25">
            <v>0</v>
          </cell>
          <cell r="D25">
            <v>0</v>
          </cell>
          <cell r="E25">
            <v>0</v>
          </cell>
        </row>
        <row r="26">
          <cell r="C26">
            <v>0</v>
          </cell>
          <cell r="D26">
            <v>0</v>
          </cell>
          <cell r="E26">
            <v>0</v>
          </cell>
        </row>
        <row r="27">
          <cell r="C27">
            <v>0</v>
          </cell>
          <cell r="D27">
            <v>0</v>
          </cell>
          <cell r="E27">
            <v>0</v>
          </cell>
        </row>
        <row r="28">
          <cell r="C28">
            <v>0</v>
          </cell>
          <cell r="D28">
            <v>0</v>
          </cell>
          <cell r="E28">
            <v>0</v>
          </cell>
        </row>
        <row r="29">
          <cell r="C29" t="str">
            <v xml:space="preserve">Barclays </v>
          </cell>
          <cell r="D29">
            <v>0</v>
          </cell>
          <cell r="E29" t="str">
            <v>"Beyond obtaining access to a seemingly valuable portfolio of patents, we think the [ADAPTIX] deal provides Aqua with opportunities to improve margins going forward given that Aqua will not have to pay inventor royalty fees (and may also be able to reduce contingent legal fees) on ADAPTIX-related licenses. With over $300mn on the company’s balance sheet as of the end of 3Q11, we would expect to see similar deals (though not necessarily of the same magnitude) going forward."</v>
          </cell>
        </row>
        <row r="30">
          <cell r="C30" t="str">
            <v>Capital,</v>
          </cell>
          <cell r="D30">
            <v>0</v>
          </cell>
          <cell r="E30">
            <v>0</v>
          </cell>
        </row>
        <row r="31">
          <cell r="C31">
            <v>40921</v>
          </cell>
          <cell r="D31">
            <v>0</v>
          </cell>
          <cell r="E31">
            <v>0</v>
          </cell>
        </row>
        <row r="32">
          <cell r="C32">
            <v>0</v>
          </cell>
          <cell r="D32">
            <v>0</v>
          </cell>
          <cell r="E32">
            <v>0</v>
          </cell>
        </row>
        <row r="33">
          <cell r="C33">
            <v>0</v>
          </cell>
          <cell r="D33">
            <v>0</v>
          </cell>
          <cell r="E33">
            <v>0</v>
          </cell>
        </row>
        <row r="34">
          <cell r="C34">
            <v>0</v>
          </cell>
          <cell r="D34">
            <v>0</v>
          </cell>
          <cell r="E34">
            <v>0</v>
          </cell>
        </row>
      </sheetData>
      <sheetData sheetId="28">
        <row r="2">
          <cell r="M2" t="str">
            <v>Revenue</v>
          </cell>
        </row>
        <row r="3">
          <cell r="B3" t="str">
            <v>Revenue Growth</v>
          </cell>
          <cell r="N3">
            <v>2009</v>
          </cell>
          <cell r="O3">
            <v>2010</v>
          </cell>
          <cell r="P3">
            <v>2011</v>
          </cell>
          <cell r="Q3">
            <v>2012</v>
          </cell>
          <cell r="R3">
            <v>2013</v>
          </cell>
        </row>
        <row r="4">
          <cell r="C4" t="str">
            <v>'10A/'09A</v>
          </cell>
          <cell r="D4" t="str">
            <v>'11E/'10A</v>
          </cell>
          <cell r="E4" t="str">
            <v>'12E/'11E</v>
          </cell>
          <cell r="F4" t="str">
            <v>'13E/'12E</v>
          </cell>
          <cell r="M4" t="str">
            <v>Aqua</v>
          </cell>
          <cell r="N4" t="e">
            <v>#REF!</v>
          </cell>
          <cell r="O4">
            <v>4572</v>
          </cell>
          <cell r="P4">
            <v>4135</v>
          </cell>
          <cell r="Q4">
            <v>4581</v>
          </cell>
          <cell r="R4">
            <v>4790</v>
          </cell>
        </row>
        <row r="5">
          <cell r="B5" t="str">
            <v>Aqua</v>
          </cell>
          <cell r="C5" t="e">
            <v>#REF!</v>
          </cell>
          <cell r="D5">
            <v>-9.5581802274715688E-2</v>
          </cell>
          <cell r="E5">
            <v>0.10785973397823456</v>
          </cell>
          <cell r="F5">
            <v>4.5623226369788217E-2</v>
          </cell>
          <cell r="M5" t="str">
            <v>Tahoe</v>
          </cell>
          <cell r="N5" t="e">
            <v>#REF!</v>
          </cell>
          <cell r="O5">
            <v>11961.9220737</v>
          </cell>
          <cell r="P5">
            <v>10679.612096999999</v>
          </cell>
          <cell r="Q5">
            <v>10951.645899825002</v>
          </cell>
          <cell r="R5">
            <v>11178.918636599999</v>
          </cell>
        </row>
        <row r="6">
          <cell r="B6" t="str">
            <v>Tahoe</v>
          </cell>
          <cell r="C6" t="e">
            <v>#REF!</v>
          </cell>
          <cell r="D6">
            <v>-0.10719932539264254</v>
          </cell>
          <cell r="E6">
            <v>2.5472255017709777E-2</v>
          </cell>
          <cell r="F6">
            <v>2.0752381774745698E-2</v>
          </cell>
          <cell r="M6">
            <v>0</v>
          </cell>
        </row>
        <row r="7">
          <cell r="B7">
            <v>0</v>
          </cell>
          <cell r="D7">
            <v>0</v>
          </cell>
          <cell r="E7">
            <v>0</v>
          </cell>
          <cell r="F7">
            <v>0</v>
          </cell>
          <cell r="M7" t="str">
            <v>EBITBA</v>
          </cell>
        </row>
        <row r="8">
          <cell r="B8" t="str">
            <v>EBITBA Growth</v>
          </cell>
          <cell r="D8">
            <v>0</v>
          </cell>
          <cell r="E8">
            <v>0</v>
          </cell>
          <cell r="F8">
            <v>0</v>
          </cell>
          <cell r="N8">
            <v>2009</v>
          </cell>
          <cell r="O8">
            <v>2010</v>
          </cell>
          <cell r="P8">
            <v>2011</v>
          </cell>
          <cell r="Q8">
            <v>2012</v>
          </cell>
          <cell r="R8">
            <v>2013</v>
          </cell>
        </row>
        <row r="9">
          <cell r="C9" t="str">
            <v>'10A/'09A</v>
          </cell>
          <cell r="D9" t="str">
            <v>'11E/'10A</v>
          </cell>
          <cell r="E9" t="str">
            <v>'12E/'11E</v>
          </cell>
          <cell r="F9" t="str">
            <v>'13E/'12E</v>
          </cell>
          <cell r="M9" t="str">
            <v>Aqua</v>
          </cell>
          <cell r="N9" t="e">
            <v>#REF!</v>
          </cell>
          <cell r="O9">
            <v>1219</v>
          </cell>
          <cell r="P9">
            <v>876.8</v>
          </cell>
          <cell r="Q9">
            <v>1138.3000000000002</v>
          </cell>
          <cell r="R9">
            <v>1284.2000000000003</v>
          </cell>
        </row>
        <row r="10">
          <cell r="B10" t="str">
            <v>Aqua</v>
          </cell>
          <cell r="C10" t="e">
            <v>#REF!</v>
          </cell>
          <cell r="D10">
            <v>-0.28072190319934376</v>
          </cell>
          <cell r="E10">
            <v>0.2982436131386863</v>
          </cell>
          <cell r="F10">
            <v>0.12817359219889313</v>
          </cell>
          <cell r="M10" t="str">
            <v>Tahoe</v>
          </cell>
          <cell r="N10" t="e">
            <v>#REF!</v>
          </cell>
          <cell r="O10">
            <v>1069.2220848000009</v>
          </cell>
          <cell r="P10">
            <v>887.65607039999941</v>
          </cell>
          <cell r="Q10">
            <v>1559.7024987000018</v>
          </cell>
          <cell r="R10">
            <v>1731.8119498500002</v>
          </cell>
        </row>
        <row r="11">
          <cell r="B11" t="str">
            <v>Tahoe</v>
          </cell>
          <cell r="C11" t="e">
            <v>#REF!</v>
          </cell>
          <cell r="D11">
            <v>-0.16981132075471816</v>
          </cell>
          <cell r="E11">
            <v>0.75710227272727582</v>
          </cell>
          <cell r="F11">
            <v>0.11034761519805869</v>
          </cell>
          <cell r="N11" t="str">
            <v xml:space="preserve"> </v>
          </cell>
        </row>
        <row r="12">
          <cell r="N12" t="str">
            <v xml:space="preserve"> </v>
          </cell>
        </row>
        <row r="13">
          <cell r="C13" t="str">
            <v xml:space="preserve"> </v>
          </cell>
        </row>
      </sheetData>
      <sheetData sheetId="29">
        <row r="1">
          <cell r="B1" t="str">
            <v xml:space="preserve"> </v>
          </cell>
        </row>
      </sheetData>
      <sheetData sheetId="30">
        <row r="2">
          <cell r="B2" t="str">
            <v>$MM</v>
          </cell>
          <cell r="C2">
            <v>0</v>
          </cell>
          <cell r="D2">
            <v>0</v>
          </cell>
          <cell r="E2">
            <v>0</v>
          </cell>
          <cell r="F2">
            <v>0</v>
          </cell>
          <cell r="G2">
            <v>0</v>
          </cell>
          <cell r="H2">
            <v>0</v>
          </cell>
          <cell r="I2">
            <v>0</v>
          </cell>
          <cell r="J2">
            <v>0</v>
          </cell>
          <cell r="K2">
            <v>0</v>
          </cell>
        </row>
        <row r="3">
          <cell r="B3">
            <v>0</v>
          </cell>
          <cell r="C3">
            <v>0</v>
          </cell>
          <cell r="D3">
            <v>0</v>
          </cell>
          <cell r="E3">
            <v>0</v>
          </cell>
          <cell r="F3">
            <v>0</v>
          </cell>
          <cell r="G3">
            <v>0</v>
          </cell>
          <cell r="H3">
            <v>0</v>
          </cell>
          <cell r="I3">
            <v>0</v>
          </cell>
          <cell r="J3">
            <v>0</v>
          </cell>
          <cell r="K3">
            <v>0</v>
          </cell>
        </row>
        <row r="4">
          <cell r="B4">
            <v>0</v>
          </cell>
          <cell r="C4">
            <v>0</v>
          </cell>
          <cell r="D4">
            <v>0</v>
          </cell>
          <cell r="E4">
            <v>0</v>
          </cell>
          <cell r="F4">
            <v>0</v>
          </cell>
          <cell r="G4">
            <v>0</v>
          </cell>
          <cell r="H4">
            <v>0</v>
          </cell>
          <cell r="I4">
            <v>0</v>
          </cell>
          <cell r="J4">
            <v>0</v>
          </cell>
          <cell r="K4">
            <v>0</v>
          </cell>
        </row>
        <row r="5">
          <cell r="B5">
            <v>0</v>
          </cell>
          <cell r="C5">
            <v>0</v>
          </cell>
          <cell r="D5">
            <v>0</v>
          </cell>
          <cell r="E5" t="str">
            <v>Aqua (1)</v>
          </cell>
          <cell r="F5" t="str">
            <v>Aqua Annual Summary P&amp;L (1)</v>
          </cell>
          <cell r="G5">
            <v>0</v>
          </cell>
          <cell r="H5">
            <v>0</v>
          </cell>
          <cell r="I5">
            <v>0</v>
          </cell>
          <cell r="J5">
            <v>0</v>
          </cell>
          <cell r="K5">
            <v>0</v>
          </cell>
        </row>
        <row r="6">
          <cell r="B6">
            <v>0</v>
          </cell>
          <cell r="C6">
            <v>0</v>
          </cell>
          <cell r="D6">
            <v>0</v>
          </cell>
          <cell r="E6" t="str">
            <v>CY2010A</v>
          </cell>
          <cell r="F6" t="str">
            <v>CY2010A</v>
          </cell>
          <cell r="G6" t="str">
            <v>CY2011E</v>
          </cell>
          <cell r="H6" t="str">
            <v>CY2012E</v>
          </cell>
          <cell r="I6" t="str">
            <v>CY2013E</v>
          </cell>
          <cell r="J6" t="str">
            <v>CY2013E</v>
          </cell>
          <cell r="K6">
            <v>0</v>
          </cell>
        </row>
        <row r="7">
          <cell r="B7">
            <v>0</v>
          </cell>
          <cell r="C7">
            <v>0</v>
          </cell>
          <cell r="D7">
            <v>0</v>
          </cell>
          <cell r="E7">
            <v>0</v>
          </cell>
          <cell r="F7">
            <v>0</v>
          </cell>
          <cell r="G7">
            <v>0</v>
          </cell>
          <cell r="H7">
            <v>0</v>
          </cell>
          <cell r="I7">
            <v>0</v>
          </cell>
          <cell r="J7">
            <v>0</v>
          </cell>
          <cell r="K7">
            <v>0</v>
          </cell>
        </row>
        <row r="8">
          <cell r="B8">
            <v>0</v>
          </cell>
          <cell r="C8" t="str">
            <v>Total Revenue</v>
          </cell>
          <cell r="D8">
            <v>0</v>
          </cell>
          <cell r="E8">
            <v>131.82900000000001</v>
          </cell>
          <cell r="F8">
            <v>4572</v>
          </cell>
          <cell r="G8">
            <v>4135</v>
          </cell>
          <cell r="H8">
            <v>4581</v>
          </cell>
          <cell r="I8">
            <v>4790</v>
          </cell>
          <cell r="J8">
            <v>286</v>
          </cell>
          <cell r="K8">
            <v>0</v>
          </cell>
          <cell r="M8">
            <v>67.34</v>
          </cell>
        </row>
        <row r="9">
          <cell r="B9">
            <v>0</v>
          </cell>
          <cell r="C9">
            <v>0</v>
          </cell>
          <cell r="D9">
            <v>0</v>
          </cell>
          <cell r="E9">
            <v>0</v>
          </cell>
          <cell r="F9">
            <v>0</v>
          </cell>
          <cell r="G9">
            <v>0</v>
          </cell>
          <cell r="H9">
            <v>0</v>
          </cell>
          <cell r="I9">
            <v>0</v>
          </cell>
          <cell r="J9">
            <v>0</v>
          </cell>
          <cell r="K9">
            <v>0</v>
          </cell>
        </row>
        <row r="10">
          <cell r="B10">
            <v>0</v>
          </cell>
          <cell r="C10" t="str">
            <v>Cost of Goods Sold</v>
          </cell>
          <cell r="D10">
            <v>0</v>
          </cell>
          <cell r="E10">
            <v>0</v>
          </cell>
          <cell r="F10">
            <v>0</v>
          </cell>
          <cell r="G10">
            <v>0</v>
          </cell>
          <cell r="H10">
            <v>0</v>
          </cell>
          <cell r="I10">
            <v>0</v>
          </cell>
          <cell r="J10">
            <v>0</v>
          </cell>
          <cell r="K10">
            <v>0</v>
          </cell>
        </row>
        <row r="11">
          <cell r="B11">
            <v>0</v>
          </cell>
          <cell r="C11" t="str">
            <v>Inventor Royalties</v>
          </cell>
          <cell r="D11">
            <v>0</v>
          </cell>
          <cell r="E11">
            <v>0</v>
          </cell>
          <cell r="F11">
            <v>25.292000000000002</v>
          </cell>
          <cell r="G11">
            <v>47.787999999999997</v>
          </cell>
          <cell r="H11">
            <v>51.42</v>
          </cell>
          <cell r="I11">
            <v>57.975999999999999</v>
          </cell>
          <cell r="J11">
            <v>0</v>
          </cell>
          <cell r="K11">
            <v>0</v>
          </cell>
        </row>
        <row r="12">
          <cell r="B12">
            <v>0</v>
          </cell>
          <cell r="C12" t="str">
            <v>Contigent Legal Fees</v>
          </cell>
          <cell r="D12">
            <v>0</v>
          </cell>
          <cell r="E12">
            <v>0</v>
          </cell>
          <cell r="F12">
            <v>19.905999999999999</v>
          </cell>
          <cell r="G12">
            <v>41.152999999999999</v>
          </cell>
          <cell r="H12">
            <v>43.497999999999998</v>
          </cell>
          <cell r="I12">
            <v>48.066000000000003</v>
          </cell>
          <cell r="J12">
            <v>0</v>
          </cell>
          <cell r="K12">
            <v>0</v>
          </cell>
        </row>
        <row r="13">
          <cell r="B13">
            <v>0</v>
          </cell>
          <cell r="C13" t="str">
            <v>Ligitation &amp; Licensing</v>
          </cell>
          <cell r="D13">
            <v>0</v>
          </cell>
          <cell r="E13">
            <v>0</v>
          </cell>
          <cell r="F13">
            <v>13.891</v>
          </cell>
          <cell r="G13">
            <v>14.138</v>
          </cell>
          <cell r="H13">
            <v>14.541</v>
          </cell>
          <cell r="I13">
            <v>15.195</v>
          </cell>
          <cell r="J13">
            <v>0</v>
          </cell>
          <cell r="K13">
            <v>0</v>
          </cell>
        </row>
        <row r="14">
          <cell r="B14">
            <v>0</v>
          </cell>
          <cell r="C14" t="str">
            <v>Total Cost of Goods Sold (2)</v>
          </cell>
          <cell r="D14">
            <v>0</v>
          </cell>
          <cell r="E14">
            <v>0</v>
          </cell>
          <cell r="F14">
            <v>59.088999999999999</v>
          </cell>
          <cell r="G14">
            <v>103.07900000000001</v>
          </cell>
          <cell r="H14">
            <v>109.459</v>
          </cell>
          <cell r="I14">
            <v>121.23699999999999</v>
          </cell>
          <cell r="J14">
            <v>13.860000000000014</v>
          </cell>
          <cell r="K14">
            <v>0</v>
          </cell>
          <cell r="L14" t="str">
            <v xml:space="preserve"> </v>
          </cell>
          <cell r="M14">
            <v>0</v>
          </cell>
          <cell r="N14">
            <v>0</v>
          </cell>
          <cell r="O14">
            <v>0</v>
          </cell>
          <cell r="P14">
            <v>0</v>
          </cell>
        </row>
        <row r="15">
          <cell r="B15">
            <v>0</v>
          </cell>
          <cell r="C15">
            <v>0</v>
          </cell>
          <cell r="D15">
            <v>0</v>
          </cell>
          <cell r="E15">
            <v>0</v>
          </cell>
          <cell r="F15">
            <v>0</v>
          </cell>
          <cell r="G15">
            <v>0</v>
          </cell>
          <cell r="H15">
            <v>0</v>
          </cell>
          <cell r="I15">
            <v>0</v>
          </cell>
          <cell r="J15">
            <v>0</v>
          </cell>
          <cell r="K15">
            <v>0</v>
          </cell>
          <cell r="L15">
            <v>0</v>
          </cell>
          <cell r="M15">
            <v>0</v>
          </cell>
          <cell r="N15">
            <v>0</v>
          </cell>
          <cell r="O15">
            <v>0</v>
          </cell>
        </row>
        <row r="16">
          <cell r="B16">
            <v>0</v>
          </cell>
          <cell r="C16" t="str">
            <v>Non-GAAP Gross Profit</v>
          </cell>
          <cell r="D16">
            <v>0</v>
          </cell>
          <cell r="E16">
            <v>0</v>
          </cell>
          <cell r="F16">
            <v>4512.9110000000001</v>
          </cell>
          <cell r="G16">
            <v>4031.9209999999998</v>
          </cell>
          <cell r="H16">
            <v>4471.5410000000002</v>
          </cell>
          <cell r="I16">
            <v>4668.7629999999999</v>
          </cell>
          <cell r="J16">
            <v>272.14</v>
          </cell>
          <cell r="K16">
            <v>0</v>
          </cell>
        </row>
        <row r="17">
          <cell r="B17">
            <v>0</v>
          </cell>
          <cell r="C17">
            <v>0</v>
          </cell>
          <cell r="D17">
            <v>0</v>
          </cell>
          <cell r="E17">
            <v>0</v>
          </cell>
          <cell r="F17">
            <v>0</v>
          </cell>
          <cell r="G17">
            <v>0</v>
          </cell>
          <cell r="H17">
            <v>0</v>
          </cell>
          <cell r="I17">
            <v>0</v>
          </cell>
          <cell r="J17">
            <v>0</v>
          </cell>
          <cell r="K17">
            <v>0</v>
          </cell>
        </row>
        <row r="18">
          <cell r="B18">
            <v>0</v>
          </cell>
          <cell r="C18" t="str">
            <v>R&amp;D</v>
          </cell>
          <cell r="D18">
            <v>0</v>
          </cell>
          <cell r="E18">
            <v>0</v>
          </cell>
          <cell r="F18">
            <v>797</v>
          </cell>
          <cell r="G18">
            <v>745.5</v>
          </cell>
          <cell r="H18">
            <v>797.2</v>
          </cell>
          <cell r="I18">
            <v>832.8</v>
          </cell>
          <cell r="J18">
            <v>60.722000000000001</v>
          </cell>
          <cell r="K18">
            <v>0</v>
          </cell>
          <cell r="L18" t="str">
            <v xml:space="preserve"> </v>
          </cell>
        </row>
        <row r="19">
          <cell r="B19">
            <v>0</v>
          </cell>
          <cell r="C19" t="str">
            <v>SG&amp;A (3)</v>
          </cell>
          <cell r="D19">
            <v>0</v>
          </cell>
          <cell r="E19">
            <v>0</v>
          </cell>
          <cell r="F19">
            <v>504</v>
          </cell>
          <cell r="G19">
            <v>453.9</v>
          </cell>
          <cell r="H19">
            <v>510.9</v>
          </cell>
          <cell r="I19">
            <v>524.4</v>
          </cell>
          <cell r="J19">
            <v>87.22999999999999</v>
          </cell>
          <cell r="K19">
            <v>0</v>
          </cell>
        </row>
        <row r="20">
          <cell r="B20">
            <v>0</v>
          </cell>
          <cell r="C20" t="str">
            <v>Operating Expenses (4)(5)</v>
          </cell>
          <cell r="D20">
            <v>0</v>
          </cell>
          <cell r="E20">
            <v>0</v>
          </cell>
          <cell r="F20">
            <v>1301</v>
          </cell>
          <cell r="G20">
            <v>1199.4000000000001</v>
          </cell>
          <cell r="H20">
            <v>1308.0999999999999</v>
          </cell>
          <cell r="I20">
            <v>1357.1999999999998</v>
          </cell>
          <cell r="J20">
            <v>147.952</v>
          </cell>
          <cell r="K20">
            <v>0</v>
          </cell>
        </row>
        <row r="21">
          <cell r="B21">
            <v>0</v>
          </cell>
          <cell r="C21">
            <v>0</v>
          </cell>
          <cell r="D21">
            <v>0</v>
          </cell>
          <cell r="E21">
            <v>0</v>
          </cell>
          <cell r="F21">
            <v>0</v>
          </cell>
          <cell r="G21">
            <v>0</v>
          </cell>
          <cell r="H21">
            <v>0</v>
          </cell>
          <cell r="I21">
            <v>0</v>
          </cell>
          <cell r="J21">
            <v>0</v>
          </cell>
          <cell r="K21">
            <v>0</v>
          </cell>
        </row>
        <row r="22">
          <cell r="B22">
            <v>0</v>
          </cell>
          <cell r="C22" t="str">
            <v>Non-GAAP EBIT (4)(5)</v>
          </cell>
          <cell r="D22">
            <v>0</v>
          </cell>
          <cell r="E22">
            <v>0</v>
          </cell>
          <cell r="F22">
            <v>3211.9110000000001</v>
          </cell>
          <cell r="G22">
            <v>2832.5209999999997</v>
          </cell>
          <cell r="H22">
            <v>3163.4410000000003</v>
          </cell>
          <cell r="I22">
            <v>3311.5630000000001</v>
          </cell>
          <cell r="J22">
            <v>124.18799999999999</v>
          </cell>
          <cell r="K22">
            <v>0</v>
          </cell>
        </row>
        <row r="23">
          <cell r="B23">
            <v>0</v>
          </cell>
          <cell r="C23">
            <v>0</v>
          </cell>
          <cell r="D23">
            <v>0</v>
          </cell>
          <cell r="E23">
            <v>0</v>
          </cell>
          <cell r="F23">
            <v>0</v>
          </cell>
          <cell r="G23">
            <v>0</v>
          </cell>
          <cell r="H23">
            <v>0</v>
          </cell>
          <cell r="I23">
            <v>0</v>
          </cell>
          <cell r="J23">
            <v>0</v>
          </cell>
          <cell r="K23">
            <v>0</v>
          </cell>
        </row>
        <row r="24">
          <cell r="B24">
            <v>0</v>
          </cell>
          <cell r="C24" t="str">
            <v>EBITDA (4)(5)</v>
          </cell>
          <cell r="D24">
            <v>0</v>
          </cell>
          <cell r="E24">
            <v>0</v>
          </cell>
          <cell r="F24">
            <v>1219</v>
          </cell>
          <cell r="G24">
            <v>876.8</v>
          </cell>
          <cell r="H24">
            <v>1138.3000000000002</v>
          </cell>
          <cell r="I24">
            <v>1284.2000000000003</v>
          </cell>
          <cell r="J24">
            <v>135.1338746553503</v>
          </cell>
          <cell r="K24">
            <v>0</v>
          </cell>
          <cell r="M24" t="e">
            <v>#REF!</v>
          </cell>
        </row>
        <row r="25">
          <cell r="B25">
            <v>0</v>
          </cell>
          <cell r="C25" t="str">
            <v xml:space="preserve"> </v>
          </cell>
          <cell r="D25">
            <v>0</v>
          </cell>
          <cell r="E25">
            <v>0</v>
          </cell>
          <cell r="F25">
            <v>0</v>
          </cell>
          <cell r="G25">
            <v>0</v>
          </cell>
          <cell r="H25">
            <v>0</v>
          </cell>
          <cell r="I25">
            <v>0</v>
          </cell>
          <cell r="J25">
            <v>0</v>
          </cell>
          <cell r="K25">
            <v>0</v>
          </cell>
        </row>
        <row r="26">
          <cell r="B26">
            <v>0</v>
          </cell>
          <cell r="C26" t="str">
            <v>Non-GAAP Net Income</v>
          </cell>
          <cell r="D26">
            <v>0</v>
          </cell>
          <cell r="E26">
            <v>0</v>
          </cell>
          <cell r="F26">
            <v>190</v>
          </cell>
          <cell r="G26">
            <v>126</v>
          </cell>
          <cell r="H26">
            <v>426.80000000000018</v>
          </cell>
          <cell r="I26">
            <v>629.20000000000027</v>
          </cell>
          <cell r="J26">
            <v>89.69599999999997</v>
          </cell>
          <cell r="K26">
            <v>0</v>
          </cell>
        </row>
        <row r="27">
          <cell r="B27">
            <v>0</v>
          </cell>
          <cell r="C27">
            <v>0</v>
          </cell>
          <cell r="D27">
            <v>0</v>
          </cell>
          <cell r="E27">
            <v>0</v>
          </cell>
          <cell r="F27">
            <v>0</v>
          </cell>
          <cell r="G27">
            <v>0</v>
          </cell>
          <cell r="H27">
            <v>0</v>
          </cell>
          <cell r="I27">
            <v>0</v>
          </cell>
          <cell r="J27">
            <v>0</v>
          </cell>
          <cell r="K27">
            <v>0</v>
          </cell>
        </row>
        <row r="28">
          <cell r="B28">
            <v>0</v>
          </cell>
          <cell r="C28" t="str">
            <v>Non-GAAP Diluted EPS</v>
          </cell>
          <cell r="D28">
            <v>0</v>
          </cell>
          <cell r="E28">
            <v>0</v>
          </cell>
          <cell r="F28">
            <v>0.84</v>
          </cell>
          <cell r="G28">
            <v>0.5</v>
          </cell>
          <cell r="H28">
            <v>1.7</v>
          </cell>
          <cell r="I28">
            <v>2.5</v>
          </cell>
          <cell r="J28">
            <v>0</v>
          </cell>
          <cell r="K28">
            <v>0</v>
          </cell>
        </row>
        <row r="29">
          <cell r="B29">
            <v>0</v>
          </cell>
          <cell r="C29">
            <v>0</v>
          </cell>
          <cell r="D29">
            <v>0</v>
          </cell>
          <cell r="E29">
            <v>0</v>
          </cell>
          <cell r="F29">
            <v>0</v>
          </cell>
          <cell r="G29">
            <v>0</v>
          </cell>
          <cell r="H29">
            <v>0</v>
          </cell>
          <cell r="I29">
            <v>0</v>
          </cell>
          <cell r="J29">
            <v>0</v>
          </cell>
          <cell r="K29">
            <v>0</v>
          </cell>
        </row>
        <row r="30">
          <cell r="B30">
            <v>0</v>
          </cell>
          <cell r="C30" t="str">
            <v>Growth &amp; Margins</v>
          </cell>
          <cell r="D30">
            <v>0</v>
          </cell>
          <cell r="E30">
            <v>0</v>
          </cell>
          <cell r="F30">
            <v>0</v>
          </cell>
          <cell r="G30">
            <v>0</v>
          </cell>
          <cell r="H30">
            <v>0</v>
          </cell>
          <cell r="I30">
            <v>0</v>
          </cell>
          <cell r="K30">
            <v>0</v>
          </cell>
        </row>
        <row r="31">
          <cell r="B31">
            <v>0</v>
          </cell>
          <cell r="C31">
            <v>0</v>
          </cell>
          <cell r="D31">
            <v>0</v>
          </cell>
          <cell r="E31">
            <v>0</v>
          </cell>
          <cell r="F31">
            <v>0</v>
          </cell>
          <cell r="G31">
            <v>0</v>
          </cell>
          <cell r="H31">
            <v>0</v>
          </cell>
          <cell r="I31">
            <v>0</v>
          </cell>
          <cell r="K31">
            <v>0</v>
          </cell>
        </row>
        <row r="32">
          <cell r="B32">
            <v>0</v>
          </cell>
          <cell r="C32" t="str">
            <v>% Revenue Growth</v>
          </cell>
          <cell r="D32">
            <v>0</v>
          </cell>
          <cell r="E32">
            <v>0</v>
          </cell>
          <cell r="F32">
            <v>66.894267894267884</v>
          </cell>
          <cell r="G32">
            <v>-9.5581802274715688E-2</v>
          </cell>
          <cell r="H32">
            <v>0.10785973397823456</v>
          </cell>
          <cell r="I32">
            <v>4.5623226369788217E-2</v>
          </cell>
          <cell r="K32">
            <v>0</v>
          </cell>
        </row>
        <row r="33">
          <cell r="B33">
            <v>0</v>
          </cell>
          <cell r="C33" t="str">
            <v>% Gross Margin</v>
          </cell>
          <cell r="D33">
            <v>0</v>
          </cell>
          <cell r="E33">
            <v>0</v>
          </cell>
          <cell r="F33">
            <v>0.98707589676290464</v>
          </cell>
          <cell r="G33">
            <v>0.97507158403869398</v>
          </cell>
          <cell r="H33">
            <v>0.97610587208033184</v>
          </cell>
          <cell r="I33">
            <v>0.97468956158663878</v>
          </cell>
          <cell r="K33">
            <v>0</v>
          </cell>
        </row>
        <row r="34">
          <cell r="B34">
            <v>0</v>
          </cell>
          <cell r="C34" t="str">
            <v>% Non-GAAP EBIT Margin</v>
          </cell>
          <cell r="D34">
            <v>0</v>
          </cell>
          <cell r="E34">
            <v>0</v>
          </cell>
          <cell r="F34">
            <v>0.70251771653543305</v>
          </cell>
          <cell r="G34">
            <v>0.68501112454655377</v>
          </cell>
          <cell r="H34">
            <v>0.69055686531325045</v>
          </cell>
          <cell r="I34">
            <v>0.69134926931106477</v>
          </cell>
          <cell r="K34">
            <v>0</v>
          </cell>
        </row>
        <row r="35">
          <cell r="B35">
            <v>0</v>
          </cell>
          <cell r="C35" t="str">
            <v>% EBITDA Margin</v>
          </cell>
          <cell r="D35">
            <v>0</v>
          </cell>
          <cell r="E35">
            <v>0</v>
          </cell>
          <cell r="F35">
            <v>0.26662292213473315</v>
          </cell>
          <cell r="G35">
            <v>0.21204353083434099</v>
          </cell>
          <cell r="H35">
            <v>0.24848286400349273</v>
          </cell>
          <cell r="I35">
            <v>0.26810020876826729</v>
          </cell>
          <cell r="K35">
            <v>0</v>
          </cell>
        </row>
        <row r="36">
          <cell r="B36">
            <v>0</v>
          </cell>
          <cell r="C36" t="str">
            <v>% EBITDA Growth</v>
          </cell>
          <cell r="D36">
            <v>0</v>
          </cell>
          <cell r="E36">
            <v>0</v>
          </cell>
          <cell r="F36" t="e">
            <v>#REF!</v>
          </cell>
          <cell r="G36">
            <v>-0.28072190319934376</v>
          </cell>
          <cell r="H36">
            <v>0.2982436131386863</v>
          </cell>
          <cell r="I36">
            <v>0.12817359219889313</v>
          </cell>
          <cell r="K36">
            <v>0</v>
          </cell>
        </row>
        <row r="37">
          <cell r="B37">
            <v>0</v>
          </cell>
          <cell r="C37" t="str">
            <v>% Non-GAAP Net Margin</v>
          </cell>
          <cell r="D37">
            <v>0</v>
          </cell>
          <cell r="E37">
            <v>0</v>
          </cell>
          <cell r="F37">
            <v>4.1557305336832898E-2</v>
          </cell>
          <cell r="G37">
            <v>3.0471584038694075E-2</v>
          </cell>
          <cell r="H37">
            <v>9.3167430691988684E-2</v>
          </cell>
          <cell r="I37">
            <v>0.13135699373695203</v>
          </cell>
          <cell r="K37">
            <v>0</v>
          </cell>
        </row>
        <row r="38">
          <cell r="B38">
            <v>0</v>
          </cell>
          <cell r="C38">
            <v>0</v>
          </cell>
          <cell r="D38">
            <v>0</v>
          </cell>
          <cell r="E38">
            <v>0</v>
          </cell>
          <cell r="F38">
            <v>0</v>
          </cell>
          <cell r="G38">
            <v>0</v>
          </cell>
          <cell r="H38">
            <v>0</v>
          </cell>
          <cell r="I38">
            <v>0</v>
          </cell>
          <cell r="J38">
            <v>0</v>
          </cell>
          <cell r="K38">
            <v>0</v>
          </cell>
        </row>
        <row r="39">
          <cell r="B39" t="str">
            <v>Notes:</v>
          </cell>
          <cell r="C39">
            <v>0</v>
          </cell>
          <cell r="D39">
            <v>0</v>
          </cell>
          <cell r="E39">
            <v>0</v>
          </cell>
          <cell r="F39">
            <v>0</v>
          </cell>
          <cell r="G39">
            <v>0</v>
          </cell>
          <cell r="H39">
            <v>0</v>
          </cell>
          <cell r="I39">
            <v>0</v>
          </cell>
          <cell r="J39">
            <v>0</v>
          </cell>
          <cell r="K39">
            <v>0</v>
          </cell>
          <cell r="M39" t="str">
            <v xml:space="preserve"> </v>
          </cell>
        </row>
        <row r="40">
          <cell r="B40" t="str">
            <v>(1)</v>
          </cell>
          <cell r="C40" t="str">
            <v>Freescale projections based on Goldman Sachs estimates, dated 6/1/12.</v>
          </cell>
          <cell r="D40">
            <v>0</v>
          </cell>
          <cell r="E40">
            <v>0</v>
          </cell>
          <cell r="F40">
            <v>0</v>
          </cell>
          <cell r="G40">
            <v>0</v>
          </cell>
          <cell r="H40">
            <v>0</v>
          </cell>
          <cell r="I40">
            <v>0</v>
          </cell>
          <cell r="J40">
            <v>0</v>
          </cell>
          <cell r="K40">
            <v>0</v>
          </cell>
          <cell r="L40">
            <v>0</v>
          </cell>
          <cell r="M40">
            <v>0</v>
          </cell>
          <cell r="N40">
            <v>0</v>
          </cell>
          <cell r="O40">
            <v>0</v>
          </cell>
          <cell r="P40">
            <v>0</v>
          </cell>
        </row>
        <row r="41">
          <cell r="B41" t="str">
            <v>(2)</v>
          </cell>
          <cell r="C41" t="str">
            <v>Cost of Goods Sold excludes Amortization of Patents.</v>
          </cell>
          <cell r="D41">
            <v>0</v>
          </cell>
          <cell r="E41">
            <v>0</v>
          </cell>
          <cell r="F41">
            <v>0</v>
          </cell>
          <cell r="G41">
            <v>0</v>
          </cell>
          <cell r="H41">
            <v>0</v>
          </cell>
          <cell r="I41">
            <v>0</v>
          </cell>
          <cell r="J41">
            <v>0</v>
          </cell>
          <cell r="K41">
            <v>0</v>
          </cell>
          <cell r="L41">
            <v>0</v>
          </cell>
          <cell r="M41">
            <v>0</v>
          </cell>
          <cell r="N41">
            <v>0</v>
          </cell>
          <cell r="O41">
            <v>0</v>
          </cell>
          <cell r="P41">
            <v>0</v>
          </cell>
        </row>
        <row r="42">
          <cell r="B42" t="str">
            <v>(3)</v>
          </cell>
          <cell r="C42" t="str">
            <v>Freescale Stock-based Compensation excluded from SG&amp;A.</v>
          </cell>
          <cell r="D42">
            <v>0</v>
          </cell>
          <cell r="E42">
            <v>0</v>
          </cell>
          <cell r="F42">
            <v>0</v>
          </cell>
          <cell r="G42">
            <v>0</v>
          </cell>
          <cell r="H42">
            <v>0</v>
          </cell>
          <cell r="I42">
            <v>0</v>
          </cell>
          <cell r="J42">
            <v>0</v>
          </cell>
          <cell r="K42">
            <v>0</v>
          </cell>
          <cell r="L42">
            <v>0</v>
          </cell>
          <cell r="M42">
            <v>0</v>
          </cell>
          <cell r="N42">
            <v>0</v>
          </cell>
          <cell r="O42">
            <v>0</v>
          </cell>
          <cell r="P42">
            <v>0</v>
          </cell>
        </row>
        <row r="43">
          <cell r="B43" t="str">
            <v>(4)</v>
          </cell>
          <cell r="C43" t="str">
            <v>Excludes Stock-based Compensation and Amortization of Patents.</v>
          </cell>
          <cell r="D43">
            <v>0</v>
          </cell>
          <cell r="E43">
            <v>0</v>
          </cell>
          <cell r="F43">
            <v>0</v>
          </cell>
          <cell r="G43">
            <v>0</v>
          </cell>
          <cell r="H43">
            <v>0</v>
          </cell>
          <cell r="I43">
            <v>0</v>
          </cell>
          <cell r="J43">
            <v>0</v>
          </cell>
          <cell r="K43">
            <v>0</v>
          </cell>
          <cell r="L43">
            <v>0</v>
          </cell>
          <cell r="M43">
            <v>0</v>
          </cell>
          <cell r="N43">
            <v>0</v>
          </cell>
          <cell r="O43">
            <v>0</v>
          </cell>
          <cell r="P43">
            <v>0</v>
          </cell>
        </row>
        <row r="44">
          <cell r="B44" t="str">
            <v>(5)</v>
          </cell>
          <cell r="C44" t="str">
            <v>Excludes Aqua restructuring benefit of $5MM in FY'11.</v>
          </cell>
          <cell r="D44">
            <v>0</v>
          </cell>
          <cell r="E44">
            <v>0</v>
          </cell>
          <cell r="F44">
            <v>0</v>
          </cell>
          <cell r="G44">
            <v>0</v>
          </cell>
          <cell r="H44">
            <v>0</v>
          </cell>
          <cell r="I44">
            <v>0</v>
          </cell>
          <cell r="J44">
            <v>0</v>
          </cell>
          <cell r="K44">
            <v>0</v>
          </cell>
          <cell r="L44">
            <v>0</v>
          </cell>
          <cell r="M44">
            <v>0</v>
          </cell>
          <cell r="N44">
            <v>0</v>
          </cell>
          <cell r="O44">
            <v>0</v>
          </cell>
          <cell r="P44">
            <v>0</v>
          </cell>
        </row>
        <row r="45">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row>
        <row r="46">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row>
        <row r="47">
          <cell r="C47" t="str">
            <v xml:space="preserve"> </v>
          </cell>
        </row>
        <row r="49">
          <cell r="B49" t="str">
            <v xml:space="preserve"> </v>
          </cell>
        </row>
        <row r="52">
          <cell r="I52" t="str">
            <v xml:space="preserve"> </v>
          </cell>
        </row>
      </sheetData>
      <sheetData sheetId="31"/>
      <sheetData sheetId="32"/>
      <sheetData sheetId="33"/>
      <sheetData sheetId="34"/>
      <sheetData sheetId="35">
        <row r="2">
          <cell r="A2" t="str">
            <v>2012E / 2011E Revenue Growth</v>
          </cell>
          <cell r="B2">
            <v>0</v>
          </cell>
          <cell r="C2">
            <v>0</v>
          </cell>
          <cell r="D2">
            <v>0</v>
          </cell>
          <cell r="E2">
            <v>0</v>
          </cell>
          <cell r="F2">
            <v>0</v>
          </cell>
          <cell r="G2">
            <v>0</v>
          </cell>
          <cell r="H2">
            <v>0</v>
          </cell>
          <cell r="I2">
            <v>0</v>
          </cell>
          <cell r="J2">
            <v>0</v>
          </cell>
          <cell r="K2">
            <v>0</v>
          </cell>
          <cell r="L2">
            <v>0</v>
          </cell>
          <cell r="M2">
            <v>0</v>
          </cell>
          <cell r="N2">
            <v>0</v>
          </cell>
          <cell r="O2">
            <v>0</v>
          </cell>
          <cell r="P2">
            <v>0</v>
          </cell>
        </row>
        <row r="3">
          <cell r="A3" t="str">
            <v>Lookup</v>
          </cell>
          <cell r="B3" t="b">
            <v>1</v>
          </cell>
          <cell r="C3">
            <v>42</v>
          </cell>
          <cell r="D3" t="str">
            <v>Median</v>
          </cell>
          <cell r="E3">
            <v>0</v>
          </cell>
          <cell r="F3">
            <v>0</v>
          </cell>
          <cell r="G3">
            <v>0</v>
          </cell>
          <cell r="H3">
            <v>0</v>
          </cell>
          <cell r="I3">
            <v>0</v>
          </cell>
          <cell r="J3">
            <v>0</v>
          </cell>
          <cell r="K3">
            <v>0</v>
          </cell>
          <cell r="L3">
            <v>0</v>
          </cell>
          <cell r="M3">
            <v>0</v>
          </cell>
          <cell r="N3">
            <v>0</v>
          </cell>
          <cell r="O3">
            <v>0</v>
          </cell>
          <cell r="P3">
            <v>0</v>
          </cell>
        </row>
        <row r="4">
          <cell r="A4" t="str">
            <v>Tahoe</v>
          </cell>
          <cell r="B4" t="str">
            <v>Tahoe</v>
          </cell>
          <cell r="C4">
            <v>2.5472255017709777E-2</v>
          </cell>
          <cell r="D4">
            <v>0</v>
          </cell>
          <cell r="H4" t="str">
            <v>X</v>
          </cell>
          <cell r="O4" t="str">
            <v>X</v>
          </cell>
        </row>
        <row r="5">
          <cell r="A5">
            <v>0</v>
          </cell>
          <cell r="C5">
            <v>0</v>
          </cell>
          <cell r="D5">
            <v>0</v>
          </cell>
          <cell r="G5" t="str">
            <v>X</v>
          </cell>
          <cell r="H5">
            <v>0</v>
          </cell>
          <cell r="I5">
            <v>0</v>
          </cell>
          <cell r="J5">
            <v>0</v>
          </cell>
          <cell r="K5">
            <v>0</v>
          </cell>
          <cell r="L5">
            <v>0</v>
          </cell>
          <cell r="M5">
            <v>0</v>
          </cell>
          <cell r="N5">
            <v>0</v>
          </cell>
          <cell r="O5">
            <v>0</v>
          </cell>
          <cell r="P5" t="str">
            <v>X</v>
          </cell>
        </row>
        <row r="6">
          <cell r="A6" t="str">
            <v>MOSY</v>
          </cell>
          <cell r="B6" t="str">
            <v>MOSY</v>
          </cell>
          <cell r="C6">
            <v>-0.46126036719359187</v>
          </cell>
          <cell r="D6" t="e">
            <v>#N/A</v>
          </cell>
          <cell r="H6">
            <v>0</v>
          </cell>
          <cell r="I6">
            <v>0</v>
          </cell>
          <cell r="J6">
            <v>0</v>
          </cell>
          <cell r="K6">
            <v>0</v>
          </cell>
          <cell r="L6">
            <v>0</v>
          </cell>
          <cell r="M6">
            <v>0</v>
          </cell>
          <cell r="N6">
            <v>0</v>
          </cell>
          <cell r="O6">
            <v>0</v>
          </cell>
        </row>
        <row r="7">
          <cell r="A7" t="str">
            <v>RPXC</v>
          </cell>
          <cell r="B7" t="str">
            <v>RPXC</v>
          </cell>
          <cell r="C7">
            <v>0.2887934616083716</v>
          </cell>
          <cell r="D7" t="e">
            <v>#N/A</v>
          </cell>
          <cell r="H7">
            <v>0</v>
          </cell>
          <cell r="I7">
            <v>0</v>
          </cell>
          <cell r="J7">
            <v>0</v>
          </cell>
          <cell r="K7">
            <v>0</v>
          </cell>
          <cell r="L7">
            <v>0</v>
          </cell>
          <cell r="M7">
            <v>0</v>
          </cell>
          <cell r="N7">
            <v>0</v>
          </cell>
          <cell r="O7">
            <v>0</v>
          </cell>
        </row>
        <row r="8">
          <cell r="A8" t="str">
            <v>MSD-CA</v>
          </cell>
          <cell r="B8" t="str">
            <v>MSD-CA</v>
          </cell>
          <cell r="C8" t="str">
            <v>NA</v>
          </cell>
          <cell r="D8" t="e">
            <v>#N/A</v>
          </cell>
          <cell r="H8">
            <v>0</v>
          </cell>
          <cell r="I8">
            <v>0</v>
          </cell>
          <cell r="J8">
            <v>0</v>
          </cell>
          <cell r="K8">
            <v>0</v>
          </cell>
          <cell r="L8">
            <v>0</v>
          </cell>
          <cell r="M8">
            <v>0</v>
          </cell>
          <cell r="N8">
            <v>0</v>
          </cell>
          <cell r="O8">
            <v>0</v>
          </cell>
        </row>
        <row r="9">
          <cell r="A9" t="str">
            <v>Aqua</v>
          </cell>
          <cell r="B9" t="str">
            <v>Aqua</v>
          </cell>
          <cell r="C9">
            <v>0.10785973397823456</v>
          </cell>
          <cell r="D9" t="e">
            <v>#N/A</v>
          </cell>
          <cell r="H9">
            <v>0</v>
          </cell>
          <cell r="I9">
            <v>0</v>
          </cell>
          <cell r="J9">
            <v>0</v>
          </cell>
          <cell r="K9">
            <v>0</v>
          </cell>
          <cell r="L9">
            <v>0</v>
          </cell>
          <cell r="M9">
            <v>0</v>
          </cell>
          <cell r="N9">
            <v>0</v>
          </cell>
          <cell r="O9">
            <v>0</v>
          </cell>
        </row>
        <row r="10">
          <cell r="A10" t="str">
            <v>WIN-CA</v>
          </cell>
          <cell r="B10" t="str">
            <v>WIN-CA</v>
          </cell>
          <cell r="C10">
            <v>-8.834881720836596E-2</v>
          </cell>
          <cell r="D10" t="e">
            <v>#N/A</v>
          </cell>
          <cell r="H10">
            <v>0</v>
          </cell>
          <cell r="I10">
            <v>0</v>
          </cell>
          <cell r="J10">
            <v>0</v>
          </cell>
          <cell r="K10">
            <v>0</v>
          </cell>
          <cell r="L10">
            <v>0</v>
          </cell>
          <cell r="M10">
            <v>0</v>
          </cell>
          <cell r="N10">
            <v>0</v>
          </cell>
          <cell r="O10">
            <v>0</v>
          </cell>
        </row>
        <row r="11">
          <cell r="A11" t="str">
            <v>IDCC</v>
          </cell>
          <cell r="B11" t="e">
            <v>#N/A</v>
          </cell>
          <cell r="C11" t="e">
            <v>#N/A</v>
          </cell>
          <cell r="D11" t="e">
            <v>#N/A</v>
          </cell>
          <cell r="H11">
            <v>0</v>
          </cell>
          <cell r="I11">
            <v>0</v>
          </cell>
          <cell r="J11">
            <v>0</v>
          </cell>
          <cell r="K11">
            <v>0</v>
          </cell>
          <cell r="L11">
            <v>0</v>
          </cell>
          <cell r="M11">
            <v>0</v>
          </cell>
          <cell r="N11">
            <v>0</v>
          </cell>
          <cell r="O11">
            <v>0</v>
          </cell>
        </row>
        <row r="12">
          <cell r="A12" t="str">
            <v>RMBS</v>
          </cell>
          <cell r="B12" t="e">
            <v>#N/A</v>
          </cell>
          <cell r="C12" t="e">
            <v>#N/A</v>
          </cell>
          <cell r="D12" t="e">
            <v>#N/A</v>
          </cell>
          <cell r="H12">
            <v>0</v>
          </cell>
          <cell r="I12">
            <v>0</v>
          </cell>
          <cell r="J12">
            <v>0</v>
          </cell>
          <cell r="K12">
            <v>0</v>
          </cell>
          <cell r="L12">
            <v>0</v>
          </cell>
          <cell r="M12">
            <v>0</v>
          </cell>
          <cell r="N12">
            <v>0</v>
          </cell>
          <cell r="O12">
            <v>0</v>
          </cell>
        </row>
        <row r="13">
          <cell r="A13">
            <v>0</v>
          </cell>
          <cell r="C13">
            <v>0</v>
          </cell>
          <cell r="D13">
            <v>0</v>
          </cell>
          <cell r="H13">
            <v>0</v>
          </cell>
          <cell r="I13">
            <v>0</v>
          </cell>
          <cell r="J13">
            <v>0</v>
          </cell>
          <cell r="K13">
            <v>0</v>
          </cell>
          <cell r="L13">
            <v>0</v>
          </cell>
          <cell r="M13">
            <v>0</v>
          </cell>
          <cell r="N13">
            <v>0</v>
          </cell>
          <cell r="O13">
            <v>0</v>
          </cell>
        </row>
        <row r="14">
          <cell r="A14" t="str">
            <v>IMG-GB</v>
          </cell>
          <cell r="B14" t="str">
            <v>IMG-GB</v>
          </cell>
          <cell r="C14">
            <v>0.24995608363427224</v>
          </cell>
          <cell r="D14">
            <v>7.5953744919935562E-2</v>
          </cell>
          <cell r="H14">
            <v>0</v>
          </cell>
          <cell r="I14">
            <v>0</v>
          </cell>
          <cell r="J14">
            <v>0</v>
          </cell>
          <cell r="K14">
            <v>0</v>
          </cell>
          <cell r="L14">
            <v>0</v>
          </cell>
          <cell r="M14">
            <v>0</v>
          </cell>
          <cell r="N14">
            <v>0</v>
          </cell>
          <cell r="O14">
            <v>0</v>
          </cell>
        </row>
        <row r="15">
          <cell r="A15" t="str">
            <v>QCOM</v>
          </cell>
          <cell r="B15" t="str">
            <v>QCOM</v>
          </cell>
          <cell r="C15">
            <v>0.24274781549880986</v>
          </cell>
          <cell r="D15">
            <v>7.5953744919935562E-2</v>
          </cell>
          <cell r="H15">
            <v>0</v>
          </cell>
          <cell r="I15">
            <v>0</v>
          </cell>
          <cell r="J15">
            <v>0</v>
          </cell>
          <cell r="K15">
            <v>0</v>
          </cell>
          <cell r="L15">
            <v>0</v>
          </cell>
          <cell r="M15">
            <v>0</v>
          </cell>
          <cell r="N15">
            <v>0</v>
          </cell>
          <cell r="O15">
            <v>0</v>
          </cell>
        </row>
        <row r="16">
          <cell r="A16" t="str">
            <v>ARMH</v>
          </cell>
          <cell r="B16" t="str">
            <v>ARMH</v>
          </cell>
          <cell r="C16">
            <v>0.14875420424341401</v>
          </cell>
          <cell r="D16">
            <v>7.5953744919935562E-2</v>
          </cell>
          <cell r="H16">
            <v>0</v>
          </cell>
          <cell r="I16">
            <v>0</v>
          </cell>
          <cell r="J16">
            <v>0</v>
          </cell>
          <cell r="K16">
            <v>0</v>
          </cell>
          <cell r="L16">
            <v>0</v>
          </cell>
          <cell r="M16">
            <v>0</v>
          </cell>
          <cell r="N16">
            <v>0</v>
          </cell>
          <cell r="O16">
            <v>0</v>
          </cell>
        </row>
        <row r="17">
          <cell r="A17" t="str">
            <v>CEVA</v>
          </cell>
          <cell r="B17" t="str">
            <v>CEVA</v>
          </cell>
          <cell r="C17">
            <v>-2.2980627168445622E-2</v>
          </cell>
          <cell r="D17">
            <v>7.5953744919935562E-2</v>
          </cell>
          <cell r="H17">
            <v>0</v>
          </cell>
          <cell r="I17">
            <v>0</v>
          </cell>
          <cell r="J17">
            <v>0</v>
          </cell>
          <cell r="K17">
            <v>0</v>
          </cell>
          <cell r="L17">
            <v>0</v>
          </cell>
          <cell r="M17">
            <v>0</v>
          </cell>
          <cell r="N17">
            <v>0</v>
          </cell>
          <cell r="O17">
            <v>0</v>
          </cell>
        </row>
        <row r="18">
          <cell r="A18" t="str">
            <v>DLB</v>
          </cell>
          <cell r="B18" t="str">
            <v>DLB</v>
          </cell>
          <cell r="C18">
            <v>3.1532855964571116E-3</v>
          </cell>
          <cell r="D18">
            <v>7.5953744919935562E-2</v>
          </cell>
          <cell r="H18">
            <v>0</v>
          </cell>
          <cell r="I18">
            <v>0</v>
          </cell>
          <cell r="J18">
            <v>0</v>
          </cell>
          <cell r="K18">
            <v>0</v>
          </cell>
          <cell r="L18">
            <v>0</v>
          </cell>
          <cell r="M18">
            <v>0</v>
          </cell>
          <cell r="N18">
            <v>0</v>
          </cell>
          <cell r="O18">
            <v>0</v>
          </cell>
        </row>
        <row r="19">
          <cell r="A19" t="str">
            <v>MIPS</v>
          </cell>
          <cell r="B19" t="str">
            <v>MIPS</v>
          </cell>
          <cell r="C19">
            <v>-0.11855091022617947</v>
          </cell>
          <cell r="D19">
            <v>7.5953744919935562E-2</v>
          </cell>
          <cell r="H19">
            <v>0</v>
          </cell>
          <cell r="I19">
            <v>0</v>
          </cell>
          <cell r="J19">
            <v>0</v>
          </cell>
          <cell r="K19">
            <v>0</v>
          </cell>
          <cell r="L19">
            <v>0</v>
          </cell>
          <cell r="M19">
            <v>0</v>
          </cell>
          <cell r="N19">
            <v>0</v>
          </cell>
          <cell r="O19">
            <v>0</v>
          </cell>
        </row>
        <row r="20">
          <cell r="H20">
            <v>0</v>
          </cell>
          <cell r="I20">
            <v>0</v>
          </cell>
          <cell r="J20">
            <v>0</v>
          </cell>
          <cell r="K20">
            <v>0</v>
          </cell>
          <cell r="L20">
            <v>0</v>
          </cell>
          <cell r="M20">
            <v>0</v>
          </cell>
          <cell r="N20">
            <v>0</v>
          </cell>
          <cell r="O20">
            <v>0</v>
          </cell>
        </row>
        <row r="21">
          <cell r="A21">
            <v>0</v>
          </cell>
          <cell r="H21">
            <v>0</v>
          </cell>
          <cell r="I21">
            <v>0</v>
          </cell>
          <cell r="J21">
            <v>0</v>
          </cell>
          <cell r="K21">
            <v>0</v>
          </cell>
          <cell r="L21">
            <v>0</v>
          </cell>
          <cell r="M21">
            <v>0</v>
          </cell>
          <cell r="N21">
            <v>0</v>
          </cell>
          <cell r="O21">
            <v>0</v>
          </cell>
        </row>
        <row r="22">
          <cell r="H22">
            <v>0</v>
          </cell>
          <cell r="I22">
            <v>0</v>
          </cell>
          <cell r="J22">
            <v>0</v>
          </cell>
          <cell r="K22">
            <v>0</v>
          </cell>
          <cell r="L22">
            <v>0</v>
          </cell>
          <cell r="M22">
            <v>0</v>
          </cell>
          <cell r="N22">
            <v>0</v>
          </cell>
          <cell r="O22">
            <v>0</v>
          </cell>
        </row>
        <row r="23">
          <cell r="G23" t="str">
            <v>X</v>
          </cell>
          <cell r="H23">
            <v>0</v>
          </cell>
          <cell r="I23">
            <v>0</v>
          </cell>
          <cell r="J23">
            <v>0</v>
          </cell>
          <cell r="K23">
            <v>0</v>
          </cell>
          <cell r="L23">
            <v>0</v>
          </cell>
          <cell r="M23">
            <v>0</v>
          </cell>
          <cell r="N23">
            <v>0</v>
          </cell>
          <cell r="O23">
            <v>0</v>
          </cell>
          <cell r="P23" t="str">
            <v>X</v>
          </cell>
        </row>
        <row r="24">
          <cell r="H24" t="str">
            <v>X</v>
          </cell>
          <cell r="O24" t="str">
            <v>X</v>
          </cell>
        </row>
        <row r="27">
          <cell r="A27" t="str">
            <v>2012E EBIT Margin</v>
          </cell>
          <cell r="B27">
            <v>0</v>
          </cell>
          <cell r="C27">
            <v>0</v>
          </cell>
          <cell r="D27">
            <v>0</v>
          </cell>
          <cell r="E27">
            <v>0</v>
          </cell>
          <cell r="F27">
            <v>0</v>
          </cell>
          <cell r="G27">
            <v>0</v>
          </cell>
          <cell r="H27">
            <v>0</v>
          </cell>
          <cell r="I27">
            <v>0</v>
          </cell>
          <cell r="J27">
            <v>0</v>
          </cell>
          <cell r="K27">
            <v>0</v>
          </cell>
          <cell r="L27">
            <v>0</v>
          </cell>
          <cell r="M27">
            <v>0</v>
          </cell>
          <cell r="N27">
            <v>0</v>
          </cell>
          <cell r="O27">
            <v>0</v>
          </cell>
          <cell r="P27">
            <v>0</v>
          </cell>
        </row>
        <row r="28">
          <cell r="A28" t="str">
            <v>Lookup</v>
          </cell>
          <cell r="B28" t="b">
            <v>1</v>
          </cell>
          <cell r="C28">
            <v>187</v>
          </cell>
          <cell r="D28" t="str">
            <v>Median</v>
          </cell>
          <cell r="E28">
            <v>0</v>
          </cell>
          <cell r="F28">
            <v>0</v>
          </cell>
          <cell r="G28">
            <v>0</v>
          </cell>
          <cell r="H28">
            <v>0</v>
          </cell>
          <cell r="I28">
            <v>0</v>
          </cell>
          <cell r="J28">
            <v>0</v>
          </cell>
          <cell r="K28">
            <v>0</v>
          </cell>
          <cell r="L28">
            <v>0</v>
          </cell>
          <cell r="M28">
            <v>0</v>
          </cell>
          <cell r="N28">
            <v>0</v>
          </cell>
          <cell r="O28">
            <v>0</v>
          </cell>
          <cell r="P28">
            <v>0</v>
          </cell>
        </row>
        <row r="29">
          <cell r="A29" t="str">
            <v>Tahoe</v>
          </cell>
          <cell r="B29" t="str">
            <v>Tahoe</v>
          </cell>
          <cell r="C29">
            <v>2.5990847077109223E-2</v>
          </cell>
          <cell r="D29">
            <v>0</v>
          </cell>
          <cell r="H29" t="str">
            <v>X</v>
          </cell>
          <cell r="O29" t="str">
            <v>X</v>
          </cell>
        </row>
        <row r="30">
          <cell r="A30">
            <v>0</v>
          </cell>
          <cell r="C30">
            <v>0</v>
          </cell>
          <cell r="D30">
            <v>0</v>
          </cell>
          <cell r="G30" t="str">
            <v>X</v>
          </cell>
          <cell r="H30">
            <v>0</v>
          </cell>
          <cell r="I30">
            <v>0</v>
          </cell>
          <cell r="J30">
            <v>0</v>
          </cell>
          <cell r="K30">
            <v>0</v>
          </cell>
          <cell r="L30">
            <v>0</v>
          </cell>
          <cell r="M30">
            <v>0</v>
          </cell>
          <cell r="N30">
            <v>0</v>
          </cell>
          <cell r="O30">
            <v>0</v>
          </cell>
          <cell r="P30" t="str">
            <v>X</v>
          </cell>
        </row>
        <row r="31">
          <cell r="A31" t="str">
            <v>WIN-CA</v>
          </cell>
          <cell r="B31" t="str">
            <v>WIN-CA</v>
          </cell>
          <cell r="C31">
            <v>0.30457138591906152</v>
          </cell>
          <cell r="D31" t="e">
            <v>#N/A</v>
          </cell>
          <cell r="H31">
            <v>0</v>
          </cell>
          <cell r="I31">
            <v>0</v>
          </cell>
          <cell r="J31">
            <v>0</v>
          </cell>
          <cell r="K31">
            <v>0</v>
          </cell>
          <cell r="L31">
            <v>0</v>
          </cell>
          <cell r="M31">
            <v>0</v>
          </cell>
          <cell r="N31">
            <v>0</v>
          </cell>
          <cell r="O31">
            <v>0</v>
          </cell>
        </row>
        <row r="32">
          <cell r="A32" t="str">
            <v>IDCC</v>
          </cell>
          <cell r="B32" t="e">
            <v>#N/A</v>
          </cell>
          <cell r="C32" t="e">
            <v>#N/A</v>
          </cell>
          <cell r="D32" t="e">
            <v>#N/A</v>
          </cell>
          <cell r="H32">
            <v>0</v>
          </cell>
          <cell r="I32">
            <v>0</v>
          </cell>
          <cell r="J32">
            <v>0</v>
          </cell>
          <cell r="K32">
            <v>0</v>
          </cell>
          <cell r="L32">
            <v>0</v>
          </cell>
          <cell r="M32">
            <v>0</v>
          </cell>
          <cell r="N32">
            <v>0</v>
          </cell>
          <cell r="O32">
            <v>0</v>
          </cell>
        </row>
        <row r="33">
          <cell r="A33" t="str">
            <v>Aqua</v>
          </cell>
          <cell r="B33" t="str">
            <v>Aqua</v>
          </cell>
          <cell r="C33">
            <v>0.19936695044750058</v>
          </cell>
          <cell r="D33" t="e">
            <v>#N/A</v>
          </cell>
          <cell r="H33">
            <v>0</v>
          </cell>
          <cell r="I33">
            <v>0</v>
          </cell>
          <cell r="J33">
            <v>0</v>
          </cell>
          <cell r="K33">
            <v>0</v>
          </cell>
          <cell r="L33">
            <v>0</v>
          </cell>
          <cell r="M33">
            <v>0</v>
          </cell>
          <cell r="N33">
            <v>0</v>
          </cell>
          <cell r="O33">
            <v>0</v>
          </cell>
        </row>
        <row r="34">
          <cell r="A34" t="str">
            <v>MSD-CA</v>
          </cell>
          <cell r="B34" t="str">
            <v>MSD-CA</v>
          </cell>
          <cell r="C34" t="e">
            <v>#VALUE!</v>
          </cell>
          <cell r="D34" t="e">
            <v>#N/A</v>
          </cell>
          <cell r="H34">
            <v>0</v>
          </cell>
          <cell r="I34">
            <v>0</v>
          </cell>
          <cell r="J34">
            <v>0</v>
          </cell>
          <cell r="K34">
            <v>0</v>
          </cell>
          <cell r="L34">
            <v>0</v>
          </cell>
          <cell r="M34">
            <v>0</v>
          </cell>
          <cell r="N34">
            <v>0</v>
          </cell>
          <cell r="O34">
            <v>0</v>
          </cell>
        </row>
        <row r="35">
          <cell r="A35" t="str">
            <v>RPXC</v>
          </cell>
          <cell r="B35" t="str">
            <v>RPXC</v>
          </cell>
          <cell r="C35">
            <v>0.33986558263726202</v>
          </cell>
          <cell r="D35" t="e">
            <v>#N/A</v>
          </cell>
          <cell r="E35" t="str">
            <v xml:space="preserve"> </v>
          </cell>
          <cell r="F35" t="str">
            <v xml:space="preserve"> </v>
          </cell>
          <cell r="H35">
            <v>0</v>
          </cell>
          <cell r="I35">
            <v>0</v>
          </cell>
          <cell r="J35">
            <v>0</v>
          </cell>
          <cell r="K35">
            <v>0</v>
          </cell>
          <cell r="L35">
            <v>0</v>
          </cell>
          <cell r="M35">
            <v>0</v>
          </cell>
          <cell r="N35">
            <v>0</v>
          </cell>
          <cell r="O35">
            <v>0</v>
          </cell>
        </row>
        <row r="36">
          <cell r="A36" t="str">
            <v>RMBS</v>
          </cell>
          <cell r="B36" t="e">
            <v>#N/A</v>
          </cell>
          <cell r="C36" t="str">
            <v>NA</v>
          </cell>
          <cell r="D36" t="e">
            <v>#N/A</v>
          </cell>
          <cell r="H36">
            <v>0</v>
          </cell>
          <cell r="I36">
            <v>0</v>
          </cell>
          <cell r="J36">
            <v>0</v>
          </cell>
          <cell r="K36">
            <v>0</v>
          </cell>
          <cell r="L36">
            <v>0</v>
          </cell>
          <cell r="M36">
            <v>0</v>
          </cell>
          <cell r="N36">
            <v>0</v>
          </cell>
          <cell r="O36">
            <v>0</v>
          </cell>
        </row>
        <row r="37">
          <cell r="A37" t="str">
            <v>MOSY</v>
          </cell>
          <cell r="B37" t="str">
            <v>MOSY</v>
          </cell>
          <cell r="C37">
            <v>-4.0992105263157894</v>
          </cell>
          <cell r="D37" t="e">
            <v>#N/A</v>
          </cell>
          <cell r="H37">
            <v>0</v>
          </cell>
          <cell r="I37">
            <v>0</v>
          </cell>
          <cell r="J37">
            <v>0</v>
          </cell>
          <cell r="K37">
            <v>0</v>
          </cell>
          <cell r="L37">
            <v>0</v>
          </cell>
          <cell r="M37">
            <v>0</v>
          </cell>
          <cell r="N37">
            <v>0</v>
          </cell>
          <cell r="O37">
            <v>0</v>
          </cell>
        </row>
        <row r="38">
          <cell r="A38">
            <v>0</v>
          </cell>
          <cell r="C38">
            <v>0</v>
          </cell>
          <cell r="D38">
            <v>0</v>
          </cell>
          <cell r="H38">
            <v>0</v>
          </cell>
          <cell r="I38">
            <v>0</v>
          </cell>
          <cell r="J38">
            <v>0</v>
          </cell>
          <cell r="K38">
            <v>0</v>
          </cell>
          <cell r="L38">
            <v>0</v>
          </cell>
          <cell r="M38">
            <v>0</v>
          </cell>
          <cell r="N38">
            <v>0</v>
          </cell>
          <cell r="O38">
            <v>0</v>
          </cell>
        </row>
        <row r="39">
          <cell r="A39" t="str">
            <v>ARMH</v>
          </cell>
          <cell r="B39" t="str">
            <v>ARMH</v>
          </cell>
          <cell r="C39">
            <v>0.43342312355631235</v>
          </cell>
          <cell r="D39">
            <v>0.35106401026509965</v>
          </cell>
          <cell r="H39">
            <v>0</v>
          </cell>
          <cell r="I39">
            <v>0</v>
          </cell>
          <cell r="J39">
            <v>0</v>
          </cell>
          <cell r="K39">
            <v>0</v>
          </cell>
          <cell r="L39">
            <v>0</v>
          </cell>
          <cell r="M39">
            <v>0</v>
          </cell>
          <cell r="N39">
            <v>0</v>
          </cell>
          <cell r="O39">
            <v>0</v>
          </cell>
        </row>
        <row r="40">
          <cell r="A40" t="str">
            <v>DLB</v>
          </cell>
          <cell r="B40" t="str">
            <v>DLB</v>
          </cell>
          <cell r="C40">
            <v>0.40329334291999036</v>
          </cell>
          <cell r="D40">
            <v>0.35106401026509965</v>
          </cell>
          <cell r="H40">
            <v>0</v>
          </cell>
          <cell r="I40">
            <v>0</v>
          </cell>
          <cell r="J40">
            <v>0</v>
          </cell>
          <cell r="K40">
            <v>0</v>
          </cell>
          <cell r="L40">
            <v>0</v>
          </cell>
          <cell r="M40">
            <v>0</v>
          </cell>
          <cell r="N40">
            <v>0</v>
          </cell>
          <cell r="O40">
            <v>0</v>
          </cell>
        </row>
        <row r="41">
          <cell r="A41" t="str">
            <v>CEVA</v>
          </cell>
          <cell r="B41" t="str">
            <v>CEVA</v>
          </cell>
          <cell r="C41">
            <v>0.34191186527764067</v>
          </cell>
          <cell r="D41">
            <v>0.35106401026509965</v>
          </cell>
          <cell r="H41">
            <v>0</v>
          </cell>
          <cell r="I41">
            <v>0</v>
          </cell>
          <cell r="J41">
            <v>0</v>
          </cell>
          <cell r="K41">
            <v>0</v>
          </cell>
          <cell r="L41">
            <v>0</v>
          </cell>
          <cell r="M41">
            <v>0</v>
          </cell>
          <cell r="N41">
            <v>0</v>
          </cell>
          <cell r="O41">
            <v>0</v>
          </cell>
        </row>
        <row r="42">
          <cell r="A42" t="str">
            <v>QCOM</v>
          </cell>
          <cell r="B42" t="str">
            <v>QCOM</v>
          </cell>
          <cell r="C42">
            <v>0.36021615525255862</v>
          </cell>
          <cell r="D42">
            <v>0.35106401026509965</v>
          </cell>
          <cell r="H42">
            <v>0</v>
          </cell>
          <cell r="I42">
            <v>0</v>
          </cell>
          <cell r="J42">
            <v>0</v>
          </cell>
          <cell r="K42">
            <v>0</v>
          </cell>
          <cell r="L42">
            <v>0</v>
          </cell>
          <cell r="M42">
            <v>0</v>
          </cell>
          <cell r="N42">
            <v>0</v>
          </cell>
          <cell r="O42">
            <v>0</v>
          </cell>
        </row>
        <row r="43">
          <cell r="A43" t="str">
            <v>IMG-GB</v>
          </cell>
          <cell r="B43" t="str">
            <v>IMG-GB</v>
          </cell>
          <cell r="C43">
            <v>0.28376715288488941</v>
          </cell>
          <cell r="D43">
            <v>0.35106401026509965</v>
          </cell>
          <cell r="H43">
            <v>0</v>
          </cell>
          <cell r="I43">
            <v>0</v>
          </cell>
          <cell r="J43">
            <v>0</v>
          </cell>
          <cell r="K43">
            <v>0</v>
          </cell>
          <cell r="L43">
            <v>0</v>
          </cell>
          <cell r="M43">
            <v>0</v>
          </cell>
          <cell r="N43">
            <v>0</v>
          </cell>
          <cell r="O43">
            <v>0</v>
          </cell>
        </row>
        <row r="44">
          <cell r="A44" t="str">
            <v>MIPS</v>
          </cell>
          <cell r="B44" t="str">
            <v>MIPS</v>
          </cell>
          <cell r="C44">
            <v>-9.0864996558473923E-2</v>
          </cell>
          <cell r="D44">
            <v>0.35106401026509965</v>
          </cell>
          <cell r="H44">
            <v>0</v>
          </cell>
          <cell r="I44">
            <v>0</v>
          </cell>
          <cell r="J44">
            <v>0</v>
          </cell>
          <cell r="K44">
            <v>0</v>
          </cell>
          <cell r="L44">
            <v>0</v>
          </cell>
          <cell r="M44">
            <v>0</v>
          </cell>
          <cell r="N44">
            <v>0</v>
          </cell>
          <cell r="O44">
            <v>0</v>
          </cell>
        </row>
        <row r="45">
          <cell r="H45">
            <v>0</v>
          </cell>
          <cell r="I45">
            <v>0</v>
          </cell>
          <cell r="J45">
            <v>0</v>
          </cell>
          <cell r="K45">
            <v>0</v>
          </cell>
          <cell r="L45">
            <v>0</v>
          </cell>
          <cell r="M45">
            <v>0</v>
          </cell>
          <cell r="N45">
            <v>0</v>
          </cell>
          <cell r="O45">
            <v>0</v>
          </cell>
        </row>
        <row r="46">
          <cell r="A46">
            <v>0</v>
          </cell>
          <cell r="H46">
            <v>0</v>
          </cell>
          <cell r="I46">
            <v>0</v>
          </cell>
          <cell r="J46">
            <v>0</v>
          </cell>
          <cell r="K46">
            <v>0</v>
          </cell>
          <cell r="L46">
            <v>0</v>
          </cell>
          <cell r="M46">
            <v>0</v>
          </cell>
          <cell r="N46">
            <v>0</v>
          </cell>
          <cell r="O46">
            <v>0</v>
          </cell>
        </row>
        <row r="47">
          <cell r="H47">
            <v>0</v>
          </cell>
          <cell r="I47">
            <v>0</v>
          </cell>
          <cell r="J47">
            <v>0</v>
          </cell>
          <cell r="K47">
            <v>0</v>
          </cell>
          <cell r="L47">
            <v>0</v>
          </cell>
          <cell r="M47">
            <v>0</v>
          </cell>
          <cell r="N47">
            <v>0</v>
          </cell>
          <cell r="O47">
            <v>0</v>
          </cell>
        </row>
        <row r="48">
          <cell r="G48" t="str">
            <v>X</v>
          </cell>
          <cell r="H48">
            <v>0</v>
          </cell>
          <cell r="I48">
            <v>0</v>
          </cell>
          <cell r="J48">
            <v>0</v>
          </cell>
          <cell r="K48">
            <v>0</v>
          </cell>
          <cell r="L48">
            <v>0</v>
          </cell>
          <cell r="M48">
            <v>0</v>
          </cell>
          <cell r="N48">
            <v>0</v>
          </cell>
          <cell r="O48">
            <v>0</v>
          </cell>
          <cell r="P48" t="str">
            <v>X</v>
          </cell>
        </row>
        <row r="49">
          <cell r="H49" t="str">
            <v>X</v>
          </cell>
          <cell r="O49" t="str">
            <v>X</v>
          </cell>
        </row>
        <row r="52">
          <cell r="A52" t="str">
            <v>AV / 2012E Revenue</v>
          </cell>
          <cell r="B52">
            <v>0</v>
          </cell>
          <cell r="C52">
            <v>0</v>
          </cell>
          <cell r="D52">
            <v>0</v>
          </cell>
          <cell r="E52">
            <v>0</v>
          </cell>
          <cell r="F52">
            <v>0</v>
          </cell>
          <cell r="G52">
            <v>0</v>
          </cell>
          <cell r="H52">
            <v>0</v>
          </cell>
          <cell r="I52">
            <v>0</v>
          </cell>
          <cell r="J52">
            <v>0</v>
          </cell>
          <cell r="K52">
            <v>0</v>
          </cell>
          <cell r="L52">
            <v>0</v>
          </cell>
          <cell r="M52">
            <v>0</v>
          </cell>
          <cell r="N52">
            <v>0</v>
          </cell>
          <cell r="O52">
            <v>0</v>
          </cell>
          <cell r="P52">
            <v>0</v>
          </cell>
        </row>
        <row r="53">
          <cell r="A53" t="str">
            <v>Lookup</v>
          </cell>
          <cell r="B53" t="b">
            <v>1</v>
          </cell>
          <cell r="C53">
            <v>26</v>
          </cell>
          <cell r="D53" t="str">
            <v>Median</v>
          </cell>
          <cell r="E53">
            <v>0</v>
          </cell>
          <cell r="F53">
            <v>0</v>
          </cell>
          <cell r="G53">
            <v>0</v>
          </cell>
          <cell r="H53">
            <v>0</v>
          </cell>
          <cell r="I53">
            <v>0</v>
          </cell>
          <cell r="J53">
            <v>0</v>
          </cell>
          <cell r="K53">
            <v>0</v>
          </cell>
          <cell r="L53">
            <v>0</v>
          </cell>
          <cell r="M53">
            <v>0</v>
          </cell>
          <cell r="N53">
            <v>0</v>
          </cell>
          <cell r="O53">
            <v>0</v>
          </cell>
          <cell r="P53">
            <v>0</v>
          </cell>
        </row>
        <row r="54">
          <cell r="A54" t="str">
            <v>Tahoe</v>
          </cell>
          <cell r="B54" t="str">
            <v>Tahoe</v>
          </cell>
          <cell r="C54">
            <v>0.29310000026560773</v>
          </cell>
          <cell r="D54">
            <v>0</v>
          </cell>
          <cell r="H54" t="str">
            <v>X</v>
          </cell>
          <cell r="O54" t="str">
            <v>X</v>
          </cell>
        </row>
        <row r="55">
          <cell r="A55">
            <v>0</v>
          </cell>
          <cell r="C55">
            <v>0</v>
          </cell>
          <cell r="D55">
            <v>0</v>
          </cell>
          <cell r="G55" t="str">
            <v>X</v>
          </cell>
          <cell r="H55">
            <v>0</v>
          </cell>
          <cell r="I55">
            <v>0</v>
          </cell>
          <cell r="J55">
            <v>0</v>
          </cell>
          <cell r="K55">
            <v>0</v>
          </cell>
          <cell r="L55">
            <v>0</v>
          </cell>
          <cell r="M55">
            <v>0</v>
          </cell>
          <cell r="N55">
            <v>0</v>
          </cell>
          <cell r="O55">
            <v>0</v>
          </cell>
          <cell r="P55" t="str">
            <v>X</v>
          </cell>
        </row>
        <row r="56">
          <cell r="A56" t="str">
            <v>MOSY</v>
          </cell>
          <cell r="B56" t="str">
            <v>MOSY</v>
          </cell>
          <cell r="C56">
            <v>11.592042105263159</v>
          </cell>
          <cell r="D56" t="e">
            <v>#N/A</v>
          </cell>
          <cell r="H56">
            <v>0</v>
          </cell>
          <cell r="I56">
            <v>0</v>
          </cell>
          <cell r="J56">
            <v>0</v>
          </cell>
          <cell r="K56">
            <v>0</v>
          </cell>
          <cell r="L56">
            <v>0</v>
          </cell>
          <cell r="M56">
            <v>0</v>
          </cell>
          <cell r="N56">
            <v>0</v>
          </cell>
          <cell r="O56">
            <v>0</v>
          </cell>
        </row>
        <row r="57">
          <cell r="A57" t="str">
            <v>Aqua</v>
          </cell>
          <cell r="B57" t="str">
            <v>Aqua</v>
          </cell>
          <cell r="C57">
            <v>1.8078409134514128</v>
          </cell>
          <cell r="D57" t="e">
            <v>#N/A</v>
          </cell>
          <cell r="H57">
            <v>0</v>
          </cell>
          <cell r="I57">
            <v>0</v>
          </cell>
          <cell r="J57">
            <v>0</v>
          </cell>
          <cell r="K57">
            <v>0</v>
          </cell>
          <cell r="L57">
            <v>0</v>
          </cell>
          <cell r="M57">
            <v>0</v>
          </cell>
          <cell r="N57">
            <v>0</v>
          </cell>
          <cell r="O57">
            <v>0</v>
          </cell>
        </row>
        <row r="58">
          <cell r="A58" t="str">
            <v>WIN-CA</v>
          </cell>
          <cell r="B58" t="str">
            <v>WIN-CA</v>
          </cell>
          <cell r="C58">
            <v>4.0594142064175296</v>
          </cell>
          <cell r="D58" t="e">
            <v>#N/A</v>
          </cell>
          <cell r="H58">
            <v>0</v>
          </cell>
          <cell r="I58">
            <v>0</v>
          </cell>
          <cell r="J58">
            <v>0</v>
          </cell>
          <cell r="K58">
            <v>0</v>
          </cell>
          <cell r="L58">
            <v>0</v>
          </cell>
          <cell r="M58">
            <v>0</v>
          </cell>
          <cell r="N58">
            <v>0</v>
          </cell>
          <cell r="O58">
            <v>0</v>
          </cell>
        </row>
        <row r="59">
          <cell r="A59" t="str">
            <v>MSD-CA</v>
          </cell>
          <cell r="B59" t="str">
            <v>MSD-CA</v>
          </cell>
          <cell r="C59" t="str">
            <v>NA</v>
          </cell>
          <cell r="D59" t="e">
            <v>#N/A</v>
          </cell>
          <cell r="H59">
            <v>0</v>
          </cell>
          <cell r="I59">
            <v>0</v>
          </cell>
          <cell r="J59">
            <v>0</v>
          </cell>
          <cell r="K59">
            <v>0</v>
          </cell>
          <cell r="L59">
            <v>0</v>
          </cell>
          <cell r="M59">
            <v>0</v>
          </cell>
          <cell r="N59">
            <v>0</v>
          </cell>
          <cell r="O59">
            <v>0</v>
          </cell>
        </row>
        <row r="60">
          <cell r="A60" t="str">
            <v>IDCC</v>
          </cell>
          <cell r="B60" t="e">
            <v>#N/A</v>
          </cell>
          <cell r="C60" t="e">
            <v>#N/A</v>
          </cell>
          <cell r="D60" t="e">
            <v>#N/A</v>
          </cell>
          <cell r="H60">
            <v>0</v>
          </cell>
          <cell r="I60">
            <v>0</v>
          </cell>
          <cell r="J60">
            <v>0</v>
          </cell>
          <cell r="K60">
            <v>0</v>
          </cell>
          <cell r="L60">
            <v>0</v>
          </cell>
          <cell r="M60">
            <v>0</v>
          </cell>
          <cell r="N60">
            <v>0</v>
          </cell>
          <cell r="O60">
            <v>0</v>
          </cell>
        </row>
        <row r="61">
          <cell r="A61" t="str">
            <v>RPXC</v>
          </cell>
          <cell r="B61" t="str">
            <v>RPXC</v>
          </cell>
          <cell r="C61">
            <v>2.3507046006440309</v>
          </cell>
          <cell r="D61" t="e">
            <v>#N/A</v>
          </cell>
          <cell r="H61">
            <v>0</v>
          </cell>
          <cell r="I61">
            <v>0</v>
          </cell>
          <cell r="J61">
            <v>0</v>
          </cell>
          <cell r="K61">
            <v>0</v>
          </cell>
          <cell r="L61">
            <v>0</v>
          </cell>
          <cell r="M61">
            <v>0</v>
          </cell>
          <cell r="N61">
            <v>0</v>
          </cell>
          <cell r="O61">
            <v>0</v>
          </cell>
        </row>
        <row r="62">
          <cell r="A62" t="str">
            <v>RMBS</v>
          </cell>
          <cell r="B62" t="e">
            <v>#N/A</v>
          </cell>
          <cell r="C62" t="e">
            <v>#N/A</v>
          </cell>
          <cell r="D62" t="e">
            <v>#N/A</v>
          </cell>
          <cell r="H62">
            <v>0</v>
          </cell>
          <cell r="I62">
            <v>0</v>
          </cell>
          <cell r="J62">
            <v>0</v>
          </cell>
          <cell r="K62">
            <v>0</v>
          </cell>
          <cell r="L62">
            <v>0</v>
          </cell>
          <cell r="M62">
            <v>0</v>
          </cell>
          <cell r="N62">
            <v>0</v>
          </cell>
          <cell r="O62">
            <v>0</v>
          </cell>
        </row>
        <row r="63">
          <cell r="A63">
            <v>0</v>
          </cell>
          <cell r="C63">
            <v>0</v>
          </cell>
          <cell r="D63">
            <v>0</v>
          </cell>
          <cell r="H63">
            <v>0</v>
          </cell>
          <cell r="I63">
            <v>0</v>
          </cell>
          <cell r="J63">
            <v>0</v>
          </cell>
          <cell r="K63">
            <v>0</v>
          </cell>
          <cell r="L63">
            <v>0</v>
          </cell>
          <cell r="M63">
            <v>0</v>
          </cell>
          <cell r="N63">
            <v>0</v>
          </cell>
          <cell r="O63">
            <v>0</v>
          </cell>
        </row>
        <row r="64">
          <cell r="A64" t="str">
            <v>ARMH</v>
          </cell>
          <cell r="B64" t="str">
            <v>ARMH</v>
          </cell>
          <cell r="C64">
            <v>11.200180106765767</v>
          </cell>
          <cell r="D64">
            <v>4.2492733257043565</v>
          </cell>
          <cell r="H64">
            <v>0</v>
          </cell>
          <cell r="I64">
            <v>0</v>
          </cell>
          <cell r="J64">
            <v>0</v>
          </cell>
          <cell r="K64">
            <v>0</v>
          </cell>
          <cell r="L64">
            <v>0</v>
          </cell>
          <cell r="M64">
            <v>0</v>
          </cell>
          <cell r="N64">
            <v>0</v>
          </cell>
          <cell r="O64">
            <v>0</v>
          </cell>
        </row>
        <row r="65">
          <cell r="A65" t="str">
            <v>IMG-GB</v>
          </cell>
          <cell r="B65" t="str">
            <v>IMG-GB</v>
          </cell>
          <cell r="C65">
            <v>7.6169066298786001</v>
          </cell>
          <cell r="D65">
            <v>4.2492733257043565</v>
          </cell>
          <cell r="H65">
            <v>0</v>
          </cell>
          <cell r="I65">
            <v>0</v>
          </cell>
          <cell r="J65">
            <v>0</v>
          </cell>
          <cell r="K65">
            <v>0</v>
          </cell>
          <cell r="L65">
            <v>0</v>
          </cell>
          <cell r="M65">
            <v>0</v>
          </cell>
          <cell r="N65">
            <v>0</v>
          </cell>
          <cell r="O65">
            <v>0</v>
          </cell>
        </row>
        <row r="66">
          <cell r="A66" t="str">
            <v>CEVA</v>
          </cell>
          <cell r="B66" t="str">
            <v>CEVA</v>
          </cell>
          <cell r="C66">
            <v>4.5312998514816245</v>
          </cell>
          <cell r="D66">
            <v>4.2492733257043565</v>
          </cell>
          <cell r="H66">
            <v>0</v>
          </cell>
          <cell r="I66">
            <v>0</v>
          </cell>
          <cell r="J66">
            <v>0</v>
          </cell>
          <cell r="K66">
            <v>0</v>
          </cell>
          <cell r="L66">
            <v>0</v>
          </cell>
          <cell r="M66">
            <v>0</v>
          </cell>
          <cell r="N66">
            <v>0</v>
          </cell>
          <cell r="O66">
            <v>0</v>
          </cell>
        </row>
        <row r="67">
          <cell r="A67" t="str">
            <v>QCOM</v>
          </cell>
          <cell r="B67" t="str">
            <v>QCOM</v>
          </cell>
          <cell r="C67">
            <v>3.967246799927088</v>
          </cell>
          <cell r="D67">
            <v>4.2492733257043565</v>
          </cell>
          <cell r="H67">
            <v>0</v>
          </cell>
          <cell r="I67">
            <v>0</v>
          </cell>
          <cell r="J67">
            <v>0</v>
          </cell>
          <cell r="K67">
            <v>0</v>
          </cell>
          <cell r="L67">
            <v>0</v>
          </cell>
          <cell r="M67">
            <v>0</v>
          </cell>
          <cell r="N67">
            <v>0</v>
          </cell>
          <cell r="O67">
            <v>0</v>
          </cell>
        </row>
        <row r="68">
          <cell r="A68" t="str">
            <v>DLB</v>
          </cell>
          <cell r="B68" t="str">
            <v>DLB</v>
          </cell>
          <cell r="C68">
            <v>3.4124427717672958</v>
          </cell>
          <cell r="D68">
            <v>4.2492733257043565</v>
          </cell>
          <cell r="H68">
            <v>0</v>
          </cell>
          <cell r="I68">
            <v>0</v>
          </cell>
          <cell r="J68">
            <v>0</v>
          </cell>
          <cell r="K68">
            <v>0</v>
          </cell>
          <cell r="L68">
            <v>0</v>
          </cell>
          <cell r="M68">
            <v>0</v>
          </cell>
          <cell r="N68">
            <v>0</v>
          </cell>
          <cell r="O68">
            <v>0</v>
          </cell>
        </row>
        <row r="69">
          <cell r="A69" t="str">
            <v>MIPS</v>
          </cell>
          <cell r="B69" t="str">
            <v>MIPS</v>
          </cell>
          <cell r="C69">
            <v>3.6591650788231957</v>
          </cell>
          <cell r="D69">
            <v>4.2492733257043565</v>
          </cell>
          <cell r="H69">
            <v>0</v>
          </cell>
          <cell r="I69">
            <v>0</v>
          </cell>
          <cell r="J69">
            <v>0</v>
          </cell>
          <cell r="K69">
            <v>0</v>
          </cell>
          <cell r="L69">
            <v>0</v>
          </cell>
          <cell r="M69">
            <v>0</v>
          </cell>
          <cell r="N69">
            <v>0</v>
          </cell>
          <cell r="O69">
            <v>0</v>
          </cell>
        </row>
        <row r="70">
          <cell r="H70">
            <v>0</v>
          </cell>
          <cell r="I70">
            <v>0</v>
          </cell>
          <cell r="J70">
            <v>0</v>
          </cell>
          <cell r="K70">
            <v>0</v>
          </cell>
          <cell r="L70">
            <v>0</v>
          </cell>
          <cell r="M70">
            <v>0</v>
          </cell>
          <cell r="N70">
            <v>0</v>
          </cell>
          <cell r="O70">
            <v>0</v>
          </cell>
        </row>
        <row r="71">
          <cell r="H71">
            <v>0</v>
          </cell>
          <cell r="I71">
            <v>0</v>
          </cell>
          <cell r="J71">
            <v>0</v>
          </cell>
          <cell r="K71">
            <v>0</v>
          </cell>
          <cell r="L71">
            <v>0</v>
          </cell>
          <cell r="M71">
            <v>0</v>
          </cell>
          <cell r="N71">
            <v>0</v>
          </cell>
          <cell r="O71">
            <v>0</v>
          </cell>
        </row>
        <row r="72">
          <cell r="H72">
            <v>0</v>
          </cell>
          <cell r="I72">
            <v>0</v>
          </cell>
          <cell r="J72">
            <v>0</v>
          </cell>
          <cell r="K72">
            <v>0</v>
          </cell>
          <cell r="L72">
            <v>0</v>
          </cell>
          <cell r="M72">
            <v>0</v>
          </cell>
          <cell r="N72">
            <v>0</v>
          </cell>
          <cell r="O72">
            <v>0</v>
          </cell>
        </row>
        <row r="73">
          <cell r="G73" t="str">
            <v>X</v>
          </cell>
          <cell r="H73">
            <v>0</v>
          </cell>
          <cell r="I73">
            <v>0</v>
          </cell>
          <cell r="J73">
            <v>0</v>
          </cell>
          <cell r="K73">
            <v>0</v>
          </cell>
          <cell r="L73">
            <v>0</v>
          </cell>
          <cell r="M73">
            <v>0</v>
          </cell>
          <cell r="N73">
            <v>0</v>
          </cell>
          <cell r="O73">
            <v>0</v>
          </cell>
          <cell r="P73" t="str">
            <v>X</v>
          </cell>
        </row>
        <row r="74">
          <cell r="H74" t="str">
            <v>X</v>
          </cell>
          <cell r="O74" t="str">
            <v>X</v>
          </cell>
        </row>
        <row r="77">
          <cell r="A77" t="str">
            <v>2012E P/E Multiple</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row>
        <row r="78">
          <cell r="A78" t="str">
            <v>Lookup</v>
          </cell>
          <cell r="B78" t="b">
            <v>1</v>
          </cell>
          <cell r="C78">
            <v>35</v>
          </cell>
          <cell r="D78" t="str">
            <v>Median</v>
          </cell>
          <cell r="E78">
            <v>0</v>
          </cell>
          <cell r="F78">
            <v>0</v>
          </cell>
          <cell r="G78">
            <v>0</v>
          </cell>
          <cell r="H78">
            <v>0</v>
          </cell>
          <cell r="I78">
            <v>0</v>
          </cell>
          <cell r="J78">
            <v>0</v>
          </cell>
          <cell r="K78">
            <v>0</v>
          </cell>
          <cell r="L78">
            <v>0</v>
          </cell>
          <cell r="M78">
            <v>0</v>
          </cell>
          <cell r="N78">
            <v>0</v>
          </cell>
          <cell r="O78">
            <v>0</v>
          </cell>
          <cell r="P78">
            <v>0</v>
          </cell>
        </row>
        <row r="79">
          <cell r="A79" t="str">
            <v>Tahoe</v>
          </cell>
          <cell r="B79" t="str">
            <v>Tahoe</v>
          </cell>
          <cell r="C79">
            <v>15.285564005092999</v>
          </cell>
          <cell r="D79">
            <v>0</v>
          </cell>
          <cell r="H79" t="str">
            <v>X</v>
          </cell>
          <cell r="O79" t="str">
            <v>X</v>
          </cell>
        </row>
        <row r="80">
          <cell r="A80">
            <v>0</v>
          </cell>
          <cell r="C80">
            <v>0</v>
          </cell>
          <cell r="D80">
            <v>0</v>
          </cell>
          <cell r="G80" t="str">
            <v>X</v>
          </cell>
          <cell r="H80">
            <v>0</v>
          </cell>
          <cell r="I80">
            <v>0</v>
          </cell>
          <cell r="J80">
            <v>0</v>
          </cell>
          <cell r="K80">
            <v>0</v>
          </cell>
          <cell r="L80">
            <v>0</v>
          </cell>
          <cell r="M80">
            <v>0</v>
          </cell>
          <cell r="N80">
            <v>0</v>
          </cell>
          <cell r="O80">
            <v>0</v>
          </cell>
          <cell r="P80" t="str">
            <v>X</v>
          </cell>
        </row>
        <row r="81">
          <cell r="A81" t="str">
            <v>RPXC</v>
          </cell>
          <cell r="B81" t="str">
            <v>RPXC</v>
          </cell>
          <cell r="C81">
            <v>16.882352941176471</v>
          </cell>
          <cell r="D81" t="e">
            <v>#N/A</v>
          </cell>
          <cell r="H81">
            <v>0</v>
          </cell>
          <cell r="I81">
            <v>0</v>
          </cell>
          <cell r="J81">
            <v>0</v>
          </cell>
          <cell r="K81">
            <v>0</v>
          </cell>
          <cell r="L81">
            <v>0</v>
          </cell>
          <cell r="M81">
            <v>0</v>
          </cell>
          <cell r="N81">
            <v>0</v>
          </cell>
          <cell r="O81">
            <v>0</v>
          </cell>
        </row>
        <row r="82">
          <cell r="A82" t="str">
            <v>MSD-CA</v>
          </cell>
          <cell r="B82" t="str">
            <v>MSD-CA</v>
          </cell>
          <cell r="C82" t="str">
            <v>NA</v>
          </cell>
          <cell r="D82" t="e">
            <v>#N/A</v>
          </cell>
          <cell r="H82">
            <v>0</v>
          </cell>
          <cell r="I82">
            <v>0</v>
          </cell>
          <cell r="J82">
            <v>0</v>
          </cell>
          <cell r="K82">
            <v>0</v>
          </cell>
          <cell r="L82">
            <v>0</v>
          </cell>
          <cell r="M82">
            <v>0</v>
          </cell>
          <cell r="N82">
            <v>0</v>
          </cell>
          <cell r="O82">
            <v>0</v>
          </cell>
        </row>
        <row r="83">
          <cell r="A83" t="str">
            <v>Aqua</v>
          </cell>
          <cell r="B83" t="str">
            <v>Aqua</v>
          </cell>
          <cell r="C83">
            <v>5.7529411764705882</v>
          </cell>
          <cell r="D83" t="e">
            <v>#N/A</v>
          </cell>
          <cell r="H83">
            <v>0</v>
          </cell>
          <cell r="I83">
            <v>0</v>
          </cell>
          <cell r="J83">
            <v>0</v>
          </cell>
          <cell r="K83">
            <v>0</v>
          </cell>
          <cell r="L83">
            <v>0</v>
          </cell>
          <cell r="M83">
            <v>0</v>
          </cell>
          <cell r="N83">
            <v>0</v>
          </cell>
          <cell r="O83">
            <v>0</v>
          </cell>
        </row>
        <row r="84">
          <cell r="A84" t="str">
            <v>IDCC</v>
          </cell>
          <cell r="B84" t="e">
            <v>#N/A</v>
          </cell>
          <cell r="C84" t="e">
            <v>#N/A</v>
          </cell>
          <cell r="D84" t="e">
            <v>#N/A</v>
          </cell>
          <cell r="H84">
            <v>0</v>
          </cell>
          <cell r="I84">
            <v>0</v>
          </cell>
          <cell r="J84">
            <v>0</v>
          </cell>
          <cell r="K84">
            <v>0</v>
          </cell>
          <cell r="L84">
            <v>0</v>
          </cell>
          <cell r="M84">
            <v>0</v>
          </cell>
          <cell r="N84">
            <v>0</v>
          </cell>
          <cell r="O84">
            <v>0</v>
          </cell>
        </row>
        <row r="85">
          <cell r="A85" t="str">
            <v>WIN-CA</v>
          </cell>
          <cell r="B85" t="str">
            <v>WIN-CA</v>
          </cell>
          <cell r="C85">
            <v>11.814224631849855</v>
          </cell>
          <cell r="D85" t="e">
            <v>#N/A</v>
          </cell>
          <cell r="H85">
            <v>0</v>
          </cell>
          <cell r="I85">
            <v>0</v>
          </cell>
          <cell r="J85">
            <v>0</v>
          </cell>
          <cell r="K85">
            <v>0</v>
          </cell>
          <cell r="L85">
            <v>0</v>
          </cell>
          <cell r="M85">
            <v>0</v>
          </cell>
          <cell r="N85">
            <v>0</v>
          </cell>
          <cell r="O85">
            <v>0</v>
          </cell>
        </row>
        <row r="86">
          <cell r="A86" t="str">
            <v>MOSY</v>
          </cell>
          <cell r="B86" t="str">
            <v>MOSY</v>
          </cell>
          <cell r="C86" t="str">
            <v>NM</v>
          </cell>
          <cell r="D86" t="e">
            <v>#N/A</v>
          </cell>
          <cell r="H86">
            <v>0</v>
          </cell>
          <cell r="I86">
            <v>0</v>
          </cell>
          <cell r="J86">
            <v>0</v>
          </cell>
          <cell r="K86">
            <v>0</v>
          </cell>
          <cell r="L86">
            <v>0</v>
          </cell>
          <cell r="M86">
            <v>0</v>
          </cell>
          <cell r="N86">
            <v>0</v>
          </cell>
          <cell r="O86">
            <v>0</v>
          </cell>
        </row>
        <row r="87">
          <cell r="A87" t="str">
            <v>RMBS</v>
          </cell>
          <cell r="B87" t="e">
            <v>#N/A</v>
          </cell>
          <cell r="C87" t="e">
            <v>#N/A</v>
          </cell>
          <cell r="D87" t="e">
            <v>#N/A</v>
          </cell>
          <cell r="H87">
            <v>0</v>
          </cell>
          <cell r="I87">
            <v>0</v>
          </cell>
          <cell r="J87">
            <v>0</v>
          </cell>
          <cell r="K87">
            <v>0</v>
          </cell>
          <cell r="L87">
            <v>0</v>
          </cell>
          <cell r="M87">
            <v>0</v>
          </cell>
          <cell r="N87">
            <v>0</v>
          </cell>
          <cell r="O87">
            <v>0</v>
          </cell>
        </row>
        <row r="88">
          <cell r="A88">
            <v>0</v>
          </cell>
          <cell r="C88">
            <v>0</v>
          </cell>
          <cell r="D88">
            <v>0</v>
          </cell>
          <cell r="H88">
            <v>0</v>
          </cell>
          <cell r="I88">
            <v>0</v>
          </cell>
          <cell r="J88">
            <v>0</v>
          </cell>
          <cell r="K88">
            <v>0</v>
          </cell>
          <cell r="L88">
            <v>0</v>
          </cell>
          <cell r="M88">
            <v>0</v>
          </cell>
          <cell r="N88">
            <v>0</v>
          </cell>
          <cell r="O88">
            <v>0</v>
          </cell>
        </row>
        <row r="89">
          <cell r="A89" t="str">
            <v>MIPS</v>
          </cell>
          <cell r="B89" t="str">
            <v>MIPS</v>
          </cell>
          <cell r="C89" t="str">
            <v>NM</v>
          </cell>
          <cell r="D89">
            <v>19.177259269283709</v>
          </cell>
          <cell r="H89">
            <v>0</v>
          </cell>
          <cell r="I89">
            <v>0</v>
          </cell>
          <cell r="J89">
            <v>0</v>
          </cell>
          <cell r="K89">
            <v>0</v>
          </cell>
          <cell r="L89">
            <v>0</v>
          </cell>
          <cell r="M89">
            <v>0</v>
          </cell>
          <cell r="N89">
            <v>0</v>
          </cell>
          <cell r="O89">
            <v>0</v>
          </cell>
        </row>
        <row r="90">
          <cell r="A90" t="str">
            <v>IMG-GB</v>
          </cell>
          <cell r="B90" t="str">
            <v>IMG-GB</v>
          </cell>
          <cell r="C90">
            <v>38.050554074511929</v>
          </cell>
          <cell r="D90">
            <v>19.177259269283709</v>
          </cell>
          <cell r="H90">
            <v>0</v>
          </cell>
          <cell r="I90">
            <v>0</v>
          </cell>
          <cell r="J90">
            <v>0</v>
          </cell>
          <cell r="K90">
            <v>0</v>
          </cell>
          <cell r="L90">
            <v>0</v>
          </cell>
          <cell r="M90">
            <v>0</v>
          </cell>
          <cell r="N90">
            <v>0</v>
          </cell>
          <cell r="O90">
            <v>0</v>
          </cell>
        </row>
        <row r="91">
          <cell r="A91" t="str">
            <v>ARMH</v>
          </cell>
          <cell r="B91" t="str">
            <v>ARMH</v>
          </cell>
          <cell r="C91">
            <v>34.662384163971296</v>
          </cell>
          <cell r="D91">
            <v>19.177259269283709</v>
          </cell>
          <cell r="H91">
            <v>0</v>
          </cell>
          <cell r="I91">
            <v>0</v>
          </cell>
          <cell r="J91">
            <v>0</v>
          </cell>
          <cell r="K91">
            <v>0</v>
          </cell>
          <cell r="L91">
            <v>0</v>
          </cell>
          <cell r="M91">
            <v>0</v>
          </cell>
          <cell r="N91">
            <v>0</v>
          </cell>
          <cell r="O91">
            <v>0</v>
          </cell>
        </row>
        <row r="92">
          <cell r="A92" t="str">
            <v>CEVA</v>
          </cell>
          <cell r="B92" t="str">
            <v>CEVA</v>
          </cell>
          <cell r="C92">
            <v>19.177259269283709</v>
          </cell>
          <cell r="D92">
            <v>19.177259269283709</v>
          </cell>
          <cell r="H92">
            <v>0</v>
          </cell>
          <cell r="I92">
            <v>0</v>
          </cell>
          <cell r="J92">
            <v>0</v>
          </cell>
          <cell r="K92">
            <v>0</v>
          </cell>
          <cell r="L92">
            <v>0</v>
          </cell>
          <cell r="M92">
            <v>0</v>
          </cell>
          <cell r="N92">
            <v>0</v>
          </cell>
          <cell r="O92">
            <v>0</v>
          </cell>
        </row>
        <row r="93">
          <cell r="A93" t="str">
            <v>QCOM</v>
          </cell>
          <cell r="B93" t="str">
            <v>QCOM</v>
          </cell>
          <cell r="C93">
            <v>14.103328307561645</v>
          </cell>
          <cell r="D93">
            <v>19.177259269283709</v>
          </cell>
          <cell r="H93">
            <v>0</v>
          </cell>
          <cell r="I93">
            <v>0</v>
          </cell>
          <cell r="J93">
            <v>0</v>
          </cell>
          <cell r="K93">
            <v>0</v>
          </cell>
          <cell r="L93">
            <v>0</v>
          </cell>
          <cell r="M93">
            <v>0</v>
          </cell>
          <cell r="N93">
            <v>0</v>
          </cell>
          <cell r="O93">
            <v>0</v>
          </cell>
        </row>
        <row r="94">
          <cell r="A94" t="str">
            <v>DLB</v>
          </cell>
          <cell r="B94" t="str">
            <v>DLB</v>
          </cell>
          <cell r="C94">
            <v>15.495802695177828</v>
          </cell>
          <cell r="D94">
            <v>19.177259269283709</v>
          </cell>
          <cell r="H94">
            <v>0</v>
          </cell>
          <cell r="I94">
            <v>0</v>
          </cell>
          <cell r="J94">
            <v>0</v>
          </cell>
          <cell r="K94">
            <v>0</v>
          </cell>
          <cell r="L94">
            <v>0</v>
          </cell>
          <cell r="M94">
            <v>0</v>
          </cell>
          <cell r="N94">
            <v>0</v>
          </cell>
          <cell r="O94">
            <v>0</v>
          </cell>
        </row>
        <row r="95">
          <cell r="A95">
            <v>0</v>
          </cell>
          <cell r="H95">
            <v>0</v>
          </cell>
          <cell r="I95">
            <v>0</v>
          </cell>
          <cell r="J95">
            <v>0</v>
          </cell>
          <cell r="K95">
            <v>0</v>
          </cell>
          <cell r="L95">
            <v>0</v>
          </cell>
          <cell r="M95">
            <v>0</v>
          </cell>
          <cell r="N95">
            <v>0</v>
          </cell>
          <cell r="O95">
            <v>0</v>
          </cell>
        </row>
        <row r="96">
          <cell r="A96">
            <v>0</v>
          </cell>
          <cell r="H96">
            <v>0</v>
          </cell>
          <cell r="I96">
            <v>0</v>
          </cell>
          <cell r="J96">
            <v>0</v>
          </cell>
          <cell r="K96">
            <v>0</v>
          </cell>
          <cell r="L96">
            <v>0</v>
          </cell>
          <cell r="M96">
            <v>0</v>
          </cell>
          <cell r="N96">
            <v>0</v>
          </cell>
          <cell r="O96">
            <v>0</v>
          </cell>
        </row>
        <row r="97">
          <cell r="A97">
            <v>0</v>
          </cell>
          <cell r="H97">
            <v>0</v>
          </cell>
          <cell r="I97">
            <v>0</v>
          </cell>
          <cell r="J97">
            <v>0</v>
          </cell>
          <cell r="K97">
            <v>0</v>
          </cell>
          <cell r="L97">
            <v>0</v>
          </cell>
          <cell r="M97">
            <v>0</v>
          </cell>
          <cell r="N97">
            <v>0</v>
          </cell>
          <cell r="O97">
            <v>0</v>
          </cell>
        </row>
        <row r="98">
          <cell r="A98">
            <v>0</v>
          </cell>
          <cell r="G98" t="str">
            <v>X</v>
          </cell>
          <cell r="H98">
            <v>0</v>
          </cell>
          <cell r="I98">
            <v>0</v>
          </cell>
          <cell r="J98">
            <v>0</v>
          </cell>
          <cell r="K98">
            <v>0</v>
          </cell>
          <cell r="L98">
            <v>0</v>
          </cell>
          <cell r="M98">
            <v>0</v>
          </cell>
          <cell r="N98">
            <v>0</v>
          </cell>
          <cell r="O98">
            <v>0</v>
          </cell>
          <cell r="P98" t="str">
            <v>X</v>
          </cell>
        </row>
        <row r="99">
          <cell r="H99" t="str">
            <v>X</v>
          </cell>
          <cell r="O99" t="str">
            <v>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_CIQHiddenCacheSheet"/>
      <sheetName val="MDR Analyst Coverage"/>
      <sheetName val="MDR Side by Side"/>
      <sheetName val="Restruct &amp; Impair"/>
      <sheetName val="Valuation Overview"/>
      <sheetName val="KBR IS"/>
      <sheetName val="Revenue by Geography"/>
      <sheetName val="KBR Side by Side"/>
      <sheetName val="KBR Analyst Coverage"/>
      <sheetName val="Assumptions"/>
      <sheetName val="Options Schedule"/>
      <sheetName val="Stock Pricing"/>
      <sheetName val="KBR Trans Matrix"/>
      <sheetName val="MDR Trans Matrix"/>
      <sheetName val="JGC KBR PF IS"/>
      <sheetName val="JGC MDR PF IS"/>
      <sheetName val="MDR_Accretion_Dilution"/>
      <sheetName val="KBR_Accretion_Dilution"/>
      <sheetName val="Sources &amp; Uses Output"/>
      <sheetName val="&gt;&gt;Unused&gt;&gt;"/>
      <sheetName val="MDR Analyst Coverage Old"/>
      <sheetName val="MDR Stock Data"/>
      <sheetName val="KBR Stock Data"/>
      <sheetName val="MDR Ownership"/>
      <sheetName val="MDR Public Ownership"/>
      <sheetName val="MDR CapIQ Private"/>
      <sheetName val="KBR Ownership"/>
      <sheetName val="KBR Public Ownership"/>
      <sheetName val="KBR CapIQ Private "/>
    </sheetNames>
    <sheetDataSet>
      <sheetData sheetId="0"/>
      <sheetData sheetId="1"/>
      <sheetData sheetId="2"/>
      <sheetData sheetId="3"/>
      <sheetData sheetId="4"/>
      <sheetData sheetId="5"/>
      <sheetData sheetId="6"/>
      <sheetData sheetId="7"/>
      <sheetData sheetId="8"/>
      <sheetData sheetId="9"/>
      <sheetData sheetId="10">
        <row r="7">
          <cell r="F7">
            <v>102.02</v>
          </cell>
        </row>
      </sheetData>
      <sheetData sheetId="11"/>
      <sheetData sheetId="12">
        <row r="3">
          <cell r="C3" t="str">
            <v>Stock Pricing</v>
          </cell>
        </row>
        <row r="4">
          <cell r="P4" t="str">
            <v>MDR</v>
          </cell>
          <cell r="S4" t="str">
            <v>KBR</v>
          </cell>
        </row>
        <row r="5">
          <cell r="C5" t="str">
            <v>Date</v>
          </cell>
          <cell r="D5">
            <v>41786</v>
          </cell>
        </row>
        <row r="6">
          <cell r="C6" t="str">
            <v>Currency</v>
          </cell>
          <cell r="D6" t="str">
            <v>USD</v>
          </cell>
          <cell r="P6" t="str">
            <v>Trading Range</v>
          </cell>
          <cell r="S6" t="str">
            <v>Trading Range</v>
          </cell>
        </row>
        <row r="7">
          <cell r="P7" t="str">
            <v>Last Close as of 05/27/14</v>
          </cell>
          <cell r="Q7">
            <v>7.07</v>
          </cell>
          <cell r="S7" t="str">
            <v>Last Close as of 05/27/14</v>
          </cell>
          <cell r="T7">
            <v>24.26</v>
          </cell>
        </row>
        <row r="8">
          <cell r="C8" t="str">
            <v>Ticker</v>
          </cell>
          <cell r="D8" t="str">
            <v>NYSE:MDR</v>
          </cell>
          <cell r="P8" t="str">
            <v>52 Week - Low</v>
          </cell>
          <cell r="Q8">
            <v>6.58</v>
          </cell>
          <cell r="S8" t="str">
            <v>52 Week - Low</v>
          </cell>
          <cell r="T8">
            <v>22.482500000000002</v>
          </cell>
        </row>
        <row r="9">
          <cell r="P9" t="str">
            <v>52 Week - High</v>
          </cell>
          <cell r="Q9">
            <v>9.6</v>
          </cell>
          <cell r="S9" t="str">
            <v>52 Week - High</v>
          </cell>
          <cell r="T9">
            <v>36.700000000000003</v>
          </cell>
        </row>
        <row r="10">
          <cell r="P10" t="str">
            <v>Average LTM</v>
          </cell>
          <cell r="Q10">
            <v>7.9585699999999999</v>
          </cell>
          <cell r="S10" t="str">
            <v>Average LTM</v>
          </cell>
          <cell r="T10">
            <v>30.9194</v>
          </cell>
        </row>
        <row r="11">
          <cell r="C11" t="str">
            <v>Trading Range</v>
          </cell>
          <cell r="F11" t="str">
            <v>Volume-Weighted Average Price</v>
          </cell>
          <cell r="I11" t="str">
            <v>Avg. Daily Volume (MM)</v>
          </cell>
          <cell r="P11" t="str">
            <v>Average (24-Month)</v>
          </cell>
          <cell r="Q11">
            <v>9.5305800000000005</v>
          </cell>
          <cell r="S11" t="str">
            <v>Average (24-Month)</v>
          </cell>
          <cell r="T11">
            <v>29.88926</v>
          </cell>
        </row>
        <row r="12">
          <cell r="P12" t="str">
            <v>Average (3-Year)</v>
          </cell>
          <cell r="Q12">
            <v>10.937810000000001</v>
          </cell>
          <cell r="S12" t="str">
            <v>Average (3-Year)</v>
          </cell>
          <cell r="T12">
            <v>30.394909999999999</v>
          </cell>
        </row>
        <row r="13">
          <cell r="C13" t="str">
            <v>Last Close</v>
          </cell>
          <cell r="D13">
            <v>7.07</v>
          </cell>
          <cell r="F13" t="str">
            <v>10-Day</v>
          </cell>
          <cell r="I13" t="str">
            <v>10-Day</v>
          </cell>
          <cell r="J13">
            <v>2.37392</v>
          </cell>
          <cell r="P13" t="str">
            <v>Average (5-Year)</v>
          </cell>
          <cell r="Q13">
            <v>15.28708</v>
          </cell>
          <cell r="S13" t="str">
            <v>Average (5-Year)</v>
          </cell>
          <cell r="T13">
            <v>28.104769999999998</v>
          </cell>
        </row>
        <row r="14">
          <cell r="C14" t="str">
            <v>52 Week-Low</v>
          </cell>
          <cell r="D14">
            <v>6.58</v>
          </cell>
          <cell r="F14" t="str">
            <v>30-Day</v>
          </cell>
          <cell r="G14">
            <v>7.07714</v>
          </cell>
          <cell r="I14" t="str">
            <v>30-Day</v>
          </cell>
          <cell r="J14">
            <v>4.1163699999999999</v>
          </cell>
        </row>
        <row r="15">
          <cell r="C15" t="str">
            <v>52 Week-High</v>
          </cell>
          <cell r="D15">
            <v>9.6</v>
          </cell>
          <cell r="F15" t="str">
            <v>180-Day</v>
          </cell>
          <cell r="I15" t="str">
            <v>180-Day</v>
          </cell>
          <cell r="J15">
            <v>5.2579700000000003</v>
          </cell>
        </row>
        <row r="16">
          <cell r="C16" t="str">
            <v>Average (LTM)</v>
          </cell>
          <cell r="D16">
            <v>7.9585699999999999</v>
          </cell>
          <cell r="F16" t="str">
            <v>LTM</v>
          </cell>
          <cell r="I16" t="str">
            <v>Average (LTM)</v>
          </cell>
          <cell r="J16">
            <v>4.8525299999999998</v>
          </cell>
        </row>
        <row r="17">
          <cell r="C17" t="str">
            <v>Average (24-Month)</v>
          </cell>
          <cell r="D17">
            <v>9.5305800000000005</v>
          </cell>
          <cell r="F17" t="str">
            <v>24-Month</v>
          </cell>
          <cell r="I17" t="str">
            <v>Average (24-Month)</v>
          </cell>
          <cell r="J17">
            <v>4.1262800000000004</v>
          </cell>
        </row>
        <row r="18">
          <cell r="C18" t="str">
            <v>Average (3-Year)</v>
          </cell>
          <cell r="D18">
            <v>10.937810000000001</v>
          </cell>
          <cell r="F18" t="str">
            <v>3-Year</v>
          </cell>
          <cell r="I18" t="str">
            <v>Average (3-Year)</v>
          </cell>
          <cell r="J18">
            <v>4.0627000000000004</v>
          </cell>
        </row>
        <row r="19">
          <cell r="C19" t="str">
            <v>Average (5-Year)</v>
          </cell>
          <cell r="D19">
            <v>15.28708</v>
          </cell>
          <cell r="F19" t="str">
            <v>5-Year</v>
          </cell>
          <cell r="I19" t="str">
            <v>Average (5-Year)</v>
          </cell>
          <cell r="J19">
            <v>3.4761099999999998</v>
          </cell>
        </row>
        <row r="24">
          <cell r="C24" t="str">
            <v>Ticker</v>
          </cell>
          <cell r="D24" t="str">
            <v>NYSE:KBR</v>
          </cell>
        </row>
        <row r="27">
          <cell r="C27" t="str">
            <v>Trading Range</v>
          </cell>
          <cell r="I27" t="str">
            <v>Avg. Daily Volume (MM)</v>
          </cell>
        </row>
        <row r="29">
          <cell r="C29" t="str">
            <v>Last Close</v>
          </cell>
          <cell r="D29">
            <v>24.26</v>
          </cell>
          <cell r="F29" t="str">
            <v>10-Day</v>
          </cell>
          <cell r="I29" t="str">
            <v>10-Day</v>
          </cell>
          <cell r="J29">
            <v>1.64303</v>
          </cell>
        </row>
        <row r="30">
          <cell r="C30" t="str">
            <v>52 Week-Low</v>
          </cell>
          <cell r="D30">
            <v>22.482500000000002</v>
          </cell>
          <cell r="F30" t="str">
            <v>30-Day</v>
          </cell>
          <cell r="G30">
            <v>23.940480000000001</v>
          </cell>
          <cell r="I30" t="str">
            <v>30-Day</v>
          </cell>
          <cell r="J30">
            <v>2.4722900000000001</v>
          </cell>
        </row>
        <row r="31">
          <cell r="C31" t="str">
            <v>52 Week-High</v>
          </cell>
          <cell r="D31">
            <v>36.700000000000003</v>
          </cell>
          <cell r="F31" t="str">
            <v>180-Day</v>
          </cell>
          <cell r="I31" t="str">
            <v>180-Day</v>
          </cell>
          <cell r="J31">
            <v>2.2960799999999999</v>
          </cell>
        </row>
        <row r="32">
          <cell r="C32" t="str">
            <v>Average (LTM)</v>
          </cell>
          <cell r="D32">
            <v>30.9194</v>
          </cell>
          <cell r="F32" t="str">
            <v>LTM</v>
          </cell>
          <cell r="I32" t="str">
            <v>Average (LTM)</v>
          </cell>
          <cell r="J32">
            <v>1.8217099999999999</v>
          </cell>
        </row>
        <row r="33">
          <cell r="C33" t="str">
            <v>Average (24-Month)</v>
          </cell>
          <cell r="D33">
            <v>29.88926</v>
          </cell>
          <cell r="F33" t="str">
            <v>24-Month</v>
          </cell>
          <cell r="I33" t="str">
            <v>Average (24-Month)</v>
          </cell>
          <cell r="J33">
            <v>1.6402699999999999</v>
          </cell>
        </row>
        <row r="34">
          <cell r="C34" t="str">
            <v>Average (3-Year)</v>
          </cell>
          <cell r="D34">
            <v>30.394909999999999</v>
          </cell>
          <cell r="F34" t="str">
            <v>3-Year</v>
          </cell>
          <cell r="I34" t="str">
            <v>Average (3-Year)</v>
          </cell>
          <cell r="J34">
            <v>1.61652</v>
          </cell>
        </row>
        <row r="35">
          <cell r="C35" t="str">
            <v>Average (5-Year)</v>
          </cell>
          <cell r="D35">
            <v>28.104769999999998</v>
          </cell>
          <cell r="F35" t="str">
            <v>5-Year</v>
          </cell>
          <cell r="I35" t="str">
            <v>Average (5-Year)</v>
          </cell>
          <cell r="J35">
            <v>1.6089800000000001</v>
          </cell>
        </row>
        <row r="41">
          <cell r="C41" t="str">
            <v>Ticker</v>
          </cell>
          <cell r="D41" t="str">
            <v>TSE:1963</v>
          </cell>
        </row>
        <row r="44">
          <cell r="C44" t="str">
            <v>Trading Range</v>
          </cell>
          <cell r="I44" t="str">
            <v>Avg. Daily Volume (MM)</v>
          </cell>
        </row>
        <row r="46">
          <cell r="C46" t="str">
            <v>Last Close</v>
          </cell>
          <cell r="D46">
            <v>28.837479999999999</v>
          </cell>
          <cell r="F46" t="str">
            <v>10-Day</v>
          </cell>
          <cell r="I46" t="str">
            <v>10-Day</v>
          </cell>
          <cell r="J46">
            <v>1.8037099999999999</v>
          </cell>
        </row>
        <row r="47">
          <cell r="C47" t="str">
            <v>52 Week-Low</v>
          </cell>
          <cell r="D47">
            <v>27.59263</v>
          </cell>
          <cell r="F47" t="str">
            <v>30-Day</v>
          </cell>
          <cell r="G47">
            <v>30.430129999999998</v>
          </cell>
          <cell r="I47" t="str">
            <v>30-Day</v>
          </cell>
          <cell r="J47">
            <v>1.94679</v>
          </cell>
        </row>
        <row r="48">
          <cell r="C48" t="str">
            <v>52 Week-High</v>
          </cell>
          <cell r="D48">
            <v>41.746720000000003</v>
          </cell>
          <cell r="F48" t="str">
            <v>180-Day</v>
          </cell>
          <cell r="I48" t="str">
            <v>180-Day</v>
          </cell>
          <cell r="J48">
            <v>1.3562399999999999</v>
          </cell>
        </row>
        <row r="49">
          <cell r="C49" t="str">
            <v>Average (LTM)</v>
          </cell>
          <cell r="D49">
            <v>35.981090000000002</v>
          </cell>
          <cell r="F49" t="str">
            <v>LTM</v>
          </cell>
          <cell r="I49" t="str">
            <v>Average (LTM)</v>
          </cell>
          <cell r="J49">
            <v>1.43137</v>
          </cell>
        </row>
        <row r="50">
          <cell r="C50" t="str">
            <v>Average (24-Month)</v>
          </cell>
          <cell r="D50">
            <v>33.105170000000001</v>
          </cell>
          <cell r="F50" t="str">
            <v>24-Month</v>
          </cell>
          <cell r="I50" t="str">
            <v>Average (24-Month)</v>
          </cell>
          <cell r="J50">
            <v>1.5577399999999999</v>
          </cell>
        </row>
        <row r="51">
          <cell r="C51" t="str">
            <v>Average (3-Year)</v>
          </cell>
          <cell r="D51">
            <v>31.229230000000001</v>
          </cell>
          <cell r="F51" t="str">
            <v>3-Year</v>
          </cell>
          <cell r="I51" t="str">
            <v>Average (3-Year)</v>
          </cell>
          <cell r="J51">
            <v>1.62574</v>
          </cell>
        </row>
        <row r="52">
          <cell r="C52" t="str">
            <v>Average (5-Year)</v>
          </cell>
          <cell r="D52">
            <v>26.407630000000001</v>
          </cell>
          <cell r="F52" t="str">
            <v>5-Year</v>
          </cell>
          <cell r="I52" t="str">
            <v>Average (5-Year)</v>
          </cell>
          <cell r="J52">
            <v>1.7247600000000001</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COMPS"/>
      <sheetName val="Comps Key"/>
      <sheetName val="Comps Graphs"/>
      <sheetName val="Analyst "/>
      <sheetName val="Debt Overview"/>
      <sheetName val="Price Volume"/>
      <sheetName val="Lexmark Forward PE"/>
      <sheetName val="Cash Analysis"/>
      <sheetName val="FCF"/>
      <sheetName val="Lexmark Income Statement"/>
      <sheetName val="Analyst Est History"/>
      <sheetName val="Geo &amp; Seg"/>
      <sheetName val="Rev EBITDA Quarterly"/>
      <sheetName val="Ownership Analysis"/>
      <sheetName val="Pro Forma Balance Sheet"/>
      <sheetName val="Own Over Time"/>
      <sheetName val="Ownership Detail"/>
      <sheetName val="Transaction Inputs --&gt;"/>
      <sheetName val="_CIQHiddenCacheSheet"/>
      <sheetName val="Income Statements Inputs"/>
      <sheetName val="Data Summary"/>
      <sheetName val="FactSet Prices"/>
      <sheetName val="1. Transaction Summary"/>
      <sheetName val="2. Pro Forma Income Statement"/>
      <sheetName val="3. Contribution Analysis"/>
      <sheetName val="5. Transaction Matrix"/>
      <sheetName val="2013 AccrDil"/>
      <sheetName val="2014 AccrDil"/>
      <sheetName val="Printing P&amp;Ls"/>
      <sheetName val="FY14 Acc Dil"/>
      <sheetName val="FY13 Acc Dil"/>
      <sheetName val="PF Trading - NO Synergies 2014"/>
      <sheetName val="7. PF Trading - Synergies 2014"/>
      <sheetName val="7. PF Trading - Synergies 2013"/>
      <sheetName val="PF Trading - NO Synergies 2013"/>
      <sheetName val="----------------------------"/>
      <sheetName val="6. Annual Accretion"/>
      <sheetName val="4. Exchange Ratio Graph"/>
      <sheetName val="10. Quarterly Accretion"/>
      <sheetName val="11. Earnings Sensitivity"/>
      <sheetName val="12. Exchange Ratio"/>
      <sheetName val="13. Stock Price Impact Syn"/>
      <sheetName val="14. WACC"/>
      <sheetName val="15. DEV Revenue"/>
      <sheetName val="16. DEV EPS"/>
      <sheetName val="17. Summary Valuation"/>
      <sheetName val="18. DCF_Inputs"/>
      <sheetName val="__APW_ACTIVE_FIELD_RESTORE__"/>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E2" t="str">
            <v>2</v>
          </cell>
        </row>
      </sheetData>
      <sheetData sheetId="19"/>
      <sheetData sheetId="20">
        <row r="1">
          <cell r="AM1">
            <v>39</v>
          </cell>
        </row>
      </sheetData>
      <sheetData sheetId="21">
        <row r="1">
          <cell r="O1" t="str">
            <v>Wall St. Consensus</v>
          </cell>
        </row>
      </sheetData>
      <sheetData sheetId="22">
        <row r="15">
          <cell r="G15">
            <v>41369</v>
          </cell>
        </row>
      </sheetData>
      <sheetData sheetId="23"/>
      <sheetData sheetId="24">
        <row r="11">
          <cell r="O11">
            <v>3803</v>
          </cell>
        </row>
      </sheetData>
      <sheetData sheetId="25"/>
      <sheetData sheetId="26"/>
      <sheetData sheetId="27"/>
      <sheetData sheetId="28"/>
      <sheetData sheetId="29"/>
      <sheetData sheetId="30">
        <row r="2">
          <cell r="H2" t="str">
            <v>Shares</v>
          </cell>
        </row>
        <row r="3">
          <cell r="H3" t="str">
            <v>FY13</v>
          </cell>
          <cell r="I3">
            <v>530.22299999999996</v>
          </cell>
        </row>
        <row r="4">
          <cell r="J4" t="str">
            <v>Lexmark FY13 EPS</v>
          </cell>
          <cell r="K4">
            <v>3.3</v>
          </cell>
        </row>
        <row r="6">
          <cell r="C6" t="str">
            <v xml:space="preserve">$MM </v>
          </cell>
        </row>
        <row r="8">
          <cell r="C8" t="str">
            <v>FY2014E</v>
          </cell>
          <cell r="H8" t="str">
            <v>KM BT (1)</v>
          </cell>
          <cell r="I8" t="str">
            <v>Lexmark (1)</v>
          </cell>
        </row>
        <row r="9">
          <cell r="C9" t="str">
            <v xml:space="preserve">Revenue </v>
          </cell>
          <cell r="H9">
            <v>5974.0000000000009</v>
          </cell>
          <cell r="I9">
            <v>3425.87266</v>
          </cell>
        </row>
        <row r="10">
          <cell r="C10" t="str">
            <v>EBIT</v>
          </cell>
          <cell r="H10">
            <v>448.05</v>
          </cell>
          <cell r="I10">
            <v>369.86</v>
          </cell>
        </row>
        <row r="11">
          <cell r="C11" t="str">
            <v>Taxes at 38.0%</v>
          </cell>
          <cell r="H11">
            <v>170.25899999999984</v>
          </cell>
        </row>
        <row r="12">
          <cell r="C12" t="str">
            <v>Post-tax interest expense at 30.0%</v>
          </cell>
          <cell r="H12">
            <v>11.134956779852805</v>
          </cell>
        </row>
        <row r="13">
          <cell r="C13" t="str">
            <v>EBIT less Interest &amp; Tax (2)</v>
          </cell>
          <cell r="H13">
            <v>266.65604322014735</v>
          </cell>
          <cell r="I13" t="str">
            <v>-</v>
          </cell>
        </row>
        <row r="14">
          <cell r="C14" t="str">
            <v xml:space="preserve">Shares Out. </v>
          </cell>
          <cell r="H14">
            <v>530.22299999999996</v>
          </cell>
          <cell r="I14" t="str">
            <v>-</v>
          </cell>
        </row>
        <row r="15">
          <cell r="C15" t="str">
            <v>Implied EPS (3)</v>
          </cell>
          <cell r="H15">
            <v>0.50291300682948004</v>
          </cell>
          <cell r="I15">
            <v>3.8800000000000003</v>
          </cell>
          <cell r="X15" t="str">
            <v>Lexmark</v>
          </cell>
          <cell r="Y15" t="str">
            <v>Synergy</v>
          </cell>
          <cell r="Z15" t="str">
            <v>Total</v>
          </cell>
        </row>
        <row r="16">
          <cell r="X16" t="str">
            <v>FY14</v>
          </cell>
        </row>
        <row r="17">
          <cell r="C17" t="str">
            <v>Pro Forma FY2014 Accretion / Dilution</v>
          </cell>
          <cell r="W17" t="str">
            <v>Total Revenue</v>
          </cell>
          <cell r="X17">
            <v>3425.87266</v>
          </cell>
          <cell r="Y17">
            <v>100</v>
          </cell>
          <cell r="Z17">
            <v>3525.87266</v>
          </cell>
        </row>
        <row r="19">
          <cell r="C19" t="str">
            <v>Premium to</v>
          </cell>
          <cell r="G19" t="str">
            <v>Change in</v>
          </cell>
          <cell r="W19" t="str">
            <v>Total Operating Expenses</v>
          </cell>
          <cell r="X19">
            <v>3056.0126600000003</v>
          </cell>
          <cell r="Y19">
            <v>100</v>
          </cell>
          <cell r="Z19">
            <v>3156.0126600000003</v>
          </cell>
        </row>
        <row r="20">
          <cell r="C20" t="str">
            <v>Current</v>
          </cell>
          <cell r="E20" t="str">
            <v>Implied</v>
          </cell>
          <cell r="G20" t="str">
            <v>Pre-tax</v>
          </cell>
        </row>
        <row r="21">
          <cell r="C21" t="str">
            <v>Share</v>
          </cell>
          <cell r="E21" t="str">
            <v>Equity</v>
          </cell>
          <cell r="G21" t="str">
            <v>Interest</v>
          </cell>
          <cell r="H21" t="str">
            <v>Pre-tax Transaction Synergies (5)</v>
          </cell>
          <cell r="P21" t="str">
            <v>OPEX Synergies</v>
          </cell>
          <cell r="W21" t="str">
            <v>EBIT</v>
          </cell>
          <cell r="X21">
            <v>369.86</v>
          </cell>
          <cell r="Y21">
            <v>145</v>
          </cell>
          <cell r="Z21">
            <v>514.86</v>
          </cell>
        </row>
        <row r="22">
          <cell r="C22" t="str">
            <v>Price</v>
          </cell>
          <cell r="E22" t="str">
            <v>Value</v>
          </cell>
          <cell r="G22" t="str">
            <v>Income (4)</v>
          </cell>
          <cell r="H22">
            <v>0</v>
          </cell>
          <cell r="I22">
            <v>50</v>
          </cell>
          <cell r="J22">
            <v>100</v>
          </cell>
          <cell r="K22">
            <v>150</v>
          </cell>
          <cell r="L22">
            <v>200</v>
          </cell>
          <cell r="P22">
            <v>0</v>
          </cell>
          <cell r="Q22">
            <v>50</v>
          </cell>
          <cell r="R22">
            <v>100</v>
          </cell>
          <cell r="S22">
            <v>150</v>
          </cell>
          <cell r="T22">
            <v>200</v>
          </cell>
        </row>
        <row r="23">
          <cell r="C23">
            <v>0</v>
          </cell>
          <cell r="E23">
            <v>1744.1486668800001</v>
          </cell>
          <cell r="G23">
            <v>-12.727161708800004</v>
          </cell>
          <cell r="H23" t="str">
            <v>$0.94 / 87%</v>
          </cell>
          <cell r="I23" t="str">
            <v>$1.00 / 99%</v>
          </cell>
          <cell r="J23" t="str">
            <v>$1.06 / 110%</v>
          </cell>
          <cell r="K23" t="str">
            <v>$1.12 / 122%</v>
          </cell>
          <cell r="L23" t="str">
            <v>$1.18 / 134%</v>
          </cell>
          <cell r="P23">
            <v>0.94151585227450396</v>
          </cell>
          <cell r="Q23">
            <v>0.99998181848117562</v>
          </cell>
          <cell r="R23">
            <v>1.0584477846878471</v>
          </cell>
          <cell r="S23">
            <v>1.1169137508945186</v>
          </cell>
          <cell r="T23">
            <v>1.1753797171011902</v>
          </cell>
        </row>
        <row r="24">
          <cell r="C24">
            <v>0.10000000000000009</v>
          </cell>
          <cell r="E24">
            <v>1918.5635335680001</v>
          </cell>
          <cell r="G24">
            <v>-14.471310375680002</v>
          </cell>
          <cell r="H24" t="str">
            <v>$0.94 / 87%</v>
          </cell>
          <cell r="I24" t="str">
            <v>$1.00 / 98%</v>
          </cell>
          <cell r="J24" t="str">
            <v>$1.06 / 110%</v>
          </cell>
          <cell r="K24" t="str">
            <v>$1.11 / 122%</v>
          </cell>
          <cell r="L24" t="str">
            <v>$1.17 / 133%</v>
          </cell>
          <cell r="P24">
            <v>0.93947638553415969</v>
          </cell>
          <cell r="Q24">
            <v>0.99794235174083112</v>
          </cell>
          <cell r="R24">
            <v>1.056408317947503</v>
          </cell>
          <cell r="S24">
            <v>1.1148742841541746</v>
          </cell>
          <cell r="T24">
            <v>1.1733402503608461</v>
          </cell>
        </row>
        <row r="25">
          <cell r="C25">
            <v>0.19999999999999996</v>
          </cell>
          <cell r="E25">
            <v>2092.978400256</v>
          </cell>
          <cell r="G25">
            <v>-16.215459042559996</v>
          </cell>
          <cell r="H25" t="str">
            <v>$0.94 / 86%</v>
          </cell>
          <cell r="I25" t="str">
            <v>$1.00 / 98%</v>
          </cell>
          <cell r="J25" t="str">
            <v>$1.05 / 110%</v>
          </cell>
          <cell r="K25" t="str">
            <v>$1.11 / 121%</v>
          </cell>
          <cell r="L25" t="str">
            <v>$1.17 / 133%</v>
          </cell>
          <cell r="P25">
            <v>0.9374369187938153</v>
          </cell>
          <cell r="Q25">
            <v>0.99590288500048696</v>
          </cell>
          <cell r="R25">
            <v>1.0543688512071585</v>
          </cell>
          <cell r="S25">
            <v>1.1128348174138301</v>
          </cell>
          <cell r="T25">
            <v>1.1713007836205016</v>
          </cell>
        </row>
        <row r="26">
          <cell r="C26">
            <v>0.30000000000000004</v>
          </cell>
          <cell r="E26">
            <v>2267.3932669440001</v>
          </cell>
          <cell r="G26">
            <v>-17.95960770944</v>
          </cell>
          <cell r="H26" t="str">
            <v>$0.94 / 86%</v>
          </cell>
          <cell r="I26" t="str">
            <v>$0.99 / 98%</v>
          </cell>
          <cell r="J26" t="str">
            <v>$1.05 / 109%</v>
          </cell>
          <cell r="K26" t="str">
            <v>$1.11 / 121%</v>
          </cell>
          <cell r="L26" t="str">
            <v>$1.17 / 132%</v>
          </cell>
          <cell r="P26">
            <v>0.93539745205347102</v>
          </cell>
          <cell r="Q26">
            <v>0.99386341826014257</v>
          </cell>
          <cell r="R26">
            <v>1.052329384466814</v>
          </cell>
          <cell r="S26">
            <v>1.1107953506734858</v>
          </cell>
          <cell r="T26">
            <v>1.1692613168801573</v>
          </cell>
        </row>
        <row r="27">
          <cell r="C27">
            <v>0.39999999999999991</v>
          </cell>
          <cell r="E27">
            <v>2441.8081336320001</v>
          </cell>
          <cell r="G27">
            <v>-19.703756376319998</v>
          </cell>
          <cell r="H27" t="str">
            <v>$0.93 / 86%</v>
          </cell>
          <cell r="I27" t="str">
            <v>$0.99 / 97%</v>
          </cell>
          <cell r="J27" t="str">
            <v>$1.05 / 109%</v>
          </cell>
          <cell r="K27" t="str">
            <v>$1.11 / 120%</v>
          </cell>
          <cell r="L27" t="str">
            <v>$1.17 / 132%</v>
          </cell>
          <cell r="P27">
            <v>0.93335798531312664</v>
          </cell>
          <cell r="Q27">
            <v>0.99182395151979807</v>
          </cell>
          <cell r="R27">
            <v>1.0502899177264697</v>
          </cell>
          <cell r="S27">
            <v>1.1087558839331415</v>
          </cell>
          <cell r="T27">
            <v>1.1672218501398131</v>
          </cell>
        </row>
        <row r="28">
          <cell r="C28">
            <v>0.5</v>
          </cell>
          <cell r="E28">
            <v>2616.2230003199998</v>
          </cell>
          <cell r="G28">
            <v>-21.447905043199999</v>
          </cell>
          <cell r="H28" t="str">
            <v>$0.93 / 85%</v>
          </cell>
          <cell r="I28" t="str">
            <v>$0.99 / 97%</v>
          </cell>
          <cell r="J28" t="str">
            <v>$1.05 / 108%</v>
          </cell>
          <cell r="K28" t="str">
            <v>$1.11 / 120%</v>
          </cell>
          <cell r="L28" t="str">
            <v>$1.17 / 132%</v>
          </cell>
          <cell r="P28">
            <v>0.93131851857278236</v>
          </cell>
          <cell r="Q28">
            <v>0.98978448477945391</v>
          </cell>
          <cell r="R28">
            <v>1.0482504509861255</v>
          </cell>
          <cell r="S28">
            <v>1.106716417192797</v>
          </cell>
          <cell r="T28">
            <v>1.1651823833994686</v>
          </cell>
        </row>
        <row r="30">
          <cell r="C30" t="str">
            <v>Notes:</v>
          </cell>
        </row>
        <row r="31">
          <cell r="C31" t="str">
            <v xml:space="preserve">(1) Wall Street estimates as of 04/05/13. GCA Savvian estimates. KM BT is the Konica Business Tech. unit only and assumes USD/JPY exchange rate of 97.09. </v>
          </cell>
        </row>
        <row r="32">
          <cell r="C32" t="str">
            <v>(2) Assumes pre-tax interest expense at 30.0% transaction premium. Transaction price based on share price as of 04/05/13. Taxed at 38.0% forecasted Konica tax rate.</v>
          </cell>
        </row>
        <row r="33">
          <cell r="C33" t="str">
            <v>(3) Konica BT EPS calculated as EBIT, less interest expense and taxes. Lexmark EPS per Wall St. consensus forecasts.</v>
          </cell>
        </row>
        <row r="34">
          <cell r="C34" t="str">
            <v>(4) Assumes transaction is financed with 100% cash and minimum pro forma cash balance of $1,500MM. Assumes interest on cash of 0.2% and interest on new debt of 1.0%.</v>
          </cell>
        </row>
        <row r="35">
          <cell r="C35" t="str">
            <v>(5) Pro forma EPS calculated as EBIT, less interest expense and taxes divided by Konica forecasted shares outstanding.</v>
          </cell>
        </row>
      </sheetData>
      <sheetData sheetId="31"/>
      <sheetData sheetId="32"/>
      <sheetData sheetId="33"/>
      <sheetData sheetId="34"/>
      <sheetData sheetId="35"/>
      <sheetData sheetId="36"/>
      <sheetData sheetId="37">
        <row r="1">
          <cell r="X1">
            <v>300</v>
          </cell>
        </row>
      </sheetData>
      <sheetData sheetId="38"/>
      <sheetData sheetId="39">
        <row r="7">
          <cell r="D7">
            <v>2</v>
          </cell>
        </row>
      </sheetData>
      <sheetData sheetId="40"/>
      <sheetData sheetId="41"/>
      <sheetData sheetId="42"/>
      <sheetData sheetId="43"/>
      <sheetData sheetId="44">
        <row r="8">
          <cell r="AI8">
            <v>2</v>
          </cell>
        </row>
      </sheetData>
      <sheetData sheetId="45">
        <row r="8">
          <cell r="AH8">
            <v>2</v>
          </cell>
        </row>
      </sheetData>
      <sheetData sheetId="46"/>
      <sheetData sheetId="47">
        <row r="10">
          <cell r="F10">
            <v>41369</v>
          </cell>
        </row>
      </sheetData>
      <sheetData sheetId="4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CIQHiddenCacheSheet"/>
      <sheetName val="Accel"/>
      <sheetName val="Battery"/>
      <sheetName val="Bessemer"/>
      <sheetName val="DFJ"/>
      <sheetName val="Summit"/>
      <sheetName val="Highland"/>
      <sheetName val="JMI"/>
      <sheetName val="KPCB"/>
      <sheetName val="NEA"/>
      <sheetName val="Norwest Ventures"/>
      <sheetName val="Oak Investments"/>
      <sheetName val="Redpoint"/>
      <sheetName val="Sequoia"/>
      <sheetName val="Silver Lake"/>
      <sheetName val="TA Associates"/>
      <sheetName val="TCV"/>
      <sheetName val="Bain Capital Ventures"/>
      <sheetName val="Warburg"/>
      <sheetName val="Spectrum"/>
      <sheetName val="WCAS"/>
      <sheetName val="Industry-Banker"/>
      <sheetName val="Backup"/>
      <sheetName val="Current Year Inpu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ow r="6">
          <cell r="D6" t="str">
            <v>IQTR214882161</v>
          </cell>
        </row>
        <row r="7">
          <cell r="D7" t="str">
            <v>IQTR110066128</v>
          </cell>
        </row>
        <row r="8">
          <cell r="D8" t="str">
            <v>IQTR228823149</v>
          </cell>
        </row>
        <row r="9">
          <cell r="D9">
            <v>0</v>
          </cell>
        </row>
        <row r="10">
          <cell r="D10" t="str">
            <v>IQTR142497859</v>
          </cell>
        </row>
        <row r="11">
          <cell r="D11" t="str">
            <v>IQTR225057329</v>
          </cell>
        </row>
        <row r="12">
          <cell r="D12" t="str">
            <v>IQTR39581195</v>
          </cell>
        </row>
        <row r="13">
          <cell r="D13" t="str">
            <v>IQTR207308359</v>
          </cell>
        </row>
        <row r="14">
          <cell r="D14" t="str">
            <v>IQTR117734502</v>
          </cell>
        </row>
        <row r="15">
          <cell r="D15" t="str">
            <v>IQTR229548334</v>
          </cell>
        </row>
      </sheetData>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835B2-190C-4B5A-AAAD-92D5E58345B8}">
  <sheetPr>
    <tabColor theme="1"/>
  </sheetPr>
  <dimension ref="B11:J11"/>
  <sheetViews>
    <sheetView showGridLines="0" tabSelected="1" workbookViewId="0"/>
  </sheetViews>
  <sheetFormatPr defaultRowHeight="14.5" x14ac:dyDescent="0.35"/>
  <cols>
    <col min="1" max="1" width="3.81640625" customWidth="1"/>
  </cols>
  <sheetData>
    <row r="11" spans="2:10" ht="42.65" customHeight="1" x14ac:dyDescent="0.35">
      <c r="B11" s="523" t="s">
        <v>0</v>
      </c>
      <c r="C11" s="523"/>
      <c r="D11" s="523"/>
      <c r="E11" s="523"/>
      <c r="F11" s="523"/>
      <c r="G11" s="523"/>
      <c r="H11" s="523"/>
      <c r="I11" s="523"/>
      <c r="J11" s="523"/>
    </row>
  </sheetData>
  <sheetProtection selectLockedCells="1" selectUnlockedCells="1"/>
  <mergeCells count="1">
    <mergeCell ref="B11:J1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DA9C-6773-41C2-BC1B-300DB64E4C5C}">
  <sheetPr>
    <tabColor theme="1"/>
  </sheetPr>
  <dimension ref="A1"/>
  <sheetViews>
    <sheetView showGridLines="0" workbookViewId="0"/>
  </sheetViews>
  <sheetFormatPr defaultColWidth="8.7265625" defaultRowHeight="14.5" x14ac:dyDescent="0.35"/>
  <cols>
    <col min="1" max="16384" width="8.7265625" style="470"/>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FCB5D-CE42-46A5-ADD9-193613644807}">
  <dimension ref="A1:CM380"/>
  <sheetViews>
    <sheetView showGridLines="0" zoomScaleNormal="100" workbookViewId="0">
      <pane xSplit="2" ySplit="5" topLeftCell="C6" activePane="bottomRight" state="frozen"/>
      <selection pane="topRight" activeCell="C1" sqref="C1"/>
      <selection pane="bottomLeft" activeCell="A5" sqref="A5"/>
      <selection pane="bottomRight"/>
    </sheetView>
  </sheetViews>
  <sheetFormatPr defaultColWidth="11.453125" defaultRowHeight="13" outlineLevelRow="1" outlineLevelCol="1" x14ac:dyDescent="0.3"/>
  <cols>
    <col min="1" max="1" width="2.1796875" style="5" customWidth="1"/>
    <col min="2" max="2" width="54.1796875" style="1" customWidth="1"/>
    <col min="3" max="3" width="6.54296875" style="1" hidden="1" customWidth="1" outlineLevel="1"/>
    <col min="4" max="4" width="2.54296875" style="1" customWidth="1" collapsed="1"/>
    <col min="5" max="28" width="13.453125" style="2" hidden="1" customWidth="1" outlineLevel="1"/>
    <col min="29" max="29" width="13.453125" style="2" customWidth="1" collapsed="1"/>
    <col min="30" max="40" width="13.453125" style="2" customWidth="1"/>
    <col min="41" max="51" width="13.453125" style="2" hidden="1" customWidth="1" outlineLevel="1"/>
    <col min="52" max="52" width="13.453125" style="2" hidden="1" customWidth="1" outlineLevel="1" collapsed="1"/>
    <col min="53" max="63" width="13.453125" style="2" hidden="1" customWidth="1" outlineLevel="1"/>
    <col min="64" max="64" width="13.453125" style="2" hidden="1" customWidth="1" outlineLevel="1" collapsed="1"/>
    <col min="65" max="75" width="13.453125" style="2" hidden="1" customWidth="1" outlineLevel="1"/>
    <col min="76" max="76" width="13.453125" style="2" hidden="1" customWidth="1" outlineLevel="1" collapsed="1"/>
    <col min="77" max="77" width="3" style="2" customWidth="1" collapsed="1"/>
    <col min="78" max="78" width="13.453125" style="2" hidden="1" customWidth="1" outlineLevel="1" collapsed="1"/>
    <col min="79" max="79" width="13.453125" style="2" customWidth="1" collapsed="1"/>
    <col min="80" max="83" width="13.453125" style="2" customWidth="1"/>
    <col min="84" max="84" width="4.54296875" style="5" customWidth="1"/>
    <col min="85" max="85" width="37.81640625" style="5" customWidth="1"/>
    <col min="86" max="91" width="13.81640625" style="5" customWidth="1"/>
    <col min="92" max="16384" width="11.453125" style="5"/>
  </cols>
  <sheetData>
    <row r="1" spans="2:85" ht="14.15" customHeight="1" x14ac:dyDescent="0.3">
      <c r="BZ1" s="4"/>
      <c r="CA1" s="4"/>
      <c r="CB1" s="4"/>
      <c r="CC1" s="4"/>
      <c r="CD1" s="4"/>
      <c r="CE1" s="4"/>
    </row>
    <row r="2" spans="2:85" ht="13.5" thickBot="1" x14ac:dyDescent="0.35">
      <c r="B2" s="537" t="s">
        <v>143</v>
      </c>
      <c r="C2" s="537"/>
      <c r="D2" s="537"/>
      <c r="E2" s="537"/>
      <c r="F2" s="537"/>
      <c r="G2" s="537"/>
      <c r="H2" s="537"/>
      <c r="I2" s="537"/>
      <c r="J2" s="537"/>
      <c r="K2" s="537"/>
      <c r="L2" s="537"/>
      <c r="M2" s="537"/>
      <c r="N2" s="537"/>
      <c r="O2" s="537"/>
      <c r="P2" s="537"/>
      <c r="Q2" s="537"/>
      <c r="R2" s="537"/>
      <c r="S2" s="537"/>
      <c r="T2" s="537"/>
      <c r="U2" s="537"/>
      <c r="V2" s="537"/>
      <c r="W2" s="537"/>
      <c r="X2" s="537"/>
      <c r="Y2" s="537"/>
      <c r="Z2" s="537"/>
      <c r="AA2" s="537"/>
      <c r="AB2" s="537"/>
      <c r="AC2" s="537"/>
      <c r="AD2" s="537"/>
      <c r="AE2" s="537"/>
      <c r="AF2" s="537"/>
      <c r="AG2" s="537"/>
      <c r="AH2" s="537"/>
      <c r="AI2" s="537"/>
      <c r="AJ2" s="537"/>
      <c r="AK2" s="537"/>
      <c r="AL2" s="537"/>
      <c r="AM2" s="537"/>
      <c r="AN2" s="537"/>
      <c r="AO2" s="537"/>
      <c r="AP2" s="537"/>
      <c r="AQ2" s="537"/>
      <c r="AR2" s="537"/>
      <c r="AS2" s="537"/>
      <c r="AT2" s="537"/>
      <c r="AU2" s="537"/>
      <c r="AV2" s="537"/>
      <c r="AW2" s="537"/>
      <c r="AX2" s="537"/>
      <c r="AY2" s="537"/>
      <c r="AZ2" s="537"/>
      <c r="BA2" s="537"/>
      <c r="BB2" s="537"/>
      <c r="BC2" s="537"/>
      <c r="BD2" s="537"/>
      <c r="BE2" s="537"/>
      <c r="BF2" s="537"/>
      <c r="BG2" s="537"/>
      <c r="BH2" s="537"/>
      <c r="BI2" s="537"/>
      <c r="BJ2" s="537"/>
      <c r="BK2" s="537"/>
      <c r="BL2" s="537"/>
      <c r="BM2" s="537"/>
      <c r="BN2" s="537"/>
      <c r="BO2" s="537"/>
      <c r="BP2" s="537"/>
      <c r="BQ2" s="537"/>
      <c r="BR2" s="537"/>
      <c r="BS2" s="537"/>
      <c r="BT2" s="537"/>
      <c r="BU2" s="537"/>
      <c r="BV2" s="537"/>
      <c r="BW2" s="537"/>
      <c r="BX2" s="537"/>
      <c r="BY2" s="537"/>
      <c r="BZ2" s="537"/>
      <c r="CA2" s="537"/>
      <c r="CB2" s="537"/>
      <c r="CC2" s="537"/>
      <c r="CD2" s="537"/>
      <c r="CE2" s="537"/>
    </row>
    <row r="3" spans="2:85" ht="12.75" customHeight="1" x14ac:dyDescent="0.3">
      <c r="B3" s="6"/>
      <c r="C3" s="6"/>
      <c r="D3" s="6"/>
      <c r="E3" s="590"/>
      <c r="F3" s="590"/>
      <c r="G3" s="590"/>
      <c r="H3" s="590"/>
      <c r="I3" s="590"/>
      <c r="J3" s="590"/>
      <c r="K3" s="590"/>
      <c r="L3" s="590"/>
      <c r="M3" s="590"/>
      <c r="N3" s="590"/>
      <c r="O3" s="590"/>
      <c r="P3" s="591"/>
      <c r="Q3" s="590"/>
      <c r="R3" s="590"/>
      <c r="S3" s="590"/>
      <c r="T3" s="590"/>
      <c r="U3" s="590"/>
      <c r="V3" s="590"/>
      <c r="W3" s="590"/>
      <c r="X3" s="590"/>
      <c r="Y3" s="590"/>
      <c r="Z3" s="590"/>
      <c r="AA3" s="590"/>
      <c r="AB3" s="591"/>
      <c r="AC3" s="590"/>
      <c r="AD3" s="590"/>
      <c r="AE3" s="590"/>
      <c r="AF3" s="590"/>
      <c r="AG3" s="590"/>
      <c r="AH3" s="590"/>
      <c r="AI3" s="590"/>
      <c r="AJ3" s="590"/>
      <c r="AK3" s="590"/>
      <c r="AL3" s="590"/>
      <c r="AM3" s="590"/>
      <c r="AN3" s="590"/>
      <c r="AO3" s="590"/>
      <c r="AP3" s="590"/>
      <c r="AQ3" s="590"/>
      <c r="AR3" s="590"/>
      <c r="AS3" s="590"/>
      <c r="AT3" s="590"/>
      <c r="AU3" s="590"/>
      <c r="AV3" s="590"/>
      <c r="AW3" s="590"/>
      <c r="AX3" s="590"/>
      <c r="AY3" s="590"/>
      <c r="AZ3" s="590"/>
      <c r="BA3" s="590"/>
      <c r="BB3" s="590"/>
      <c r="BC3" s="590"/>
      <c r="BD3" s="590"/>
      <c r="BE3" s="590"/>
      <c r="BF3" s="590"/>
      <c r="BG3" s="590"/>
      <c r="BH3" s="590"/>
      <c r="BI3" s="590"/>
      <c r="BJ3" s="590"/>
      <c r="BK3" s="590"/>
      <c r="BL3" s="590"/>
      <c r="BM3" s="590"/>
      <c r="BN3" s="590"/>
      <c r="BO3" s="590"/>
      <c r="BP3" s="590"/>
      <c r="BQ3" s="590"/>
      <c r="BR3" s="590"/>
      <c r="BS3" s="590"/>
      <c r="BT3" s="590"/>
      <c r="BU3" s="590"/>
      <c r="BV3" s="590"/>
      <c r="BW3" s="590"/>
      <c r="BX3" s="590"/>
      <c r="BY3" s="592" t="s">
        <v>144</v>
      </c>
      <c r="BZ3" s="590"/>
      <c r="CA3" s="590"/>
      <c r="CB3" s="590"/>
      <c r="CC3" s="590"/>
      <c r="CD3" s="590"/>
      <c r="CE3" s="590"/>
    </row>
    <row r="4" spans="2:85" ht="12.75" customHeight="1" x14ac:dyDescent="0.3">
      <c r="B4" s="6"/>
      <c r="C4" s="6"/>
      <c r="D4" s="6"/>
      <c r="E4" s="593" t="str">
        <f>'Model P&amp;L'!N4</f>
        <v>Actual</v>
      </c>
      <c r="F4" s="594" t="str">
        <f>'Model P&amp;L'!O4</f>
        <v>Actual</v>
      </c>
      <c r="G4" s="594" t="str">
        <f>'Model P&amp;L'!P4</f>
        <v>Actual</v>
      </c>
      <c r="H4" s="594" t="str">
        <f>'Model P&amp;L'!Q4</f>
        <v>Actual</v>
      </c>
      <c r="I4" s="594" t="str">
        <f>'Model P&amp;L'!R4</f>
        <v>Actual</v>
      </c>
      <c r="J4" s="594" t="str">
        <f>'Model P&amp;L'!S4</f>
        <v>Actual</v>
      </c>
      <c r="K4" s="594" t="str">
        <f>'Model P&amp;L'!T4</f>
        <v>Actual</v>
      </c>
      <c r="L4" s="594" t="str">
        <f>'Model P&amp;L'!U4</f>
        <v>Actual</v>
      </c>
      <c r="M4" s="594" t="str">
        <f>'Model P&amp;L'!V4</f>
        <v>Actual</v>
      </c>
      <c r="N4" s="594" t="str">
        <f>'Model P&amp;L'!W4</f>
        <v>Actual</v>
      </c>
      <c r="O4" s="594" t="str">
        <f>'Model P&amp;L'!X4</f>
        <v>Actual</v>
      </c>
      <c r="P4" s="595" t="str">
        <f>'Model P&amp;L'!Y4</f>
        <v>Actual</v>
      </c>
      <c r="Q4" s="594" t="str">
        <f>'Model P&amp;L'!Z4</f>
        <v>Actual</v>
      </c>
      <c r="R4" s="594" t="str">
        <f>'Model P&amp;L'!AA4</f>
        <v>Actual</v>
      </c>
      <c r="S4" s="594" t="str">
        <f>'Model P&amp;L'!AB4</f>
        <v>Actual</v>
      </c>
      <c r="T4" s="594" t="str">
        <f>'Model P&amp;L'!AC4</f>
        <v>Actual</v>
      </c>
      <c r="U4" s="594" t="str">
        <f>'Model P&amp;L'!AD4</f>
        <v>Actual</v>
      </c>
      <c r="V4" s="594" t="str">
        <f>'Model P&amp;L'!AE4</f>
        <v>Actual</v>
      </c>
      <c r="W4" s="594" t="str">
        <f>'Model P&amp;L'!AF4</f>
        <v>Actual</v>
      </c>
      <c r="X4" s="594" t="str">
        <f>'Model P&amp;L'!AG4</f>
        <v>Actual</v>
      </c>
      <c r="Y4" s="594" t="str">
        <f>'Model P&amp;L'!AH4</f>
        <v>Actual</v>
      </c>
      <c r="Z4" s="594" t="str">
        <f>'Model P&amp;L'!AI4</f>
        <v>Actual</v>
      </c>
      <c r="AA4" s="594" t="str">
        <f>'Model P&amp;L'!AJ4</f>
        <v>Actual</v>
      </c>
      <c r="AB4" s="595" t="str">
        <f>'Model P&amp;L'!AK4</f>
        <v>Actual</v>
      </c>
      <c r="AC4" s="594" t="str">
        <f>'Model P&amp;L'!AL4</f>
        <v>Actual</v>
      </c>
      <c r="AD4" s="594" t="str">
        <f>'Model P&amp;L'!AM4</f>
        <v>Forecast</v>
      </c>
      <c r="AE4" s="594" t="str">
        <f>'Model P&amp;L'!AN4</f>
        <v>Forecast</v>
      </c>
      <c r="AF4" s="594" t="str">
        <f>'Model P&amp;L'!AO4</f>
        <v>Forecast</v>
      </c>
      <c r="AG4" s="594" t="str">
        <f>'Model P&amp;L'!AP4</f>
        <v>Forecast</v>
      </c>
      <c r="AH4" s="594" t="str">
        <f>'Model P&amp;L'!AQ4</f>
        <v>Forecast</v>
      </c>
      <c r="AI4" s="594" t="str">
        <f>'Model P&amp;L'!AR4</f>
        <v>Forecast</v>
      </c>
      <c r="AJ4" s="594" t="str">
        <f>'Model P&amp;L'!AS4</f>
        <v>Forecast</v>
      </c>
      <c r="AK4" s="594" t="str">
        <f>'Model P&amp;L'!AT4</f>
        <v>Forecast</v>
      </c>
      <c r="AL4" s="594" t="str">
        <f>'Model P&amp;L'!AU4</f>
        <v>Forecast</v>
      </c>
      <c r="AM4" s="594" t="str">
        <f>'Model P&amp;L'!AV4</f>
        <v>Forecast</v>
      </c>
      <c r="AN4" s="595" t="str">
        <f>'Model P&amp;L'!AW4</f>
        <v>Forecast</v>
      </c>
      <c r="AO4" s="594" t="str">
        <f>'Model P&amp;L'!AX4</f>
        <v>Forecast</v>
      </c>
      <c r="AP4" s="594" t="str">
        <f>'Model P&amp;L'!AY4</f>
        <v>Forecast</v>
      </c>
      <c r="AQ4" s="594" t="str">
        <f>'Model P&amp;L'!AZ4</f>
        <v>Forecast</v>
      </c>
      <c r="AR4" s="594" t="str">
        <f>'Model P&amp;L'!BA4</f>
        <v>Forecast</v>
      </c>
      <c r="AS4" s="594" t="str">
        <f>'Model P&amp;L'!BB4</f>
        <v>Forecast</v>
      </c>
      <c r="AT4" s="594" t="str">
        <f>'Model P&amp;L'!BC4</f>
        <v>Forecast</v>
      </c>
      <c r="AU4" s="594" t="str">
        <f>'Model P&amp;L'!BD4</f>
        <v>Forecast</v>
      </c>
      <c r="AV4" s="594" t="str">
        <f>'Model P&amp;L'!BE4</f>
        <v>Forecast</v>
      </c>
      <c r="AW4" s="594" t="str">
        <f>'Model P&amp;L'!BF4</f>
        <v>Forecast</v>
      </c>
      <c r="AX4" s="594" t="str">
        <f>'Model P&amp;L'!BG4</f>
        <v>Forecast</v>
      </c>
      <c r="AY4" s="594" t="str">
        <f>'Model P&amp;L'!BH4</f>
        <v>Forecast</v>
      </c>
      <c r="AZ4" s="596" t="str">
        <f>'Model P&amp;L'!BI4</f>
        <v>Forecast</v>
      </c>
      <c r="BA4" s="594" t="str">
        <f>'Model P&amp;L'!BJ4</f>
        <v>Forecast</v>
      </c>
      <c r="BB4" s="594" t="str">
        <f>'Model P&amp;L'!BK4</f>
        <v>Forecast</v>
      </c>
      <c r="BC4" s="594" t="str">
        <f>'Model P&amp;L'!BL4</f>
        <v>Forecast</v>
      </c>
      <c r="BD4" s="594" t="str">
        <f>'Model P&amp;L'!BM4</f>
        <v>Forecast</v>
      </c>
      <c r="BE4" s="594" t="str">
        <f>'Model P&amp;L'!BN4</f>
        <v>Forecast</v>
      </c>
      <c r="BF4" s="594" t="str">
        <f>'Model P&amp;L'!BO4</f>
        <v>Forecast</v>
      </c>
      <c r="BG4" s="594" t="str">
        <f>'Model P&amp;L'!BP4</f>
        <v>Forecast</v>
      </c>
      <c r="BH4" s="594" t="str">
        <f>'Model P&amp;L'!BQ4</f>
        <v>Forecast</v>
      </c>
      <c r="BI4" s="594" t="str">
        <f>'Model P&amp;L'!BR4</f>
        <v>Forecast</v>
      </c>
      <c r="BJ4" s="594" t="str">
        <f>'Model P&amp;L'!BS4</f>
        <v>Forecast</v>
      </c>
      <c r="BK4" s="594" t="str">
        <f>'Model P&amp;L'!BT4</f>
        <v>Forecast</v>
      </c>
      <c r="BL4" s="596" t="str">
        <f>'Model P&amp;L'!BU4</f>
        <v>Forecast</v>
      </c>
      <c r="BM4" s="594" t="str">
        <f>'Model P&amp;L'!BV4</f>
        <v>Forecast</v>
      </c>
      <c r="BN4" s="594" t="str">
        <f>'Model P&amp;L'!BW4</f>
        <v>Forecast</v>
      </c>
      <c r="BO4" s="594" t="str">
        <f>'Model P&amp;L'!BX4</f>
        <v>Forecast</v>
      </c>
      <c r="BP4" s="594" t="str">
        <f>'Model P&amp;L'!BY4</f>
        <v>Forecast</v>
      </c>
      <c r="BQ4" s="594" t="str">
        <f>'Model P&amp;L'!BZ4</f>
        <v>Forecast</v>
      </c>
      <c r="BR4" s="594" t="str">
        <f>'Model P&amp;L'!CA4</f>
        <v>Forecast</v>
      </c>
      <c r="BS4" s="594" t="str">
        <f>'Model P&amp;L'!CB4</f>
        <v>Forecast</v>
      </c>
      <c r="BT4" s="594" t="str">
        <f>'Model P&amp;L'!CC4</f>
        <v>Forecast</v>
      </c>
      <c r="BU4" s="594" t="str">
        <f>'Model P&amp;L'!CD4</f>
        <v>Forecast</v>
      </c>
      <c r="BV4" s="594" t="str">
        <f>'Model P&amp;L'!CE4</f>
        <v>Forecast</v>
      </c>
      <c r="BW4" s="594" t="str">
        <f>'Model P&amp;L'!CF4</f>
        <v>Forecast</v>
      </c>
      <c r="BX4" s="596" t="str">
        <f>'Model P&amp;L'!CG4</f>
        <v>Forecast</v>
      </c>
      <c r="BY4" s="142"/>
      <c r="BZ4" s="599"/>
      <c r="CA4" s="600"/>
      <c r="CB4" s="600"/>
      <c r="CC4" s="600"/>
      <c r="CD4" s="600"/>
      <c r="CE4" s="601"/>
      <c r="CF4" s="152"/>
    </row>
    <row r="5" spans="2:85" s="26" customFormat="1" ht="12.75" customHeight="1" x14ac:dyDescent="0.3">
      <c r="B5" s="59"/>
      <c r="C5" s="253" t="s">
        <v>145</v>
      </c>
      <c r="D5" s="59"/>
      <c r="E5" s="597">
        <f>'Model P&amp;L'!N9</f>
        <v>43101</v>
      </c>
      <c r="F5" s="597">
        <f>'Model P&amp;L'!O9</f>
        <v>43159</v>
      </c>
      <c r="G5" s="597">
        <f>'Model P&amp;L'!P9</f>
        <v>43190</v>
      </c>
      <c r="H5" s="597">
        <f>'Model P&amp;L'!Q9</f>
        <v>43220</v>
      </c>
      <c r="I5" s="597">
        <f>'Model P&amp;L'!R9</f>
        <v>43251</v>
      </c>
      <c r="J5" s="597">
        <f>'Model P&amp;L'!S9</f>
        <v>43281</v>
      </c>
      <c r="K5" s="597">
        <f>'Model P&amp;L'!T9</f>
        <v>43312</v>
      </c>
      <c r="L5" s="597">
        <f>'Model P&amp;L'!U9</f>
        <v>43343</v>
      </c>
      <c r="M5" s="597">
        <f>'Model P&amp;L'!V9</f>
        <v>43373</v>
      </c>
      <c r="N5" s="597">
        <f>'Model P&amp;L'!W9</f>
        <v>43404</v>
      </c>
      <c r="O5" s="597">
        <f>'Model P&amp;L'!X9</f>
        <v>43434</v>
      </c>
      <c r="P5" s="598">
        <f>'Model P&amp;L'!Y9</f>
        <v>43465</v>
      </c>
      <c r="Q5" s="597">
        <f>'Model P&amp;L'!Z9</f>
        <v>43496</v>
      </c>
      <c r="R5" s="597">
        <f>'Model P&amp;L'!AA9</f>
        <v>43524</v>
      </c>
      <c r="S5" s="597">
        <f>'Model P&amp;L'!AB9</f>
        <v>43555</v>
      </c>
      <c r="T5" s="597">
        <f>'Model P&amp;L'!AC9</f>
        <v>43585</v>
      </c>
      <c r="U5" s="597">
        <f>'Model P&amp;L'!AD9</f>
        <v>43616</v>
      </c>
      <c r="V5" s="597">
        <f>'Model P&amp;L'!AE9</f>
        <v>43646</v>
      </c>
      <c r="W5" s="597">
        <f>'Model P&amp;L'!AF9</f>
        <v>43677</v>
      </c>
      <c r="X5" s="597">
        <f>'Model P&amp;L'!AG9</f>
        <v>43708</v>
      </c>
      <c r="Y5" s="597">
        <f>'Model P&amp;L'!AH9</f>
        <v>43738</v>
      </c>
      <c r="Z5" s="597">
        <f>'Model P&amp;L'!AI9</f>
        <v>43769</v>
      </c>
      <c r="AA5" s="597">
        <f>'Model P&amp;L'!AJ9</f>
        <v>43799</v>
      </c>
      <c r="AB5" s="598">
        <f>'Model P&amp;L'!AK9</f>
        <v>43830</v>
      </c>
      <c r="AC5" s="597">
        <f>'Model P&amp;L'!AL9</f>
        <v>43861</v>
      </c>
      <c r="AD5" s="597">
        <f>'Model P&amp;L'!AM9</f>
        <v>43890</v>
      </c>
      <c r="AE5" s="597">
        <f>'Model P&amp;L'!AN9</f>
        <v>43921</v>
      </c>
      <c r="AF5" s="597">
        <f>'Model P&amp;L'!AO9</f>
        <v>43951</v>
      </c>
      <c r="AG5" s="597">
        <f>'Model P&amp;L'!AP9</f>
        <v>43982</v>
      </c>
      <c r="AH5" s="597">
        <f>'Model P&amp;L'!AQ9</f>
        <v>44012</v>
      </c>
      <c r="AI5" s="597">
        <f>'Model P&amp;L'!AR9</f>
        <v>44043</v>
      </c>
      <c r="AJ5" s="597">
        <f>'Model P&amp;L'!AS9</f>
        <v>44074</v>
      </c>
      <c r="AK5" s="597">
        <f>'Model P&amp;L'!AT9</f>
        <v>44104</v>
      </c>
      <c r="AL5" s="597">
        <f>'Model P&amp;L'!AU9</f>
        <v>44135</v>
      </c>
      <c r="AM5" s="597">
        <f>'Model P&amp;L'!AV9</f>
        <v>44165</v>
      </c>
      <c r="AN5" s="598">
        <f>'Model P&amp;L'!AW9</f>
        <v>44196</v>
      </c>
      <c r="AO5" s="597">
        <f>'Model P&amp;L'!AX9</f>
        <v>44227</v>
      </c>
      <c r="AP5" s="597">
        <f>'Model P&amp;L'!AY9</f>
        <v>44255</v>
      </c>
      <c r="AQ5" s="597">
        <f>'Model P&amp;L'!AZ9</f>
        <v>44286</v>
      </c>
      <c r="AR5" s="597">
        <f>'Model P&amp;L'!BA9</f>
        <v>44316</v>
      </c>
      <c r="AS5" s="597">
        <f>'Model P&amp;L'!BB9</f>
        <v>44347</v>
      </c>
      <c r="AT5" s="597">
        <f>'Model P&amp;L'!BC9</f>
        <v>44377</v>
      </c>
      <c r="AU5" s="597">
        <f>'Model P&amp;L'!BD9</f>
        <v>44408</v>
      </c>
      <c r="AV5" s="597">
        <f>'Model P&amp;L'!BE9</f>
        <v>44439</v>
      </c>
      <c r="AW5" s="597">
        <f>'Model P&amp;L'!BF9</f>
        <v>44469</v>
      </c>
      <c r="AX5" s="597">
        <f>'Model P&amp;L'!BG9</f>
        <v>44500</v>
      </c>
      <c r="AY5" s="597">
        <f>'Model P&amp;L'!BH9</f>
        <v>44530</v>
      </c>
      <c r="AZ5" s="598">
        <f>'Model P&amp;L'!BI9</f>
        <v>44561</v>
      </c>
      <c r="BA5" s="597">
        <f>'Model P&amp;L'!BJ9</f>
        <v>44592</v>
      </c>
      <c r="BB5" s="597">
        <f>'Model P&amp;L'!BK9</f>
        <v>44620</v>
      </c>
      <c r="BC5" s="597">
        <f>'Model P&amp;L'!BL9</f>
        <v>44651</v>
      </c>
      <c r="BD5" s="597">
        <f>'Model P&amp;L'!BM9</f>
        <v>44681</v>
      </c>
      <c r="BE5" s="597">
        <f>'Model P&amp;L'!BN9</f>
        <v>44712</v>
      </c>
      <c r="BF5" s="597">
        <f>'Model P&amp;L'!BO9</f>
        <v>44742</v>
      </c>
      <c r="BG5" s="597">
        <f>'Model P&amp;L'!BP9</f>
        <v>44773</v>
      </c>
      <c r="BH5" s="597">
        <f>'Model P&amp;L'!BQ9</f>
        <v>44804</v>
      </c>
      <c r="BI5" s="597">
        <f>'Model P&amp;L'!BR9</f>
        <v>44834</v>
      </c>
      <c r="BJ5" s="597">
        <f>'Model P&amp;L'!BS9</f>
        <v>44865</v>
      </c>
      <c r="BK5" s="597">
        <f>'Model P&amp;L'!BT9</f>
        <v>44895</v>
      </c>
      <c r="BL5" s="598">
        <f>'Model P&amp;L'!BU9</f>
        <v>44926</v>
      </c>
      <c r="BM5" s="597">
        <f>'Model P&amp;L'!BV9</f>
        <v>44957</v>
      </c>
      <c r="BN5" s="597">
        <f>'Model P&amp;L'!BW9</f>
        <v>44985</v>
      </c>
      <c r="BO5" s="597">
        <f>'Model P&amp;L'!BX9</f>
        <v>45016</v>
      </c>
      <c r="BP5" s="597">
        <f>'Model P&amp;L'!BY9</f>
        <v>45046</v>
      </c>
      <c r="BQ5" s="597">
        <f>'Model P&amp;L'!BZ9</f>
        <v>45077</v>
      </c>
      <c r="BR5" s="597">
        <f>'Model P&amp;L'!CA9</f>
        <v>45107</v>
      </c>
      <c r="BS5" s="597">
        <f>'Model P&amp;L'!CB9</f>
        <v>45138</v>
      </c>
      <c r="BT5" s="597">
        <f>'Model P&amp;L'!CC9</f>
        <v>45169</v>
      </c>
      <c r="BU5" s="597">
        <f>'Model P&amp;L'!CD9</f>
        <v>45199</v>
      </c>
      <c r="BV5" s="597">
        <f>'Model P&amp;L'!CE9</f>
        <v>45230</v>
      </c>
      <c r="BW5" s="597">
        <f>'Model P&amp;L'!CF9</f>
        <v>45260</v>
      </c>
      <c r="BX5" s="598">
        <f>'Model P&amp;L'!CG9</f>
        <v>45291</v>
      </c>
      <c r="BY5" s="60"/>
      <c r="BZ5" s="597" t="str">
        <f>"FY "&amp;YEAR(P5)</f>
        <v>FY 2018</v>
      </c>
      <c r="CA5" s="597" t="str">
        <f>"FY "&amp;YEAR(AB5)</f>
        <v>FY 2019</v>
      </c>
      <c r="CB5" s="597" t="str">
        <f>"FY "&amp;YEAR(AN5)</f>
        <v>FY 2020</v>
      </c>
      <c r="CC5" s="597" t="str">
        <f>"FY "&amp;YEAR(AZ5)</f>
        <v>FY 2021</v>
      </c>
      <c r="CD5" s="597" t="str">
        <f>"FY "&amp;YEAR(BL5)</f>
        <v>FY 2022</v>
      </c>
      <c r="CE5" s="597" t="str">
        <f>"FY "&amp;YEAR(BX5)</f>
        <v>FY 2023</v>
      </c>
      <c r="CF5" s="153"/>
    </row>
    <row r="6" spans="2:85" ht="12.65" customHeight="1" x14ac:dyDescent="0.3">
      <c r="B6" s="602" t="s">
        <v>146</v>
      </c>
      <c r="C6" s="109"/>
      <c r="D6" s="109"/>
      <c r="E6" s="603"/>
      <c r="F6" s="603"/>
      <c r="G6" s="603"/>
      <c r="H6" s="603"/>
      <c r="I6" s="603"/>
      <c r="J6" s="603"/>
      <c r="K6" s="603"/>
      <c r="L6" s="603"/>
      <c r="M6" s="603"/>
      <c r="N6" s="603"/>
      <c r="O6" s="603"/>
      <c r="P6" s="604"/>
      <c r="Q6" s="603"/>
      <c r="R6" s="603"/>
      <c r="S6" s="603"/>
      <c r="T6" s="603"/>
      <c r="U6" s="603"/>
      <c r="V6" s="603"/>
      <c r="W6" s="603"/>
      <c r="X6" s="603"/>
      <c r="Y6" s="603"/>
      <c r="Z6" s="603"/>
      <c r="AA6" s="603"/>
      <c r="AB6" s="604"/>
      <c r="AC6" s="603"/>
      <c r="AD6" s="603"/>
      <c r="AE6" s="603"/>
      <c r="AF6" s="603"/>
      <c r="AG6" s="603"/>
      <c r="AH6" s="603"/>
      <c r="AI6" s="603"/>
      <c r="AJ6" s="603"/>
      <c r="AK6" s="603"/>
      <c r="AL6" s="603"/>
      <c r="AM6" s="603"/>
      <c r="AN6" s="604"/>
      <c r="AO6" s="603"/>
      <c r="AP6" s="603"/>
      <c r="AQ6" s="603"/>
      <c r="AR6" s="603"/>
      <c r="AS6" s="603"/>
      <c r="AT6" s="603"/>
      <c r="AU6" s="603"/>
      <c r="AV6" s="603"/>
      <c r="AW6" s="603"/>
      <c r="AX6" s="603"/>
      <c r="AY6" s="603"/>
      <c r="AZ6" s="604"/>
      <c r="BA6" s="603"/>
      <c r="BB6" s="603"/>
      <c r="BC6" s="603"/>
      <c r="BD6" s="603"/>
      <c r="BE6" s="603"/>
      <c r="BF6" s="603"/>
      <c r="BG6" s="603"/>
      <c r="BH6" s="603"/>
      <c r="BI6" s="603"/>
      <c r="BJ6" s="603"/>
      <c r="BK6" s="603"/>
      <c r="BL6" s="604"/>
      <c r="BM6" s="603"/>
      <c r="BN6" s="603"/>
      <c r="BO6" s="603"/>
      <c r="BP6" s="603"/>
      <c r="BQ6" s="603"/>
      <c r="BR6" s="603"/>
      <c r="BS6" s="603"/>
      <c r="BT6" s="603"/>
      <c r="BU6" s="603"/>
      <c r="BV6" s="603"/>
      <c r="BW6" s="603"/>
      <c r="BX6" s="604"/>
      <c r="BY6" s="16"/>
      <c r="BZ6" s="30"/>
      <c r="CA6" s="30"/>
      <c r="CB6" s="30"/>
      <c r="CC6" s="30"/>
      <c r="CD6" s="30"/>
      <c r="CE6" s="30"/>
      <c r="CF6" s="152"/>
    </row>
    <row r="7" spans="2:85" ht="9" customHeight="1" x14ac:dyDescent="0.3">
      <c r="B7" s="605"/>
      <c r="C7" s="605"/>
      <c r="D7" s="605"/>
      <c r="E7" s="603"/>
      <c r="F7" s="603"/>
      <c r="G7" s="603"/>
      <c r="H7" s="603"/>
      <c r="I7" s="603"/>
      <c r="J7" s="603"/>
      <c r="K7" s="603"/>
      <c r="L7" s="603"/>
      <c r="M7" s="603"/>
      <c r="N7" s="603"/>
      <c r="O7" s="603"/>
      <c r="P7" s="604"/>
      <c r="Q7" s="603"/>
      <c r="R7" s="603"/>
      <c r="S7" s="603"/>
      <c r="T7" s="603"/>
      <c r="U7" s="603"/>
      <c r="V7" s="603"/>
      <c r="W7" s="603"/>
      <c r="X7" s="603"/>
      <c r="Y7" s="603"/>
      <c r="Z7" s="603"/>
      <c r="AA7" s="603"/>
      <c r="AB7" s="604"/>
      <c r="AC7" s="603"/>
      <c r="AD7" s="603"/>
      <c r="AE7" s="603"/>
      <c r="AF7" s="603"/>
      <c r="AG7" s="603"/>
      <c r="AH7" s="603"/>
      <c r="AI7" s="603"/>
      <c r="AJ7" s="603"/>
      <c r="AK7" s="603"/>
      <c r="AL7" s="603"/>
      <c r="AM7" s="603"/>
      <c r="AN7" s="604"/>
      <c r="AO7" s="603"/>
      <c r="AP7" s="603"/>
      <c r="AQ7" s="603"/>
      <c r="AR7" s="603"/>
      <c r="AS7" s="603"/>
      <c r="AT7" s="603"/>
      <c r="AU7" s="603"/>
      <c r="AV7" s="603"/>
      <c r="AW7" s="603"/>
      <c r="AX7" s="603"/>
      <c r="AY7" s="603"/>
      <c r="AZ7" s="604"/>
      <c r="BA7" s="603"/>
      <c r="BB7" s="603"/>
      <c r="BC7" s="603"/>
      <c r="BD7" s="603"/>
      <c r="BE7" s="603"/>
      <c r="BF7" s="603"/>
      <c r="BG7" s="603"/>
      <c r="BH7" s="603"/>
      <c r="BI7" s="603"/>
      <c r="BJ7" s="603"/>
      <c r="BK7" s="603"/>
      <c r="BL7" s="604"/>
      <c r="BM7" s="603"/>
      <c r="BN7" s="603"/>
      <c r="BO7" s="603"/>
      <c r="BP7" s="603"/>
      <c r="BQ7" s="603"/>
      <c r="BR7" s="603"/>
      <c r="BS7" s="603"/>
      <c r="BT7" s="603"/>
      <c r="BU7" s="603"/>
      <c r="BV7" s="603"/>
      <c r="BW7" s="603"/>
      <c r="BX7" s="604"/>
      <c r="BY7" s="16"/>
      <c r="BZ7" s="30"/>
      <c r="CA7" s="30"/>
      <c r="CB7" s="30"/>
      <c r="CC7" s="30"/>
      <c r="CD7" s="30"/>
      <c r="CE7" s="30"/>
      <c r="CF7" s="152"/>
    </row>
    <row r="8" spans="2:85" ht="12.75" customHeight="1" x14ac:dyDescent="0.3">
      <c r="B8" s="558" t="s">
        <v>4</v>
      </c>
      <c r="C8" s="222"/>
      <c r="D8" s="558"/>
      <c r="E8" s="3">
        <f>INDEX('Model P&amp;L'!$B$10:$CG$89,MATCH($B8,'Model P&amp;L'!$B$10:$B$89,0),MATCH(E$5,'Model P&amp;L'!$B$9:$CG$9,0))</f>
        <v>93073.200000000012</v>
      </c>
      <c r="F8" s="3">
        <f>INDEX('Model P&amp;L'!$B$10:$CG$89,MATCH($B8,'Model P&amp;L'!$B$10:$B$89,0),MATCH(F$5,'Model P&amp;L'!$B$9:$CG$9,0))</f>
        <v>84627.98</v>
      </c>
      <c r="G8" s="3">
        <f>INDEX('Model P&amp;L'!$B$10:$CG$89,MATCH($B8,'Model P&amp;L'!$B$10:$B$89,0),MATCH(G$5,'Model P&amp;L'!$B$9:$CG$9,0))</f>
        <v>112573.39</v>
      </c>
      <c r="H8" s="3">
        <f>INDEX('Model P&amp;L'!$B$10:$CG$89,MATCH($B8,'Model P&amp;L'!$B$10:$B$89,0),MATCH(H$5,'Model P&amp;L'!$B$9:$CG$9,0))</f>
        <v>120693.93</v>
      </c>
      <c r="I8" s="3">
        <f>INDEX('Model P&amp;L'!$B$10:$CG$89,MATCH($B8,'Model P&amp;L'!$B$10:$B$89,0),MATCH(I$5,'Model P&amp;L'!$B$9:$CG$9,0))</f>
        <v>118312.57</v>
      </c>
      <c r="J8" s="3">
        <f>INDEX('Model P&amp;L'!$B$10:$CG$89,MATCH($B8,'Model P&amp;L'!$B$10:$B$89,0),MATCH(J$5,'Model P&amp;L'!$B$9:$CG$9,0))</f>
        <v>103374.86</v>
      </c>
      <c r="K8" s="3">
        <f>INDEX('Model P&amp;L'!$B$10:$CG$89,MATCH($B8,'Model P&amp;L'!$B$10:$B$89,0),MATCH(K$5,'Model P&amp;L'!$B$9:$CG$9,0))</f>
        <v>127830.38</v>
      </c>
      <c r="L8" s="3">
        <f>INDEX('Model P&amp;L'!$B$10:$CG$89,MATCH($B8,'Model P&amp;L'!$B$10:$B$89,0),MATCH(L$5,'Model P&amp;L'!$B$9:$CG$9,0))</f>
        <v>133648.25</v>
      </c>
      <c r="M8" s="3">
        <f>INDEX('Model P&amp;L'!$B$10:$CG$89,MATCH($B8,'Model P&amp;L'!$B$10:$B$89,0),MATCH(M$5,'Model P&amp;L'!$B$9:$CG$9,0))</f>
        <v>130540.52000000002</v>
      </c>
      <c r="N8" s="3">
        <f>INDEX('Model P&amp;L'!$B$10:$CG$89,MATCH($B8,'Model P&amp;L'!$B$10:$B$89,0),MATCH(N$5,'Model P&amp;L'!$B$9:$CG$9,0))</f>
        <v>169682.23</v>
      </c>
      <c r="O8" s="3">
        <f>INDEX('Model P&amp;L'!$B$10:$CG$89,MATCH($B8,'Model P&amp;L'!$B$10:$B$89,0),MATCH(O$5,'Model P&amp;L'!$B$9:$CG$9,0))</f>
        <v>126412.68</v>
      </c>
      <c r="P8" s="16">
        <f>INDEX('Model P&amp;L'!$B$10:$CG$89,MATCH($B8,'Model P&amp;L'!$B$10:$B$89,0),MATCH(P$5,'Model P&amp;L'!$B$9:$CG$9,0))</f>
        <v>127934.14000000001</v>
      </c>
      <c r="Q8" s="3">
        <f>INDEX('Model P&amp;L'!$B$10:$CG$89,MATCH($B8,'Model P&amp;L'!$B$10:$B$89,0),MATCH(Q$5,'Model P&amp;L'!$B$9:$CG$9,0))</f>
        <v>170501.81</v>
      </c>
      <c r="R8" s="3">
        <f>INDEX('Model P&amp;L'!$B$10:$CG$89,MATCH($B8,'Model P&amp;L'!$B$10:$B$89,0),MATCH(R$5,'Model P&amp;L'!$B$9:$CG$9,0))</f>
        <v>163345.76999999999</v>
      </c>
      <c r="S8" s="3">
        <f>INDEX('Model P&amp;L'!$B$10:$CG$89,MATCH($B8,'Model P&amp;L'!$B$10:$B$89,0),MATCH(S$5,'Model P&amp;L'!$B$9:$CG$9,0))</f>
        <v>177252.04</v>
      </c>
      <c r="T8" s="3">
        <f>INDEX('Model P&amp;L'!$B$10:$CG$89,MATCH($B8,'Model P&amp;L'!$B$10:$B$89,0),MATCH(T$5,'Model P&amp;L'!$B$9:$CG$9,0))</f>
        <v>156298.97</v>
      </c>
      <c r="U8" s="3">
        <f>INDEX('Model P&amp;L'!$B$10:$CG$89,MATCH($B8,'Model P&amp;L'!$B$10:$B$89,0),MATCH(U$5,'Model P&amp;L'!$B$9:$CG$9,0))</f>
        <v>201712.97</v>
      </c>
      <c r="V8" s="3">
        <f>INDEX('Model P&amp;L'!$B$10:$CG$89,MATCH($B8,'Model P&amp;L'!$B$10:$B$89,0),MATCH(V$5,'Model P&amp;L'!$B$9:$CG$9,0))</f>
        <v>168116.96000000002</v>
      </c>
      <c r="W8" s="3">
        <f>INDEX('Model P&amp;L'!$B$10:$CG$89,MATCH($B8,'Model P&amp;L'!$B$10:$B$89,0),MATCH(W$5,'Model P&amp;L'!$B$9:$CG$9,0))</f>
        <v>210907.33</v>
      </c>
      <c r="X8" s="3">
        <f>INDEX('Model P&amp;L'!$B$10:$CG$89,MATCH($B8,'Model P&amp;L'!$B$10:$B$89,0),MATCH(X$5,'Model P&amp;L'!$B$9:$CG$9,0))</f>
        <v>190304.16</v>
      </c>
      <c r="Y8" s="3">
        <f>INDEX('Model P&amp;L'!$B$10:$CG$89,MATCH($B8,'Model P&amp;L'!$B$10:$B$89,0),MATCH(Y$5,'Model P&amp;L'!$B$9:$CG$9,0))</f>
        <v>204720.80000000002</v>
      </c>
      <c r="Z8" s="3">
        <f>INDEX('Model P&amp;L'!$B$10:$CG$89,MATCH($B8,'Model P&amp;L'!$B$10:$B$89,0),MATCH(Z$5,'Model P&amp;L'!$B$9:$CG$9,0))</f>
        <v>276150.26999999996</v>
      </c>
      <c r="AA8" s="3">
        <f>INDEX('Model P&amp;L'!$B$10:$CG$89,MATCH($B8,'Model P&amp;L'!$B$10:$B$89,0),MATCH(AA$5,'Model P&amp;L'!$B$9:$CG$9,0))</f>
        <v>215454.6</v>
      </c>
      <c r="AB8" s="16">
        <f>INDEX('Model P&amp;L'!$B$10:$CG$89,MATCH($B8,'Model P&amp;L'!$B$10:$B$89,0),MATCH(AB$5,'Model P&amp;L'!$B$9:$CG$9,0))</f>
        <v>254520.78000000003</v>
      </c>
      <c r="AC8" s="3">
        <f>INDEX('Model P&amp;L'!$B$10:$CG$89,MATCH($B8,'Model P&amp;L'!$B$10:$B$89,0),MATCH(AC$5,'Model P&amp;L'!$B$9:$CG$9,0))</f>
        <v>297714.78999999998</v>
      </c>
      <c r="AD8" s="3">
        <f>INDEX('Model P&amp;L'!$B$10:$CG$89,MATCH($B8,'Model P&amp;L'!$B$10:$B$89,0),MATCH(AD$5,'Model P&amp;L'!$B$9:$CG$9,0))</f>
        <v>348552.19116666663</v>
      </c>
      <c r="AE8" s="3">
        <f>INDEX('Model P&amp;L'!$B$10:$CG$89,MATCH($B8,'Model P&amp;L'!$B$10:$B$89,0),MATCH(AE$5,'Model P&amp;L'!$B$9:$CG$9,0))</f>
        <v>366552.03983333334</v>
      </c>
      <c r="AF8" s="3">
        <f>INDEX('Model P&amp;L'!$B$10:$CG$89,MATCH($B8,'Model P&amp;L'!$B$10:$B$89,0),MATCH(AF$5,'Model P&amp;L'!$B$9:$CG$9,0))</f>
        <v>353762.59366666665</v>
      </c>
      <c r="AG8" s="3">
        <f>INDEX('Model P&amp;L'!$B$10:$CG$89,MATCH($B8,'Model P&amp;L'!$B$10:$B$89,0),MATCH(AG$5,'Model P&amp;L'!$B$9:$CG$9,0))</f>
        <v>399131.24616666662</v>
      </c>
      <c r="AH8" s="3">
        <f>INDEX('Model P&amp;L'!$B$10:$CG$89,MATCH($B8,'Model P&amp;L'!$B$10:$B$89,0),MATCH(AH$5,'Model P&amp;L'!$B$9:$CG$9,0))</f>
        <v>363661.05683333334</v>
      </c>
      <c r="AI8" s="3">
        <f>INDEX('Model P&amp;L'!$B$10:$CG$89,MATCH($B8,'Model P&amp;L'!$B$10:$B$89,0),MATCH(AI$5,'Model P&amp;L'!$B$9:$CG$9,0))</f>
        <v>395918.95799999998</v>
      </c>
      <c r="AJ8" s="3">
        <f>INDEX('Model P&amp;L'!$B$10:$CG$89,MATCH($B8,'Model P&amp;L'!$B$10:$B$89,0),MATCH(AJ$5,'Model P&amp;L'!$B$9:$CG$9,0))</f>
        <v>381859.29850000003</v>
      </c>
      <c r="AK8" s="3">
        <f>INDEX('Model P&amp;L'!$B$10:$CG$89,MATCH($B8,'Model P&amp;L'!$B$10:$B$89,0),MATCH(AK$5,'Model P&amp;L'!$B$9:$CG$9,0))</f>
        <v>400520.38750000007</v>
      </c>
      <c r="AL8" s="3">
        <f>INDEX('Model P&amp;L'!$B$10:$CG$89,MATCH($B8,'Model P&amp;L'!$B$10:$B$89,0),MATCH(AL$5,'Model P&amp;L'!$B$9:$CG$9,0))</f>
        <v>467183.18283333333</v>
      </c>
      <c r="AM8" s="3">
        <f>INDEX('Model P&amp;L'!$B$10:$CG$89,MATCH($B8,'Model P&amp;L'!$B$10:$B$89,0),MATCH(AM$5,'Model P&amp;L'!$B$9:$CG$9,0))</f>
        <v>428204.34083333338</v>
      </c>
      <c r="AN8" s="16">
        <f>INDEX('Model P&amp;L'!$B$10:$CG$89,MATCH($B8,'Model P&amp;L'!$B$10:$B$89,0),MATCH(AN$5,'Model P&amp;L'!$B$9:$CG$9,0))</f>
        <v>480565.41883333342</v>
      </c>
      <c r="AO8" s="3">
        <f>INDEX('Model P&amp;L'!$B$10:$CG$89,MATCH($B8,'Model P&amp;L'!$B$10:$B$89,0),MATCH(AO$5,'Model P&amp;L'!$B$9:$CG$9,0))</f>
        <v>520809.84566666663</v>
      </c>
      <c r="AP8" s="3">
        <f>INDEX('Model P&amp;L'!$B$10:$CG$89,MATCH($B8,'Model P&amp;L'!$B$10:$B$89,0),MATCH(AP$5,'Model P&amp;L'!$B$9:$CG$9,0))</f>
        <v>563951.65415833332</v>
      </c>
      <c r="AQ8" s="3">
        <f>INDEX('Model P&amp;L'!$B$10:$CG$89,MATCH($B8,'Model P&amp;L'!$B$10:$B$89,0),MATCH(AQ$5,'Model P&amp;L'!$B$9:$CG$9,0))</f>
        <v>584199.44219166669</v>
      </c>
      <c r="AR8" s="3">
        <f>INDEX('Model P&amp;L'!$B$10:$CG$89,MATCH($B8,'Model P&amp;L'!$B$10:$B$89,0),MATCH(AR$5,'Model P&amp;L'!$B$9:$CG$9,0))</f>
        <v>578276.32961666677</v>
      </c>
      <c r="AS8" s="3">
        <f>INDEX('Model P&amp;L'!$B$10:$CG$89,MATCH($B8,'Model P&amp;L'!$B$10:$B$89,0),MATCH(AS$5,'Model P&amp;L'!$B$9:$CG$9,0))</f>
        <v>623024.58007499995</v>
      </c>
      <c r="AT8" s="3">
        <f>INDEX('Model P&amp;L'!$B$10:$CG$89,MATCH($B8,'Model P&amp;L'!$B$10:$B$89,0),MATCH(AT$5,'Model P&amp;L'!$B$9:$CG$9,0))</f>
        <v>596585.85664166661</v>
      </c>
      <c r="AU8" s="3">
        <f>INDEX('Model P&amp;L'!$B$10:$CG$89,MATCH($B8,'Model P&amp;L'!$B$10:$B$89,0),MATCH(AU$5,'Model P&amp;L'!$B$9:$CG$9,0))</f>
        <v>628087.10388333327</v>
      </c>
      <c r="AV8" s="3">
        <f>INDEX('Model P&amp;L'!$B$10:$CG$89,MATCH($B8,'Model P&amp;L'!$B$10:$B$89,0),MATCH(AV$5,'Model P&amp;L'!$B$9:$CG$9,0))</f>
        <v>623805.66414166684</v>
      </c>
      <c r="AW8" s="3">
        <f>INDEX('Model P&amp;L'!$B$10:$CG$89,MATCH($B8,'Model P&amp;L'!$B$10:$B$89,0),MATCH(AW$5,'Model P&amp;L'!$B$9:$CG$9,0))</f>
        <v>647089.46479166672</v>
      </c>
      <c r="AX8" s="3">
        <f>INDEX('Model P&amp;L'!$B$10:$CG$89,MATCH($B8,'Model P&amp;L'!$B$10:$B$89,0),MATCH(AX$5,'Model P&amp;L'!$B$9:$CG$9,0))</f>
        <v>710432.52832500008</v>
      </c>
      <c r="AY8" s="3">
        <f>INDEX('Model P&amp;L'!$B$10:$CG$89,MATCH($B8,'Model P&amp;L'!$B$10:$B$89,0),MATCH(AY$5,'Model P&amp;L'!$B$9:$CG$9,0))</f>
        <v>686206.76262499997</v>
      </c>
      <c r="AZ8" s="16">
        <f>INDEX('Model P&amp;L'!$B$10:$CG$89,MATCH($B8,'Model P&amp;L'!$B$10:$B$89,0),MATCH(AZ$5,'Model P&amp;L'!$B$9:$CG$9,0))</f>
        <v>738135.55392500001</v>
      </c>
      <c r="BA8" s="3">
        <f>INDEX('Model P&amp;L'!$B$10:$CG$89,MATCH($B8,'Model P&amp;L'!$B$10:$B$89,0),MATCH(BA$5,'Model P&amp;L'!$B$9:$CG$9,0))</f>
        <v>777291.23340000003</v>
      </c>
      <c r="BB8" s="3">
        <f>INDEX('Model P&amp;L'!$B$10:$CG$89,MATCH($B8,'Model P&amp;L'!$B$10:$B$89,0),MATCH(BB$5,'Model P&amp;L'!$B$9:$CG$9,0))</f>
        <v>818909.68728458323</v>
      </c>
      <c r="BC8" s="3">
        <f>INDEX('Model P&amp;L'!$B$10:$CG$89,MATCH($B8,'Model P&amp;L'!$B$10:$B$89,0),MATCH(BC$5,'Model P&amp;L'!$B$9:$CG$9,0))</f>
        <v>841068.22377958335</v>
      </c>
      <c r="BD8" s="3">
        <f>INDEX('Model P&amp;L'!$B$10:$CG$89,MATCH($B8,'Model P&amp;L'!$B$10:$B$89,0),MATCH(BD$5,'Model P&amp;L'!$B$9:$CG$9,0))</f>
        <v>840981.49475750001</v>
      </c>
      <c r="BE8" s="3">
        <f>INDEX('Model P&amp;L'!$B$10:$CG$89,MATCH($B8,'Model P&amp;L'!$B$10:$B$89,0),MATCH(BE$5,'Model P&amp;L'!$B$9:$CG$9,0))</f>
        <v>883965.42431374989</v>
      </c>
      <c r="BF8" s="3">
        <f>INDEX('Model P&amp;L'!$B$10:$CG$89,MATCH($B8,'Model P&amp;L'!$B$10:$B$89,0),MATCH(BF$5,'Model P&amp;L'!$B$9:$CG$9,0))</f>
        <v>863966.46772874997</v>
      </c>
      <c r="BG8" s="3">
        <f>INDEX('Model P&amp;L'!$B$10:$CG$89,MATCH($B8,'Model P&amp;L'!$B$10:$B$89,0),MATCH(BG$5,'Model P&amp;L'!$B$9:$CG$9,0))</f>
        <v>893216.48621749994</v>
      </c>
      <c r="BH8" s="3">
        <f>INDEX('Model P&amp;L'!$B$10:$CG$89,MATCH($B8,'Model P&amp;L'!$B$10:$B$89,0),MATCH(BH$5,'Model P&amp;L'!$B$9:$CG$9,0))</f>
        <v>894525.17910375015</v>
      </c>
      <c r="BI8" s="3">
        <f>INDEX('Model P&amp;L'!$B$10:$CG$89,MATCH($B8,'Model P&amp;L'!$B$10:$B$89,0),MATCH(BI$5,'Model P&amp;L'!$B$9:$CG$9,0))</f>
        <v>919264.32632291666</v>
      </c>
      <c r="BJ8" s="3">
        <f>INDEX('Model P&amp;L'!$B$10:$CG$89,MATCH($B8,'Model P&amp;L'!$B$10:$B$89,0),MATCH(BJ$5,'Model P&amp;L'!$B$9:$CG$9,0))</f>
        <v>978053.84699291666</v>
      </c>
      <c r="BK8" s="3">
        <f>INDEX('Model P&amp;L'!$B$10:$CG$89,MATCH($B8,'Model P&amp;L'!$B$10:$B$89,0),MATCH(BK$5,'Model P&amp;L'!$B$9:$CG$9,0))</f>
        <v>964883.82114791661</v>
      </c>
      <c r="BL8" s="16">
        <f>INDEX('Model P&amp;L'!$B$10:$CG$89,MATCH($B8,'Model P&amp;L'!$B$10:$B$89,0),MATCH(BL$5,'Model P&amp;L'!$B$9:$CG$9,0))</f>
        <v>1016445.1687529166</v>
      </c>
      <c r="BM8" s="3">
        <f>INDEX('Model P&amp;L'!$B$10:$CG$89,MATCH($B8,'Model P&amp;L'!$B$10:$B$89,0),MATCH(BM$5,'Model P&amp;L'!$B$9:$CG$9,0))</f>
        <v>1054675.4129733334</v>
      </c>
      <c r="BN8" s="3">
        <f>INDEX('Model P&amp;L'!$B$10:$CG$89,MATCH($B8,'Model P&amp;L'!$B$10:$B$89,0),MATCH(BN$5,'Model P&amp;L'!$B$9:$CG$9,0))</f>
        <v>1094999.0154418957</v>
      </c>
      <c r="BO8" s="3">
        <f>INDEX('Model P&amp;L'!$B$10:$CG$89,MATCH($B8,'Model P&amp;L'!$B$10:$B$89,0),MATCH(BO$5,'Model P&amp;L'!$B$9:$CG$9,0))</f>
        <v>1118781.6881293126</v>
      </c>
      <c r="BP8" s="3">
        <f>INDEX('Model P&amp;L'!$B$10:$CG$89,MATCH($B8,'Model P&amp;L'!$B$10:$B$89,0),MATCH(BP$5,'Model P&amp;L'!$B$9:$CG$9,0))</f>
        <v>1123655.8851272082</v>
      </c>
      <c r="BQ8" s="3">
        <f>INDEX('Model P&amp;L'!$B$10:$CG$89,MATCH($B8,'Model P&amp;L'!$B$10:$B$89,0),MATCH(BQ$5,'Model P&amp;L'!$B$9:$CG$9,0))</f>
        <v>1163903.1627500209</v>
      </c>
      <c r="BR8" s="3">
        <f>INDEX('Model P&amp;L'!$B$10:$CG$89,MATCH($B8,'Model P&amp;L'!$B$10:$B$89,0),MATCH(BR$5,'Model P&amp;L'!$B$9:$CG$9,0))</f>
        <v>1148141.0288194376</v>
      </c>
      <c r="BS8" s="3">
        <f>INDEX('Model P&amp;L'!$B$10:$CG$89,MATCH($B8,'Model P&amp;L'!$B$10:$B$89,0),MATCH(BS$5,'Model P&amp;L'!$B$9:$CG$9,0))</f>
        <v>1173869.4299515416</v>
      </c>
      <c r="BT8" s="3">
        <f>INDEX('Model P&amp;L'!$B$10:$CG$89,MATCH($B8,'Model P&amp;L'!$B$10:$B$89,0),MATCH(BT$5,'Model P&amp;L'!$B$9:$CG$9,0))</f>
        <v>1175971.4022381876</v>
      </c>
      <c r="BU8" s="3">
        <f>INDEX('Model P&amp;L'!$B$10:$CG$89,MATCH($B8,'Model P&amp;L'!$B$10:$B$89,0),MATCH(BU$5,'Model P&amp;L'!$B$9:$CG$9,0))</f>
        <v>1196999.6773744791</v>
      </c>
      <c r="BV8" s="3">
        <f>INDEX('Model P&amp;L'!$B$10:$CG$89,MATCH($B8,'Model P&amp;L'!$B$10:$B$89,0),MATCH(BV$5,'Model P&amp;L'!$B$9:$CG$9,0))</f>
        <v>1246970.7699439791</v>
      </c>
      <c r="BW8" s="3">
        <f>INDEX('Model P&amp;L'!$B$10:$CG$89,MATCH($B8,'Model P&amp;L'!$B$10:$B$89,0),MATCH(BW$5,'Model P&amp;L'!$B$9:$CG$9,0))</f>
        <v>1235776.2479757289</v>
      </c>
      <c r="BX8" s="16">
        <f>INDEX('Model P&amp;L'!$B$10:$CG$89,MATCH($B8,'Model P&amp;L'!$B$10:$B$89,0),MATCH(BX$5,'Model P&amp;L'!$B$9:$CG$9,0))</f>
        <v>1279603.3934399791</v>
      </c>
      <c r="BY8" s="16"/>
      <c r="BZ8" s="3">
        <f>SUM(E8:P8)</f>
        <v>1448704.13</v>
      </c>
      <c r="CA8" s="3">
        <f>SUM(Q8:AB8)</f>
        <v>2389286.46</v>
      </c>
      <c r="CB8" s="3">
        <f>SUM(AC8:AN8)</f>
        <v>4683625.5041666673</v>
      </c>
      <c r="CC8" s="3">
        <f>SUM(AO8:AZ8)</f>
        <v>7500604.7860416677</v>
      </c>
      <c r="CD8" s="3">
        <f>SUM(BA8:BL8)</f>
        <v>10692571.359802082</v>
      </c>
      <c r="CE8" s="3">
        <f>SUM(BM8:BX8)</f>
        <v>14013347.114165103</v>
      </c>
      <c r="CF8" s="152"/>
    </row>
    <row r="9" spans="2:85" s="17" customFormat="1" ht="9" customHeight="1" x14ac:dyDescent="0.3">
      <c r="B9" s="606"/>
      <c r="C9" s="606"/>
      <c r="D9" s="606"/>
      <c r="E9" s="39"/>
      <c r="F9" s="39"/>
      <c r="G9" s="39"/>
      <c r="H9" s="39"/>
      <c r="I9" s="39"/>
      <c r="J9" s="39"/>
      <c r="K9" s="39"/>
      <c r="L9" s="39"/>
      <c r="M9" s="39"/>
      <c r="N9" s="39"/>
      <c r="O9" s="39"/>
      <c r="P9" s="40"/>
      <c r="Q9" s="39"/>
      <c r="R9" s="39"/>
      <c r="S9" s="39"/>
      <c r="T9" s="39"/>
      <c r="U9" s="39"/>
      <c r="V9" s="39"/>
      <c r="W9" s="39"/>
      <c r="X9" s="39"/>
      <c r="Y9" s="39"/>
      <c r="Z9" s="39"/>
      <c r="AA9" s="39"/>
      <c r="AB9" s="40"/>
      <c r="AC9" s="39"/>
      <c r="AD9" s="39"/>
      <c r="AE9" s="39"/>
      <c r="AF9" s="39"/>
      <c r="AG9" s="39"/>
      <c r="AH9" s="39"/>
      <c r="AI9" s="39"/>
      <c r="AJ9" s="39"/>
      <c r="AK9" s="39"/>
      <c r="AL9" s="39"/>
      <c r="AM9" s="39"/>
      <c r="AN9" s="40"/>
      <c r="AO9" s="39"/>
      <c r="AP9" s="39"/>
      <c r="AQ9" s="39"/>
      <c r="AR9" s="39"/>
      <c r="AS9" s="39"/>
      <c r="AT9" s="39"/>
      <c r="AU9" s="39"/>
      <c r="AV9" s="39"/>
      <c r="AW9" s="39"/>
      <c r="AX9" s="39"/>
      <c r="AY9" s="39"/>
      <c r="AZ9" s="40"/>
      <c r="BA9" s="39"/>
      <c r="BB9" s="39"/>
      <c r="BC9" s="39"/>
      <c r="BD9" s="39"/>
      <c r="BE9" s="39"/>
      <c r="BF9" s="39"/>
      <c r="BG9" s="39"/>
      <c r="BH9" s="39"/>
      <c r="BI9" s="39"/>
      <c r="BJ9" s="39"/>
      <c r="BK9" s="39"/>
      <c r="BL9" s="40"/>
      <c r="BM9" s="39"/>
      <c r="BN9" s="39"/>
      <c r="BO9" s="39"/>
      <c r="BP9" s="39"/>
      <c r="BQ9" s="39"/>
      <c r="BR9" s="39"/>
      <c r="BS9" s="39"/>
      <c r="BT9" s="39"/>
      <c r="BU9" s="39"/>
      <c r="BV9" s="39"/>
      <c r="BW9" s="39"/>
      <c r="BX9" s="40"/>
      <c r="BY9" s="40"/>
      <c r="BZ9" s="39"/>
      <c r="CA9" s="39"/>
      <c r="CB9" s="39"/>
      <c r="CC9" s="39"/>
      <c r="CD9" s="39"/>
      <c r="CE9" s="39"/>
      <c r="CF9" s="154"/>
    </row>
    <row r="10" spans="2:85" s="17" customFormat="1" ht="15" customHeight="1" thickBot="1" x14ac:dyDescent="0.35">
      <c r="B10" s="607" t="s">
        <v>147</v>
      </c>
      <c r="C10" s="607"/>
      <c r="D10" s="607"/>
      <c r="E10" s="18">
        <f>SUM(E8:E8)</f>
        <v>93073.200000000012</v>
      </c>
      <c r="F10" s="18">
        <f t="shared" ref="F10:AN10" si="0">SUM(F8:F8)</f>
        <v>84627.98</v>
      </c>
      <c r="G10" s="18">
        <f t="shared" si="0"/>
        <v>112573.39</v>
      </c>
      <c r="H10" s="18">
        <f t="shared" si="0"/>
        <v>120693.93</v>
      </c>
      <c r="I10" s="18">
        <f t="shared" si="0"/>
        <v>118312.57</v>
      </c>
      <c r="J10" s="18">
        <f t="shared" si="0"/>
        <v>103374.86</v>
      </c>
      <c r="K10" s="18">
        <f t="shared" si="0"/>
        <v>127830.38</v>
      </c>
      <c r="L10" s="18">
        <f t="shared" si="0"/>
        <v>133648.25</v>
      </c>
      <c r="M10" s="18">
        <f t="shared" si="0"/>
        <v>130540.52000000002</v>
      </c>
      <c r="N10" s="18">
        <f t="shared" si="0"/>
        <v>169682.23</v>
      </c>
      <c r="O10" s="18">
        <f t="shared" si="0"/>
        <v>126412.68</v>
      </c>
      <c r="P10" s="19">
        <f t="shared" si="0"/>
        <v>127934.14000000001</v>
      </c>
      <c r="Q10" s="18">
        <f t="shared" si="0"/>
        <v>170501.81</v>
      </c>
      <c r="R10" s="18">
        <f t="shared" si="0"/>
        <v>163345.76999999999</v>
      </c>
      <c r="S10" s="18">
        <f t="shared" si="0"/>
        <v>177252.04</v>
      </c>
      <c r="T10" s="18">
        <f t="shared" si="0"/>
        <v>156298.97</v>
      </c>
      <c r="U10" s="18">
        <f t="shared" si="0"/>
        <v>201712.97</v>
      </c>
      <c r="V10" s="18">
        <f t="shared" si="0"/>
        <v>168116.96000000002</v>
      </c>
      <c r="W10" s="18">
        <f t="shared" si="0"/>
        <v>210907.33</v>
      </c>
      <c r="X10" s="18">
        <f t="shared" si="0"/>
        <v>190304.16</v>
      </c>
      <c r="Y10" s="18">
        <f t="shared" si="0"/>
        <v>204720.80000000002</v>
      </c>
      <c r="Z10" s="18">
        <f t="shared" si="0"/>
        <v>276150.26999999996</v>
      </c>
      <c r="AA10" s="18">
        <f t="shared" si="0"/>
        <v>215454.6</v>
      </c>
      <c r="AB10" s="19">
        <f t="shared" ref="AB10" si="1">SUM(AB8:AB8)</f>
        <v>254520.78000000003</v>
      </c>
      <c r="AC10" s="18">
        <f t="shared" si="0"/>
        <v>297714.78999999998</v>
      </c>
      <c r="AD10" s="18">
        <f t="shared" si="0"/>
        <v>348552.19116666663</v>
      </c>
      <c r="AE10" s="18">
        <f t="shared" si="0"/>
        <v>366552.03983333334</v>
      </c>
      <c r="AF10" s="18">
        <f t="shared" si="0"/>
        <v>353762.59366666665</v>
      </c>
      <c r="AG10" s="18">
        <f t="shared" si="0"/>
        <v>399131.24616666662</v>
      </c>
      <c r="AH10" s="18">
        <f t="shared" si="0"/>
        <v>363661.05683333334</v>
      </c>
      <c r="AI10" s="18">
        <f t="shared" si="0"/>
        <v>395918.95799999998</v>
      </c>
      <c r="AJ10" s="18">
        <f t="shared" si="0"/>
        <v>381859.29850000003</v>
      </c>
      <c r="AK10" s="18">
        <f t="shared" si="0"/>
        <v>400520.38750000007</v>
      </c>
      <c r="AL10" s="18">
        <f t="shared" si="0"/>
        <v>467183.18283333333</v>
      </c>
      <c r="AM10" s="18">
        <f t="shared" si="0"/>
        <v>428204.34083333338</v>
      </c>
      <c r="AN10" s="19">
        <f t="shared" si="0"/>
        <v>480565.41883333342</v>
      </c>
      <c r="AO10" s="18">
        <f t="shared" ref="AO10:AZ10" si="2">SUM(AO8:AO8)</f>
        <v>520809.84566666663</v>
      </c>
      <c r="AP10" s="18">
        <f t="shared" si="2"/>
        <v>563951.65415833332</v>
      </c>
      <c r="AQ10" s="18">
        <f t="shared" si="2"/>
        <v>584199.44219166669</v>
      </c>
      <c r="AR10" s="18">
        <f t="shared" si="2"/>
        <v>578276.32961666677</v>
      </c>
      <c r="AS10" s="18">
        <f t="shared" si="2"/>
        <v>623024.58007499995</v>
      </c>
      <c r="AT10" s="18">
        <f t="shared" si="2"/>
        <v>596585.85664166661</v>
      </c>
      <c r="AU10" s="18">
        <f t="shared" si="2"/>
        <v>628087.10388333327</v>
      </c>
      <c r="AV10" s="18">
        <f t="shared" si="2"/>
        <v>623805.66414166684</v>
      </c>
      <c r="AW10" s="18">
        <f t="shared" si="2"/>
        <v>647089.46479166672</v>
      </c>
      <c r="AX10" s="18">
        <f t="shared" si="2"/>
        <v>710432.52832500008</v>
      </c>
      <c r="AY10" s="18">
        <f t="shared" si="2"/>
        <v>686206.76262499997</v>
      </c>
      <c r="AZ10" s="19">
        <f t="shared" si="2"/>
        <v>738135.55392500001</v>
      </c>
      <c r="BA10" s="18">
        <f t="shared" ref="BA10:BL10" si="3">SUM(BA8:BA8)</f>
        <v>777291.23340000003</v>
      </c>
      <c r="BB10" s="18">
        <f t="shared" si="3"/>
        <v>818909.68728458323</v>
      </c>
      <c r="BC10" s="18">
        <f t="shared" si="3"/>
        <v>841068.22377958335</v>
      </c>
      <c r="BD10" s="18">
        <f t="shared" si="3"/>
        <v>840981.49475750001</v>
      </c>
      <c r="BE10" s="18">
        <f t="shared" si="3"/>
        <v>883965.42431374989</v>
      </c>
      <c r="BF10" s="18">
        <f t="shared" si="3"/>
        <v>863966.46772874997</v>
      </c>
      <c r="BG10" s="18">
        <f t="shared" si="3"/>
        <v>893216.48621749994</v>
      </c>
      <c r="BH10" s="18">
        <f t="shared" si="3"/>
        <v>894525.17910375015</v>
      </c>
      <c r="BI10" s="18">
        <f t="shared" si="3"/>
        <v>919264.32632291666</v>
      </c>
      <c r="BJ10" s="18">
        <f t="shared" si="3"/>
        <v>978053.84699291666</v>
      </c>
      <c r="BK10" s="18">
        <f t="shared" si="3"/>
        <v>964883.82114791661</v>
      </c>
      <c r="BL10" s="19">
        <f t="shared" si="3"/>
        <v>1016445.1687529166</v>
      </c>
      <c r="BM10" s="18">
        <f t="shared" ref="BM10:BX10" si="4">SUM(BM8:BM8)</f>
        <v>1054675.4129733334</v>
      </c>
      <c r="BN10" s="18">
        <f t="shared" si="4"/>
        <v>1094999.0154418957</v>
      </c>
      <c r="BO10" s="18">
        <f t="shared" si="4"/>
        <v>1118781.6881293126</v>
      </c>
      <c r="BP10" s="18">
        <f t="shared" si="4"/>
        <v>1123655.8851272082</v>
      </c>
      <c r="BQ10" s="18">
        <f t="shared" si="4"/>
        <v>1163903.1627500209</v>
      </c>
      <c r="BR10" s="18">
        <f t="shared" si="4"/>
        <v>1148141.0288194376</v>
      </c>
      <c r="BS10" s="18">
        <f t="shared" si="4"/>
        <v>1173869.4299515416</v>
      </c>
      <c r="BT10" s="18">
        <f t="shared" si="4"/>
        <v>1175971.4022381876</v>
      </c>
      <c r="BU10" s="18">
        <f t="shared" si="4"/>
        <v>1196999.6773744791</v>
      </c>
      <c r="BV10" s="18">
        <f t="shared" si="4"/>
        <v>1246970.7699439791</v>
      </c>
      <c r="BW10" s="18">
        <f t="shared" si="4"/>
        <v>1235776.2479757289</v>
      </c>
      <c r="BX10" s="19">
        <f t="shared" si="4"/>
        <v>1279603.3934399791</v>
      </c>
      <c r="BY10" s="19"/>
      <c r="BZ10" s="18">
        <f>SUM(BZ8:BZ8)</f>
        <v>1448704.13</v>
      </c>
      <c r="CA10" s="18">
        <f>SUM(CA8:CA8)</f>
        <v>2389286.46</v>
      </c>
      <c r="CB10" s="18">
        <f t="shared" ref="CB10:CC10" si="5">SUM(CB8:CB8)</f>
        <v>4683625.5041666673</v>
      </c>
      <c r="CC10" s="18">
        <f t="shared" si="5"/>
        <v>7500604.7860416677</v>
      </c>
      <c r="CD10" s="18">
        <f t="shared" ref="CD10" si="6">SUM(CD8:CD8)</f>
        <v>10692571.359802082</v>
      </c>
      <c r="CE10" s="18">
        <f t="shared" ref="CE10" si="7">SUM(CE8:CE8)</f>
        <v>14013347.114165103</v>
      </c>
      <c r="CF10" s="154"/>
      <c r="CG10" s="20"/>
    </row>
    <row r="11" spans="2:85" s="17" customFormat="1" ht="9" customHeight="1" thickTop="1" x14ac:dyDescent="0.3">
      <c r="B11" s="109"/>
      <c r="C11" s="109"/>
      <c r="D11" s="109"/>
      <c r="E11" s="39"/>
      <c r="F11" s="39"/>
      <c r="G11" s="39"/>
      <c r="H11" s="39"/>
      <c r="I11" s="39"/>
      <c r="J11" s="39"/>
      <c r="K11" s="39"/>
      <c r="L11" s="39"/>
      <c r="M11" s="39"/>
      <c r="N11" s="39"/>
      <c r="O11" s="39"/>
      <c r="P11" s="40"/>
      <c r="Q11" s="39"/>
      <c r="R11" s="39"/>
      <c r="S11" s="39"/>
      <c r="T11" s="39"/>
      <c r="U11" s="39"/>
      <c r="V11" s="39"/>
      <c r="W11" s="39"/>
      <c r="X11" s="39"/>
      <c r="Y11" s="39"/>
      <c r="Z11" s="39"/>
      <c r="AA11" s="39"/>
      <c r="AB11" s="40"/>
      <c r="AC11" s="39"/>
      <c r="AD11" s="39"/>
      <c r="AE11" s="39"/>
      <c r="AF11" s="39"/>
      <c r="AG11" s="39"/>
      <c r="AH11" s="39"/>
      <c r="AI11" s="39"/>
      <c r="AJ11" s="39"/>
      <c r="AK11" s="39"/>
      <c r="AL11" s="39"/>
      <c r="AM11" s="39"/>
      <c r="AN11" s="40"/>
      <c r="AO11" s="39"/>
      <c r="AP11" s="39"/>
      <c r="AQ11" s="39"/>
      <c r="AR11" s="39"/>
      <c r="AS11" s="39"/>
      <c r="AT11" s="39"/>
      <c r="AU11" s="39"/>
      <c r="AV11" s="39"/>
      <c r="AW11" s="39"/>
      <c r="AX11" s="39"/>
      <c r="AY11" s="39"/>
      <c r="AZ11" s="40"/>
      <c r="BA11" s="39"/>
      <c r="BB11" s="39"/>
      <c r="BC11" s="39"/>
      <c r="BD11" s="39"/>
      <c r="BE11" s="39"/>
      <c r="BF11" s="39"/>
      <c r="BG11" s="39"/>
      <c r="BH11" s="39"/>
      <c r="BI11" s="39"/>
      <c r="BJ11" s="39"/>
      <c r="BK11" s="39"/>
      <c r="BL11" s="40"/>
      <c r="BM11" s="39"/>
      <c r="BN11" s="39"/>
      <c r="BO11" s="39"/>
      <c r="BP11" s="39"/>
      <c r="BQ11" s="39"/>
      <c r="BR11" s="39"/>
      <c r="BS11" s="39"/>
      <c r="BT11" s="39"/>
      <c r="BU11" s="39"/>
      <c r="BV11" s="39"/>
      <c r="BW11" s="39"/>
      <c r="BX11" s="40"/>
      <c r="BY11" s="40"/>
      <c r="BZ11" s="39"/>
      <c r="CA11" s="39"/>
      <c r="CB11" s="39"/>
      <c r="CC11" s="39"/>
      <c r="CD11" s="39"/>
      <c r="CE11" s="39"/>
      <c r="CF11" s="154"/>
    </row>
    <row r="12" spans="2:85" s="17" customFormat="1" ht="9" customHeight="1" x14ac:dyDescent="0.3">
      <c r="B12" s="109"/>
      <c r="C12" s="109"/>
      <c r="D12" s="109"/>
      <c r="E12" s="39"/>
      <c r="F12" s="39"/>
      <c r="G12" s="39"/>
      <c r="H12" s="39"/>
      <c r="I12" s="39"/>
      <c r="J12" s="39"/>
      <c r="K12" s="39"/>
      <c r="L12" s="39"/>
      <c r="M12" s="39"/>
      <c r="N12" s="39"/>
      <c r="O12" s="39"/>
      <c r="P12" s="40"/>
      <c r="Q12" s="39"/>
      <c r="R12" s="39"/>
      <c r="S12" s="39"/>
      <c r="T12" s="39"/>
      <c r="U12" s="39"/>
      <c r="V12" s="39"/>
      <c r="W12" s="39"/>
      <c r="X12" s="39"/>
      <c r="Y12" s="39"/>
      <c r="Z12" s="39"/>
      <c r="AA12" s="39"/>
      <c r="AB12" s="40"/>
      <c r="AC12" s="39"/>
      <c r="AD12" s="39"/>
      <c r="AE12" s="39"/>
      <c r="AF12" s="39"/>
      <c r="AG12" s="39"/>
      <c r="AH12" s="39"/>
      <c r="AI12" s="39"/>
      <c r="AJ12" s="39"/>
      <c r="AK12" s="39"/>
      <c r="AL12" s="39"/>
      <c r="AM12" s="39"/>
      <c r="AN12" s="40"/>
      <c r="AO12" s="39"/>
      <c r="AP12" s="39"/>
      <c r="AQ12" s="39"/>
      <c r="AR12" s="39"/>
      <c r="AS12" s="39"/>
      <c r="AT12" s="39"/>
      <c r="AU12" s="39"/>
      <c r="AV12" s="39"/>
      <c r="AW12" s="39"/>
      <c r="AX12" s="39"/>
      <c r="AY12" s="39"/>
      <c r="AZ12" s="40"/>
      <c r="BA12" s="39"/>
      <c r="BB12" s="39"/>
      <c r="BC12" s="39"/>
      <c r="BD12" s="39"/>
      <c r="BE12" s="39"/>
      <c r="BF12" s="39"/>
      <c r="BG12" s="39"/>
      <c r="BH12" s="39"/>
      <c r="BI12" s="39"/>
      <c r="BJ12" s="39"/>
      <c r="BK12" s="39"/>
      <c r="BL12" s="40"/>
      <c r="BM12" s="39"/>
      <c r="BN12" s="39"/>
      <c r="BO12" s="39"/>
      <c r="BP12" s="39"/>
      <c r="BQ12" s="39"/>
      <c r="BR12" s="39"/>
      <c r="BS12" s="39"/>
      <c r="BT12" s="39"/>
      <c r="BU12" s="39"/>
      <c r="BV12" s="39"/>
      <c r="BW12" s="39"/>
      <c r="BX12" s="40"/>
      <c r="BY12" s="40"/>
      <c r="BZ12" s="39"/>
      <c r="CA12" s="39"/>
      <c r="CB12" s="39"/>
      <c r="CC12" s="39"/>
      <c r="CD12" s="39"/>
      <c r="CE12" s="39"/>
      <c r="CF12" s="154"/>
    </row>
    <row r="13" spans="2:85" s="17" customFormat="1" x14ac:dyDescent="0.3">
      <c r="B13" s="558" t="s">
        <v>5</v>
      </c>
      <c r="C13" s="222"/>
      <c r="D13" s="558"/>
      <c r="E13" s="3">
        <f>INDEX('Model P&amp;L'!$B$10:$CG$89,MATCH($B13,'Model P&amp;L'!$B$10:$B$89,0),MATCH(E$5,'Model P&amp;L'!$B$9:$CG$9,0))</f>
        <v>0</v>
      </c>
      <c r="F13" s="24">
        <f>INDEX('Model P&amp;L'!$B$10:$CG$89,MATCH($B13,'Model P&amp;L'!$B$10:$B$89,0),MATCH(F$5,'Model P&amp;L'!$B$9:$CG$9,0))</f>
        <v>1990</v>
      </c>
      <c r="G13" s="24">
        <f>INDEX('Model P&amp;L'!$B$10:$CG$89,MATCH($B13,'Model P&amp;L'!$B$10:$B$89,0),MATCH(G$5,'Model P&amp;L'!$B$9:$CG$9,0))</f>
        <v>0</v>
      </c>
      <c r="H13" s="24">
        <f>INDEX('Model P&amp;L'!$B$10:$CG$89,MATCH($B13,'Model P&amp;L'!$B$10:$B$89,0),MATCH(H$5,'Model P&amp;L'!$B$9:$CG$9,0))</f>
        <v>2002</v>
      </c>
      <c r="I13" s="24">
        <f>INDEX('Model P&amp;L'!$B$10:$CG$89,MATCH($B13,'Model P&amp;L'!$B$10:$B$89,0),MATCH(I$5,'Model P&amp;L'!$B$9:$CG$9,0))</f>
        <v>2500</v>
      </c>
      <c r="J13" s="24">
        <f>INDEX('Model P&amp;L'!$B$10:$CG$89,MATCH($B13,'Model P&amp;L'!$B$10:$B$89,0),MATCH(J$5,'Model P&amp;L'!$B$9:$CG$9,0))</f>
        <v>13525</v>
      </c>
      <c r="K13" s="24">
        <f>INDEX('Model P&amp;L'!$B$10:$CG$89,MATCH($B13,'Model P&amp;L'!$B$10:$B$89,0),MATCH(K$5,'Model P&amp;L'!$B$9:$CG$9,0))</f>
        <v>0</v>
      </c>
      <c r="L13" s="24">
        <f>INDEX('Model P&amp;L'!$B$10:$CG$89,MATCH($B13,'Model P&amp;L'!$B$10:$B$89,0),MATCH(L$5,'Model P&amp;L'!$B$9:$CG$9,0))</f>
        <v>2250</v>
      </c>
      <c r="M13" s="24">
        <f>INDEX('Model P&amp;L'!$B$10:$CG$89,MATCH($B13,'Model P&amp;L'!$B$10:$B$89,0),MATCH(M$5,'Model P&amp;L'!$B$9:$CG$9,0))</f>
        <v>3000</v>
      </c>
      <c r="N13" s="24">
        <f>INDEX('Model P&amp;L'!$B$10:$CG$89,MATCH($B13,'Model P&amp;L'!$B$10:$B$89,0),MATCH(N$5,'Model P&amp;L'!$B$9:$CG$9,0))</f>
        <v>4399</v>
      </c>
      <c r="O13" s="24">
        <f>INDEX('Model P&amp;L'!$B$10:$CG$89,MATCH($B13,'Model P&amp;L'!$B$10:$B$89,0),MATCH(O$5,'Model P&amp;L'!$B$9:$CG$9,0))</f>
        <v>8473</v>
      </c>
      <c r="P13" s="25">
        <f>INDEX('Model P&amp;L'!$B$10:$CG$89,MATCH($B13,'Model P&amp;L'!$B$10:$B$89,0),MATCH(P$5,'Model P&amp;L'!$B$9:$CG$9,0))</f>
        <v>2250</v>
      </c>
      <c r="Q13" s="24">
        <f>INDEX('Model P&amp;L'!$B$10:$CG$89,MATCH($B13,'Model P&amp;L'!$B$10:$B$89,0),MATCH(Q$5,'Model P&amp;L'!$B$9:$CG$9,0))</f>
        <v>8600</v>
      </c>
      <c r="R13" s="24">
        <f>INDEX('Model P&amp;L'!$B$10:$CG$89,MATCH($B13,'Model P&amp;L'!$B$10:$B$89,0),MATCH(R$5,'Model P&amp;L'!$B$9:$CG$9,0))</f>
        <v>2300</v>
      </c>
      <c r="S13" s="24">
        <f>INDEX('Model P&amp;L'!$B$10:$CG$89,MATCH($B13,'Model P&amp;L'!$B$10:$B$89,0),MATCH(S$5,'Model P&amp;L'!$B$9:$CG$9,0))</f>
        <v>8600</v>
      </c>
      <c r="T13" s="24">
        <f>INDEX('Model P&amp;L'!$B$10:$CG$89,MATCH($B13,'Model P&amp;L'!$B$10:$B$89,0),MATCH(T$5,'Model P&amp;L'!$B$9:$CG$9,0))</f>
        <v>4300</v>
      </c>
      <c r="U13" s="24">
        <f>INDEX('Model P&amp;L'!$B$10:$CG$89,MATCH($B13,'Model P&amp;L'!$B$10:$B$89,0),MATCH(U$5,'Model P&amp;L'!$B$9:$CG$9,0))</f>
        <v>2748</v>
      </c>
      <c r="V13" s="24">
        <f>INDEX('Model P&amp;L'!$B$10:$CG$89,MATCH($B13,'Model P&amp;L'!$B$10:$B$89,0),MATCH(V$5,'Model P&amp;L'!$B$9:$CG$9,0))</f>
        <v>8150</v>
      </c>
      <c r="W13" s="24">
        <f>INDEX('Model P&amp;L'!$B$10:$CG$89,MATCH($B13,'Model P&amp;L'!$B$10:$B$89,0),MATCH(W$5,'Model P&amp;L'!$B$9:$CG$9,0))</f>
        <v>15950</v>
      </c>
      <c r="X13" s="24">
        <f>INDEX('Model P&amp;L'!$B$10:$CG$89,MATCH($B13,'Model P&amp;L'!$B$10:$B$89,0),MATCH(X$5,'Model P&amp;L'!$B$9:$CG$9,0))</f>
        <v>0</v>
      </c>
      <c r="Y13" s="24">
        <f>INDEX('Model P&amp;L'!$B$10:$CG$89,MATCH($B13,'Model P&amp;L'!$B$10:$B$89,0),MATCH(Y$5,'Model P&amp;L'!$B$9:$CG$9,0))</f>
        <v>5599</v>
      </c>
      <c r="Z13" s="24">
        <f>INDEX('Model P&amp;L'!$B$10:$CG$89,MATCH($B13,'Model P&amp;L'!$B$10:$B$89,0),MATCH(Z$5,'Model P&amp;L'!$B$9:$CG$9,0))</f>
        <v>11089</v>
      </c>
      <c r="AA13" s="24">
        <f>INDEX('Model P&amp;L'!$B$10:$CG$89,MATCH($B13,'Model P&amp;L'!$B$10:$B$89,0),MATCH(AA$5,'Model P&amp;L'!$B$9:$CG$9,0))</f>
        <v>1500</v>
      </c>
      <c r="AB13" s="25">
        <f>INDEX('Model P&amp;L'!$B$10:$CG$89,MATCH($B13,'Model P&amp;L'!$B$10:$B$89,0),MATCH(AB$5,'Model P&amp;L'!$B$9:$CG$9,0))</f>
        <v>9248</v>
      </c>
      <c r="AC13" s="24">
        <f>INDEX('Model P&amp;L'!$B$10:$CG$89,MATCH($B13,'Model P&amp;L'!$B$10:$B$89,0),MATCH(AC$5,'Model P&amp;L'!$B$9:$CG$9,0))</f>
        <v>41493</v>
      </c>
      <c r="AD13" s="24">
        <f>INDEX('Model P&amp;L'!$B$10:$CG$89,MATCH($B13,'Model P&amp;L'!$B$10:$B$89,0),MATCH(AD$5,'Model P&amp;L'!$B$9:$CG$9,0))</f>
        <v>34855.219116666667</v>
      </c>
      <c r="AE13" s="24">
        <f>INDEX('Model P&amp;L'!$B$10:$CG$89,MATCH($B13,'Model P&amp;L'!$B$10:$B$89,0),MATCH(AE$5,'Model P&amp;L'!$B$9:$CG$9,0))</f>
        <v>36655.203983333333</v>
      </c>
      <c r="AF13" s="24">
        <f>INDEX('Model P&amp;L'!$B$10:$CG$89,MATCH($B13,'Model P&amp;L'!$B$10:$B$89,0),MATCH(AF$5,'Model P&amp;L'!$B$9:$CG$9,0))</f>
        <v>35376.259366666665</v>
      </c>
      <c r="AG13" s="24">
        <f>INDEX('Model P&amp;L'!$B$10:$CG$89,MATCH($B13,'Model P&amp;L'!$B$10:$B$89,0),MATCH(AG$5,'Model P&amp;L'!$B$9:$CG$9,0))</f>
        <v>39913.124616666668</v>
      </c>
      <c r="AH13" s="24">
        <f>INDEX('Model P&amp;L'!$B$10:$CG$89,MATCH($B13,'Model P&amp;L'!$B$10:$B$89,0),MATCH(AH$5,'Model P&amp;L'!$B$9:$CG$9,0))</f>
        <v>36366.105683333335</v>
      </c>
      <c r="AI13" s="24">
        <f>INDEX('Model P&amp;L'!$B$10:$CG$89,MATCH($B13,'Model P&amp;L'!$B$10:$B$89,0),MATCH(AI$5,'Model P&amp;L'!$B$9:$CG$9,0))</f>
        <v>39591.895799999998</v>
      </c>
      <c r="AJ13" s="24">
        <f>INDEX('Model P&amp;L'!$B$10:$CG$89,MATCH($B13,'Model P&amp;L'!$B$10:$B$89,0),MATCH(AJ$5,'Model P&amp;L'!$B$9:$CG$9,0))</f>
        <v>38185.929850000008</v>
      </c>
      <c r="AK13" s="24">
        <f>INDEX('Model P&amp;L'!$B$10:$CG$89,MATCH($B13,'Model P&amp;L'!$B$10:$B$89,0),MATCH(AK$5,'Model P&amp;L'!$B$9:$CG$9,0))</f>
        <v>40052.038750000007</v>
      </c>
      <c r="AL13" s="24">
        <f>INDEX('Model P&amp;L'!$B$10:$CG$89,MATCH($B13,'Model P&amp;L'!$B$10:$B$89,0),MATCH(AL$5,'Model P&amp;L'!$B$9:$CG$9,0))</f>
        <v>46718.318283333334</v>
      </c>
      <c r="AM13" s="24">
        <f>INDEX('Model P&amp;L'!$B$10:$CG$89,MATCH($B13,'Model P&amp;L'!$B$10:$B$89,0),MATCH(AM$5,'Model P&amp;L'!$B$9:$CG$9,0))</f>
        <v>42820.434083333341</v>
      </c>
      <c r="AN13" s="25">
        <f>INDEX('Model P&amp;L'!$B$10:$CG$89,MATCH($B13,'Model P&amp;L'!$B$10:$B$89,0),MATCH(AN$5,'Model P&amp;L'!$B$9:$CG$9,0))</f>
        <v>48056.541883333346</v>
      </c>
      <c r="AO13" s="24">
        <f>INDEX('Model P&amp;L'!$B$10:$CG$89,MATCH($B13,'Model P&amp;L'!$B$10:$B$89,0),MATCH(AO$5,'Model P&amp;L'!$B$9:$CG$9,0))</f>
        <v>52080.984566666666</v>
      </c>
      <c r="AP13" s="24">
        <f>INDEX('Model P&amp;L'!$B$10:$CG$89,MATCH($B13,'Model P&amp;L'!$B$10:$B$89,0),MATCH(AP$5,'Model P&amp;L'!$B$9:$CG$9,0))</f>
        <v>56395.165415833333</v>
      </c>
      <c r="AQ13" s="24">
        <f>INDEX('Model P&amp;L'!$B$10:$CG$89,MATCH($B13,'Model P&amp;L'!$B$10:$B$89,0),MATCH(AQ$5,'Model P&amp;L'!$B$9:$CG$9,0))</f>
        <v>58419.944219166675</v>
      </c>
      <c r="AR13" s="24">
        <f>INDEX('Model P&amp;L'!$B$10:$CG$89,MATCH($B13,'Model P&amp;L'!$B$10:$B$89,0),MATCH(AR$5,'Model P&amp;L'!$B$9:$CG$9,0))</f>
        <v>57827.632961666677</v>
      </c>
      <c r="AS13" s="24">
        <f>INDEX('Model P&amp;L'!$B$10:$CG$89,MATCH($B13,'Model P&amp;L'!$B$10:$B$89,0),MATCH(AS$5,'Model P&amp;L'!$B$9:$CG$9,0))</f>
        <v>62302.458007499998</v>
      </c>
      <c r="AT13" s="24">
        <f>INDEX('Model P&amp;L'!$B$10:$CG$89,MATCH($B13,'Model P&amp;L'!$B$10:$B$89,0),MATCH(AT$5,'Model P&amp;L'!$B$9:$CG$9,0))</f>
        <v>59658.585664166661</v>
      </c>
      <c r="AU13" s="24">
        <f>INDEX('Model P&amp;L'!$B$10:$CG$89,MATCH($B13,'Model P&amp;L'!$B$10:$B$89,0),MATCH(AU$5,'Model P&amp;L'!$B$9:$CG$9,0))</f>
        <v>62808.710388333333</v>
      </c>
      <c r="AV13" s="24">
        <f>INDEX('Model P&amp;L'!$B$10:$CG$89,MATCH($B13,'Model P&amp;L'!$B$10:$B$89,0),MATCH(AV$5,'Model P&amp;L'!$B$9:$CG$9,0))</f>
        <v>62380.566414166686</v>
      </c>
      <c r="AW13" s="24">
        <f>INDEX('Model P&amp;L'!$B$10:$CG$89,MATCH($B13,'Model P&amp;L'!$B$10:$B$89,0),MATCH(AW$5,'Model P&amp;L'!$B$9:$CG$9,0))</f>
        <v>64708.946479166676</v>
      </c>
      <c r="AX13" s="24">
        <f>INDEX('Model P&amp;L'!$B$10:$CG$89,MATCH($B13,'Model P&amp;L'!$B$10:$B$89,0),MATCH(AX$5,'Model P&amp;L'!$B$9:$CG$9,0))</f>
        <v>71043.252832500017</v>
      </c>
      <c r="AY13" s="24">
        <f>INDEX('Model P&amp;L'!$B$10:$CG$89,MATCH($B13,'Model P&amp;L'!$B$10:$B$89,0),MATCH(AY$5,'Model P&amp;L'!$B$9:$CG$9,0))</f>
        <v>68620.676262499997</v>
      </c>
      <c r="AZ13" s="25">
        <f>INDEX('Model P&amp;L'!$B$10:$CG$89,MATCH($B13,'Model P&amp;L'!$B$10:$B$89,0),MATCH(AZ$5,'Model P&amp;L'!$B$9:$CG$9,0))</f>
        <v>73813.555392499999</v>
      </c>
      <c r="BA13" s="24">
        <f>INDEX('Model P&amp;L'!$B$10:$CG$89,MATCH($B13,'Model P&amp;L'!$B$10:$B$89,0),MATCH(BA$5,'Model P&amp;L'!$B$9:$CG$9,0))</f>
        <v>77729.123340000006</v>
      </c>
      <c r="BB13" s="24">
        <f>INDEX('Model P&amp;L'!$B$10:$CG$89,MATCH($B13,'Model P&amp;L'!$B$10:$B$89,0),MATCH(BB$5,'Model P&amp;L'!$B$9:$CG$9,0))</f>
        <v>81890.968728458334</v>
      </c>
      <c r="BC13" s="24">
        <f>INDEX('Model P&amp;L'!$B$10:$CG$89,MATCH($B13,'Model P&amp;L'!$B$10:$B$89,0),MATCH(BC$5,'Model P&amp;L'!$B$9:$CG$9,0))</f>
        <v>84106.822377958335</v>
      </c>
      <c r="BD13" s="24">
        <f>INDEX('Model P&amp;L'!$B$10:$CG$89,MATCH($B13,'Model P&amp;L'!$B$10:$B$89,0),MATCH(BD$5,'Model P&amp;L'!$B$9:$CG$9,0))</f>
        <v>84098.149475750004</v>
      </c>
      <c r="BE13" s="24">
        <f>INDEX('Model P&amp;L'!$B$10:$CG$89,MATCH($B13,'Model P&amp;L'!$B$10:$B$89,0),MATCH(BE$5,'Model P&amp;L'!$B$9:$CG$9,0))</f>
        <v>88396.542431374997</v>
      </c>
      <c r="BF13" s="24">
        <f>INDEX('Model P&amp;L'!$B$10:$CG$89,MATCH($B13,'Model P&amp;L'!$B$10:$B$89,0),MATCH(BF$5,'Model P&amp;L'!$B$9:$CG$9,0))</f>
        <v>86396.646772874999</v>
      </c>
      <c r="BG13" s="24">
        <f>INDEX('Model P&amp;L'!$B$10:$CG$89,MATCH($B13,'Model P&amp;L'!$B$10:$B$89,0),MATCH(BG$5,'Model P&amp;L'!$B$9:$CG$9,0))</f>
        <v>89321.648621750006</v>
      </c>
      <c r="BH13" s="24">
        <f>INDEX('Model P&amp;L'!$B$10:$CG$89,MATCH($B13,'Model P&amp;L'!$B$10:$B$89,0),MATCH(BH$5,'Model P&amp;L'!$B$9:$CG$9,0))</f>
        <v>89452.517910375027</v>
      </c>
      <c r="BI13" s="24">
        <f>INDEX('Model P&amp;L'!$B$10:$CG$89,MATCH($B13,'Model P&amp;L'!$B$10:$B$89,0),MATCH(BI$5,'Model P&amp;L'!$B$9:$CG$9,0))</f>
        <v>91926.432632291675</v>
      </c>
      <c r="BJ13" s="24">
        <f>INDEX('Model P&amp;L'!$B$10:$CG$89,MATCH($B13,'Model P&amp;L'!$B$10:$B$89,0),MATCH(BJ$5,'Model P&amp;L'!$B$9:$CG$9,0))</f>
        <v>97805.384699291666</v>
      </c>
      <c r="BK13" s="24">
        <f>INDEX('Model P&amp;L'!$B$10:$CG$89,MATCH($B13,'Model P&amp;L'!$B$10:$B$89,0),MATCH(BK$5,'Model P&amp;L'!$B$9:$CG$9,0))</f>
        <v>96488.382114791661</v>
      </c>
      <c r="BL13" s="25">
        <f>INDEX('Model P&amp;L'!$B$10:$CG$89,MATCH($B13,'Model P&amp;L'!$B$10:$B$89,0),MATCH(BL$5,'Model P&amp;L'!$B$9:$CG$9,0))</f>
        <v>101644.51687529167</v>
      </c>
      <c r="BM13" s="24">
        <f>INDEX('Model P&amp;L'!$B$10:$CG$89,MATCH($B13,'Model P&amp;L'!$B$10:$B$89,0),MATCH(BM$5,'Model P&amp;L'!$B$9:$CG$9,0))</f>
        <v>105467.54129733334</v>
      </c>
      <c r="BN13" s="24">
        <f>INDEX('Model P&amp;L'!$B$10:$CG$89,MATCH($B13,'Model P&amp;L'!$B$10:$B$89,0),MATCH(BN$5,'Model P&amp;L'!$B$9:$CG$9,0))</f>
        <v>109499.90154418958</v>
      </c>
      <c r="BO13" s="24">
        <f>INDEX('Model P&amp;L'!$B$10:$CG$89,MATCH($B13,'Model P&amp;L'!$B$10:$B$89,0),MATCH(BO$5,'Model P&amp;L'!$B$9:$CG$9,0))</f>
        <v>111878.16881293127</v>
      </c>
      <c r="BP13" s="24">
        <f>INDEX('Model P&amp;L'!$B$10:$CG$89,MATCH($B13,'Model P&amp;L'!$B$10:$B$89,0),MATCH(BP$5,'Model P&amp;L'!$B$9:$CG$9,0))</f>
        <v>112365.58851272083</v>
      </c>
      <c r="BQ13" s="24">
        <f>INDEX('Model P&amp;L'!$B$10:$CG$89,MATCH($B13,'Model P&amp;L'!$B$10:$B$89,0),MATCH(BQ$5,'Model P&amp;L'!$B$9:$CG$9,0))</f>
        <v>116390.31627500209</v>
      </c>
      <c r="BR13" s="24">
        <f>INDEX('Model P&amp;L'!$B$10:$CG$89,MATCH($B13,'Model P&amp;L'!$B$10:$B$89,0),MATCH(BR$5,'Model P&amp;L'!$B$9:$CG$9,0))</f>
        <v>114814.10288194376</v>
      </c>
      <c r="BS13" s="24">
        <f>INDEX('Model P&amp;L'!$B$10:$CG$89,MATCH($B13,'Model P&amp;L'!$B$10:$B$89,0),MATCH(BS$5,'Model P&amp;L'!$B$9:$CG$9,0))</f>
        <v>117386.94299515417</v>
      </c>
      <c r="BT13" s="24">
        <f>INDEX('Model P&amp;L'!$B$10:$CG$89,MATCH($B13,'Model P&amp;L'!$B$10:$B$89,0),MATCH(BT$5,'Model P&amp;L'!$B$9:$CG$9,0))</f>
        <v>117597.14022381877</v>
      </c>
      <c r="BU13" s="24">
        <f>INDEX('Model P&amp;L'!$B$10:$CG$89,MATCH($B13,'Model P&amp;L'!$B$10:$B$89,0),MATCH(BU$5,'Model P&amp;L'!$B$9:$CG$9,0))</f>
        <v>119699.96773744792</v>
      </c>
      <c r="BV13" s="24">
        <f>INDEX('Model P&amp;L'!$B$10:$CG$89,MATCH($B13,'Model P&amp;L'!$B$10:$B$89,0),MATCH(BV$5,'Model P&amp;L'!$B$9:$CG$9,0))</f>
        <v>124697.07699439791</v>
      </c>
      <c r="BW13" s="24">
        <f>INDEX('Model P&amp;L'!$B$10:$CG$89,MATCH($B13,'Model P&amp;L'!$B$10:$B$89,0),MATCH(BW$5,'Model P&amp;L'!$B$9:$CG$9,0))</f>
        <v>123577.62479757291</v>
      </c>
      <c r="BX13" s="25">
        <f>INDEX('Model P&amp;L'!$B$10:$CG$89,MATCH($B13,'Model P&amp;L'!$B$10:$B$89,0),MATCH(BX$5,'Model P&amp;L'!$B$9:$CG$9,0))</f>
        <v>127960.33934399791</v>
      </c>
      <c r="BY13" s="25"/>
      <c r="BZ13" s="3">
        <f t="shared" ref="BZ13:BZ15" si="8">SUM(E13:P13)</f>
        <v>40389</v>
      </c>
      <c r="CA13" s="3">
        <f t="shared" ref="CA13:CA15" si="9">SUM(Q13:AB13)</f>
        <v>78084</v>
      </c>
      <c r="CB13" s="3">
        <f t="shared" ref="CB13:CB15" si="10">SUM(AC13:AN13)</f>
        <v>480084.07141666673</v>
      </c>
      <c r="CC13" s="3">
        <f>SUM(AO13:AZ13)</f>
        <v>750060.47860416677</v>
      </c>
      <c r="CD13" s="3">
        <f>SUM(BA13:BL13)</f>
        <v>1069257.1359802084</v>
      </c>
      <c r="CE13" s="3">
        <f>SUM(BM13:BX13)</f>
        <v>1401334.7114165104</v>
      </c>
      <c r="CF13" s="154"/>
    </row>
    <row r="14" spans="2:85" s="17" customFormat="1" hidden="1" outlineLevel="1" x14ac:dyDescent="0.3">
      <c r="B14" s="558" t="s">
        <v>148</v>
      </c>
      <c r="C14" s="222"/>
      <c r="D14" s="558"/>
      <c r="E14" s="24">
        <f>INDEX('Model P&amp;L'!$B$10:$CG$89,MATCH($B14,'Model P&amp;L'!$B$10:$B$89,0),MATCH(E$5,'Model P&amp;L'!$B$9:$CG$9,0))</f>
        <v>0</v>
      </c>
      <c r="F14" s="24">
        <f>INDEX('Model P&amp;L'!$B$10:$CG$89,MATCH($B14,'Model P&amp;L'!$B$10:$B$89,0),MATCH(F$5,'Model P&amp;L'!$B$9:$CG$9,0))</f>
        <v>0</v>
      </c>
      <c r="G14" s="24">
        <f>INDEX('Model P&amp;L'!$B$10:$CG$89,MATCH($B14,'Model P&amp;L'!$B$10:$B$89,0),MATCH(G$5,'Model P&amp;L'!$B$9:$CG$9,0))</f>
        <v>0</v>
      </c>
      <c r="H14" s="24">
        <f>INDEX('Model P&amp;L'!$B$10:$CG$89,MATCH($B14,'Model P&amp;L'!$B$10:$B$89,0),MATCH(H$5,'Model P&amp;L'!$B$9:$CG$9,0))</f>
        <v>0</v>
      </c>
      <c r="I14" s="24">
        <f>INDEX('Model P&amp;L'!$B$10:$CG$89,MATCH($B14,'Model P&amp;L'!$B$10:$B$89,0),MATCH(I$5,'Model P&amp;L'!$B$9:$CG$9,0))</f>
        <v>0</v>
      </c>
      <c r="J14" s="24">
        <f>INDEX('Model P&amp;L'!$B$10:$CG$89,MATCH($B14,'Model P&amp;L'!$B$10:$B$89,0),MATCH(J$5,'Model P&amp;L'!$B$9:$CG$9,0))</f>
        <v>0</v>
      </c>
      <c r="K14" s="24">
        <f>INDEX('Model P&amp;L'!$B$10:$CG$89,MATCH($B14,'Model P&amp;L'!$B$10:$B$89,0),MATCH(K$5,'Model P&amp;L'!$B$9:$CG$9,0))</f>
        <v>0</v>
      </c>
      <c r="L14" s="24">
        <f>INDEX('Model P&amp;L'!$B$10:$CG$89,MATCH($B14,'Model P&amp;L'!$B$10:$B$89,0),MATCH(L$5,'Model P&amp;L'!$B$9:$CG$9,0))</f>
        <v>0</v>
      </c>
      <c r="M14" s="24">
        <f>INDEX('Model P&amp;L'!$B$10:$CG$89,MATCH($B14,'Model P&amp;L'!$B$10:$B$89,0),MATCH(M$5,'Model P&amp;L'!$B$9:$CG$9,0))</f>
        <v>0</v>
      </c>
      <c r="N14" s="24">
        <f>INDEX('Model P&amp;L'!$B$10:$CG$89,MATCH($B14,'Model P&amp;L'!$B$10:$B$89,0),MATCH(N$5,'Model P&amp;L'!$B$9:$CG$9,0))</f>
        <v>0</v>
      </c>
      <c r="O14" s="24">
        <f>INDEX('Model P&amp;L'!$B$10:$CG$89,MATCH($B14,'Model P&amp;L'!$B$10:$B$89,0),MATCH(O$5,'Model P&amp;L'!$B$9:$CG$9,0))</f>
        <v>0</v>
      </c>
      <c r="P14" s="25">
        <f>INDEX('Model P&amp;L'!$B$10:$CG$89,MATCH($B14,'Model P&amp;L'!$B$10:$B$89,0),MATCH(P$5,'Model P&amp;L'!$B$9:$CG$9,0))</f>
        <v>0</v>
      </c>
      <c r="Q14" s="24">
        <f>INDEX('Model P&amp;L'!$B$10:$CG$89,MATCH($B14,'Model P&amp;L'!$B$10:$B$89,0),MATCH(Q$5,'Model P&amp;L'!$B$9:$CG$9,0))</f>
        <v>0</v>
      </c>
      <c r="R14" s="24">
        <f>INDEX('Model P&amp;L'!$B$10:$CG$89,MATCH($B14,'Model P&amp;L'!$B$10:$B$89,0),MATCH(R$5,'Model P&amp;L'!$B$9:$CG$9,0))</f>
        <v>0</v>
      </c>
      <c r="S14" s="24">
        <f>INDEX('Model P&amp;L'!$B$10:$CG$89,MATCH($B14,'Model P&amp;L'!$B$10:$B$89,0),MATCH(S$5,'Model P&amp;L'!$B$9:$CG$9,0))</f>
        <v>0</v>
      </c>
      <c r="T14" s="24">
        <f>INDEX('Model P&amp;L'!$B$10:$CG$89,MATCH($B14,'Model P&amp;L'!$B$10:$B$89,0),MATCH(T$5,'Model P&amp;L'!$B$9:$CG$9,0))</f>
        <v>0</v>
      </c>
      <c r="U14" s="24">
        <f>INDEX('Model P&amp;L'!$B$10:$CG$89,MATCH($B14,'Model P&amp;L'!$B$10:$B$89,0),MATCH(U$5,'Model P&amp;L'!$B$9:$CG$9,0))</f>
        <v>0</v>
      </c>
      <c r="V14" s="24">
        <f>INDEX('Model P&amp;L'!$B$10:$CG$89,MATCH($B14,'Model P&amp;L'!$B$10:$B$89,0),MATCH(V$5,'Model P&amp;L'!$B$9:$CG$9,0))</f>
        <v>0</v>
      </c>
      <c r="W14" s="24">
        <f>INDEX('Model P&amp;L'!$B$10:$CG$89,MATCH($B14,'Model P&amp;L'!$B$10:$B$89,0),MATCH(W$5,'Model P&amp;L'!$B$9:$CG$9,0))</f>
        <v>0</v>
      </c>
      <c r="X14" s="24">
        <f>INDEX('Model P&amp;L'!$B$10:$CG$89,MATCH($B14,'Model P&amp;L'!$B$10:$B$89,0),MATCH(X$5,'Model P&amp;L'!$B$9:$CG$9,0))</f>
        <v>0</v>
      </c>
      <c r="Y14" s="24">
        <f>INDEX('Model P&amp;L'!$B$10:$CG$89,MATCH($B14,'Model P&amp;L'!$B$10:$B$89,0),MATCH(Y$5,'Model P&amp;L'!$B$9:$CG$9,0))</f>
        <v>0</v>
      </c>
      <c r="Z14" s="24">
        <f>INDEX('Model P&amp;L'!$B$10:$CG$89,MATCH($B14,'Model P&amp;L'!$B$10:$B$89,0),MATCH(Z$5,'Model P&amp;L'!$B$9:$CG$9,0))</f>
        <v>0</v>
      </c>
      <c r="AA14" s="24">
        <f>INDEX('Model P&amp;L'!$B$10:$CG$89,MATCH($B14,'Model P&amp;L'!$B$10:$B$89,0),MATCH(AA$5,'Model P&amp;L'!$B$9:$CG$9,0))</f>
        <v>0</v>
      </c>
      <c r="AB14" s="25">
        <f>INDEX('Model P&amp;L'!$B$10:$CG$89,MATCH($B14,'Model P&amp;L'!$B$10:$B$89,0),MATCH(AB$5,'Model P&amp;L'!$B$9:$CG$9,0))</f>
        <v>0</v>
      </c>
      <c r="AC14" s="24">
        <f>INDEX('Model P&amp;L'!$B$10:$CG$89,MATCH($B14,'Model P&amp;L'!$B$10:$B$89,0),MATCH(AC$5,'Model P&amp;L'!$B$9:$CG$9,0))</f>
        <v>0</v>
      </c>
      <c r="AD14" s="24">
        <f>INDEX('Model P&amp;L'!$B$10:$CG$89,MATCH($B14,'Model P&amp;L'!$B$10:$B$89,0),MATCH(AD$5,'Model P&amp;L'!$B$9:$CG$9,0))</f>
        <v>0</v>
      </c>
      <c r="AE14" s="24">
        <f>INDEX('Model P&amp;L'!$B$10:$CG$89,MATCH($B14,'Model P&amp;L'!$B$10:$B$89,0),MATCH(AE$5,'Model P&amp;L'!$B$9:$CG$9,0))</f>
        <v>0</v>
      </c>
      <c r="AF14" s="24">
        <f>INDEX('Model P&amp;L'!$B$10:$CG$89,MATCH($B14,'Model P&amp;L'!$B$10:$B$89,0),MATCH(AF$5,'Model P&amp;L'!$B$9:$CG$9,0))</f>
        <v>0</v>
      </c>
      <c r="AG14" s="24">
        <f>INDEX('Model P&amp;L'!$B$10:$CG$89,MATCH($B14,'Model P&amp;L'!$B$10:$B$89,0),MATCH(AG$5,'Model P&amp;L'!$B$9:$CG$9,0))</f>
        <v>0</v>
      </c>
      <c r="AH14" s="24">
        <f>INDEX('Model P&amp;L'!$B$10:$CG$89,MATCH($B14,'Model P&amp;L'!$B$10:$B$89,0),MATCH(AH$5,'Model P&amp;L'!$B$9:$CG$9,0))</f>
        <v>0</v>
      </c>
      <c r="AI14" s="24">
        <f>INDEX('Model P&amp;L'!$B$10:$CG$89,MATCH($B14,'Model P&amp;L'!$B$10:$B$89,0),MATCH(AI$5,'Model P&amp;L'!$B$9:$CG$9,0))</f>
        <v>0</v>
      </c>
      <c r="AJ14" s="24">
        <f>INDEX('Model P&amp;L'!$B$10:$CG$89,MATCH($B14,'Model P&amp;L'!$B$10:$B$89,0),MATCH(AJ$5,'Model P&amp;L'!$B$9:$CG$9,0))</f>
        <v>0</v>
      </c>
      <c r="AK14" s="24">
        <f>INDEX('Model P&amp;L'!$B$10:$CG$89,MATCH($B14,'Model P&amp;L'!$B$10:$B$89,0),MATCH(AK$5,'Model P&amp;L'!$B$9:$CG$9,0))</f>
        <v>0</v>
      </c>
      <c r="AL14" s="24">
        <f>INDEX('Model P&amp;L'!$B$10:$CG$89,MATCH($B14,'Model P&amp;L'!$B$10:$B$89,0),MATCH(AL$5,'Model P&amp;L'!$B$9:$CG$9,0))</f>
        <v>0</v>
      </c>
      <c r="AM14" s="24">
        <f>INDEX('Model P&amp;L'!$B$10:$CG$89,MATCH($B14,'Model P&amp;L'!$B$10:$B$89,0),MATCH(AM$5,'Model P&amp;L'!$B$9:$CG$9,0))</f>
        <v>0</v>
      </c>
      <c r="AN14" s="25">
        <f>INDEX('Model P&amp;L'!$B$10:$CG$89,MATCH($B14,'Model P&amp;L'!$B$10:$B$89,0),MATCH(AN$5,'Model P&amp;L'!$B$9:$CG$9,0))</f>
        <v>0</v>
      </c>
      <c r="AO14" s="24">
        <f>INDEX('Model P&amp;L'!$B$10:$CG$89,MATCH($B14,'Model P&amp;L'!$B$10:$B$89,0),MATCH(AO$5,'Model P&amp;L'!$B$9:$CG$9,0))</f>
        <v>0</v>
      </c>
      <c r="AP14" s="24">
        <f>INDEX('Model P&amp;L'!$B$10:$CG$89,MATCH($B14,'Model P&amp;L'!$B$10:$B$89,0),MATCH(AP$5,'Model P&amp;L'!$B$9:$CG$9,0))</f>
        <v>0</v>
      </c>
      <c r="AQ14" s="24">
        <f>INDEX('Model P&amp;L'!$B$10:$CG$89,MATCH($B14,'Model P&amp;L'!$B$10:$B$89,0),MATCH(AQ$5,'Model P&amp;L'!$B$9:$CG$9,0))</f>
        <v>0</v>
      </c>
      <c r="AR14" s="24">
        <f>INDEX('Model P&amp;L'!$B$10:$CG$89,MATCH($B14,'Model P&amp;L'!$B$10:$B$89,0),MATCH(AR$5,'Model P&amp;L'!$B$9:$CG$9,0))</f>
        <v>0</v>
      </c>
      <c r="AS14" s="24">
        <f>INDEX('Model P&amp;L'!$B$10:$CG$89,MATCH($B14,'Model P&amp;L'!$B$10:$B$89,0),MATCH(AS$5,'Model P&amp;L'!$B$9:$CG$9,0))</f>
        <v>0</v>
      </c>
      <c r="AT14" s="24">
        <f>INDEX('Model P&amp;L'!$B$10:$CG$89,MATCH($B14,'Model P&amp;L'!$B$10:$B$89,0),MATCH(AT$5,'Model P&amp;L'!$B$9:$CG$9,0))</f>
        <v>0</v>
      </c>
      <c r="AU14" s="24">
        <f>INDEX('Model P&amp;L'!$B$10:$CG$89,MATCH($B14,'Model P&amp;L'!$B$10:$B$89,0),MATCH(AU$5,'Model P&amp;L'!$B$9:$CG$9,0))</f>
        <v>0</v>
      </c>
      <c r="AV14" s="24">
        <f>INDEX('Model P&amp;L'!$B$10:$CG$89,MATCH($B14,'Model P&amp;L'!$B$10:$B$89,0),MATCH(AV$5,'Model P&amp;L'!$B$9:$CG$9,0))</f>
        <v>0</v>
      </c>
      <c r="AW14" s="24">
        <f>INDEX('Model P&amp;L'!$B$10:$CG$89,MATCH($B14,'Model P&amp;L'!$B$10:$B$89,0),MATCH(AW$5,'Model P&amp;L'!$B$9:$CG$9,0))</f>
        <v>0</v>
      </c>
      <c r="AX14" s="24">
        <f>INDEX('Model P&amp;L'!$B$10:$CG$89,MATCH($B14,'Model P&amp;L'!$B$10:$B$89,0),MATCH(AX$5,'Model P&amp;L'!$B$9:$CG$9,0))</f>
        <v>0</v>
      </c>
      <c r="AY14" s="24">
        <f>INDEX('Model P&amp;L'!$B$10:$CG$89,MATCH($B14,'Model P&amp;L'!$B$10:$B$89,0),MATCH(AY$5,'Model P&amp;L'!$B$9:$CG$9,0))</f>
        <v>0</v>
      </c>
      <c r="AZ14" s="25">
        <f>INDEX('Model P&amp;L'!$B$10:$CG$89,MATCH($B14,'Model P&amp;L'!$B$10:$B$89,0),MATCH(AZ$5,'Model P&amp;L'!$B$9:$CG$9,0))</f>
        <v>0</v>
      </c>
      <c r="BA14" s="24">
        <f>INDEX('Model P&amp;L'!$B$10:$CG$89,MATCH($B14,'Model P&amp;L'!$B$10:$B$89,0),MATCH(BA$5,'Model P&amp;L'!$B$9:$CG$9,0))</f>
        <v>0</v>
      </c>
      <c r="BB14" s="24">
        <f>INDEX('Model P&amp;L'!$B$10:$CG$89,MATCH($B14,'Model P&amp;L'!$B$10:$B$89,0),MATCH(BB$5,'Model P&amp;L'!$B$9:$CG$9,0))</f>
        <v>0</v>
      </c>
      <c r="BC14" s="24">
        <f>INDEX('Model P&amp;L'!$B$10:$CG$89,MATCH($B14,'Model P&amp;L'!$B$10:$B$89,0),MATCH(BC$5,'Model P&amp;L'!$B$9:$CG$9,0))</f>
        <v>0</v>
      </c>
      <c r="BD14" s="24">
        <f>INDEX('Model P&amp;L'!$B$10:$CG$89,MATCH($B14,'Model P&amp;L'!$B$10:$B$89,0),MATCH(BD$5,'Model P&amp;L'!$B$9:$CG$9,0))</f>
        <v>0</v>
      </c>
      <c r="BE14" s="24">
        <f>INDEX('Model P&amp;L'!$B$10:$CG$89,MATCH($B14,'Model P&amp;L'!$B$10:$B$89,0),MATCH(BE$5,'Model P&amp;L'!$B$9:$CG$9,0))</f>
        <v>0</v>
      </c>
      <c r="BF14" s="24">
        <f>INDEX('Model P&amp;L'!$B$10:$CG$89,MATCH($B14,'Model P&amp;L'!$B$10:$B$89,0),MATCH(BF$5,'Model P&amp;L'!$B$9:$CG$9,0))</f>
        <v>0</v>
      </c>
      <c r="BG14" s="24">
        <f>INDEX('Model P&amp;L'!$B$10:$CG$89,MATCH($B14,'Model P&amp;L'!$B$10:$B$89,0),MATCH(BG$5,'Model P&amp;L'!$B$9:$CG$9,0))</f>
        <v>0</v>
      </c>
      <c r="BH14" s="24">
        <f>INDEX('Model P&amp;L'!$B$10:$CG$89,MATCH($B14,'Model P&amp;L'!$B$10:$B$89,0),MATCH(BH$5,'Model P&amp;L'!$B$9:$CG$9,0))</f>
        <v>0</v>
      </c>
      <c r="BI14" s="24">
        <f>INDEX('Model P&amp;L'!$B$10:$CG$89,MATCH($B14,'Model P&amp;L'!$B$10:$B$89,0),MATCH(BI$5,'Model P&amp;L'!$B$9:$CG$9,0))</f>
        <v>0</v>
      </c>
      <c r="BJ14" s="24">
        <f>INDEX('Model P&amp;L'!$B$10:$CG$89,MATCH($B14,'Model P&amp;L'!$B$10:$B$89,0),MATCH(BJ$5,'Model P&amp;L'!$B$9:$CG$9,0))</f>
        <v>0</v>
      </c>
      <c r="BK14" s="24">
        <f>INDEX('Model P&amp;L'!$B$10:$CG$89,MATCH($B14,'Model P&amp;L'!$B$10:$B$89,0),MATCH(BK$5,'Model P&amp;L'!$B$9:$CG$9,0))</f>
        <v>0</v>
      </c>
      <c r="BL14" s="25">
        <f>INDEX('Model P&amp;L'!$B$10:$CG$89,MATCH($B14,'Model P&amp;L'!$B$10:$B$89,0),MATCH(BL$5,'Model P&amp;L'!$B$9:$CG$9,0))</f>
        <v>0</v>
      </c>
      <c r="BM14" s="24">
        <f>INDEX('Model P&amp;L'!$B$10:$CG$89,MATCH($B14,'Model P&amp;L'!$B$10:$B$89,0),MATCH(BM$5,'Model P&amp;L'!$B$9:$CG$9,0))</f>
        <v>0</v>
      </c>
      <c r="BN14" s="24">
        <f>INDEX('Model P&amp;L'!$B$10:$CG$89,MATCH($B14,'Model P&amp;L'!$B$10:$B$89,0),MATCH(BN$5,'Model P&amp;L'!$B$9:$CG$9,0))</f>
        <v>0</v>
      </c>
      <c r="BO14" s="24">
        <f>INDEX('Model P&amp;L'!$B$10:$CG$89,MATCH($B14,'Model P&amp;L'!$B$10:$B$89,0),MATCH(BO$5,'Model P&amp;L'!$B$9:$CG$9,0))</f>
        <v>0</v>
      </c>
      <c r="BP14" s="24">
        <f>INDEX('Model P&amp;L'!$B$10:$CG$89,MATCH($B14,'Model P&amp;L'!$B$10:$B$89,0),MATCH(BP$5,'Model P&amp;L'!$B$9:$CG$9,0))</f>
        <v>0</v>
      </c>
      <c r="BQ14" s="24">
        <f>INDEX('Model P&amp;L'!$B$10:$CG$89,MATCH($B14,'Model P&amp;L'!$B$10:$B$89,0),MATCH(BQ$5,'Model P&amp;L'!$B$9:$CG$9,0))</f>
        <v>0</v>
      </c>
      <c r="BR14" s="24">
        <f>INDEX('Model P&amp;L'!$B$10:$CG$89,MATCH($B14,'Model P&amp;L'!$B$10:$B$89,0),MATCH(BR$5,'Model P&amp;L'!$B$9:$CG$9,0))</f>
        <v>0</v>
      </c>
      <c r="BS14" s="24">
        <f>INDEX('Model P&amp;L'!$B$10:$CG$89,MATCH($B14,'Model P&amp;L'!$B$10:$B$89,0),MATCH(BS$5,'Model P&amp;L'!$B$9:$CG$9,0))</f>
        <v>0</v>
      </c>
      <c r="BT14" s="24">
        <f>INDEX('Model P&amp;L'!$B$10:$CG$89,MATCH($B14,'Model P&amp;L'!$B$10:$B$89,0),MATCH(BT$5,'Model P&amp;L'!$B$9:$CG$9,0))</f>
        <v>0</v>
      </c>
      <c r="BU14" s="24">
        <f>INDEX('Model P&amp;L'!$B$10:$CG$89,MATCH($B14,'Model P&amp;L'!$B$10:$B$89,0),MATCH(BU$5,'Model P&amp;L'!$B$9:$CG$9,0))</f>
        <v>0</v>
      </c>
      <c r="BV14" s="24">
        <f>INDEX('Model P&amp;L'!$B$10:$CG$89,MATCH($B14,'Model P&amp;L'!$B$10:$B$89,0),MATCH(BV$5,'Model P&amp;L'!$B$9:$CG$9,0))</f>
        <v>0</v>
      </c>
      <c r="BW14" s="24">
        <f>INDEX('Model P&amp;L'!$B$10:$CG$89,MATCH($B14,'Model P&amp;L'!$B$10:$B$89,0),MATCH(BW$5,'Model P&amp;L'!$B$9:$CG$9,0))</f>
        <v>0</v>
      </c>
      <c r="BX14" s="25">
        <f>INDEX('Model P&amp;L'!$B$10:$CG$89,MATCH($B14,'Model P&amp;L'!$B$10:$B$89,0),MATCH(BX$5,'Model P&amp;L'!$B$9:$CG$9,0))</f>
        <v>0</v>
      </c>
      <c r="BY14" s="25"/>
      <c r="BZ14" s="24">
        <f t="shared" si="8"/>
        <v>0</v>
      </c>
      <c r="CA14" s="24">
        <f t="shared" si="9"/>
        <v>0</v>
      </c>
      <c r="CB14" s="24">
        <f t="shared" si="10"/>
        <v>0</v>
      </c>
      <c r="CC14" s="24">
        <f>SUM(AO14:AZ14)</f>
        <v>0</v>
      </c>
      <c r="CD14" s="24">
        <f t="shared" ref="CD14:CD15" si="11">SUM(BA14:BL14)</f>
        <v>0</v>
      </c>
      <c r="CE14" s="24">
        <f>SUM(BM14:BX14)</f>
        <v>0</v>
      </c>
      <c r="CF14" s="154"/>
    </row>
    <row r="15" spans="2:85" s="17" customFormat="1" hidden="1" outlineLevel="1" x14ac:dyDescent="0.3">
      <c r="B15" s="558" t="s">
        <v>149</v>
      </c>
      <c r="C15" s="222"/>
      <c r="D15" s="558"/>
      <c r="E15" s="24">
        <f>INDEX('Model P&amp;L'!$B$10:$CG$89,MATCH($B15,'Model P&amp;L'!$B$10:$B$89,0),MATCH(E$5,'Model P&amp;L'!$B$9:$CG$9,0))</f>
        <v>0</v>
      </c>
      <c r="F15" s="24">
        <f>INDEX('Model P&amp;L'!$B$10:$CG$89,MATCH($B15,'Model P&amp;L'!$B$10:$B$89,0),MATCH(F$5,'Model P&amp;L'!$B$9:$CG$9,0))</f>
        <v>0</v>
      </c>
      <c r="G15" s="24">
        <f>INDEX('Model P&amp;L'!$B$10:$CG$89,MATCH($B15,'Model P&amp;L'!$B$10:$B$89,0),MATCH(G$5,'Model P&amp;L'!$B$9:$CG$9,0))</f>
        <v>0</v>
      </c>
      <c r="H15" s="24">
        <f>INDEX('Model P&amp;L'!$B$10:$CG$89,MATCH($B15,'Model P&amp;L'!$B$10:$B$89,0),MATCH(H$5,'Model P&amp;L'!$B$9:$CG$9,0))</f>
        <v>0</v>
      </c>
      <c r="I15" s="24">
        <f>INDEX('Model P&amp;L'!$B$10:$CG$89,MATCH($B15,'Model P&amp;L'!$B$10:$B$89,0),MATCH(I$5,'Model P&amp;L'!$B$9:$CG$9,0))</f>
        <v>0</v>
      </c>
      <c r="J15" s="24">
        <f>INDEX('Model P&amp;L'!$B$10:$CG$89,MATCH($B15,'Model P&amp;L'!$B$10:$B$89,0),MATCH(J$5,'Model P&amp;L'!$B$9:$CG$9,0))</f>
        <v>0</v>
      </c>
      <c r="K15" s="24">
        <f>INDEX('Model P&amp;L'!$B$10:$CG$89,MATCH($B15,'Model P&amp;L'!$B$10:$B$89,0),MATCH(K$5,'Model P&amp;L'!$B$9:$CG$9,0))</f>
        <v>0</v>
      </c>
      <c r="L15" s="24">
        <f>INDEX('Model P&amp;L'!$B$10:$CG$89,MATCH($B15,'Model P&amp;L'!$B$10:$B$89,0),MATCH(L$5,'Model P&amp;L'!$B$9:$CG$9,0))</f>
        <v>0</v>
      </c>
      <c r="M15" s="24">
        <f>INDEX('Model P&amp;L'!$B$10:$CG$89,MATCH($B15,'Model P&amp;L'!$B$10:$B$89,0),MATCH(M$5,'Model P&amp;L'!$B$9:$CG$9,0))</f>
        <v>0</v>
      </c>
      <c r="N15" s="24">
        <f>INDEX('Model P&amp;L'!$B$10:$CG$89,MATCH($B15,'Model P&amp;L'!$B$10:$B$89,0),MATCH(N$5,'Model P&amp;L'!$B$9:$CG$9,0))</f>
        <v>0</v>
      </c>
      <c r="O15" s="24">
        <f>INDEX('Model P&amp;L'!$B$10:$CG$89,MATCH($B15,'Model P&amp;L'!$B$10:$B$89,0),MATCH(O$5,'Model P&amp;L'!$B$9:$CG$9,0))</f>
        <v>0</v>
      </c>
      <c r="P15" s="25">
        <f>INDEX('Model P&amp;L'!$B$10:$CG$89,MATCH($B15,'Model P&amp;L'!$B$10:$B$89,0),MATCH(P$5,'Model P&amp;L'!$B$9:$CG$9,0))</f>
        <v>0</v>
      </c>
      <c r="Q15" s="24">
        <f>INDEX('Model P&amp;L'!$B$10:$CG$89,MATCH($B15,'Model P&amp;L'!$B$10:$B$89,0),MATCH(Q$5,'Model P&amp;L'!$B$9:$CG$9,0))</f>
        <v>0</v>
      </c>
      <c r="R15" s="24">
        <f>INDEX('Model P&amp;L'!$B$10:$CG$89,MATCH($B15,'Model P&amp;L'!$B$10:$B$89,0),MATCH(R$5,'Model P&amp;L'!$B$9:$CG$9,0))</f>
        <v>0</v>
      </c>
      <c r="S15" s="24">
        <f>INDEX('Model P&amp;L'!$B$10:$CG$89,MATCH($B15,'Model P&amp;L'!$B$10:$B$89,0),MATCH(S$5,'Model P&amp;L'!$B$9:$CG$9,0))</f>
        <v>0</v>
      </c>
      <c r="T15" s="24">
        <f>INDEX('Model P&amp;L'!$B$10:$CG$89,MATCH($B15,'Model P&amp;L'!$B$10:$B$89,0),MATCH(T$5,'Model P&amp;L'!$B$9:$CG$9,0))</f>
        <v>0</v>
      </c>
      <c r="U15" s="24">
        <f>INDEX('Model P&amp;L'!$B$10:$CG$89,MATCH($B15,'Model P&amp;L'!$B$10:$B$89,0),MATCH(U$5,'Model P&amp;L'!$B$9:$CG$9,0))</f>
        <v>0</v>
      </c>
      <c r="V15" s="24">
        <f>INDEX('Model P&amp;L'!$B$10:$CG$89,MATCH($B15,'Model P&amp;L'!$B$10:$B$89,0),MATCH(V$5,'Model P&amp;L'!$B$9:$CG$9,0))</f>
        <v>0</v>
      </c>
      <c r="W15" s="24">
        <f>INDEX('Model P&amp;L'!$B$10:$CG$89,MATCH($B15,'Model P&amp;L'!$B$10:$B$89,0),MATCH(W$5,'Model P&amp;L'!$B$9:$CG$9,0))</f>
        <v>0</v>
      </c>
      <c r="X15" s="24">
        <f>INDEX('Model P&amp;L'!$B$10:$CG$89,MATCH($B15,'Model P&amp;L'!$B$10:$B$89,0),MATCH(X$5,'Model P&amp;L'!$B$9:$CG$9,0))</f>
        <v>0</v>
      </c>
      <c r="Y15" s="24">
        <f>INDEX('Model P&amp;L'!$B$10:$CG$89,MATCH($B15,'Model P&amp;L'!$B$10:$B$89,0),MATCH(Y$5,'Model P&amp;L'!$B$9:$CG$9,0))</f>
        <v>0</v>
      </c>
      <c r="Z15" s="24">
        <f>INDEX('Model P&amp;L'!$B$10:$CG$89,MATCH($B15,'Model P&amp;L'!$B$10:$B$89,0),MATCH(Z$5,'Model P&amp;L'!$B$9:$CG$9,0))</f>
        <v>0</v>
      </c>
      <c r="AA15" s="24">
        <f>INDEX('Model P&amp;L'!$B$10:$CG$89,MATCH($B15,'Model P&amp;L'!$B$10:$B$89,0),MATCH(AA$5,'Model P&amp;L'!$B$9:$CG$9,0))</f>
        <v>0</v>
      </c>
      <c r="AB15" s="25">
        <f>INDEX('Model P&amp;L'!$B$10:$CG$89,MATCH($B15,'Model P&amp;L'!$B$10:$B$89,0),MATCH(AB$5,'Model P&amp;L'!$B$9:$CG$9,0))</f>
        <v>0</v>
      </c>
      <c r="AC15" s="24">
        <f>INDEX('Model P&amp;L'!$B$10:$CG$89,MATCH($B15,'Model P&amp;L'!$B$10:$B$89,0),MATCH(AC$5,'Model P&amp;L'!$B$9:$CG$9,0))</f>
        <v>0</v>
      </c>
      <c r="AD15" s="24">
        <f>INDEX('Model P&amp;L'!$B$10:$CG$89,MATCH($B15,'Model P&amp;L'!$B$10:$B$89,0),MATCH(AD$5,'Model P&amp;L'!$B$9:$CG$9,0))</f>
        <v>0</v>
      </c>
      <c r="AE15" s="24">
        <f>INDEX('Model P&amp;L'!$B$10:$CG$89,MATCH($B15,'Model P&amp;L'!$B$10:$B$89,0),MATCH(AE$5,'Model P&amp;L'!$B$9:$CG$9,0))</f>
        <v>0</v>
      </c>
      <c r="AF15" s="24">
        <f>INDEX('Model P&amp;L'!$B$10:$CG$89,MATCH($B15,'Model P&amp;L'!$B$10:$B$89,0),MATCH(AF$5,'Model P&amp;L'!$B$9:$CG$9,0))</f>
        <v>0</v>
      </c>
      <c r="AG15" s="24">
        <f>INDEX('Model P&amp;L'!$B$10:$CG$89,MATCH($B15,'Model P&amp;L'!$B$10:$B$89,0),MATCH(AG$5,'Model P&amp;L'!$B$9:$CG$9,0))</f>
        <v>0</v>
      </c>
      <c r="AH15" s="24">
        <f>INDEX('Model P&amp;L'!$B$10:$CG$89,MATCH($B15,'Model P&amp;L'!$B$10:$B$89,0),MATCH(AH$5,'Model P&amp;L'!$B$9:$CG$9,0))</f>
        <v>0</v>
      </c>
      <c r="AI15" s="24">
        <f>INDEX('Model P&amp;L'!$B$10:$CG$89,MATCH($B15,'Model P&amp;L'!$B$10:$B$89,0),MATCH(AI$5,'Model P&amp;L'!$B$9:$CG$9,0))</f>
        <v>0</v>
      </c>
      <c r="AJ15" s="24">
        <f>INDEX('Model P&amp;L'!$B$10:$CG$89,MATCH($B15,'Model P&amp;L'!$B$10:$B$89,0),MATCH(AJ$5,'Model P&amp;L'!$B$9:$CG$9,0))</f>
        <v>0</v>
      </c>
      <c r="AK15" s="24">
        <f>INDEX('Model P&amp;L'!$B$10:$CG$89,MATCH($B15,'Model P&amp;L'!$B$10:$B$89,0),MATCH(AK$5,'Model P&amp;L'!$B$9:$CG$9,0))</f>
        <v>0</v>
      </c>
      <c r="AL15" s="24">
        <f>INDEX('Model P&amp;L'!$B$10:$CG$89,MATCH($B15,'Model P&amp;L'!$B$10:$B$89,0),MATCH(AL$5,'Model P&amp;L'!$B$9:$CG$9,0))</f>
        <v>0</v>
      </c>
      <c r="AM15" s="24">
        <f>INDEX('Model P&amp;L'!$B$10:$CG$89,MATCH($B15,'Model P&amp;L'!$B$10:$B$89,0),MATCH(AM$5,'Model P&amp;L'!$B$9:$CG$9,0))</f>
        <v>0</v>
      </c>
      <c r="AN15" s="25">
        <f>INDEX('Model P&amp;L'!$B$10:$CG$89,MATCH($B15,'Model P&amp;L'!$B$10:$B$89,0),MATCH(AN$5,'Model P&amp;L'!$B$9:$CG$9,0))</f>
        <v>0</v>
      </c>
      <c r="AO15" s="24">
        <f>INDEX('Model P&amp;L'!$B$10:$CG$89,MATCH($B15,'Model P&amp;L'!$B$10:$B$89,0),MATCH(AO$5,'Model P&amp;L'!$B$9:$CG$9,0))</f>
        <v>0</v>
      </c>
      <c r="AP15" s="24">
        <f>INDEX('Model P&amp;L'!$B$10:$CG$89,MATCH($B15,'Model P&amp;L'!$B$10:$B$89,0),MATCH(AP$5,'Model P&amp;L'!$B$9:$CG$9,0))</f>
        <v>0</v>
      </c>
      <c r="AQ15" s="24">
        <f>INDEX('Model P&amp;L'!$B$10:$CG$89,MATCH($B15,'Model P&amp;L'!$B$10:$B$89,0),MATCH(AQ$5,'Model P&amp;L'!$B$9:$CG$9,0))</f>
        <v>0</v>
      </c>
      <c r="AR15" s="24">
        <f>INDEX('Model P&amp;L'!$B$10:$CG$89,MATCH($B15,'Model P&amp;L'!$B$10:$B$89,0),MATCH(AR$5,'Model P&amp;L'!$B$9:$CG$9,0))</f>
        <v>0</v>
      </c>
      <c r="AS15" s="24">
        <f>INDEX('Model P&amp;L'!$B$10:$CG$89,MATCH($B15,'Model P&amp;L'!$B$10:$B$89,0),MATCH(AS$5,'Model P&amp;L'!$B$9:$CG$9,0))</f>
        <v>0</v>
      </c>
      <c r="AT15" s="24">
        <f>INDEX('Model P&amp;L'!$B$10:$CG$89,MATCH($B15,'Model P&amp;L'!$B$10:$B$89,0),MATCH(AT$5,'Model P&amp;L'!$B$9:$CG$9,0))</f>
        <v>0</v>
      </c>
      <c r="AU15" s="24">
        <f>INDEX('Model P&amp;L'!$B$10:$CG$89,MATCH($B15,'Model P&amp;L'!$B$10:$B$89,0),MATCH(AU$5,'Model P&amp;L'!$B$9:$CG$9,0))</f>
        <v>0</v>
      </c>
      <c r="AV15" s="24">
        <f>INDEX('Model P&amp;L'!$B$10:$CG$89,MATCH($B15,'Model P&amp;L'!$B$10:$B$89,0),MATCH(AV$5,'Model P&amp;L'!$B$9:$CG$9,0))</f>
        <v>0</v>
      </c>
      <c r="AW15" s="24">
        <f>INDEX('Model P&amp;L'!$B$10:$CG$89,MATCH($B15,'Model P&amp;L'!$B$10:$B$89,0),MATCH(AW$5,'Model P&amp;L'!$B$9:$CG$9,0))</f>
        <v>0</v>
      </c>
      <c r="AX15" s="24">
        <f>INDEX('Model P&amp;L'!$B$10:$CG$89,MATCH($B15,'Model P&amp;L'!$B$10:$B$89,0),MATCH(AX$5,'Model P&amp;L'!$B$9:$CG$9,0))</f>
        <v>0</v>
      </c>
      <c r="AY15" s="24">
        <f>INDEX('Model P&amp;L'!$B$10:$CG$89,MATCH($B15,'Model P&amp;L'!$B$10:$B$89,0),MATCH(AY$5,'Model P&amp;L'!$B$9:$CG$9,0))</f>
        <v>0</v>
      </c>
      <c r="AZ15" s="25">
        <f>INDEX('Model P&amp;L'!$B$10:$CG$89,MATCH($B15,'Model P&amp;L'!$B$10:$B$89,0),MATCH(AZ$5,'Model P&amp;L'!$B$9:$CG$9,0))</f>
        <v>0</v>
      </c>
      <c r="BA15" s="24">
        <f>INDEX('Model P&amp;L'!$B$10:$CG$89,MATCH($B15,'Model P&amp;L'!$B$10:$B$89,0),MATCH(BA$5,'Model P&amp;L'!$B$9:$CG$9,0))</f>
        <v>0</v>
      </c>
      <c r="BB15" s="24">
        <f>INDEX('Model P&amp;L'!$B$10:$CG$89,MATCH($B15,'Model P&amp;L'!$B$10:$B$89,0),MATCH(BB$5,'Model P&amp;L'!$B$9:$CG$9,0))</f>
        <v>0</v>
      </c>
      <c r="BC15" s="24">
        <f>INDEX('Model P&amp;L'!$B$10:$CG$89,MATCH($B15,'Model P&amp;L'!$B$10:$B$89,0),MATCH(BC$5,'Model P&amp;L'!$B$9:$CG$9,0))</f>
        <v>0</v>
      </c>
      <c r="BD15" s="24">
        <f>INDEX('Model P&amp;L'!$B$10:$CG$89,MATCH($B15,'Model P&amp;L'!$B$10:$B$89,0),MATCH(BD$5,'Model P&amp;L'!$B$9:$CG$9,0))</f>
        <v>0</v>
      </c>
      <c r="BE15" s="24">
        <f>INDEX('Model P&amp;L'!$B$10:$CG$89,MATCH($B15,'Model P&amp;L'!$B$10:$B$89,0),MATCH(BE$5,'Model P&amp;L'!$B$9:$CG$9,0))</f>
        <v>0</v>
      </c>
      <c r="BF15" s="24">
        <f>INDEX('Model P&amp;L'!$B$10:$CG$89,MATCH($B15,'Model P&amp;L'!$B$10:$B$89,0),MATCH(BF$5,'Model P&amp;L'!$B$9:$CG$9,0))</f>
        <v>0</v>
      </c>
      <c r="BG15" s="24">
        <f>INDEX('Model P&amp;L'!$B$10:$CG$89,MATCH($B15,'Model P&amp;L'!$B$10:$B$89,0),MATCH(BG$5,'Model P&amp;L'!$B$9:$CG$9,0))</f>
        <v>0</v>
      </c>
      <c r="BH15" s="24">
        <f>INDEX('Model P&amp;L'!$B$10:$CG$89,MATCH($B15,'Model P&amp;L'!$B$10:$B$89,0),MATCH(BH$5,'Model P&amp;L'!$B$9:$CG$9,0))</f>
        <v>0</v>
      </c>
      <c r="BI15" s="24">
        <f>INDEX('Model P&amp;L'!$B$10:$CG$89,MATCH($B15,'Model P&amp;L'!$B$10:$B$89,0),MATCH(BI$5,'Model P&amp;L'!$B$9:$CG$9,0))</f>
        <v>0</v>
      </c>
      <c r="BJ15" s="24">
        <f>INDEX('Model P&amp;L'!$B$10:$CG$89,MATCH($B15,'Model P&amp;L'!$B$10:$B$89,0),MATCH(BJ$5,'Model P&amp;L'!$B$9:$CG$9,0))</f>
        <v>0</v>
      </c>
      <c r="BK15" s="24">
        <f>INDEX('Model P&amp;L'!$B$10:$CG$89,MATCH($B15,'Model P&amp;L'!$B$10:$B$89,0),MATCH(BK$5,'Model P&amp;L'!$B$9:$CG$9,0))</f>
        <v>0</v>
      </c>
      <c r="BL15" s="25">
        <f>INDEX('Model P&amp;L'!$B$10:$CG$89,MATCH($B15,'Model P&amp;L'!$B$10:$B$89,0),MATCH(BL$5,'Model P&amp;L'!$B$9:$CG$9,0))</f>
        <v>0</v>
      </c>
      <c r="BM15" s="24">
        <f>INDEX('Model P&amp;L'!$B$10:$CG$89,MATCH($B15,'Model P&amp;L'!$B$10:$B$89,0),MATCH(BM$5,'Model P&amp;L'!$B$9:$CG$9,0))</f>
        <v>0</v>
      </c>
      <c r="BN15" s="24">
        <f>INDEX('Model P&amp;L'!$B$10:$CG$89,MATCH($B15,'Model P&amp;L'!$B$10:$B$89,0),MATCH(BN$5,'Model P&amp;L'!$B$9:$CG$9,0))</f>
        <v>0</v>
      </c>
      <c r="BO15" s="24">
        <f>INDEX('Model P&amp;L'!$B$10:$CG$89,MATCH($B15,'Model P&amp;L'!$B$10:$B$89,0),MATCH(BO$5,'Model P&amp;L'!$B$9:$CG$9,0))</f>
        <v>0</v>
      </c>
      <c r="BP15" s="24">
        <f>INDEX('Model P&amp;L'!$B$10:$CG$89,MATCH($B15,'Model P&amp;L'!$B$10:$B$89,0),MATCH(BP$5,'Model P&amp;L'!$B$9:$CG$9,0))</f>
        <v>0</v>
      </c>
      <c r="BQ15" s="24">
        <f>INDEX('Model P&amp;L'!$B$10:$CG$89,MATCH($B15,'Model P&amp;L'!$B$10:$B$89,0),MATCH(BQ$5,'Model P&amp;L'!$B$9:$CG$9,0))</f>
        <v>0</v>
      </c>
      <c r="BR15" s="24">
        <f>INDEX('Model P&amp;L'!$B$10:$CG$89,MATCH($B15,'Model P&amp;L'!$B$10:$B$89,0),MATCH(BR$5,'Model P&amp;L'!$B$9:$CG$9,0))</f>
        <v>0</v>
      </c>
      <c r="BS15" s="24">
        <f>INDEX('Model P&amp;L'!$B$10:$CG$89,MATCH($B15,'Model P&amp;L'!$B$10:$B$89,0),MATCH(BS$5,'Model P&amp;L'!$B$9:$CG$9,0))</f>
        <v>0</v>
      </c>
      <c r="BT15" s="24">
        <f>INDEX('Model P&amp;L'!$B$10:$CG$89,MATCH($B15,'Model P&amp;L'!$B$10:$B$89,0),MATCH(BT$5,'Model P&amp;L'!$B$9:$CG$9,0))</f>
        <v>0</v>
      </c>
      <c r="BU15" s="24">
        <f>INDEX('Model P&amp;L'!$B$10:$CG$89,MATCH($B15,'Model P&amp;L'!$B$10:$B$89,0),MATCH(BU$5,'Model P&amp;L'!$B$9:$CG$9,0))</f>
        <v>0</v>
      </c>
      <c r="BV15" s="24">
        <f>INDEX('Model P&amp;L'!$B$10:$CG$89,MATCH($B15,'Model P&amp;L'!$B$10:$B$89,0),MATCH(BV$5,'Model P&amp;L'!$B$9:$CG$9,0))</f>
        <v>0</v>
      </c>
      <c r="BW15" s="24">
        <f>INDEX('Model P&amp;L'!$B$10:$CG$89,MATCH($B15,'Model P&amp;L'!$B$10:$B$89,0),MATCH(BW$5,'Model P&amp;L'!$B$9:$CG$9,0))</f>
        <v>0</v>
      </c>
      <c r="BX15" s="25">
        <f>INDEX('Model P&amp;L'!$B$10:$CG$89,MATCH($B15,'Model P&amp;L'!$B$10:$B$89,0),MATCH(BX$5,'Model P&amp;L'!$B$9:$CG$9,0))</f>
        <v>0</v>
      </c>
      <c r="BY15" s="25"/>
      <c r="BZ15" s="24">
        <f t="shared" si="8"/>
        <v>0</v>
      </c>
      <c r="CA15" s="24">
        <f t="shared" si="9"/>
        <v>0</v>
      </c>
      <c r="CB15" s="24">
        <f t="shared" si="10"/>
        <v>0</v>
      </c>
      <c r="CC15" s="24">
        <f>SUM(AO15:AZ15)</f>
        <v>0</v>
      </c>
      <c r="CD15" s="24">
        <f t="shared" si="11"/>
        <v>0</v>
      </c>
      <c r="CE15" s="24">
        <f>SUM(BM15:BX15)</f>
        <v>0</v>
      </c>
      <c r="CF15" s="154"/>
    </row>
    <row r="16" spans="2:85" s="17" customFormat="1" ht="9" customHeight="1" collapsed="1" x14ac:dyDescent="0.3">
      <c r="B16" s="109"/>
      <c r="C16" s="109"/>
      <c r="D16" s="109"/>
      <c r="E16" s="39"/>
      <c r="F16" s="39"/>
      <c r="G16" s="39"/>
      <c r="H16" s="39"/>
      <c r="I16" s="39"/>
      <c r="J16" s="39"/>
      <c r="K16" s="39"/>
      <c r="L16" s="39"/>
      <c r="M16" s="39"/>
      <c r="N16" s="39"/>
      <c r="O16" s="39"/>
      <c r="P16" s="40"/>
      <c r="Q16" s="39"/>
      <c r="R16" s="39"/>
      <c r="S16" s="39"/>
      <c r="T16" s="39"/>
      <c r="U16" s="39"/>
      <c r="V16" s="39"/>
      <c r="W16" s="39"/>
      <c r="X16" s="39"/>
      <c r="Y16" s="39"/>
      <c r="Z16" s="39"/>
      <c r="AA16" s="39"/>
      <c r="AB16" s="40"/>
      <c r="AC16" s="39"/>
      <c r="AD16" s="39"/>
      <c r="AE16" s="39"/>
      <c r="AF16" s="39"/>
      <c r="AG16" s="39"/>
      <c r="AH16" s="39"/>
      <c r="AI16" s="39"/>
      <c r="AJ16" s="39"/>
      <c r="AK16" s="39"/>
      <c r="AL16" s="39"/>
      <c r="AM16" s="39"/>
      <c r="AN16" s="40"/>
      <c r="AO16" s="39"/>
      <c r="AP16" s="39"/>
      <c r="AQ16" s="39"/>
      <c r="AR16" s="39"/>
      <c r="AS16" s="39"/>
      <c r="AT16" s="39"/>
      <c r="AU16" s="39"/>
      <c r="AV16" s="39"/>
      <c r="AW16" s="39"/>
      <c r="AX16" s="39"/>
      <c r="AY16" s="39"/>
      <c r="AZ16" s="40"/>
      <c r="BA16" s="39"/>
      <c r="BB16" s="39"/>
      <c r="BC16" s="39"/>
      <c r="BD16" s="39"/>
      <c r="BE16" s="39"/>
      <c r="BF16" s="39"/>
      <c r="BG16" s="39"/>
      <c r="BH16" s="39"/>
      <c r="BI16" s="39"/>
      <c r="BJ16" s="39"/>
      <c r="BK16" s="39"/>
      <c r="BL16" s="40"/>
      <c r="BM16" s="39"/>
      <c r="BN16" s="39"/>
      <c r="BO16" s="39"/>
      <c r="BP16" s="39"/>
      <c r="BQ16" s="39"/>
      <c r="BR16" s="39"/>
      <c r="BS16" s="39"/>
      <c r="BT16" s="39"/>
      <c r="BU16" s="39"/>
      <c r="BV16" s="39"/>
      <c r="BW16" s="39"/>
      <c r="BX16" s="40"/>
      <c r="BY16" s="40"/>
      <c r="BZ16" s="39"/>
      <c r="CA16" s="39"/>
      <c r="CB16" s="39"/>
      <c r="CC16" s="39"/>
      <c r="CD16" s="39"/>
      <c r="CE16" s="39"/>
      <c r="CF16" s="154"/>
    </row>
    <row r="17" spans="2:85" s="17" customFormat="1" ht="14.25" customHeight="1" thickBot="1" x14ac:dyDescent="0.35">
      <c r="B17" s="607" t="s">
        <v>6</v>
      </c>
      <c r="C17" s="607"/>
      <c r="D17" s="607"/>
      <c r="E17" s="18">
        <f>SUM(E13:E15,E10)</f>
        <v>93073.200000000012</v>
      </c>
      <c r="F17" s="18">
        <f t="shared" ref="F17:AZ17" si="12">SUM(F13:F15,F10)</f>
        <v>86617.98</v>
      </c>
      <c r="G17" s="18">
        <f t="shared" si="12"/>
        <v>112573.39</v>
      </c>
      <c r="H17" s="18">
        <f t="shared" si="12"/>
        <v>122695.93</v>
      </c>
      <c r="I17" s="18">
        <f t="shared" si="12"/>
        <v>120812.57</v>
      </c>
      <c r="J17" s="18">
        <f t="shared" si="12"/>
        <v>116899.86</v>
      </c>
      <c r="K17" s="18">
        <f t="shared" si="12"/>
        <v>127830.38</v>
      </c>
      <c r="L17" s="18">
        <f t="shared" si="12"/>
        <v>135898.25</v>
      </c>
      <c r="M17" s="18">
        <f t="shared" si="12"/>
        <v>133540.52000000002</v>
      </c>
      <c r="N17" s="18">
        <f t="shared" si="12"/>
        <v>174081.23</v>
      </c>
      <c r="O17" s="18">
        <f t="shared" si="12"/>
        <v>134885.68</v>
      </c>
      <c r="P17" s="19">
        <f t="shared" si="12"/>
        <v>130184.14000000001</v>
      </c>
      <c r="Q17" s="18">
        <f t="shared" si="12"/>
        <v>179101.81</v>
      </c>
      <c r="R17" s="18">
        <f t="shared" si="12"/>
        <v>165645.76999999999</v>
      </c>
      <c r="S17" s="18">
        <f t="shared" si="12"/>
        <v>185852.04</v>
      </c>
      <c r="T17" s="18">
        <f t="shared" si="12"/>
        <v>160598.97</v>
      </c>
      <c r="U17" s="18">
        <f t="shared" si="12"/>
        <v>204460.97</v>
      </c>
      <c r="V17" s="18">
        <f t="shared" si="12"/>
        <v>176266.96000000002</v>
      </c>
      <c r="W17" s="18">
        <f t="shared" si="12"/>
        <v>226857.33</v>
      </c>
      <c r="X17" s="18">
        <f t="shared" si="12"/>
        <v>190304.16</v>
      </c>
      <c r="Y17" s="18">
        <f t="shared" si="12"/>
        <v>210319.80000000002</v>
      </c>
      <c r="Z17" s="18">
        <f t="shared" si="12"/>
        <v>287239.26999999996</v>
      </c>
      <c r="AA17" s="18">
        <f t="shared" si="12"/>
        <v>216954.6</v>
      </c>
      <c r="AB17" s="19">
        <f t="shared" ref="AB17" si="13">SUM(AB13:AB15,AB10)</f>
        <v>263768.78000000003</v>
      </c>
      <c r="AC17" s="18">
        <f t="shared" si="12"/>
        <v>339207.79</v>
      </c>
      <c r="AD17" s="18">
        <f t="shared" si="12"/>
        <v>383407.41028333327</v>
      </c>
      <c r="AE17" s="18">
        <f t="shared" si="12"/>
        <v>403207.24381666665</v>
      </c>
      <c r="AF17" s="18">
        <f t="shared" si="12"/>
        <v>389138.85303333332</v>
      </c>
      <c r="AG17" s="18">
        <f t="shared" si="12"/>
        <v>439044.37078333332</v>
      </c>
      <c r="AH17" s="18">
        <f t="shared" si="12"/>
        <v>400027.16251666669</v>
      </c>
      <c r="AI17" s="18">
        <f t="shared" si="12"/>
        <v>435510.85379999998</v>
      </c>
      <c r="AJ17" s="18">
        <f t="shared" si="12"/>
        <v>420045.22835000005</v>
      </c>
      <c r="AK17" s="18">
        <f t="shared" si="12"/>
        <v>440572.42625000008</v>
      </c>
      <c r="AL17" s="18">
        <f t="shared" si="12"/>
        <v>513901.50111666665</v>
      </c>
      <c r="AM17" s="18">
        <f t="shared" si="12"/>
        <v>471024.77491666673</v>
      </c>
      <c r="AN17" s="19">
        <f t="shared" si="12"/>
        <v>528621.96071666677</v>
      </c>
      <c r="AO17" s="18">
        <f t="shared" si="12"/>
        <v>572890.83023333328</v>
      </c>
      <c r="AP17" s="18">
        <f t="shared" si="12"/>
        <v>620346.81957416667</v>
      </c>
      <c r="AQ17" s="18">
        <f t="shared" si="12"/>
        <v>642619.38641083334</v>
      </c>
      <c r="AR17" s="18">
        <f t="shared" si="12"/>
        <v>636103.96257833345</v>
      </c>
      <c r="AS17" s="18">
        <f t="shared" si="12"/>
        <v>685327.03808249999</v>
      </c>
      <c r="AT17" s="18">
        <f t="shared" si="12"/>
        <v>656244.44230583333</v>
      </c>
      <c r="AU17" s="18">
        <f t="shared" si="12"/>
        <v>690895.81427166658</v>
      </c>
      <c r="AV17" s="18">
        <f t="shared" si="12"/>
        <v>686186.23055583355</v>
      </c>
      <c r="AW17" s="18">
        <f t="shared" si="12"/>
        <v>711798.41127083334</v>
      </c>
      <c r="AX17" s="18">
        <f t="shared" si="12"/>
        <v>781475.78115750011</v>
      </c>
      <c r="AY17" s="18">
        <f t="shared" si="12"/>
        <v>754827.43888749997</v>
      </c>
      <c r="AZ17" s="19">
        <f t="shared" si="12"/>
        <v>811949.10931750003</v>
      </c>
      <c r="BA17" s="18">
        <f t="shared" ref="BA17:BL17" si="14">SUM(BA13:BA15,BA10)</f>
        <v>855020.35674000008</v>
      </c>
      <c r="BB17" s="18">
        <f t="shared" si="14"/>
        <v>900800.6560130415</v>
      </c>
      <c r="BC17" s="18">
        <f t="shared" si="14"/>
        <v>925175.04615754168</v>
      </c>
      <c r="BD17" s="18">
        <f t="shared" si="14"/>
        <v>925079.64423325006</v>
      </c>
      <c r="BE17" s="18">
        <f t="shared" si="14"/>
        <v>972361.9667451249</v>
      </c>
      <c r="BF17" s="18">
        <f t="shared" si="14"/>
        <v>950363.11450162495</v>
      </c>
      <c r="BG17" s="18">
        <f t="shared" si="14"/>
        <v>982538.13483925001</v>
      </c>
      <c r="BH17" s="18">
        <f t="shared" si="14"/>
        <v>983977.69701412518</v>
      </c>
      <c r="BI17" s="18">
        <f t="shared" si="14"/>
        <v>1011190.7589552084</v>
      </c>
      <c r="BJ17" s="18">
        <f t="shared" si="14"/>
        <v>1075859.2316922084</v>
      </c>
      <c r="BK17" s="18">
        <f t="shared" si="14"/>
        <v>1061372.2032627081</v>
      </c>
      <c r="BL17" s="19">
        <f t="shared" si="14"/>
        <v>1118089.6856282083</v>
      </c>
      <c r="BM17" s="18">
        <f t="shared" ref="BM17:BX17" si="15">SUM(BM13:BM15,BM10)</f>
        <v>1160142.9542706667</v>
      </c>
      <c r="BN17" s="18">
        <f t="shared" si="15"/>
        <v>1204498.9169860852</v>
      </c>
      <c r="BO17" s="18">
        <f t="shared" si="15"/>
        <v>1230659.8569422439</v>
      </c>
      <c r="BP17" s="18">
        <f t="shared" si="15"/>
        <v>1236021.473639929</v>
      </c>
      <c r="BQ17" s="18">
        <f t="shared" si="15"/>
        <v>1280293.4790250231</v>
      </c>
      <c r="BR17" s="18">
        <f t="shared" si="15"/>
        <v>1262955.1317013814</v>
      </c>
      <c r="BS17" s="18">
        <f t="shared" si="15"/>
        <v>1291256.3729466957</v>
      </c>
      <c r="BT17" s="18">
        <f t="shared" si="15"/>
        <v>1293568.5424620064</v>
      </c>
      <c r="BU17" s="18">
        <f t="shared" si="15"/>
        <v>1316699.6451119271</v>
      </c>
      <c r="BV17" s="18">
        <f t="shared" si="15"/>
        <v>1371667.846938377</v>
      </c>
      <c r="BW17" s="18">
        <f t="shared" si="15"/>
        <v>1359353.8727733018</v>
      </c>
      <c r="BX17" s="19">
        <f t="shared" si="15"/>
        <v>1407563.7327839769</v>
      </c>
      <c r="BY17" s="19"/>
      <c r="BZ17" s="18">
        <f>SUM(BZ13:BZ15,BZ10)</f>
        <v>1489093.13</v>
      </c>
      <c r="CA17" s="18">
        <f t="shared" ref="CA17:CC17" si="16">SUM(CA13:CA15,CA10)</f>
        <v>2467370.46</v>
      </c>
      <c r="CB17" s="18">
        <f t="shared" si="16"/>
        <v>5163709.5755833341</v>
      </c>
      <c r="CC17" s="18">
        <f t="shared" si="16"/>
        <v>8250665.2646458345</v>
      </c>
      <c r="CD17" s="18">
        <f t="shared" ref="CD17" si="17">SUM(CD13:CD15,CD10)</f>
        <v>11761828.49578229</v>
      </c>
      <c r="CE17" s="18">
        <f t="shared" ref="CE17" si="18">SUM(CE13:CE15,CE10)</f>
        <v>15414681.825581614</v>
      </c>
      <c r="CF17" s="154"/>
    </row>
    <row r="18" spans="2:85" ht="9" customHeight="1" thickTop="1" x14ac:dyDescent="0.3">
      <c r="B18" s="605"/>
      <c r="C18" s="605"/>
      <c r="D18" s="605"/>
      <c r="E18" s="3"/>
      <c r="F18" s="3"/>
      <c r="G18" s="3"/>
      <c r="H18" s="3"/>
      <c r="I18" s="3"/>
      <c r="J18" s="3"/>
      <c r="K18" s="3"/>
      <c r="L18" s="3"/>
      <c r="M18" s="3"/>
      <c r="N18" s="3"/>
      <c r="O18" s="3"/>
      <c r="P18" s="16"/>
      <c r="Q18" s="3"/>
      <c r="R18" s="3"/>
      <c r="S18" s="3"/>
      <c r="T18" s="3"/>
      <c r="U18" s="3"/>
      <c r="V18" s="3"/>
      <c r="W18" s="3"/>
      <c r="X18" s="3"/>
      <c r="Y18" s="3"/>
      <c r="Z18" s="3"/>
      <c r="AA18" s="3"/>
      <c r="AB18" s="16"/>
      <c r="AC18" s="3"/>
      <c r="AD18" s="3"/>
      <c r="AE18" s="3"/>
      <c r="AF18" s="3"/>
      <c r="AG18" s="3"/>
      <c r="AH18" s="3"/>
      <c r="AI18" s="3"/>
      <c r="AJ18" s="3"/>
      <c r="AK18" s="3"/>
      <c r="AL18" s="3"/>
      <c r="AM18" s="3"/>
      <c r="AN18" s="16"/>
      <c r="AO18" s="3"/>
      <c r="AP18" s="3"/>
      <c r="AQ18" s="3"/>
      <c r="AR18" s="3"/>
      <c r="AS18" s="3"/>
      <c r="AT18" s="3"/>
      <c r="AU18" s="3"/>
      <c r="AV18" s="3"/>
      <c r="AW18" s="3"/>
      <c r="AX18" s="3"/>
      <c r="AY18" s="3"/>
      <c r="AZ18" s="16"/>
      <c r="BA18" s="3"/>
      <c r="BB18" s="3"/>
      <c r="BC18" s="3"/>
      <c r="BD18" s="3"/>
      <c r="BE18" s="3"/>
      <c r="BF18" s="3"/>
      <c r="BG18" s="3"/>
      <c r="BH18" s="3"/>
      <c r="BI18" s="3"/>
      <c r="BJ18" s="3"/>
      <c r="BK18" s="3"/>
      <c r="BL18" s="16"/>
      <c r="BM18" s="3"/>
      <c r="BN18" s="3"/>
      <c r="BO18" s="3"/>
      <c r="BP18" s="3"/>
      <c r="BQ18" s="3"/>
      <c r="BR18" s="3"/>
      <c r="BS18" s="3"/>
      <c r="BT18" s="3"/>
      <c r="BU18" s="3"/>
      <c r="BV18" s="3"/>
      <c r="BW18" s="3"/>
      <c r="BX18" s="16"/>
      <c r="BY18" s="16"/>
      <c r="BZ18" s="30"/>
      <c r="CA18" s="30"/>
      <c r="CB18" s="30"/>
      <c r="CC18" s="30"/>
      <c r="CD18" s="30"/>
      <c r="CE18" s="30"/>
      <c r="CF18" s="152"/>
    </row>
    <row r="19" spans="2:85" ht="12.75" customHeight="1" x14ac:dyDescent="0.3">
      <c r="B19" s="109" t="s">
        <v>150</v>
      </c>
      <c r="C19" s="109"/>
      <c r="D19" s="109"/>
      <c r="E19" s="3"/>
      <c r="F19" s="3"/>
      <c r="G19" s="3"/>
      <c r="H19" s="3"/>
      <c r="I19" s="3"/>
      <c r="J19" s="3"/>
      <c r="K19" s="3"/>
      <c r="L19" s="3"/>
      <c r="M19" s="3"/>
      <c r="N19" s="3"/>
      <c r="O19" s="3"/>
      <c r="P19" s="16"/>
      <c r="Q19" s="3"/>
      <c r="R19" s="3"/>
      <c r="S19" s="3"/>
      <c r="T19" s="3"/>
      <c r="U19" s="3"/>
      <c r="V19" s="3"/>
      <c r="W19" s="3"/>
      <c r="X19" s="3"/>
      <c r="Y19" s="3"/>
      <c r="Z19" s="3"/>
      <c r="AA19" s="3"/>
      <c r="AB19" s="16"/>
      <c r="AC19" s="3"/>
      <c r="AD19" s="3"/>
      <c r="AE19" s="3"/>
      <c r="AF19" s="3"/>
      <c r="AG19" s="3"/>
      <c r="AH19" s="3"/>
      <c r="AI19" s="3"/>
      <c r="AJ19" s="3"/>
      <c r="AK19" s="3"/>
      <c r="AL19" s="3"/>
      <c r="AM19" s="3"/>
      <c r="AN19" s="16"/>
      <c r="AO19" s="3"/>
      <c r="AP19" s="3"/>
      <c r="AQ19" s="3"/>
      <c r="AR19" s="3"/>
      <c r="AS19" s="3"/>
      <c r="AT19" s="3"/>
      <c r="AU19" s="3"/>
      <c r="AV19" s="3"/>
      <c r="AW19" s="3"/>
      <c r="AX19" s="3"/>
      <c r="AY19" s="3"/>
      <c r="AZ19" s="16"/>
      <c r="BA19" s="3"/>
      <c r="BB19" s="3"/>
      <c r="BC19" s="3"/>
      <c r="BD19" s="3"/>
      <c r="BE19" s="3"/>
      <c r="BF19" s="3"/>
      <c r="BG19" s="3"/>
      <c r="BH19" s="3"/>
      <c r="BI19" s="3"/>
      <c r="BJ19" s="3"/>
      <c r="BK19" s="3"/>
      <c r="BL19" s="16"/>
      <c r="BM19" s="3"/>
      <c r="BN19" s="3"/>
      <c r="BO19" s="3"/>
      <c r="BP19" s="3"/>
      <c r="BQ19" s="3"/>
      <c r="BR19" s="3"/>
      <c r="BS19" s="3"/>
      <c r="BT19" s="3"/>
      <c r="BU19" s="3"/>
      <c r="BV19" s="3"/>
      <c r="BW19" s="3"/>
      <c r="BX19" s="16"/>
      <c r="BY19" s="16"/>
      <c r="BZ19" s="30"/>
      <c r="CA19" s="30"/>
      <c r="CB19" s="30"/>
      <c r="CC19" s="30"/>
      <c r="CD19" s="30"/>
      <c r="CE19" s="30"/>
      <c r="CF19" s="152"/>
    </row>
    <row r="20" spans="2:85" ht="12.75" customHeight="1" x14ac:dyDescent="0.3">
      <c r="B20" s="558" t="s">
        <v>151</v>
      </c>
      <c r="C20" s="222"/>
      <c r="D20" s="558"/>
      <c r="E20" s="3">
        <f>INDEX('Model P&amp;L'!$B$10:$CG$89,MATCH($B20,'Model P&amp;L'!$B$10:$B$89,0),MATCH(E$5,'Model P&amp;L'!$B$9:$CG$9,0))</f>
        <v>3888.7350323974083</v>
      </c>
      <c r="F20" s="3">
        <f>INDEX('Model P&amp;L'!$B$10:$CG$89,MATCH($B20,'Model P&amp;L'!$B$10:$B$89,0),MATCH(F$5,'Model P&amp;L'!$B$9:$CG$9,0))</f>
        <v>3935.8258315334779</v>
      </c>
      <c r="G20" s="3">
        <f>INDEX('Model P&amp;L'!$B$10:$CG$89,MATCH($B20,'Model P&amp;L'!$B$10:$B$89,0),MATCH(G$5,'Model P&amp;L'!$B$9:$CG$9,0))</f>
        <v>3895.6250539956814</v>
      </c>
      <c r="H20" s="3">
        <f>INDEX('Model P&amp;L'!$B$10:$CG$89,MATCH($B20,'Model P&amp;L'!$B$10:$B$89,0),MATCH(H$5,'Model P&amp;L'!$B$9:$CG$9,0))</f>
        <v>4430.1619825636071</v>
      </c>
      <c r="I20" s="3">
        <f>INDEX('Model P&amp;L'!$B$10:$CG$89,MATCH($B20,'Model P&amp;L'!$B$10:$B$89,0),MATCH(I$5,'Model P&amp;L'!$B$9:$CG$9,0))</f>
        <v>3640.2811267605643</v>
      </c>
      <c r="J20" s="3">
        <f>INDEX('Model P&amp;L'!$B$10:$CG$89,MATCH($B20,'Model P&amp;L'!$B$10:$B$89,0),MATCH(J$5,'Model P&amp;L'!$B$9:$CG$9,0))</f>
        <v>3669.6826607920048</v>
      </c>
      <c r="K20" s="3">
        <f>INDEX('Model P&amp;L'!$B$10:$CG$89,MATCH($B20,'Model P&amp;L'!$B$10:$B$89,0),MATCH(K$5,'Model P&amp;L'!$B$9:$CG$9,0))</f>
        <v>4946.8822971493082</v>
      </c>
      <c r="L20" s="3">
        <f>INDEX('Model P&amp;L'!$B$10:$CG$89,MATCH($B20,'Model P&amp;L'!$B$10:$B$89,0),MATCH(L$5,'Model P&amp;L'!$B$9:$CG$9,0))</f>
        <v>8262.0196515448042</v>
      </c>
      <c r="M20" s="3">
        <f>INDEX('Model P&amp;L'!$B$10:$CG$89,MATCH($B20,'Model P&amp;L'!$B$10:$B$89,0),MATCH(M$5,'Model P&amp;L'!$B$9:$CG$9,0))</f>
        <v>7855.9567913033543</v>
      </c>
      <c r="N20" s="3">
        <f>INDEX('Model P&amp;L'!$B$10:$CG$89,MATCH($B20,'Model P&amp;L'!$B$10:$B$89,0),MATCH(N$5,'Model P&amp;L'!$B$9:$CG$9,0))</f>
        <v>16378.253902892193</v>
      </c>
      <c r="O20" s="3">
        <f>INDEX('Model P&amp;L'!$B$10:$CG$89,MATCH($B20,'Model P&amp;L'!$B$10:$B$89,0),MATCH(O$5,'Model P&amp;L'!$B$9:$CG$9,0))</f>
        <v>13591.707777777778</v>
      </c>
      <c r="P20" s="16">
        <f>INDEX('Model P&amp;L'!$B$10:$CG$89,MATCH($B20,'Model P&amp;L'!$B$10:$B$89,0),MATCH(P$5,'Model P&amp;L'!$B$9:$CG$9,0))</f>
        <v>20853.673333333336</v>
      </c>
      <c r="Q20" s="3">
        <f>INDEX('Model P&amp;L'!$B$10:$CG$89,MATCH($B20,'Model P&amp;L'!$B$10:$B$89,0),MATCH(Q$5,'Model P&amp;L'!$B$9:$CG$9,0))</f>
        <v>15983.205576923077</v>
      </c>
      <c r="R20" s="3">
        <f>INDEX('Model P&amp;L'!$B$10:$CG$89,MATCH($B20,'Model P&amp;L'!$B$10:$B$89,0),MATCH(R$5,'Model P&amp;L'!$B$9:$CG$9,0))</f>
        <v>17151.449672374347</v>
      </c>
      <c r="S20" s="3">
        <f>INDEX('Model P&amp;L'!$B$10:$CG$89,MATCH($B20,'Model P&amp;L'!$B$10:$B$89,0),MATCH(S$5,'Model P&amp;L'!$B$9:$CG$9,0))</f>
        <v>16474.22919847328</v>
      </c>
      <c r="T20" s="3">
        <f>INDEX('Model P&amp;L'!$B$10:$CG$89,MATCH($B20,'Model P&amp;L'!$B$10:$B$89,0),MATCH(T$5,'Model P&amp;L'!$B$9:$CG$9,0))</f>
        <v>16257.784851858585</v>
      </c>
      <c r="U20" s="3">
        <f>INDEX('Model P&amp;L'!$B$10:$CG$89,MATCH($B20,'Model P&amp;L'!$B$10:$B$89,0),MATCH(U$5,'Model P&amp;L'!$B$9:$CG$9,0))</f>
        <v>14706.432218543046</v>
      </c>
      <c r="V20" s="3">
        <f>INDEX('Model P&amp;L'!$B$10:$CG$89,MATCH($B20,'Model P&amp;L'!$B$10:$B$89,0),MATCH(V$5,'Model P&amp;L'!$B$9:$CG$9,0))</f>
        <v>15334.715662251654</v>
      </c>
      <c r="W20" s="3">
        <f>INDEX('Model P&amp;L'!$B$10:$CG$89,MATCH($B20,'Model P&amp;L'!$B$10:$B$89,0),MATCH(W$5,'Model P&amp;L'!$B$9:$CG$9,0))</f>
        <v>22448.153087055649</v>
      </c>
      <c r="X20" s="3">
        <f>INDEX('Model P&amp;L'!$B$10:$CG$89,MATCH($B20,'Model P&amp;L'!$B$10:$B$89,0),MATCH(X$5,'Model P&amp;L'!$B$9:$CG$9,0))</f>
        <v>24000.718628230617</v>
      </c>
      <c r="Y20" s="3">
        <f>INDEX('Model P&amp;L'!$B$10:$CG$89,MATCH($B20,'Model P&amp;L'!$B$10:$B$89,0),MATCH(Y$5,'Model P&amp;L'!$B$9:$CG$9,0))</f>
        <v>18955.815864811131</v>
      </c>
      <c r="Z20" s="3">
        <f>INDEX('Model P&amp;L'!$B$10:$CG$89,MATCH($B20,'Model P&amp;L'!$B$10:$B$89,0),MATCH(Z$5,'Model P&amp;L'!$B$9:$CG$9,0))</f>
        <v>20884.816911327038</v>
      </c>
      <c r="AA20" s="3">
        <f>INDEX('Model P&amp;L'!$B$10:$CG$89,MATCH($B20,'Model P&amp;L'!$B$10:$B$89,0),MATCH(AA$5,'Model P&amp;L'!$B$9:$CG$9,0))</f>
        <v>22469.596140737041</v>
      </c>
      <c r="AB20" s="16">
        <f>INDEX('Model P&amp;L'!$B$10:$CG$89,MATCH($B20,'Model P&amp;L'!$B$10:$B$89,0),MATCH(AB$5,'Model P&amp;L'!$B$9:$CG$9,0))</f>
        <v>37835.954793307086</v>
      </c>
      <c r="AC20" s="3">
        <f>INDEX('Model P&amp;L'!$B$10:$CG$89,MATCH($B20,'Model P&amp;L'!$B$10:$B$89,0),MATCH(AC$5,'Model P&amp;L'!$B$9:$CG$9,0))</f>
        <v>24406.000551692603</v>
      </c>
      <c r="AD20" s="3">
        <f>INDEX('Model P&amp;L'!$B$10:$CG$89,MATCH($B20,'Model P&amp;L'!$B$10:$B$89,0),MATCH(AD$5,'Model P&amp;L'!$B$9:$CG$9,0))</f>
        <v>24440.75</v>
      </c>
      <c r="AE20" s="3">
        <f>INDEX('Model P&amp;L'!$B$10:$CG$89,MATCH($B20,'Model P&amp;L'!$B$10:$B$89,0),MATCH(AE$5,'Model P&amp;L'!$B$9:$CG$9,0))</f>
        <v>29849.083333333332</v>
      </c>
      <c r="AF20" s="3">
        <f>INDEX('Model P&amp;L'!$B$10:$CG$89,MATCH($B20,'Model P&amp;L'!$B$10:$B$89,0),MATCH(AF$5,'Model P&amp;L'!$B$9:$CG$9,0))</f>
        <v>34765.75</v>
      </c>
      <c r="AG20" s="3">
        <f>INDEX('Model P&amp;L'!$B$10:$CG$89,MATCH($B20,'Model P&amp;L'!$B$10:$B$89,0),MATCH(AG$5,'Model P&amp;L'!$B$9:$CG$9,0))</f>
        <v>34765.75</v>
      </c>
      <c r="AH20" s="3">
        <f>INDEX('Model P&amp;L'!$B$10:$CG$89,MATCH($B20,'Model P&amp;L'!$B$10:$B$89,0),MATCH(AH$5,'Model P&amp;L'!$B$9:$CG$9,0))</f>
        <v>40174.083333333328</v>
      </c>
      <c r="AI20" s="3">
        <f>INDEX('Model P&amp;L'!$B$10:$CG$89,MATCH($B20,'Model P&amp;L'!$B$10:$B$89,0),MATCH(AI$5,'Model P&amp;L'!$B$9:$CG$9,0))</f>
        <v>40174.083333333328</v>
      </c>
      <c r="AJ20" s="3">
        <f>INDEX('Model P&amp;L'!$B$10:$CG$89,MATCH($B20,'Model P&amp;L'!$B$10:$B$89,0),MATCH(AJ$5,'Model P&amp;L'!$B$9:$CG$9,0))</f>
        <v>40174.083333333328</v>
      </c>
      <c r="AK20" s="3">
        <f>INDEX('Model P&amp;L'!$B$10:$CG$89,MATCH($B20,'Model P&amp;L'!$B$10:$B$89,0),MATCH(AK$5,'Model P&amp;L'!$B$9:$CG$9,0))</f>
        <v>40174.083333333328</v>
      </c>
      <c r="AL20" s="3">
        <f>INDEX('Model P&amp;L'!$B$10:$CG$89,MATCH($B20,'Model P&amp;L'!$B$10:$B$89,0),MATCH(AL$5,'Model P&amp;L'!$B$9:$CG$9,0))</f>
        <v>40174.083333333328</v>
      </c>
      <c r="AM20" s="3">
        <f>INDEX('Model P&amp;L'!$B$10:$CG$89,MATCH($B20,'Model P&amp;L'!$B$10:$B$89,0),MATCH(AM$5,'Model P&amp;L'!$B$9:$CG$9,0))</f>
        <v>40174.083333333328</v>
      </c>
      <c r="AN20" s="16">
        <f>INDEX('Model P&amp;L'!$B$10:$CG$89,MATCH($B20,'Model P&amp;L'!$B$10:$B$89,0),MATCH(AN$5,'Model P&amp;L'!$B$9:$CG$9,0))</f>
        <v>40174.083333333328</v>
      </c>
      <c r="AO20" s="3">
        <f>INDEX('Model P&amp;L'!$B$10:$CG$89,MATCH($B20,'Model P&amp;L'!$B$10:$B$89,0),MATCH(AO$5,'Model P&amp;L'!$B$9:$CG$9,0))</f>
        <v>42182.787499999999</v>
      </c>
      <c r="AP20" s="3">
        <f>INDEX('Model P&amp;L'!$B$10:$CG$89,MATCH($B20,'Model P&amp;L'!$B$10:$B$89,0),MATCH(AP$5,'Model P&amp;L'!$B$9:$CG$9,0))</f>
        <v>42182.787499999999</v>
      </c>
      <c r="AQ20" s="3">
        <f>INDEX('Model P&amp;L'!$B$10:$CG$89,MATCH($B20,'Model P&amp;L'!$B$10:$B$89,0),MATCH(AQ$5,'Model P&amp;L'!$B$9:$CG$9,0))</f>
        <v>42182.787499999999</v>
      </c>
      <c r="AR20" s="3">
        <f>INDEX('Model P&amp;L'!$B$10:$CG$89,MATCH($B20,'Model P&amp;L'!$B$10:$B$89,0),MATCH(AR$5,'Model P&amp;L'!$B$9:$CG$9,0))</f>
        <v>42182.787499999999</v>
      </c>
      <c r="AS20" s="3">
        <f>INDEX('Model P&amp;L'!$B$10:$CG$89,MATCH($B20,'Model P&amp;L'!$B$10:$B$89,0),MATCH(AS$5,'Model P&amp;L'!$B$9:$CG$9,0))</f>
        <v>42182.787499999999</v>
      </c>
      <c r="AT20" s="3">
        <f>INDEX('Model P&amp;L'!$B$10:$CG$89,MATCH($B20,'Model P&amp;L'!$B$10:$B$89,0),MATCH(AT$5,'Model P&amp;L'!$B$9:$CG$9,0))</f>
        <v>42182.787499999999</v>
      </c>
      <c r="AU20" s="3">
        <f>INDEX('Model P&amp;L'!$B$10:$CG$89,MATCH($B20,'Model P&amp;L'!$B$10:$B$89,0),MATCH(AU$5,'Model P&amp;L'!$B$9:$CG$9,0))</f>
        <v>42182.787499999999</v>
      </c>
      <c r="AV20" s="3">
        <f>INDEX('Model P&amp;L'!$B$10:$CG$89,MATCH($B20,'Model P&amp;L'!$B$10:$B$89,0),MATCH(AV$5,'Model P&amp;L'!$B$9:$CG$9,0))</f>
        <v>42182.787499999999</v>
      </c>
      <c r="AW20" s="3">
        <f>INDEX('Model P&amp;L'!$B$10:$CG$89,MATCH($B20,'Model P&amp;L'!$B$10:$B$89,0),MATCH(AW$5,'Model P&amp;L'!$B$9:$CG$9,0))</f>
        <v>42182.787499999999</v>
      </c>
      <c r="AX20" s="3">
        <f>INDEX('Model P&amp;L'!$B$10:$CG$89,MATCH($B20,'Model P&amp;L'!$B$10:$B$89,0),MATCH(AX$5,'Model P&amp;L'!$B$9:$CG$9,0))</f>
        <v>42182.787499999999</v>
      </c>
      <c r="AY20" s="3">
        <f>INDEX('Model P&amp;L'!$B$10:$CG$89,MATCH($B20,'Model P&amp;L'!$B$10:$B$89,0),MATCH(AY$5,'Model P&amp;L'!$B$9:$CG$9,0))</f>
        <v>42182.787499999999</v>
      </c>
      <c r="AZ20" s="16">
        <f>INDEX('Model P&amp;L'!$B$10:$CG$89,MATCH($B20,'Model P&amp;L'!$B$10:$B$89,0),MATCH(AZ$5,'Model P&amp;L'!$B$9:$CG$9,0))</f>
        <v>42182.787499999999</v>
      </c>
      <c r="BA20" s="3">
        <f>INDEX('Model P&amp;L'!$B$10:$CG$89,MATCH($B20,'Model P&amp;L'!$B$10:$B$89,0),MATCH(BA$5,'Model P&amp;L'!$B$9:$CG$9,0))</f>
        <v>44291.926875000005</v>
      </c>
      <c r="BB20" s="3">
        <f>INDEX('Model P&amp;L'!$B$10:$CG$89,MATCH($B20,'Model P&amp;L'!$B$10:$B$89,0),MATCH(BB$5,'Model P&amp;L'!$B$9:$CG$9,0))</f>
        <v>44291.926875000005</v>
      </c>
      <c r="BC20" s="3">
        <f>INDEX('Model P&amp;L'!$B$10:$CG$89,MATCH($B20,'Model P&amp;L'!$B$10:$B$89,0),MATCH(BC$5,'Model P&amp;L'!$B$9:$CG$9,0))</f>
        <v>44291.926875000005</v>
      </c>
      <c r="BD20" s="3">
        <f>INDEX('Model P&amp;L'!$B$10:$CG$89,MATCH($B20,'Model P&amp;L'!$B$10:$B$89,0),MATCH(BD$5,'Model P&amp;L'!$B$9:$CG$9,0))</f>
        <v>44291.926875000005</v>
      </c>
      <c r="BE20" s="3">
        <f>INDEX('Model P&amp;L'!$B$10:$CG$89,MATCH($B20,'Model P&amp;L'!$B$10:$B$89,0),MATCH(BE$5,'Model P&amp;L'!$B$9:$CG$9,0))</f>
        <v>44291.926875000005</v>
      </c>
      <c r="BF20" s="3">
        <f>INDEX('Model P&amp;L'!$B$10:$CG$89,MATCH($B20,'Model P&amp;L'!$B$10:$B$89,0),MATCH(BF$5,'Model P&amp;L'!$B$9:$CG$9,0))</f>
        <v>44291.926875000005</v>
      </c>
      <c r="BG20" s="3">
        <f>INDEX('Model P&amp;L'!$B$10:$CG$89,MATCH($B20,'Model P&amp;L'!$B$10:$B$89,0),MATCH(BG$5,'Model P&amp;L'!$B$9:$CG$9,0))</f>
        <v>44291.926875000005</v>
      </c>
      <c r="BH20" s="3">
        <f>INDEX('Model P&amp;L'!$B$10:$CG$89,MATCH($B20,'Model P&amp;L'!$B$10:$B$89,0),MATCH(BH$5,'Model P&amp;L'!$B$9:$CG$9,0))</f>
        <v>44291.926875000005</v>
      </c>
      <c r="BI20" s="3">
        <f>INDEX('Model P&amp;L'!$B$10:$CG$89,MATCH($B20,'Model P&amp;L'!$B$10:$B$89,0),MATCH(BI$5,'Model P&amp;L'!$B$9:$CG$9,0))</f>
        <v>44291.926875000005</v>
      </c>
      <c r="BJ20" s="3">
        <f>INDEX('Model P&amp;L'!$B$10:$CG$89,MATCH($B20,'Model P&amp;L'!$B$10:$B$89,0),MATCH(BJ$5,'Model P&amp;L'!$B$9:$CG$9,0))</f>
        <v>44291.926875000005</v>
      </c>
      <c r="BK20" s="3">
        <f>INDEX('Model P&amp;L'!$B$10:$CG$89,MATCH($B20,'Model P&amp;L'!$B$10:$B$89,0),MATCH(BK$5,'Model P&amp;L'!$B$9:$CG$9,0))</f>
        <v>44291.926875000005</v>
      </c>
      <c r="BL20" s="16">
        <f>INDEX('Model P&amp;L'!$B$10:$CG$89,MATCH($B20,'Model P&amp;L'!$B$10:$B$89,0),MATCH(BL$5,'Model P&amp;L'!$B$9:$CG$9,0))</f>
        <v>44291.926875000005</v>
      </c>
      <c r="BM20" s="3">
        <f>INDEX('Model P&amp;L'!$B$10:$CG$89,MATCH($B20,'Model P&amp;L'!$B$10:$B$89,0),MATCH(BM$5,'Model P&amp;L'!$B$9:$CG$9,0))</f>
        <v>46506.523218750001</v>
      </c>
      <c r="BN20" s="3">
        <f>INDEX('Model P&amp;L'!$B$10:$CG$89,MATCH($B20,'Model P&amp;L'!$B$10:$B$89,0),MATCH(BN$5,'Model P&amp;L'!$B$9:$CG$9,0))</f>
        <v>46506.523218750001</v>
      </c>
      <c r="BO20" s="3">
        <f>INDEX('Model P&amp;L'!$B$10:$CG$89,MATCH($B20,'Model P&amp;L'!$B$10:$B$89,0),MATCH(BO$5,'Model P&amp;L'!$B$9:$CG$9,0))</f>
        <v>46506.523218750001</v>
      </c>
      <c r="BP20" s="3">
        <f>INDEX('Model P&amp;L'!$B$10:$CG$89,MATCH($B20,'Model P&amp;L'!$B$10:$B$89,0),MATCH(BP$5,'Model P&amp;L'!$B$9:$CG$9,0))</f>
        <v>46506.523218750001</v>
      </c>
      <c r="BQ20" s="3">
        <f>INDEX('Model P&amp;L'!$B$10:$CG$89,MATCH($B20,'Model P&amp;L'!$B$10:$B$89,0),MATCH(BQ$5,'Model P&amp;L'!$B$9:$CG$9,0))</f>
        <v>46506.523218750001</v>
      </c>
      <c r="BR20" s="3">
        <f>INDEX('Model P&amp;L'!$B$10:$CG$89,MATCH($B20,'Model P&amp;L'!$B$10:$B$89,0),MATCH(BR$5,'Model P&amp;L'!$B$9:$CG$9,0))</f>
        <v>46506.523218750001</v>
      </c>
      <c r="BS20" s="3">
        <f>INDEX('Model P&amp;L'!$B$10:$CG$89,MATCH($B20,'Model P&amp;L'!$B$10:$B$89,0),MATCH(BS$5,'Model P&amp;L'!$B$9:$CG$9,0))</f>
        <v>46506.523218750001</v>
      </c>
      <c r="BT20" s="3">
        <f>INDEX('Model P&amp;L'!$B$10:$CG$89,MATCH($B20,'Model P&amp;L'!$B$10:$B$89,0),MATCH(BT$5,'Model P&amp;L'!$B$9:$CG$9,0))</f>
        <v>46506.523218750001</v>
      </c>
      <c r="BU20" s="3">
        <f>INDEX('Model P&amp;L'!$B$10:$CG$89,MATCH($B20,'Model P&amp;L'!$B$10:$B$89,0),MATCH(BU$5,'Model P&amp;L'!$B$9:$CG$9,0))</f>
        <v>46506.523218750001</v>
      </c>
      <c r="BV20" s="3">
        <f>INDEX('Model P&amp;L'!$B$10:$CG$89,MATCH($B20,'Model P&amp;L'!$B$10:$B$89,0),MATCH(BV$5,'Model P&amp;L'!$B$9:$CG$9,0))</f>
        <v>46506.523218750001</v>
      </c>
      <c r="BW20" s="3">
        <f>INDEX('Model P&amp;L'!$B$10:$CG$89,MATCH($B20,'Model P&amp;L'!$B$10:$B$89,0),MATCH(BW$5,'Model P&amp;L'!$B$9:$CG$9,0))</f>
        <v>46506.523218750001</v>
      </c>
      <c r="BX20" s="16">
        <f>INDEX('Model P&amp;L'!$B$10:$CG$89,MATCH($B20,'Model P&amp;L'!$B$10:$B$89,0),MATCH(BX$5,'Model P&amp;L'!$B$9:$CG$9,0))</f>
        <v>46506.523218750001</v>
      </c>
      <c r="BY20" s="16"/>
      <c r="BZ20" s="3">
        <f t="shared" ref="BZ20:BZ21" si="19">SUM(E20:P20)</f>
        <v>95348.805442043522</v>
      </c>
      <c r="CA20" s="3">
        <f t="shared" ref="CA20:CA21" si="20">SUM(Q20:AB20)</f>
        <v>242502.87260589254</v>
      </c>
      <c r="CB20" s="3">
        <f t="shared" ref="CB20:CB21" si="21">SUM(AC20:AN20)</f>
        <v>429445.91721835913</v>
      </c>
      <c r="CC20" s="3">
        <f>SUM(AO20:AZ20)</f>
        <v>506193.4499999999</v>
      </c>
      <c r="CD20" s="3">
        <f t="shared" ref="CD20:CD24" si="22">SUM(BA20:BL20)</f>
        <v>531503.12250000006</v>
      </c>
      <c r="CE20" s="3">
        <f>SUM(BM20:BX20)</f>
        <v>558078.27862500015</v>
      </c>
      <c r="CF20" s="152"/>
    </row>
    <row r="21" spans="2:85" ht="12.75" customHeight="1" x14ac:dyDescent="0.3">
      <c r="B21" s="558" t="s">
        <v>152</v>
      </c>
      <c r="C21" s="222"/>
      <c r="D21" s="558"/>
      <c r="E21" s="24">
        <f>INDEX('Model P&amp;L'!$B$10:$CG$89,MATCH($B21,'Model P&amp;L'!$B$10:$B$89,0),MATCH(E$5,'Model P&amp;L'!$B$9:$CG$9,0))</f>
        <v>3770.68</v>
      </c>
      <c r="F21" s="24">
        <f>INDEX('Model P&amp;L'!$B$10:$CG$89,MATCH($B21,'Model P&amp;L'!$B$10:$B$89,0),MATCH(F$5,'Model P&amp;L'!$B$9:$CG$9,0))</f>
        <v>4792.76</v>
      </c>
      <c r="G21" s="24">
        <f>INDEX('Model P&amp;L'!$B$10:$CG$89,MATCH($B21,'Model P&amp;L'!$B$10:$B$89,0),MATCH(G$5,'Model P&amp;L'!$B$9:$CG$9,0))</f>
        <v>3905.31</v>
      </c>
      <c r="H21" s="24">
        <f>INDEX('Model P&amp;L'!$B$10:$CG$89,MATCH($B21,'Model P&amp;L'!$B$10:$B$89,0),MATCH(H$5,'Model P&amp;L'!$B$9:$CG$9,0))</f>
        <v>4201.8</v>
      </c>
      <c r="I21" s="24">
        <f>INDEX('Model P&amp;L'!$B$10:$CG$89,MATCH($B21,'Model P&amp;L'!$B$10:$B$89,0),MATCH(I$5,'Model P&amp;L'!$B$9:$CG$9,0))</f>
        <v>4494.8500000000004</v>
      </c>
      <c r="J21" s="24">
        <f>INDEX('Model P&amp;L'!$B$10:$CG$89,MATCH($B21,'Model P&amp;L'!$B$10:$B$89,0),MATCH(J$5,'Model P&amp;L'!$B$9:$CG$9,0))</f>
        <v>8724.8700000000008</v>
      </c>
      <c r="K21" s="24">
        <f>INDEX('Model P&amp;L'!$B$10:$CG$89,MATCH($B21,'Model P&amp;L'!$B$10:$B$89,0),MATCH(K$5,'Model P&amp;L'!$B$9:$CG$9,0))</f>
        <v>4588.53</v>
      </c>
      <c r="L21" s="24">
        <f>INDEX('Model P&amp;L'!$B$10:$CG$89,MATCH($B21,'Model P&amp;L'!$B$10:$B$89,0),MATCH(L$5,'Model P&amp;L'!$B$9:$CG$9,0))</f>
        <v>4537.8999999999996</v>
      </c>
      <c r="M21" s="24">
        <f>INDEX('Model P&amp;L'!$B$10:$CG$89,MATCH($B21,'Model P&amp;L'!$B$10:$B$89,0),MATCH(M$5,'Model P&amp;L'!$B$9:$CG$9,0))</f>
        <v>3237.69</v>
      </c>
      <c r="N21" s="24">
        <f>INDEX('Model P&amp;L'!$B$10:$CG$89,MATCH($B21,'Model P&amp;L'!$B$10:$B$89,0),MATCH(N$5,'Model P&amp;L'!$B$9:$CG$9,0))</f>
        <v>7945.3</v>
      </c>
      <c r="O21" s="24">
        <f>INDEX('Model P&amp;L'!$B$10:$CG$89,MATCH($B21,'Model P&amp;L'!$B$10:$B$89,0),MATCH(O$5,'Model P&amp;L'!$B$9:$CG$9,0))</f>
        <v>5638.44</v>
      </c>
      <c r="P21" s="25">
        <f>INDEX('Model P&amp;L'!$B$10:$CG$89,MATCH($B21,'Model P&amp;L'!$B$10:$B$89,0),MATCH(P$5,'Model P&amp;L'!$B$9:$CG$9,0))</f>
        <v>6191.9</v>
      </c>
      <c r="Q21" s="24">
        <f>INDEX('Model P&amp;L'!$B$10:$CG$89,MATCH($B21,'Model P&amp;L'!$B$10:$B$89,0),MATCH(Q$5,'Model P&amp;L'!$B$9:$CG$9,0))</f>
        <v>7031.49</v>
      </c>
      <c r="R21" s="24">
        <f>INDEX('Model P&amp;L'!$B$10:$CG$89,MATCH($B21,'Model P&amp;L'!$B$10:$B$89,0),MATCH(R$5,'Model P&amp;L'!$B$9:$CG$9,0))</f>
        <v>5978.45</v>
      </c>
      <c r="S21" s="24">
        <f>INDEX('Model P&amp;L'!$B$10:$CG$89,MATCH($B21,'Model P&amp;L'!$B$10:$B$89,0),MATCH(S$5,'Model P&amp;L'!$B$9:$CG$9,0))</f>
        <v>6770.82</v>
      </c>
      <c r="T21" s="24">
        <f>INDEX('Model P&amp;L'!$B$10:$CG$89,MATCH($B21,'Model P&amp;L'!$B$10:$B$89,0),MATCH(T$5,'Model P&amp;L'!$B$9:$CG$9,0))</f>
        <v>7368.04</v>
      </c>
      <c r="U21" s="24">
        <f>INDEX('Model P&amp;L'!$B$10:$CG$89,MATCH($B21,'Model P&amp;L'!$B$10:$B$89,0),MATCH(U$5,'Model P&amp;L'!$B$9:$CG$9,0))</f>
        <v>6666.33</v>
      </c>
      <c r="V21" s="24">
        <f>INDEX('Model P&amp;L'!$B$10:$CG$89,MATCH($B21,'Model P&amp;L'!$B$10:$B$89,0),MATCH(V$5,'Model P&amp;L'!$B$9:$CG$9,0))</f>
        <v>6523.02</v>
      </c>
      <c r="W21" s="24">
        <f>INDEX('Model P&amp;L'!$B$10:$CG$89,MATCH($B21,'Model P&amp;L'!$B$10:$B$89,0),MATCH(W$5,'Model P&amp;L'!$B$9:$CG$9,0))</f>
        <v>13005.83</v>
      </c>
      <c r="X21" s="24">
        <f>INDEX('Model P&amp;L'!$B$10:$CG$89,MATCH($B21,'Model P&amp;L'!$B$10:$B$89,0),MATCH(X$5,'Model P&amp;L'!$B$9:$CG$9,0))</f>
        <v>8761.7900000000009</v>
      </c>
      <c r="Y21" s="24">
        <f>INDEX('Model P&amp;L'!$B$10:$CG$89,MATCH($B21,'Model P&amp;L'!$B$10:$B$89,0),MATCH(Y$5,'Model P&amp;L'!$B$9:$CG$9,0))</f>
        <v>9757.06</v>
      </c>
      <c r="Z21" s="24">
        <f>INDEX('Model P&amp;L'!$B$10:$CG$89,MATCH($B21,'Model P&amp;L'!$B$10:$B$89,0),MATCH(Z$5,'Model P&amp;L'!$B$9:$CG$9,0))</f>
        <v>9343.86</v>
      </c>
      <c r="AA21" s="24">
        <f>INDEX('Model P&amp;L'!$B$10:$CG$89,MATCH($B21,'Model P&amp;L'!$B$10:$B$89,0),MATCH(AA$5,'Model P&amp;L'!$B$9:$CG$9,0))</f>
        <v>10140.31</v>
      </c>
      <c r="AB21" s="25">
        <f>INDEX('Model P&amp;L'!$B$10:$CG$89,MATCH($B21,'Model P&amp;L'!$B$10:$B$89,0),MATCH(AB$5,'Model P&amp;L'!$B$9:$CG$9,0))</f>
        <v>10070.67</v>
      </c>
      <c r="AC21" s="24">
        <f>INDEX('Model P&amp;L'!$B$10:$CG$89,MATCH($B21,'Model P&amp;L'!$B$10:$B$89,0),MATCH(AC$5,'Model P&amp;L'!$B$9:$CG$9,0))</f>
        <v>15334.26</v>
      </c>
      <c r="AD21" s="24">
        <f>INDEX('Model P&amp;L'!$B$10:$CG$89,MATCH($B21,'Model P&amp;L'!$B$10:$B$89,0),MATCH(AD$5,'Model P&amp;L'!$B$9:$CG$9,0))</f>
        <v>8809.5604166666672</v>
      </c>
      <c r="AE21" s="24">
        <f>INDEX('Model P&amp;L'!$B$10:$CG$89,MATCH($B21,'Model P&amp;L'!$B$10:$B$89,0),MATCH(AE$5,'Model P&amp;L'!$B$9:$CG$9,0))</f>
        <v>8988.604374999999</v>
      </c>
      <c r="AF21" s="24">
        <f>INDEX('Model P&amp;L'!$B$10:$CG$89,MATCH($B21,'Model P&amp;L'!$B$10:$B$89,0),MATCH(AF$5,'Model P&amp;L'!$B$9:$CG$9,0))</f>
        <v>9167.6483333333326</v>
      </c>
      <c r="AG21" s="24">
        <f>INDEX('Model P&amp;L'!$B$10:$CG$89,MATCH($B21,'Model P&amp;L'!$B$10:$B$89,0),MATCH(AG$5,'Model P&amp;L'!$B$9:$CG$9,0))</f>
        <v>9346.6922916666663</v>
      </c>
      <c r="AH21" s="24">
        <f>INDEX('Model P&amp;L'!$B$10:$CG$89,MATCH($B21,'Model P&amp;L'!$B$10:$B$89,0),MATCH(AH$5,'Model P&amp;L'!$B$9:$CG$9,0))</f>
        <v>9525.7362499999999</v>
      </c>
      <c r="AI21" s="24">
        <f>INDEX('Model P&amp;L'!$B$10:$CG$89,MATCH($B21,'Model P&amp;L'!$B$10:$B$89,0),MATCH(AI$5,'Model P&amp;L'!$B$9:$CG$9,0))</f>
        <v>9704.7802083333336</v>
      </c>
      <c r="AJ21" s="24">
        <f>INDEX('Model P&amp;L'!$B$10:$CG$89,MATCH($B21,'Model P&amp;L'!$B$10:$B$89,0),MATCH(AJ$5,'Model P&amp;L'!$B$9:$CG$9,0))</f>
        <v>9883.8241666666672</v>
      </c>
      <c r="AK21" s="24">
        <f>INDEX('Model P&amp;L'!$B$10:$CG$89,MATCH($B21,'Model P&amp;L'!$B$10:$B$89,0),MATCH(AK$5,'Model P&amp;L'!$B$9:$CG$9,0))</f>
        <v>10062.868125000001</v>
      </c>
      <c r="AL21" s="24">
        <f>INDEX('Model P&amp;L'!$B$10:$CG$89,MATCH($B21,'Model P&amp;L'!$B$10:$B$89,0),MATCH(AL$5,'Model P&amp;L'!$B$9:$CG$9,0))</f>
        <v>10241.912083333333</v>
      </c>
      <c r="AM21" s="24">
        <f>INDEX('Model P&amp;L'!$B$10:$CG$89,MATCH($B21,'Model P&amp;L'!$B$10:$B$89,0),MATCH(AM$5,'Model P&amp;L'!$B$9:$CG$9,0))</f>
        <v>10420.956041666666</v>
      </c>
      <c r="AN21" s="25">
        <f>INDEX('Model P&amp;L'!$B$10:$CG$89,MATCH($B21,'Model P&amp;L'!$B$10:$B$89,0),MATCH(AN$5,'Model P&amp;L'!$B$9:$CG$9,0))</f>
        <v>10600</v>
      </c>
      <c r="AO21" s="24">
        <f>INDEX('Model P&amp;L'!$B$10:$CG$89,MATCH($B21,'Model P&amp;L'!$B$10:$B$89,0),MATCH(AO$5,'Model P&amp;L'!$B$9:$CG$9,0))</f>
        <v>10825</v>
      </c>
      <c r="AP21" s="24">
        <f>INDEX('Model P&amp;L'!$B$10:$CG$89,MATCH($B21,'Model P&amp;L'!$B$10:$B$89,0),MATCH(AP$5,'Model P&amp;L'!$B$9:$CG$9,0))</f>
        <v>11050</v>
      </c>
      <c r="AQ21" s="24">
        <f>INDEX('Model P&amp;L'!$B$10:$CG$89,MATCH($B21,'Model P&amp;L'!$B$10:$B$89,0),MATCH(AQ$5,'Model P&amp;L'!$B$9:$CG$9,0))</f>
        <v>11275</v>
      </c>
      <c r="AR21" s="24">
        <f>INDEX('Model P&amp;L'!$B$10:$CG$89,MATCH($B21,'Model P&amp;L'!$B$10:$B$89,0),MATCH(AR$5,'Model P&amp;L'!$B$9:$CG$9,0))</f>
        <v>11500</v>
      </c>
      <c r="AS21" s="24">
        <f>INDEX('Model P&amp;L'!$B$10:$CG$89,MATCH($B21,'Model P&amp;L'!$B$10:$B$89,0),MATCH(AS$5,'Model P&amp;L'!$B$9:$CG$9,0))</f>
        <v>11725</v>
      </c>
      <c r="AT21" s="24">
        <f>INDEX('Model P&amp;L'!$B$10:$CG$89,MATCH($B21,'Model P&amp;L'!$B$10:$B$89,0),MATCH(AT$5,'Model P&amp;L'!$B$9:$CG$9,0))</f>
        <v>11950</v>
      </c>
      <c r="AU21" s="24">
        <f>INDEX('Model P&amp;L'!$B$10:$CG$89,MATCH($B21,'Model P&amp;L'!$B$10:$B$89,0),MATCH(AU$5,'Model P&amp;L'!$B$9:$CG$9,0))</f>
        <v>12175</v>
      </c>
      <c r="AV21" s="24">
        <f>INDEX('Model P&amp;L'!$B$10:$CG$89,MATCH($B21,'Model P&amp;L'!$B$10:$B$89,0),MATCH(AV$5,'Model P&amp;L'!$B$9:$CG$9,0))</f>
        <v>12400</v>
      </c>
      <c r="AW21" s="24">
        <f>INDEX('Model P&amp;L'!$B$10:$CG$89,MATCH($B21,'Model P&amp;L'!$B$10:$B$89,0),MATCH(AW$5,'Model P&amp;L'!$B$9:$CG$9,0))</f>
        <v>12625</v>
      </c>
      <c r="AX21" s="24">
        <f>INDEX('Model P&amp;L'!$B$10:$CG$89,MATCH($B21,'Model P&amp;L'!$B$10:$B$89,0),MATCH(AX$5,'Model P&amp;L'!$B$9:$CG$9,0))</f>
        <v>12850</v>
      </c>
      <c r="AY21" s="24">
        <f>INDEX('Model P&amp;L'!$B$10:$CG$89,MATCH($B21,'Model P&amp;L'!$B$10:$B$89,0),MATCH(AY$5,'Model P&amp;L'!$B$9:$CG$9,0))</f>
        <v>13075</v>
      </c>
      <c r="AZ21" s="25">
        <f>INDEX('Model P&amp;L'!$B$10:$CG$89,MATCH($B21,'Model P&amp;L'!$B$10:$B$89,0),MATCH(AZ$5,'Model P&amp;L'!$B$9:$CG$9,0))</f>
        <v>13300</v>
      </c>
      <c r="BA21" s="24">
        <f>INDEX('Model P&amp;L'!$B$10:$CG$89,MATCH($B21,'Model P&amp;L'!$B$10:$B$89,0),MATCH(BA$5,'Model P&amp;L'!$B$9:$CG$9,0))</f>
        <v>13575</v>
      </c>
      <c r="BB21" s="24">
        <f>INDEX('Model P&amp;L'!$B$10:$CG$89,MATCH($B21,'Model P&amp;L'!$B$10:$B$89,0),MATCH(BB$5,'Model P&amp;L'!$B$9:$CG$9,0))</f>
        <v>13850</v>
      </c>
      <c r="BC21" s="24">
        <f>INDEX('Model P&amp;L'!$B$10:$CG$89,MATCH($B21,'Model P&amp;L'!$B$10:$B$89,0),MATCH(BC$5,'Model P&amp;L'!$B$9:$CG$9,0))</f>
        <v>14125</v>
      </c>
      <c r="BD21" s="24">
        <f>INDEX('Model P&amp;L'!$B$10:$CG$89,MATCH($B21,'Model P&amp;L'!$B$10:$B$89,0),MATCH(BD$5,'Model P&amp;L'!$B$9:$CG$9,0))</f>
        <v>14400</v>
      </c>
      <c r="BE21" s="24">
        <f>INDEX('Model P&amp;L'!$B$10:$CG$89,MATCH($B21,'Model P&amp;L'!$B$10:$B$89,0),MATCH(BE$5,'Model P&amp;L'!$B$9:$CG$9,0))</f>
        <v>14675</v>
      </c>
      <c r="BF21" s="24">
        <f>INDEX('Model P&amp;L'!$B$10:$CG$89,MATCH($B21,'Model P&amp;L'!$B$10:$B$89,0),MATCH(BF$5,'Model P&amp;L'!$B$9:$CG$9,0))</f>
        <v>14950</v>
      </c>
      <c r="BG21" s="24">
        <f>INDEX('Model P&amp;L'!$B$10:$CG$89,MATCH($B21,'Model P&amp;L'!$B$10:$B$89,0),MATCH(BG$5,'Model P&amp;L'!$B$9:$CG$9,0))</f>
        <v>15225</v>
      </c>
      <c r="BH21" s="24">
        <f>INDEX('Model P&amp;L'!$B$10:$CG$89,MATCH($B21,'Model P&amp;L'!$B$10:$B$89,0),MATCH(BH$5,'Model P&amp;L'!$B$9:$CG$9,0))</f>
        <v>15500</v>
      </c>
      <c r="BI21" s="24">
        <f>INDEX('Model P&amp;L'!$B$10:$CG$89,MATCH($B21,'Model P&amp;L'!$B$10:$B$89,0),MATCH(BI$5,'Model P&amp;L'!$B$9:$CG$9,0))</f>
        <v>15775</v>
      </c>
      <c r="BJ21" s="24">
        <f>INDEX('Model P&amp;L'!$B$10:$CG$89,MATCH($B21,'Model P&amp;L'!$B$10:$B$89,0),MATCH(BJ$5,'Model P&amp;L'!$B$9:$CG$9,0))</f>
        <v>16050</v>
      </c>
      <c r="BK21" s="24">
        <f>INDEX('Model P&amp;L'!$B$10:$CG$89,MATCH($B21,'Model P&amp;L'!$B$10:$B$89,0),MATCH(BK$5,'Model P&amp;L'!$B$9:$CG$9,0))</f>
        <v>16325</v>
      </c>
      <c r="BL21" s="25">
        <f>INDEX('Model P&amp;L'!$B$10:$CG$89,MATCH($B21,'Model P&amp;L'!$B$10:$B$89,0),MATCH(BL$5,'Model P&amp;L'!$B$9:$CG$9,0))</f>
        <v>16600</v>
      </c>
      <c r="BM21" s="24">
        <f>INDEX('Model P&amp;L'!$B$10:$CG$89,MATCH($B21,'Model P&amp;L'!$B$10:$B$89,0),MATCH(BM$5,'Model P&amp;L'!$B$9:$CG$9,0))</f>
        <v>16950</v>
      </c>
      <c r="BN21" s="24">
        <f>INDEX('Model P&amp;L'!$B$10:$CG$89,MATCH($B21,'Model P&amp;L'!$B$10:$B$89,0),MATCH(BN$5,'Model P&amp;L'!$B$9:$CG$9,0))</f>
        <v>17300</v>
      </c>
      <c r="BO21" s="24">
        <f>INDEX('Model P&amp;L'!$B$10:$CG$89,MATCH($B21,'Model P&amp;L'!$B$10:$B$89,0),MATCH(BO$5,'Model P&amp;L'!$B$9:$CG$9,0))</f>
        <v>17650</v>
      </c>
      <c r="BP21" s="24">
        <f>INDEX('Model P&amp;L'!$B$10:$CG$89,MATCH($B21,'Model P&amp;L'!$B$10:$B$89,0),MATCH(BP$5,'Model P&amp;L'!$B$9:$CG$9,0))</f>
        <v>18000</v>
      </c>
      <c r="BQ21" s="24">
        <f>INDEX('Model P&amp;L'!$B$10:$CG$89,MATCH($B21,'Model P&amp;L'!$B$10:$B$89,0),MATCH(BQ$5,'Model P&amp;L'!$B$9:$CG$9,0))</f>
        <v>18350</v>
      </c>
      <c r="BR21" s="24">
        <f>INDEX('Model P&amp;L'!$B$10:$CG$89,MATCH($B21,'Model P&amp;L'!$B$10:$B$89,0),MATCH(BR$5,'Model P&amp;L'!$B$9:$CG$9,0))</f>
        <v>18700</v>
      </c>
      <c r="BS21" s="24">
        <f>INDEX('Model P&amp;L'!$B$10:$CG$89,MATCH($B21,'Model P&amp;L'!$B$10:$B$89,0),MATCH(BS$5,'Model P&amp;L'!$B$9:$CG$9,0))</f>
        <v>19050</v>
      </c>
      <c r="BT21" s="24">
        <f>INDEX('Model P&amp;L'!$B$10:$CG$89,MATCH($B21,'Model P&amp;L'!$B$10:$B$89,0),MATCH(BT$5,'Model P&amp;L'!$B$9:$CG$9,0))</f>
        <v>19400</v>
      </c>
      <c r="BU21" s="24">
        <f>INDEX('Model P&amp;L'!$B$10:$CG$89,MATCH($B21,'Model P&amp;L'!$B$10:$B$89,0),MATCH(BU$5,'Model P&amp;L'!$B$9:$CG$9,0))</f>
        <v>19750</v>
      </c>
      <c r="BV21" s="24">
        <f>INDEX('Model P&amp;L'!$B$10:$CG$89,MATCH($B21,'Model P&amp;L'!$B$10:$B$89,0),MATCH(BV$5,'Model P&amp;L'!$B$9:$CG$9,0))</f>
        <v>20100</v>
      </c>
      <c r="BW21" s="24">
        <f>INDEX('Model P&amp;L'!$B$10:$CG$89,MATCH($B21,'Model P&amp;L'!$B$10:$B$89,0),MATCH(BW$5,'Model P&amp;L'!$B$9:$CG$9,0))</f>
        <v>20450</v>
      </c>
      <c r="BX21" s="25">
        <f>INDEX('Model P&amp;L'!$B$10:$CG$89,MATCH($B21,'Model P&amp;L'!$B$10:$B$89,0),MATCH(BX$5,'Model P&amp;L'!$B$9:$CG$9,0))</f>
        <v>20800</v>
      </c>
      <c r="BY21" s="25"/>
      <c r="BZ21" s="24">
        <f t="shared" si="19"/>
        <v>62030.030000000013</v>
      </c>
      <c r="CA21" s="24">
        <f t="shared" si="20"/>
        <v>101417.67</v>
      </c>
      <c r="CB21" s="24">
        <f t="shared" si="21"/>
        <v>122086.84229166668</v>
      </c>
      <c r="CC21" s="24">
        <f>SUM(AO21:AZ21)</f>
        <v>144750</v>
      </c>
      <c r="CD21" s="24">
        <f t="shared" si="22"/>
        <v>181050</v>
      </c>
      <c r="CE21" s="24">
        <f>SUM(BM21:BX21)</f>
        <v>226500</v>
      </c>
      <c r="CF21" s="152"/>
    </row>
    <row r="22" spans="2:85" ht="12.75" hidden="1" customHeight="1" outlineLevel="1" x14ac:dyDescent="0.3">
      <c r="B22" s="558" t="s">
        <v>153</v>
      </c>
      <c r="C22" s="222"/>
      <c r="D22" s="558"/>
      <c r="E22" s="24">
        <f>INDEX('Model P&amp;L'!$B$10:$CG$89,MATCH($B22,'Model P&amp;L'!$B$10:$B$89,0),MATCH(E$5,'Model P&amp;L'!$B$9:$CG$9,0))</f>
        <v>0</v>
      </c>
      <c r="F22" s="24">
        <f>INDEX('Model P&amp;L'!$B$10:$CG$89,MATCH($B22,'Model P&amp;L'!$B$10:$B$89,0),MATCH(F$5,'Model P&amp;L'!$B$9:$CG$9,0))</f>
        <v>0</v>
      </c>
      <c r="G22" s="24">
        <f>INDEX('Model P&amp;L'!$B$10:$CG$89,MATCH($B22,'Model P&amp;L'!$B$10:$B$89,0),MATCH(G$5,'Model P&amp;L'!$B$9:$CG$9,0))</f>
        <v>0</v>
      </c>
      <c r="H22" s="24">
        <f>INDEX('Model P&amp;L'!$B$10:$CG$89,MATCH($B22,'Model P&amp;L'!$B$10:$B$89,0),MATCH(H$5,'Model P&amp;L'!$B$9:$CG$9,0))</f>
        <v>0</v>
      </c>
      <c r="I22" s="24">
        <f>INDEX('Model P&amp;L'!$B$10:$CG$89,MATCH($B22,'Model P&amp;L'!$B$10:$B$89,0),MATCH(I$5,'Model P&amp;L'!$B$9:$CG$9,0))</f>
        <v>0</v>
      </c>
      <c r="J22" s="24">
        <f>INDEX('Model P&amp;L'!$B$10:$CG$89,MATCH($B22,'Model P&amp;L'!$B$10:$B$89,0),MATCH(J$5,'Model P&amp;L'!$B$9:$CG$9,0))</f>
        <v>0</v>
      </c>
      <c r="K22" s="24">
        <f>INDEX('Model P&amp;L'!$B$10:$CG$89,MATCH($B22,'Model P&amp;L'!$B$10:$B$89,0),MATCH(K$5,'Model P&amp;L'!$B$9:$CG$9,0))</f>
        <v>0</v>
      </c>
      <c r="L22" s="24">
        <f>INDEX('Model P&amp;L'!$B$10:$CG$89,MATCH($B22,'Model P&amp;L'!$B$10:$B$89,0),MATCH(L$5,'Model P&amp;L'!$B$9:$CG$9,0))</f>
        <v>0</v>
      </c>
      <c r="M22" s="24">
        <f>INDEX('Model P&amp;L'!$B$10:$CG$89,MATCH($B22,'Model P&amp;L'!$B$10:$B$89,0),MATCH(M$5,'Model P&amp;L'!$B$9:$CG$9,0))</f>
        <v>0</v>
      </c>
      <c r="N22" s="24">
        <f>INDEX('Model P&amp;L'!$B$10:$CG$89,MATCH($B22,'Model P&amp;L'!$B$10:$B$89,0),MATCH(N$5,'Model P&amp;L'!$B$9:$CG$9,0))</f>
        <v>0</v>
      </c>
      <c r="O22" s="24">
        <f>INDEX('Model P&amp;L'!$B$10:$CG$89,MATCH($B22,'Model P&amp;L'!$B$10:$B$89,0),MATCH(O$5,'Model P&amp;L'!$B$9:$CG$9,0))</f>
        <v>0</v>
      </c>
      <c r="P22" s="25">
        <f>INDEX('Model P&amp;L'!$B$10:$CG$89,MATCH($B22,'Model P&amp;L'!$B$10:$B$89,0),MATCH(P$5,'Model P&amp;L'!$B$9:$CG$9,0))</f>
        <v>0</v>
      </c>
      <c r="Q22" s="24">
        <f>INDEX('Model P&amp;L'!$B$10:$CG$89,MATCH($B22,'Model P&amp;L'!$B$10:$B$89,0),MATCH(Q$5,'Model P&amp;L'!$B$9:$CG$9,0))</f>
        <v>0</v>
      </c>
      <c r="R22" s="24">
        <f>INDEX('Model P&amp;L'!$B$10:$CG$89,MATCH($B22,'Model P&amp;L'!$B$10:$B$89,0),MATCH(R$5,'Model P&amp;L'!$B$9:$CG$9,0))</f>
        <v>0</v>
      </c>
      <c r="S22" s="24">
        <f>INDEX('Model P&amp;L'!$B$10:$CG$89,MATCH($B22,'Model P&amp;L'!$B$10:$B$89,0),MATCH(S$5,'Model P&amp;L'!$B$9:$CG$9,0))</f>
        <v>0</v>
      </c>
      <c r="T22" s="24">
        <f>INDEX('Model P&amp;L'!$B$10:$CG$89,MATCH($B22,'Model P&amp;L'!$B$10:$B$89,0),MATCH(T$5,'Model P&amp;L'!$B$9:$CG$9,0))</f>
        <v>0</v>
      </c>
      <c r="U22" s="24">
        <f>INDEX('Model P&amp;L'!$B$10:$CG$89,MATCH($B22,'Model P&amp;L'!$B$10:$B$89,0),MATCH(U$5,'Model P&amp;L'!$B$9:$CG$9,0))</f>
        <v>0</v>
      </c>
      <c r="V22" s="24">
        <f>INDEX('Model P&amp;L'!$B$10:$CG$89,MATCH($B22,'Model P&amp;L'!$B$10:$B$89,0),MATCH(V$5,'Model P&amp;L'!$B$9:$CG$9,0))</f>
        <v>0</v>
      </c>
      <c r="W22" s="24">
        <f>INDEX('Model P&amp;L'!$B$10:$CG$89,MATCH($B22,'Model P&amp;L'!$B$10:$B$89,0),MATCH(W$5,'Model P&amp;L'!$B$9:$CG$9,0))</f>
        <v>0</v>
      </c>
      <c r="X22" s="24">
        <f>INDEX('Model P&amp;L'!$B$10:$CG$89,MATCH($B22,'Model P&amp;L'!$B$10:$B$89,0),MATCH(X$5,'Model P&amp;L'!$B$9:$CG$9,0))</f>
        <v>0</v>
      </c>
      <c r="Y22" s="24">
        <f>INDEX('Model P&amp;L'!$B$10:$CG$89,MATCH($B22,'Model P&amp;L'!$B$10:$B$89,0),MATCH(Y$5,'Model P&amp;L'!$B$9:$CG$9,0))</f>
        <v>0</v>
      </c>
      <c r="Z22" s="24">
        <f>INDEX('Model P&amp;L'!$B$10:$CG$89,MATCH($B22,'Model P&amp;L'!$B$10:$B$89,0),MATCH(Z$5,'Model P&amp;L'!$B$9:$CG$9,0))</f>
        <v>0</v>
      </c>
      <c r="AA22" s="24">
        <f>INDEX('Model P&amp;L'!$B$10:$CG$89,MATCH($B22,'Model P&amp;L'!$B$10:$B$89,0),MATCH(AA$5,'Model P&amp;L'!$B$9:$CG$9,0))</f>
        <v>0</v>
      </c>
      <c r="AB22" s="25">
        <f>INDEX('Model P&amp;L'!$B$10:$CG$89,MATCH($B22,'Model P&amp;L'!$B$10:$B$89,0),MATCH(AB$5,'Model P&amp;L'!$B$9:$CG$9,0))</f>
        <v>0</v>
      </c>
      <c r="AC22" s="24">
        <f>INDEX('Model P&amp;L'!$B$10:$CG$89,MATCH($B22,'Model P&amp;L'!$B$10:$B$89,0),MATCH(AC$5,'Model P&amp;L'!$B$9:$CG$9,0))</f>
        <v>0</v>
      </c>
      <c r="AD22" s="24">
        <f>INDEX('Model P&amp;L'!$B$10:$CG$89,MATCH($B22,'Model P&amp;L'!$B$10:$B$89,0),MATCH(AD$5,'Model P&amp;L'!$B$9:$CG$9,0))</f>
        <v>0</v>
      </c>
      <c r="AE22" s="24">
        <f>INDEX('Model P&amp;L'!$B$10:$CG$89,MATCH($B22,'Model P&amp;L'!$B$10:$B$89,0),MATCH(AE$5,'Model P&amp;L'!$B$9:$CG$9,0))</f>
        <v>0</v>
      </c>
      <c r="AF22" s="24">
        <f>INDEX('Model P&amp;L'!$B$10:$CG$89,MATCH($B22,'Model P&amp;L'!$B$10:$B$89,0),MATCH(AF$5,'Model P&amp;L'!$B$9:$CG$9,0))</f>
        <v>0</v>
      </c>
      <c r="AG22" s="24">
        <f>INDEX('Model P&amp;L'!$B$10:$CG$89,MATCH($B22,'Model P&amp;L'!$B$10:$B$89,0),MATCH(AG$5,'Model P&amp;L'!$B$9:$CG$9,0))</f>
        <v>0</v>
      </c>
      <c r="AH22" s="24">
        <f>INDEX('Model P&amp;L'!$B$10:$CG$89,MATCH($B22,'Model P&amp;L'!$B$10:$B$89,0),MATCH(AH$5,'Model P&amp;L'!$B$9:$CG$9,0))</f>
        <v>0</v>
      </c>
      <c r="AI22" s="24">
        <f>INDEX('Model P&amp;L'!$B$10:$CG$89,MATCH($B22,'Model P&amp;L'!$B$10:$B$89,0),MATCH(AI$5,'Model P&amp;L'!$B$9:$CG$9,0))</f>
        <v>0</v>
      </c>
      <c r="AJ22" s="24">
        <f>INDEX('Model P&amp;L'!$B$10:$CG$89,MATCH($B22,'Model P&amp;L'!$B$10:$B$89,0),MATCH(AJ$5,'Model P&amp;L'!$B$9:$CG$9,0))</f>
        <v>0</v>
      </c>
      <c r="AK22" s="24">
        <f>INDEX('Model P&amp;L'!$B$10:$CG$89,MATCH($B22,'Model P&amp;L'!$B$10:$B$89,0),MATCH(AK$5,'Model P&amp;L'!$B$9:$CG$9,0))</f>
        <v>0</v>
      </c>
      <c r="AL22" s="24">
        <f>INDEX('Model P&amp;L'!$B$10:$CG$89,MATCH($B22,'Model P&amp;L'!$B$10:$B$89,0),MATCH(AL$5,'Model P&amp;L'!$B$9:$CG$9,0))</f>
        <v>0</v>
      </c>
      <c r="AM22" s="24">
        <f>INDEX('Model P&amp;L'!$B$10:$CG$89,MATCH($B22,'Model P&amp;L'!$B$10:$B$89,0),MATCH(AM$5,'Model P&amp;L'!$B$9:$CG$9,0))</f>
        <v>0</v>
      </c>
      <c r="AN22" s="25">
        <f>INDEX('Model P&amp;L'!$B$10:$CG$89,MATCH($B22,'Model P&amp;L'!$B$10:$B$89,0),MATCH(AN$5,'Model P&amp;L'!$B$9:$CG$9,0))</f>
        <v>0</v>
      </c>
      <c r="AO22" s="24">
        <f>INDEX('Model P&amp;L'!$B$10:$CG$89,MATCH($B22,'Model P&amp;L'!$B$10:$B$89,0),MATCH(AO$5,'Model P&amp;L'!$B$9:$CG$9,0))</f>
        <v>0</v>
      </c>
      <c r="AP22" s="24">
        <f>INDEX('Model P&amp;L'!$B$10:$CG$89,MATCH($B22,'Model P&amp;L'!$B$10:$B$89,0),MATCH(AP$5,'Model P&amp;L'!$B$9:$CG$9,0))</f>
        <v>0</v>
      </c>
      <c r="AQ22" s="24">
        <f>INDEX('Model P&amp;L'!$B$10:$CG$89,MATCH($B22,'Model P&amp;L'!$B$10:$B$89,0),MATCH(AQ$5,'Model P&amp;L'!$B$9:$CG$9,0))</f>
        <v>0</v>
      </c>
      <c r="AR22" s="24">
        <f>INDEX('Model P&amp;L'!$B$10:$CG$89,MATCH($B22,'Model P&amp;L'!$B$10:$B$89,0),MATCH(AR$5,'Model P&amp;L'!$B$9:$CG$9,0))</f>
        <v>0</v>
      </c>
      <c r="AS22" s="24">
        <f>INDEX('Model P&amp;L'!$B$10:$CG$89,MATCH($B22,'Model P&amp;L'!$B$10:$B$89,0),MATCH(AS$5,'Model P&amp;L'!$B$9:$CG$9,0))</f>
        <v>0</v>
      </c>
      <c r="AT22" s="24">
        <f>INDEX('Model P&amp;L'!$B$10:$CG$89,MATCH($B22,'Model P&amp;L'!$B$10:$B$89,0),MATCH(AT$5,'Model P&amp;L'!$B$9:$CG$9,0))</f>
        <v>0</v>
      </c>
      <c r="AU22" s="24">
        <f>INDEX('Model P&amp;L'!$B$10:$CG$89,MATCH($B22,'Model P&amp;L'!$B$10:$B$89,0),MATCH(AU$5,'Model P&amp;L'!$B$9:$CG$9,0))</f>
        <v>0</v>
      </c>
      <c r="AV22" s="24">
        <f>INDEX('Model P&amp;L'!$B$10:$CG$89,MATCH($B22,'Model P&amp;L'!$B$10:$B$89,0),MATCH(AV$5,'Model P&amp;L'!$B$9:$CG$9,0))</f>
        <v>0</v>
      </c>
      <c r="AW22" s="24">
        <f>INDEX('Model P&amp;L'!$B$10:$CG$89,MATCH($B22,'Model P&amp;L'!$B$10:$B$89,0),MATCH(AW$5,'Model P&amp;L'!$B$9:$CG$9,0))</f>
        <v>0</v>
      </c>
      <c r="AX22" s="24">
        <f>INDEX('Model P&amp;L'!$B$10:$CG$89,MATCH($B22,'Model P&amp;L'!$B$10:$B$89,0),MATCH(AX$5,'Model P&amp;L'!$B$9:$CG$9,0))</f>
        <v>0</v>
      </c>
      <c r="AY22" s="24">
        <f>INDEX('Model P&amp;L'!$B$10:$CG$89,MATCH($B22,'Model P&amp;L'!$B$10:$B$89,0),MATCH(AY$5,'Model P&amp;L'!$B$9:$CG$9,0))</f>
        <v>0</v>
      </c>
      <c r="AZ22" s="25">
        <f>INDEX('Model P&amp;L'!$B$10:$CG$89,MATCH($B22,'Model P&amp;L'!$B$10:$B$89,0),MATCH(AZ$5,'Model P&amp;L'!$B$9:$CG$9,0))</f>
        <v>0</v>
      </c>
      <c r="BA22" s="24">
        <f>INDEX('Model P&amp;L'!$B$10:$CG$89,MATCH($B22,'Model P&amp;L'!$B$10:$B$89,0),MATCH(BA$5,'Model P&amp;L'!$B$9:$CG$9,0))</f>
        <v>0</v>
      </c>
      <c r="BB22" s="24">
        <f>INDEX('Model P&amp;L'!$B$10:$CG$89,MATCH($B22,'Model P&amp;L'!$B$10:$B$89,0),MATCH(BB$5,'Model P&amp;L'!$B$9:$CG$9,0))</f>
        <v>0</v>
      </c>
      <c r="BC22" s="24">
        <f>INDEX('Model P&amp;L'!$B$10:$CG$89,MATCH($B22,'Model P&amp;L'!$B$10:$B$89,0),MATCH(BC$5,'Model P&amp;L'!$B$9:$CG$9,0))</f>
        <v>0</v>
      </c>
      <c r="BD22" s="24">
        <f>INDEX('Model P&amp;L'!$B$10:$CG$89,MATCH($B22,'Model P&amp;L'!$B$10:$B$89,0),MATCH(BD$5,'Model P&amp;L'!$B$9:$CG$9,0))</f>
        <v>0</v>
      </c>
      <c r="BE22" s="24">
        <f>INDEX('Model P&amp;L'!$B$10:$CG$89,MATCH($B22,'Model P&amp;L'!$B$10:$B$89,0),MATCH(BE$5,'Model P&amp;L'!$B$9:$CG$9,0))</f>
        <v>0</v>
      </c>
      <c r="BF22" s="24">
        <f>INDEX('Model P&amp;L'!$B$10:$CG$89,MATCH($B22,'Model P&amp;L'!$B$10:$B$89,0),MATCH(BF$5,'Model P&amp;L'!$B$9:$CG$9,0))</f>
        <v>0</v>
      </c>
      <c r="BG22" s="24">
        <f>INDEX('Model P&amp;L'!$B$10:$CG$89,MATCH($B22,'Model P&amp;L'!$B$10:$B$89,0),MATCH(BG$5,'Model P&amp;L'!$B$9:$CG$9,0))</f>
        <v>0</v>
      </c>
      <c r="BH22" s="24">
        <f>INDEX('Model P&amp;L'!$B$10:$CG$89,MATCH($B22,'Model P&amp;L'!$B$10:$B$89,0),MATCH(BH$5,'Model P&amp;L'!$B$9:$CG$9,0))</f>
        <v>0</v>
      </c>
      <c r="BI22" s="24">
        <f>INDEX('Model P&amp;L'!$B$10:$CG$89,MATCH($B22,'Model P&amp;L'!$B$10:$B$89,0),MATCH(BI$5,'Model P&amp;L'!$B$9:$CG$9,0))</f>
        <v>0</v>
      </c>
      <c r="BJ22" s="24">
        <f>INDEX('Model P&amp;L'!$B$10:$CG$89,MATCH($B22,'Model P&amp;L'!$B$10:$B$89,0),MATCH(BJ$5,'Model P&amp;L'!$B$9:$CG$9,0))</f>
        <v>0</v>
      </c>
      <c r="BK22" s="24">
        <f>INDEX('Model P&amp;L'!$B$10:$CG$89,MATCH($B22,'Model P&amp;L'!$B$10:$B$89,0),MATCH(BK$5,'Model P&amp;L'!$B$9:$CG$9,0))</f>
        <v>0</v>
      </c>
      <c r="BL22" s="25">
        <f>INDEX('Model P&amp;L'!$B$10:$CG$89,MATCH($B22,'Model P&amp;L'!$B$10:$B$89,0),MATCH(BL$5,'Model P&amp;L'!$B$9:$CG$9,0))</f>
        <v>0</v>
      </c>
      <c r="BM22" s="24">
        <f>INDEX('Model P&amp;L'!$B$10:$CG$89,MATCH($B22,'Model P&amp;L'!$B$10:$B$89,0),MATCH(BM$5,'Model P&amp;L'!$B$9:$CG$9,0))</f>
        <v>0</v>
      </c>
      <c r="BN22" s="24">
        <f>INDEX('Model P&amp;L'!$B$10:$CG$89,MATCH($B22,'Model P&amp;L'!$B$10:$B$89,0),MATCH(BN$5,'Model P&amp;L'!$B$9:$CG$9,0))</f>
        <v>0</v>
      </c>
      <c r="BO22" s="24">
        <f>INDEX('Model P&amp;L'!$B$10:$CG$89,MATCH($B22,'Model P&amp;L'!$B$10:$B$89,0),MATCH(BO$5,'Model P&amp;L'!$B$9:$CG$9,0))</f>
        <v>0</v>
      </c>
      <c r="BP22" s="24">
        <f>INDEX('Model P&amp;L'!$B$10:$CG$89,MATCH($B22,'Model P&amp;L'!$B$10:$B$89,0),MATCH(BP$5,'Model P&amp;L'!$B$9:$CG$9,0))</f>
        <v>0</v>
      </c>
      <c r="BQ22" s="24">
        <f>INDEX('Model P&amp;L'!$B$10:$CG$89,MATCH($B22,'Model P&amp;L'!$B$10:$B$89,0),MATCH(BQ$5,'Model P&amp;L'!$B$9:$CG$9,0))</f>
        <v>0</v>
      </c>
      <c r="BR22" s="24">
        <f>INDEX('Model P&amp;L'!$B$10:$CG$89,MATCH($B22,'Model P&amp;L'!$B$10:$B$89,0),MATCH(BR$5,'Model P&amp;L'!$B$9:$CG$9,0))</f>
        <v>0</v>
      </c>
      <c r="BS22" s="24">
        <f>INDEX('Model P&amp;L'!$B$10:$CG$89,MATCH($B22,'Model P&amp;L'!$B$10:$B$89,0),MATCH(BS$5,'Model P&amp;L'!$B$9:$CG$9,0))</f>
        <v>0</v>
      </c>
      <c r="BT22" s="24">
        <f>INDEX('Model P&amp;L'!$B$10:$CG$89,MATCH($B22,'Model P&amp;L'!$B$10:$B$89,0),MATCH(BT$5,'Model P&amp;L'!$B$9:$CG$9,0))</f>
        <v>0</v>
      </c>
      <c r="BU22" s="24">
        <f>INDEX('Model P&amp;L'!$B$10:$CG$89,MATCH($B22,'Model P&amp;L'!$B$10:$B$89,0),MATCH(BU$5,'Model P&amp;L'!$B$9:$CG$9,0))</f>
        <v>0</v>
      </c>
      <c r="BV22" s="24">
        <f>INDEX('Model P&amp;L'!$B$10:$CG$89,MATCH($B22,'Model P&amp;L'!$B$10:$B$89,0),MATCH(BV$5,'Model P&amp;L'!$B$9:$CG$9,0))</f>
        <v>0</v>
      </c>
      <c r="BW22" s="24">
        <f>INDEX('Model P&amp;L'!$B$10:$CG$89,MATCH($B22,'Model P&amp;L'!$B$10:$B$89,0),MATCH(BW$5,'Model P&amp;L'!$B$9:$CG$9,0))</f>
        <v>0</v>
      </c>
      <c r="BX22" s="25">
        <f>INDEX('Model P&amp;L'!$B$10:$CG$89,MATCH($B22,'Model P&amp;L'!$B$10:$B$89,0),MATCH(BX$5,'Model P&amp;L'!$B$9:$CG$9,0))</f>
        <v>0</v>
      </c>
      <c r="BY22" s="25"/>
      <c r="BZ22" s="24">
        <f t="shared" ref="BZ22" si="23">SUM(E22:P22)</f>
        <v>0</v>
      </c>
      <c r="CA22" s="24">
        <f t="shared" ref="CA22" si="24">SUM(Q22:AB22)</f>
        <v>0</v>
      </c>
      <c r="CB22" s="24">
        <f t="shared" ref="CB22" si="25">SUM(AC22:AN22)</f>
        <v>0</v>
      </c>
      <c r="CC22" s="24">
        <f>SUM(AO22:AZ22)</f>
        <v>0</v>
      </c>
      <c r="CD22" s="24">
        <f t="shared" ref="CD22" si="26">SUM(BA22:BL22)</f>
        <v>0</v>
      </c>
      <c r="CE22" s="24">
        <f>SUM(BM22:BX22)</f>
        <v>0</v>
      </c>
      <c r="CF22" s="152"/>
    </row>
    <row r="23" spans="2:85" ht="12.75" hidden="1" customHeight="1" outlineLevel="1" x14ac:dyDescent="0.3">
      <c r="B23" s="558" t="s">
        <v>154</v>
      </c>
      <c r="C23" s="222"/>
      <c r="D23" s="558"/>
      <c r="E23" s="24">
        <f>INDEX('Model P&amp;L'!$B$10:$CG$89,MATCH($B23,'Model P&amp;L'!$B$10:$B$89,0),MATCH(E$5,'Model P&amp;L'!$B$9:$CG$9,0))</f>
        <v>0</v>
      </c>
      <c r="F23" s="24">
        <f>INDEX('Model P&amp;L'!$B$10:$CG$89,MATCH($B23,'Model P&amp;L'!$B$10:$B$89,0),MATCH(F$5,'Model P&amp;L'!$B$9:$CG$9,0))</f>
        <v>0</v>
      </c>
      <c r="G23" s="24">
        <f>INDEX('Model P&amp;L'!$B$10:$CG$89,MATCH($B23,'Model P&amp;L'!$B$10:$B$89,0),MATCH(G$5,'Model P&amp;L'!$B$9:$CG$9,0))</f>
        <v>0</v>
      </c>
      <c r="H23" s="24">
        <f>INDEX('Model P&amp;L'!$B$10:$CG$89,MATCH($B23,'Model P&amp;L'!$B$10:$B$89,0),MATCH(H$5,'Model P&amp;L'!$B$9:$CG$9,0))</f>
        <v>0</v>
      </c>
      <c r="I23" s="24">
        <f>INDEX('Model P&amp;L'!$B$10:$CG$89,MATCH($B23,'Model P&amp;L'!$B$10:$B$89,0),MATCH(I$5,'Model P&amp;L'!$B$9:$CG$9,0))</f>
        <v>0</v>
      </c>
      <c r="J23" s="24">
        <f>INDEX('Model P&amp;L'!$B$10:$CG$89,MATCH($B23,'Model P&amp;L'!$B$10:$B$89,0),MATCH(J$5,'Model P&amp;L'!$B$9:$CG$9,0))</f>
        <v>0</v>
      </c>
      <c r="K23" s="24">
        <f>INDEX('Model P&amp;L'!$B$10:$CG$89,MATCH($B23,'Model P&amp;L'!$B$10:$B$89,0),MATCH(K$5,'Model P&amp;L'!$B$9:$CG$9,0))</f>
        <v>0</v>
      </c>
      <c r="L23" s="24">
        <f>INDEX('Model P&amp;L'!$B$10:$CG$89,MATCH($B23,'Model P&amp;L'!$B$10:$B$89,0),MATCH(L$5,'Model P&amp;L'!$B$9:$CG$9,0))</f>
        <v>0</v>
      </c>
      <c r="M23" s="24">
        <f>INDEX('Model P&amp;L'!$B$10:$CG$89,MATCH($B23,'Model P&amp;L'!$B$10:$B$89,0),MATCH(M$5,'Model P&amp;L'!$B$9:$CG$9,0))</f>
        <v>0</v>
      </c>
      <c r="N23" s="24">
        <f>INDEX('Model P&amp;L'!$B$10:$CG$89,MATCH($B23,'Model P&amp;L'!$B$10:$B$89,0),MATCH(N$5,'Model P&amp;L'!$B$9:$CG$9,0))</f>
        <v>0</v>
      </c>
      <c r="O23" s="24">
        <f>INDEX('Model P&amp;L'!$B$10:$CG$89,MATCH($B23,'Model P&amp;L'!$B$10:$B$89,0),MATCH(O$5,'Model P&amp;L'!$B$9:$CG$9,0))</f>
        <v>0</v>
      </c>
      <c r="P23" s="25">
        <f>INDEX('Model P&amp;L'!$B$10:$CG$89,MATCH($B23,'Model P&amp;L'!$B$10:$B$89,0),MATCH(P$5,'Model P&amp;L'!$B$9:$CG$9,0))</f>
        <v>0</v>
      </c>
      <c r="Q23" s="24">
        <f>INDEX('Model P&amp;L'!$B$10:$CG$89,MATCH($B23,'Model P&amp;L'!$B$10:$B$89,0),MATCH(Q$5,'Model P&amp;L'!$B$9:$CG$9,0))</f>
        <v>0</v>
      </c>
      <c r="R23" s="24">
        <f>INDEX('Model P&amp;L'!$B$10:$CG$89,MATCH($B23,'Model P&amp;L'!$B$10:$B$89,0),MATCH(R$5,'Model P&amp;L'!$B$9:$CG$9,0))</f>
        <v>0</v>
      </c>
      <c r="S23" s="24">
        <f>INDEX('Model P&amp;L'!$B$10:$CG$89,MATCH($B23,'Model P&amp;L'!$B$10:$B$89,0),MATCH(S$5,'Model P&amp;L'!$B$9:$CG$9,0))</f>
        <v>0</v>
      </c>
      <c r="T23" s="24">
        <f>INDEX('Model P&amp;L'!$B$10:$CG$89,MATCH($B23,'Model P&amp;L'!$B$10:$B$89,0),MATCH(T$5,'Model P&amp;L'!$B$9:$CG$9,0))</f>
        <v>0</v>
      </c>
      <c r="U23" s="24">
        <f>INDEX('Model P&amp;L'!$B$10:$CG$89,MATCH($B23,'Model P&amp;L'!$B$10:$B$89,0),MATCH(U$5,'Model P&amp;L'!$B$9:$CG$9,0))</f>
        <v>0</v>
      </c>
      <c r="V23" s="24">
        <f>INDEX('Model P&amp;L'!$B$10:$CG$89,MATCH($B23,'Model P&amp;L'!$B$10:$B$89,0),MATCH(V$5,'Model P&amp;L'!$B$9:$CG$9,0))</f>
        <v>0</v>
      </c>
      <c r="W23" s="24">
        <f>INDEX('Model P&amp;L'!$B$10:$CG$89,MATCH($B23,'Model P&amp;L'!$B$10:$B$89,0),MATCH(W$5,'Model P&amp;L'!$B$9:$CG$9,0))</f>
        <v>0</v>
      </c>
      <c r="X23" s="24">
        <f>INDEX('Model P&amp;L'!$B$10:$CG$89,MATCH($B23,'Model P&amp;L'!$B$10:$B$89,0),MATCH(X$5,'Model P&amp;L'!$B$9:$CG$9,0))</f>
        <v>0</v>
      </c>
      <c r="Y23" s="24">
        <f>INDEX('Model P&amp;L'!$B$10:$CG$89,MATCH($B23,'Model P&amp;L'!$B$10:$B$89,0),MATCH(Y$5,'Model P&amp;L'!$B$9:$CG$9,0))</f>
        <v>0</v>
      </c>
      <c r="Z23" s="24">
        <f>INDEX('Model P&amp;L'!$B$10:$CG$89,MATCH($B23,'Model P&amp;L'!$B$10:$B$89,0),MATCH(Z$5,'Model P&amp;L'!$B$9:$CG$9,0))</f>
        <v>0</v>
      </c>
      <c r="AA23" s="24">
        <f>INDEX('Model P&amp;L'!$B$10:$CG$89,MATCH($B23,'Model P&amp;L'!$B$10:$B$89,0),MATCH(AA$5,'Model P&amp;L'!$B$9:$CG$9,0))</f>
        <v>0</v>
      </c>
      <c r="AB23" s="25">
        <f>INDEX('Model P&amp;L'!$B$10:$CG$89,MATCH($B23,'Model P&amp;L'!$B$10:$B$89,0),MATCH(AB$5,'Model P&amp;L'!$B$9:$CG$9,0))</f>
        <v>0</v>
      </c>
      <c r="AC23" s="24">
        <f>INDEX('Model P&amp;L'!$B$10:$CG$89,MATCH($B23,'Model P&amp;L'!$B$10:$B$89,0),MATCH(AC$5,'Model P&amp;L'!$B$9:$CG$9,0))</f>
        <v>0</v>
      </c>
      <c r="AD23" s="24">
        <f>INDEX('Model P&amp;L'!$B$10:$CG$89,MATCH($B23,'Model P&amp;L'!$B$10:$B$89,0),MATCH(AD$5,'Model P&amp;L'!$B$9:$CG$9,0))</f>
        <v>0</v>
      </c>
      <c r="AE23" s="24">
        <f>INDEX('Model P&amp;L'!$B$10:$CG$89,MATCH($B23,'Model P&amp;L'!$B$10:$B$89,0),MATCH(AE$5,'Model P&amp;L'!$B$9:$CG$9,0))</f>
        <v>0</v>
      </c>
      <c r="AF23" s="24">
        <f>INDEX('Model P&amp;L'!$B$10:$CG$89,MATCH($B23,'Model P&amp;L'!$B$10:$B$89,0),MATCH(AF$5,'Model P&amp;L'!$B$9:$CG$9,0))</f>
        <v>0</v>
      </c>
      <c r="AG23" s="24">
        <f>INDEX('Model P&amp;L'!$B$10:$CG$89,MATCH($B23,'Model P&amp;L'!$B$10:$B$89,0),MATCH(AG$5,'Model P&amp;L'!$B$9:$CG$9,0))</f>
        <v>0</v>
      </c>
      <c r="AH23" s="24">
        <f>INDEX('Model P&amp;L'!$B$10:$CG$89,MATCH($B23,'Model P&amp;L'!$B$10:$B$89,0),MATCH(AH$5,'Model P&amp;L'!$B$9:$CG$9,0))</f>
        <v>0</v>
      </c>
      <c r="AI23" s="24">
        <f>INDEX('Model P&amp;L'!$B$10:$CG$89,MATCH($B23,'Model P&amp;L'!$B$10:$B$89,0),MATCH(AI$5,'Model P&amp;L'!$B$9:$CG$9,0))</f>
        <v>0</v>
      </c>
      <c r="AJ23" s="24">
        <f>INDEX('Model P&amp;L'!$B$10:$CG$89,MATCH($B23,'Model P&amp;L'!$B$10:$B$89,0),MATCH(AJ$5,'Model P&amp;L'!$B$9:$CG$9,0))</f>
        <v>0</v>
      </c>
      <c r="AK23" s="24">
        <f>INDEX('Model P&amp;L'!$B$10:$CG$89,MATCH($B23,'Model P&amp;L'!$B$10:$B$89,0),MATCH(AK$5,'Model P&amp;L'!$B$9:$CG$9,0))</f>
        <v>0</v>
      </c>
      <c r="AL23" s="24">
        <f>INDEX('Model P&amp;L'!$B$10:$CG$89,MATCH($B23,'Model P&amp;L'!$B$10:$B$89,0),MATCH(AL$5,'Model P&amp;L'!$B$9:$CG$9,0))</f>
        <v>0</v>
      </c>
      <c r="AM23" s="24">
        <f>INDEX('Model P&amp;L'!$B$10:$CG$89,MATCH($B23,'Model P&amp;L'!$B$10:$B$89,0),MATCH(AM$5,'Model P&amp;L'!$B$9:$CG$9,0))</f>
        <v>0</v>
      </c>
      <c r="AN23" s="25">
        <f>INDEX('Model P&amp;L'!$B$10:$CG$89,MATCH($B23,'Model P&amp;L'!$B$10:$B$89,0),MATCH(AN$5,'Model P&amp;L'!$B$9:$CG$9,0))</f>
        <v>0</v>
      </c>
      <c r="AO23" s="24">
        <f>INDEX('Model P&amp;L'!$B$10:$CG$89,MATCH($B23,'Model P&amp;L'!$B$10:$B$89,0),MATCH(AO$5,'Model P&amp;L'!$B$9:$CG$9,0))</f>
        <v>0</v>
      </c>
      <c r="AP23" s="24">
        <f>INDEX('Model P&amp;L'!$B$10:$CG$89,MATCH($B23,'Model P&amp;L'!$B$10:$B$89,0),MATCH(AP$5,'Model P&amp;L'!$B$9:$CG$9,0))</f>
        <v>0</v>
      </c>
      <c r="AQ23" s="24">
        <f>INDEX('Model P&amp;L'!$B$10:$CG$89,MATCH($B23,'Model P&amp;L'!$B$10:$B$89,0),MATCH(AQ$5,'Model P&amp;L'!$B$9:$CG$9,0))</f>
        <v>0</v>
      </c>
      <c r="AR23" s="24">
        <f>INDEX('Model P&amp;L'!$B$10:$CG$89,MATCH($B23,'Model P&amp;L'!$B$10:$B$89,0),MATCH(AR$5,'Model P&amp;L'!$B$9:$CG$9,0))</f>
        <v>0</v>
      </c>
      <c r="AS23" s="24">
        <f>INDEX('Model P&amp;L'!$B$10:$CG$89,MATCH($B23,'Model P&amp;L'!$B$10:$B$89,0),MATCH(AS$5,'Model P&amp;L'!$B$9:$CG$9,0))</f>
        <v>0</v>
      </c>
      <c r="AT23" s="24">
        <f>INDEX('Model P&amp;L'!$B$10:$CG$89,MATCH($B23,'Model P&amp;L'!$B$10:$B$89,0),MATCH(AT$5,'Model P&amp;L'!$B$9:$CG$9,0))</f>
        <v>0</v>
      </c>
      <c r="AU23" s="24">
        <f>INDEX('Model P&amp;L'!$B$10:$CG$89,MATCH($B23,'Model P&amp;L'!$B$10:$B$89,0),MATCH(AU$5,'Model P&amp;L'!$B$9:$CG$9,0))</f>
        <v>0</v>
      </c>
      <c r="AV23" s="24">
        <f>INDEX('Model P&amp;L'!$B$10:$CG$89,MATCH($B23,'Model P&amp;L'!$B$10:$B$89,0),MATCH(AV$5,'Model P&amp;L'!$B$9:$CG$9,0))</f>
        <v>0</v>
      </c>
      <c r="AW23" s="24">
        <f>INDEX('Model P&amp;L'!$B$10:$CG$89,MATCH($B23,'Model P&amp;L'!$B$10:$B$89,0),MATCH(AW$5,'Model P&amp;L'!$B$9:$CG$9,0))</f>
        <v>0</v>
      </c>
      <c r="AX23" s="24">
        <f>INDEX('Model P&amp;L'!$B$10:$CG$89,MATCH($B23,'Model P&amp;L'!$B$10:$B$89,0),MATCH(AX$5,'Model P&amp;L'!$B$9:$CG$9,0))</f>
        <v>0</v>
      </c>
      <c r="AY23" s="24">
        <f>INDEX('Model P&amp;L'!$B$10:$CG$89,MATCH($B23,'Model P&amp;L'!$B$10:$B$89,0),MATCH(AY$5,'Model P&amp;L'!$B$9:$CG$9,0))</f>
        <v>0</v>
      </c>
      <c r="AZ23" s="25">
        <f>INDEX('Model P&amp;L'!$B$10:$CG$89,MATCH($B23,'Model P&amp;L'!$B$10:$B$89,0),MATCH(AZ$5,'Model P&amp;L'!$B$9:$CG$9,0))</f>
        <v>0</v>
      </c>
      <c r="BA23" s="24">
        <f>INDEX('Model P&amp;L'!$B$10:$CG$89,MATCH($B23,'Model P&amp;L'!$B$10:$B$89,0),MATCH(BA$5,'Model P&amp;L'!$B$9:$CG$9,0))</f>
        <v>0</v>
      </c>
      <c r="BB23" s="24">
        <f>INDEX('Model P&amp;L'!$B$10:$CG$89,MATCH($B23,'Model P&amp;L'!$B$10:$B$89,0),MATCH(BB$5,'Model P&amp;L'!$B$9:$CG$9,0))</f>
        <v>0</v>
      </c>
      <c r="BC23" s="24">
        <f>INDEX('Model P&amp;L'!$B$10:$CG$89,MATCH($B23,'Model P&amp;L'!$B$10:$B$89,0),MATCH(BC$5,'Model P&amp;L'!$B$9:$CG$9,0))</f>
        <v>0</v>
      </c>
      <c r="BD23" s="24">
        <f>INDEX('Model P&amp;L'!$B$10:$CG$89,MATCH($B23,'Model P&amp;L'!$B$10:$B$89,0),MATCH(BD$5,'Model P&amp;L'!$B$9:$CG$9,0))</f>
        <v>0</v>
      </c>
      <c r="BE23" s="24">
        <f>INDEX('Model P&amp;L'!$B$10:$CG$89,MATCH($B23,'Model P&amp;L'!$B$10:$B$89,0),MATCH(BE$5,'Model P&amp;L'!$B$9:$CG$9,0))</f>
        <v>0</v>
      </c>
      <c r="BF23" s="24">
        <f>INDEX('Model P&amp;L'!$B$10:$CG$89,MATCH($B23,'Model P&amp;L'!$B$10:$B$89,0),MATCH(BF$5,'Model P&amp;L'!$B$9:$CG$9,0))</f>
        <v>0</v>
      </c>
      <c r="BG23" s="24">
        <f>INDEX('Model P&amp;L'!$B$10:$CG$89,MATCH($B23,'Model P&amp;L'!$B$10:$B$89,0),MATCH(BG$5,'Model P&amp;L'!$B$9:$CG$9,0))</f>
        <v>0</v>
      </c>
      <c r="BH23" s="24">
        <f>INDEX('Model P&amp;L'!$B$10:$CG$89,MATCH($B23,'Model P&amp;L'!$B$10:$B$89,0),MATCH(BH$5,'Model P&amp;L'!$B$9:$CG$9,0))</f>
        <v>0</v>
      </c>
      <c r="BI23" s="24">
        <f>INDEX('Model P&amp;L'!$B$10:$CG$89,MATCH($B23,'Model P&amp;L'!$B$10:$B$89,0),MATCH(BI$5,'Model P&amp;L'!$B$9:$CG$9,0))</f>
        <v>0</v>
      </c>
      <c r="BJ23" s="24">
        <f>INDEX('Model P&amp;L'!$B$10:$CG$89,MATCH($B23,'Model P&amp;L'!$B$10:$B$89,0),MATCH(BJ$5,'Model P&amp;L'!$B$9:$CG$9,0))</f>
        <v>0</v>
      </c>
      <c r="BK23" s="24">
        <f>INDEX('Model P&amp;L'!$B$10:$CG$89,MATCH($B23,'Model P&amp;L'!$B$10:$B$89,0),MATCH(BK$5,'Model P&amp;L'!$B$9:$CG$9,0))</f>
        <v>0</v>
      </c>
      <c r="BL23" s="25">
        <f>INDEX('Model P&amp;L'!$B$10:$CG$89,MATCH($B23,'Model P&amp;L'!$B$10:$B$89,0),MATCH(BL$5,'Model P&amp;L'!$B$9:$CG$9,0))</f>
        <v>0</v>
      </c>
      <c r="BM23" s="24">
        <f>INDEX('Model P&amp;L'!$B$10:$CG$89,MATCH($B23,'Model P&amp;L'!$B$10:$B$89,0),MATCH(BM$5,'Model P&amp;L'!$B$9:$CG$9,0))</f>
        <v>0</v>
      </c>
      <c r="BN23" s="24">
        <f>INDEX('Model P&amp;L'!$B$10:$CG$89,MATCH($B23,'Model P&amp;L'!$B$10:$B$89,0),MATCH(BN$5,'Model P&amp;L'!$B$9:$CG$9,0))</f>
        <v>0</v>
      </c>
      <c r="BO23" s="24">
        <f>INDEX('Model P&amp;L'!$B$10:$CG$89,MATCH($B23,'Model P&amp;L'!$B$10:$B$89,0),MATCH(BO$5,'Model P&amp;L'!$B$9:$CG$9,0))</f>
        <v>0</v>
      </c>
      <c r="BP23" s="24">
        <f>INDEX('Model P&amp;L'!$B$10:$CG$89,MATCH($B23,'Model P&amp;L'!$B$10:$B$89,0),MATCH(BP$5,'Model P&amp;L'!$B$9:$CG$9,0))</f>
        <v>0</v>
      </c>
      <c r="BQ23" s="24">
        <f>INDEX('Model P&amp;L'!$B$10:$CG$89,MATCH($B23,'Model P&amp;L'!$B$10:$B$89,0),MATCH(BQ$5,'Model P&amp;L'!$B$9:$CG$9,0))</f>
        <v>0</v>
      </c>
      <c r="BR23" s="24">
        <f>INDEX('Model P&amp;L'!$B$10:$CG$89,MATCH($B23,'Model P&amp;L'!$B$10:$B$89,0),MATCH(BR$5,'Model P&amp;L'!$B$9:$CG$9,0))</f>
        <v>0</v>
      </c>
      <c r="BS23" s="24">
        <f>INDEX('Model P&amp;L'!$B$10:$CG$89,MATCH($B23,'Model P&amp;L'!$B$10:$B$89,0),MATCH(BS$5,'Model P&amp;L'!$B$9:$CG$9,0))</f>
        <v>0</v>
      </c>
      <c r="BT23" s="24">
        <f>INDEX('Model P&amp;L'!$B$10:$CG$89,MATCH($B23,'Model P&amp;L'!$B$10:$B$89,0),MATCH(BT$5,'Model P&amp;L'!$B$9:$CG$9,0))</f>
        <v>0</v>
      </c>
      <c r="BU23" s="24">
        <f>INDEX('Model P&amp;L'!$B$10:$CG$89,MATCH($B23,'Model P&amp;L'!$B$10:$B$89,0),MATCH(BU$5,'Model P&amp;L'!$B$9:$CG$9,0))</f>
        <v>0</v>
      </c>
      <c r="BV23" s="24">
        <f>INDEX('Model P&amp;L'!$B$10:$CG$89,MATCH($B23,'Model P&amp;L'!$B$10:$B$89,0),MATCH(BV$5,'Model P&amp;L'!$B$9:$CG$9,0))</f>
        <v>0</v>
      </c>
      <c r="BW23" s="24">
        <f>INDEX('Model P&amp;L'!$B$10:$CG$89,MATCH($B23,'Model P&amp;L'!$B$10:$B$89,0),MATCH(BW$5,'Model P&amp;L'!$B$9:$CG$9,0))</f>
        <v>0</v>
      </c>
      <c r="BX23" s="25">
        <f>INDEX('Model P&amp;L'!$B$10:$CG$89,MATCH($B23,'Model P&amp;L'!$B$10:$B$89,0),MATCH(BX$5,'Model P&amp;L'!$B$9:$CG$9,0))</f>
        <v>0</v>
      </c>
      <c r="BY23" s="25"/>
      <c r="BZ23" s="24">
        <f t="shared" ref="BZ23" si="27">SUM(E23:P23)</f>
        <v>0</v>
      </c>
      <c r="CA23" s="24">
        <f t="shared" ref="CA23" si="28">SUM(Q23:AB23)</f>
        <v>0</v>
      </c>
      <c r="CB23" s="24">
        <f t="shared" ref="CB23" si="29">SUM(AC23:AN23)</f>
        <v>0</v>
      </c>
      <c r="CC23" s="24">
        <f>SUM(AO23:AZ23)</f>
        <v>0</v>
      </c>
      <c r="CD23" s="24">
        <f t="shared" ref="CD23" si="30">SUM(BA23:BL23)</f>
        <v>0</v>
      </c>
      <c r="CE23" s="24">
        <f>SUM(BM23:BX23)</f>
        <v>0</v>
      </c>
      <c r="CF23" s="152"/>
    </row>
    <row r="24" spans="2:85" ht="12.75" hidden="1" customHeight="1" outlineLevel="1" x14ac:dyDescent="0.3">
      <c r="B24" s="558" t="s">
        <v>155</v>
      </c>
      <c r="C24" s="222"/>
      <c r="D24" s="558"/>
      <c r="E24" s="24">
        <f>INDEX('Model P&amp;L'!$B$10:$CG$89,MATCH($B24,'Model P&amp;L'!$B$10:$B$89,0),MATCH(E$5,'Model P&amp;L'!$B$9:$CG$9,0))</f>
        <v>0</v>
      </c>
      <c r="F24" s="24">
        <f>INDEX('Model P&amp;L'!$B$10:$CG$89,MATCH($B24,'Model P&amp;L'!$B$10:$B$89,0),MATCH(F$5,'Model P&amp;L'!$B$9:$CG$9,0))</f>
        <v>0</v>
      </c>
      <c r="G24" s="24">
        <f>INDEX('Model P&amp;L'!$B$10:$CG$89,MATCH($B24,'Model P&amp;L'!$B$10:$B$89,0),MATCH(G$5,'Model P&amp;L'!$B$9:$CG$9,0))</f>
        <v>0</v>
      </c>
      <c r="H24" s="24">
        <f>INDEX('Model P&amp;L'!$B$10:$CG$89,MATCH($B24,'Model P&amp;L'!$B$10:$B$89,0),MATCH(H$5,'Model P&amp;L'!$B$9:$CG$9,0))</f>
        <v>0</v>
      </c>
      <c r="I24" s="24">
        <f>INDEX('Model P&amp;L'!$B$10:$CG$89,MATCH($B24,'Model P&amp;L'!$B$10:$B$89,0),MATCH(I$5,'Model P&amp;L'!$B$9:$CG$9,0))</f>
        <v>0</v>
      </c>
      <c r="J24" s="24">
        <f>INDEX('Model P&amp;L'!$B$10:$CG$89,MATCH($B24,'Model P&amp;L'!$B$10:$B$89,0),MATCH(J$5,'Model P&amp;L'!$B$9:$CG$9,0))</f>
        <v>0</v>
      </c>
      <c r="K24" s="24">
        <f>INDEX('Model P&amp;L'!$B$10:$CG$89,MATCH($B24,'Model P&amp;L'!$B$10:$B$89,0),MATCH(K$5,'Model P&amp;L'!$B$9:$CG$9,0))</f>
        <v>0</v>
      </c>
      <c r="L24" s="24">
        <f>INDEX('Model P&amp;L'!$B$10:$CG$89,MATCH($B24,'Model P&amp;L'!$B$10:$B$89,0),MATCH(L$5,'Model P&amp;L'!$B$9:$CG$9,0))</f>
        <v>0</v>
      </c>
      <c r="M24" s="24">
        <f>INDEX('Model P&amp;L'!$B$10:$CG$89,MATCH($B24,'Model P&amp;L'!$B$10:$B$89,0),MATCH(M$5,'Model P&amp;L'!$B$9:$CG$9,0))</f>
        <v>0</v>
      </c>
      <c r="N24" s="24">
        <f>INDEX('Model P&amp;L'!$B$10:$CG$89,MATCH($B24,'Model P&amp;L'!$B$10:$B$89,0),MATCH(N$5,'Model P&amp;L'!$B$9:$CG$9,0))</f>
        <v>0</v>
      </c>
      <c r="O24" s="24">
        <f>INDEX('Model P&amp;L'!$B$10:$CG$89,MATCH($B24,'Model P&amp;L'!$B$10:$B$89,0),MATCH(O$5,'Model P&amp;L'!$B$9:$CG$9,0))</f>
        <v>0</v>
      </c>
      <c r="P24" s="25">
        <f>INDEX('Model P&amp;L'!$B$10:$CG$89,MATCH($B24,'Model P&amp;L'!$B$10:$B$89,0),MATCH(P$5,'Model P&amp;L'!$B$9:$CG$9,0))</f>
        <v>0</v>
      </c>
      <c r="Q24" s="24">
        <f>INDEX('Model P&amp;L'!$B$10:$CG$89,MATCH($B24,'Model P&amp;L'!$B$10:$B$89,0),MATCH(Q$5,'Model P&amp;L'!$B$9:$CG$9,0))</f>
        <v>0</v>
      </c>
      <c r="R24" s="24">
        <f>INDEX('Model P&amp;L'!$B$10:$CG$89,MATCH($B24,'Model P&amp;L'!$B$10:$B$89,0),MATCH(R$5,'Model P&amp;L'!$B$9:$CG$9,0))</f>
        <v>0</v>
      </c>
      <c r="S24" s="24">
        <f>INDEX('Model P&amp;L'!$B$10:$CG$89,MATCH($B24,'Model P&amp;L'!$B$10:$B$89,0),MATCH(S$5,'Model P&amp;L'!$B$9:$CG$9,0))</f>
        <v>0</v>
      </c>
      <c r="T24" s="24">
        <f>INDEX('Model P&amp;L'!$B$10:$CG$89,MATCH($B24,'Model P&amp;L'!$B$10:$B$89,0),MATCH(T$5,'Model P&amp;L'!$B$9:$CG$9,0))</f>
        <v>0</v>
      </c>
      <c r="U24" s="24">
        <f>INDEX('Model P&amp;L'!$B$10:$CG$89,MATCH($B24,'Model P&amp;L'!$B$10:$B$89,0),MATCH(U$5,'Model P&amp;L'!$B$9:$CG$9,0))</f>
        <v>0</v>
      </c>
      <c r="V24" s="24">
        <f>INDEX('Model P&amp;L'!$B$10:$CG$89,MATCH($B24,'Model P&amp;L'!$B$10:$B$89,0),MATCH(V$5,'Model P&amp;L'!$B$9:$CG$9,0))</f>
        <v>0</v>
      </c>
      <c r="W24" s="24">
        <f>INDEX('Model P&amp;L'!$B$10:$CG$89,MATCH($B24,'Model P&amp;L'!$B$10:$B$89,0),MATCH(W$5,'Model P&amp;L'!$B$9:$CG$9,0))</f>
        <v>0</v>
      </c>
      <c r="X24" s="24">
        <f>INDEX('Model P&amp;L'!$B$10:$CG$89,MATCH($B24,'Model P&amp;L'!$B$10:$B$89,0),MATCH(X$5,'Model P&amp;L'!$B$9:$CG$9,0))</f>
        <v>0</v>
      </c>
      <c r="Y24" s="24">
        <f>INDEX('Model P&amp;L'!$B$10:$CG$89,MATCH($B24,'Model P&amp;L'!$B$10:$B$89,0),MATCH(Y$5,'Model P&amp;L'!$B$9:$CG$9,0))</f>
        <v>0</v>
      </c>
      <c r="Z24" s="24">
        <f>INDEX('Model P&amp;L'!$B$10:$CG$89,MATCH($B24,'Model P&amp;L'!$B$10:$B$89,0),MATCH(Z$5,'Model P&amp;L'!$B$9:$CG$9,0))</f>
        <v>0</v>
      </c>
      <c r="AA24" s="24">
        <f>INDEX('Model P&amp;L'!$B$10:$CG$89,MATCH($B24,'Model P&amp;L'!$B$10:$B$89,0),MATCH(AA$5,'Model P&amp;L'!$B$9:$CG$9,0))</f>
        <v>0</v>
      </c>
      <c r="AB24" s="25">
        <f>INDEX('Model P&amp;L'!$B$10:$CG$89,MATCH($B24,'Model P&amp;L'!$B$10:$B$89,0),MATCH(AB$5,'Model P&amp;L'!$B$9:$CG$9,0))</f>
        <v>0</v>
      </c>
      <c r="AC24" s="24">
        <f>INDEX('Model P&amp;L'!$B$10:$CG$89,MATCH($B24,'Model P&amp;L'!$B$10:$B$89,0),MATCH(AC$5,'Model P&amp;L'!$B$9:$CG$9,0))</f>
        <v>0</v>
      </c>
      <c r="AD24" s="24">
        <f>INDEX('Model P&amp;L'!$B$10:$CG$89,MATCH($B24,'Model P&amp;L'!$B$10:$B$89,0),MATCH(AD$5,'Model P&amp;L'!$B$9:$CG$9,0))</f>
        <v>0</v>
      </c>
      <c r="AE24" s="24">
        <f>INDEX('Model P&amp;L'!$B$10:$CG$89,MATCH($B24,'Model P&amp;L'!$B$10:$B$89,0),MATCH(AE$5,'Model P&amp;L'!$B$9:$CG$9,0))</f>
        <v>0</v>
      </c>
      <c r="AF24" s="24">
        <f>INDEX('Model P&amp;L'!$B$10:$CG$89,MATCH($B24,'Model P&amp;L'!$B$10:$B$89,0),MATCH(AF$5,'Model P&amp;L'!$B$9:$CG$9,0))</f>
        <v>0</v>
      </c>
      <c r="AG24" s="24">
        <f>INDEX('Model P&amp;L'!$B$10:$CG$89,MATCH($B24,'Model P&amp;L'!$B$10:$B$89,0),MATCH(AG$5,'Model P&amp;L'!$B$9:$CG$9,0))</f>
        <v>0</v>
      </c>
      <c r="AH24" s="24">
        <f>INDEX('Model P&amp;L'!$B$10:$CG$89,MATCH($B24,'Model P&amp;L'!$B$10:$B$89,0),MATCH(AH$5,'Model P&amp;L'!$B$9:$CG$9,0))</f>
        <v>0</v>
      </c>
      <c r="AI24" s="24">
        <f>INDEX('Model P&amp;L'!$B$10:$CG$89,MATCH($B24,'Model P&amp;L'!$B$10:$B$89,0),MATCH(AI$5,'Model P&amp;L'!$B$9:$CG$9,0))</f>
        <v>0</v>
      </c>
      <c r="AJ24" s="24">
        <f>INDEX('Model P&amp;L'!$B$10:$CG$89,MATCH($B24,'Model P&amp;L'!$B$10:$B$89,0),MATCH(AJ$5,'Model P&amp;L'!$B$9:$CG$9,0))</f>
        <v>0</v>
      </c>
      <c r="AK24" s="24">
        <f>INDEX('Model P&amp;L'!$B$10:$CG$89,MATCH($B24,'Model P&amp;L'!$B$10:$B$89,0),MATCH(AK$5,'Model P&amp;L'!$B$9:$CG$9,0))</f>
        <v>0</v>
      </c>
      <c r="AL24" s="24">
        <f>INDEX('Model P&amp;L'!$B$10:$CG$89,MATCH($B24,'Model P&amp;L'!$B$10:$B$89,0),MATCH(AL$5,'Model P&amp;L'!$B$9:$CG$9,0))</f>
        <v>0</v>
      </c>
      <c r="AM24" s="24">
        <f>INDEX('Model P&amp;L'!$B$10:$CG$89,MATCH($B24,'Model P&amp;L'!$B$10:$B$89,0),MATCH(AM$5,'Model P&amp;L'!$B$9:$CG$9,0))</f>
        <v>0</v>
      </c>
      <c r="AN24" s="25">
        <f>INDEX('Model P&amp;L'!$B$10:$CG$89,MATCH($B24,'Model P&amp;L'!$B$10:$B$89,0),MATCH(AN$5,'Model P&amp;L'!$B$9:$CG$9,0))</f>
        <v>0</v>
      </c>
      <c r="AO24" s="24">
        <f>INDEX('Model P&amp;L'!$B$10:$CG$89,MATCH($B24,'Model P&amp;L'!$B$10:$B$89,0),MATCH(AO$5,'Model P&amp;L'!$B$9:$CG$9,0))</f>
        <v>0</v>
      </c>
      <c r="AP24" s="24">
        <f>INDEX('Model P&amp;L'!$B$10:$CG$89,MATCH($B24,'Model P&amp;L'!$B$10:$B$89,0),MATCH(AP$5,'Model P&amp;L'!$B$9:$CG$9,0))</f>
        <v>0</v>
      </c>
      <c r="AQ24" s="24">
        <f>INDEX('Model P&amp;L'!$B$10:$CG$89,MATCH($B24,'Model P&amp;L'!$B$10:$B$89,0),MATCH(AQ$5,'Model P&amp;L'!$B$9:$CG$9,0))</f>
        <v>0</v>
      </c>
      <c r="AR24" s="24">
        <f>INDEX('Model P&amp;L'!$B$10:$CG$89,MATCH($B24,'Model P&amp;L'!$B$10:$B$89,0),MATCH(AR$5,'Model P&amp;L'!$B$9:$CG$9,0))</f>
        <v>0</v>
      </c>
      <c r="AS24" s="24">
        <f>INDEX('Model P&amp;L'!$B$10:$CG$89,MATCH($B24,'Model P&amp;L'!$B$10:$B$89,0),MATCH(AS$5,'Model P&amp;L'!$B$9:$CG$9,0))</f>
        <v>0</v>
      </c>
      <c r="AT24" s="24">
        <f>INDEX('Model P&amp;L'!$B$10:$CG$89,MATCH($B24,'Model P&amp;L'!$B$10:$B$89,0),MATCH(AT$5,'Model P&amp;L'!$B$9:$CG$9,0))</f>
        <v>0</v>
      </c>
      <c r="AU24" s="24">
        <f>INDEX('Model P&amp;L'!$B$10:$CG$89,MATCH($B24,'Model P&amp;L'!$B$10:$B$89,0),MATCH(AU$5,'Model P&amp;L'!$B$9:$CG$9,0))</f>
        <v>0</v>
      </c>
      <c r="AV24" s="24">
        <f>INDEX('Model P&amp;L'!$B$10:$CG$89,MATCH($B24,'Model P&amp;L'!$B$10:$B$89,0),MATCH(AV$5,'Model P&amp;L'!$B$9:$CG$9,0))</f>
        <v>0</v>
      </c>
      <c r="AW24" s="24">
        <f>INDEX('Model P&amp;L'!$B$10:$CG$89,MATCH($B24,'Model P&amp;L'!$B$10:$B$89,0),MATCH(AW$5,'Model P&amp;L'!$B$9:$CG$9,0))</f>
        <v>0</v>
      </c>
      <c r="AX24" s="24">
        <f>INDEX('Model P&amp;L'!$B$10:$CG$89,MATCH($B24,'Model P&amp;L'!$B$10:$B$89,0),MATCH(AX$5,'Model P&amp;L'!$B$9:$CG$9,0))</f>
        <v>0</v>
      </c>
      <c r="AY24" s="24">
        <f>INDEX('Model P&amp;L'!$B$10:$CG$89,MATCH($B24,'Model P&amp;L'!$B$10:$B$89,0),MATCH(AY$5,'Model P&amp;L'!$B$9:$CG$9,0))</f>
        <v>0</v>
      </c>
      <c r="AZ24" s="25">
        <f>INDEX('Model P&amp;L'!$B$10:$CG$89,MATCH($B24,'Model P&amp;L'!$B$10:$B$89,0),MATCH(AZ$5,'Model P&amp;L'!$B$9:$CG$9,0))</f>
        <v>0</v>
      </c>
      <c r="BA24" s="24">
        <f>INDEX('Model P&amp;L'!$B$10:$CG$89,MATCH($B24,'Model P&amp;L'!$B$10:$B$89,0),MATCH(BA$5,'Model P&amp;L'!$B$9:$CG$9,0))</f>
        <v>0</v>
      </c>
      <c r="BB24" s="24">
        <f>INDEX('Model P&amp;L'!$B$10:$CG$89,MATCH($B24,'Model P&amp;L'!$B$10:$B$89,0),MATCH(BB$5,'Model P&amp;L'!$B$9:$CG$9,0))</f>
        <v>0</v>
      </c>
      <c r="BC24" s="24">
        <f>INDEX('Model P&amp;L'!$B$10:$CG$89,MATCH($B24,'Model P&amp;L'!$B$10:$B$89,0),MATCH(BC$5,'Model P&amp;L'!$B$9:$CG$9,0))</f>
        <v>0</v>
      </c>
      <c r="BD24" s="24">
        <f>INDEX('Model P&amp;L'!$B$10:$CG$89,MATCH($B24,'Model P&amp;L'!$B$10:$B$89,0),MATCH(BD$5,'Model P&amp;L'!$B$9:$CG$9,0))</f>
        <v>0</v>
      </c>
      <c r="BE24" s="24">
        <f>INDEX('Model P&amp;L'!$B$10:$CG$89,MATCH($B24,'Model P&amp;L'!$B$10:$B$89,0),MATCH(BE$5,'Model P&amp;L'!$B$9:$CG$9,0))</f>
        <v>0</v>
      </c>
      <c r="BF24" s="24">
        <f>INDEX('Model P&amp;L'!$B$10:$CG$89,MATCH($B24,'Model P&amp;L'!$B$10:$B$89,0),MATCH(BF$5,'Model P&amp;L'!$B$9:$CG$9,0))</f>
        <v>0</v>
      </c>
      <c r="BG24" s="24">
        <f>INDEX('Model P&amp;L'!$B$10:$CG$89,MATCH($B24,'Model P&amp;L'!$B$10:$B$89,0),MATCH(BG$5,'Model P&amp;L'!$B$9:$CG$9,0))</f>
        <v>0</v>
      </c>
      <c r="BH24" s="24">
        <f>INDEX('Model P&amp;L'!$B$10:$CG$89,MATCH($B24,'Model P&amp;L'!$B$10:$B$89,0),MATCH(BH$5,'Model P&amp;L'!$B$9:$CG$9,0))</f>
        <v>0</v>
      </c>
      <c r="BI24" s="24">
        <f>INDEX('Model P&amp;L'!$B$10:$CG$89,MATCH($B24,'Model P&amp;L'!$B$10:$B$89,0),MATCH(BI$5,'Model P&amp;L'!$B$9:$CG$9,0))</f>
        <v>0</v>
      </c>
      <c r="BJ24" s="24">
        <f>INDEX('Model P&amp;L'!$B$10:$CG$89,MATCH($B24,'Model P&amp;L'!$B$10:$B$89,0),MATCH(BJ$5,'Model P&amp;L'!$B$9:$CG$9,0))</f>
        <v>0</v>
      </c>
      <c r="BK24" s="24">
        <f>INDEX('Model P&amp;L'!$B$10:$CG$89,MATCH($B24,'Model P&amp;L'!$B$10:$B$89,0),MATCH(BK$5,'Model P&amp;L'!$B$9:$CG$9,0))</f>
        <v>0</v>
      </c>
      <c r="BL24" s="25">
        <f>INDEX('Model P&amp;L'!$B$10:$CG$89,MATCH($B24,'Model P&amp;L'!$B$10:$B$89,0),MATCH(BL$5,'Model P&amp;L'!$B$9:$CG$9,0))</f>
        <v>0</v>
      </c>
      <c r="BM24" s="24">
        <f>INDEX('Model P&amp;L'!$B$10:$CG$89,MATCH($B24,'Model P&amp;L'!$B$10:$B$89,0),MATCH(BM$5,'Model P&amp;L'!$B$9:$CG$9,0))</f>
        <v>0</v>
      </c>
      <c r="BN24" s="24">
        <f>INDEX('Model P&amp;L'!$B$10:$CG$89,MATCH($B24,'Model P&amp;L'!$B$10:$B$89,0),MATCH(BN$5,'Model P&amp;L'!$B$9:$CG$9,0))</f>
        <v>0</v>
      </c>
      <c r="BO24" s="24">
        <f>INDEX('Model P&amp;L'!$B$10:$CG$89,MATCH($B24,'Model P&amp;L'!$B$10:$B$89,0),MATCH(BO$5,'Model P&amp;L'!$B$9:$CG$9,0))</f>
        <v>0</v>
      </c>
      <c r="BP24" s="24">
        <f>INDEX('Model P&amp;L'!$B$10:$CG$89,MATCH($B24,'Model P&amp;L'!$B$10:$B$89,0),MATCH(BP$5,'Model P&amp;L'!$B$9:$CG$9,0))</f>
        <v>0</v>
      </c>
      <c r="BQ24" s="24">
        <f>INDEX('Model P&amp;L'!$B$10:$CG$89,MATCH($B24,'Model P&amp;L'!$B$10:$B$89,0),MATCH(BQ$5,'Model P&amp;L'!$B$9:$CG$9,0))</f>
        <v>0</v>
      </c>
      <c r="BR24" s="24">
        <f>INDEX('Model P&amp;L'!$B$10:$CG$89,MATCH($B24,'Model P&amp;L'!$B$10:$B$89,0),MATCH(BR$5,'Model P&amp;L'!$B$9:$CG$9,0))</f>
        <v>0</v>
      </c>
      <c r="BS24" s="24">
        <f>INDEX('Model P&amp;L'!$B$10:$CG$89,MATCH($B24,'Model P&amp;L'!$B$10:$B$89,0),MATCH(BS$5,'Model P&amp;L'!$B$9:$CG$9,0))</f>
        <v>0</v>
      </c>
      <c r="BT24" s="24">
        <f>INDEX('Model P&amp;L'!$B$10:$CG$89,MATCH($B24,'Model P&amp;L'!$B$10:$B$89,0),MATCH(BT$5,'Model P&amp;L'!$B$9:$CG$9,0))</f>
        <v>0</v>
      </c>
      <c r="BU24" s="24">
        <f>INDEX('Model P&amp;L'!$B$10:$CG$89,MATCH($B24,'Model P&amp;L'!$B$10:$B$89,0),MATCH(BU$5,'Model P&amp;L'!$B$9:$CG$9,0))</f>
        <v>0</v>
      </c>
      <c r="BV24" s="24">
        <f>INDEX('Model P&amp;L'!$B$10:$CG$89,MATCH($B24,'Model P&amp;L'!$B$10:$B$89,0),MATCH(BV$5,'Model P&amp;L'!$B$9:$CG$9,0))</f>
        <v>0</v>
      </c>
      <c r="BW24" s="24">
        <f>INDEX('Model P&amp;L'!$B$10:$CG$89,MATCH($B24,'Model P&amp;L'!$B$10:$B$89,0),MATCH(BW$5,'Model P&amp;L'!$B$9:$CG$9,0))</f>
        <v>0</v>
      </c>
      <c r="BX24" s="25">
        <f>INDEX('Model P&amp;L'!$B$10:$CG$89,MATCH($B24,'Model P&amp;L'!$B$10:$B$89,0),MATCH(BX$5,'Model P&amp;L'!$B$9:$CG$9,0))</f>
        <v>0</v>
      </c>
      <c r="BY24" s="25"/>
      <c r="BZ24" s="24">
        <f>SUM(E24:P24)</f>
        <v>0</v>
      </c>
      <c r="CA24" s="24">
        <f>SUM(Q24:AB24)</f>
        <v>0</v>
      </c>
      <c r="CB24" s="24">
        <f>SUM(AC24:AN24)</f>
        <v>0</v>
      </c>
      <c r="CC24" s="24">
        <f>SUM(AO24:AZ24)</f>
        <v>0</v>
      </c>
      <c r="CD24" s="24">
        <f t="shared" si="22"/>
        <v>0</v>
      </c>
      <c r="CE24" s="24">
        <f>SUM(BM24:BX24)</f>
        <v>0</v>
      </c>
      <c r="CF24" s="152"/>
    </row>
    <row r="25" spans="2:85" ht="12.75" customHeight="1" collapsed="1" x14ac:dyDescent="0.3">
      <c r="B25" s="606" t="s">
        <v>101</v>
      </c>
      <c r="C25" s="606"/>
      <c r="D25" s="606"/>
      <c r="E25" s="38">
        <f>SUM(E20:E24)</f>
        <v>7659.4150323974081</v>
      </c>
      <c r="F25" s="38">
        <f t="shared" ref="F25:AZ25" si="31">SUM(F20:F24)</f>
        <v>8728.5858315334772</v>
      </c>
      <c r="G25" s="38">
        <f t="shared" si="31"/>
        <v>7800.9350539956813</v>
      </c>
      <c r="H25" s="38">
        <f t="shared" si="31"/>
        <v>8631.9619825636073</v>
      </c>
      <c r="I25" s="38">
        <f t="shared" si="31"/>
        <v>8135.1311267605652</v>
      </c>
      <c r="J25" s="38">
        <f t="shared" si="31"/>
        <v>12394.552660792006</v>
      </c>
      <c r="K25" s="38">
        <f t="shared" si="31"/>
        <v>9535.4122971493089</v>
      </c>
      <c r="L25" s="38">
        <f t="shared" si="31"/>
        <v>12799.919651544804</v>
      </c>
      <c r="M25" s="38">
        <f t="shared" si="31"/>
        <v>11093.646791303354</v>
      </c>
      <c r="N25" s="38">
        <f t="shared" si="31"/>
        <v>24323.553902892192</v>
      </c>
      <c r="O25" s="38">
        <f t="shared" si="31"/>
        <v>19230.147777777776</v>
      </c>
      <c r="P25" s="37">
        <f t="shared" si="31"/>
        <v>27045.573333333334</v>
      </c>
      <c r="Q25" s="38">
        <f t="shared" si="31"/>
        <v>23014.695576923077</v>
      </c>
      <c r="R25" s="38">
        <f t="shared" si="31"/>
        <v>23129.899672374348</v>
      </c>
      <c r="S25" s="38">
        <f t="shared" si="31"/>
        <v>23245.04919847328</v>
      </c>
      <c r="T25" s="38">
        <f t="shared" si="31"/>
        <v>23625.824851858586</v>
      </c>
      <c r="U25" s="38">
        <f t="shared" si="31"/>
        <v>21372.762218543045</v>
      </c>
      <c r="V25" s="38">
        <f t="shared" si="31"/>
        <v>21857.735662251653</v>
      </c>
      <c r="W25" s="38">
        <f t="shared" si="31"/>
        <v>35453.983087055647</v>
      </c>
      <c r="X25" s="38">
        <f t="shared" si="31"/>
        <v>32762.508628230618</v>
      </c>
      <c r="Y25" s="38">
        <f t="shared" si="31"/>
        <v>28712.875864811132</v>
      </c>
      <c r="Z25" s="38">
        <f t="shared" si="31"/>
        <v>30228.676911327038</v>
      </c>
      <c r="AA25" s="38">
        <f t="shared" si="31"/>
        <v>32609.906140737039</v>
      </c>
      <c r="AB25" s="37">
        <f t="shared" ref="AB25" si="32">SUM(AB20:AB24)</f>
        <v>47906.624793307084</v>
      </c>
      <c r="AC25" s="38">
        <f t="shared" si="31"/>
        <v>39740.260551692605</v>
      </c>
      <c r="AD25" s="38">
        <f t="shared" si="31"/>
        <v>33250.310416666667</v>
      </c>
      <c r="AE25" s="38">
        <f t="shared" si="31"/>
        <v>38837.687708333331</v>
      </c>
      <c r="AF25" s="38">
        <f t="shared" si="31"/>
        <v>43933.398333333331</v>
      </c>
      <c r="AG25" s="38">
        <f t="shared" si="31"/>
        <v>44112.442291666666</v>
      </c>
      <c r="AH25" s="38">
        <f t="shared" si="31"/>
        <v>49699.81958333333</v>
      </c>
      <c r="AI25" s="38">
        <f t="shared" si="31"/>
        <v>49878.863541666666</v>
      </c>
      <c r="AJ25" s="38">
        <f t="shared" si="31"/>
        <v>50057.907499999994</v>
      </c>
      <c r="AK25" s="38">
        <f t="shared" si="31"/>
        <v>50236.951458333329</v>
      </c>
      <c r="AL25" s="38">
        <f t="shared" si="31"/>
        <v>50415.995416666658</v>
      </c>
      <c r="AM25" s="38">
        <f t="shared" si="31"/>
        <v>50595.039374999993</v>
      </c>
      <c r="AN25" s="37">
        <f t="shared" si="31"/>
        <v>50774.083333333328</v>
      </c>
      <c r="AO25" s="38">
        <f t="shared" si="31"/>
        <v>53007.787499999999</v>
      </c>
      <c r="AP25" s="38">
        <f t="shared" si="31"/>
        <v>53232.787499999999</v>
      </c>
      <c r="AQ25" s="38">
        <f t="shared" si="31"/>
        <v>53457.787499999999</v>
      </c>
      <c r="AR25" s="38">
        <f t="shared" si="31"/>
        <v>53682.787499999999</v>
      </c>
      <c r="AS25" s="38">
        <f t="shared" si="31"/>
        <v>53907.787499999999</v>
      </c>
      <c r="AT25" s="38">
        <f t="shared" si="31"/>
        <v>54132.787499999999</v>
      </c>
      <c r="AU25" s="38">
        <f t="shared" si="31"/>
        <v>54357.787499999999</v>
      </c>
      <c r="AV25" s="38">
        <f t="shared" si="31"/>
        <v>54582.787499999999</v>
      </c>
      <c r="AW25" s="38">
        <f t="shared" si="31"/>
        <v>54807.787499999999</v>
      </c>
      <c r="AX25" s="38">
        <f t="shared" si="31"/>
        <v>55032.787499999999</v>
      </c>
      <c r="AY25" s="38">
        <f t="shared" si="31"/>
        <v>55257.787499999999</v>
      </c>
      <c r="AZ25" s="37">
        <f t="shared" si="31"/>
        <v>55482.787499999999</v>
      </c>
      <c r="BA25" s="38">
        <f t="shared" ref="BA25" si="33">SUM(BA20:BA24)</f>
        <v>57866.926875000005</v>
      </c>
      <c r="BB25" s="38">
        <f t="shared" ref="BB25" si="34">SUM(BB20:BB24)</f>
        <v>58141.926875000005</v>
      </c>
      <c r="BC25" s="38">
        <f t="shared" ref="BC25" si="35">SUM(BC20:BC24)</f>
        <v>58416.926875000005</v>
      </c>
      <c r="BD25" s="38">
        <f t="shared" ref="BD25" si="36">SUM(BD20:BD24)</f>
        <v>58691.926875000005</v>
      </c>
      <c r="BE25" s="38">
        <f t="shared" ref="BE25" si="37">SUM(BE20:BE24)</f>
        <v>58966.926875000005</v>
      </c>
      <c r="BF25" s="38">
        <f t="shared" ref="BF25" si="38">SUM(BF20:BF24)</f>
        <v>59241.926875000005</v>
      </c>
      <c r="BG25" s="38">
        <f t="shared" ref="BG25" si="39">SUM(BG20:BG24)</f>
        <v>59516.926875000005</v>
      </c>
      <c r="BH25" s="38">
        <f t="shared" ref="BH25" si="40">SUM(BH20:BH24)</f>
        <v>59791.926875000005</v>
      </c>
      <c r="BI25" s="38">
        <f t="shared" ref="BI25" si="41">SUM(BI20:BI24)</f>
        <v>60066.926875000005</v>
      </c>
      <c r="BJ25" s="38">
        <f t="shared" ref="BJ25" si="42">SUM(BJ20:BJ24)</f>
        <v>60341.926875000005</v>
      </c>
      <c r="BK25" s="38">
        <f t="shared" ref="BK25" si="43">SUM(BK20:BK24)</f>
        <v>60616.926875000005</v>
      </c>
      <c r="BL25" s="37">
        <f t="shared" ref="BL25:BW25" si="44">SUM(BL20:BL24)</f>
        <v>60891.926875000005</v>
      </c>
      <c r="BM25" s="38">
        <f t="shared" si="44"/>
        <v>63456.523218750001</v>
      </c>
      <c r="BN25" s="38">
        <f t="shared" si="44"/>
        <v>63806.523218750001</v>
      </c>
      <c r="BO25" s="38">
        <f t="shared" si="44"/>
        <v>64156.523218750001</v>
      </c>
      <c r="BP25" s="38">
        <f t="shared" si="44"/>
        <v>64506.523218750001</v>
      </c>
      <c r="BQ25" s="38">
        <f t="shared" si="44"/>
        <v>64856.523218750001</v>
      </c>
      <c r="BR25" s="38">
        <f t="shared" si="44"/>
        <v>65206.523218750001</v>
      </c>
      <c r="BS25" s="38">
        <f t="shared" si="44"/>
        <v>65556.523218749993</v>
      </c>
      <c r="BT25" s="38">
        <f t="shared" si="44"/>
        <v>65906.523218749993</v>
      </c>
      <c r="BU25" s="38">
        <f t="shared" si="44"/>
        <v>66256.523218749993</v>
      </c>
      <c r="BV25" s="38">
        <f t="shared" si="44"/>
        <v>66606.523218749993</v>
      </c>
      <c r="BW25" s="38">
        <f t="shared" si="44"/>
        <v>66956.523218749993</v>
      </c>
      <c r="BX25" s="37">
        <f t="shared" ref="BX25" si="45">SUM(BX20:BX24)</f>
        <v>67306.523218749993</v>
      </c>
      <c r="BY25" s="28"/>
      <c r="BZ25" s="29">
        <f t="shared" ref="BZ25" si="46">SUM(BZ20:BZ24)</f>
        <v>157378.83544204355</v>
      </c>
      <c r="CA25" s="29">
        <f>SUM(CA20:CA24)</f>
        <v>343920.54260589252</v>
      </c>
      <c r="CB25" s="29">
        <f t="shared" ref="CB25:CD25" si="47">SUM(CB20:CB24)</f>
        <v>551532.75951002585</v>
      </c>
      <c r="CC25" s="29">
        <f t="shared" si="47"/>
        <v>650943.44999999995</v>
      </c>
      <c r="CD25" s="29">
        <f t="shared" si="47"/>
        <v>712553.12250000006</v>
      </c>
      <c r="CE25" s="29">
        <f t="shared" ref="CE25" si="48">SUM(CE20:CE24)</f>
        <v>784578.27862500015</v>
      </c>
      <c r="CF25" s="152"/>
    </row>
    <row r="26" spans="2:85" ht="9" customHeight="1" x14ac:dyDescent="0.3">
      <c r="B26" s="558"/>
      <c r="C26" s="558"/>
      <c r="D26" s="558"/>
      <c r="E26" s="3"/>
      <c r="F26" s="3"/>
      <c r="G26" s="3"/>
      <c r="H26" s="3"/>
      <c r="I26" s="3"/>
      <c r="J26" s="3"/>
      <c r="K26" s="3"/>
      <c r="L26" s="3"/>
      <c r="M26" s="3"/>
      <c r="N26" s="3"/>
      <c r="O26" s="3"/>
      <c r="P26" s="16"/>
      <c r="Q26" s="3"/>
      <c r="R26" s="3"/>
      <c r="S26" s="3"/>
      <c r="T26" s="3"/>
      <c r="U26" s="3"/>
      <c r="V26" s="3"/>
      <c r="W26" s="3"/>
      <c r="X26" s="3"/>
      <c r="Y26" s="3"/>
      <c r="Z26" s="3"/>
      <c r="AA26" s="3"/>
      <c r="AB26" s="16"/>
      <c r="AC26" s="3"/>
      <c r="AD26" s="3"/>
      <c r="AE26" s="3"/>
      <c r="AF26" s="3"/>
      <c r="AG26" s="3"/>
      <c r="AH26" s="3"/>
      <c r="AI26" s="3"/>
      <c r="AJ26" s="3"/>
      <c r="AK26" s="3"/>
      <c r="AL26" s="3"/>
      <c r="AM26" s="3"/>
      <c r="AN26" s="16"/>
      <c r="AO26" s="3"/>
      <c r="AP26" s="3"/>
      <c r="AQ26" s="3"/>
      <c r="AR26" s="3"/>
      <c r="AS26" s="3"/>
      <c r="AT26" s="3"/>
      <c r="AU26" s="3"/>
      <c r="AV26" s="3"/>
      <c r="AW26" s="3"/>
      <c r="AX26" s="3"/>
      <c r="AY26" s="3"/>
      <c r="AZ26" s="16"/>
      <c r="BA26" s="3"/>
      <c r="BB26" s="3"/>
      <c r="BC26" s="3"/>
      <c r="BD26" s="3"/>
      <c r="BE26" s="3"/>
      <c r="BF26" s="3"/>
      <c r="BG26" s="3"/>
      <c r="BH26" s="3"/>
      <c r="BI26" s="3"/>
      <c r="BJ26" s="3"/>
      <c r="BK26" s="3"/>
      <c r="BL26" s="16"/>
      <c r="BM26" s="3"/>
      <c r="BN26" s="3"/>
      <c r="BO26" s="3"/>
      <c r="BP26" s="3"/>
      <c r="BQ26" s="3"/>
      <c r="BR26" s="3"/>
      <c r="BS26" s="3"/>
      <c r="BT26" s="3"/>
      <c r="BU26" s="3"/>
      <c r="BV26" s="3"/>
      <c r="BW26" s="3"/>
      <c r="BX26" s="16"/>
      <c r="BY26" s="16"/>
      <c r="BZ26" s="30"/>
      <c r="CA26" s="30"/>
      <c r="CB26" s="30"/>
      <c r="CC26" s="30"/>
      <c r="CD26" s="30"/>
      <c r="CE26" s="30"/>
      <c r="CF26" s="152"/>
    </row>
    <row r="27" spans="2:85" s="17" customFormat="1" ht="12.75" customHeight="1" x14ac:dyDescent="0.3">
      <c r="B27" s="109" t="s">
        <v>134</v>
      </c>
      <c r="C27" s="109"/>
      <c r="D27" s="109"/>
      <c r="E27" s="38">
        <f>+E17-E25</f>
        <v>85413.784967602609</v>
      </c>
      <c r="F27" s="38">
        <f t="shared" ref="F27:AZ27" si="49">+F17-F25</f>
        <v>77889.394168466519</v>
      </c>
      <c r="G27" s="38">
        <f t="shared" si="49"/>
        <v>104772.45494600432</v>
      </c>
      <c r="H27" s="38">
        <f t="shared" si="49"/>
        <v>114063.96801743639</v>
      </c>
      <c r="I27" s="38">
        <f t="shared" si="49"/>
        <v>112677.43887323944</v>
      </c>
      <c r="J27" s="38">
        <f t="shared" si="49"/>
        <v>104505.307339208</v>
      </c>
      <c r="K27" s="38">
        <f t="shared" si="49"/>
        <v>118294.9677028507</v>
      </c>
      <c r="L27" s="38">
        <f t="shared" si="49"/>
        <v>123098.3303484552</v>
      </c>
      <c r="M27" s="38">
        <f t="shared" si="49"/>
        <v>122446.87320869666</v>
      </c>
      <c r="N27" s="38">
        <f t="shared" si="49"/>
        <v>149757.67609710782</v>
      </c>
      <c r="O27" s="38">
        <f t="shared" si="49"/>
        <v>115655.53222222222</v>
      </c>
      <c r="P27" s="37">
        <f t="shared" si="49"/>
        <v>103138.56666666668</v>
      </c>
      <c r="Q27" s="38">
        <f t="shared" si="49"/>
        <v>156087.11442307691</v>
      </c>
      <c r="R27" s="38">
        <f t="shared" si="49"/>
        <v>142515.87032762566</v>
      </c>
      <c r="S27" s="38">
        <f t="shared" si="49"/>
        <v>162606.99080152673</v>
      </c>
      <c r="T27" s="38">
        <f t="shared" si="49"/>
        <v>136973.14514814143</v>
      </c>
      <c r="U27" s="38">
        <f t="shared" si="49"/>
        <v>183088.20778145696</v>
      </c>
      <c r="V27" s="38">
        <f t="shared" si="49"/>
        <v>154409.22433774837</v>
      </c>
      <c r="W27" s="38">
        <f t="shared" si="49"/>
        <v>191403.34691294434</v>
      </c>
      <c r="X27" s="38">
        <f t="shared" si="49"/>
        <v>157541.65137176937</v>
      </c>
      <c r="Y27" s="38">
        <f t="shared" si="49"/>
        <v>181606.92413518889</v>
      </c>
      <c r="Z27" s="38">
        <f t="shared" si="49"/>
        <v>257010.59308867293</v>
      </c>
      <c r="AA27" s="38">
        <f t="shared" si="49"/>
        <v>184344.69385926297</v>
      </c>
      <c r="AB27" s="37">
        <f t="shared" ref="AB27" si="50">+AB17-AB25</f>
        <v>215862.15520669293</v>
      </c>
      <c r="AC27" s="38">
        <f t="shared" si="49"/>
        <v>299467.52944830735</v>
      </c>
      <c r="AD27" s="38">
        <f t="shared" si="49"/>
        <v>350157.0998666666</v>
      </c>
      <c r="AE27" s="38">
        <f t="shared" si="49"/>
        <v>364369.55610833335</v>
      </c>
      <c r="AF27" s="38">
        <f t="shared" si="49"/>
        <v>345205.4547</v>
      </c>
      <c r="AG27" s="38">
        <f t="shared" si="49"/>
        <v>394931.92849166668</v>
      </c>
      <c r="AH27" s="38">
        <f t="shared" si="49"/>
        <v>350327.34293333336</v>
      </c>
      <c r="AI27" s="38">
        <f t="shared" si="49"/>
        <v>385631.99025833333</v>
      </c>
      <c r="AJ27" s="38">
        <f t="shared" si="49"/>
        <v>369987.32085000008</v>
      </c>
      <c r="AK27" s="38">
        <f t="shared" si="49"/>
        <v>390335.47479166673</v>
      </c>
      <c r="AL27" s="38">
        <f t="shared" si="49"/>
        <v>463485.50569999998</v>
      </c>
      <c r="AM27" s="38">
        <f t="shared" si="49"/>
        <v>420429.73554166674</v>
      </c>
      <c r="AN27" s="37">
        <f t="shared" si="49"/>
        <v>477847.87738333346</v>
      </c>
      <c r="AO27" s="38">
        <f t="shared" si="49"/>
        <v>519883.04273333331</v>
      </c>
      <c r="AP27" s="38">
        <f t="shared" si="49"/>
        <v>567114.03207416669</v>
      </c>
      <c r="AQ27" s="38">
        <f t="shared" si="49"/>
        <v>589161.59891083336</v>
      </c>
      <c r="AR27" s="38">
        <f t="shared" si="49"/>
        <v>582421.17507833347</v>
      </c>
      <c r="AS27" s="38">
        <f t="shared" si="49"/>
        <v>631419.25058250001</v>
      </c>
      <c r="AT27" s="38">
        <f t="shared" si="49"/>
        <v>602111.65480583336</v>
      </c>
      <c r="AU27" s="38">
        <f t="shared" si="49"/>
        <v>636538.0267716666</v>
      </c>
      <c r="AV27" s="38">
        <f t="shared" si="49"/>
        <v>631603.44305583357</v>
      </c>
      <c r="AW27" s="38">
        <f t="shared" si="49"/>
        <v>656990.62377083336</v>
      </c>
      <c r="AX27" s="38">
        <f t="shared" si="49"/>
        <v>726442.99365750013</v>
      </c>
      <c r="AY27" s="38">
        <f t="shared" si="49"/>
        <v>699569.65138749999</v>
      </c>
      <c r="AZ27" s="37">
        <f t="shared" si="49"/>
        <v>756466.32181750005</v>
      </c>
      <c r="BA27" s="38">
        <f t="shared" ref="BA27:BL27" si="51">+BA17-BA25</f>
        <v>797153.42986500007</v>
      </c>
      <c r="BB27" s="38">
        <f t="shared" si="51"/>
        <v>842658.7291380415</v>
      </c>
      <c r="BC27" s="38">
        <f t="shared" si="51"/>
        <v>866758.11928254168</v>
      </c>
      <c r="BD27" s="38">
        <f t="shared" si="51"/>
        <v>866387.71735825005</v>
      </c>
      <c r="BE27" s="38">
        <f t="shared" si="51"/>
        <v>913395.03987012489</v>
      </c>
      <c r="BF27" s="38">
        <f t="shared" si="51"/>
        <v>891121.18762662495</v>
      </c>
      <c r="BG27" s="38">
        <f t="shared" si="51"/>
        <v>923021.20796425</v>
      </c>
      <c r="BH27" s="38">
        <f t="shared" si="51"/>
        <v>924185.77013912518</v>
      </c>
      <c r="BI27" s="38">
        <f t="shared" si="51"/>
        <v>951123.83208020835</v>
      </c>
      <c r="BJ27" s="38">
        <f t="shared" si="51"/>
        <v>1015517.3048172084</v>
      </c>
      <c r="BK27" s="38">
        <f t="shared" si="51"/>
        <v>1000755.2763877081</v>
      </c>
      <c r="BL27" s="37">
        <f t="shared" si="51"/>
        <v>1057197.7587532084</v>
      </c>
      <c r="BM27" s="38">
        <f t="shared" ref="BM27:BX27" si="52">+BM17-BM25</f>
        <v>1096686.4310519167</v>
      </c>
      <c r="BN27" s="38">
        <f t="shared" si="52"/>
        <v>1140692.3937673352</v>
      </c>
      <c r="BO27" s="38">
        <f t="shared" si="52"/>
        <v>1166503.3337234939</v>
      </c>
      <c r="BP27" s="38">
        <f t="shared" si="52"/>
        <v>1171514.9504211789</v>
      </c>
      <c r="BQ27" s="38">
        <f t="shared" si="52"/>
        <v>1215436.955806273</v>
      </c>
      <c r="BR27" s="38">
        <f t="shared" si="52"/>
        <v>1197748.6084826314</v>
      </c>
      <c r="BS27" s="38">
        <f t="shared" si="52"/>
        <v>1225699.8497279456</v>
      </c>
      <c r="BT27" s="38">
        <f t="shared" si="52"/>
        <v>1227662.0192432564</v>
      </c>
      <c r="BU27" s="38">
        <f t="shared" si="52"/>
        <v>1250443.121893177</v>
      </c>
      <c r="BV27" s="38">
        <f t="shared" si="52"/>
        <v>1305061.323719627</v>
      </c>
      <c r="BW27" s="38">
        <f t="shared" si="52"/>
        <v>1292397.3495545518</v>
      </c>
      <c r="BX27" s="37">
        <f t="shared" si="52"/>
        <v>1340257.2095652269</v>
      </c>
      <c r="BY27" s="37"/>
      <c r="BZ27" s="38">
        <f t="shared" ref="BZ27" si="53">+BZ17-BZ25</f>
        <v>1331714.2945579563</v>
      </c>
      <c r="CA27" s="38">
        <f>+CA17-CA25</f>
        <v>2123449.9173941072</v>
      </c>
      <c r="CB27" s="38">
        <f t="shared" ref="CB27:CC27" si="54">+CB17-CB25</f>
        <v>4612176.8160733078</v>
      </c>
      <c r="CC27" s="38">
        <f t="shared" si="54"/>
        <v>7599721.8146458343</v>
      </c>
      <c r="CD27" s="38">
        <f t="shared" ref="CD27" si="55">+CD17-CD25</f>
        <v>11049275.373282289</v>
      </c>
      <c r="CE27" s="38">
        <f t="shared" ref="CE27" si="56">+CE17-CE25</f>
        <v>14630103.546956614</v>
      </c>
      <c r="CF27" s="154"/>
    </row>
    <row r="28" spans="2:85" ht="12.75" customHeight="1" x14ac:dyDescent="0.3">
      <c r="B28" s="608" t="s">
        <v>9</v>
      </c>
      <c r="C28" s="608"/>
      <c r="D28" s="608"/>
      <c r="E28" s="47">
        <f t="shared" ref="E28:AJ28" si="57">IFERROR(+IF(E27/E$17&lt;0,"NM ",E27/E$17),"")</f>
        <v>0.91770547233363198</v>
      </c>
      <c r="F28" s="47">
        <f t="shared" si="57"/>
        <v>0.89922893801571591</v>
      </c>
      <c r="G28" s="47">
        <f t="shared" si="57"/>
        <v>0.93070356099256069</v>
      </c>
      <c r="H28" s="47">
        <f t="shared" si="57"/>
        <v>0.92964752797779349</v>
      </c>
      <c r="I28" s="47">
        <f t="shared" si="57"/>
        <v>0.93266320609883091</v>
      </c>
      <c r="J28" s="47">
        <f t="shared" si="57"/>
        <v>0.89397290415239161</v>
      </c>
      <c r="K28" s="47">
        <f t="shared" si="57"/>
        <v>0.92540574238182427</v>
      </c>
      <c r="L28" s="47">
        <f t="shared" si="57"/>
        <v>0.90581247623464767</v>
      </c>
      <c r="M28" s="47">
        <f t="shared" si="57"/>
        <v>0.91692673660920776</v>
      </c>
      <c r="N28" s="47">
        <f t="shared" si="57"/>
        <v>0.86027468956364683</v>
      </c>
      <c r="O28" s="47">
        <f t="shared" si="57"/>
        <v>0.85743373367893627</v>
      </c>
      <c r="P28" s="48">
        <f t="shared" si="57"/>
        <v>0.79225139611220441</v>
      </c>
      <c r="Q28" s="47">
        <f t="shared" si="57"/>
        <v>0.87149936911903303</v>
      </c>
      <c r="R28" s="47">
        <f t="shared" si="57"/>
        <v>0.86036528628304643</v>
      </c>
      <c r="S28" s="47">
        <f t="shared" si="57"/>
        <v>0.87492712375676218</v>
      </c>
      <c r="T28" s="47">
        <f t="shared" si="57"/>
        <v>0.8528893127281042</v>
      </c>
      <c r="U28" s="47">
        <f t="shared" si="57"/>
        <v>0.89546776473503453</v>
      </c>
      <c r="V28" s="47">
        <f t="shared" si="57"/>
        <v>0.87599641099924996</v>
      </c>
      <c r="W28" s="47">
        <f t="shared" si="57"/>
        <v>0.84371682816219495</v>
      </c>
      <c r="X28" s="47">
        <f t="shared" si="57"/>
        <v>0.82784134288903288</v>
      </c>
      <c r="Y28" s="47">
        <f t="shared" si="57"/>
        <v>0.86347992026993592</v>
      </c>
      <c r="Z28" s="47">
        <f t="shared" si="57"/>
        <v>0.89476133638925126</v>
      </c>
      <c r="AA28" s="47">
        <f t="shared" si="57"/>
        <v>0.84969248801022412</v>
      </c>
      <c r="AB28" s="48">
        <f t="shared" ref="AB28" si="58">IFERROR(+IF(AB27/AB$17&lt;0,"NM ",AB27/AB$17),"")</f>
        <v>0.81837644017875388</v>
      </c>
      <c r="AC28" s="47">
        <f t="shared" si="57"/>
        <v>0.8828439035798894</v>
      </c>
      <c r="AD28" s="47">
        <f t="shared" si="57"/>
        <v>0.91327681853594034</v>
      </c>
      <c r="AE28" s="47">
        <f t="shared" si="57"/>
        <v>0.90367810027244366</v>
      </c>
      <c r="AF28" s="47">
        <f t="shared" si="57"/>
        <v>0.8871009718231091</v>
      </c>
      <c r="AG28" s="47">
        <f t="shared" si="57"/>
        <v>0.89952623190917536</v>
      </c>
      <c r="AH28" s="47">
        <f t="shared" si="57"/>
        <v>0.8757588877948691</v>
      </c>
      <c r="AI28" s="47">
        <f t="shared" si="57"/>
        <v>0.88547044670309738</v>
      </c>
      <c r="AJ28" s="47">
        <f t="shared" si="57"/>
        <v>0.88082733924478829</v>
      </c>
      <c r="AK28" s="47">
        <f t="shared" ref="AK28:BL28" si="59">IFERROR(+IF(AK27/AK$17&lt;0,"NM ",AK27/AK$17),"")</f>
        <v>0.88597345529330351</v>
      </c>
      <c r="AL28" s="47">
        <f t="shared" si="59"/>
        <v>0.90189560585614803</v>
      </c>
      <c r="AM28" s="47">
        <f t="shared" si="59"/>
        <v>0.89258518432719125</v>
      </c>
      <c r="AN28" s="48">
        <f t="shared" si="59"/>
        <v>0.90395010592352698</v>
      </c>
      <c r="AO28" s="47">
        <f t="shared" si="59"/>
        <v>0.90747314374291799</v>
      </c>
      <c r="AP28" s="47">
        <f t="shared" si="59"/>
        <v>0.91418866701607127</v>
      </c>
      <c r="AQ28" s="47">
        <f t="shared" si="59"/>
        <v>0.91681267538694533</v>
      </c>
      <c r="AR28" s="47">
        <f t="shared" si="59"/>
        <v>0.91560689657959937</v>
      </c>
      <c r="AS28" s="47">
        <f t="shared" si="59"/>
        <v>0.92134005444928835</v>
      </c>
      <c r="AT28" s="47">
        <f t="shared" si="59"/>
        <v>0.91751124427081676</v>
      </c>
      <c r="AU28" s="47">
        <f t="shared" si="59"/>
        <v>0.92132274305742723</v>
      </c>
      <c r="AV28" s="47">
        <f t="shared" si="59"/>
        <v>0.92045484874305028</v>
      </c>
      <c r="AW28" s="47">
        <f t="shared" si="59"/>
        <v>0.92300096961140021</v>
      </c>
      <c r="AX28" s="47">
        <f t="shared" si="59"/>
        <v>0.9295783838387327</v>
      </c>
      <c r="AY28" s="47">
        <f t="shared" si="59"/>
        <v>0.92679414571701113</v>
      </c>
      <c r="AZ28" s="48">
        <f t="shared" si="59"/>
        <v>0.93166716132414118</v>
      </c>
      <c r="BA28" s="47">
        <f t="shared" si="59"/>
        <v>0.93232099514491851</v>
      </c>
      <c r="BB28" s="47">
        <f t="shared" si="59"/>
        <v>0.93545527915983417</v>
      </c>
      <c r="BC28" s="47">
        <f t="shared" si="59"/>
        <v>0.93685851437777257</v>
      </c>
      <c r="BD28" s="47">
        <f t="shared" si="59"/>
        <v>0.93655473099978692</v>
      </c>
      <c r="BE28" s="47">
        <f t="shared" si="59"/>
        <v>0.93935702043922453</v>
      </c>
      <c r="BF28" s="47">
        <f t="shared" si="59"/>
        <v>0.93766390343751216</v>
      </c>
      <c r="BG28" s="47">
        <f t="shared" si="59"/>
        <v>0.9394253263414174</v>
      </c>
      <c r="BH28" s="47">
        <f t="shared" si="59"/>
        <v>0.93923446938234645</v>
      </c>
      <c r="BI28" s="47">
        <f t="shared" si="59"/>
        <v>0.94059782850758755</v>
      </c>
      <c r="BJ28" s="47">
        <f t="shared" si="59"/>
        <v>0.94391280467046901</v>
      </c>
      <c r="BK28" s="47">
        <f t="shared" si="59"/>
        <v>0.94288815300734208</v>
      </c>
      <c r="BL28" s="48">
        <f t="shared" si="59"/>
        <v>0.94553931794765889</v>
      </c>
      <c r="BM28" s="47">
        <f t="shared" ref="BM28:BX28" si="60">IFERROR(+IF(BM27/BM$17&lt;0,"NM ",BM27/BM$17),"")</f>
        <v>0.94530284135661324</v>
      </c>
      <c r="BN28" s="47">
        <f t="shared" si="60"/>
        <v>0.9470265001330116</v>
      </c>
      <c r="BO28" s="47">
        <f t="shared" si="60"/>
        <v>0.94786819212730611</v>
      </c>
      <c r="BP28" s="47">
        <f t="shared" si="60"/>
        <v>0.94781116299801305</v>
      </c>
      <c r="BQ28" s="47">
        <f t="shared" si="60"/>
        <v>0.94934245602177092</v>
      </c>
      <c r="BR28" s="47">
        <f t="shared" si="60"/>
        <v>0.94836988141383338</v>
      </c>
      <c r="BS28" s="47">
        <f t="shared" si="60"/>
        <v>0.94923043588226597</v>
      </c>
      <c r="BT28" s="47">
        <f t="shared" si="60"/>
        <v>0.94905061382111822</v>
      </c>
      <c r="BU28" s="47">
        <f t="shared" si="60"/>
        <v>0.94967985032522906</v>
      </c>
      <c r="BV28" s="47">
        <f t="shared" si="60"/>
        <v>0.95144121562124628</v>
      </c>
      <c r="BW28" s="47">
        <f t="shared" si="60"/>
        <v>0.95074386106529574</v>
      </c>
      <c r="BX28" s="48">
        <f t="shared" si="60"/>
        <v>0.95218225530319223</v>
      </c>
      <c r="BY28" s="48"/>
      <c r="BZ28" s="47">
        <f t="shared" ref="BZ28" si="61">+IF(BZ27/BZ$17&lt;0,"NM ",BZ27/BZ$17)</f>
        <v>0.89431229499927678</v>
      </c>
      <c r="CA28" s="47">
        <f>+IF(CA27/CA$17&lt;0,"NM ",CA27/CA$17)</f>
        <v>0.86061252325850868</v>
      </c>
      <c r="CB28" s="47">
        <f t="shared" ref="CB28:CD28" si="62">+IF(CB27/CB$17&lt;0,"NM ",CB27/CB$17)</f>
        <v>0.89319059264720158</v>
      </c>
      <c r="CC28" s="47">
        <f t="shared" si="62"/>
        <v>0.92110412565283695</v>
      </c>
      <c r="CD28" s="47">
        <f t="shared" si="62"/>
        <v>0.93941816761267039</v>
      </c>
      <c r="CE28" s="47">
        <f t="shared" ref="CE28" si="63">+IF(CE27/CE$17&lt;0,"NM ",CE27/CE$17)</f>
        <v>0.94910188302927245</v>
      </c>
      <c r="CF28" s="152"/>
    </row>
    <row r="29" spans="2:85" ht="9" customHeight="1" x14ac:dyDescent="0.3">
      <c r="B29" s="605"/>
      <c r="C29" s="605"/>
      <c r="D29" s="605"/>
      <c r="E29" s="3"/>
      <c r="F29" s="3"/>
      <c r="G29" s="3"/>
      <c r="H29" s="3"/>
      <c r="I29" s="3"/>
      <c r="J29" s="3"/>
      <c r="K29" s="3"/>
      <c r="L29" s="3"/>
      <c r="M29" s="3"/>
      <c r="N29" s="3"/>
      <c r="O29" s="3"/>
      <c r="P29" s="16"/>
      <c r="Q29" s="3"/>
      <c r="R29" s="3"/>
      <c r="S29" s="3"/>
      <c r="T29" s="3"/>
      <c r="U29" s="3"/>
      <c r="V29" s="3"/>
      <c r="W29" s="3"/>
      <c r="X29" s="3"/>
      <c r="Y29" s="3"/>
      <c r="Z29" s="3"/>
      <c r="AA29" s="3"/>
      <c r="AB29" s="16"/>
      <c r="AC29" s="3"/>
      <c r="AD29" s="3"/>
      <c r="AE29" s="3"/>
      <c r="AF29" s="3"/>
      <c r="AG29" s="3"/>
      <c r="AH29" s="3"/>
      <c r="AI29" s="3"/>
      <c r="AJ29" s="3"/>
      <c r="AK29" s="3"/>
      <c r="AL29" s="3"/>
      <c r="AM29" s="3"/>
      <c r="AN29" s="16"/>
      <c r="AO29" s="3"/>
      <c r="AP29" s="3"/>
      <c r="AQ29" s="3"/>
      <c r="AR29" s="3"/>
      <c r="AS29" s="3"/>
      <c r="AT29" s="3"/>
      <c r="AU29" s="3"/>
      <c r="AV29" s="3"/>
      <c r="AW29" s="3"/>
      <c r="AX29" s="3"/>
      <c r="AY29" s="3"/>
      <c r="AZ29" s="16"/>
      <c r="BA29" s="3"/>
      <c r="BB29" s="3"/>
      <c r="BC29" s="3"/>
      <c r="BD29" s="3"/>
      <c r="BE29" s="3"/>
      <c r="BF29" s="3"/>
      <c r="BG29" s="3"/>
      <c r="BH29" s="3"/>
      <c r="BI29" s="3"/>
      <c r="BJ29" s="3"/>
      <c r="BK29" s="3"/>
      <c r="BL29" s="16"/>
      <c r="BM29" s="3"/>
      <c r="BN29" s="3"/>
      <c r="BO29" s="3"/>
      <c r="BP29" s="3"/>
      <c r="BQ29" s="3"/>
      <c r="BR29" s="3"/>
      <c r="BS29" s="3"/>
      <c r="BT29" s="3"/>
      <c r="BU29" s="3"/>
      <c r="BV29" s="3"/>
      <c r="BW29" s="3"/>
      <c r="BX29" s="16"/>
      <c r="BY29" s="16"/>
      <c r="BZ29" s="30"/>
      <c r="CA29" s="30"/>
      <c r="CB29" s="30"/>
      <c r="CC29" s="30"/>
      <c r="CD29" s="30"/>
      <c r="CE29" s="30"/>
      <c r="CF29" s="152"/>
    </row>
    <row r="30" spans="2:85" ht="12.75" customHeight="1" x14ac:dyDescent="0.3">
      <c r="B30" s="109" t="s">
        <v>156</v>
      </c>
      <c r="C30" s="109"/>
      <c r="D30" s="109"/>
      <c r="E30" s="3"/>
      <c r="F30" s="3"/>
      <c r="G30" s="3"/>
      <c r="H30" s="3"/>
      <c r="I30" s="3"/>
      <c r="J30" s="3"/>
      <c r="K30" s="3"/>
      <c r="L30" s="3"/>
      <c r="M30" s="3"/>
      <c r="N30" s="3"/>
      <c r="O30" s="3"/>
      <c r="P30" s="16"/>
      <c r="Q30" s="3"/>
      <c r="R30" s="3"/>
      <c r="S30" s="3"/>
      <c r="T30" s="3"/>
      <c r="U30" s="3"/>
      <c r="V30" s="3"/>
      <c r="W30" s="3"/>
      <c r="X30" s="3"/>
      <c r="Y30" s="3"/>
      <c r="Z30" s="3"/>
      <c r="AA30" s="3"/>
      <c r="AB30" s="16"/>
      <c r="AC30" s="3"/>
      <c r="AD30" s="3"/>
      <c r="AE30" s="3"/>
      <c r="AF30" s="3"/>
      <c r="AG30" s="3"/>
      <c r="AH30" s="3"/>
      <c r="AI30" s="3"/>
      <c r="AJ30" s="3"/>
      <c r="AK30" s="3"/>
      <c r="AL30" s="3"/>
      <c r="AM30" s="3"/>
      <c r="AN30" s="16"/>
      <c r="AO30" s="3"/>
      <c r="AP30" s="3"/>
      <c r="AQ30" s="3"/>
      <c r="AR30" s="3"/>
      <c r="AS30" s="3"/>
      <c r="AT30" s="3"/>
      <c r="AU30" s="3"/>
      <c r="AV30" s="3"/>
      <c r="AW30" s="3"/>
      <c r="AX30" s="3"/>
      <c r="AY30" s="3"/>
      <c r="AZ30" s="16"/>
      <c r="BA30" s="3"/>
      <c r="BB30" s="3"/>
      <c r="BC30" s="3"/>
      <c r="BD30" s="3"/>
      <c r="BE30" s="3"/>
      <c r="BF30" s="3"/>
      <c r="BG30" s="3"/>
      <c r="BH30" s="3"/>
      <c r="BI30" s="3"/>
      <c r="BJ30" s="3"/>
      <c r="BK30" s="3"/>
      <c r="BL30" s="16"/>
      <c r="BM30" s="3"/>
      <c r="BN30" s="3"/>
      <c r="BO30" s="3"/>
      <c r="BP30" s="3"/>
      <c r="BQ30" s="3"/>
      <c r="BR30" s="3"/>
      <c r="BS30" s="3"/>
      <c r="BT30" s="3"/>
      <c r="BU30" s="3"/>
      <c r="BV30" s="3"/>
      <c r="BW30" s="3"/>
      <c r="BX30" s="16"/>
      <c r="BY30" s="16"/>
      <c r="BZ30" s="30"/>
      <c r="CA30" s="30"/>
      <c r="CB30" s="30"/>
      <c r="CC30" s="30"/>
      <c r="CD30" s="30"/>
      <c r="CE30" s="30"/>
      <c r="CF30" s="152"/>
    </row>
    <row r="31" spans="2:85" ht="6.75" customHeight="1" x14ac:dyDescent="0.3">
      <c r="B31" s="605"/>
      <c r="C31" s="605"/>
      <c r="D31" s="605"/>
      <c r="E31" s="3"/>
      <c r="F31" s="3"/>
      <c r="G31" s="3"/>
      <c r="H31" s="3"/>
      <c r="I31" s="3"/>
      <c r="J31" s="3"/>
      <c r="K31" s="3"/>
      <c r="L31" s="3"/>
      <c r="M31" s="3"/>
      <c r="N31" s="3"/>
      <c r="O31" s="3"/>
      <c r="P31" s="16"/>
      <c r="Q31" s="3"/>
      <c r="R31" s="3"/>
      <c r="S31" s="3"/>
      <c r="T31" s="3"/>
      <c r="U31" s="3"/>
      <c r="V31" s="3"/>
      <c r="W31" s="3"/>
      <c r="X31" s="3"/>
      <c r="Y31" s="3"/>
      <c r="Z31" s="3"/>
      <c r="AA31" s="3"/>
      <c r="AB31" s="16"/>
      <c r="AC31" s="3"/>
      <c r="AD31" s="3"/>
      <c r="AE31" s="3"/>
      <c r="AF31" s="3"/>
      <c r="AG31" s="3"/>
      <c r="AH31" s="3"/>
      <c r="AI31" s="3"/>
      <c r="AJ31" s="3"/>
      <c r="AK31" s="3"/>
      <c r="AL31" s="3"/>
      <c r="AM31" s="3"/>
      <c r="AN31" s="16"/>
      <c r="AO31" s="3"/>
      <c r="AP31" s="3"/>
      <c r="AQ31" s="3"/>
      <c r="AR31" s="3"/>
      <c r="AS31" s="3"/>
      <c r="AT31" s="3"/>
      <c r="AU31" s="3"/>
      <c r="AV31" s="3"/>
      <c r="AW31" s="3"/>
      <c r="AX31" s="3"/>
      <c r="AY31" s="3"/>
      <c r="AZ31" s="16"/>
      <c r="BA31" s="3"/>
      <c r="BB31" s="3"/>
      <c r="BC31" s="3"/>
      <c r="BD31" s="3"/>
      <c r="BE31" s="3"/>
      <c r="BF31" s="3"/>
      <c r="BG31" s="3"/>
      <c r="BH31" s="3"/>
      <c r="BI31" s="3"/>
      <c r="BJ31" s="3"/>
      <c r="BK31" s="3"/>
      <c r="BL31" s="16"/>
      <c r="BM31" s="3"/>
      <c r="BN31" s="3"/>
      <c r="BO31" s="3"/>
      <c r="BP31" s="3"/>
      <c r="BQ31" s="3"/>
      <c r="BR31" s="3"/>
      <c r="BS31" s="3"/>
      <c r="BT31" s="3"/>
      <c r="BU31" s="3"/>
      <c r="BV31" s="3"/>
      <c r="BW31" s="3"/>
      <c r="BX31" s="16"/>
      <c r="BY31" s="16"/>
      <c r="BZ31" s="30"/>
      <c r="CA31" s="30"/>
      <c r="CB31" s="30"/>
      <c r="CC31" s="30"/>
      <c r="CD31" s="30"/>
      <c r="CE31" s="30"/>
      <c r="CF31" s="152"/>
    </row>
    <row r="32" spans="2:85" s="2" customFormat="1" ht="12.75" customHeight="1" x14ac:dyDescent="0.3">
      <c r="B32" s="558" t="s">
        <v>10</v>
      </c>
      <c r="C32" s="609" t="s">
        <v>157</v>
      </c>
      <c r="D32" s="558"/>
      <c r="E32" s="3">
        <f>INDEX('Model P&amp;L'!$B$10:$CG$89,MATCH($C32,'Model P&amp;L'!$C$10:$C$89,0),MATCH(E$5,'Model P&amp;L'!$B$9:$CG$9,0))</f>
        <v>13576.521216702662</v>
      </c>
      <c r="F32" s="3">
        <f>INDEX('Model P&amp;L'!$B$10:$CG$89,MATCH($C32,'Model P&amp;L'!$C$10:$C$89,0),MATCH(F$5,'Model P&amp;L'!$B$9:$CG$9,0))</f>
        <v>12701.385673146149</v>
      </c>
      <c r="G32" s="3">
        <f>INDEX('Model P&amp;L'!$B$10:$CG$89,MATCH($C32,'Model P&amp;L'!$C$10:$C$89,0),MATCH(G$5,'Model P&amp;L'!$B$9:$CG$9,0))</f>
        <v>13991.573138948886</v>
      </c>
      <c r="H32" s="3">
        <f>INDEX('Model P&amp;L'!$B$10:$CG$89,MATCH($C32,'Model P&amp;L'!$C$10:$C$89,0),MATCH(H$5,'Model P&amp;L'!$B$9:$CG$9,0))</f>
        <v>13852.182670191225</v>
      </c>
      <c r="I32" s="3">
        <f>INDEX('Model P&amp;L'!$B$10:$CG$89,MATCH($C32,'Model P&amp;L'!$C$10:$C$89,0),MATCH(I$5,'Model P&amp;L'!$B$9:$CG$9,0))</f>
        <v>19580.384964788733</v>
      </c>
      <c r="J32" s="3">
        <f>INDEX('Model P&amp;L'!$B$10:$CG$89,MATCH($C32,'Model P&amp;L'!$C$10:$C$89,0),MATCH(J$5,'Model P&amp;L'!$B$9:$CG$9,0))</f>
        <v>17796.402667777122</v>
      </c>
      <c r="K32" s="3">
        <f>INDEX('Model P&amp;L'!$B$10:$CG$89,MATCH($C32,'Model P&amp;L'!$C$10:$C$89,0),MATCH(K$5,'Model P&amp;L'!$B$9:$CG$9,0))</f>
        <v>28555.421175413969</v>
      </c>
      <c r="L32" s="3">
        <f>INDEX('Model P&amp;L'!$B$10:$CG$89,MATCH($C32,'Model P&amp;L'!$C$10:$C$89,0),MATCH(L$5,'Model P&amp;L'!$B$9:$CG$9,0))</f>
        <v>13993.275554118893</v>
      </c>
      <c r="M32" s="3">
        <f>INDEX('Model P&amp;L'!$B$10:$CG$89,MATCH($C32,'Model P&amp;L'!$C$10:$C$89,0),MATCH(M$5,'Model P&amp;L'!$B$9:$CG$9,0))</f>
        <v>23052.29100310889</v>
      </c>
      <c r="N32" s="3">
        <f>INDEX('Model P&amp;L'!$B$10:$CG$89,MATCH($C32,'Model P&amp;L'!$C$10:$C$89,0),MATCH(N$5,'Model P&amp;L'!$B$9:$CG$9,0))</f>
        <v>20137.357144818528</v>
      </c>
      <c r="O32" s="3">
        <f>INDEX('Model P&amp;L'!$B$10:$CG$89,MATCH($C32,'Model P&amp;L'!$C$10:$C$89,0),MATCH(O$5,'Model P&amp;L'!$B$9:$CG$9,0))</f>
        <v>40435.375308641975</v>
      </c>
      <c r="P32" s="16">
        <f>INDEX('Model P&amp;L'!$B$10:$CG$89,MATCH($C32,'Model P&amp;L'!$C$10:$C$89,0),MATCH(P$5,'Model P&amp;L'!$B$9:$CG$9,0))</f>
        <v>44990.528148148151</v>
      </c>
      <c r="Q32" s="3">
        <f>INDEX('Model P&amp;L'!$B$10:$CG$89,MATCH($C32,'Model P&amp;L'!$C$10:$C$89,0),MATCH(Q$5,'Model P&amp;L'!$B$9:$CG$9,0))</f>
        <v>22583.052756410256</v>
      </c>
      <c r="R32" s="3">
        <f>INDEX('Model P&amp;L'!$B$10:$CG$89,MATCH($C32,'Model P&amp;L'!$C$10:$C$89,0),MATCH(R$5,'Model P&amp;L'!$B$9:$CG$9,0))</f>
        <v>27505.950656859939</v>
      </c>
      <c r="S32" s="3">
        <f>INDEX('Model P&amp;L'!$B$10:$CG$89,MATCH($C32,'Model P&amp;L'!$C$10:$C$89,0),MATCH(S$5,'Model P&amp;L'!$B$9:$CG$9,0))</f>
        <v>26563.59998727735</v>
      </c>
      <c r="T32" s="3">
        <f>INDEX('Model P&amp;L'!$B$10:$CG$89,MATCH($C32,'Model P&amp;L'!$C$10:$C$89,0),MATCH(T$5,'Model P&amp;L'!$B$9:$CG$9,0))</f>
        <v>32575.341333121272</v>
      </c>
      <c r="U32" s="3">
        <f>INDEX('Model P&amp;L'!$B$10:$CG$89,MATCH($C32,'Model P&amp;L'!$C$10:$C$89,0),MATCH(U$5,'Model P&amp;L'!$B$9:$CG$9,0))</f>
        <v>22760.590673289185</v>
      </c>
      <c r="V32" s="3">
        <f>INDEX('Model P&amp;L'!$B$10:$CG$89,MATCH($C32,'Model P&amp;L'!$C$10:$C$89,0),MATCH(V$5,'Model P&amp;L'!$B$9:$CG$9,0))</f>
        <v>31004.167141280355</v>
      </c>
      <c r="W32" s="3">
        <f>INDEX('Model P&amp;L'!$B$10:$CG$89,MATCH($C32,'Model P&amp;L'!$C$10:$C$89,0),MATCH(W$5,'Model P&amp;L'!$B$9:$CG$9,0))</f>
        <v>74761.402420557861</v>
      </c>
      <c r="X32" s="3">
        <f>INDEX('Model P&amp;L'!$B$10:$CG$89,MATCH($C32,'Model P&amp;L'!$C$10:$C$89,0),MATCH(X$5,'Model P&amp;L'!$B$9:$CG$9,0))</f>
        <v>41751.401901921796</v>
      </c>
      <c r="Y32" s="3">
        <f>INDEX('Model P&amp;L'!$B$10:$CG$89,MATCH($C32,'Model P&amp;L'!$C$10:$C$89,0),MATCH(Y$5,'Model P&amp;L'!$B$9:$CG$9,0))</f>
        <v>37381.80554009277</v>
      </c>
      <c r="Z32" s="3">
        <f>INDEX('Model P&amp;L'!$B$10:$CG$89,MATCH($C32,'Model P&amp;L'!$C$10:$C$89,0),MATCH(Z$5,'Model P&amp;L'!$B$9:$CG$9,0))</f>
        <v>31432.183274671017</v>
      </c>
      <c r="AA32" s="3">
        <f>INDEX('Model P&amp;L'!$B$10:$CG$89,MATCH($C32,'Model P&amp;L'!$C$10:$C$89,0),MATCH(AA$5,'Model P&amp;L'!$B$9:$CG$9,0))</f>
        <v>50527.089486673962</v>
      </c>
      <c r="AB32" s="16">
        <f>INDEX('Model P&amp;L'!$B$10:$CG$89,MATCH($C32,'Model P&amp;L'!$C$10:$C$89,0),MATCH(AB$5,'Model P&amp;L'!$B$9:$CG$9,0))</f>
        <v>62788.17686679789</v>
      </c>
      <c r="AC32" s="3">
        <f>INDEX('Model P&amp;L'!$B$10:$CG$89,MATCH($C32,'Model P&amp;L'!$C$10:$C$89,0),MATCH(AC$5,'Model P&amp;L'!$B$9:$CG$9,0))</f>
        <v>30395.688145567263</v>
      </c>
      <c r="AD32" s="3">
        <f>INDEX('Model P&amp;L'!$B$10:$CG$89,MATCH($C32,'Model P&amp;L'!$C$10:$C$89,0),MATCH(AD$5,'Model P&amp;L'!$B$9:$CG$9,0))</f>
        <v>51084.393750000003</v>
      </c>
      <c r="AE32" s="3">
        <f>INDEX('Model P&amp;L'!$B$10:$CG$89,MATCH($C32,'Model P&amp;L'!$C$10:$C$89,0),MATCH(AE$5,'Model P&amp;L'!$B$9:$CG$9,0))</f>
        <v>117458.65220833333</v>
      </c>
      <c r="AF32" s="3">
        <f>INDEX('Model P&amp;L'!$B$10:$CG$89,MATCH($C32,'Model P&amp;L'!$C$10:$C$89,0),MATCH(AF$5,'Model P&amp;L'!$B$9:$CG$9,0))</f>
        <v>83944.765000000014</v>
      </c>
      <c r="AG32" s="3">
        <f>INDEX('Model P&amp;L'!$B$10:$CG$89,MATCH($C32,'Model P&amp;L'!$C$10:$C$89,0),MATCH(AG$5,'Model P&amp;L'!$B$9:$CG$9,0))</f>
        <v>79399.950625000012</v>
      </c>
      <c r="AH32" s="3">
        <f>INDEX('Model P&amp;L'!$B$10:$CG$89,MATCH($C32,'Model P&amp;L'!$C$10:$C$89,0),MATCH(AH$5,'Model P&amp;L'!$B$9:$CG$9,0))</f>
        <v>110238.46958333332</v>
      </c>
      <c r="AI32" s="3">
        <f>INDEX('Model P&amp;L'!$B$10:$CG$89,MATCH($C32,'Model P&amp;L'!$C$10:$C$89,0),MATCH(AI$5,'Model P&amp;L'!$B$9:$CG$9,0))</f>
        <v>92037.405208333337</v>
      </c>
      <c r="AJ32" s="3">
        <f>INDEX('Model P&amp;L'!$B$10:$CG$89,MATCH($C32,'Model P&amp;L'!$C$10:$C$89,0),MATCH(AJ$5,'Model P&amp;L'!$B$9:$CG$9,0))</f>
        <v>92836.340833333335</v>
      </c>
      <c r="AK32" s="3">
        <f>INDEX('Model P&amp;L'!$B$10:$CG$89,MATCH($C32,'Model P&amp;L'!$C$10:$C$89,0),MATCH(AK$5,'Model P&amp;L'!$B$9:$CG$9,0))</f>
        <v>133179.02645833333</v>
      </c>
      <c r="AL32" s="3">
        <f>INDEX('Model P&amp;L'!$B$10:$CG$89,MATCH($C32,'Model P&amp;L'!$C$10:$C$89,0),MATCH(AL$5,'Model P&amp;L'!$B$9:$CG$9,0))</f>
        <v>99659.212083333332</v>
      </c>
      <c r="AM32" s="3">
        <f>INDEX('Model P&amp;L'!$B$10:$CG$89,MATCH($C32,'Model P&amp;L'!$C$10:$C$89,0),MATCH(AM$5,'Model P&amp;L'!$B$9:$CG$9,0))</f>
        <v>100576.89770833333</v>
      </c>
      <c r="AN32" s="16">
        <f>INDEX('Model P&amp;L'!$B$10:$CG$89,MATCH($C32,'Model P&amp;L'!$C$10:$C$89,0),MATCH(AN$5,'Model P&amp;L'!$B$9:$CG$9,0))</f>
        <v>153328.95833333334</v>
      </c>
      <c r="AO32" s="3">
        <f>INDEX('Model P&amp;L'!$B$10:$CG$89,MATCH($C32,'Model P&amp;L'!$C$10:$C$89,0),MATCH(AO$5,'Model P&amp;L'!$B$9:$CG$9,0))</f>
        <v>97879.729166666657</v>
      </c>
      <c r="AP32" s="3">
        <f>INDEX('Model P&amp;L'!$B$10:$CG$89,MATCH($C32,'Model P&amp;L'!$C$10:$C$89,0),MATCH(AP$5,'Model P&amp;L'!$B$9:$CG$9,0))</f>
        <v>98096.395833333343</v>
      </c>
      <c r="AQ32" s="3">
        <f>INDEX('Model P&amp;L'!$B$10:$CG$89,MATCH($C32,'Model P&amp;L'!$C$10:$C$89,0),MATCH(AQ$5,'Model P&amp;L'!$B$9:$CG$9,0))</f>
        <v>149727.64583333334</v>
      </c>
      <c r="AR32" s="3">
        <f>INDEX('Model P&amp;L'!$B$10:$CG$89,MATCH($C32,'Model P&amp;L'!$C$10:$C$89,0),MATCH(AR$5,'Model P&amp;L'!$B$9:$CG$9,0))</f>
        <v>106006.8125</v>
      </c>
      <c r="AS32" s="3">
        <f>INDEX('Model P&amp;L'!$B$10:$CG$89,MATCH($C32,'Model P&amp;L'!$C$10:$C$89,0),MATCH(AS$5,'Model P&amp;L'!$B$9:$CG$9,0))</f>
        <v>100285.97916666667</v>
      </c>
      <c r="AT32" s="3">
        <f>INDEX('Model P&amp;L'!$B$10:$CG$89,MATCH($C32,'Model P&amp;L'!$C$10:$C$89,0),MATCH(AT$5,'Model P&amp;L'!$B$9:$CG$9,0))</f>
        <v>132817.48958333334</v>
      </c>
      <c r="AU32" s="3">
        <f>INDEX('Model P&amp;L'!$B$10:$CG$89,MATCH($C32,'Model P&amp;L'!$C$10:$C$89,0),MATCH(AU$5,'Model P&amp;L'!$B$9:$CG$9,0))</f>
        <v>107963.0625</v>
      </c>
      <c r="AV32" s="3">
        <f>INDEX('Model P&amp;L'!$B$10:$CG$89,MATCH($C32,'Model P&amp;L'!$C$10:$C$89,0),MATCH(AV$5,'Model P&amp;L'!$B$9:$CG$9,0))</f>
        <v>108654.72916666667</v>
      </c>
      <c r="AW32" s="3">
        <f>INDEX('Model P&amp;L'!$B$10:$CG$89,MATCH($C32,'Model P&amp;L'!$C$10:$C$89,0),MATCH(AW$5,'Model P&amp;L'!$B$9:$CG$9,0))</f>
        <v>161715.14583333334</v>
      </c>
      <c r="AX32" s="3">
        <f>INDEX('Model P&amp;L'!$B$10:$CG$89,MATCH($C32,'Model P&amp;L'!$C$10:$C$89,0),MATCH(AX$5,'Model P&amp;L'!$B$9:$CG$9,0))</f>
        <v>116213.0625</v>
      </c>
      <c r="AY32" s="3">
        <f>INDEX('Model P&amp;L'!$B$10:$CG$89,MATCH($C32,'Model P&amp;L'!$C$10:$C$89,0),MATCH(AY$5,'Model P&amp;L'!$B$9:$CG$9,0))</f>
        <v>116429.72916666669</v>
      </c>
      <c r="AZ32" s="16">
        <f>INDEX('Model P&amp;L'!$B$10:$CG$89,MATCH($C32,'Model P&amp;L'!$C$10:$C$89,0),MATCH(AZ$5,'Model P&amp;L'!$B$9:$CG$9,0))</f>
        <v>180771.39583333334</v>
      </c>
      <c r="BA32" s="3">
        <f>INDEX('Model P&amp;L'!$B$10:$CG$89,MATCH($C32,'Model P&amp;L'!$C$10:$C$89,0),MATCH(BA$5,'Model P&amp;L'!$B$9:$CG$9,0))</f>
        <v>113066.63229166667</v>
      </c>
      <c r="BB32" s="3">
        <f>INDEX('Model P&amp;L'!$B$10:$CG$89,MATCH($C32,'Model P&amp;L'!$C$10:$C$89,0),MATCH(BB$5,'Model P&amp;L'!$B$9:$CG$9,0))</f>
        <v>113308.29895833333</v>
      </c>
      <c r="BC32" s="3">
        <f>INDEX('Model P&amp;L'!$B$10:$CG$89,MATCH($C32,'Model P&amp;L'!$C$10:$C$89,0),MATCH(BC$5,'Model P&amp;L'!$B$9:$CG$9,0))</f>
        <v>173870.79895833333</v>
      </c>
      <c r="BD32" s="3">
        <f>INDEX('Model P&amp;L'!$B$10:$CG$89,MATCH($C32,'Model P&amp;L'!$C$10:$C$89,0),MATCH(BD$5,'Model P&amp;L'!$B$9:$CG$9,0))</f>
        <v>121268.715625</v>
      </c>
      <c r="BE32" s="3">
        <f>INDEX('Model P&amp;L'!$B$10:$CG$89,MATCH($C32,'Model P&amp;L'!$C$10:$C$89,0),MATCH(BE$5,'Model P&amp;L'!$B$9:$CG$9,0))</f>
        <v>114385.38229166667</v>
      </c>
      <c r="BF32" s="3">
        <f>INDEX('Model P&amp;L'!$B$10:$CG$89,MATCH($C32,'Model P&amp;L'!$C$10:$C$89,0),MATCH(BF$5,'Model P&amp;L'!$B$9:$CG$9,0))</f>
        <v>152879.39270833333</v>
      </c>
      <c r="BG32" s="3">
        <f>INDEX('Model P&amp;L'!$B$10:$CG$89,MATCH($C32,'Model P&amp;L'!$C$10:$C$89,0),MATCH(BG$5,'Model P&amp;L'!$B$9:$CG$9,0))</f>
        <v>123299.965625</v>
      </c>
      <c r="BH32" s="3">
        <f>INDEX('Model P&amp;L'!$B$10:$CG$89,MATCH($C32,'Model P&amp;L'!$C$10:$C$89,0),MATCH(BH$5,'Model P&amp;L'!$B$9:$CG$9,0))</f>
        <v>124016.63229166667</v>
      </c>
      <c r="BI32" s="3">
        <f>INDEX('Model P&amp;L'!$B$10:$CG$89,MATCH($C32,'Model P&amp;L'!$C$10:$C$89,0),MATCH(BI$5,'Model P&amp;L'!$B$9:$CG$9,0))</f>
        <v>186008.29895833335</v>
      </c>
      <c r="BJ32" s="3">
        <f>INDEX('Model P&amp;L'!$B$10:$CG$89,MATCH($C32,'Model P&amp;L'!$C$10:$C$89,0),MATCH(BJ$5,'Model P&amp;L'!$B$9:$CG$9,0))</f>
        <v>132812.46562500001</v>
      </c>
      <c r="BK32" s="3">
        <f>INDEX('Model P&amp;L'!$B$10:$CG$89,MATCH($C32,'Model P&amp;L'!$C$10:$C$89,0),MATCH(BK$5,'Model P&amp;L'!$B$9:$CG$9,0))</f>
        <v>133054.13229166667</v>
      </c>
      <c r="BL32" s="16">
        <f>INDEX('Model P&amp;L'!$B$10:$CG$89,MATCH($C32,'Model P&amp;L'!$C$10:$C$89,0),MATCH(BL$5,'Model P&amp;L'!$B$9:$CG$9,0))</f>
        <v>208108.29895833335</v>
      </c>
      <c r="BM32" s="3">
        <f>INDEX('Model P&amp;L'!$B$10:$CG$89,MATCH($C32,'Model P&amp;L'!$C$10:$C$89,0),MATCH(BM$5,'Model P&amp;L'!$B$9:$CG$9,0))</f>
        <v>129062.88057291665</v>
      </c>
      <c r="BN32" s="3">
        <f>INDEX('Model P&amp;L'!$B$10:$CG$89,MATCH($C32,'Model P&amp;L'!$C$10:$C$89,0),MATCH(BN$5,'Model P&amp;L'!$B$9:$CG$9,0))</f>
        <v>129329.54723958333</v>
      </c>
      <c r="BO32" s="3">
        <f>INDEX('Model P&amp;L'!$B$10:$CG$89,MATCH($C32,'Model P&amp;L'!$C$10:$C$89,0),MATCH(BO$5,'Model P&amp;L'!$B$9:$CG$9,0))</f>
        <v>191939.96390624996</v>
      </c>
      <c r="BP32" s="3">
        <f>INDEX('Model P&amp;L'!$B$10:$CG$89,MATCH($C32,'Model P&amp;L'!$C$10:$C$89,0),MATCH(BP$5,'Model P&amp;L'!$B$9:$CG$9,0))</f>
        <v>129862.88057291665</v>
      </c>
      <c r="BQ32" s="3">
        <f>INDEX('Model P&amp;L'!$B$10:$CG$89,MATCH($C32,'Model P&amp;L'!$C$10:$C$89,0),MATCH(BQ$5,'Model P&amp;L'!$B$9:$CG$9,0))</f>
        <v>121817.04723958333</v>
      </c>
      <c r="BR32" s="3">
        <f>INDEX('Model P&amp;L'!$B$10:$CG$89,MATCH($C32,'Model P&amp;L'!$C$10:$C$89,0),MATCH(BR$5,'Model P&amp;L'!$B$9:$CG$9,0))</f>
        <v>163646.21390624999</v>
      </c>
      <c r="BS32" s="3">
        <f>INDEX('Model P&amp;L'!$B$10:$CG$89,MATCH($C32,'Model P&amp;L'!$C$10:$C$89,0),MATCH(BS$5,'Model P&amp;L'!$B$9:$CG$9,0))</f>
        <v>130662.88057291665</v>
      </c>
      <c r="BT32" s="3">
        <f>INDEX('Model P&amp;L'!$B$10:$CG$89,MATCH($C32,'Model P&amp;L'!$C$10:$C$89,0),MATCH(BT$5,'Model P&amp;L'!$B$9:$CG$9,0))</f>
        <v>130929.54723958333</v>
      </c>
      <c r="BU32" s="3">
        <f>INDEX('Model P&amp;L'!$B$10:$CG$89,MATCH($C32,'Model P&amp;L'!$C$10:$C$89,0),MATCH(BU$5,'Model P&amp;L'!$B$9:$CG$9,0))</f>
        <v>193539.96390624996</v>
      </c>
      <c r="BV32" s="3">
        <f>INDEX('Model P&amp;L'!$B$10:$CG$89,MATCH($C32,'Model P&amp;L'!$C$10:$C$89,0),MATCH(BV$5,'Model P&amp;L'!$B$9:$CG$9,0))</f>
        <v>139775.38057291665</v>
      </c>
      <c r="BW32" s="3">
        <f>INDEX('Model P&amp;L'!$B$10:$CG$89,MATCH($C32,'Model P&amp;L'!$C$10:$C$89,0),MATCH(BW$5,'Model P&amp;L'!$B$9:$CG$9,0))</f>
        <v>140042.04723958333</v>
      </c>
      <c r="BX32" s="16">
        <f>INDEX('Model P&amp;L'!$B$10:$CG$89,MATCH($C32,'Model P&amp;L'!$C$10:$C$89,0),MATCH(BX$5,'Model P&amp;L'!$B$9:$CG$9,0))</f>
        <v>215121.21390624996</v>
      </c>
      <c r="BY32" s="16"/>
      <c r="BZ32" s="3">
        <f>SUM(E32:P32)</f>
        <v>262662.69866580516</v>
      </c>
      <c r="CA32" s="3">
        <f>SUM(Q32:AB32)</f>
        <v>461634.7620389536</v>
      </c>
      <c r="CB32" s="3">
        <f>SUM(AC32:AN32)</f>
        <v>1144139.7599372338</v>
      </c>
      <c r="CC32" s="3">
        <f>SUM(AO32:AZ32)</f>
        <v>1476561.1770833333</v>
      </c>
      <c r="CD32" s="3">
        <f>SUM(BA32:BL32)</f>
        <v>1696079.0145833334</v>
      </c>
      <c r="CE32" s="3">
        <f>SUM(BM32:BX32)</f>
        <v>1815729.5668749996</v>
      </c>
      <c r="CF32" s="152"/>
      <c r="CG32" s="3"/>
    </row>
    <row r="33" spans="2:87" ht="12.75" customHeight="1" x14ac:dyDescent="0.3">
      <c r="B33" s="610" t="s">
        <v>158</v>
      </c>
      <c r="C33" s="611"/>
      <c r="D33" s="610"/>
      <c r="E33" s="47">
        <f t="shared" ref="E33:BP33" si="64">(IFERROR(+IF(E32/E$17&lt;0,"NM ",E32/E$17),""))</f>
        <v>0.14586928585997538</v>
      </c>
      <c r="F33" s="47">
        <f t="shared" si="64"/>
        <v>0.14663682613178175</v>
      </c>
      <c r="G33" s="47">
        <f t="shared" si="64"/>
        <v>0.1242884587463244</v>
      </c>
      <c r="H33" s="47">
        <f t="shared" si="64"/>
        <v>0.1128984691683842</v>
      </c>
      <c r="I33" s="47">
        <f t="shared" si="64"/>
        <v>0.1620724148554139</v>
      </c>
      <c r="J33" s="47">
        <f t="shared" si="64"/>
        <v>0.15223630437005761</v>
      </c>
      <c r="K33" s="47">
        <f t="shared" si="64"/>
        <v>0.22338524829085205</v>
      </c>
      <c r="L33" s="47">
        <f t="shared" si="64"/>
        <v>0.10296876931173796</v>
      </c>
      <c r="M33" s="47">
        <f t="shared" si="64"/>
        <v>0.17262394217956384</v>
      </c>
      <c r="N33" s="47">
        <f t="shared" si="64"/>
        <v>0.11567793463326591</v>
      </c>
      <c r="O33" s="47">
        <f t="shared" si="64"/>
        <v>0.29977515262288762</v>
      </c>
      <c r="P33" s="48">
        <f t="shared" si="64"/>
        <v>0.34559146873150715</v>
      </c>
      <c r="Q33" s="47">
        <f t="shared" si="64"/>
        <v>0.12609058923754179</v>
      </c>
      <c r="R33" s="47">
        <f t="shared" si="64"/>
        <v>0.16605284069046822</v>
      </c>
      <c r="S33" s="47">
        <f t="shared" si="64"/>
        <v>0.14292875121132567</v>
      </c>
      <c r="T33" s="47">
        <f t="shared" si="64"/>
        <v>0.20283655202222825</v>
      </c>
      <c r="U33" s="47">
        <f t="shared" si="64"/>
        <v>0.11131997795613112</v>
      </c>
      <c r="V33" s="47">
        <f t="shared" si="64"/>
        <v>0.17589324250716273</v>
      </c>
      <c r="W33" s="47">
        <f t="shared" si="64"/>
        <v>0.32955250959075411</v>
      </c>
      <c r="X33" s="47">
        <f t="shared" si="64"/>
        <v>0.21939300697326741</v>
      </c>
      <c r="Y33" s="47">
        <f t="shared" si="64"/>
        <v>0.17773792833624208</v>
      </c>
      <c r="Z33" s="47">
        <f t="shared" si="64"/>
        <v>0.10942857247433828</v>
      </c>
      <c r="AA33" s="47">
        <f t="shared" si="64"/>
        <v>0.23289245531864253</v>
      </c>
      <c r="AB33" s="48">
        <f t="shared" ref="AB33" si="65">(IFERROR(+IF(AB32/AB$17&lt;0,"NM ",AB32/AB$17),""))</f>
        <v>0.23804248882979206</v>
      </c>
      <c r="AC33" s="47">
        <f t="shared" si="64"/>
        <v>8.9607871757801508E-2</v>
      </c>
      <c r="AD33" s="47">
        <f t="shared" si="64"/>
        <v>0.13323788841809103</v>
      </c>
      <c r="AE33" s="47">
        <f t="shared" si="64"/>
        <v>0.29131086806997031</v>
      </c>
      <c r="AF33" s="47">
        <f t="shared" si="64"/>
        <v>0.21571931033267802</v>
      </c>
      <c r="AG33" s="47">
        <f t="shared" si="64"/>
        <v>0.18084721251142877</v>
      </c>
      <c r="AH33" s="47">
        <f t="shared" si="64"/>
        <v>0.27557746051492282</v>
      </c>
      <c r="AI33" s="47">
        <f t="shared" si="64"/>
        <v>0.21133205844417313</v>
      </c>
      <c r="AJ33" s="47">
        <f t="shared" si="64"/>
        <v>0.22101510639225269</v>
      </c>
      <c r="AK33" s="47">
        <f t="shared" si="64"/>
        <v>0.30228634050457287</v>
      </c>
      <c r="AL33" s="47">
        <f t="shared" si="64"/>
        <v>0.1939266802427739</v>
      </c>
      <c r="AM33" s="47">
        <f t="shared" si="64"/>
        <v>0.21352782924449631</v>
      </c>
      <c r="AN33" s="48">
        <f t="shared" si="64"/>
        <v>0.29005408349940898</v>
      </c>
      <c r="AO33" s="47">
        <f t="shared" si="64"/>
        <v>0.17085232299284861</v>
      </c>
      <c r="AP33" s="47">
        <f t="shared" si="64"/>
        <v>0.15813153664698568</v>
      </c>
      <c r="AQ33" s="47">
        <f t="shared" si="64"/>
        <v>0.23299584326205011</v>
      </c>
      <c r="AR33" s="47">
        <f t="shared" si="64"/>
        <v>0.1666501369844017</v>
      </c>
      <c r="AS33" s="47">
        <f t="shared" si="64"/>
        <v>0.1463330258313757</v>
      </c>
      <c r="AT33" s="47">
        <f t="shared" si="64"/>
        <v>0.20239026957189171</v>
      </c>
      <c r="AU33" s="47">
        <f t="shared" si="64"/>
        <v>0.15626533012624091</v>
      </c>
      <c r="AV33" s="47">
        <f t="shared" si="64"/>
        <v>0.15834583139135966</v>
      </c>
      <c r="AW33" s="47">
        <f t="shared" si="64"/>
        <v>0.22719233883173431</v>
      </c>
      <c r="AX33" s="47">
        <f t="shared" si="64"/>
        <v>0.14870974290190855</v>
      </c>
      <c r="AY33" s="47">
        <f t="shared" si="64"/>
        <v>0.15424681611768945</v>
      </c>
      <c r="AZ33" s="48">
        <f t="shared" si="64"/>
        <v>0.22263882521563985</v>
      </c>
      <c r="BA33" s="47">
        <f t="shared" si="64"/>
        <v>0.13223852672088915</v>
      </c>
      <c r="BB33" s="47">
        <f t="shared" si="64"/>
        <v>0.1257862083047738</v>
      </c>
      <c r="BC33" s="47">
        <f t="shared" si="64"/>
        <v>0.18793286706170637</v>
      </c>
      <c r="BD33" s="47">
        <f t="shared" si="64"/>
        <v>0.13109002709222217</v>
      </c>
      <c r="BE33" s="47">
        <f t="shared" si="64"/>
        <v>0.11763662730923054</v>
      </c>
      <c r="BF33" s="47">
        <f t="shared" si="64"/>
        <v>0.16086419009275632</v>
      </c>
      <c r="BG33" s="47">
        <f t="shared" si="64"/>
        <v>0.12549127738962795</v>
      </c>
      <c r="BH33" s="47">
        <f t="shared" si="64"/>
        <v>0.12603601958458455</v>
      </c>
      <c r="BI33" s="47">
        <f t="shared" si="64"/>
        <v>0.18394976151732492</v>
      </c>
      <c r="BJ33" s="47">
        <f t="shared" si="64"/>
        <v>0.12344780963221423</v>
      </c>
      <c r="BK33" s="47">
        <f t="shared" si="64"/>
        <v>0.12536048323354615</v>
      </c>
      <c r="BL33" s="48">
        <f t="shared" si="64"/>
        <v>0.18612844893690789</v>
      </c>
      <c r="BM33" s="47">
        <f t="shared" si="64"/>
        <v>0.11124739420932231</v>
      </c>
      <c r="BN33" s="47">
        <f t="shared" si="64"/>
        <v>0.10737207432547438</v>
      </c>
      <c r="BO33" s="47">
        <f t="shared" si="64"/>
        <v>0.15596508070325227</v>
      </c>
      <c r="BP33" s="47">
        <f t="shared" si="64"/>
        <v>0.10506523012944644</v>
      </c>
      <c r="BQ33" s="47">
        <f t="shared" ref="BQ33:BX33" si="66">(IFERROR(+IF(BQ32/BQ$17&lt;0,"NM ",BQ32/BQ$17),""))</f>
        <v>9.5147752632740265E-2</v>
      </c>
      <c r="BR33" s="47">
        <f t="shared" si="66"/>
        <v>0.12957405199802713</v>
      </c>
      <c r="BS33" s="47">
        <f t="shared" si="66"/>
        <v>0.10119050198740862</v>
      </c>
      <c r="BT33" s="47">
        <f t="shared" si="66"/>
        <v>0.10121577863233241</v>
      </c>
      <c r="BU33" s="47">
        <f t="shared" si="66"/>
        <v>0.14698869603613962</v>
      </c>
      <c r="BV33" s="47">
        <f t="shared" si="66"/>
        <v>0.10190176935684644</v>
      </c>
      <c r="BW33" s="47">
        <f t="shared" si="66"/>
        <v>0.10302103818917653</v>
      </c>
      <c r="BX33" s="48">
        <f t="shared" si="66"/>
        <v>0.15283230797710903</v>
      </c>
      <c r="BY33" s="48"/>
      <c r="BZ33" s="47"/>
      <c r="CA33" s="47">
        <f>+IF(CA32/CA$17&lt;0,"NM ",CA32/CA$17)</f>
        <v>0.18709584536363202</v>
      </c>
      <c r="CB33" s="47">
        <f>+IF(CB32/CB$17&lt;0,"NM ",CB32/CB$17)</f>
        <v>0.22157322041257183</v>
      </c>
      <c r="CC33" s="47">
        <f>+IF(CC32/CC$17&lt;0,"NM ",CC32/CC$17)</f>
        <v>0.17896268115619834</v>
      </c>
      <c r="CD33" s="47">
        <f>+IF(CD32/CD$17&lt;0,"NM ",CD32/CD$17)</f>
        <v>0.14420198485223074</v>
      </c>
      <c r="CE33" s="47">
        <f>+IF(CE32/CE$17&lt;0,"NM ",CE32/CE$17)</f>
        <v>0.11779221831628627</v>
      </c>
      <c r="CF33" s="152"/>
    </row>
    <row r="34" spans="2:87" s="2" customFormat="1" ht="9" customHeight="1" x14ac:dyDescent="0.3">
      <c r="B34" s="558"/>
      <c r="C34" s="609"/>
      <c r="D34" s="558"/>
      <c r="E34" s="3"/>
      <c r="F34" s="3"/>
      <c r="G34" s="3"/>
      <c r="H34" s="3"/>
      <c r="I34" s="3"/>
      <c r="J34" s="3"/>
      <c r="K34" s="3"/>
      <c r="L34" s="3"/>
      <c r="M34" s="3"/>
      <c r="N34" s="3"/>
      <c r="O34" s="3"/>
      <c r="P34" s="16"/>
      <c r="Q34" s="3"/>
      <c r="R34" s="3"/>
      <c r="S34" s="3"/>
      <c r="T34" s="3"/>
      <c r="U34" s="3"/>
      <c r="V34" s="3"/>
      <c r="W34" s="3"/>
      <c r="X34" s="3"/>
      <c r="Y34" s="3"/>
      <c r="Z34" s="3"/>
      <c r="AA34" s="3"/>
      <c r="AB34" s="16"/>
      <c r="AC34" s="3"/>
      <c r="AD34" s="3"/>
      <c r="AE34" s="3"/>
      <c r="AF34" s="3"/>
      <c r="AG34" s="3"/>
      <c r="AH34" s="3"/>
      <c r="AI34" s="3"/>
      <c r="AJ34" s="3"/>
      <c r="AK34" s="3"/>
      <c r="AL34" s="3"/>
      <c r="AM34" s="3"/>
      <c r="AN34" s="16"/>
      <c r="AO34" s="3"/>
      <c r="AP34" s="3"/>
      <c r="AQ34" s="3"/>
      <c r="AR34" s="3"/>
      <c r="AS34" s="3"/>
      <c r="AT34" s="3"/>
      <c r="AU34" s="3"/>
      <c r="AV34" s="3"/>
      <c r="AW34" s="3"/>
      <c r="AX34" s="3"/>
      <c r="AY34" s="3"/>
      <c r="AZ34" s="16"/>
      <c r="BA34" s="3"/>
      <c r="BB34" s="3"/>
      <c r="BC34" s="3"/>
      <c r="BD34" s="3"/>
      <c r="BE34" s="3"/>
      <c r="BF34" s="3"/>
      <c r="BG34" s="3"/>
      <c r="BH34" s="3"/>
      <c r="BI34" s="3"/>
      <c r="BJ34" s="3"/>
      <c r="BK34" s="3"/>
      <c r="BL34" s="16"/>
      <c r="BM34" s="3"/>
      <c r="BN34" s="3"/>
      <c r="BO34" s="3"/>
      <c r="BP34" s="3"/>
      <c r="BQ34" s="3"/>
      <c r="BR34" s="3"/>
      <c r="BS34" s="3"/>
      <c r="BT34" s="3"/>
      <c r="BU34" s="3"/>
      <c r="BV34" s="3"/>
      <c r="BW34" s="3"/>
      <c r="BX34" s="16"/>
      <c r="BY34" s="16"/>
      <c r="BZ34" s="3"/>
      <c r="CA34" s="3"/>
      <c r="CB34" s="3"/>
      <c r="CC34" s="3"/>
      <c r="CD34" s="3"/>
      <c r="CE34" s="3"/>
      <c r="CF34" s="152"/>
      <c r="CG34" s="5"/>
    </row>
    <row r="35" spans="2:87" s="2" customFormat="1" ht="12.75" customHeight="1" x14ac:dyDescent="0.3">
      <c r="B35" s="558" t="s">
        <v>11</v>
      </c>
      <c r="C35" s="609" t="s">
        <v>159</v>
      </c>
      <c r="D35" s="558"/>
      <c r="E35" s="3">
        <f>INDEX('Model P&amp;L'!$B$10:$CG$89,MATCH($C35,'Model P&amp;L'!$C$10:$C$89,0),MATCH(E$5,'Model P&amp;L'!$B$9:$CG$9,0))</f>
        <v>25277.373542116631</v>
      </c>
      <c r="F35" s="3">
        <f>INDEX('Model P&amp;L'!$B$10:$CG$89,MATCH($C35,'Model P&amp;L'!$C$10:$C$89,0),MATCH(F$5,'Model P&amp;L'!$B$9:$CG$9,0))</f>
        <v>22679.437580993523</v>
      </c>
      <c r="G35" s="3">
        <f>INDEX('Model P&amp;L'!$B$10:$CG$89,MATCH($C35,'Model P&amp;L'!$C$10:$C$89,0),MATCH(G$5,'Model P&amp;L'!$B$9:$CG$9,0))</f>
        <v>35065.872570194384</v>
      </c>
      <c r="H35" s="3">
        <f>INDEX('Model P&amp;L'!$B$10:$CG$89,MATCH($C35,'Model P&amp;L'!$C$10:$C$89,0),MATCH(H$5,'Model P&amp;L'!$B$9:$CG$9,0))</f>
        <v>22315.097278550187</v>
      </c>
      <c r="I35" s="3">
        <f>INDEX('Model P&amp;L'!$B$10:$CG$89,MATCH($C35,'Model P&amp;L'!$C$10:$C$89,0),MATCH(I$5,'Model P&amp;L'!$B$9:$CG$9,0))</f>
        <v>41198.189436619723</v>
      </c>
      <c r="J35" s="3">
        <f>INDEX('Model P&amp;L'!$B$10:$CG$89,MATCH($C35,'Model P&amp;L'!$C$10:$C$89,0),MATCH(J$5,'Model P&amp;L'!$B$9:$CG$9,0))</f>
        <v>19877.447745956688</v>
      </c>
      <c r="K35" s="3">
        <f>INDEX('Model P&amp;L'!$B$10:$CG$89,MATCH($C35,'Model P&amp;L'!$C$10:$C$89,0),MATCH(K$5,'Model P&amp;L'!$B$9:$CG$9,0))</f>
        <v>26795.612442892085</v>
      </c>
      <c r="L35" s="3">
        <f>INDEX('Model P&amp;L'!$B$10:$CG$89,MATCH($C35,'Model P&amp;L'!$C$10:$C$89,0),MATCH(L$5,'Model P&amp;L'!$B$9:$CG$9,0))</f>
        <v>26741.795453479768</v>
      </c>
      <c r="M35" s="3">
        <f>INDEX('Model P&amp;L'!$B$10:$CG$89,MATCH($C35,'Model P&amp;L'!$C$10:$C$89,0),MATCH(M$5,'Model P&amp;L'!$B$9:$CG$9,0))</f>
        <v>18603.942265348152</v>
      </c>
      <c r="N35" s="3">
        <f>INDEX('Model P&amp;L'!$B$10:$CG$89,MATCH($C35,'Model P&amp;L'!$C$10:$C$89,0),MATCH(N$5,'Model P&amp;L'!$B$9:$CG$9,0))</f>
        <v>28222.326893803722</v>
      </c>
      <c r="O35" s="3">
        <f>INDEX('Model P&amp;L'!$B$10:$CG$89,MATCH($C35,'Model P&amp;L'!$C$10:$C$89,0),MATCH(O$5,'Model P&amp;L'!$B$9:$CG$9,0))</f>
        <v>23817.019753086421</v>
      </c>
      <c r="P35" s="16">
        <f>INDEX('Model P&amp;L'!$B$10:$CG$89,MATCH($C35,'Model P&amp;L'!$C$10:$C$89,0),MATCH(P$5,'Model P&amp;L'!$B$9:$CG$9,0))</f>
        <v>47737.114814814813</v>
      </c>
      <c r="Q35" s="3">
        <f>INDEX('Model P&amp;L'!$B$10:$CG$89,MATCH($C35,'Model P&amp;L'!$C$10:$C$89,0),MATCH(Q$5,'Model P&amp;L'!$B$9:$CG$9,0))</f>
        <v>29726.640384615388</v>
      </c>
      <c r="R35" s="3">
        <f>INDEX('Model P&amp;L'!$B$10:$CG$89,MATCH($C35,'Model P&amp;L'!$C$10:$C$89,0),MATCH(R$5,'Model P&amp;L'!$B$9:$CG$9,0))</f>
        <v>43071.534637520555</v>
      </c>
      <c r="S35" s="3">
        <f>INDEX('Model P&amp;L'!$B$10:$CG$89,MATCH($C35,'Model P&amp;L'!$C$10:$C$89,0),MATCH(S$5,'Model P&amp;L'!$B$9:$CG$9,0))</f>
        <v>39309.398218829512</v>
      </c>
      <c r="T35" s="3">
        <f>INDEX('Model P&amp;L'!$B$10:$CG$89,MATCH($C35,'Model P&amp;L'!$C$10:$C$89,0),MATCH(T$5,'Model P&amp;L'!$B$9:$CG$9,0))</f>
        <v>50624.09532248781</v>
      </c>
      <c r="U35" s="3">
        <f>INDEX('Model P&amp;L'!$B$10:$CG$89,MATCH($C35,'Model P&amp;L'!$C$10:$C$89,0),MATCH(U$5,'Model P&amp;L'!$B$9:$CG$9,0))</f>
        <v>43511.263796909494</v>
      </c>
      <c r="V35" s="3">
        <f>INDEX('Model P&amp;L'!$B$10:$CG$89,MATCH($C35,'Model P&amp;L'!$C$10:$C$89,0),MATCH(V$5,'Model P&amp;L'!$B$9:$CG$9,0))</f>
        <v>47478.349889624718</v>
      </c>
      <c r="W35" s="3">
        <f>INDEX('Model P&amp;L'!$B$10:$CG$89,MATCH($C35,'Model P&amp;L'!$C$10:$C$89,0),MATCH(W$5,'Model P&amp;L'!$B$9:$CG$9,0))</f>
        <v>50868.264375580526</v>
      </c>
      <c r="X35" s="3">
        <f>INDEX('Model P&amp;L'!$B$10:$CG$89,MATCH($C35,'Model P&amp;L'!$C$10:$C$89,0),MATCH(X$5,'Model P&amp;L'!$B$9:$CG$9,0))</f>
        <v>55880.768389662015</v>
      </c>
      <c r="Y35" s="3">
        <f>INDEX('Model P&amp;L'!$B$10:$CG$89,MATCH($C35,'Model P&amp;L'!$C$10:$C$89,0),MATCH(Y$5,'Model P&amp;L'!$B$9:$CG$9,0))</f>
        <v>42886.461232604364</v>
      </c>
      <c r="Z35" s="3">
        <f>INDEX('Model P&amp;L'!$B$10:$CG$89,MATCH($C35,'Model P&amp;L'!$C$10:$C$89,0),MATCH(Z$5,'Model P&amp;L'!$B$9:$CG$9,0))</f>
        <v>47441.014402119989</v>
      </c>
      <c r="AA35" s="3">
        <f>INDEX('Model P&amp;L'!$B$10:$CG$89,MATCH($C35,'Model P&amp;L'!$C$10:$C$89,0),MATCH(AA$5,'Model P&amp;L'!$B$9:$CG$9,0))</f>
        <v>51992.745351977632</v>
      </c>
      <c r="AB35" s="16">
        <f>INDEX('Model P&amp;L'!$B$10:$CG$89,MATCH($C35,'Model P&amp;L'!$C$10:$C$89,0),MATCH(AB$5,'Model P&amp;L'!$B$9:$CG$9,0))</f>
        <v>87313.741830708648</v>
      </c>
      <c r="AC35" s="3">
        <f>INDEX('Model P&amp;L'!$B$10:$CG$89,MATCH($C35,'Model P&amp;L'!$C$10:$C$89,0),MATCH(AC$5,'Model P&amp;L'!$B$9:$CG$9,0))</f>
        <v>66690.217196873025</v>
      </c>
      <c r="AD35" s="3">
        <f>INDEX('Model P&amp;L'!$B$10:$CG$89,MATCH($C35,'Model P&amp;L'!$C$10:$C$89,0),MATCH(AD$5,'Model P&amp;L'!$B$9:$CG$9,0))</f>
        <v>77216.215277777781</v>
      </c>
      <c r="AE35" s="3">
        <f>INDEX('Model P&amp;L'!$B$10:$CG$89,MATCH($C35,'Model P&amp;L'!$C$10:$C$89,0),MATCH(AE$5,'Model P&amp;L'!$B$9:$CG$9,0))</f>
        <v>144108.67708333337</v>
      </c>
      <c r="AF35" s="3">
        <f>INDEX('Model P&amp;L'!$B$10:$CG$89,MATCH($C35,'Model P&amp;L'!$C$10:$C$89,0),MATCH(AF$5,'Model P&amp;L'!$B$9:$CG$9,0))</f>
        <v>144134.47222222225</v>
      </c>
      <c r="AG35" s="3">
        <f>INDEX('Model P&amp;L'!$B$10:$CG$89,MATCH($C35,'Model P&amp;L'!$C$10:$C$89,0),MATCH(AG$5,'Model P&amp;L'!$B$9:$CG$9,0))</f>
        <v>144160.26736111115</v>
      </c>
      <c r="AH35" s="3">
        <f>INDEX('Model P&amp;L'!$B$10:$CG$89,MATCH($C35,'Model P&amp;L'!$C$10:$C$89,0),MATCH(AH$5,'Model P&amp;L'!$B$9:$CG$9,0))</f>
        <v>144186.06250000003</v>
      </c>
      <c r="AI35" s="3">
        <f>INDEX('Model P&amp;L'!$B$10:$CG$89,MATCH($C35,'Model P&amp;L'!$C$10:$C$89,0),MATCH(AI$5,'Model P&amp;L'!$B$9:$CG$9,0))</f>
        <v>151586.85763888893</v>
      </c>
      <c r="AJ35" s="3">
        <f>INDEX('Model P&amp;L'!$B$10:$CG$89,MATCH($C35,'Model P&amp;L'!$C$10:$C$89,0),MATCH(AJ$5,'Model P&amp;L'!$B$9:$CG$9,0))</f>
        <v>151612.65277777781</v>
      </c>
      <c r="AK35" s="3">
        <f>INDEX('Model P&amp;L'!$B$10:$CG$89,MATCH($C35,'Model P&amp;L'!$C$10:$C$89,0),MATCH(AK$5,'Model P&amp;L'!$B$9:$CG$9,0))</f>
        <v>151638.44791666672</v>
      </c>
      <c r="AL35" s="3">
        <f>INDEX('Model P&amp;L'!$B$10:$CG$89,MATCH($C35,'Model P&amp;L'!$C$10:$C$89,0),MATCH(AL$5,'Model P&amp;L'!$B$9:$CG$9,0))</f>
        <v>151664.24305555559</v>
      </c>
      <c r="AM35" s="3">
        <f>INDEX('Model P&amp;L'!$B$10:$CG$89,MATCH($C35,'Model P&amp;L'!$C$10:$C$89,0),MATCH(AM$5,'Model P&amp;L'!$B$9:$CG$9,0))</f>
        <v>151690.0381944445</v>
      </c>
      <c r="AN35" s="16">
        <f>INDEX('Model P&amp;L'!$B$10:$CG$89,MATCH($C35,'Model P&amp;L'!$C$10:$C$89,0),MATCH(AN$5,'Model P&amp;L'!$B$9:$CG$9,0))</f>
        <v>151715.83333333337</v>
      </c>
      <c r="AO35" s="3">
        <f>INDEX('Model P&amp;L'!$B$10:$CG$89,MATCH($C35,'Model P&amp;L'!$C$10:$C$89,0),MATCH(AO$5,'Model P&amp;L'!$B$9:$CG$9,0))</f>
        <v>159216.625</v>
      </c>
      <c r="AP35" s="3">
        <f>INDEX('Model P&amp;L'!$B$10:$CG$89,MATCH($C35,'Model P&amp;L'!$C$10:$C$89,0),MATCH(AP$5,'Model P&amp;L'!$B$9:$CG$9,0))</f>
        <v>159241.625</v>
      </c>
      <c r="AQ35" s="3">
        <f>INDEX('Model P&amp;L'!$B$10:$CG$89,MATCH($C35,'Model P&amp;L'!$C$10:$C$89,0),MATCH(AQ$5,'Model P&amp;L'!$B$9:$CG$9,0))</f>
        <v>159266.625</v>
      </c>
      <c r="AR35" s="3">
        <f>INDEX('Model P&amp;L'!$B$10:$CG$89,MATCH($C35,'Model P&amp;L'!$C$10:$C$89,0),MATCH(AR$5,'Model P&amp;L'!$B$9:$CG$9,0))</f>
        <v>159291.625</v>
      </c>
      <c r="AS35" s="3">
        <f>INDEX('Model P&amp;L'!$B$10:$CG$89,MATCH($C35,'Model P&amp;L'!$C$10:$C$89,0),MATCH(AS$5,'Model P&amp;L'!$B$9:$CG$9,0))</f>
        <v>159316.625</v>
      </c>
      <c r="AT35" s="3">
        <f>INDEX('Model P&amp;L'!$B$10:$CG$89,MATCH($C35,'Model P&amp;L'!$C$10:$C$89,0),MATCH(AT$5,'Model P&amp;L'!$B$9:$CG$9,0))</f>
        <v>159341.625</v>
      </c>
      <c r="AU35" s="3">
        <f>INDEX('Model P&amp;L'!$B$10:$CG$89,MATCH($C35,'Model P&amp;L'!$C$10:$C$89,0),MATCH(AU$5,'Model P&amp;L'!$B$9:$CG$9,0))</f>
        <v>159366.625</v>
      </c>
      <c r="AV35" s="3">
        <f>INDEX('Model P&amp;L'!$B$10:$CG$89,MATCH($C35,'Model P&amp;L'!$C$10:$C$89,0),MATCH(AV$5,'Model P&amp;L'!$B$9:$CG$9,0))</f>
        <v>159391.625</v>
      </c>
      <c r="AW35" s="3">
        <f>INDEX('Model P&amp;L'!$B$10:$CG$89,MATCH($C35,'Model P&amp;L'!$C$10:$C$89,0),MATCH(AW$5,'Model P&amp;L'!$B$9:$CG$9,0))</f>
        <v>159416.625</v>
      </c>
      <c r="AX35" s="3">
        <f>INDEX('Model P&amp;L'!$B$10:$CG$89,MATCH($C35,'Model P&amp;L'!$C$10:$C$89,0),MATCH(AX$5,'Model P&amp;L'!$B$9:$CG$9,0))</f>
        <v>159441.625</v>
      </c>
      <c r="AY35" s="3">
        <f>INDEX('Model P&amp;L'!$B$10:$CG$89,MATCH($C35,'Model P&amp;L'!$C$10:$C$89,0),MATCH(AY$5,'Model P&amp;L'!$B$9:$CG$9,0))</f>
        <v>159466.625</v>
      </c>
      <c r="AZ35" s="16">
        <f>INDEX('Model P&amp;L'!$B$10:$CG$89,MATCH($C35,'Model P&amp;L'!$C$10:$C$89,0),MATCH(AZ$5,'Model P&amp;L'!$B$9:$CG$9,0))</f>
        <v>159491.625</v>
      </c>
      <c r="BA35" s="3">
        <f>INDEX('Model P&amp;L'!$B$10:$CG$89,MATCH($C35,'Model P&amp;L'!$C$10:$C$89,0),MATCH(BA$5,'Model P&amp;L'!$B$9:$CG$9,0))</f>
        <v>167374.53958333336</v>
      </c>
      <c r="BB35" s="3">
        <f>INDEX('Model P&amp;L'!$B$10:$CG$89,MATCH($C35,'Model P&amp;L'!$C$10:$C$89,0),MATCH(BB$5,'Model P&amp;L'!$B$9:$CG$9,0))</f>
        <v>167407.87291666667</v>
      </c>
      <c r="BC35" s="3">
        <f>INDEX('Model P&amp;L'!$B$10:$CG$89,MATCH($C35,'Model P&amp;L'!$C$10:$C$89,0),MATCH(BC$5,'Model P&amp;L'!$B$9:$CG$9,0))</f>
        <v>167441.20625000002</v>
      </c>
      <c r="BD35" s="3">
        <f>INDEX('Model P&amp;L'!$B$10:$CG$89,MATCH($C35,'Model P&amp;L'!$C$10:$C$89,0),MATCH(BD$5,'Model P&amp;L'!$B$9:$CG$9,0))</f>
        <v>167474.53958333336</v>
      </c>
      <c r="BE35" s="3">
        <f>INDEX('Model P&amp;L'!$B$10:$CG$89,MATCH($C35,'Model P&amp;L'!$C$10:$C$89,0),MATCH(BE$5,'Model P&amp;L'!$B$9:$CG$9,0))</f>
        <v>167507.87291666667</v>
      </c>
      <c r="BF35" s="3">
        <f>INDEX('Model P&amp;L'!$B$10:$CG$89,MATCH($C35,'Model P&amp;L'!$C$10:$C$89,0),MATCH(BF$5,'Model P&amp;L'!$B$9:$CG$9,0))</f>
        <v>167541.20625000002</v>
      </c>
      <c r="BG35" s="3">
        <f>INDEX('Model P&amp;L'!$B$10:$CG$89,MATCH($C35,'Model P&amp;L'!$C$10:$C$89,0),MATCH(BG$5,'Model P&amp;L'!$B$9:$CG$9,0))</f>
        <v>167574.53958333336</v>
      </c>
      <c r="BH35" s="3">
        <f>INDEX('Model P&amp;L'!$B$10:$CG$89,MATCH($C35,'Model P&amp;L'!$C$10:$C$89,0),MATCH(BH$5,'Model P&amp;L'!$B$9:$CG$9,0))</f>
        <v>167607.87291666667</v>
      </c>
      <c r="BI35" s="3">
        <f>INDEX('Model P&amp;L'!$B$10:$CG$89,MATCH($C35,'Model P&amp;L'!$C$10:$C$89,0),MATCH(BI$5,'Model P&amp;L'!$B$9:$CG$9,0))</f>
        <v>167641.20625000002</v>
      </c>
      <c r="BJ35" s="3">
        <f>INDEX('Model P&amp;L'!$B$10:$CG$89,MATCH($C35,'Model P&amp;L'!$C$10:$C$89,0),MATCH(BJ$5,'Model P&amp;L'!$B$9:$CG$9,0))</f>
        <v>167674.53958333336</v>
      </c>
      <c r="BK35" s="3">
        <f>INDEX('Model P&amp;L'!$B$10:$CG$89,MATCH($C35,'Model P&amp;L'!$C$10:$C$89,0),MATCH(BK$5,'Model P&amp;L'!$B$9:$CG$9,0))</f>
        <v>167707.87291666667</v>
      </c>
      <c r="BL35" s="16">
        <f>INDEX('Model P&amp;L'!$B$10:$CG$89,MATCH($C35,'Model P&amp;L'!$C$10:$C$89,0),MATCH(BL$5,'Model P&amp;L'!$B$9:$CG$9,0))</f>
        <v>167741.20625000002</v>
      </c>
      <c r="BM35" s="3">
        <f>INDEX('Model P&amp;L'!$B$10:$CG$89,MATCH($C35,'Model P&amp;L'!$C$10:$C$89,0),MATCH(BM$5,'Model P&amp;L'!$B$9:$CG$9,0))</f>
        <v>176016.59989583332</v>
      </c>
      <c r="BN35" s="3">
        <f>INDEX('Model P&amp;L'!$B$10:$CG$89,MATCH($C35,'Model P&amp;L'!$C$10:$C$89,0),MATCH(BN$5,'Model P&amp;L'!$B$9:$CG$9,0))</f>
        <v>176049.93322916664</v>
      </c>
      <c r="BO35" s="3">
        <f>INDEX('Model P&amp;L'!$B$10:$CG$89,MATCH($C35,'Model P&amp;L'!$C$10:$C$89,0),MATCH(BO$5,'Model P&amp;L'!$B$9:$CG$9,0))</f>
        <v>176083.26656249998</v>
      </c>
      <c r="BP35" s="3">
        <f>INDEX('Model P&amp;L'!$B$10:$CG$89,MATCH($C35,'Model P&amp;L'!$C$10:$C$89,0),MATCH(BP$5,'Model P&amp;L'!$B$9:$CG$9,0))</f>
        <v>176116.59989583332</v>
      </c>
      <c r="BQ35" s="3">
        <f>INDEX('Model P&amp;L'!$B$10:$CG$89,MATCH($C35,'Model P&amp;L'!$C$10:$C$89,0),MATCH(BQ$5,'Model P&amp;L'!$B$9:$CG$9,0))</f>
        <v>176149.93322916664</v>
      </c>
      <c r="BR35" s="3">
        <f>INDEX('Model P&amp;L'!$B$10:$CG$89,MATCH($C35,'Model P&amp;L'!$C$10:$C$89,0),MATCH(BR$5,'Model P&amp;L'!$B$9:$CG$9,0))</f>
        <v>176183.26656249998</v>
      </c>
      <c r="BS35" s="3">
        <f>INDEX('Model P&amp;L'!$B$10:$CG$89,MATCH($C35,'Model P&amp;L'!$C$10:$C$89,0),MATCH(BS$5,'Model P&amp;L'!$B$9:$CG$9,0))</f>
        <v>176216.59989583332</v>
      </c>
      <c r="BT35" s="3">
        <f>INDEX('Model P&amp;L'!$B$10:$CG$89,MATCH($C35,'Model P&amp;L'!$C$10:$C$89,0),MATCH(BT$5,'Model P&amp;L'!$B$9:$CG$9,0))</f>
        <v>176249.93322916664</v>
      </c>
      <c r="BU35" s="3">
        <f>INDEX('Model P&amp;L'!$B$10:$CG$89,MATCH($C35,'Model P&amp;L'!$C$10:$C$89,0),MATCH(BU$5,'Model P&amp;L'!$B$9:$CG$9,0))</f>
        <v>176283.26656249998</v>
      </c>
      <c r="BV35" s="3">
        <f>INDEX('Model P&amp;L'!$B$10:$CG$89,MATCH($C35,'Model P&amp;L'!$C$10:$C$89,0),MATCH(BV$5,'Model P&amp;L'!$B$9:$CG$9,0))</f>
        <v>176316.59989583332</v>
      </c>
      <c r="BW35" s="3">
        <f>INDEX('Model P&amp;L'!$B$10:$CG$89,MATCH($C35,'Model P&amp;L'!$C$10:$C$89,0),MATCH(BW$5,'Model P&amp;L'!$B$9:$CG$9,0))</f>
        <v>176349.93322916664</v>
      </c>
      <c r="BX35" s="16">
        <f>INDEX('Model P&amp;L'!$B$10:$CG$89,MATCH($C35,'Model P&amp;L'!$C$10:$C$89,0),MATCH(BX$5,'Model P&amp;L'!$B$9:$CG$9,0))</f>
        <v>176383.26656249998</v>
      </c>
      <c r="BY35" s="16"/>
      <c r="BZ35" s="3">
        <f>SUM(E35:P35)</f>
        <v>338331.22977785615</v>
      </c>
      <c r="CA35" s="3">
        <f>SUM(Q35:AB35)</f>
        <v>590104.27783264068</v>
      </c>
      <c r="CB35" s="3">
        <f>SUM(AC35:AN35)</f>
        <v>1630403.9845579844</v>
      </c>
      <c r="CC35" s="3">
        <f>SUM(AO35:AZ35)</f>
        <v>1912249.5</v>
      </c>
      <c r="CD35" s="3">
        <f>SUM(BA35:BL35)</f>
        <v>2010694.4750000003</v>
      </c>
      <c r="CE35" s="3">
        <f>SUM(BM35:BX35)</f>
        <v>2114399.1987499995</v>
      </c>
      <c r="CF35" s="152"/>
      <c r="CG35" s="3"/>
    </row>
    <row r="36" spans="2:87" ht="12.75" customHeight="1" x14ac:dyDescent="0.3">
      <c r="B36" s="610" t="s">
        <v>158</v>
      </c>
      <c r="C36" s="611"/>
      <c r="D36" s="610"/>
      <c r="E36" s="47">
        <f t="shared" ref="E36:BP36" si="67">IFERROR(+IF(E35/E$17&lt;0,"NM ",E35/E$17),"")</f>
        <v>0.27158595108061856</v>
      </c>
      <c r="F36" s="47">
        <f t="shared" si="67"/>
        <v>0.26183290791350161</v>
      </c>
      <c r="G36" s="47">
        <f t="shared" si="67"/>
        <v>0.31149344059190526</v>
      </c>
      <c r="H36" s="47">
        <f t="shared" si="67"/>
        <v>0.18187316627821468</v>
      </c>
      <c r="I36" s="47">
        <f t="shared" si="67"/>
        <v>0.34100913039611458</v>
      </c>
      <c r="J36" s="47">
        <f t="shared" si="67"/>
        <v>0.17003825108051188</v>
      </c>
      <c r="K36" s="47">
        <f t="shared" si="67"/>
        <v>0.20961849947478906</v>
      </c>
      <c r="L36" s="47">
        <f t="shared" si="67"/>
        <v>0.19677807075131407</v>
      </c>
      <c r="M36" s="47">
        <f t="shared" si="67"/>
        <v>0.13931308838207421</v>
      </c>
      <c r="N36" s="47">
        <f t="shared" si="67"/>
        <v>0.16212159630193168</v>
      </c>
      <c r="O36" s="47">
        <f t="shared" si="67"/>
        <v>0.1765718922356059</v>
      </c>
      <c r="P36" s="48">
        <f t="shared" si="67"/>
        <v>0.36668917438648679</v>
      </c>
      <c r="Q36" s="47">
        <f t="shared" si="67"/>
        <v>0.16597621422483327</v>
      </c>
      <c r="R36" s="47">
        <f t="shared" si="67"/>
        <v>0.26002194102222204</v>
      </c>
      <c r="S36" s="47">
        <f t="shared" si="67"/>
        <v>0.21150910271864387</v>
      </c>
      <c r="T36" s="47">
        <f t="shared" si="67"/>
        <v>0.31522054794303977</v>
      </c>
      <c r="U36" s="47">
        <f t="shared" si="67"/>
        <v>0.21280963206283082</v>
      </c>
      <c r="V36" s="47">
        <f t="shared" si="67"/>
        <v>0.26935478940366769</v>
      </c>
      <c r="W36" s="47">
        <f t="shared" si="67"/>
        <v>0.22423019955132387</v>
      </c>
      <c r="X36" s="47">
        <f t="shared" si="67"/>
        <v>0.29363923725924862</v>
      </c>
      <c r="Y36" s="47">
        <f t="shared" si="67"/>
        <v>0.20391071707278327</v>
      </c>
      <c r="Z36" s="47">
        <f t="shared" si="67"/>
        <v>0.16516200727748681</v>
      </c>
      <c r="AA36" s="47">
        <f t="shared" si="67"/>
        <v>0.23964804319418731</v>
      </c>
      <c r="AB36" s="48">
        <f t="shared" ref="AB36" si="68">IFERROR(+IF(AB35/AB$17&lt;0,"NM ",AB35/AB$17),"")</f>
        <v>0.33102379224223821</v>
      </c>
      <c r="AC36" s="47">
        <f t="shared" si="67"/>
        <v>0.19660579492255478</v>
      </c>
      <c r="AD36" s="47">
        <f t="shared" si="67"/>
        <v>0.20139468671384303</v>
      </c>
      <c r="AE36" s="47">
        <f t="shared" si="67"/>
        <v>0.35740597247022132</v>
      </c>
      <c r="AF36" s="47">
        <f t="shared" si="67"/>
        <v>0.37039342409192899</v>
      </c>
      <c r="AG36" s="47">
        <f t="shared" si="67"/>
        <v>0.32835010981669932</v>
      </c>
      <c r="AH36" s="47">
        <f t="shared" si="67"/>
        <v>0.36044068006005137</v>
      </c>
      <c r="AI36" s="47">
        <f t="shared" si="67"/>
        <v>0.34806677334499292</v>
      </c>
      <c r="AJ36" s="47">
        <f t="shared" si="67"/>
        <v>0.36094363783951267</v>
      </c>
      <c r="AK36" s="47">
        <f t="shared" si="67"/>
        <v>0.34418506216415012</v>
      </c>
      <c r="AL36" s="47">
        <f t="shared" si="67"/>
        <v>0.29512317579536423</v>
      </c>
      <c r="AM36" s="47">
        <f t="shared" si="67"/>
        <v>0.32204258941853187</v>
      </c>
      <c r="AN36" s="48">
        <f t="shared" si="67"/>
        <v>0.28700251712518376</v>
      </c>
      <c r="AO36" s="47">
        <f t="shared" si="67"/>
        <v>0.27791791489340562</v>
      </c>
      <c r="AP36" s="47">
        <f t="shared" si="67"/>
        <v>0.25669773741938495</v>
      </c>
      <c r="AQ36" s="47">
        <f t="shared" si="67"/>
        <v>0.24783974521767566</v>
      </c>
      <c r="AR36" s="47">
        <f t="shared" si="67"/>
        <v>0.25041759581930589</v>
      </c>
      <c r="AS36" s="47">
        <f t="shared" si="67"/>
        <v>0.23246802788601109</v>
      </c>
      <c r="AT36" s="47">
        <f t="shared" si="67"/>
        <v>0.24280834202591406</v>
      </c>
      <c r="AU36" s="47">
        <f t="shared" si="67"/>
        <v>0.23066665292798486</v>
      </c>
      <c r="AV36" s="47">
        <f t="shared" si="67"/>
        <v>0.2322862481091868</v>
      </c>
      <c r="AW36" s="47">
        <f t="shared" si="67"/>
        <v>0.22396316495758981</v>
      </c>
      <c r="AX36" s="47">
        <f t="shared" si="67"/>
        <v>0.20402631641871169</v>
      </c>
      <c r="AY36" s="47">
        <f t="shared" si="67"/>
        <v>0.21126235850014857</v>
      </c>
      <c r="AZ36" s="48">
        <f t="shared" si="67"/>
        <v>0.19643056833212597</v>
      </c>
      <c r="BA36" s="47">
        <f t="shared" si="67"/>
        <v>0.19575503467717981</v>
      </c>
      <c r="BB36" s="47">
        <f t="shared" si="67"/>
        <v>0.18584341807389071</v>
      </c>
      <c r="BC36" s="47">
        <f t="shared" si="67"/>
        <v>0.18098327116086918</v>
      </c>
      <c r="BD36" s="47">
        <f t="shared" si="67"/>
        <v>0.18103796859798402</v>
      </c>
      <c r="BE36" s="47">
        <f t="shared" si="67"/>
        <v>0.17226905066780934</v>
      </c>
      <c r="BF36" s="47">
        <f t="shared" si="67"/>
        <v>0.17629178120813269</v>
      </c>
      <c r="BG36" s="47">
        <f t="shared" si="67"/>
        <v>0.17055270797275437</v>
      </c>
      <c r="BH36" s="47">
        <f t="shared" si="67"/>
        <v>0.17033706498152532</v>
      </c>
      <c r="BI36" s="47">
        <f t="shared" si="67"/>
        <v>0.16578593580425099</v>
      </c>
      <c r="BJ36" s="47">
        <f t="shared" si="67"/>
        <v>0.15585174588277662</v>
      </c>
      <c r="BK36" s="47">
        <f t="shared" si="67"/>
        <v>0.15801042499617454</v>
      </c>
      <c r="BL36" s="48">
        <f t="shared" si="67"/>
        <v>0.1500248221642016</v>
      </c>
      <c r="BM36" s="47">
        <f t="shared" si="67"/>
        <v>0.15171975078406402</v>
      </c>
      <c r="BN36" s="47">
        <f t="shared" si="67"/>
        <v>0.14616030844567413</v>
      </c>
      <c r="BO36" s="47">
        <f t="shared" si="67"/>
        <v>0.14308036909565316</v>
      </c>
      <c r="BP36" s="47">
        <f t="shared" si="67"/>
        <v>0.14248668300008729</v>
      </c>
      <c r="BQ36" s="47">
        <f t="shared" ref="BQ36:BX36" si="69">IFERROR(+IF(BQ35/BQ$17&lt;0,"NM ",BQ35/BQ$17),"")</f>
        <v>0.13758558964410988</v>
      </c>
      <c r="BR36" s="47">
        <f t="shared" si="69"/>
        <v>0.13950081213507237</v>
      </c>
      <c r="BS36" s="47">
        <f t="shared" si="69"/>
        <v>0.13646910372546731</v>
      </c>
      <c r="BT36" s="47">
        <f t="shared" si="69"/>
        <v>0.13625094260078088</v>
      </c>
      <c r="BU36" s="47">
        <f t="shared" si="69"/>
        <v>0.1338826718887092</v>
      </c>
      <c r="BV36" s="47">
        <f t="shared" si="69"/>
        <v>0.12854176052123678</v>
      </c>
      <c r="BW36" s="47">
        <f t="shared" si="69"/>
        <v>0.12973070277085705</v>
      </c>
      <c r="BX36" s="48">
        <f t="shared" si="69"/>
        <v>0.12531103384827694</v>
      </c>
      <c r="BY36" s="48"/>
      <c r="BZ36" s="47"/>
      <c r="CA36" s="47">
        <f>+IF(CA35/CA$17&lt;0,"NM ",CA35/CA$17)</f>
        <v>0.2391632255468604</v>
      </c>
      <c r="CB36" s="47">
        <f>+IF(CB35/CB$17&lt;0,"NM ",CB35/CB$17)</f>
        <v>0.31574277381271987</v>
      </c>
      <c r="CC36" s="47">
        <f>+IF(CC35/CC$17&lt;0,"NM ",CC35/CC$17)</f>
        <v>0.2317691287506238</v>
      </c>
      <c r="CD36" s="47">
        <f>+IF(CD35/CD$17&lt;0,"NM ",CD35/CD$17)</f>
        <v>0.17095084116564202</v>
      </c>
      <c r="CE36" s="47">
        <f>+IF(CE35/CE$17&lt;0,"NM ",CE35/CE$17)</f>
        <v>0.13716787817449619</v>
      </c>
      <c r="CF36" s="152"/>
    </row>
    <row r="37" spans="2:87" s="2" customFormat="1" ht="9" customHeight="1" x14ac:dyDescent="0.3">
      <c r="B37" s="558"/>
      <c r="C37" s="609"/>
      <c r="D37" s="558"/>
      <c r="E37" s="3"/>
      <c r="F37" s="3"/>
      <c r="G37" s="3"/>
      <c r="H37" s="3"/>
      <c r="I37" s="3"/>
      <c r="J37" s="3"/>
      <c r="K37" s="3"/>
      <c r="L37" s="3"/>
      <c r="M37" s="3"/>
      <c r="N37" s="3"/>
      <c r="O37" s="3"/>
      <c r="P37" s="16"/>
      <c r="Q37" s="3"/>
      <c r="R37" s="3"/>
      <c r="S37" s="3"/>
      <c r="T37" s="3"/>
      <c r="U37" s="3"/>
      <c r="V37" s="3"/>
      <c r="W37" s="3"/>
      <c r="X37" s="3"/>
      <c r="Y37" s="3"/>
      <c r="Z37" s="3"/>
      <c r="AA37" s="3"/>
      <c r="AB37" s="16"/>
      <c r="AC37" s="3"/>
      <c r="AD37" s="3"/>
      <c r="AE37" s="3"/>
      <c r="AF37" s="3"/>
      <c r="AG37" s="3"/>
      <c r="AH37" s="3"/>
      <c r="AI37" s="3"/>
      <c r="AJ37" s="3"/>
      <c r="AK37" s="3"/>
      <c r="AL37" s="3"/>
      <c r="AM37" s="3"/>
      <c r="AN37" s="16"/>
      <c r="AO37" s="3"/>
      <c r="AP37" s="3"/>
      <c r="AQ37" s="3"/>
      <c r="AR37" s="3"/>
      <c r="AS37" s="3"/>
      <c r="AT37" s="3"/>
      <c r="AU37" s="3"/>
      <c r="AV37" s="3"/>
      <c r="AW37" s="3"/>
      <c r="AX37" s="3"/>
      <c r="AY37" s="3"/>
      <c r="AZ37" s="16"/>
      <c r="BA37" s="3"/>
      <c r="BB37" s="3"/>
      <c r="BC37" s="3"/>
      <c r="BD37" s="3"/>
      <c r="BE37" s="3"/>
      <c r="BF37" s="3"/>
      <c r="BG37" s="3"/>
      <c r="BH37" s="3"/>
      <c r="BI37" s="3"/>
      <c r="BJ37" s="3"/>
      <c r="BK37" s="3"/>
      <c r="BL37" s="16"/>
      <c r="BM37" s="3"/>
      <c r="BN37" s="3"/>
      <c r="BO37" s="3"/>
      <c r="BP37" s="3"/>
      <c r="BQ37" s="3"/>
      <c r="BR37" s="3"/>
      <c r="BS37" s="3"/>
      <c r="BT37" s="3"/>
      <c r="BU37" s="3"/>
      <c r="BV37" s="3"/>
      <c r="BW37" s="3"/>
      <c r="BX37" s="16"/>
      <c r="BY37" s="16"/>
      <c r="BZ37" s="3"/>
      <c r="CA37" s="3"/>
      <c r="CB37" s="146"/>
      <c r="CC37" s="146"/>
      <c r="CD37" s="146"/>
      <c r="CE37" s="146"/>
      <c r="CF37" s="155"/>
      <c r="CG37" s="42"/>
      <c r="CH37" s="42"/>
      <c r="CI37" s="42"/>
    </row>
    <row r="38" spans="2:87" s="2" customFormat="1" ht="12.75" customHeight="1" x14ac:dyDescent="0.3">
      <c r="B38" s="558" t="s">
        <v>12</v>
      </c>
      <c r="C38" s="609" t="s">
        <v>160</v>
      </c>
      <c r="D38" s="558"/>
      <c r="E38" s="3">
        <f>INDEX('Model P&amp;L'!$B$10:$CG$89,MATCH($C38,'Model P&amp;L'!$C$10:$C$89,0),MATCH(E$5,'Model P&amp;L'!$B$9:$CG$9,0))</f>
        <v>22144.80020878329</v>
      </c>
      <c r="F38" s="3">
        <f>INDEX('Model P&amp;L'!$B$10:$CG$89,MATCH($C38,'Model P&amp;L'!$C$10:$C$89,0),MATCH(F$5,'Model P&amp;L'!$B$9:$CG$9,0))</f>
        <v>16238.770914326848</v>
      </c>
      <c r="G38" s="3">
        <f>INDEX('Model P&amp;L'!$B$10:$CG$89,MATCH($C38,'Model P&amp;L'!$C$10:$C$89,0),MATCH(G$5,'Model P&amp;L'!$B$9:$CG$9,0))</f>
        <v>21106.979236861051</v>
      </c>
      <c r="H38" s="3">
        <f>INDEX('Model P&amp;L'!$B$10:$CG$89,MATCH($C38,'Model P&amp;L'!$C$10:$C$89,0),MATCH(H$5,'Model P&amp;L'!$B$9:$CG$9,0))</f>
        <v>21761.41806869498</v>
      </c>
      <c r="I38" s="3">
        <f>INDEX('Model P&amp;L'!$B$10:$CG$89,MATCH($C38,'Model P&amp;L'!$C$10:$C$89,0),MATCH(I$5,'Model P&amp;L'!$B$9:$CG$9,0))</f>
        <v>19083.784471830986</v>
      </c>
      <c r="J38" s="3">
        <f>INDEX('Model P&amp;L'!$B$10:$CG$89,MATCH($C38,'Model P&amp;L'!$C$10:$C$89,0),MATCH(J$5,'Model P&amp;L'!$B$9:$CG$9,0))</f>
        <v>17656.246925474185</v>
      </c>
      <c r="K38" s="3">
        <f>INDEX('Model P&amp;L'!$B$10:$CG$89,MATCH($C38,'Model P&amp;L'!$C$10:$C$89,0),MATCH(K$5,'Model P&amp;L'!$B$9:$CG$9,0))</f>
        <v>31449.314084544643</v>
      </c>
      <c r="L38" s="3">
        <f>INDEX('Model P&amp;L'!$B$10:$CG$89,MATCH($C38,'Model P&amp;L'!$C$10:$C$89,0),MATCH(L$5,'Model P&amp;L'!$B$9:$CG$9,0))</f>
        <v>24748.609340856528</v>
      </c>
      <c r="M38" s="3">
        <f>INDEX('Model P&amp;L'!$B$10:$CG$89,MATCH($C38,'Model P&amp;L'!$C$10:$C$89,0),MATCH(M$5,'Model P&amp;L'!$B$9:$CG$9,0))</f>
        <v>21430.569940239606</v>
      </c>
      <c r="N38" s="3">
        <f>INDEX('Model P&amp;L'!$B$10:$CG$89,MATCH($C38,'Model P&amp;L'!$C$10:$C$89,0),MATCH(N$5,'Model P&amp;L'!$B$9:$CG$9,0))</f>
        <v>30691.752058485559</v>
      </c>
      <c r="O38" s="3">
        <f>INDEX('Model P&amp;L'!$B$10:$CG$89,MATCH($C38,'Model P&amp;L'!$C$10:$C$89,0),MATCH(O$5,'Model P&amp;L'!$B$9:$CG$9,0))</f>
        <v>24547.417160493827</v>
      </c>
      <c r="P38" s="16">
        <f>INDEX('Model P&amp;L'!$B$10:$CG$89,MATCH($C38,'Model P&amp;L'!$C$10:$C$89,0),MATCH(P$5,'Model P&amp;L'!$B$9:$CG$9,0))</f>
        <v>37764.71370370371</v>
      </c>
      <c r="Q38" s="3">
        <f>INDEX('Model P&amp;L'!$B$10:$CG$89,MATCH($C38,'Model P&amp;L'!$C$10:$C$89,0),MATCH(Q$5,'Model P&amp;L'!$B$9:$CG$9,0))</f>
        <v>27631.981282051278</v>
      </c>
      <c r="R38" s="3">
        <f>INDEX('Model P&amp;L'!$B$10:$CG$89,MATCH($C38,'Model P&amp;L'!$C$10:$C$89,0),MATCH(R$5,'Model P&amp;L'!$B$9:$CG$9,0))</f>
        <v>31124.285033245164</v>
      </c>
      <c r="S38" s="3">
        <f>INDEX('Model P&amp;L'!$B$10:$CG$89,MATCH($C38,'Model P&amp;L'!$C$10:$C$89,0),MATCH(S$5,'Model P&amp;L'!$B$9:$CG$9,0))</f>
        <v>28000.702595419851</v>
      </c>
      <c r="T38" s="3">
        <f>INDEX('Model P&amp;L'!$B$10:$CG$89,MATCH($C38,'Model P&amp;L'!$C$10:$C$89,0),MATCH(T$5,'Model P&amp;L'!$B$9:$CG$9,0))</f>
        <v>27416.548492532333</v>
      </c>
      <c r="U38" s="3">
        <f>INDEX('Model P&amp;L'!$B$10:$CG$89,MATCH($C38,'Model P&amp;L'!$C$10:$C$89,0),MATCH(U$5,'Model P&amp;L'!$B$9:$CG$9,0))</f>
        <v>33158.823311258282</v>
      </c>
      <c r="V38" s="3">
        <f>INDEX('Model P&amp;L'!$B$10:$CG$89,MATCH($C38,'Model P&amp;L'!$C$10:$C$89,0),MATCH(V$5,'Model P&amp;L'!$B$9:$CG$9,0))</f>
        <v>28068.357306843278</v>
      </c>
      <c r="W38" s="3">
        <f>INDEX('Model P&amp;L'!$B$10:$CG$89,MATCH($C38,'Model P&amp;L'!$C$10:$C$89,0),MATCH(W$5,'Model P&amp;L'!$B$9:$CG$9,0))</f>
        <v>51330.990116805966</v>
      </c>
      <c r="X38" s="3">
        <f>INDEX('Model P&amp;L'!$B$10:$CG$89,MATCH($C38,'Model P&amp;L'!$C$10:$C$89,0),MATCH(X$5,'Model P&amp;L'!$B$9:$CG$9,0))</f>
        <v>31989.411080185568</v>
      </c>
      <c r="Y38" s="3">
        <f>INDEX('Model P&amp;L'!$B$10:$CG$89,MATCH($C38,'Model P&amp;L'!$C$10:$C$89,0),MATCH(Y$5,'Model P&amp;L'!$B$9:$CG$9,0))</f>
        <v>31885.82736249172</v>
      </c>
      <c r="Z38" s="3">
        <f>INDEX('Model P&amp;L'!$B$10:$CG$89,MATCH($C38,'Model P&amp;L'!$C$10:$C$89,0),MATCH(Z$5,'Model P&amp;L'!$B$9:$CG$9,0))</f>
        <v>30774.125411881942</v>
      </c>
      <c r="AA38" s="3">
        <f>INDEX('Model P&amp;L'!$B$10:$CG$89,MATCH($C38,'Model P&amp;L'!$C$10:$C$89,0),MATCH(AA$5,'Model P&amp;L'!$B$9:$CG$9,0))</f>
        <v>61599.819020611358</v>
      </c>
      <c r="AB38" s="16">
        <f>INDEX('Model P&amp;L'!$B$10:$CG$89,MATCH($C38,'Model P&amp;L'!$C$10:$C$89,0),MATCH(AB$5,'Model P&amp;L'!$B$9:$CG$9,0))</f>
        <v>51036.276509186326</v>
      </c>
      <c r="AC38" s="3">
        <f>INDEX('Model P&amp;L'!$B$10:$CG$89,MATCH($C38,'Model P&amp;L'!$C$10:$C$89,0),MATCH(AC$5,'Model P&amp;L'!$B$9:$CG$9,0))</f>
        <v>55687.954105867102</v>
      </c>
      <c r="AD38" s="3">
        <f>INDEX('Model P&amp;L'!$B$10:$CG$89,MATCH($C38,'Model P&amp;L'!$C$10:$C$89,0),MATCH(AD$5,'Model P&amp;L'!$B$9:$CG$9,0))</f>
        <v>41257.149305555555</v>
      </c>
      <c r="AE38" s="3">
        <f>INDEX('Model P&amp;L'!$B$10:$CG$89,MATCH($C38,'Model P&amp;L'!$C$10:$C$89,0),MATCH(AE$5,'Model P&amp;L'!$B$9:$CG$9,0))</f>
        <v>41512.934375000004</v>
      </c>
      <c r="AF38" s="3">
        <f>INDEX('Model P&amp;L'!$B$10:$CG$89,MATCH($C38,'Model P&amp;L'!$C$10:$C$89,0),MATCH(AF$5,'Model P&amp;L'!$B$9:$CG$9,0))</f>
        <v>41768.719444444447</v>
      </c>
      <c r="AG38" s="3">
        <f>INDEX('Model P&amp;L'!$B$10:$CG$89,MATCH($C38,'Model P&amp;L'!$C$10:$C$89,0),MATCH(AG$5,'Model P&amp;L'!$B$9:$CG$9,0))</f>
        <v>42024.504513888889</v>
      </c>
      <c r="AH38" s="3">
        <f>INDEX('Model P&amp;L'!$B$10:$CG$89,MATCH($C38,'Model P&amp;L'!$C$10:$C$89,0),MATCH(AH$5,'Model P&amp;L'!$B$9:$CG$9,0))</f>
        <v>42280.289583333324</v>
      </c>
      <c r="AI38" s="3">
        <f>INDEX('Model P&amp;L'!$B$10:$CG$89,MATCH($C38,'Model P&amp;L'!$C$10:$C$89,0),MATCH(AI$5,'Model P&amp;L'!$B$9:$CG$9,0))</f>
        <v>42536.074652777766</v>
      </c>
      <c r="AJ38" s="3">
        <f>INDEX('Model P&amp;L'!$B$10:$CG$89,MATCH($C38,'Model P&amp;L'!$C$10:$C$89,0),MATCH(AJ$5,'Model P&amp;L'!$B$9:$CG$9,0))</f>
        <v>42791.859722222216</v>
      </c>
      <c r="AK38" s="3">
        <f>INDEX('Model P&amp;L'!$B$10:$CG$89,MATCH($C38,'Model P&amp;L'!$C$10:$C$89,0),MATCH(AK$5,'Model P&amp;L'!$B$9:$CG$9,0))</f>
        <v>43047.644791666666</v>
      </c>
      <c r="AL38" s="3">
        <f>INDEX('Model P&amp;L'!$B$10:$CG$89,MATCH($C38,'Model P&amp;L'!$C$10:$C$89,0),MATCH(AL$5,'Model P&amp;L'!$B$9:$CG$9,0))</f>
        <v>43303.429861111108</v>
      </c>
      <c r="AM38" s="3">
        <f>INDEX('Model P&amp;L'!$B$10:$CG$89,MATCH($C38,'Model P&amp;L'!$C$10:$C$89,0),MATCH(AM$5,'Model P&amp;L'!$B$9:$CG$9,0))</f>
        <v>43559.21493055555</v>
      </c>
      <c r="AN38" s="16">
        <f>INDEX('Model P&amp;L'!$B$10:$CG$89,MATCH($C38,'Model P&amp;L'!$C$10:$C$89,0),MATCH(AN$5,'Model P&amp;L'!$B$9:$CG$9,0))</f>
        <v>43815</v>
      </c>
      <c r="AO38" s="3">
        <f>INDEX('Model P&amp;L'!$B$10:$CG$89,MATCH($C38,'Model P&amp;L'!$C$10:$C$89,0),MATCH(AO$5,'Model P&amp;L'!$B$9:$CG$9,0))</f>
        <v>53797.416666666672</v>
      </c>
      <c r="AP38" s="3">
        <f>INDEX('Model P&amp;L'!$B$10:$CG$89,MATCH($C38,'Model P&amp;L'!$C$10:$C$89,0),MATCH(AP$5,'Model P&amp;L'!$B$9:$CG$9,0))</f>
        <v>54089.083333333328</v>
      </c>
      <c r="AQ38" s="3">
        <f>INDEX('Model P&amp;L'!$B$10:$CG$89,MATCH($C38,'Model P&amp;L'!$C$10:$C$89,0),MATCH(AQ$5,'Model P&amp;L'!$B$9:$CG$9,0))</f>
        <v>54380.75</v>
      </c>
      <c r="AR38" s="3">
        <f>INDEX('Model P&amp;L'!$B$10:$CG$89,MATCH($C38,'Model P&amp;L'!$C$10:$C$89,0),MATCH(AR$5,'Model P&amp;L'!$B$9:$CG$9,0))</f>
        <v>54672.416666666672</v>
      </c>
      <c r="AS38" s="3">
        <f>INDEX('Model P&amp;L'!$B$10:$CG$89,MATCH($C38,'Model P&amp;L'!$C$10:$C$89,0),MATCH(AS$5,'Model P&amp;L'!$B$9:$CG$9,0))</f>
        <v>54964.083333333328</v>
      </c>
      <c r="AT38" s="3">
        <f>INDEX('Model P&amp;L'!$B$10:$CG$89,MATCH($C38,'Model P&amp;L'!$C$10:$C$89,0),MATCH(AT$5,'Model P&amp;L'!$B$9:$CG$9,0))</f>
        <v>65089.083333333336</v>
      </c>
      <c r="AU38" s="3">
        <f>INDEX('Model P&amp;L'!$B$10:$CG$89,MATCH($C38,'Model P&amp;L'!$C$10:$C$89,0),MATCH(AU$5,'Model P&amp;L'!$B$9:$CG$9,0))</f>
        <v>65380.750000000007</v>
      </c>
      <c r="AV38" s="3">
        <f>INDEX('Model P&amp;L'!$B$10:$CG$89,MATCH($C38,'Model P&amp;L'!$C$10:$C$89,0),MATCH(AV$5,'Model P&amp;L'!$B$9:$CG$9,0))</f>
        <v>65672.416666666657</v>
      </c>
      <c r="AW38" s="3">
        <f>INDEX('Model P&amp;L'!$B$10:$CG$89,MATCH($C38,'Model P&amp;L'!$C$10:$C$89,0),MATCH(AW$5,'Model P&amp;L'!$B$9:$CG$9,0))</f>
        <v>65964.083333333343</v>
      </c>
      <c r="AX38" s="3">
        <f>INDEX('Model P&amp;L'!$B$10:$CG$89,MATCH($C38,'Model P&amp;L'!$C$10:$C$89,0),MATCH(AX$5,'Model P&amp;L'!$B$9:$CG$9,0))</f>
        <v>66255.75</v>
      </c>
      <c r="AY38" s="3">
        <f>INDEX('Model P&amp;L'!$B$10:$CG$89,MATCH($C38,'Model P&amp;L'!$C$10:$C$89,0),MATCH(AY$5,'Model P&amp;L'!$B$9:$CG$9,0))</f>
        <v>66547.416666666657</v>
      </c>
      <c r="AZ38" s="16">
        <f>INDEX('Model P&amp;L'!$B$10:$CG$89,MATCH($C38,'Model P&amp;L'!$C$10:$C$89,0),MATCH(AZ$5,'Model P&amp;L'!$B$9:$CG$9,0))</f>
        <v>66839.083333333343</v>
      </c>
      <c r="BA38" s="3">
        <f>INDEX('Model P&amp;L'!$B$10:$CG$89,MATCH($C38,'Model P&amp;L'!$C$10:$C$89,0),MATCH(BA$5,'Model P&amp;L'!$B$9:$CG$9,0))</f>
        <v>75381.037500000006</v>
      </c>
      <c r="BB38" s="3">
        <f>INDEX('Model P&amp;L'!$B$10:$CG$89,MATCH($C38,'Model P&amp;L'!$C$10:$C$89,0),MATCH(BB$5,'Model P&amp;L'!$B$9:$CG$9,0))</f>
        <v>75714.370833333334</v>
      </c>
      <c r="BC38" s="3">
        <f>INDEX('Model P&amp;L'!$B$10:$CG$89,MATCH($C38,'Model P&amp;L'!$C$10:$C$89,0),MATCH(BC$5,'Model P&amp;L'!$B$9:$CG$9,0))</f>
        <v>89814.370833333334</v>
      </c>
      <c r="BD38" s="3">
        <f>INDEX('Model P&amp;L'!$B$10:$CG$89,MATCH($C38,'Model P&amp;L'!$C$10:$C$89,0),MATCH(BD$5,'Model P&amp;L'!$B$9:$CG$9,0))</f>
        <v>90147.704166666677</v>
      </c>
      <c r="BE38" s="3">
        <f>INDEX('Model P&amp;L'!$B$10:$CG$89,MATCH($C38,'Model P&amp;L'!$C$10:$C$89,0),MATCH(BE$5,'Model P&amp;L'!$B$9:$CG$9,0))</f>
        <v>90481.037499999991</v>
      </c>
      <c r="BF38" s="3">
        <f>INDEX('Model P&amp;L'!$B$10:$CG$89,MATCH($C38,'Model P&amp;L'!$C$10:$C$89,0),MATCH(BF$5,'Model P&amp;L'!$B$9:$CG$9,0))</f>
        <v>90814.370833333334</v>
      </c>
      <c r="BG38" s="3">
        <f>INDEX('Model P&amp;L'!$B$10:$CG$89,MATCH($C38,'Model P&amp;L'!$C$10:$C$89,0),MATCH(BG$5,'Model P&amp;L'!$B$9:$CG$9,0))</f>
        <v>91147.704166666677</v>
      </c>
      <c r="BH38" s="3">
        <f>INDEX('Model P&amp;L'!$B$10:$CG$89,MATCH($C38,'Model P&amp;L'!$C$10:$C$89,0),MATCH(BH$5,'Model P&amp;L'!$B$9:$CG$9,0))</f>
        <v>91481.037499999991</v>
      </c>
      <c r="BI38" s="3">
        <f>INDEX('Model P&amp;L'!$B$10:$CG$89,MATCH($C38,'Model P&amp;L'!$C$10:$C$89,0),MATCH(BI$5,'Model P&amp;L'!$B$9:$CG$9,0))</f>
        <v>91814.370833333334</v>
      </c>
      <c r="BJ38" s="3">
        <f>INDEX('Model P&amp;L'!$B$10:$CG$89,MATCH($C38,'Model P&amp;L'!$C$10:$C$89,0),MATCH(BJ$5,'Model P&amp;L'!$B$9:$CG$9,0))</f>
        <v>92147.704166666677</v>
      </c>
      <c r="BK38" s="3">
        <f>INDEX('Model P&amp;L'!$B$10:$CG$89,MATCH($C38,'Model P&amp;L'!$C$10:$C$89,0),MATCH(BK$5,'Model P&amp;L'!$B$9:$CG$9,0))</f>
        <v>92481.037499999991</v>
      </c>
      <c r="BL38" s="16">
        <f>INDEX('Model P&amp;L'!$B$10:$CG$89,MATCH($C38,'Model P&amp;L'!$C$10:$C$89,0),MATCH(BL$5,'Model P&amp;L'!$B$9:$CG$9,0))</f>
        <v>92814.370833333334</v>
      </c>
      <c r="BM38" s="3">
        <f>INDEX('Model P&amp;L'!$B$10:$CG$89,MATCH($C38,'Model P&amp;L'!$C$10:$C$89,0),MATCH(BM$5,'Model P&amp;L'!$B$9:$CG$9,0))</f>
        <v>96113.422708333339</v>
      </c>
      <c r="BN38" s="3">
        <f>INDEX('Model P&amp;L'!$B$10:$CG$89,MATCH($C38,'Model P&amp;L'!$C$10:$C$89,0),MATCH(BN$5,'Model P&amp;L'!$B$9:$CG$9,0))</f>
        <v>96496.756041666667</v>
      </c>
      <c r="BO38" s="3">
        <f>INDEX('Model P&amp;L'!$B$10:$CG$89,MATCH($C38,'Model P&amp;L'!$C$10:$C$89,0),MATCH(BO$5,'Model P&amp;L'!$B$9:$CG$9,0))</f>
        <v>96880.08937500001</v>
      </c>
      <c r="BP38" s="3">
        <f>INDEX('Model P&amp;L'!$B$10:$CG$89,MATCH($C38,'Model P&amp;L'!$C$10:$C$89,0),MATCH(BP$5,'Model P&amp;L'!$B$9:$CG$9,0))</f>
        <v>97263.422708333339</v>
      </c>
      <c r="BQ38" s="3">
        <f>INDEX('Model P&amp;L'!$B$10:$CG$89,MATCH($C38,'Model P&amp;L'!$C$10:$C$89,0),MATCH(BQ$5,'Model P&amp;L'!$B$9:$CG$9,0))</f>
        <v>97646.756041666667</v>
      </c>
      <c r="BR38" s="3">
        <f>INDEX('Model P&amp;L'!$B$10:$CG$89,MATCH($C38,'Model P&amp;L'!$C$10:$C$89,0),MATCH(BR$5,'Model P&amp;L'!$B$9:$CG$9,0))</f>
        <v>98030.08937500001</v>
      </c>
      <c r="BS38" s="3">
        <f>INDEX('Model P&amp;L'!$B$10:$CG$89,MATCH($C38,'Model P&amp;L'!$C$10:$C$89,0),MATCH(BS$5,'Model P&amp;L'!$B$9:$CG$9,0))</f>
        <v>98413.422708333339</v>
      </c>
      <c r="BT38" s="3">
        <f>INDEX('Model P&amp;L'!$B$10:$CG$89,MATCH($C38,'Model P&amp;L'!$C$10:$C$89,0),MATCH(BT$5,'Model P&amp;L'!$B$9:$CG$9,0))</f>
        <v>98796.756041666667</v>
      </c>
      <c r="BU38" s="3">
        <f>INDEX('Model P&amp;L'!$B$10:$CG$89,MATCH($C38,'Model P&amp;L'!$C$10:$C$89,0),MATCH(BU$5,'Model P&amp;L'!$B$9:$CG$9,0))</f>
        <v>99180.08937500001</v>
      </c>
      <c r="BV38" s="3">
        <f>INDEX('Model P&amp;L'!$B$10:$CG$89,MATCH($C38,'Model P&amp;L'!$C$10:$C$89,0),MATCH(BV$5,'Model P&amp;L'!$B$9:$CG$9,0))</f>
        <v>99563.422708333339</v>
      </c>
      <c r="BW38" s="3">
        <f>INDEX('Model P&amp;L'!$B$10:$CG$89,MATCH($C38,'Model P&amp;L'!$C$10:$C$89,0),MATCH(BW$5,'Model P&amp;L'!$B$9:$CG$9,0))</f>
        <v>99946.756041666667</v>
      </c>
      <c r="BX38" s="16">
        <f>INDEX('Model P&amp;L'!$B$10:$CG$89,MATCH($C38,'Model P&amp;L'!$C$10:$C$89,0),MATCH(BX$5,'Model P&amp;L'!$B$9:$CG$9,0))</f>
        <v>100330.08937500001</v>
      </c>
      <c r="BY38" s="16"/>
      <c r="BZ38" s="3">
        <f>SUM(E38:P38)</f>
        <v>288624.37611429516</v>
      </c>
      <c r="CA38" s="3">
        <f>SUM(Q38:AB38)</f>
        <v>434017.147522513</v>
      </c>
      <c r="CB38" s="3">
        <f>SUM(AC38:AN38)</f>
        <v>523584.77528642258</v>
      </c>
      <c r="CC38" s="3">
        <f>SUM(AO38:AZ38)</f>
        <v>733652.33333333337</v>
      </c>
      <c r="CD38" s="3">
        <f>SUM(BA38:BL38)</f>
        <v>1064239.1166666667</v>
      </c>
      <c r="CE38" s="3">
        <f>SUM(BM38:BX38)</f>
        <v>1178661.0725</v>
      </c>
      <c r="CF38" s="152"/>
      <c r="CG38" s="3"/>
    </row>
    <row r="39" spans="2:87" ht="12.75" customHeight="1" x14ac:dyDescent="0.3">
      <c r="B39" s="610" t="s">
        <v>158</v>
      </c>
      <c r="C39" s="610"/>
      <c r="D39" s="610"/>
      <c r="E39" s="47">
        <f t="shared" ref="E39:AJ39" si="70">IFERROR(+IF(E38/E$17&lt;0,"NM ",E38/E$17),"")</f>
        <v>0.23792885824043106</v>
      </c>
      <c r="F39" s="47">
        <f t="shared" si="70"/>
        <v>0.1874757517356887</v>
      </c>
      <c r="G39" s="47">
        <f t="shared" si="70"/>
        <v>0.18749527962923609</v>
      </c>
      <c r="H39" s="47">
        <f t="shared" si="70"/>
        <v>0.17736055359533917</v>
      </c>
      <c r="I39" s="47">
        <f t="shared" si="70"/>
        <v>0.1579619113460709</v>
      </c>
      <c r="J39" s="47">
        <f t="shared" si="70"/>
        <v>0.15103736587429775</v>
      </c>
      <c r="K39" s="47">
        <f t="shared" si="70"/>
        <v>0.24602378624349425</v>
      </c>
      <c r="L39" s="47">
        <f t="shared" si="70"/>
        <v>0.18211131740737299</v>
      </c>
      <c r="M39" s="47">
        <f t="shared" si="70"/>
        <v>0.16047990482768529</v>
      </c>
      <c r="N39" s="47">
        <f t="shared" si="70"/>
        <v>0.17630707261481066</v>
      </c>
      <c r="O39" s="47">
        <f t="shared" si="70"/>
        <v>0.18198682885013315</v>
      </c>
      <c r="P39" s="48">
        <f t="shared" si="70"/>
        <v>0.29008690078302707</v>
      </c>
      <c r="Q39" s="47">
        <f t="shared" si="70"/>
        <v>0.1542808600429626</v>
      </c>
      <c r="R39" s="47">
        <f t="shared" si="70"/>
        <v>0.18789664857270527</v>
      </c>
      <c r="S39" s="47">
        <f t="shared" si="70"/>
        <v>0.15066126040596514</v>
      </c>
      <c r="T39" s="47">
        <f t="shared" si="70"/>
        <v>0.17071434824602133</v>
      </c>
      <c r="U39" s="47">
        <f t="shared" si="70"/>
        <v>0.16217678763461937</v>
      </c>
      <c r="V39" s="47">
        <f t="shared" si="70"/>
        <v>0.15923776813784771</v>
      </c>
      <c r="W39" s="47">
        <f t="shared" si="70"/>
        <v>0.22626992090934847</v>
      </c>
      <c r="X39" s="47">
        <f t="shared" si="70"/>
        <v>0.16809622595841084</v>
      </c>
      <c r="Y39" s="47">
        <f t="shared" si="70"/>
        <v>0.15160639826821687</v>
      </c>
      <c r="Z39" s="47">
        <f t="shared" si="70"/>
        <v>0.10713759790533497</v>
      </c>
      <c r="AA39" s="47">
        <f t="shared" si="70"/>
        <v>0.28392953650492481</v>
      </c>
      <c r="AB39" s="48">
        <f t="shared" ref="AB39" si="71">IFERROR(+IF(AB38/AB$17&lt;0,"NM ",AB38/AB$17),"")</f>
        <v>0.19348869304845828</v>
      </c>
      <c r="AC39" s="47">
        <f t="shared" si="70"/>
        <v>0.16417062269079111</v>
      </c>
      <c r="AD39" s="47">
        <f t="shared" si="70"/>
        <v>0.10760655167062901</v>
      </c>
      <c r="AE39" s="47">
        <f t="shared" si="70"/>
        <v>0.10295681690152229</v>
      </c>
      <c r="AF39" s="47">
        <f t="shared" si="70"/>
        <v>0.10733628656932535</v>
      </c>
      <c r="AG39" s="47">
        <f t="shared" si="70"/>
        <v>9.571812625432298E-2</v>
      </c>
      <c r="AH39" s="47">
        <f t="shared" si="70"/>
        <v>0.1056935467015237</v>
      </c>
      <c r="AI39" s="47">
        <f t="shared" si="70"/>
        <v>9.766937903300027E-2</v>
      </c>
      <c r="AJ39" s="47">
        <f t="shared" si="70"/>
        <v>0.10187440978752452</v>
      </c>
      <c r="AK39" s="47">
        <f t="shared" ref="AK39:BL39" si="72">IFERROR(+IF(AK38/AK$17&lt;0,"NM ",AK38/AK$17),"")</f>
        <v>9.770844071671328E-2</v>
      </c>
      <c r="AL39" s="47">
        <f t="shared" si="72"/>
        <v>8.4264065714959452E-2</v>
      </c>
      <c r="AM39" s="47">
        <f t="shared" si="72"/>
        <v>9.2477545237959105E-2</v>
      </c>
      <c r="AN39" s="48">
        <f t="shared" si="72"/>
        <v>8.2885319294338136E-2</v>
      </c>
      <c r="AO39" s="47">
        <f t="shared" si="72"/>
        <v>9.39051802326029E-2</v>
      </c>
      <c r="AP39" s="47">
        <f t="shared" si="72"/>
        <v>8.7191683146634738E-2</v>
      </c>
      <c r="AQ39" s="47">
        <f t="shared" si="72"/>
        <v>8.4623575245260055E-2</v>
      </c>
      <c r="AR39" s="47">
        <f t="shared" si="72"/>
        <v>8.5948869812195197E-2</v>
      </c>
      <c r="AS39" s="47">
        <f t="shared" si="72"/>
        <v>8.0201247403165685E-2</v>
      </c>
      <c r="AT39" s="47">
        <f t="shared" si="72"/>
        <v>9.918420505723613E-2</v>
      </c>
      <c r="AU39" s="47">
        <f t="shared" si="72"/>
        <v>9.4631851357970018E-2</v>
      </c>
      <c r="AV39" s="47">
        <f t="shared" si="72"/>
        <v>9.5706404095969436E-2</v>
      </c>
      <c r="AW39" s="47">
        <f t="shared" si="72"/>
        <v>9.2672422822020831E-2</v>
      </c>
      <c r="AX39" s="47">
        <f t="shared" si="72"/>
        <v>8.4782857764144445E-2</v>
      </c>
      <c r="AY39" s="47">
        <f t="shared" si="72"/>
        <v>8.8162423937247644E-2</v>
      </c>
      <c r="AZ39" s="48">
        <f t="shared" si="72"/>
        <v>8.2319301254626984E-2</v>
      </c>
      <c r="BA39" s="47">
        <f t="shared" si="72"/>
        <v>8.8162857066246839E-2</v>
      </c>
      <c r="BB39" s="47">
        <f t="shared" si="72"/>
        <v>8.4052304278336543E-2</v>
      </c>
      <c r="BC39" s="47">
        <f t="shared" si="72"/>
        <v>9.7078246118237246E-2</v>
      </c>
      <c r="BD39" s="47">
        <f t="shared" si="72"/>
        <v>9.7448586971541656E-2</v>
      </c>
      <c r="BE39" s="47">
        <f t="shared" si="72"/>
        <v>9.3052834843875415E-2</v>
      </c>
      <c r="BF39" s="47">
        <f t="shared" si="72"/>
        <v>9.5557550001250657E-2</v>
      </c>
      <c r="BG39" s="47">
        <f t="shared" si="72"/>
        <v>9.2767599480074195E-2</v>
      </c>
      <c r="BH39" s="47">
        <f t="shared" si="72"/>
        <v>9.2970641283434255E-2</v>
      </c>
      <c r="BI39" s="47">
        <f t="shared" si="72"/>
        <v>9.0798269288179217E-2</v>
      </c>
      <c r="BJ39" s="47">
        <f t="shared" si="72"/>
        <v>8.565033551994386E-2</v>
      </c>
      <c r="BK39" s="47">
        <f t="shared" si="72"/>
        <v>8.7133464788044124E-2</v>
      </c>
      <c r="BL39" s="48">
        <f t="shared" si="72"/>
        <v>8.3011561618319352E-2</v>
      </c>
      <c r="BM39" s="47">
        <f t="shared" ref="BM39:BX39" si="73">IFERROR(+IF(BM38/BM$17&lt;0,"NM ",BM38/BM$17),"")</f>
        <v>8.2846189217048533E-2</v>
      </c>
      <c r="BN39" s="47">
        <f t="shared" si="73"/>
        <v>8.0113609635384525E-2</v>
      </c>
      <c r="BO39" s="47">
        <f t="shared" si="73"/>
        <v>7.872206835096815E-2</v>
      </c>
      <c r="BP39" s="47">
        <f t="shared" si="73"/>
        <v>7.8690722436969243E-2</v>
      </c>
      <c r="BQ39" s="47">
        <f t="shared" si="73"/>
        <v>7.6269041154554046E-2</v>
      </c>
      <c r="BR39" s="47">
        <f t="shared" si="73"/>
        <v>7.7619613646083718E-2</v>
      </c>
      <c r="BS39" s="47">
        <f t="shared" si="73"/>
        <v>7.621524646089467E-2</v>
      </c>
      <c r="BT39" s="47">
        <f t="shared" si="73"/>
        <v>7.6375354531759143E-2</v>
      </c>
      <c r="BU39" s="47">
        <f t="shared" si="73"/>
        <v>7.5324763504868358E-2</v>
      </c>
      <c r="BV39" s="47">
        <f t="shared" si="73"/>
        <v>7.2585664911926945E-2</v>
      </c>
      <c r="BW39" s="47">
        <f t="shared" si="73"/>
        <v>7.3525193140296222E-2</v>
      </c>
      <c r="BX39" s="48">
        <f t="shared" si="73"/>
        <v>7.1279251545193073E-2</v>
      </c>
      <c r="BY39" s="48"/>
      <c r="BZ39" s="47"/>
      <c r="CA39" s="47">
        <f>+IF(CA38/CA$17&lt;0,"NM ",CA38/CA$17)</f>
        <v>0.1759027087981401</v>
      </c>
      <c r="CB39" s="47">
        <f>+IF(CB38/CB$17&lt;0,"NM ",CB38/CB$17)</f>
        <v>0.10139702235815116</v>
      </c>
      <c r="CC39" s="47">
        <f>+IF(CC38/CC$17&lt;0,"NM ",CC38/CC$17)</f>
        <v>8.8920385181185252E-2</v>
      </c>
      <c r="CD39" s="47">
        <f>+IF(CD38/CD$17&lt;0,"NM ",CD38/CD$17)</f>
        <v>9.0482454921723729E-2</v>
      </c>
      <c r="CE39" s="47">
        <f>+IF(CE38/CE$17&lt;0,"NM ",CE38/CE$17)</f>
        <v>7.6463535597857055E-2</v>
      </c>
      <c r="CF39" s="152"/>
    </row>
    <row r="40" spans="2:87" s="2" customFormat="1" ht="9" customHeight="1" x14ac:dyDescent="0.3">
      <c r="B40" s="605"/>
      <c r="C40" s="605"/>
      <c r="D40" s="605"/>
      <c r="E40" s="3"/>
      <c r="F40" s="3"/>
      <c r="G40" s="3"/>
      <c r="H40" s="3"/>
      <c r="I40" s="3"/>
      <c r="J40" s="3"/>
      <c r="K40" s="3"/>
      <c r="L40" s="3"/>
      <c r="M40" s="3"/>
      <c r="N40" s="3"/>
      <c r="O40" s="3"/>
      <c r="P40" s="16"/>
      <c r="Q40" s="3"/>
      <c r="R40" s="3"/>
      <c r="S40" s="3"/>
      <c r="T40" s="3"/>
      <c r="U40" s="3"/>
      <c r="V40" s="3"/>
      <c r="W40" s="3"/>
      <c r="X40" s="3"/>
      <c r="Y40" s="3"/>
      <c r="Z40" s="3"/>
      <c r="AA40" s="3"/>
      <c r="AB40" s="16"/>
      <c r="AC40" s="3"/>
      <c r="AD40" s="3"/>
      <c r="AE40" s="3"/>
      <c r="AF40" s="3"/>
      <c r="AG40" s="3"/>
      <c r="AH40" s="3"/>
      <c r="AI40" s="3"/>
      <c r="AJ40" s="3"/>
      <c r="AK40" s="3"/>
      <c r="AL40" s="3"/>
      <c r="AM40" s="3"/>
      <c r="AN40" s="16"/>
      <c r="AO40" s="3"/>
      <c r="AP40" s="3"/>
      <c r="AQ40" s="3"/>
      <c r="AR40" s="3"/>
      <c r="AS40" s="3"/>
      <c r="AT40" s="3"/>
      <c r="AU40" s="3"/>
      <c r="AV40" s="3"/>
      <c r="AW40" s="3"/>
      <c r="AX40" s="3"/>
      <c r="AY40" s="3"/>
      <c r="AZ40" s="16"/>
      <c r="BA40" s="3"/>
      <c r="BB40" s="3"/>
      <c r="BC40" s="3"/>
      <c r="BD40" s="3"/>
      <c r="BE40" s="3"/>
      <c r="BF40" s="3"/>
      <c r="BG40" s="3"/>
      <c r="BH40" s="3"/>
      <c r="BI40" s="3"/>
      <c r="BJ40" s="3"/>
      <c r="BK40" s="3"/>
      <c r="BL40" s="16"/>
      <c r="BM40" s="3"/>
      <c r="BN40" s="3"/>
      <c r="BO40" s="3"/>
      <c r="BP40" s="3"/>
      <c r="BQ40" s="3"/>
      <c r="BR40" s="3"/>
      <c r="BS40" s="3"/>
      <c r="BT40" s="3"/>
      <c r="BU40" s="3"/>
      <c r="BV40" s="3"/>
      <c r="BW40" s="3"/>
      <c r="BX40" s="16"/>
      <c r="BY40" s="16"/>
      <c r="BZ40" s="3"/>
      <c r="CA40" s="3"/>
      <c r="CB40" s="146"/>
      <c r="CC40" s="146"/>
      <c r="CD40" s="146"/>
      <c r="CE40" s="146"/>
      <c r="CF40" s="155"/>
      <c r="CG40" s="42"/>
      <c r="CH40" s="42"/>
    </row>
    <row r="41" spans="2:87" ht="12.75" customHeight="1" x14ac:dyDescent="0.3">
      <c r="B41" s="558" t="s">
        <v>13</v>
      </c>
      <c r="C41" s="558"/>
      <c r="D41" s="558"/>
      <c r="E41" s="27">
        <f>+E32+E35+E38</f>
        <v>60998.694967602583</v>
      </c>
      <c r="F41" s="27">
        <f t="shared" ref="F41:AZ41" si="74">+F32+F35+F38</f>
        <v>51619.594168466516</v>
      </c>
      <c r="G41" s="27">
        <f t="shared" si="74"/>
        <v>70164.424946004321</v>
      </c>
      <c r="H41" s="27">
        <f t="shared" si="74"/>
        <v>57928.6980174364</v>
      </c>
      <c r="I41" s="27">
        <f t="shared" si="74"/>
        <v>79862.358873239442</v>
      </c>
      <c r="J41" s="27">
        <f t="shared" si="74"/>
        <v>55330.09733920799</v>
      </c>
      <c r="K41" s="27">
        <f t="shared" si="74"/>
        <v>86800.347702850704</v>
      </c>
      <c r="L41" s="27">
        <f t="shared" si="74"/>
        <v>65483.680348455186</v>
      </c>
      <c r="M41" s="27">
        <f t="shared" si="74"/>
        <v>63086.803208696649</v>
      </c>
      <c r="N41" s="27">
        <f t="shared" si="74"/>
        <v>79051.436097107799</v>
      </c>
      <c r="O41" s="27">
        <f t="shared" si="74"/>
        <v>88799.81222222223</v>
      </c>
      <c r="P41" s="28">
        <f t="shared" si="74"/>
        <v>130492.35666666669</v>
      </c>
      <c r="Q41" s="27">
        <f t="shared" si="74"/>
        <v>79941.674423076925</v>
      </c>
      <c r="R41" s="27">
        <f t="shared" si="74"/>
        <v>101701.77032762565</v>
      </c>
      <c r="S41" s="27">
        <f t="shared" si="74"/>
        <v>93873.700801526706</v>
      </c>
      <c r="T41" s="27">
        <f t="shared" si="74"/>
        <v>110615.98514814142</v>
      </c>
      <c r="U41" s="27">
        <f t="shared" si="74"/>
        <v>99430.677781456965</v>
      </c>
      <c r="V41" s="27">
        <f t="shared" si="74"/>
        <v>106550.87433774835</v>
      </c>
      <c r="W41" s="27">
        <f t="shared" si="74"/>
        <v>176960.65691294437</v>
      </c>
      <c r="X41" s="27">
        <f t="shared" si="74"/>
        <v>129621.58137176938</v>
      </c>
      <c r="Y41" s="27">
        <f t="shared" si="74"/>
        <v>112154.09413518885</v>
      </c>
      <c r="Z41" s="27">
        <f t="shared" si="74"/>
        <v>109647.32308867294</v>
      </c>
      <c r="AA41" s="27">
        <f t="shared" si="74"/>
        <v>164119.65385926294</v>
      </c>
      <c r="AB41" s="28">
        <f t="shared" ref="AB41" si="75">+AB32+AB35+AB38</f>
        <v>201138.19520669285</v>
      </c>
      <c r="AC41" s="27">
        <f t="shared" si="74"/>
        <v>152773.8594483074</v>
      </c>
      <c r="AD41" s="27">
        <f t="shared" si="74"/>
        <v>169557.75833333333</v>
      </c>
      <c r="AE41" s="27">
        <f t="shared" si="74"/>
        <v>303080.26366666669</v>
      </c>
      <c r="AF41" s="27">
        <f t="shared" si="74"/>
        <v>269847.95666666672</v>
      </c>
      <c r="AG41" s="27">
        <f t="shared" si="74"/>
        <v>265584.72250000009</v>
      </c>
      <c r="AH41" s="27">
        <f t="shared" si="74"/>
        <v>296704.82166666666</v>
      </c>
      <c r="AI41" s="27">
        <f t="shared" si="74"/>
        <v>286160.33750000002</v>
      </c>
      <c r="AJ41" s="27">
        <f t="shared" si="74"/>
        <v>287240.85333333333</v>
      </c>
      <c r="AK41" s="27">
        <f t="shared" si="74"/>
        <v>327865.1191666667</v>
      </c>
      <c r="AL41" s="27">
        <f t="shared" si="74"/>
        <v>294626.88500000001</v>
      </c>
      <c r="AM41" s="27">
        <f t="shared" si="74"/>
        <v>295826.15083333338</v>
      </c>
      <c r="AN41" s="28">
        <f t="shared" si="74"/>
        <v>348859.79166666674</v>
      </c>
      <c r="AO41" s="27">
        <f t="shared" si="74"/>
        <v>310893.77083333331</v>
      </c>
      <c r="AP41" s="27">
        <f t="shared" si="74"/>
        <v>311427.10416666669</v>
      </c>
      <c r="AQ41" s="27">
        <f t="shared" si="74"/>
        <v>363375.02083333337</v>
      </c>
      <c r="AR41" s="27">
        <f t="shared" si="74"/>
        <v>319970.85416666669</v>
      </c>
      <c r="AS41" s="27">
        <f t="shared" si="74"/>
        <v>314566.6875</v>
      </c>
      <c r="AT41" s="27">
        <f t="shared" si="74"/>
        <v>357248.19791666669</v>
      </c>
      <c r="AU41" s="27">
        <f t="shared" si="74"/>
        <v>332710.4375</v>
      </c>
      <c r="AV41" s="27">
        <f t="shared" si="74"/>
        <v>333718.77083333337</v>
      </c>
      <c r="AW41" s="27">
        <f t="shared" si="74"/>
        <v>387095.85416666674</v>
      </c>
      <c r="AX41" s="27">
        <f t="shared" si="74"/>
        <v>341910.4375</v>
      </c>
      <c r="AY41" s="27">
        <f t="shared" si="74"/>
        <v>342443.77083333337</v>
      </c>
      <c r="AZ41" s="28">
        <f t="shared" si="74"/>
        <v>407102.10416666674</v>
      </c>
      <c r="BA41" s="27">
        <f t="shared" ref="BA41:BL41" si="76">+BA32+BA35+BA38</f>
        <v>355822.20937499998</v>
      </c>
      <c r="BB41" s="27">
        <f t="shared" si="76"/>
        <v>356430.54270833335</v>
      </c>
      <c r="BC41" s="27">
        <f t="shared" si="76"/>
        <v>431126.37604166672</v>
      </c>
      <c r="BD41" s="27">
        <f t="shared" si="76"/>
        <v>378890.95937500003</v>
      </c>
      <c r="BE41" s="27">
        <f t="shared" si="76"/>
        <v>372374.29270833335</v>
      </c>
      <c r="BF41" s="27">
        <f t="shared" si="76"/>
        <v>411234.96979166672</v>
      </c>
      <c r="BG41" s="27">
        <f t="shared" si="76"/>
        <v>382022.20937500003</v>
      </c>
      <c r="BH41" s="27">
        <f t="shared" si="76"/>
        <v>383105.54270833335</v>
      </c>
      <c r="BI41" s="27">
        <f t="shared" si="76"/>
        <v>445463.87604166672</v>
      </c>
      <c r="BJ41" s="27">
        <f t="shared" si="76"/>
        <v>392634.70937500003</v>
      </c>
      <c r="BK41" s="27">
        <f t="shared" si="76"/>
        <v>393243.04270833335</v>
      </c>
      <c r="BL41" s="28">
        <f t="shared" si="76"/>
        <v>468663.87604166672</v>
      </c>
      <c r="BM41" s="27">
        <f t="shared" ref="BM41:BX41" si="77">+BM32+BM35+BM38</f>
        <v>401192.90317708335</v>
      </c>
      <c r="BN41" s="27">
        <f t="shared" si="77"/>
        <v>401876.23651041667</v>
      </c>
      <c r="BO41" s="27">
        <f t="shared" si="77"/>
        <v>464903.31984374998</v>
      </c>
      <c r="BP41" s="27">
        <f t="shared" si="77"/>
        <v>403242.90317708335</v>
      </c>
      <c r="BQ41" s="27">
        <f t="shared" si="77"/>
        <v>395613.73651041667</v>
      </c>
      <c r="BR41" s="27">
        <f t="shared" si="77"/>
        <v>437859.56984374998</v>
      </c>
      <c r="BS41" s="27">
        <f t="shared" si="77"/>
        <v>405292.90317708335</v>
      </c>
      <c r="BT41" s="27">
        <f t="shared" si="77"/>
        <v>405976.23651041667</v>
      </c>
      <c r="BU41" s="27">
        <f t="shared" si="77"/>
        <v>469003.31984374998</v>
      </c>
      <c r="BV41" s="27">
        <f t="shared" si="77"/>
        <v>415655.40317708335</v>
      </c>
      <c r="BW41" s="27">
        <f t="shared" si="77"/>
        <v>416338.73651041667</v>
      </c>
      <c r="BX41" s="28">
        <f t="shared" si="77"/>
        <v>491834.56984374998</v>
      </c>
      <c r="BY41" s="28"/>
      <c r="BZ41" s="27">
        <f t="shared" ref="BZ41" si="78">+BZ32+BZ35+BZ38</f>
        <v>889618.30455795652</v>
      </c>
      <c r="CA41" s="27">
        <f>+CA32+CA35+CA38</f>
        <v>1485756.1873941075</v>
      </c>
      <c r="CB41" s="27">
        <f t="shared" ref="CB41:CC41" si="79">+CB32+CB35+CB38</f>
        <v>3298128.5197816407</v>
      </c>
      <c r="CC41" s="27">
        <f t="shared" si="79"/>
        <v>4122463.0104166665</v>
      </c>
      <c r="CD41" s="27">
        <f t="shared" ref="CD41" si="80">+CD32+CD35+CD38</f>
        <v>4771012.6062500011</v>
      </c>
      <c r="CE41" s="27">
        <f t="shared" ref="CE41" si="81">+CE32+CE35+CE38</f>
        <v>5108789.8381249988</v>
      </c>
      <c r="CF41" s="152"/>
    </row>
    <row r="42" spans="2:87" ht="9" customHeight="1" x14ac:dyDescent="0.3">
      <c r="B42" s="605"/>
      <c r="C42" s="605"/>
      <c r="D42" s="605"/>
      <c r="E42" s="3"/>
      <c r="F42" s="3"/>
      <c r="G42" s="3"/>
      <c r="H42" s="3"/>
      <c r="I42" s="3"/>
      <c r="J42" s="3"/>
      <c r="K42" s="3"/>
      <c r="L42" s="3"/>
      <c r="M42" s="3"/>
      <c r="N42" s="3"/>
      <c r="O42" s="3"/>
      <c r="P42" s="16"/>
      <c r="Q42" s="3"/>
      <c r="R42" s="3"/>
      <c r="S42" s="3"/>
      <c r="T42" s="3"/>
      <c r="U42" s="3"/>
      <c r="V42" s="3"/>
      <c r="W42" s="3"/>
      <c r="X42" s="3"/>
      <c r="Y42" s="3"/>
      <c r="Z42" s="3"/>
      <c r="AA42" s="3"/>
      <c r="AB42" s="16"/>
      <c r="AC42" s="3"/>
      <c r="AD42" s="3"/>
      <c r="AE42" s="3"/>
      <c r="AF42" s="3"/>
      <c r="AG42" s="3"/>
      <c r="AH42" s="3"/>
      <c r="AI42" s="3"/>
      <c r="AJ42" s="3"/>
      <c r="AK42" s="3"/>
      <c r="AL42" s="3"/>
      <c r="AM42" s="3"/>
      <c r="AN42" s="16"/>
      <c r="AO42" s="3"/>
      <c r="AP42" s="3"/>
      <c r="AQ42" s="3"/>
      <c r="AR42" s="3"/>
      <c r="AS42" s="3"/>
      <c r="AT42" s="3"/>
      <c r="AU42" s="3"/>
      <c r="AV42" s="3"/>
      <c r="AW42" s="3"/>
      <c r="AX42" s="3"/>
      <c r="AY42" s="3"/>
      <c r="AZ42" s="16"/>
      <c r="BA42" s="3"/>
      <c r="BB42" s="3"/>
      <c r="BC42" s="3"/>
      <c r="BD42" s="3"/>
      <c r="BE42" s="3"/>
      <c r="BF42" s="3"/>
      <c r="BG42" s="3"/>
      <c r="BH42" s="3"/>
      <c r="BI42" s="3"/>
      <c r="BJ42" s="3"/>
      <c r="BK42" s="3"/>
      <c r="BL42" s="16"/>
      <c r="BM42" s="3"/>
      <c r="BN42" s="3"/>
      <c r="BO42" s="3"/>
      <c r="BP42" s="3"/>
      <c r="BQ42" s="3"/>
      <c r="BR42" s="3"/>
      <c r="BS42" s="3"/>
      <c r="BT42" s="3"/>
      <c r="BU42" s="3"/>
      <c r="BV42" s="3"/>
      <c r="BW42" s="3"/>
      <c r="BX42" s="16"/>
      <c r="BY42" s="16"/>
      <c r="BZ42" s="30"/>
      <c r="CA42" s="30"/>
      <c r="CB42" s="30"/>
      <c r="CC42" s="30"/>
      <c r="CD42" s="30"/>
      <c r="CE42" s="30"/>
      <c r="CF42" s="152"/>
    </row>
    <row r="43" spans="2:87" s="17" customFormat="1" ht="12.75" customHeight="1" x14ac:dyDescent="0.3">
      <c r="B43" s="109" t="s">
        <v>14</v>
      </c>
      <c r="C43" s="109"/>
      <c r="D43" s="109"/>
      <c r="E43" s="38">
        <f>+E27-E41</f>
        <v>24415.090000000026</v>
      </c>
      <c r="F43" s="38">
        <f t="shared" ref="F43:AZ43" si="82">+F27-F41</f>
        <v>26269.800000000003</v>
      </c>
      <c r="G43" s="38">
        <f t="shared" si="82"/>
        <v>34608.03</v>
      </c>
      <c r="H43" s="38">
        <f t="shared" si="82"/>
        <v>56135.26999999999</v>
      </c>
      <c r="I43" s="38">
        <f t="shared" si="82"/>
        <v>32815.08</v>
      </c>
      <c r="J43" s="38">
        <f t="shared" si="82"/>
        <v>49175.210000000006</v>
      </c>
      <c r="K43" s="38">
        <f t="shared" si="82"/>
        <v>31494.619999999995</v>
      </c>
      <c r="L43" s="38">
        <f t="shared" si="82"/>
        <v>57614.650000000016</v>
      </c>
      <c r="M43" s="38">
        <f t="shared" si="82"/>
        <v>59360.070000000014</v>
      </c>
      <c r="N43" s="38">
        <f t="shared" si="82"/>
        <v>70706.24000000002</v>
      </c>
      <c r="O43" s="38">
        <f t="shared" si="82"/>
        <v>26855.719999999987</v>
      </c>
      <c r="P43" s="37">
        <f t="shared" si="82"/>
        <v>-27353.790000000008</v>
      </c>
      <c r="Q43" s="38">
        <f t="shared" si="82"/>
        <v>76145.439999999988</v>
      </c>
      <c r="R43" s="38">
        <f t="shared" si="82"/>
        <v>40814.100000000006</v>
      </c>
      <c r="S43" s="38">
        <f t="shared" si="82"/>
        <v>68733.290000000023</v>
      </c>
      <c r="T43" s="38">
        <f t="shared" si="82"/>
        <v>26357.160000000003</v>
      </c>
      <c r="U43" s="38">
        <f t="shared" si="82"/>
        <v>83657.53</v>
      </c>
      <c r="V43" s="38">
        <f t="shared" si="82"/>
        <v>47858.35000000002</v>
      </c>
      <c r="W43" s="38">
        <f t="shared" si="82"/>
        <v>14442.689999999973</v>
      </c>
      <c r="X43" s="38">
        <f t="shared" si="82"/>
        <v>27920.069999999992</v>
      </c>
      <c r="Y43" s="38">
        <f t="shared" si="82"/>
        <v>69452.830000000045</v>
      </c>
      <c r="Z43" s="38">
        <f t="shared" si="82"/>
        <v>147363.26999999999</v>
      </c>
      <c r="AA43" s="38">
        <f t="shared" si="82"/>
        <v>20225.040000000037</v>
      </c>
      <c r="AB43" s="37">
        <f t="shared" ref="AB43" si="83">+AB27-AB41</f>
        <v>14723.960000000079</v>
      </c>
      <c r="AC43" s="38">
        <f t="shared" si="82"/>
        <v>146693.66999999995</v>
      </c>
      <c r="AD43" s="38">
        <f t="shared" si="82"/>
        <v>180599.34153333327</v>
      </c>
      <c r="AE43" s="38">
        <f t="shared" si="82"/>
        <v>61289.29244166665</v>
      </c>
      <c r="AF43" s="38">
        <f t="shared" si="82"/>
        <v>75357.498033333279</v>
      </c>
      <c r="AG43" s="38">
        <f t="shared" si="82"/>
        <v>129347.20599166659</v>
      </c>
      <c r="AH43" s="38">
        <f t="shared" si="82"/>
        <v>53622.521266666707</v>
      </c>
      <c r="AI43" s="38">
        <f t="shared" si="82"/>
        <v>99471.652758333308</v>
      </c>
      <c r="AJ43" s="38">
        <f t="shared" si="82"/>
        <v>82746.467516666744</v>
      </c>
      <c r="AK43" s="38">
        <f t="shared" si="82"/>
        <v>62470.355625000026</v>
      </c>
      <c r="AL43" s="38">
        <f t="shared" si="82"/>
        <v>168858.62069999997</v>
      </c>
      <c r="AM43" s="38">
        <f t="shared" si="82"/>
        <v>124603.58470833336</v>
      </c>
      <c r="AN43" s="37">
        <f t="shared" si="82"/>
        <v>128988.08571666671</v>
      </c>
      <c r="AO43" s="38">
        <f t="shared" si="82"/>
        <v>208989.27189999999</v>
      </c>
      <c r="AP43" s="38">
        <f t="shared" si="82"/>
        <v>255686.92790750001</v>
      </c>
      <c r="AQ43" s="38">
        <f t="shared" si="82"/>
        <v>225786.57807749999</v>
      </c>
      <c r="AR43" s="38">
        <f t="shared" si="82"/>
        <v>262450.32091166679</v>
      </c>
      <c r="AS43" s="38">
        <f t="shared" si="82"/>
        <v>316852.56308250001</v>
      </c>
      <c r="AT43" s="38">
        <f t="shared" si="82"/>
        <v>244863.45688916667</v>
      </c>
      <c r="AU43" s="38">
        <f t="shared" si="82"/>
        <v>303827.5892716666</v>
      </c>
      <c r="AV43" s="38">
        <f t="shared" si="82"/>
        <v>297884.6722225002</v>
      </c>
      <c r="AW43" s="38">
        <f t="shared" si="82"/>
        <v>269894.76960416662</v>
      </c>
      <c r="AX43" s="38">
        <f t="shared" si="82"/>
        <v>384532.55615750013</v>
      </c>
      <c r="AY43" s="38">
        <f t="shared" si="82"/>
        <v>357125.88055416662</v>
      </c>
      <c r="AZ43" s="37">
        <f t="shared" si="82"/>
        <v>349364.21765083331</v>
      </c>
      <c r="BA43" s="38">
        <f t="shared" ref="BA43:BL43" si="84">+BA27-BA41</f>
        <v>441331.22049000009</v>
      </c>
      <c r="BB43" s="38">
        <f t="shared" si="84"/>
        <v>486228.18642970815</v>
      </c>
      <c r="BC43" s="38">
        <f t="shared" si="84"/>
        <v>435631.74324087496</v>
      </c>
      <c r="BD43" s="38">
        <f t="shared" si="84"/>
        <v>487496.75798325002</v>
      </c>
      <c r="BE43" s="38">
        <f t="shared" si="84"/>
        <v>541020.74716179154</v>
      </c>
      <c r="BF43" s="38">
        <f t="shared" si="84"/>
        <v>479886.21783495822</v>
      </c>
      <c r="BG43" s="38">
        <f t="shared" si="84"/>
        <v>540998.99858925003</v>
      </c>
      <c r="BH43" s="38">
        <f t="shared" si="84"/>
        <v>541080.22743079183</v>
      </c>
      <c r="BI43" s="38">
        <f t="shared" si="84"/>
        <v>505659.95603854163</v>
      </c>
      <c r="BJ43" s="38">
        <f t="shared" si="84"/>
        <v>622882.59544220846</v>
      </c>
      <c r="BK43" s="38">
        <f t="shared" si="84"/>
        <v>607512.2336793748</v>
      </c>
      <c r="BL43" s="37">
        <f t="shared" si="84"/>
        <v>588533.88271154172</v>
      </c>
      <c r="BM43" s="38">
        <f t="shared" ref="BM43:BX43" si="85">+BM27-BM41</f>
        <v>695493.52787483332</v>
      </c>
      <c r="BN43" s="38">
        <f t="shared" si="85"/>
        <v>738816.15725691849</v>
      </c>
      <c r="BO43" s="38">
        <f t="shared" si="85"/>
        <v>701600.01387974387</v>
      </c>
      <c r="BP43" s="38">
        <f t="shared" si="85"/>
        <v>768272.04724409559</v>
      </c>
      <c r="BQ43" s="38">
        <f t="shared" si="85"/>
        <v>819823.21929585631</v>
      </c>
      <c r="BR43" s="38">
        <f t="shared" si="85"/>
        <v>759889.03863888141</v>
      </c>
      <c r="BS43" s="38">
        <f t="shared" si="85"/>
        <v>820406.94655086228</v>
      </c>
      <c r="BT43" s="38">
        <f t="shared" si="85"/>
        <v>821685.7827328397</v>
      </c>
      <c r="BU43" s="38">
        <f t="shared" si="85"/>
        <v>781439.80204942706</v>
      </c>
      <c r="BV43" s="38">
        <f t="shared" si="85"/>
        <v>889405.92054254364</v>
      </c>
      <c r="BW43" s="38">
        <f t="shared" si="85"/>
        <v>876058.61304413504</v>
      </c>
      <c r="BX43" s="37">
        <f t="shared" si="85"/>
        <v>848422.63972147694</v>
      </c>
      <c r="BY43" s="37"/>
      <c r="BZ43" s="38">
        <f t="shared" ref="BZ43" si="86">+BZ27-BZ41</f>
        <v>442095.98999999976</v>
      </c>
      <c r="CA43" s="38">
        <f>+CA27-CA41</f>
        <v>637693.72999999975</v>
      </c>
      <c r="CB43" s="38">
        <f t="shared" ref="CB43:CC43" si="87">+CB27-CB41</f>
        <v>1314048.296291667</v>
      </c>
      <c r="CC43" s="38">
        <f t="shared" si="87"/>
        <v>3477258.8042291678</v>
      </c>
      <c r="CD43" s="38">
        <f t="shared" ref="CD43" si="88">+CD27-CD41</f>
        <v>6278262.767032288</v>
      </c>
      <c r="CE43" s="38">
        <f t="shared" ref="CE43" si="89">+CE27-CE41</f>
        <v>9521313.7088316157</v>
      </c>
      <c r="CF43" s="154"/>
    </row>
    <row r="44" spans="2:87" ht="12.75" customHeight="1" x14ac:dyDescent="0.3">
      <c r="B44" s="608" t="s">
        <v>161</v>
      </c>
      <c r="C44" s="608"/>
      <c r="D44" s="608"/>
      <c r="E44" s="47">
        <f t="shared" ref="E44:AJ44" si="90">IFERROR(+IF(E43/E$17&lt;0,"NM ",E43/E$17),"")</f>
        <v>0.262321377152607</v>
      </c>
      <c r="F44" s="47">
        <f t="shared" si="90"/>
        <v>0.3032834522347439</v>
      </c>
      <c r="G44" s="47">
        <f t="shared" si="90"/>
        <v>0.30742638202509492</v>
      </c>
      <c r="H44" s="47">
        <f t="shared" si="90"/>
        <v>0.45751533893585544</v>
      </c>
      <c r="I44" s="47">
        <f t="shared" si="90"/>
        <v>0.27161974950123152</v>
      </c>
      <c r="J44" s="47">
        <f t="shared" si="90"/>
        <v>0.4206609828275244</v>
      </c>
      <c r="K44" s="47">
        <f t="shared" si="90"/>
        <v>0.24637820837268884</v>
      </c>
      <c r="L44" s="47">
        <f t="shared" si="90"/>
        <v>0.42395431876422263</v>
      </c>
      <c r="M44" s="47">
        <f t="shared" si="90"/>
        <v>0.44450980121988448</v>
      </c>
      <c r="N44" s="47">
        <f t="shared" si="90"/>
        <v>0.40616808601363869</v>
      </c>
      <c r="O44" s="47">
        <f t="shared" si="90"/>
        <v>0.19909985997030957</v>
      </c>
      <c r="P44" s="48" t="str">
        <f t="shared" si="90"/>
        <v xml:space="preserve">NM </v>
      </c>
      <c r="Q44" s="47">
        <f t="shared" si="90"/>
        <v>0.42515170561369531</v>
      </c>
      <c r="R44" s="47">
        <f t="shared" si="90"/>
        <v>0.24639385599765093</v>
      </c>
      <c r="S44" s="47">
        <f t="shared" si="90"/>
        <v>0.36982800942082755</v>
      </c>
      <c r="T44" s="47">
        <f t="shared" si="90"/>
        <v>0.16411786451681479</v>
      </c>
      <c r="U44" s="47">
        <f t="shared" si="90"/>
        <v>0.40916136708145323</v>
      </c>
      <c r="V44" s="47">
        <f t="shared" si="90"/>
        <v>0.27151061095057188</v>
      </c>
      <c r="W44" s="47">
        <f t="shared" si="90"/>
        <v>6.3664198110768441E-2</v>
      </c>
      <c r="X44" s="47">
        <f t="shared" si="90"/>
        <v>0.14671287269810598</v>
      </c>
      <c r="Y44" s="47">
        <f t="shared" si="90"/>
        <v>0.33022487659269378</v>
      </c>
      <c r="Z44" s="47">
        <f t="shared" si="90"/>
        <v>0.51303315873209121</v>
      </c>
      <c r="AA44" s="47">
        <f t="shared" si="90"/>
        <v>9.3222452992469562E-2</v>
      </c>
      <c r="AB44" s="48">
        <f t="shared" ref="AB44" si="91">IFERROR(+IF(AB43/AB$17&lt;0,"NM ",AB43/AB$17),"")</f>
        <v>5.5821466058265413E-2</v>
      </c>
      <c r="AC44" s="47">
        <f t="shared" si="90"/>
        <v>0.43245961420874196</v>
      </c>
      <c r="AD44" s="47">
        <f t="shared" si="90"/>
        <v>0.47103769173337734</v>
      </c>
      <c r="AE44" s="47">
        <f t="shared" si="90"/>
        <v>0.15200444283072984</v>
      </c>
      <c r="AF44" s="47">
        <f t="shared" si="90"/>
        <v>0.19365195082917669</v>
      </c>
      <c r="AG44" s="47">
        <f t="shared" si="90"/>
        <v>0.29461078332672425</v>
      </c>
      <c r="AH44" s="47">
        <f t="shared" si="90"/>
        <v>0.13404720051837127</v>
      </c>
      <c r="AI44" s="47">
        <f t="shared" si="90"/>
        <v>0.22840223588093114</v>
      </c>
      <c r="AJ44" s="47">
        <f t="shared" si="90"/>
        <v>0.19699418522549855</v>
      </c>
      <c r="AK44" s="47">
        <f t="shared" ref="AK44:BL44" si="92">IFERROR(+IF(AK43/AK$17&lt;0,"NM ",AK43/AK$17),"")</f>
        <v>0.14179361190786735</v>
      </c>
      <c r="AL44" s="47">
        <f t="shared" si="92"/>
        <v>0.32858168410305039</v>
      </c>
      <c r="AM44" s="47">
        <f t="shared" si="92"/>
        <v>0.26453722042620392</v>
      </c>
      <c r="AN44" s="48">
        <f t="shared" si="92"/>
        <v>0.24400818600459609</v>
      </c>
      <c r="AO44" s="47">
        <f t="shared" si="92"/>
        <v>0.36479772562406093</v>
      </c>
      <c r="AP44" s="47">
        <f t="shared" si="92"/>
        <v>0.41216770980306588</v>
      </c>
      <c r="AQ44" s="47">
        <f t="shared" si="92"/>
        <v>0.35135351166195949</v>
      </c>
      <c r="AR44" s="47">
        <f t="shared" si="92"/>
        <v>0.41259029396369651</v>
      </c>
      <c r="AS44" s="47">
        <f t="shared" si="92"/>
        <v>0.46233775332873583</v>
      </c>
      <c r="AT44" s="47">
        <f t="shared" si="92"/>
        <v>0.37312842761577486</v>
      </c>
      <c r="AU44" s="47">
        <f t="shared" si="92"/>
        <v>0.43975890864523143</v>
      </c>
      <c r="AV44" s="47">
        <f t="shared" si="92"/>
        <v>0.43411636514653429</v>
      </c>
      <c r="AW44" s="47">
        <f t="shared" si="92"/>
        <v>0.37917304300005511</v>
      </c>
      <c r="AX44" s="47">
        <f t="shared" si="92"/>
        <v>0.49205946675396806</v>
      </c>
      <c r="AY44" s="47">
        <f t="shared" si="92"/>
        <v>0.47312254716192548</v>
      </c>
      <c r="AZ44" s="48">
        <f t="shared" si="92"/>
        <v>0.43027846652174834</v>
      </c>
      <c r="BA44" s="47">
        <f t="shared" si="92"/>
        <v>0.51616457668060278</v>
      </c>
      <c r="BB44" s="47">
        <f t="shared" si="92"/>
        <v>0.53977334850283309</v>
      </c>
      <c r="BC44" s="47">
        <f t="shared" si="92"/>
        <v>0.47086413003695976</v>
      </c>
      <c r="BD44" s="47">
        <f t="shared" si="92"/>
        <v>0.52697814833803902</v>
      </c>
      <c r="BE44" s="47">
        <f t="shared" si="92"/>
        <v>0.55639850761830922</v>
      </c>
      <c r="BF44" s="47">
        <f t="shared" si="92"/>
        <v>0.50495038213537247</v>
      </c>
      <c r="BG44" s="47">
        <f t="shared" si="92"/>
        <v>0.55061374149896092</v>
      </c>
      <c r="BH44" s="47">
        <f t="shared" si="92"/>
        <v>0.54989074353280232</v>
      </c>
      <c r="BI44" s="47">
        <f t="shared" si="92"/>
        <v>0.50006386189783236</v>
      </c>
      <c r="BJ44" s="47">
        <f t="shared" si="92"/>
        <v>0.57896291363553443</v>
      </c>
      <c r="BK44" s="47">
        <f t="shared" si="92"/>
        <v>0.57238377998957723</v>
      </c>
      <c r="BL44" s="48">
        <f t="shared" si="92"/>
        <v>0.52637448522823005</v>
      </c>
      <c r="BM44" s="47">
        <f t="shared" ref="BM44:BX44" si="93">IFERROR(+IF(BM43/BM$17&lt;0,"NM ",BM43/BM$17),"")</f>
        <v>0.59948950714617832</v>
      </c>
      <c r="BN44" s="47">
        <f t="shared" si="93"/>
        <v>0.61338050772647856</v>
      </c>
      <c r="BO44" s="47">
        <f t="shared" si="93"/>
        <v>0.57010067397743247</v>
      </c>
      <c r="BP44" s="47">
        <f t="shared" si="93"/>
        <v>0.62156852743151003</v>
      </c>
      <c r="BQ44" s="47">
        <f t="shared" si="93"/>
        <v>0.64034007259036663</v>
      </c>
      <c r="BR44" s="47">
        <f t="shared" si="93"/>
        <v>0.60167540363465011</v>
      </c>
      <c r="BS44" s="47">
        <f t="shared" si="93"/>
        <v>0.63535558370849532</v>
      </c>
      <c r="BT44" s="47">
        <f t="shared" si="93"/>
        <v>0.63520853805624566</v>
      </c>
      <c r="BU44" s="47">
        <f t="shared" si="93"/>
        <v>0.59348371889551177</v>
      </c>
      <c r="BV44" s="47">
        <f t="shared" si="93"/>
        <v>0.64841202083123606</v>
      </c>
      <c r="BW44" s="47">
        <f t="shared" si="93"/>
        <v>0.64446692696496588</v>
      </c>
      <c r="BX44" s="48">
        <f t="shared" si="93"/>
        <v>0.6027596619326131</v>
      </c>
      <c r="BY44" s="48"/>
      <c r="BZ44" s="47"/>
      <c r="CA44" s="47">
        <f>+IF(CA43/CA$17&lt;0,"NM ",CA43/CA$17)</f>
        <v>0.25845074354987607</v>
      </c>
      <c r="CB44" s="47">
        <f>+IF(CB43/CB$17&lt;0,"NM ",CB43/CB$17)</f>
        <v>0.2544775760637587</v>
      </c>
      <c r="CC44" s="47">
        <f>+IF(CC43/CC$17&lt;0,"NM ",CC43/CC$17)</f>
        <v>0.4214519305648296</v>
      </c>
      <c r="CD44" s="47">
        <f>+IF(CD43/CD$17&lt;0,"NM ",CD43/CD$17)</f>
        <v>0.53378288667307383</v>
      </c>
      <c r="CE44" s="47">
        <f>+IF(CE43/CE$17&lt;0,"NM ",CE43/CE$17)</f>
        <v>0.617678250940633</v>
      </c>
      <c r="CF44" s="152"/>
    </row>
    <row r="45" spans="2:87" ht="9" customHeight="1" x14ac:dyDescent="0.3">
      <c r="B45" s="605"/>
      <c r="C45" s="605"/>
      <c r="D45" s="605"/>
      <c r="E45" s="3"/>
      <c r="F45" s="3"/>
      <c r="G45" s="3"/>
      <c r="H45" s="3"/>
      <c r="I45" s="3"/>
      <c r="J45" s="3"/>
      <c r="K45" s="3"/>
      <c r="L45" s="3"/>
      <c r="M45" s="3"/>
      <c r="N45" s="3"/>
      <c r="O45" s="3"/>
      <c r="P45" s="16"/>
      <c r="Q45" s="3"/>
      <c r="R45" s="3"/>
      <c r="S45" s="3"/>
      <c r="T45" s="3"/>
      <c r="U45" s="3"/>
      <c r="V45" s="3"/>
      <c r="W45" s="3"/>
      <c r="X45" s="3"/>
      <c r="Y45" s="3"/>
      <c r="Z45" s="3"/>
      <c r="AA45" s="3"/>
      <c r="AB45" s="16"/>
      <c r="AC45" s="3"/>
      <c r="AD45" s="3"/>
      <c r="AE45" s="3"/>
      <c r="AF45" s="3"/>
      <c r="AG45" s="3"/>
      <c r="AH45" s="3"/>
      <c r="AI45" s="3"/>
      <c r="AJ45" s="3"/>
      <c r="AK45" s="3"/>
      <c r="AL45" s="3"/>
      <c r="AM45" s="3"/>
      <c r="AN45" s="16"/>
      <c r="AO45" s="3"/>
      <c r="AP45" s="3"/>
      <c r="AQ45" s="3"/>
      <c r="AR45" s="3"/>
      <c r="AS45" s="3"/>
      <c r="AT45" s="3"/>
      <c r="AU45" s="3"/>
      <c r="AV45" s="3"/>
      <c r="AW45" s="3"/>
      <c r="AX45" s="3"/>
      <c r="AY45" s="3"/>
      <c r="AZ45" s="16"/>
      <c r="BA45" s="3"/>
      <c r="BB45" s="3"/>
      <c r="BC45" s="3"/>
      <c r="BD45" s="3"/>
      <c r="BE45" s="3"/>
      <c r="BF45" s="3"/>
      <c r="BG45" s="3"/>
      <c r="BH45" s="3"/>
      <c r="BI45" s="3"/>
      <c r="BJ45" s="3"/>
      <c r="BK45" s="3"/>
      <c r="BL45" s="16"/>
      <c r="BM45" s="3"/>
      <c r="BN45" s="3"/>
      <c r="BO45" s="3"/>
      <c r="BP45" s="3"/>
      <c r="BQ45" s="3"/>
      <c r="BR45" s="3"/>
      <c r="BS45" s="3"/>
      <c r="BT45" s="3"/>
      <c r="BU45" s="3"/>
      <c r="BV45" s="3"/>
      <c r="BW45" s="3"/>
      <c r="BX45" s="16"/>
      <c r="BY45" s="16"/>
      <c r="BZ45" s="30"/>
      <c r="CA45" s="30"/>
      <c r="CB45" s="30"/>
      <c r="CC45" s="30"/>
      <c r="CD45" s="30"/>
      <c r="CE45" s="30"/>
      <c r="CF45" s="152"/>
    </row>
    <row r="46" spans="2:87" s="2" customFormat="1" ht="12.75" customHeight="1" x14ac:dyDescent="0.3">
      <c r="B46" s="558" t="s">
        <v>162</v>
      </c>
      <c r="C46" s="222"/>
      <c r="D46" s="558"/>
      <c r="E46" s="3">
        <f>INDEX('Model P&amp;L'!$B$10:$CG$89,MATCH($B46,'Model P&amp;L'!$B$10:$B$89,0),MATCH(E$5,'Model P&amp;L'!$B$9:$CG$9,0))</f>
        <v>0</v>
      </c>
      <c r="F46" s="3">
        <f>INDEX('Model P&amp;L'!$B$10:$CG$89,MATCH($B46,'Model P&amp;L'!$B$10:$B$89,0),MATCH(F$5,'Model P&amp;L'!$B$9:$CG$9,0))</f>
        <v>0</v>
      </c>
      <c r="G46" s="3">
        <f>INDEX('Model P&amp;L'!$B$10:$CG$89,MATCH($B46,'Model P&amp;L'!$B$10:$B$89,0),MATCH(G$5,'Model P&amp;L'!$B$9:$CG$9,0))</f>
        <v>0</v>
      </c>
      <c r="H46" s="3">
        <f>INDEX('Model P&amp;L'!$B$10:$CG$89,MATCH($B46,'Model P&amp;L'!$B$10:$B$89,0),MATCH(H$5,'Model P&amp;L'!$B$9:$CG$9,0))</f>
        <v>0</v>
      </c>
      <c r="I46" s="3">
        <f>INDEX('Model P&amp;L'!$B$10:$CG$89,MATCH($B46,'Model P&amp;L'!$B$10:$B$89,0),MATCH(I$5,'Model P&amp;L'!$B$9:$CG$9,0))</f>
        <v>0</v>
      </c>
      <c r="J46" s="3">
        <f>INDEX('Model P&amp;L'!$B$10:$CG$89,MATCH($B46,'Model P&amp;L'!$B$10:$B$89,0),MATCH(J$5,'Model P&amp;L'!$B$9:$CG$9,0))</f>
        <v>0</v>
      </c>
      <c r="K46" s="3">
        <f>INDEX('Model P&amp;L'!$B$10:$CG$89,MATCH($B46,'Model P&amp;L'!$B$10:$B$89,0),MATCH(K$5,'Model P&amp;L'!$B$9:$CG$9,0))</f>
        <v>0</v>
      </c>
      <c r="L46" s="3">
        <f>INDEX('Model P&amp;L'!$B$10:$CG$89,MATCH($B46,'Model P&amp;L'!$B$10:$B$89,0),MATCH(L$5,'Model P&amp;L'!$B$9:$CG$9,0))</f>
        <v>0</v>
      </c>
      <c r="M46" s="3">
        <f>INDEX('Model P&amp;L'!$B$10:$CG$89,MATCH($B46,'Model P&amp;L'!$B$10:$B$89,0),MATCH(M$5,'Model P&amp;L'!$B$9:$CG$9,0))</f>
        <v>0</v>
      </c>
      <c r="N46" s="3">
        <f>INDEX('Model P&amp;L'!$B$10:$CG$89,MATCH($B46,'Model P&amp;L'!$B$10:$B$89,0),MATCH(N$5,'Model P&amp;L'!$B$9:$CG$9,0))</f>
        <v>0</v>
      </c>
      <c r="O46" s="3">
        <f>INDEX('Model P&amp;L'!$B$10:$CG$89,MATCH($B46,'Model P&amp;L'!$B$10:$B$89,0),MATCH(O$5,'Model P&amp;L'!$B$9:$CG$9,0))</f>
        <v>0</v>
      </c>
      <c r="P46" s="16">
        <f>INDEX('Model P&amp;L'!$B$10:$CG$89,MATCH($B46,'Model P&amp;L'!$B$10:$B$89,0),MATCH(P$5,'Model P&amp;L'!$B$9:$CG$9,0))</f>
        <v>35.32</v>
      </c>
      <c r="Q46" s="3">
        <f>INDEX('Model P&amp;L'!$B$10:$CG$89,MATCH($B46,'Model P&amp;L'!$B$10:$B$89,0),MATCH(Q$5,'Model P&amp;L'!$B$9:$CG$9,0))</f>
        <v>473.61</v>
      </c>
      <c r="R46" s="3">
        <f>INDEX('Model P&amp;L'!$B$10:$CG$89,MATCH($B46,'Model P&amp;L'!$B$10:$B$89,0),MATCH(R$5,'Model P&amp;L'!$B$9:$CG$9,0))</f>
        <v>659.01</v>
      </c>
      <c r="S46" s="3">
        <f>INDEX('Model P&amp;L'!$B$10:$CG$89,MATCH($B46,'Model P&amp;L'!$B$10:$B$89,0),MATCH(S$5,'Model P&amp;L'!$B$9:$CG$9,0))</f>
        <v>761.78</v>
      </c>
      <c r="T46" s="3">
        <f>INDEX('Model P&amp;L'!$B$10:$CG$89,MATCH($B46,'Model P&amp;L'!$B$10:$B$89,0),MATCH(T$5,'Model P&amp;L'!$B$9:$CG$9,0))</f>
        <v>670.91</v>
      </c>
      <c r="U46" s="3">
        <f>INDEX('Model P&amp;L'!$B$10:$CG$89,MATCH($B46,'Model P&amp;L'!$B$10:$B$89,0),MATCH(U$5,'Model P&amp;L'!$B$9:$CG$9,0))</f>
        <v>632.15</v>
      </c>
      <c r="V46" s="3">
        <f>INDEX('Model P&amp;L'!$B$10:$CG$89,MATCH($B46,'Model P&amp;L'!$B$10:$B$89,0),MATCH(V$5,'Model P&amp;L'!$B$9:$CG$9,0))</f>
        <v>571.91999999999996</v>
      </c>
      <c r="W46" s="3">
        <f>INDEX('Model P&amp;L'!$B$10:$CG$89,MATCH($B46,'Model P&amp;L'!$B$10:$B$89,0),MATCH(W$5,'Model P&amp;L'!$B$9:$CG$9,0))</f>
        <v>662.59</v>
      </c>
      <c r="X46" s="3">
        <f>INDEX('Model P&amp;L'!$B$10:$CG$89,MATCH($B46,'Model P&amp;L'!$B$10:$B$89,0),MATCH(X$5,'Model P&amp;L'!$B$9:$CG$9,0))</f>
        <v>700.05</v>
      </c>
      <c r="Y46" s="3">
        <f>INDEX('Model P&amp;L'!$B$10:$CG$89,MATCH($B46,'Model P&amp;L'!$B$10:$B$89,0),MATCH(Y$5,'Model P&amp;L'!$B$9:$CG$9,0))</f>
        <v>905.79</v>
      </c>
      <c r="Z46" s="3">
        <f>INDEX('Model P&amp;L'!$B$10:$CG$89,MATCH($B46,'Model P&amp;L'!$B$10:$B$89,0),MATCH(Z$5,'Model P&amp;L'!$B$9:$CG$9,0))</f>
        <v>999.64</v>
      </c>
      <c r="AA46" s="3">
        <f>INDEX('Model P&amp;L'!$B$10:$CG$89,MATCH($B46,'Model P&amp;L'!$B$10:$B$89,0),MATCH(AA$5,'Model P&amp;L'!$B$9:$CG$9,0))</f>
        <v>729.77</v>
      </c>
      <c r="AB46" s="16">
        <f>INDEX('Model P&amp;L'!$B$10:$CG$89,MATCH($B46,'Model P&amp;L'!$B$10:$B$89,0),MATCH(AB$5,'Model P&amp;L'!$B$9:$CG$9,0))</f>
        <v>123.58</v>
      </c>
      <c r="AC46" s="3">
        <f>INDEX('Model P&amp;L'!$B$10:$CG$89,MATCH($B46,'Model P&amp;L'!$B$10:$B$89,0),MATCH(AC$5,'Model P&amp;L'!$B$9:$CG$9,0))</f>
        <v>122.12</v>
      </c>
      <c r="AD46" s="3">
        <f>INDEX('Model P&amp;L'!$B$10:$CG$89,MATCH($B46,'Model P&amp;L'!$B$10:$B$89,0),MATCH(AD$5,'Model P&amp;L'!$B$9:$CG$9,0))</f>
        <v>664.63888888888891</v>
      </c>
      <c r="AE46" s="3">
        <f>INDEX('Model P&amp;L'!$B$10:$CG$89,MATCH($B46,'Model P&amp;L'!$B$10:$B$89,0),MATCH(AE$5,'Model P&amp;L'!$B$9:$CG$9,0))</f>
        <v>668.17500000000007</v>
      </c>
      <c r="AF46" s="3">
        <f>INDEX('Model P&amp;L'!$B$10:$CG$89,MATCH($B46,'Model P&amp;L'!$B$10:$B$89,0),MATCH(AF$5,'Model P&amp;L'!$B$9:$CG$9,0))</f>
        <v>671.71111111111111</v>
      </c>
      <c r="AG46" s="3">
        <f>INDEX('Model P&amp;L'!$B$10:$CG$89,MATCH($B46,'Model P&amp;L'!$B$10:$B$89,0),MATCH(AG$5,'Model P&amp;L'!$B$9:$CG$9,0))</f>
        <v>675.24722222222226</v>
      </c>
      <c r="AH46" s="3">
        <f>INDEX('Model P&amp;L'!$B$10:$CG$89,MATCH($B46,'Model P&amp;L'!$B$10:$B$89,0),MATCH(AH$5,'Model P&amp;L'!$B$9:$CG$9,0))</f>
        <v>678.7833333333333</v>
      </c>
      <c r="AI46" s="3">
        <f>INDEX('Model P&amp;L'!$B$10:$CG$89,MATCH($B46,'Model P&amp;L'!$B$10:$B$89,0),MATCH(AI$5,'Model P&amp;L'!$B$9:$CG$9,0))</f>
        <v>682.31944444444446</v>
      </c>
      <c r="AJ46" s="3">
        <f>INDEX('Model P&amp;L'!$B$10:$CG$89,MATCH($B46,'Model P&amp;L'!$B$10:$B$89,0),MATCH(AJ$5,'Model P&amp;L'!$B$9:$CG$9,0))</f>
        <v>685.85555555555561</v>
      </c>
      <c r="AK46" s="3">
        <f>INDEX('Model P&amp;L'!$B$10:$CG$89,MATCH($B46,'Model P&amp;L'!$B$10:$B$89,0),MATCH(AK$5,'Model P&amp;L'!$B$9:$CG$9,0))</f>
        <v>689.39166666666665</v>
      </c>
      <c r="AL46" s="3">
        <f>INDEX('Model P&amp;L'!$B$10:$CG$89,MATCH($B46,'Model P&amp;L'!$B$10:$B$89,0),MATCH(AL$5,'Model P&amp;L'!$B$9:$CG$9,0))</f>
        <v>692.92777777777781</v>
      </c>
      <c r="AM46" s="3">
        <f>INDEX('Model P&amp;L'!$B$10:$CG$89,MATCH($B46,'Model P&amp;L'!$B$10:$B$89,0),MATCH(AM$5,'Model P&amp;L'!$B$9:$CG$9,0))</f>
        <v>696.46388888888885</v>
      </c>
      <c r="AN46" s="16">
        <f>INDEX('Model P&amp;L'!$B$10:$CG$89,MATCH($B46,'Model P&amp;L'!$B$10:$B$89,0),MATCH(AN$5,'Model P&amp;L'!$B$9:$CG$9,0))</f>
        <v>700</v>
      </c>
      <c r="AO46" s="3">
        <f>INDEX('Model P&amp;L'!$B$10:$CG$89,MATCH($B46,'Model P&amp;L'!$B$10:$B$89,0),MATCH(AO$5,'Model P&amp;L'!$B$9:$CG$9,0))</f>
        <v>700</v>
      </c>
      <c r="AP46" s="3">
        <f>INDEX('Model P&amp;L'!$B$10:$CG$89,MATCH($B46,'Model P&amp;L'!$B$10:$B$89,0),MATCH(AP$5,'Model P&amp;L'!$B$9:$CG$9,0))</f>
        <v>700</v>
      </c>
      <c r="AQ46" s="3">
        <f>INDEX('Model P&amp;L'!$B$10:$CG$89,MATCH($B46,'Model P&amp;L'!$B$10:$B$89,0),MATCH(AQ$5,'Model P&amp;L'!$B$9:$CG$9,0))</f>
        <v>700</v>
      </c>
      <c r="AR46" s="3">
        <f>INDEX('Model P&amp;L'!$B$10:$CG$89,MATCH($B46,'Model P&amp;L'!$B$10:$B$89,0),MATCH(AR$5,'Model P&amp;L'!$B$9:$CG$9,0))</f>
        <v>700</v>
      </c>
      <c r="AS46" s="3">
        <f>INDEX('Model P&amp;L'!$B$10:$CG$89,MATCH($B46,'Model P&amp;L'!$B$10:$B$89,0),MATCH(AS$5,'Model P&amp;L'!$B$9:$CG$9,0))</f>
        <v>700</v>
      </c>
      <c r="AT46" s="3">
        <f>INDEX('Model P&amp;L'!$B$10:$CG$89,MATCH($B46,'Model P&amp;L'!$B$10:$B$89,0),MATCH(AT$5,'Model P&amp;L'!$B$9:$CG$9,0))</f>
        <v>700</v>
      </c>
      <c r="AU46" s="3">
        <f>INDEX('Model P&amp;L'!$B$10:$CG$89,MATCH($B46,'Model P&amp;L'!$B$10:$B$89,0),MATCH(AU$5,'Model P&amp;L'!$B$9:$CG$9,0))</f>
        <v>700</v>
      </c>
      <c r="AV46" s="3">
        <f>INDEX('Model P&amp;L'!$B$10:$CG$89,MATCH($B46,'Model P&amp;L'!$B$10:$B$89,0),MATCH(AV$5,'Model P&amp;L'!$B$9:$CG$9,0))</f>
        <v>700</v>
      </c>
      <c r="AW46" s="3">
        <f>INDEX('Model P&amp;L'!$B$10:$CG$89,MATCH($B46,'Model P&amp;L'!$B$10:$B$89,0),MATCH(AW$5,'Model P&amp;L'!$B$9:$CG$9,0))</f>
        <v>700</v>
      </c>
      <c r="AX46" s="3">
        <f>INDEX('Model P&amp;L'!$B$10:$CG$89,MATCH($B46,'Model P&amp;L'!$B$10:$B$89,0),MATCH(AX$5,'Model P&amp;L'!$B$9:$CG$9,0))</f>
        <v>700</v>
      </c>
      <c r="AY46" s="3">
        <f>INDEX('Model P&amp;L'!$B$10:$CG$89,MATCH($B46,'Model P&amp;L'!$B$10:$B$89,0),MATCH(AY$5,'Model P&amp;L'!$B$9:$CG$9,0))</f>
        <v>700</v>
      </c>
      <c r="AZ46" s="16">
        <f>INDEX('Model P&amp;L'!$B$10:$CG$89,MATCH($B46,'Model P&amp;L'!$B$10:$B$89,0),MATCH(AZ$5,'Model P&amp;L'!$B$9:$CG$9,0))</f>
        <v>700</v>
      </c>
      <c r="BA46" s="3">
        <f>INDEX('Model P&amp;L'!$B$10:$CG$89,MATCH($B46,'Model P&amp;L'!$B$10:$B$89,0),MATCH(BA$5,'Model P&amp;L'!$B$9:$CG$9,0))</f>
        <v>700</v>
      </c>
      <c r="BB46" s="3">
        <f>INDEX('Model P&amp;L'!$B$10:$CG$89,MATCH($B46,'Model P&amp;L'!$B$10:$B$89,0),MATCH(BB$5,'Model P&amp;L'!$B$9:$CG$9,0))</f>
        <v>700</v>
      </c>
      <c r="BC46" s="3">
        <f>INDEX('Model P&amp;L'!$B$10:$CG$89,MATCH($B46,'Model P&amp;L'!$B$10:$B$89,0),MATCH(BC$5,'Model P&amp;L'!$B$9:$CG$9,0))</f>
        <v>700</v>
      </c>
      <c r="BD46" s="3">
        <f>INDEX('Model P&amp;L'!$B$10:$CG$89,MATCH($B46,'Model P&amp;L'!$B$10:$B$89,0),MATCH(BD$5,'Model P&amp;L'!$B$9:$CG$9,0))</f>
        <v>700</v>
      </c>
      <c r="BE46" s="3">
        <f>INDEX('Model P&amp;L'!$B$10:$CG$89,MATCH($B46,'Model P&amp;L'!$B$10:$B$89,0),MATCH(BE$5,'Model P&amp;L'!$B$9:$CG$9,0))</f>
        <v>700</v>
      </c>
      <c r="BF46" s="3">
        <f>INDEX('Model P&amp;L'!$B$10:$CG$89,MATCH($B46,'Model P&amp;L'!$B$10:$B$89,0),MATCH(BF$5,'Model P&amp;L'!$B$9:$CG$9,0))</f>
        <v>700</v>
      </c>
      <c r="BG46" s="3">
        <f>INDEX('Model P&amp;L'!$B$10:$CG$89,MATCH($B46,'Model P&amp;L'!$B$10:$B$89,0),MATCH(BG$5,'Model P&amp;L'!$B$9:$CG$9,0))</f>
        <v>700</v>
      </c>
      <c r="BH46" s="3">
        <f>INDEX('Model P&amp;L'!$B$10:$CG$89,MATCH($B46,'Model P&amp;L'!$B$10:$B$89,0),MATCH(BH$5,'Model P&amp;L'!$B$9:$CG$9,0))</f>
        <v>700</v>
      </c>
      <c r="BI46" s="3">
        <f>INDEX('Model P&amp;L'!$B$10:$CG$89,MATCH($B46,'Model P&amp;L'!$B$10:$B$89,0),MATCH(BI$5,'Model P&amp;L'!$B$9:$CG$9,0))</f>
        <v>700</v>
      </c>
      <c r="BJ46" s="3">
        <f>INDEX('Model P&amp;L'!$B$10:$CG$89,MATCH($B46,'Model P&amp;L'!$B$10:$B$89,0),MATCH(BJ$5,'Model P&amp;L'!$B$9:$CG$9,0))</f>
        <v>700</v>
      </c>
      <c r="BK46" s="3">
        <f>INDEX('Model P&amp;L'!$B$10:$CG$89,MATCH($B46,'Model P&amp;L'!$B$10:$B$89,0),MATCH(BK$5,'Model P&amp;L'!$B$9:$CG$9,0))</f>
        <v>700</v>
      </c>
      <c r="BL46" s="16">
        <f>INDEX('Model P&amp;L'!$B$10:$CG$89,MATCH($B46,'Model P&amp;L'!$B$10:$B$89,0),MATCH(BL$5,'Model P&amp;L'!$B$9:$CG$9,0))</f>
        <v>700</v>
      </c>
      <c r="BM46" s="3">
        <f>INDEX('Model P&amp;L'!$B$10:$CG$89,MATCH($B46,'Model P&amp;L'!$B$10:$B$89,0),MATCH(BM$5,'Model P&amp;L'!$B$9:$CG$9,0))</f>
        <v>700</v>
      </c>
      <c r="BN46" s="3">
        <f>INDEX('Model P&amp;L'!$B$10:$CG$89,MATCH($B46,'Model P&amp;L'!$B$10:$B$89,0),MATCH(BN$5,'Model P&amp;L'!$B$9:$CG$9,0))</f>
        <v>700</v>
      </c>
      <c r="BO46" s="3">
        <f>INDEX('Model P&amp;L'!$B$10:$CG$89,MATCH($B46,'Model P&amp;L'!$B$10:$B$89,0),MATCH(BO$5,'Model P&amp;L'!$B$9:$CG$9,0))</f>
        <v>700</v>
      </c>
      <c r="BP46" s="3">
        <f>INDEX('Model P&amp;L'!$B$10:$CG$89,MATCH($B46,'Model P&amp;L'!$B$10:$B$89,0),MATCH(BP$5,'Model P&amp;L'!$B$9:$CG$9,0))</f>
        <v>700</v>
      </c>
      <c r="BQ46" s="3">
        <f>INDEX('Model P&amp;L'!$B$10:$CG$89,MATCH($B46,'Model P&amp;L'!$B$10:$B$89,0),MATCH(BQ$5,'Model P&amp;L'!$B$9:$CG$9,0))</f>
        <v>700</v>
      </c>
      <c r="BR46" s="3">
        <f>INDEX('Model P&amp;L'!$B$10:$CG$89,MATCH($B46,'Model P&amp;L'!$B$10:$B$89,0),MATCH(BR$5,'Model P&amp;L'!$B$9:$CG$9,0))</f>
        <v>700</v>
      </c>
      <c r="BS46" s="3">
        <f>INDEX('Model P&amp;L'!$B$10:$CG$89,MATCH($B46,'Model P&amp;L'!$B$10:$B$89,0),MATCH(BS$5,'Model P&amp;L'!$B$9:$CG$9,0))</f>
        <v>700</v>
      </c>
      <c r="BT46" s="3">
        <f>INDEX('Model P&amp;L'!$B$10:$CG$89,MATCH($B46,'Model P&amp;L'!$B$10:$B$89,0),MATCH(BT$5,'Model P&amp;L'!$B$9:$CG$9,0))</f>
        <v>700</v>
      </c>
      <c r="BU46" s="3">
        <f>INDEX('Model P&amp;L'!$B$10:$CG$89,MATCH($B46,'Model P&amp;L'!$B$10:$B$89,0),MATCH(BU$5,'Model P&amp;L'!$B$9:$CG$9,0))</f>
        <v>700</v>
      </c>
      <c r="BV46" s="3">
        <f>INDEX('Model P&amp;L'!$B$10:$CG$89,MATCH($B46,'Model P&amp;L'!$B$10:$B$89,0),MATCH(BV$5,'Model P&amp;L'!$B$9:$CG$9,0))</f>
        <v>700</v>
      </c>
      <c r="BW46" s="3">
        <f>INDEX('Model P&amp;L'!$B$10:$CG$89,MATCH($B46,'Model P&amp;L'!$B$10:$B$89,0),MATCH(BW$5,'Model P&amp;L'!$B$9:$CG$9,0))</f>
        <v>700</v>
      </c>
      <c r="BX46" s="16">
        <f>INDEX('Model P&amp;L'!$B$10:$CG$89,MATCH($B46,'Model P&amp;L'!$B$10:$B$89,0),MATCH(BX$5,'Model P&amp;L'!$B$9:$CG$9,0))</f>
        <v>700</v>
      </c>
      <c r="BY46" s="34"/>
      <c r="BZ46" s="24">
        <f t="shared" ref="BZ46:BZ54" si="94">SUM(E46:P46)</f>
        <v>35.32</v>
      </c>
      <c r="CA46" s="24">
        <f t="shared" ref="CA46:CA54" si="95">SUM(Q46:AB46)</f>
        <v>7890.8000000000011</v>
      </c>
      <c r="CB46" s="24">
        <f t="shared" ref="CB46:CB54" si="96">SUM(AC46:AN46)</f>
        <v>7627.6338888888886</v>
      </c>
      <c r="CC46" s="24">
        <f t="shared" ref="CC46:CC54" si="97">SUM(AO46:AZ46)</f>
        <v>8400</v>
      </c>
      <c r="CD46" s="24">
        <f t="shared" ref="CD46:CD54" si="98">SUM(BA46:BL46)</f>
        <v>8400</v>
      </c>
      <c r="CE46" s="24">
        <f>SUM(BM46:BX46)</f>
        <v>8400</v>
      </c>
      <c r="CF46" s="152"/>
      <c r="CG46" s="5"/>
    </row>
    <row r="47" spans="2:87" s="2" customFormat="1" ht="12.75" hidden="1" customHeight="1" outlineLevel="1" x14ac:dyDescent="0.3">
      <c r="B47" s="558" t="s">
        <v>163</v>
      </c>
      <c r="C47" s="222"/>
      <c r="D47" s="558"/>
      <c r="E47" s="33">
        <f>INDEX('Model P&amp;L'!$B$10:$CG$89,MATCH($B47,'Model P&amp;L'!$B$10:$B$89,0),MATCH(E$5,'Model P&amp;L'!$B$9:$CG$9,0))</f>
        <v>0</v>
      </c>
      <c r="F47" s="33">
        <f>INDEX('Model P&amp;L'!$B$10:$CG$89,MATCH($B47,'Model P&amp;L'!$B$10:$B$89,0),MATCH(F$5,'Model P&amp;L'!$B$9:$CG$9,0))</f>
        <v>0</v>
      </c>
      <c r="G47" s="33">
        <f>INDEX('Model P&amp;L'!$B$10:$CG$89,MATCH($B47,'Model P&amp;L'!$B$10:$B$89,0),MATCH(G$5,'Model P&amp;L'!$B$9:$CG$9,0))</f>
        <v>0</v>
      </c>
      <c r="H47" s="33">
        <f>INDEX('Model P&amp;L'!$B$10:$CG$89,MATCH($B47,'Model P&amp;L'!$B$10:$B$89,0),MATCH(H$5,'Model P&amp;L'!$B$9:$CG$9,0))</f>
        <v>0</v>
      </c>
      <c r="I47" s="33">
        <f>INDEX('Model P&amp;L'!$B$10:$CG$89,MATCH($B47,'Model P&amp;L'!$B$10:$B$89,0),MATCH(I$5,'Model P&amp;L'!$B$9:$CG$9,0))</f>
        <v>0</v>
      </c>
      <c r="J47" s="33">
        <f>INDEX('Model P&amp;L'!$B$10:$CG$89,MATCH($B47,'Model P&amp;L'!$B$10:$B$89,0),MATCH(J$5,'Model P&amp;L'!$B$9:$CG$9,0))</f>
        <v>0</v>
      </c>
      <c r="K47" s="33">
        <f>INDEX('Model P&amp;L'!$B$10:$CG$89,MATCH($B47,'Model P&amp;L'!$B$10:$B$89,0),MATCH(K$5,'Model P&amp;L'!$B$9:$CG$9,0))</f>
        <v>0</v>
      </c>
      <c r="L47" s="33">
        <f>INDEX('Model P&amp;L'!$B$10:$CG$89,MATCH($B47,'Model P&amp;L'!$B$10:$B$89,0),MATCH(L$5,'Model P&amp;L'!$B$9:$CG$9,0))</f>
        <v>0</v>
      </c>
      <c r="M47" s="33">
        <f>INDEX('Model P&amp;L'!$B$10:$CG$89,MATCH($B47,'Model P&amp;L'!$B$10:$B$89,0),MATCH(M$5,'Model P&amp;L'!$B$9:$CG$9,0))</f>
        <v>0</v>
      </c>
      <c r="N47" s="33">
        <f>INDEX('Model P&amp;L'!$B$10:$CG$89,MATCH($B47,'Model P&amp;L'!$B$10:$B$89,0),MATCH(N$5,'Model P&amp;L'!$B$9:$CG$9,0))</f>
        <v>0</v>
      </c>
      <c r="O47" s="33">
        <f>INDEX('Model P&amp;L'!$B$10:$CG$89,MATCH($B47,'Model P&amp;L'!$B$10:$B$89,0),MATCH(O$5,'Model P&amp;L'!$B$9:$CG$9,0))</f>
        <v>0</v>
      </c>
      <c r="P47" s="34">
        <f>INDEX('Model P&amp;L'!$B$10:$CG$89,MATCH($B47,'Model P&amp;L'!$B$10:$B$89,0),MATCH(P$5,'Model P&amp;L'!$B$9:$CG$9,0))</f>
        <v>0</v>
      </c>
      <c r="Q47" s="33">
        <f>INDEX('Model P&amp;L'!$B$10:$CG$89,MATCH($B47,'Model P&amp;L'!$B$10:$B$89,0),MATCH(Q$5,'Model P&amp;L'!$B$9:$CG$9,0))</f>
        <v>0</v>
      </c>
      <c r="R47" s="33">
        <f>INDEX('Model P&amp;L'!$B$10:$CG$89,MATCH($B47,'Model P&amp;L'!$B$10:$B$89,0),MATCH(R$5,'Model P&amp;L'!$B$9:$CG$9,0))</f>
        <v>0</v>
      </c>
      <c r="S47" s="33">
        <f>INDEX('Model P&amp;L'!$B$10:$CG$89,MATCH($B47,'Model P&amp;L'!$B$10:$B$89,0),MATCH(S$5,'Model P&amp;L'!$B$9:$CG$9,0))</f>
        <v>0</v>
      </c>
      <c r="T47" s="33">
        <f>INDEX('Model P&amp;L'!$B$10:$CG$89,MATCH($B47,'Model P&amp;L'!$B$10:$B$89,0),MATCH(T$5,'Model P&amp;L'!$B$9:$CG$9,0))</f>
        <v>0</v>
      </c>
      <c r="U47" s="33">
        <f>INDEX('Model P&amp;L'!$B$10:$CG$89,MATCH($B47,'Model P&amp;L'!$B$10:$B$89,0),MATCH(U$5,'Model P&amp;L'!$B$9:$CG$9,0))</f>
        <v>0</v>
      </c>
      <c r="V47" s="33">
        <f>INDEX('Model P&amp;L'!$B$10:$CG$89,MATCH($B47,'Model P&amp;L'!$B$10:$B$89,0),MATCH(V$5,'Model P&amp;L'!$B$9:$CG$9,0))</f>
        <v>0</v>
      </c>
      <c r="W47" s="33">
        <f>INDEX('Model P&amp;L'!$B$10:$CG$89,MATCH($B47,'Model P&amp;L'!$B$10:$B$89,0),MATCH(W$5,'Model P&amp;L'!$B$9:$CG$9,0))</f>
        <v>0</v>
      </c>
      <c r="X47" s="33">
        <f>INDEX('Model P&amp;L'!$B$10:$CG$89,MATCH($B47,'Model P&amp;L'!$B$10:$B$89,0),MATCH(X$5,'Model P&amp;L'!$B$9:$CG$9,0))</f>
        <v>0</v>
      </c>
      <c r="Y47" s="33">
        <f>INDEX('Model P&amp;L'!$B$10:$CG$89,MATCH($B47,'Model P&amp;L'!$B$10:$B$89,0),MATCH(Y$5,'Model P&amp;L'!$B$9:$CG$9,0))</f>
        <v>0</v>
      </c>
      <c r="Z47" s="33">
        <f>INDEX('Model P&amp;L'!$B$10:$CG$89,MATCH($B47,'Model P&amp;L'!$B$10:$B$89,0),MATCH(Z$5,'Model P&amp;L'!$B$9:$CG$9,0))</f>
        <v>0</v>
      </c>
      <c r="AA47" s="33">
        <f>INDEX('Model P&amp;L'!$B$10:$CG$89,MATCH($B47,'Model P&amp;L'!$B$10:$B$89,0),MATCH(AA$5,'Model P&amp;L'!$B$9:$CG$9,0))</f>
        <v>0</v>
      </c>
      <c r="AB47" s="34">
        <f>INDEX('Model P&amp;L'!$B$10:$CG$89,MATCH($B47,'Model P&amp;L'!$B$10:$B$89,0),MATCH(AB$5,'Model P&amp;L'!$B$9:$CG$9,0))</f>
        <v>0</v>
      </c>
      <c r="AC47" s="33">
        <f>INDEX('Model P&amp;L'!$B$10:$CG$89,MATCH($B47,'Model P&amp;L'!$B$10:$B$89,0),MATCH(AC$5,'Model P&amp;L'!$B$9:$CG$9,0))</f>
        <v>0</v>
      </c>
      <c r="AD47" s="33">
        <f>INDEX('Model P&amp;L'!$B$10:$CG$89,MATCH($B47,'Model P&amp;L'!$B$10:$B$89,0),MATCH(AD$5,'Model P&amp;L'!$B$9:$CG$9,0))</f>
        <v>0</v>
      </c>
      <c r="AE47" s="33">
        <f>INDEX('Model P&amp;L'!$B$10:$CG$89,MATCH($B47,'Model P&amp;L'!$B$10:$B$89,0),MATCH(AE$5,'Model P&amp;L'!$B$9:$CG$9,0))</f>
        <v>0</v>
      </c>
      <c r="AF47" s="33">
        <f>INDEX('Model P&amp;L'!$B$10:$CG$89,MATCH($B47,'Model P&amp;L'!$B$10:$B$89,0),MATCH(AF$5,'Model P&amp;L'!$B$9:$CG$9,0))</f>
        <v>0</v>
      </c>
      <c r="AG47" s="33">
        <f>INDEX('Model P&amp;L'!$B$10:$CG$89,MATCH($B47,'Model P&amp;L'!$B$10:$B$89,0),MATCH(AG$5,'Model P&amp;L'!$B$9:$CG$9,0))</f>
        <v>0</v>
      </c>
      <c r="AH47" s="33">
        <f>INDEX('Model P&amp;L'!$B$10:$CG$89,MATCH($B47,'Model P&amp;L'!$B$10:$B$89,0),MATCH(AH$5,'Model P&amp;L'!$B$9:$CG$9,0))</f>
        <v>0</v>
      </c>
      <c r="AI47" s="33">
        <f>INDEX('Model P&amp;L'!$B$10:$CG$89,MATCH($B47,'Model P&amp;L'!$B$10:$B$89,0),MATCH(AI$5,'Model P&amp;L'!$B$9:$CG$9,0))</f>
        <v>0</v>
      </c>
      <c r="AJ47" s="33">
        <f>INDEX('Model P&amp;L'!$B$10:$CG$89,MATCH($B47,'Model P&amp;L'!$B$10:$B$89,0),MATCH(AJ$5,'Model P&amp;L'!$B$9:$CG$9,0))</f>
        <v>0</v>
      </c>
      <c r="AK47" s="33">
        <f>INDEX('Model P&amp;L'!$B$10:$CG$89,MATCH($B47,'Model P&amp;L'!$B$10:$B$89,0),MATCH(AK$5,'Model P&amp;L'!$B$9:$CG$9,0))</f>
        <v>0</v>
      </c>
      <c r="AL47" s="33">
        <f>INDEX('Model P&amp;L'!$B$10:$CG$89,MATCH($B47,'Model P&amp;L'!$B$10:$B$89,0),MATCH(AL$5,'Model P&amp;L'!$B$9:$CG$9,0))</f>
        <v>0</v>
      </c>
      <c r="AM47" s="33">
        <f>INDEX('Model P&amp;L'!$B$10:$CG$89,MATCH($B47,'Model P&amp;L'!$B$10:$B$89,0),MATCH(AM$5,'Model P&amp;L'!$B$9:$CG$9,0))</f>
        <v>0</v>
      </c>
      <c r="AN47" s="34">
        <f>INDEX('Model P&amp;L'!$B$10:$CG$89,MATCH($B47,'Model P&amp;L'!$B$10:$B$89,0),MATCH(AN$5,'Model P&amp;L'!$B$9:$CG$9,0))</f>
        <v>0</v>
      </c>
      <c r="AO47" s="33">
        <f>INDEX('Model P&amp;L'!$B$10:$CG$89,MATCH($B47,'Model P&amp;L'!$B$10:$B$89,0),MATCH(AO$5,'Model P&amp;L'!$B$9:$CG$9,0))</f>
        <v>0</v>
      </c>
      <c r="AP47" s="33">
        <f>INDEX('Model P&amp;L'!$B$10:$CG$89,MATCH($B47,'Model P&amp;L'!$B$10:$B$89,0),MATCH(AP$5,'Model P&amp;L'!$B$9:$CG$9,0))</f>
        <v>0</v>
      </c>
      <c r="AQ47" s="33">
        <f>INDEX('Model P&amp;L'!$B$10:$CG$89,MATCH($B47,'Model P&amp;L'!$B$10:$B$89,0),MATCH(AQ$5,'Model P&amp;L'!$B$9:$CG$9,0))</f>
        <v>0</v>
      </c>
      <c r="AR47" s="33">
        <f>INDEX('Model P&amp;L'!$B$10:$CG$89,MATCH($B47,'Model P&amp;L'!$B$10:$B$89,0),MATCH(AR$5,'Model P&amp;L'!$B$9:$CG$9,0))</f>
        <v>0</v>
      </c>
      <c r="AS47" s="33">
        <f>INDEX('Model P&amp;L'!$B$10:$CG$89,MATCH($B47,'Model P&amp;L'!$B$10:$B$89,0),MATCH(AS$5,'Model P&amp;L'!$B$9:$CG$9,0))</f>
        <v>0</v>
      </c>
      <c r="AT47" s="33">
        <f>INDEX('Model P&amp;L'!$B$10:$CG$89,MATCH($B47,'Model P&amp;L'!$B$10:$B$89,0),MATCH(AT$5,'Model P&amp;L'!$B$9:$CG$9,0))</f>
        <v>0</v>
      </c>
      <c r="AU47" s="33">
        <f>INDEX('Model P&amp;L'!$B$10:$CG$89,MATCH($B47,'Model P&amp;L'!$B$10:$B$89,0),MATCH(AU$5,'Model P&amp;L'!$B$9:$CG$9,0))</f>
        <v>0</v>
      </c>
      <c r="AV47" s="33">
        <f>INDEX('Model P&amp;L'!$B$10:$CG$89,MATCH($B47,'Model P&amp;L'!$B$10:$B$89,0),MATCH(AV$5,'Model P&amp;L'!$B$9:$CG$9,0))</f>
        <v>0</v>
      </c>
      <c r="AW47" s="33">
        <f>INDEX('Model P&amp;L'!$B$10:$CG$89,MATCH($B47,'Model P&amp;L'!$B$10:$B$89,0),MATCH(AW$5,'Model P&amp;L'!$B$9:$CG$9,0))</f>
        <v>0</v>
      </c>
      <c r="AX47" s="33">
        <f>INDEX('Model P&amp;L'!$B$10:$CG$89,MATCH($B47,'Model P&amp;L'!$B$10:$B$89,0),MATCH(AX$5,'Model P&amp;L'!$B$9:$CG$9,0))</f>
        <v>0</v>
      </c>
      <c r="AY47" s="33">
        <f>INDEX('Model P&amp;L'!$B$10:$CG$89,MATCH($B47,'Model P&amp;L'!$B$10:$B$89,0),MATCH(AY$5,'Model P&amp;L'!$B$9:$CG$9,0))</f>
        <v>0</v>
      </c>
      <c r="AZ47" s="34">
        <f>INDEX('Model P&amp;L'!$B$10:$CG$89,MATCH($B47,'Model P&amp;L'!$B$10:$B$89,0),MATCH(AZ$5,'Model P&amp;L'!$B$9:$CG$9,0))</f>
        <v>0</v>
      </c>
      <c r="BA47" s="33">
        <f>INDEX('Model P&amp;L'!$B$10:$CG$89,MATCH($B47,'Model P&amp;L'!$B$10:$B$89,0),MATCH(BA$5,'Model P&amp;L'!$B$9:$CG$9,0))</f>
        <v>0</v>
      </c>
      <c r="BB47" s="33">
        <f>INDEX('Model P&amp;L'!$B$10:$CG$89,MATCH($B47,'Model P&amp;L'!$B$10:$B$89,0),MATCH(BB$5,'Model P&amp;L'!$B$9:$CG$9,0))</f>
        <v>0</v>
      </c>
      <c r="BC47" s="33">
        <f>INDEX('Model P&amp;L'!$B$10:$CG$89,MATCH($B47,'Model P&amp;L'!$B$10:$B$89,0),MATCH(BC$5,'Model P&amp;L'!$B$9:$CG$9,0))</f>
        <v>0</v>
      </c>
      <c r="BD47" s="33">
        <f>INDEX('Model P&amp;L'!$B$10:$CG$89,MATCH($B47,'Model P&amp;L'!$B$10:$B$89,0),MATCH(BD$5,'Model P&amp;L'!$B$9:$CG$9,0))</f>
        <v>0</v>
      </c>
      <c r="BE47" s="33">
        <f>INDEX('Model P&amp;L'!$B$10:$CG$89,MATCH($B47,'Model P&amp;L'!$B$10:$B$89,0),MATCH(BE$5,'Model P&amp;L'!$B$9:$CG$9,0))</f>
        <v>0</v>
      </c>
      <c r="BF47" s="33">
        <f>INDEX('Model P&amp;L'!$B$10:$CG$89,MATCH($B47,'Model P&amp;L'!$B$10:$B$89,0),MATCH(BF$5,'Model P&amp;L'!$B$9:$CG$9,0))</f>
        <v>0</v>
      </c>
      <c r="BG47" s="33">
        <f>INDEX('Model P&amp;L'!$B$10:$CG$89,MATCH($B47,'Model P&amp;L'!$B$10:$B$89,0),MATCH(BG$5,'Model P&amp;L'!$B$9:$CG$9,0))</f>
        <v>0</v>
      </c>
      <c r="BH47" s="33">
        <f>INDEX('Model P&amp;L'!$B$10:$CG$89,MATCH($B47,'Model P&amp;L'!$B$10:$B$89,0),MATCH(BH$5,'Model P&amp;L'!$B$9:$CG$9,0))</f>
        <v>0</v>
      </c>
      <c r="BI47" s="33">
        <f>INDEX('Model P&amp;L'!$B$10:$CG$89,MATCH($B47,'Model P&amp;L'!$B$10:$B$89,0),MATCH(BI$5,'Model P&amp;L'!$B$9:$CG$9,0))</f>
        <v>0</v>
      </c>
      <c r="BJ47" s="33">
        <f>INDEX('Model P&amp;L'!$B$10:$CG$89,MATCH($B47,'Model P&amp;L'!$B$10:$B$89,0),MATCH(BJ$5,'Model P&amp;L'!$B$9:$CG$9,0))</f>
        <v>0</v>
      </c>
      <c r="BK47" s="33">
        <f>INDEX('Model P&amp;L'!$B$10:$CG$89,MATCH($B47,'Model P&amp;L'!$B$10:$B$89,0),MATCH(BK$5,'Model P&amp;L'!$B$9:$CG$9,0))</f>
        <v>0</v>
      </c>
      <c r="BL47" s="34">
        <f>INDEX('Model P&amp;L'!$B$10:$CG$89,MATCH($B47,'Model P&amp;L'!$B$10:$B$89,0),MATCH(BL$5,'Model P&amp;L'!$B$9:$CG$9,0))</f>
        <v>0</v>
      </c>
      <c r="BM47" s="33">
        <f>INDEX('Model P&amp;L'!$B$10:$CG$89,MATCH($B47,'Model P&amp;L'!$B$10:$B$89,0),MATCH(BM$5,'Model P&amp;L'!$B$9:$CG$9,0))</f>
        <v>0</v>
      </c>
      <c r="BN47" s="33">
        <f>INDEX('Model P&amp;L'!$B$10:$CG$89,MATCH($B47,'Model P&amp;L'!$B$10:$B$89,0),MATCH(BN$5,'Model P&amp;L'!$B$9:$CG$9,0))</f>
        <v>0</v>
      </c>
      <c r="BO47" s="33">
        <f>INDEX('Model P&amp;L'!$B$10:$CG$89,MATCH($B47,'Model P&amp;L'!$B$10:$B$89,0),MATCH(BO$5,'Model P&amp;L'!$B$9:$CG$9,0))</f>
        <v>0</v>
      </c>
      <c r="BP47" s="33">
        <f>INDEX('Model P&amp;L'!$B$10:$CG$89,MATCH($B47,'Model P&amp;L'!$B$10:$B$89,0),MATCH(BP$5,'Model P&amp;L'!$B$9:$CG$9,0))</f>
        <v>0</v>
      </c>
      <c r="BQ47" s="33">
        <f>INDEX('Model P&amp;L'!$B$10:$CG$89,MATCH($B47,'Model P&amp;L'!$B$10:$B$89,0),MATCH(BQ$5,'Model P&amp;L'!$B$9:$CG$9,0))</f>
        <v>0</v>
      </c>
      <c r="BR47" s="33">
        <f>INDEX('Model P&amp;L'!$B$10:$CG$89,MATCH($B47,'Model P&amp;L'!$B$10:$B$89,0),MATCH(BR$5,'Model P&amp;L'!$B$9:$CG$9,0))</f>
        <v>0</v>
      </c>
      <c r="BS47" s="33">
        <f>INDEX('Model P&amp;L'!$B$10:$CG$89,MATCH($B47,'Model P&amp;L'!$B$10:$B$89,0),MATCH(BS$5,'Model P&amp;L'!$B$9:$CG$9,0))</f>
        <v>0</v>
      </c>
      <c r="BT47" s="33">
        <f>INDEX('Model P&amp;L'!$B$10:$CG$89,MATCH($B47,'Model P&amp;L'!$B$10:$B$89,0),MATCH(BT$5,'Model P&amp;L'!$B$9:$CG$9,0))</f>
        <v>0</v>
      </c>
      <c r="BU47" s="33">
        <f>INDEX('Model P&amp;L'!$B$10:$CG$89,MATCH($B47,'Model P&amp;L'!$B$10:$B$89,0),MATCH(BU$5,'Model P&amp;L'!$B$9:$CG$9,0))</f>
        <v>0</v>
      </c>
      <c r="BV47" s="33">
        <f>INDEX('Model P&amp;L'!$B$10:$CG$89,MATCH($B47,'Model P&amp;L'!$B$10:$B$89,0),MATCH(BV$5,'Model P&amp;L'!$B$9:$CG$9,0))</f>
        <v>0</v>
      </c>
      <c r="BW47" s="33">
        <f>INDEX('Model P&amp;L'!$B$10:$CG$89,MATCH($B47,'Model P&amp;L'!$B$10:$B$89,0),MATCH(BW$5,'Model P&amp;L'!$B$9:$CG$9,0))</f>
        <v>0</v>
      </c>
      <c r="BX47" s="34">
        <f>INDEX('Model P&amp;L'!$B$10:$CG$89,MATCH($B47,'Model P&amp;L'!$B$10:$B$89,0),MATCH(BX$5,'Model P&amp;L'!$B$9:$CG$9,0))</f>
        <v>0</v>
      </c>
      <c r="BY47" s="34"/>
      <c r="BZ47" s="24">
        <f t="shared" ref="BZ47:BZ48" si="99">SUM(E47:P47)</f>
        <v>0</v>
      </c>
      <c r="CA47" s="24">
        <f t="shared" ref="CA47:CA48" si="100">SUM(Q47:AB47)</f>
        <v>0</v>
      </c>
      <c r="CB47" s="24">
        <f t="shared" ref="CB47:CB48" si="101">SUM(AC47:AN47)</f>
        <v>0</v>
      </c>
      <c r="CC47" s="24">
        <f t="shared" ref="CC47:CC48" si="102">SUM(AO47:AZ47)</f>
        <v>0</v>
      </c>
      <c r="CD47" s="24">
        <f t="shared" ref="CD47:CD48" si="103">SUM(BA47:BL47)</f>
        <v>0</v>
      </c>
      <c r="CE47" s="24">
        <f t="shared" ref="CE47:CE48" si="104">SUM(BM47:BX47)</f>
        <v>0</v>
      </c>
      <c r="CF47" s="152"/>
      <c r="CG47" s="5"/>
    </row>
    <row r="48" spans="2:87" s="2" customFormat="1" ht="12.75" hidden="1" customHeight="1" outlineLevel="1" collapsed="1" x14ac:dyDescent="0.3">
      <c r="B48" s="558" t="s">
        <v>164</v>
      </c>
      <c r="C48" s="222"/>
      <c r="D48" s="558"/>
      <c r="E48" s="33">
        <f>INDEX('Model P&amp;L'!$B$10:$CG$89,MATCH($B48,'Model P&amp;L'!$B$10:$B$89,0),MATCH(E$5,'Model P&amp;L'!$B$9:$CG$9,0))</f>
        <v>0</v>
      </c>
      <c r="F48" s="33">
        <f>INDEX('Model P&amp;L'!$B$10:$CG$89,MATCH($B48,'Model P&amp;L'!$B$10:$B$89,0),MATCH(F$5,'Model P&amp;L'!$B$9:$CG$9,0))</f>
        <v>0</v>
      </c>
      <c r="G48" s="33">
        <f>INDEX('Model P&amp;L'!$B$10:$CG$89,MATCH($B48,'Model P&amp;L'!$B$10:$B$89,0),MATCH(G$5,'Model P&amp;L'!$B$9:$CG$9,0))</f>
        <v>0</v>
      </c>
      <c r="H48" s="33">
        <f>INDEX('Model P&amp;L'!$B$10:$CG$89,MATCH($B48,'Model P&amp;L'!$B$10:$B$89,0),MATCH(H$5,'Model P&amp;L'!$B$9:$CG$9,0))</f>
        <v>0</v>
      </c>
      <c r="I48" s="33">
        <f>INDEX('Model P&amp;L'!$B$10:$CG$89,MATCH($B48,'Model P&amp;L'!$B$10:$B$89,0),MATCH(I$5,'Model P&amp;L'!$B$9:$CG$9,0))</f>
        <v>0</v>
      </c>
      <c r="J48" s="33">
        <f>INDEX('Model P&amp;L'!$B$10:$CG$89,MATCH($B48,'Model P&amp;L'!$B$10:$B$89,0),MATCH(J$5,'Model P&amp;L'!$B$9:$CG$9,0))</f>
        <v>0</v>
      </c>
      <c r="K48" s="33">
        <f>INDEX('Model P&amp;L'!$B$10:$CG$89,MATCH($B48,'Model P&amp;L'!$B$10:$B$89,0),MATCH(K$5,'Model P&amp;L'!$B$9:$CG$9,0))</f>
        <v>0</v>
      </c>
      <c r="L48" s="33">
        <f>INDEX('Model P&amp;L'!$B$10:$CG$89,MATCH($B48,'Model P&amp;L'!$B$10:$B$89,0),MATCH(L$5,'Model P&amp;L'!$B$9:$CG$9,0))</f>
        <v>0</v>
      </c>
      <c r="M48" s="33">
        <f>INDEX('Model P&amp;L'!$B$10:$CG$89,MATCH($B48,'Model P&amp;L'!$B$10:$B$89,0),MATCH(M$5,'Model P&amp;L'!$B$9:$CG$9,0))</f>
        <v>0</v>
      </c>
      <c r="N48" s="33">
        <f>INDEX('Model P&amp;L'!$B$10:$CG$89,MATCH($B48,'Model P&amp;L'!$B$10:$B$89,0),MATCH(N$5,'Model P&amp;L'!$B$9:$CG$9,0))</f>
        <v>0</v>
      </c>
      <c r="O48" s="33">
        <f>INDEX('Model P&amp;L'!$B$10:$CG$89,MATCH($B48,'Model P&amp;L'!$B$10:$B$89,0),MATCH(O$5,'Model P&amp;L'!$B$9:$CG$9,0))</f>
        <v>0</v>
      </c>
      <c r="P48" s="34">
        <f>INDEX('Model P&amp;L'!$B$10:$CG$89,MATCH($B48,'Model P&amp;L'!$B$10:$B$89,0),MATCH(P$5,'Model P&amp;L'!$B$9:$CG$9,0))</f>
        <v>0</v>
      </c>
      <c r="Q48" s="33">
        <f>INDEX('Model P&amp;L'!$B$10:$CG$89,MATCH($B48,'Model P&amp;L'!$B$10:$B$89,0),MATCH(Q$5,'Model P&amp;L'!$B$9:$CG$9,0))</f>
        <v>0</v>
      </c>
      <c r="R48" s="33">
        <f>INDEX('Model P&amp;L'!$B$10:$CG$89,MATCH($B48,'Model P&amp;L'!$B$10:$B$89,0),MATCH(R$5,'Model P&amp;L'!$B$9:$CG$9,0))</f>
        <v>0</v>
      </c>
      <c r="S48" s="33">
        <f>INDEX('Model P&amp;L'!$B$10:$CG$89,MATCH($B48,'Model P&amp;L'!$B$10:$B$89,0),MATCH(S$5,'Model P&amp;L'!$B$9:$CG$9,0))</f>
        <v>0</v>
      </c>
      <c r="T48" s="33">
        <f>INDEX('Model P&amp;L'!$B$10:$CG$89,MATCH($B48,'Model P&amp;L'!$B$10:$B$89,0),MATCH(T$5,'Model P&amp;L'!$B$9:$CG$9,0))</f>
        <v>0</v>
      </c>
      <c r="U48" s="33">
        <f>INDEX('Model P&amp;L'!$B$10:$CG$89,MATCH($B48,'Model P&amp;L'!$B$10:$B$89,0),MATCH(U$5,'Model P&amp;L'!$B$9:$CG$9,0))</f>
        <v>0</v>
      </c>
      <c r="V48" s="33">
        <f>INDEX('Model P&amp;L'!$B$10:$CG$89,MATCH($B48,'Model P&amp;L'!$B$10:$B$89,0),MATCH(V$5,'Model P&amp;L'!$B$9:$CG$9,0))</f>
        <v>0</v>
      </c>
      <c r="W48" s="33">
        <f>INDEX('Model P&amp;L'!$B$10:$CG$89,MATCH($B48,'Model P&amp;L'!$B$10:$B$89,0),MATCH(W$5,'Model P&amp;L'!$B$9:$CG$9,0))</f>
        <v>0</v>
      </c>
      <c r="X48" s="33">
        <f>INDEX('Model P&amp;L'!$B$10:$CG$89,MATCH($B48,'Model P&amp;L'!$B$10:$B$89,0),MATCH(X$5,'Model P&amp;L'!$B$9:$CG$9,0))</f>
        <v>0</v>
      </c>
      <c r="Y48" s="33">
        <f>INDEX('Model P&amp;L'!$B$10:$CG$89,MATCH($B48,'Model P&amp;L'!$B$10:$B$89,0),MATCH(Y$5,'Model P&amp;L'!$B$9:$CG$9,0))</f>
        <v>0</v>
      </c>
      <c r="Z48" s="33">
        <f>INDEX('Model P&amp;L'!$B$10:$CG$89,MATCH($B48,'Model P&amp;L'!$B$10:$B$89,0),MATCH(Z$5,'Model P&amp;L'!$B$9:$CG$9,0))</f>
        <v>0</v>
      </c>
      <c r="AA48" s="33">
        <f>INDEX('Model P&amp;L'!$B$10:$CG$89,MATCH($B48,'Model P&amp;L'!$B$10:$B$89,0),MATCH(AA$5,'Model P&amp;L'!$B$9:$CG$9,0))</f>
        <v>0</v>
      </c>
      <c r="AB48" s="34">
        <f>INDEX('Model P&amp;L'!$B$10:$CG$89,MATCH($B48,'Model P&amp;L'!$B$10:$B$89,0),MATCH(AB$5,'Model P&amp;L'!$B$9:$CG$9,0))</f>
        <v>0</v>
      </c>
      <c r="AC48" s="33">
        <f>INDEX('Model P&amp;L'!$B$10:$CG$89,MATCH($B48,'Model P&amp;L'!$B$10:$B$89,0),MATCH(AC$5,'Model P&amp;L'!$B$9:$CG$9,0))</f>
        <v>0</v>
      </c>
      <c r="AD48" s="33">
        <f>INDEX('Model P&amp;L'!$B$10:$CG$89,MATCH($B48,'Model P&amp;L'!$B$10:$B$89,0),MATCH(AD$5,'Model P&amp;L'!$B$9:$CG$9,0))</f>
        <v>0</v>
      </c>
      <c r="AE48" s="33">
        <f>INDEX('Model P&amp;L'!$B$10:$CG$89,MATCH($B48,'Model P&amp;L'!$B$10:$B$89,0),MATCH(AE$5,'Model P&amp;L'!$B$9:$CG$9,0))</f>
        <v>0</v>
      </c>
      <c r="AF48" s="33">
        <f>INDEX('Model P&amp;L'!$B$10:$CG$89,MATCH($B48,'Model P&amp;L'!$B$10:$B$89,0),MATCH(AF$5,'Model P&amp;L'!$B$9:$CG$9,0))</f>
        <v>0</v>
      </c>
      <c r="AG48" s="33">
        <f>INDEX('Model P&amp;L'!$B$10:$CG$89,MATCH($B48,'Model P&amp;L'!$B$10:$B$89,0),MATCH(AG$5,'Model P&amp;L'!$B$9:$CG$9,0))</f>
        <v>0</v>
      </c>
      <c r="AH48" s="33">
        <f>INDEX('Model P&amp;L'!$B$10:$CG$89,MATCH($B48,'Model P&amp;L'!$B$10:$B$89,0),MATCH(AH$5,'Model P&amp;L'!$B$9:$CG$9,0))</f>
        <v>0</v>
      </c>
      <c r="AI48" s="33">
        <f>INDEX('Model P&amp;L'!$B$10:$CG$89,MATCH($B48,'Model P&amp;L'!$B$10:$B$89,0),MATCH(AI$5,'Model P&amp;L'!$B$9:$CG$9,0))</f>
        <v>0</v>
      </c>
      <c r="AJ48" s="33">
        <f>INDEX('Model P&amp;L'!$B$10:$CG$89,MATCH($B48,'Model P&amp;L'!$B$10:$B$89,0),MATCH(AJ$5,'Model P&amp;L'!$B$9:$CG$9,0))</f>
        <v>0</v>
      </c>
      <c r="AK48" s="33">
        <f>INDEX('Model P&amp;L'!$B$10:$CG$89,MATCH($B48,'Model P&amp;L'!$B$10:$B$89,0),MATCH(AK$5,'Model P&amp;L'!$B$9:$CG$9,0))</f>
        <v>0</v>
      </c>
      <c r="AL48" s="33">
        <f>INDEX('Model P&amp;L'!$B$10:$CG$89,MATCH($B48,'Model P&amp;L'!$B$10:$B$89,0),MATCH(AL$5,'Model P&amp;L'!$B$9:$CG$9,0))</f>
        <v>0</v>
      </c>
      <c r="AM48" s="33">
        <f>INDEX('Model P&amp;L'!$B$10:$CG$89,MATCH($B48,'Model P&amp;L'!$B$10:$B$89,0),MATCH(AM$5,'Model P&amp;L'!$B$9:$CG$9,0))</f>
        <v>0</v>
      </c>
      <c r="AN48" s="34">
        <f>INDEX('Model P&amp;L'!$B$10:$CG$89,MATCH($B48,'Model P&amp;L'!$B$10:$B$89,0),MATCH(AN$5,'Model P&amp;L'!$B$9:$CG$9,0))</f>
        <v>0</v>
      </c>
      <c r="AO48" s="33">
        <f>INDEX('Model P&amp;L'!$B$10:$CG$89,MATCH($B48,'Model P&amp;L'!$B$10:$B$89,0),MATCH(AO$5,'Model P&amp;L'!$B$9:$CG$9,0))</f>
        <v>0</v>
      </c>
      <c r="AP48" s="33">
        <f>INDEX('Model P&amp;L'!$B$10:$CG$89,MATCH($B48,'Model P&amp;L'!$B$10:$B$89,0),MATCH(AP$5,'Model P&amp;L'!$B$9:$CG$9,0))</f>
        <v>0</v>
      </c>
      <c r="AQ48" s="33">
        <f>INDEX('Model P&amp;L'!$B$10:$CG$89,MATCH($B48,'Model P&amp;L'!$B$10:$B$89,0),MATCH(AQ$5,'Model P&amp;L'!$B$9:$CG$9,0))</f>
        <v>0</v>
      </c>
      <c r="AR48" s="33">
        <f>INDEX('Model P&amp;L'!$B$10:$CG$89,MATCH($B48,'Model P&amp;L'!$B$10:$B$89,0),MATCH(AR$5,'Model P&amp;L'!$B$9:$CG$9,0))</f>
        <v>0</v>
      </c>
      <c r="AS48" s="33">
        <f>INDEX('Model P&amp;L'!$B$10:$CG$89,MATCH($B48,'Model P&amp;L'!$B$10:$B$89,0),MATCH(AS$5,'Model P&amp;L'!$B$9:$CG$9,0))</f>
        <v>0</v>
      </c>
      <c r="AT48" s="33">
        <f>INDEX('Model P&amp;L'!$B$10:$CG$89,MATCH($B48,'Model P&amp;L'!$B$10:$B$89,0),MATCH(AT$5,'Model P&amp;L'!$B$9:$CG$9,0))</f>
        <v>0</v>
      </c>
      <c r="AU48" s="33">
        <f>INDEX('Model P&amp;L'!$B$10:$CG$89,MATCH($B48,'Model P&amp;L'!$B$10:$B$89,0),MATCH(AU$5,'Model P&amp;L'!$B$9:$CG$9,0))</f>
        <v>0</v>
      </c>
      <c r="AV48" s="33">
        <f>INDEX('Model P&amp;L'!$B$10:$CG$89,MATCH($B48,'Model P&amp;L'!$B$10:$B$89,0),MATCH(AV$5,'Model P&amp;L'!$B$9:$CG$9,0))</f>
        <v>0</v>
      </c>
      <c r="AW48" s="33">
        <f>INDEX('Model P&amp;L'!$B$10:$CG$89,MATCH($B48,'Model P&amp;L'!$B$10:$B$89,0),MATCH(AW$5,'Model P&amp;L'!$B$9:$CG$9,0))</f>
        <v>0</v>
      </c>
      <c r="AX48" s="33">
        <f>INDEX('Model P&amp;L'!$B$10:$CG$89,MATCH($B48,'Model P&amp;L'!$B$10:$B$89,0),MATCH(AX$5,'Model P&amp;L'!$B$9:$CG$9,0))</f>
        <v>0</v>
      </c>
      <c r="AY48" s="33">
        <f>INDEX('Model P&amp;L'!$B$10:$CG$89,MATCH($B48,'Model P&amp;L'!$B$10:$B$89,0),MATCH(AY$5,'Model P&amp;L'!$B$9:$CG$9,0))</f>
        <v>0</v>
      </c>
      <c r="AZ48" s="34">
        <f>INDEX('Model P&amp;L'!$B$10:$CG$89,MATCH($B48,'Model P&amp;L'!$B$10:$B$89,0),MATCH(AZ$5,'Model P&amp;L'!$B$9:$CG$9,0))</f>
        <v>0</v>
      </c>
      <c r="BA48" s="33">
        <f>INDEX('Model P&amp;L'!$B$10:$CG$89,MATCH($B48,'Model P&amp;L'!$B$10:$B$89,0),MATCH(BA$5,'Model P&amp;L'!$B$9:$CG$9,0))</f>
        <v>0</v>
      </c>
      <c r="BB48" s="33">
        <f>INDEX('Model P&amp;L'!$B$10:$CG$89,MATCH($B48,'Model P&amp;L'!$B$10:$B$89,0),MATCH(BB$5,'Model P&amp;L'!$B$9:$CG$9,0))</f>
        <v>0</v>
      </c>
      <c r="BC48" s="33">
        <f>INDEX('Model P&amp;L'!$B$10:$CG$89,MATCH($B48,'Model P&amp;L'!$B$10:$B$89,0),MATCH(BC$5,'Model P&amp;L'!$B$9:$CG$9,0))</f>
        <v>0</v>
      </c>
      <c r="BD48" s="33">
        <f>INDEX('Model P&amp;L'!$B$10:$CG$89,MATCH($B48,'Model P&amp;L'!$B$10:$B$89,0),MATCH(BD$5,'Model P&amp;L'!$B$9:$CG$9,0))</f>
        <v>0</v>
      </c>
      <c r="BE48" s="33">
        <f>INDEX('Model P&amp;L'!$B$10:$CG$89,MATCH($B48,'Model P&amp;L'!$B$10:$B$89,0),MATCH(BE$5,'Model P&amp;L'!$B$9:$CG$9,0))</f>
        <v>0</v>
      </c>
      <c r="BF48" s="33">
        <f>INDEX('Model P&amp;L'!$B$10:$CG$89,MATCH($B48,'Model P&amp;L'!$B$10:$B$89,0),MATCH(BF$5,'Model P&amp;L'!$B$9:$CG$9,0))</f>
        <v>0</v>
      </c>
      <c r="BG48" s="33">
        <f>INDEX('Model P&amp;L'!$B$10:$CG$89,MATCH($B48,'Model P&amp;L'!$B$10:$B$89,0),MATCH(BG$5,'Model P&amp;L'!$B$9:$CG$9,0))</f>
        <v>0</v>
      </c>
      <c r="BH48" s="33">
        <f>INDEX('Model P&amp;L'!$B$10:$CG$89,MATCH($B48,'Model P&amp;L'!$B$10:$B$89,0),MATCH(BH$5,'Model P&amp;L'!$B$9:$CG$9,0))</f>
        <v>0</v>
      </c>
      <c r="BI48" s="33">
        <f>INDEX('Model P&amp;L'!$B$10:$CG$89,MATCH($B48,'Model P&amp;L'!$B$10:$B$89,0),MATCH(BI$5,'Model P&amp;L'!$B$9:$CG$9,0))</f>
        <v>0</v>
      </c>
      <c r="BJ48" s="33">
        <f>INDEX('Model P&amp;L'!$B$10:$CG$89,MATCH($B48,'Model P&amp;L'!$B$10:$B$89,0),MATCH(BJ$5,'Model P&amp;L'!$B$9:$CG$9,0))</f>
        <v>0</v>
      </c>
      <c r="BK48" s="33">
        <f>INDEX('Model P&amp;L'!$B$10:$CG$89,MATCH($B48,'Model P&amp;L'!$B$10:$B$89,0),MATCH(BK$5,'Model P&amp;L'!$B$9:$CG$9,0))</f>
        <v>0</v>
      </c>
      <c r="BL48" s="34">
        <f>INDEX('Model P&amp;L'!$B$10:$CG$89,MATCH($B48,'Model P&amp;L'!$B$10:$B$89,0),MATCH(BL$5,'Model P&amp;L'!$B$9:$CG$9,0))</f>
        <v>0</v>
      </c>
      <c r="BM48" s="33">
        <f>INDEX('Model P&amp;L'!$B$10:$CG$89,MATCH($B48,'Model P&amp;L'!$B$10:$B$89,0),MATCH(BM$5,'Model P&amp;L'!$B$9:$CG$9,0))</f>
        <v>0</v>
      </c>
      <c r="BN48" s="33">
        <f>INDEX('Model P&amp;L'!$B$10:$CG$89,MATCH($B48,'Model P&amp;L'!$B$10:$B$89,0),MATCH(BN$5,'Model P&amp;L'!$B$9:$CG$9,0))</f>
        <v>0</v>
      </c>
      <c r="BO48" s="33">
        <f>INDEX('Model P&amp;L'!$B$10:$CG$89,MATCH($B48,'Model P&amp;L'!$B$10:$B$89,0),MATCH(BO$5,'Model P&amp;L'!$B$9:$CG$9,0))</f>
        <v>0</v>
      </c>
      <c r="BP48" s="33">
        <f>INDEX('Model P&amp;L'!$B$10:$CG$89,MATCH($B48,'Model P&amp;L'!$B$10:$B$89,0),MATCH(BP$5,'Model P&amp;L'!$B$9:$CG$9,0))</f>
        <v>0</v>
      </c>
      <c r="BQ48" s="33">
        <f>INDEX('Model P&amp;L'!$B$10:$CG$89,MATCH($B48,'Model P&amp;L'!$B$10:$B$89,0),MATCH(BQ$5,'Model P&amp;L'!$B$9:$CG$9,0))</f>
        <v>0</v>
      </c>
      <c r="BR48" s="33">
        <f>INDEX('Model P&amp;L'!$B$10:$CG$89,MATCH($B48,'Model P&amp;L'!$B$10:$B$89,0),MATCH(BR$5,'Model P&amp;L'!$B$9:$CG$9,0))</f>
        <v>0</v>
      </c>
      <c r="BS48" s="33">
        <f>INDEX('Model P&amp;L'!$B$10:$CG$89,MATCH($B48,'Model P&amp;L'!$B$10:$B$89,0),MATCH(BS$5,'Model P&amp;L'!$B$9:$CG$9,0))</f>
        <v>0</v>
      </c>
      <c r="BT48" s="33">
        <f>INDEX('Model P&amp;L'!$B$10:$CG$89,MATCH($B48,'Model P&amp;L'!$B$10:$B$89,0),MATCH(BT$5,'Model P&amp;L'!$B$9:$CG$9,0))</f>
        <v>0</v>
      </c>
      <c r="BU48" s="33">
        <f>INDEX('Model P&amp;L'!$B$10:$CG$89,MATCH($B48,'Model P&amp;L'!$B$10:$B$89,0),MATCH(BU$5,'Model P&amp;L'!$B$9:$CG$9,0))</f>
        <v>0</v>
      </c>
      <c r="BV48" s="33">
        <f>INDEX('Model P&amp;L'!$B$10:$CG$89,MATCH($B48,'Model P&amp;L'!$B$10:$B$89,0),MATCH(BV$5,'Model P&amp;L'!$B$9:$CG$9,0))</f>
        <v>0</v>
      </c>
      <c r="BW48" s="33">
        <f>INDEX('Model P&amp;L'!$B$10:$CG$89,MATCH($B48,'Model P&amp;L'!$B$10:$B$89,0),MATCH(BW$5,'Model P&amp;L'!$B$9:$CG$9,0))</f>
        <v>0</v>
      </c>
      <c r="BX48" s="34">
        <f>INDEX('Model P&amp;L'!$B$10:$CG$89,MATCH($B48,'Model P&amp;L'!$B$10:$B$89,0),MATCH(BX$5,'Model P&amp;L'!$B$9:$CG$9,0))</f>
        <v>0</v>
      </c>
      <c r="BY48" s="34"/>
      <c r="BZ48" s="24">
        <f t="shared" si="99"/>
        <v>0</v>
      </c>
      <c r="CA48" s="24">
        <f t="shared" si="100"/>
        <v>0</v>
      </c>
      <c r="CB48" s="24">
        <f t="shared" si="101"/>
        <v>0</v>
      </c>
      <c r="CC48" s="24">
        <f t="shared" si="102"/>
        <v>0</v>
      </c>
      <c r="CD48" s="24">
        <f t="shared" si="103"/>
        <v>0</v>
      </c>
      <c r="CE48" s="24">
        <f t="shared" si="104"/>
        <v>0</v>
      </c>
      <c r="CF48" s="152"/>
      <c r="CG48" s="5"/>
    </row>
    <row r="49" spans="2:86" ht="9" hidden="1" customHeight="1" outlineLevel="1" collapsed="1" x14ac:dyDescent="0.3">
      <c r="B49" s="605"/>
      <c r="C49" s="605"/>
      <c r="D49" s="605"/>
      <c r="E49" s="3"/>
      <c r="F49" s="3"/>
      <c r="G49" s="3"/>
      <c r="H49" s="3"/>
      <c r="I49" s="3"/>
      <c r="J49" s="3"/>
      <c r="K49" s="3"/>
      <c r="L49" s="3"/>
      <c r="M49" s="3"/>
      <c r="N49" s="3"/>
      <c r="O49" s="3"/>
      <c r="P49" s="16"/>
      <c r="Q49" s="3"/>
      <c r="R49" s="3"/>
      <c r="S49" s="3"/>
      <c r="T49" s="3"/>
      <c r="U49" s="3"/>
      <c r="V49" s="3"/>
      <c r="W49" s="3"/>
      <c r="X49" s="3"/>
      <c r="Y49" s="3"/>
      <c r="Z49" s="3"/>
      <c r="AA49" s="3"/>
      <c r="AB49" s="16"/>
      <c r="AC49" s="3"/>
      <c r="AD49" s="3"/>
      <c r="AE49" s="3"/>
      <c r="AF49" s="3"/>
      <c r="AG49" s="3"/>
      <c r="AH49" s="3"/>
      <c r="AI49" s="3"/>
      <c r="AJ49" s="3"/>
      <c r="AK49" s="3"/>
      <c r="AL49" s="3"/>
      <c r="AM49" s="3"/>
      <c r="AN49" s="16"/>
      <c r="AO49" s="3"/>
      <c r="AP49" s="3"/>
      <c r="AQ49" s="3"/>
      <c r="AR49" s="3"/>
      <c r="AS49" s="3"/>
      <c r="AT49" s="3"/>
      <c r="AU49" s="3"/>
      <c r="AV49" s="3"/>
      <c r="AW49" s="3"/>
      <c r="AX49" s="3"/>
      <c r="AY49" s="3"/>
      <c r="AZ49" s="16"/>
      <c r="BA49" s="3"/>
      <c r="BB49" s="3"/>
      <c r="BC49" s="3"/>
      <c r="BD49" s="3"/>
      <c r="BE49" s="3"/>
      <c r="BF49" s="3"/>
      <c r="BG49" s="3"/>
      <c r="BH49" s="3"/>
      <c r="BI49" s="3"/>
      <c r="BJ49" s="3"/>
      <c r="BK49" s="3"/>
      <c r="BL49" s="16"/>
      <c r="BM49" s="3"/>
      <c r="BN49" s="3"/>
      <c r="BO49" s="3"/>
      <c r="BP49" s="3"/>
      <c r="BQ49" s="3"/>
      <c r="BR49" s="3"/>
      <c r="BS49" s="3"/>
      <c r="BT49" s="3"/>
      <c r="BU49" s="3"/>
      <c r="BV49" s="3"/>
      <c r="BW49" s="3"/>
      <c r="BX49" s="16"/>
      <c r="BY49" s="16"/>
      <c r="BZ49" s="30"/>
      <c r="CA49" s="30"/>
      <c r="CB49" s="30"/>
      <c r="CC49" s="30"/>
      <c r="CD49" s="30"/>
      <c r="CE49" s="30"/>
      <c r="CF49" s="152"/>
    </row>
    <row r="50" spans="2:86" s="2" customFormat="1" ht="12.75" hidden="1" customHeight="1" outlineLevel="1" x14ac:dyDescent="0.3">
      <c r="B50" s="558" t="s">
        <v>165</v>
      </c>
      <c r="C50" s="222"/>
      <c r="D50" s="558"/>
      <c r="E50" s="33">
        <f>-INDEX('Model P&amp;L'!$B$10:$CG$89,MATCH($B50,'Model P&amp;L'!$B$10:$B$89,0),MATCH(E$5,'Model P&amp;L'!$B$9:$GC$9,0))</f>
        <v>0</v>
      </c>
      <c r="F50" s="33">
        <f>-INDEX('Model P&amp;L'!$B$10:$CG$89,MATCH($B50,'Model P&amp;L'!$B$10:$B$89,0),MATCH(F$5,'Model P&amp;L'!$B$9:$GC$9,0))</f>
        <v>0</v>
      </c>
      <c r="G50" s="33">
        <f>-INDEX('Model P&amp;L'!$B$10:$CG$89,MATCH($B50,'Model P&amp;L'!$B$10:$B$89,0),MATCH(G$5,'Model P&amp;L'!$B$9:$GC$9,0))</f>
        <v>0</v>
      </c>
      <c r="H50" s="33">
        <f>-INDEX('Model P&amp;L'!$B$10:$CG$89,MATCH($B50,'Model P&amp;L'!$B$10:$B$89,0),MATCH(H$5,'Model P&amp;L'!$B$9:$GC$9,0))</f>
        <v>0</v>
      </c>
      <c r="I50" s="33">
        <f>-INDEX('Model P&amp;L'!$B$10:$CG$89,MATCH($B50,'Model P&amp;L'!$B$10:$B$89,0),MATCH(I$5,'Model P&amp;L'!$B$9:$GC$9,0))</f>
        <v>0</v>
      </c>
      <c r="J50" s="33">
        <f>-INDEX('Model P&amp;L'!$B$10:$CG$89,MATCH($B50,'Model P&amp;L'!$B$10:$B$89,0),MATCH(J$5,'Model P&amp;L'!$B$9:$GC$9,0))</f>
        <v>0</v>
      </c>
      <c r="K50" s="33">
        <f>-INDEX('Model P&amp;L'!$B$10:$CG$89,MATCH($B50,'Model P&amp;L'!$B$10:$B$89,0),MATCH(K$5,'Model P&amp;L'!$B$9:$GC$9,0))</f>
        <v>0</v>
      </c>
      <c r="L50" s="33">
        <f>-INDEX('Model P&amp;L'!$B$10:$CG$89,MATCH($B50,'Model P&amp;L'!$B$10:$B$89,0),MATCH(L$5,'Model P&amp;L'!$B$9:$GC$9,0))</f>
        <v>0</v>
      </c>
      <c r="M50" s="33">
        <f>-INDEX('Model P&amp;L'!$B$10:$CG$89,MATCH($B50,'Model P&amp;L'!$B$10:$B$89,0),MATCH(M$5,'Model P&amp;L'!$B$9:$GC$9,0))</f>
        <v>0</v>
      </c>
      <c r="N50" s="33">
        <f>-INDEX('Model P&amp;L'!$B$10:$CG$89,MATCH($B50,'Model P&amp;L'!$B$10:$B$89,0),MATCH(N$5,'Model P&amp;L'!$B$9:$GC$9,0))</f>
        <v>0</v>
      </c>
      <c r="O50" s="33">
        <f>-INDEX('Model P&amp;L'!$B$10:$CG$89,MATCH($B50,'Model P&amp;L'!$B$10:$B$89,0),MATCH(O$5,'Model P&amp;L'!$B$9:$GC$9,0))</f>
        <v>0</v>
      </c>
      <c r="P50" s="34">
        <f>-INDEX('Model P&amp;L'!$B$10:$CG$89,MATCH($B50,'Model P&amp;L'!$B$10:$B$89,0),MATCH(P$5,'Model P&amp;L'!$B$9:$GC$9,0))</f>
        <v>0</v>
      </c>
      <c r="Q50" s="33">
        <f>-INDEX('Model P&amp;L'!$B$10:$CG$89,MATCH($B50,'Model P&amp;L'!$B$10:$B$89,0),MATCH(Q$5,'Model P&amp;L'!$B$9:$GC$9,0))</f>
        <v>0</v>
      </c>
      <c r="R50" s="33">
        <f>-INDEX('Model P&amp;L'!$B$10:$CG$89,MATCH($B50,'Model P&amp;L'!$B$10:$B$89,0),MATCH(R$5,'Model P&amp;L'!$B$9:$GC$9,0))</f>
        <v>0</v>
      </c>
      <c r="S50" s="33">
        <f>-INDEX('Model P&amp;L'!$B$10:$CG$89,MATCH($B50,'Model P&amp;L'!$B$10:$B$89,0),MATCH(S$5,'Model P&amp;L'!$B$9:$GC$9,0))</f>
        <v>0</v>
      </c>
      <c r="T50" s="33">
        <f>-INDEX('Model P&amp;L'!$B$10:$CG$89,MATCH($B50,'Model P&amp;L'!$B$10:$B$89,0),MATCH(T$5,'Model P&amp;L'!$B$9:$GC$9,0))</f>
        <v>0</v>
      </c>
      <c r="U50" s="33">
        <f>-INDEX('Model P&amp;L'!$B$10:$CG$89,MATCH($B50,'Model P&amp;L'!$B$10:$B$89,0),MATCH(U$5,'Model P&amp;L'!$B$9:$GC$9,0))</f>
        <v>0</v>
      </c>
      <c r="V50" s="33">
        <f>-INDEX('Model P&amp;L'!$B$10:$CG$89,MATCH($B50,'Model P&amp;L'!$B$10:$B$89,0),MATCH(V$5,'Model P&amp;L'!$B$9:$GC$9,0))</f>
        <v>0</v>
      </c>
      <c r="W50" s="33">
        <f>-INDEX('Model P&amp;L'!$B$10:$CG$89,MATCH($B50,'Model P&amp;L'!$B$10:$B$89,0),MATCH(W$5,'Model P&amp;L'!$B$9:$GC$9,0))</f>
        <v>0</v>
      </c>
      <c r="X50" s="33">
        <f>-INDEX('Model P&amp;L'!$B$10:$CG$89,MATCH($B50,'Model P&amp;L'!$B$10:$B$89,0),MATCH(X$5,'Model P&amp;L'!$B$9:$GC$9,0))</f>
        <v>0</v>
      </c>
      <c r="Y50" s="33">
        <f>-INDEX('Model P&amp;L'!$B$10:$CG$89,MATCH($B50,'Model P&amp;L'!$B$10:$B$89,0),MATCH(Y$5,'Model P&amp;L'!$B$9:$GC$9,0))</f>
        <v>0</v>
      </c>
      <c r="Z50" s="33">
        <f>-INDEX('Model P&amp;L'!$B$10:$CG$89,MATCH($B50,'Model P&amp;L'!$B$10:$B$89,0),MATCH(Z$5,'Model P&amp;L'!$B$9:$GC$9,0))</f>
        <v>0</v>
      </c>
      <c r="AA50" s="33">
        <f>-INDEX('Model P&amp;L'!$B$10:$CG$89,MATCH($B50,'Model P&amp;L'!$B$10:$B$89,0),MATCH(AA$5,'Model P&amp;L'!$B$9:$GC$9,0))</f>
        <v>0</v>
      </c>
      <c r="AB50" s="34">
        <f>-INDEX('Model P&amp;L'!$B$10:$CG$89,MATCH($B50,'Model P&amp;L'!$B$10:$B$89,0),MATCH(AB$5,'Model P&amp;L'!$B$9:$GC$9,0))</f>
        <v>0</v>
      </c>
      <c r="AC50" s="33">
        <f>-INDEX('Model P&amp;L'!$B$10:$CG$89,MATCH($B50,'Model P&amp;L'!$B$10:$B$89,0),MATCH(AC$5,'Model P&amp;L'!$B$9:$GC$9,0))</f>
        <v>0</v>
      </c>
      <c r="AD50" s="33">
        <f>-INDEX('Model P&amp;L'!$B$10:$CG$89,MATCH($B50,'Model P&amp;L'!$B$10:$B$89,0),MATCH(AD$5,'Model P&amp;L'!$B$9:$GC$9,0))</f>
        <v>0</v>
      </c>
      <c r="AE50" s="33">
        <f>-INDEX('Model P&amp;L'!$B$10:$CG$89,MATCH($B50,'Model P&amp;L'!$B$10:$B$89,0),MATCH(AE$5,'Model P&amp;L'!$B$9:$GC$9,0))</f>
        <v>0</v>
      </c>
      <c r="AF50" s="33">
        <f>-INDEX('Model P&amp;L'!$B$10:$CG$89,MATCH($B50,'Model P&amp;L'!$B$10:$B$89,0),MATCH(AF$5,'Model P&amp;L'!$B$9:$GC$9,0))</f>
        <v>0</v>
      </c>
      <c r="AG50" s="33">
        <f>-INDEX('Model P&amp;L'!$B$10:$CG$89,MATCH($B50,'Model P&amp;L'!$B$10:$B$89,0),MATCH(AG$5,'Model P&amp;L'!$B$9:$GC$9,0))</f>
        <v>0</v>
      </c>
      <c r="AH50" s="33">
        <f>-INDEX('Model P&amp;L'!$B$10:$CG$89,MATCH($B50,'Model P&amp;L'!$B$10:$B$89,0),MATCH(AH$5,'Model P&amp;L'!$B$9:$GC$9,0))</f>
        <v>0</v>
      </c>
      <c r="AI50" s="33">
        <f>-INDEX('Model P&amp;L'!$B$10:$CG$89,MATCH($B50,'Model P&amp;L'!$B$10:$B$89,0),MATCH(AI$5,'Model P&amp;L'!$B$9:$GC$9,0))</f>
        <v>0</v>
      </c>
      <c r="AJ50" s="33">
        <f>-INDEX('Model P&amp;L'!$B$10:$CG$89,MATCH($B50,'Model P&amp;L'!$B$10:$B$89,0),MATCH(AJ$5,'Model P&amp;L'!$B$9:$GC$9,0))</f>
        <v>0</v>
      </c>
      <c r="AK50" s="33">
        <f>-INDEX('Model P&amp;L'!$B$10:$CG$89,MATCH($B50,'Model P&amp;L'!$B$10:$B$89,0),MATCH(AK$5,'Model P&amp;L'!$B$9:$GC$9,0))</f>
        <v>0</v>
      </c>
      <c r="AL50" s="33">
        <f>-INDEX('Model P&amp;L'!$B$10:$CG$89,MATCH($B50,'Model P&amp;L'!$B$10:$B$89,0),MATCH(AL$5,'Model P&amp;L'!$B$9:$GC$9,0))</f>
        <v>0</v>
      </c>
      <c r="AM50" s="33">
        <f>-INDEX('Model P&amp;L'!$B$10:$CG$89,MATCH($B50,'Model P&amp;L'!$B$10:$B$89,0),MATCH(AM$5,'Model P&amp;L'!$B$9:$GC$9,0))</f>
        <v>0</v>
      </c>
      <c r="AN50" s="34">
        <f>-INDEX('Model P&amp;L'!$B$10:$CG$89,MATCH($B50,'Model P&amp;L'!$B$10:$B$89,0),MATCH(AN$5,'Model P&amp;L'!$B$9:$GC$9,0))</f>
        <v>0</v>
      </c>
      <c r="AO50" s="33">
        <f>-INDEX('Model P&amp;L'!$B$10:$CG$89,MATCH($B50,'Model P&amp;L'!$B$10:$B$89,0),MATCH(AO$5,'Model P&amp;L'!$B$9:$GC$9,0))</f>
        <v>0</v>
      </c>
      <c r="AP50" s="33">
        <f>-INDEX('Model P&amp;L'!$B$10:$CG$89,MATCH($B50,'Model P&amp;L'!$B$10:$B$89,0),MATCH(AP$5,'Model P&amp;L'!$B$9:$GC$9,0))</f>
        <v>0</v>
      </c>
      <c r="AQ50" s="33">
        <f>-INDEX('Model P&amp;L'!$B$10:$CG$89,MATCH($B50,'Model P&amp;L'!$B$10:$B$89,0),MATCH(AQ$5,'Model P&amp;L'!$B$9:$GC$9,0))</f>
        <v>0</v>
      </c>
      <c r="AR50" s="33">
        <f>-INDEX('Model P&amp;L'!$B$10:$CG$89,MATCH($B50,'Model P&amp;L'!$B$10:$B$89,0),MATCH(AR$5,'Model P&amp;L'!$B$9:$GC$9,0))</f>
        <v>0</v>
      </c>
      <c r="AS50" s="33">
        <f>-INDEX('Model P&amp;L'!$B$10:$CG$89,MATCH($B50,'Model P&amp;L'!$B$10:$B$89,0),MATCH(AS$5,'Model P&amp;L'!$B$9:$GC$9,0))</f>
        <v>0</v>
      </c>
      <c r="AT50" s="33">
        <f>-INDEX('Model P&amp;L'!$B$10:$CG$89,MATCH($B50,'Model P&amp;L'!$B$10:$B$89,0),MATCH(AT$5,'Model P&amp;L'!$B$9:$GC$9,0))</f>
        <v>0</v>
      </c>
      <c r="AU50" s="33">
        <f>-INDEX('Model P&amp;L'!$B$10:$CG$89,MATCH($B50,'Model P&amp;L'!$B$10:$B$89,0),MATCH(AU$5,'Model P&amp;L'!$B$9:$GC$9,0))</f>
        <v>0</v>
      </c>
      <c r="AV50" s="33">
        <f>-INDEX('Model P&amp;L'!$B$10:$CG$89,MATCH($B50,'Model P&amp;L'!$B$10:$B$89,0),MATCH(AV$5,'Model P&amp;L'!$B$9:$GC$9,0))</f>
        <v>0</v>
      </c>
      <c r="AW50" s="33">
        <f>-INDEX('Model P&amp;L'!$B$10:$CG$89,MATCH($B50,'Model P&amp;L'!$B$10:$B$89,0),MATCH(AW$5,'Model P&amp;L'!$B$9:$GC$9,0))</f>
        <v>0</v>
      </c>
      <c r="AX50" s="33">
        <f>-INDEX('Model P&amp;L'!$B$10:$CG$89,MATCH($B50,'Model P&amp;L'!$B$10:$B$89,0),MATCH(AX$5,'Model P&amp;L'!$B$9:$GC$9,0))</f>
        <v>0</v>
      </c>
      <c r="AY50" s="33">
        <f>-INDEX('Model P&amp;L'!$B$10:$CG$89,MATCH($B50,'Model P&amp;L'!$B$10:$B$89,0),MATCH(AY$5,'Model P&amp;L'!$B$9:$GC$9,0))</f>
        <v>0</v>
      </c>
      <c r="AZ50" s="34">
        <f>-INDEX('Model P&amp;L'!$B$10:$CG$89,MATCH($B50,'Model P&amp;L'!$B$10:$B$89,0),MATCH(AZ$5,'Model P&amp;L'!$B$9:$GC$9,0))</f>
        <v>0</v>
      </c>
      <c r="BA50" s="33">
        <f>-INDEX('Model P&amp;L'!$B$10:$CG$89,MATCH($B50,'Model P&amp;L'!$B$10:$B$89,0),MATCH(BA$5,'Model P&amp;L'!$B$9:$GC$9,0))</f>
        <v>0</v>
      </c>
      <c r="BB50" s="33">
        <f>-INDEX('Model P&amp;L'!$B$10:$CG$89,MATCH($B50,'Model P&amp;L'!$B$10:$B$89,0),MATCH(BB$5,'Model P&amp;L'!$B$9:$GC$9,0))</f>
        <v>0</v>
      </c>
      <c r="BC50" s="33">
        <f>-INDEX('Model P&amp;L'!$B$10:$CG$89,MATCH($B50,'Model P&amp;L'!$B$10:$B$89,0),MATCH(BC$5,'Model P&amp;L'!$B$9:$GC$9,0))</f>
        <v>0</v>
      </c>
      <c r="BD50" s="33">
        <f>-INDEX('Model P&amp;L'!$B$10:$CG$89,MATCH($B50,'Model P&amp;L'!$B$10:$B$89,0),MATCH(BD$5,'Model P&amp;L'!$B$9:$GC$9,0))</f>
        <v>0</v>
      </c>
      <c r="BE50" s="33">
        <f>-INDEX('Model P&amp;L'!$B$10:$CG$89,MATCH($B50,'Model P&amp;L'!$B$10:$B$89,0),MATCH(BE$5,'Model P&amp;L'!$B$9:$GC$9,0))</f>
        <v>0</v>
      </c>
      <c r="BF50" s="33">
        <f>-INDEX('Model P&amp;L'!$B$10:$CG$89,MATCH($B50,'Model P&amp;L'!$B$10:$B$89,0),MATCH(BF$5,'Model P&amp;L'!$B$9:$GC$9,0))</f>
        <v>0</v>
      </c>
      <c r="BG50" s="33">
        <f>-INDEX('Model P&amp;L'!$B$10:$CG$89,MATCH($B50,'Model P&amp;L'!$B$10:$B$89,0),MATCH(BG$5,'Model P&amp;L'!$B$9:$GC$9,0))</f>
        <v>0</v>
      </c>
      <c r="BH50" s="33">
        <f>-INDEX('Model P&amp;L'!$B$10:$CG$89,MATCH($B50,'Model P&amp;L'!$B$10:$B$89,0),MATCH(BH$5,'Model P&amp;L'!$B$9:$GC$9,0))</f>
        <v>0</v>
      </c>
      <c r="BI50" s="33">
        <f>-INDEX('Model P&amp;L'!$B$10:$CG$89,MATCH($B50,'Model P&amp;L'!$B$10:$B$89,0),MATCH(BI$5,'Model P&amp;L'!$B$9:$GC$9,0))</f>
        <v>0</v>
      </c>
      <c r="BJ50" s="33">
        <f>-INDEX('Model P&amp;L'!$B$10:$CG$89,MATCH($B50,'Model P&amp;L'!$B$10:$B$89,0),MATCH(BJ$5,'Model P&amp;L'!$B$9:$GC$9,0))</f>
        <v>0</v>
      </c>
      <c r="BK50" s="33">
        <f>-INDEX('Model P&amp;L'!$B$10:$CG$89,MATCH($B50,'Model P&amp;L'!$B$10:$B$89,0),MATCH(BK$5,'Model P&amp;L'!$B$9:$GC$9,0))</f>
        <v>0</v>
      </c>
      <c r="BL50" s="34">
        <f>-INDEX('Model P&amp;L'!$B$10:$CG$89,MATCH($B50,'Model P&amp;L'!$B$10:$B$89,0),MATCH(BL$5,'Model P&amp;L'!$B$9:$GC$9,0))</f>
        <v>0</v>
      </c>
      <c r="BM50" s="33">
        <f>-INDEX('Model P&amp;L'!$B$10:$CG$89,MATCH($B50,'Model P&amp;L'!$B$10:$B$89,0),MATCH(BM$5,'Model P&amp;L'!$B$9:$GC$9,0))</f>
        <v>0</v>
      </c>
      <c r="BN50" s="33">
        <f>-INDEX('Model P&amp;L'!$B$10:$CG$89,MATCH($B50,'Model P&amp;L'!$B$10:$B$89,0),MATCH(BN$5,'Model P&amp;L'!$B$9:$GC$9,0))</f>
        <v>0</v>
      </c>
      <c r="BO50" s="33">
        <f>-INDEX('Model P&amp;L'!$B$10:$CG$89,MATCH($B50,'Model P&amp;L'!$B$10:$B$89,0),MATCH(BO$5,'Model P&amp;L'!$B$9:$GC$9,0))</f>
        <v>0</v>
      </c>
      <c r="BP50" s="33">
        <f>-INDEX('Model P&amp;L'!$B$10:$CG$89,MATCH($B50,'Model P&amp;L'!$B$10:$B$89,0),MATCH(BP$5,'Model P&amp;L'!$B$9:$GC$9,0))</f>
        <v>0</v>
      </c>
      <c r="BQ50" s="33">
        <f>-INDEX('Model P&amp;L'!$B$10:$CG$89,MATCH($B50,'Model P&amp;L'!$B$10:$B$89,0),MATCH(BQ$5,'Model P&amp;L'!$B$9:$GC$9,0))</f>
        <v>0</v>
      </c>
      <c r="BR50" s="33">
        <f>-INDEX('Model P&amp;L'!$B$10:$CG$89,MATCH($B50,'Model P&amp;L'!$B$10:$B$89,0),MATCH(BR$5,'Model P&amp;L'!$B$9:$GC$9,0))</f>
        <v>0</v>
      </c>
      <c r="BS50" s="33">
        <f>-INDEX('Model P&amp;L'!$B$10:$CG$89,MATCH($B50,'Model P&amp;L'!$B$10:$B$89,0),MATCH(BS$5,'Model P&amp;L'!$B$9:$GC$9,0))</f>
        <v>0</v>
      </c>
      <c r="BT50" s="33">
        <f>-INDEX('Model P&amp;L'!$B$10:$CG$89,MATCH($B50,'Model P&amp;L'!$B$10:$B$89,0),MATCH(BT$5,'Model P&amp;L'!$B$9:$GC$9,0))</f>
        <v>0</v>
      </c>
      <c r="BU50" s="33">
        <f>-INDEX('Model P&amp;L'!$B$10:$CG$89,MATCH($B50,'Model P&amp;L'!$B$10:$B$89,0),MATCH(BU$5,'Model P&amp;L'!$B$9:$GC$9,0))</f>
        <v>0</v>
      </c>
      <c r="BV50" s="33">
        <f>-INDEX('Model P&amp;L'!$B$10:$CG$89,MATCH($B50,'Model P&amp;L'!$B$10:$B$89,0),MATCH(BV$5,'Model P&amp;L'!$B$9:$GC$9,0))</f>
        <v>0</v>
      </c>
      <c r="BW50" s="33">
        <f>-INDEX('Model P&amp;L'!$B$10:$CG$89,MATCH($B50,'Model P&amp;L'!$B$10:$B$89,0),MATCH(BW$5,'Model P&amp;L'!$B$9:$GC$9,0))</f>
        <v>0</v>
      </c>
      <c r="BX50" s="34">
        <f>-INDEX('Model P&amp;L'!$B$10:$CG$89,MATCH($B50,'Model P&amp;L'!$B$10:$B$89,0),MATCH(BX$5,'Model P&amp;L'!$B$9:$GC$9,0))</f>
        <v>0</v>
      </c>
      <c r="BY50" s="34"/>
      <c r="BZ50" s="24">
        <f t="shared" si="94"/>
        <v>0</v>
      </c>
      <c r="CA50" s="24">
        <f t="shared" si="95"/>
        <v>0</v>
      </c>
      <c r="CB50" s="24">
        <f t="shared" si="96"/>
        <v>0</v>
      </c>
      <c r="CC50" s="24">
        <f t="shared" si="97"/>
        <v>0</v>
      </c>
      <c r="CD50" s="24">
        <f t="shared" si="98"/>
        <v>0</v>
      </c>
      <c r="CE50" s="24">
        <f>SUM(BM50:BX50)</f>
        <v>0</v>
      </c>
      <c r="CF50" s="152"/>
      <c r="CG50" s="5"/>
    </row>
    <row r="51" spans="2:86" s="2" customFormat="1" ht="12.75" hidden="1" customHeight="1" outlineLevel="1" x14ac:dyDescent="0.3">
      <c r="B51" s="558" t="s">
        <v>166</v>
      </c>
      <c r="C51" s="222"/>
      <c r="D51" s="558"/>
      <c r="E51" s="33">
        <f>-INDEX('Model P&amp;L'!$B$10:$CG$89,MATCH($B51,'Model P&amp;L'!$B$10:$B$89,0),MATCH(E$5,'Model P&amp;L'!$B$9:$GC$9,0))</f>
        <v>0</v>
      </c>
      <c r="F51" s="33">
        <f>-INDEX('Model P&amp;L'!$B$10:$CG$89,MATCH($B51,'Model P&amp;L'!$B$10:$B$89,0),MATCH(F$5,'Model P&amp;L'!$B$9:$GC$9,0))</f>
        <v>0</v>
      </c>
      <c r="G51" s="33">
        <f>-INDEX('Model P&amp;L'!$B$10:$CG$89,MATCH($B51,'Model P&amp;L'!$B$10:$B$89,0),MATCH(G$5,'Model P&amp;L'!$B$9:$GC$9,0))</f>
        <v>0</v>
      </c>
      <c r="H51" s="33">
        <f>-INDEX('Model P&amp;L'!$B$10:$CG$89,MATCH($B51,'Model P&amp;L'!$B$10:$B$89,0),MATCH(H$5,'Model P&amp;L'!$B$9:$GC$9,0))</f>
        <v>0</v>
      </c>
      <c r="I51" s="33">
        <f>-INDEX('Model P&amp;L'!$B$10:$CG$89,MATCH($B51,'Model P&amp;L'!$B$10:$B$89,0),MATCH(I$5,'Model P&amp;L'!$B$9:$GC$9,0))</f>
        <v>0</v>
      </c>
      <c r="J51" s="33">
        <f>-INDEX('Model P&amp;L'!$B$10:$CG$89,MATCH($B51,'Model P&amp;L'!$B$10:$B$89,0),MATCH(J$5,'Model P&amp;L'!$B$9:$GC$9,0))</f>
        <v>0</v>
      </c>
      <c r="K51" s="33">
        <f>-INDEX('Model P&amp;L'!$B$10:$CG$89,MATCH($B51,'Model P&amp;L'!$B$10:$B$89,0),MATCH(K$5,'Model P&amp;L'!$B$9:$GC$9,0))</f>
        <v>0</v>
      </c>
      <c r="L51" s="33">
        <f>-INDEX('Model P&amp;L'!$B$10:$CG$89,MATCH($B51,'Model P&amp;L'!$B$10:$B$89,0),MATCH(L$5,'Model P&amp;L'!$B$9:$GC$9,0))</f>
        <v>0</v>
      </c>
      <c r="M51" s="33">
        <f>-INDEX('Model P&amp;L'!$B$10:$CG$89,MATCH($B51,'Model P&amp;L'!$B$10:$B$89,0),MATCH(M$5,'Model P&amp;L'!$B$9:$GC$9,0))</f>
        <v>0</v>
      </c>
      <c r="N51" s="33">
        <f>-INDEX('Model P&amp;L'!$B$10:$CG$89,MATCH($B51,'Model P&amp;L'!$B$10:$B$89,0),MATCH(N$5,'Model P&amp;L'!$B$9:$GC$9,0))</f>
        <v>0</v>
      </c>
      <c r="O51" s="33">
        <f>-INDEX('Model P&amp;L'!$B$10:$CG$89,MATCH($B51,'Model P&amp;L'!$B$10:$B$89,0),MATCH(O$5,'Model P&amp;L'!$B$9:$GC$9,0))</f>
        <v>0</v>
      </c>
      <c r="P51" s="34">
        <f>-INDEX('Model P&amp;L'!$B$10:$CG$89,MATCH($B51,'Model P&amp;L'!$B$10:$B$89,0),MATCH(P$5,'Model P&amp;L'!$B$9:$GC$9,0))</f>
        <v>0</v>
      </c>
      <c r="Q51" s="33">
        <f>-INDEX('Model P&amp;L'!$B$10:$CG$89,MATCH($B51,'Model P&amp;L'!$B$10:$B$89,0),MATCH(Q$5,'Model P&amp;L'!$B$9:$GC$9,0))</f>
        <v>0</v>
      </c>
      <c r="R51" s="33">
        <f>-INDEX('Model P&amp;L'!$B$10:$CG$89,MATCH($B51,'Model P&amp;L'!$B$10:$B$89,0),MATCH(R$5,'Model P&amp;L'!$B$9:$GC$9,0))</f>
        <v>0</v>
      </c>
      <c r="S51" s="33">
        <f>-INDEX('Model P&amp;L'!$B$10:$CG$89,MATCH($B51,'Model P&amp;L'!$B$10:$B$89,0),MATCH(S$5,'Model P&amp;L'!$B$9:$GC$9,0))</f>
        <v>0</v>
      </c>
      <c r="T51" s="33">
        <f>-INDEX('Model P&amp;L'!$B$10:$CG$89,MATCH($B51,'Model P&amp;L'!$B$10:$B$89,0),MATCH(T$5,'Model P&amp;L'!$B$9:$GC$9,0))</f>
        <v>0</v>
      </c>
      <c r="U51" s="33">
        <f>-INDEX('Model P&amp;L'!$B$10:$CG$89,MATCH($B51,'Model P&amp;L'!$B$10:$B$89,0),MATCH(U$5,'Model P&amp;L'!$B$9:$GC$9,0))</f>
        <v>0</v>
      </c>
      <c r="V51" s="33">
        <f>-INDEX('Model P&amp;L'!$B$10:$CG$89,MATCH($B51,'Model P&amp;L'!$B$10:$B$89,0),MATCH(V$5,'Model P&amp;L'!$B$9:$GC$9,0))</f>
        <v>0</v>
      </c>
      <c r="W51" s="33">
        <f>-INDEX('Model P&amp;L'!$B$10:$CG$89,MATCH($B51,'Model P&amp;L'!$B$10:$B$89,0),MATCH(W$5,'Model P&amp;L'!$B$9:$GC$9,0))</f>
        <v>0</v>
      </c>
      <c r="X51" s="33">
        <f>-INDEX('Model P&amp;L'!$B$10:$CG$89,MATCH($B51,'Model P&amp;L'!$B$10:$B$89,0),MATCH(X$5,'Model P&amp;L'!$B$9:$GC$9,0))</f>
        <v>0</v>
      </c>
      <c r="Y51" s="33">
        <f>-INDEX('Model P&amp;L'!$B$10:$CG$89,MATCH($B51,'Model P&amp;L'!$B$10:$B$89,0),MATCH(Y$5,'Model P&amp;L'!$B$9:$GC$9,0))</f>
        <v>0</v>
      </c>
      <c r="Z51" s="33">
        <f>-INDEX('Model P&amp;L'!$B$10:$CG$89,MATCH($B51,'Model P&amp;L'!$B$10:$B$89,0),MATCH(Z$5,'Model P&amp;L'!$B$9:$GC$9,0))</f>
        <v>0</v>
      </c>
      <c r="AA51" s="33">
        <f>-INDEX('Model P&amp;L'!$B$10:$CG$89,MATCH($B51,'Model P&amp;L'!$B$10:$B$89,0),MATCH(AA$5,'Model P&amp;L'!$B$9:$GC$9,0))</f>
        <v>0</v>
      </c>
      <c r="AB51" s="34">
        <f>-INDEX('Model P&amp;L'!$B$10:$CG$89,MATCH($B51,'Model P&amp;L'!$B$10:$B$89,0),MATCH(AB$5,'Model P&amp;L'!$B$9:$GC$9,0))</f>
        <v>0</v>
      </c>
      <c r="AC51" s="33">
        <f>-INDEX('Model P&amp;L'!$B$10:$CG$89,MATCH($B51,'Model P&amp;L'!$B$10:$B$89,0),MATCH(AC$5,'Model P&amp;L'!$B$9:$GC$9,0))</f>
        <v>0</v>
      </c>
      <c r="AD51" s="33">
        <f>-INDEX('Model P&amp;L'!$B$10:$CG$89,MATCH($B51,'Model P&amp;L'!$B$10:$B$89,0),MATCH(AD$5,'Model P&amp;L'!$B$9:$GC$9,0))</f>
        <v>0</v>
      </c>
      <c r="AE51" s="33">
        <f>-INDEX('Model P&amp;L'!$B$10:$CG$89,MATCH($B51,'Model P&amp;L'!$B$10:$B$89,0),MATCH(AE$5,'Model P&amp;L'!$B$9:$GC$9,0))</f>
        <v>0</v>
      </c>
      <c r="AF51" s="33">
        <f>-INDEX('Model P&amp;L'!$B$10:$CG$89,MATCH($B51,'Model P&amp;L'!$B$10:$B$89,0),MATCH(AF$5,'Model P&amp;L'!$B$9:$GC$9,0))</f>
        <v>0</v>
      </c>
      <c r="AG51" s="33">
        <f>-INDEX('Model P&amp;L'!$B$10:$CG$89,MATCH($B51,'Model P&amp;L'!$B$10:$B$89,0),MATCH(AG$5,'Model P&amp;L'!$B$9:$GC$9,0))</f>
        <v>0</v>
      </c>
      <c r="AH51" s="33">
        <f>-INDEX('Model P&amp;L'!$B$10:$CG$89,MATCH($B51,'Model P&amp;L'!$B$10:$B$89,0),MATCH(AH$5,'Model P&amp;L'!$B$9:$GC$9,0))</f>
        <v>0</v>
      </c>
      <c r="AI51" s="33">
        <f>-INDEX('Model P&amp;L'!$B$10:$CG$89,MATCH($B51,'Model P&amp;L'!$B$10:$B$89,0),MATCH(AI$5,'Model P&amp;L'!$B$9:$GC$9,0))</f>
        <v>0</v>
      </c>
      <c r="AJ51" s="33">
        <f>-INDEX('Model P&amp;L'!$B$10:$CG$89,MATCH($B51,'Model P&amp;L'!$B$10:$B$89,0),MATCH(AJ$5,'Model P&amp;L'!$B$9:$GC$9,0))</f>
        <v>0</v>
      </c>
      <c r="AK51" s="33">
        <f>-INDEX('Model P&amp;L'!$B$10:$CG$89,MATCH($B51,'Model P&amp;L'!$B$10:$B$89,0),MATCH(AK$5,'Model P&amp;L'!$B$9:$GC$9,0))</f>
        <v>0</v>
      </c>
      <c r="AL51" s="33">
        <f>-INDEX('Model P&amp;L'!$B$10:$CG$89,MATCH($B51,'Model P&amp;L'!$B$10:$B$89,0),MATCH(AL$5,'Model P&amp;L'!$B$9:$GC$9,0))</f>
        <v>0</v>
      </c>
      <c r="AM51" s="33">
        <f>-INDEX('Model P&amp;L'!$B$10:$CG$89,MATCH($B51,'Model P&amp;L'!$B$10:$B$89,0),MATCH(AM$5,'Model P&amp;L'!$B$9:$GC$9,0))</f>
        <v>0</v>
      </c>
      <c r="AN51" s="34">
        <f>-INDEX('Model P&amp;L'!$B$10:$CG$89,MATCH($B51,'Model P&amp;L'!$B$10:$B$89,0),MATCH(AN$5,'Model P&amp;L'!$B$9:$GC$9,0))</f>
        <v>0</v>
      </c>
      <c r="AO51" s="33">
        <f>-INDEX('Model P&amp;L'!$B$10:$CG$89,MATCH($B51,'Model P&amp;L'!$B$10:$B$89,0),MATCH(AO$5,'Model P&amp;L'!$B$9:$GC$9,0))</f>
        <v>0</v>
      </c>
      <c r="AP51" s="33">
        <f>-INDEX('Model P&amp;L'!$B$10:$CG$89,MATCH($B51,'Model P&amp;L'!$B$10:$B$89,0),MATCH(AP$5,'Model P&amp;L'!$B$9:$GC$9,0))</f>
        <v>0</v>
      </c>
      <c r="AQ51" s="33">
        <f>-INDEX('Model P&amp;L'!$B$10:$CG$89,MATCH($B51,'Model P&amp;L'!$B$10:$B$89,0),MATCH(AQ$5,'Model P&amp;L'!$B$9:$GC$9,0))</f>
        <v>0</v>
      </c>
      <c r="AR51" s="33">
        <f>-INDEX('Model P&amp;L'!$B$10:$CG$89,MATCH($B51,'Model P&amp;L'!$B$10:$B$89,0),MATCH(AR$5,'Model P&amp;L'!$B$9:$GC$9,0))</f>
        <v>0</v>
      </c>
      <c r="AS51" s="33">
        <f>-INDEX('Model P&amp;L'!$B$10:$CG$89,MATCH($B51,'Model P&amp;L'!$B$10:$B$89,0),MATCH(AS$5,'Model P&amp;L'!$B$9:$GC$9,0))</f>
        <v>0</v>
      </c>
      <c r="AT51" s="33">
        <f>-INDEX('Model P&amp;L'!$B$10:$CG$89,MATCH($B51,'Model P&amp;L'!$B$10:$B$89,0),MATCH(AT$5,'Model P&amp;L'!$B$9:$GC$9,0))</f>
        <v>0</v>
      </c>
      <c r="AU51" s="33">
        <f>-INDEX('Model P&amp;L'!$B$10:$CG$89,MATCH($B51,'Model P&amp;L'!$B$10:$B$89,0),MATCH(AU$5,'Model P&amp;L'!$B$9:$GC$9,0))</f>
        <v>0</v>
      </c>
      <c r="AV51" s="33">
        <f>-INDEX('Model P&amp;L'!$B$10:$CG$89,MATCH($B51,'Model P&amp;L'!$B$10:$B$89,0),MATCH(AV$5,'Model P&amp;L'!$B$9:$GC$9,0))</f>
        <v>0</v>
      </c>
      <c r="AW51" s="33">
        <f>-INDEX('Model P&amp;L'!$B$10:$CG$89,MATCH($B51,'Model P&amp;L'!$B$10:$B$89,0),MATCH(AW$5,'Model P&amp;L'!$B$9:$GC$9,0))</f>
        <v>0</v>
      </c>
      <c r="AX51" s="33">
        <f>-INDEX('Model P&amp;L'!$B$10:$CG$89,MATCH($B51,'Model P&amp;L'!$B$10:$B$89,0),MATCH(AX$5,'Model P&amp;L'!$B$9:$GC$9,0))</f>
        <v>0</v>
      </c>
      <c r="AY51" s="33">
        <f>-INDEX('Model P&amp;L'!$B$10:$CG$89,MATCH($B51,'Model P&amp;L'!$B$10:$B$89,0),MATCH(AY$5,'Model P&amp;L'!$B$9:$GC$9,0))</f>
        <v>0</v>
      </c>
      <c r="AZ51" s="34">
        <f>-INDEX('Model P&amp;L'!$B$10:$CG$89,MATCH($B51,'Model P&amp;L'!$B$10:$B$89,0),MATCH(AZ$5,'Model P&amp;L'!$B$9:$GC$9,0))</f>
        <v>0</v>
      </c>
      <c r="BA51" s="33">
        <f>-INDEX('Model P&amp;L'!$B$10:$CG$89,MATCH($B51,'Model P&amp;L'!$B$10:$B$89,0),MATCH(BA$5,'Model P&amp;L'!$B$9:$GC$9,0))</f>
        <v>0</v>
      </c>
      <c r="BB51" s="33">
        <f>-INDEX('Model P&amp;L'!$B$10:$CG$89,MATCH($B51,'Model P&amp;L'!$B$10:$B$89,0),MATCH(BB$5,'Model P&amp;L'!$B$9:$GC$9,0))</f>
        <v>0</v>
      </c>
      <c r="BC51" s="33">
        <f>-INDEX('Model P&amp;L'!$B$10:$CG$89,MATCH($B51,'Model P&amp;L'!$B$10:$B$89,0),MATCH(BC$5,'Model P&amp;L'!$B$9:$GC$9,0))</f>
        <v>0</v>
      </c>
      <c r="BD51" s="33">
        <f>-INDEX('Model P&amp;L'!$B$10:$CG$89,MATCH($B51,'Model P&amp;L'!$B$10:$B$89,0),MATCH(BD$5,'Model P&amp;L'!$B$9:$GC$9,0))</f>
        <v>0</v>
      </c>
      <c r="BE51" s="33">
        <f>-INDEX('Model P&amp;L'!$B$10:$CG$89,MATCH($B51,'Model P&amp;L'!$B$10:$B$89,0),MATCH(BE$5,'Model P&amp;L'!$B$9:$GC$9,0))</f>
        <v>0</v>
      </c>
      <c r="BF51" s="33">
        <f>-INDEX('Model P&amp;L'!$B$10:$CG$89,MATCH($B51,'Model P&amp;L'!$B$10:$B$89,0),MATCH(BF$5,'Model P&amp;L'!$B$9:$GC$9,0))</f>
        <v>0</v>
      </c>
      <c r="BG51" s="33">
        <f>-INDEX('Model P&amp;L'!$B$10:$CG$89,MATCH($B51,'Model P&amp;L'!$B$10:$B$89,0),MATCH(BG$5,'Model P&amp;L'!$B$9:$GC$9,0))</f>
        <v>0</v>
      </c>
      <c r="BH51" s="33">
        <f>-INDEX('Model P&amp;L'!$B$10:$CG$89,MATCH($B51,'Model P&amp;L'!$B$10:$B$89,0),MATCH(BH$5,'Model P&amp;L'!$B$9:$GC$9,0))</f>
        <v>0</v>
      </c>
      <c r="BI51" s="33">
        <f>-INDEX('Model P&amp;L'!$B$10:$CG$89,MATCH($B51,'Model P&amp;L'!$B$10:$B$89,0),MATCH(BI$5,'Model P&amp;L'!$B$9:$GC$9,0))</f>
        <v>0</v>
      </c>
      <c r="BJ51" s="33">
        <f>-INDEX('Model P&amp;L'!$B$10:$CG$89,MATCH($B51,'Model P&amp;L'!$B$10:$B$89,0),MATCH(BJ$5,'Model P&amp;L'!$B$9:$GC$9,0))</f>
        <v>0</v>
      </c>
      <c r="BK51" s="33">
        <f>-INDEX('Model P&amp;L'!$B$10:$CG$89,MATCH($B51,'Model P&amp;L'!$B$10:$B$89,0),MATCH(BK$5,'Model P&amp;L'!$B$9:$GC$9,0))</f>
        <v>0</v>
      </c>
      <c r="BL51" s="34">
        <f>-INDEX('Model P&amp;L'!$B$10:$CG$89,MATCH($B51,'Model P&amp;L'!$B$10:$B$89,0),MATCH(BL$5,'Model P&amp;L'!$B$9:$GC$9,0))</f>
        <v>0</v>
      </c>
      <c r="BM51" s="33">
        <f>-INDEX('Model P&amp;L'!$B$10:$CG$89,MATCH($B51,'Model P&amp;L'!$B$10:$B$89,0),MATCH(BM$5,'Model P&amp;L'!$B$9:$GC$9,0))</f>
        <v>0</v>
      </c>
      <c r="BN51" s="33">
        <f>-INDEX('Model P&amp;L'!$B$10:$CG$89,MATCH($B51,'Model P&amp;L'!$B$10:$B$89,0),MATCH(BN$5,'Model P&amp;L'!$B$9:$GC$9,0))</f>
        <v>0</v>
      </c>
      <c r="BO51" s="33">
        <f>-INDEX('Model P&amp;L'!$B$10:$CG$89,MATCH($B51,'Model P&amp;L'!$B$10:$B$89,0),MATCH(BO$5,'Model P&amp;L'!$B$9:$GC$9,0))</f>
        <v>0</v>
      </c>
      <c r="BP51" s="33">
        <f>-INDEX('Model P&amp;L'!$B$10:$CG$89,MATCH($B51,'Model P&amp;L'!$B$10:$B$89,0),MATCH(BP$5,'Model P&amp;L'!$B$9:$GC$9,0))</f>
        <v>0</v>
      </c>
      <c r="BQ51" s="33">
        <f>-INDEX('Model P&amp;L'!$B$10:$CG$89,MATCH($B51,'Model P&amp;L'!$B$10:$B$89,0),MATCH(BQ$5,'Model P&amp;L'!$B$9:$GC$9,0))</f>
        <v>0</v>
      </c>
      <c r="BR51" s="33">
        <f>-INDEX('Model P&amp;L'!$B$10:$CG$89,MATCH($B51,'Model P&amp;L'!$B$10:$B$89,0),MATCH(BR$5,'Model P&amp;L'!$B$9:$GC$9,0))</f>
        <v>0</v>
      </c>
      <c r="BS51" s="33">
        <f>-INDEX('Model P&amp;L'!$B$10:$CG$89,MATCH($B51,'Model P&amp;L'!$B$10:$B$89,0),MATCH(BS$5,'Model P&amp;L'!$B$9:$GC$9,0))</f>
        <v>0</v>
      </c>
      <c r="BT51" s="33">
        <f>-INDEX('Model P&amp;L'!$B$10:$CG$89,MATCH($B51,'Model P&amp;L'!$B$10:$B$89,0),MATCH(BT$5,'Model P&amp;L'!$B$9:$GC$9,0))</f>
        <v>0</v>
      </c>
      <c r="BU51" s="33">
        <f>-INDEX('Model P&amp;L'!$B$10:$CG$89,MATCH($B51,'Model P&amp;L'!$B$10:$B$89,0),MATCH(BU$5,'Model P&amp;L'!$B$9:$GC$9,0))</f>
        <v>0</v>
      </c>
      <c r="BV51" s="33">
        <f>-INDEX('Model P&amp;L'!$B$10:$CG$89,MATCH($B51,'Model P&amp;L'!$B$10:$B$89,0),MATCH(BV$5,'Model P&amp;L'!$B$9:$GC$9,0))</f>
        <v>0</v>
      </c>
      <c r="BW51" s="33">
        <f>-INDEX('Model P&amp;L'!$B$10:$CG$89,MATCH($B51,'Model P&amp;L'!$B$10:$B$89,0),MATCH(BW$5,'Model P&amp;L'!$B$9:$GC$9,0))</f>
        <v>0</v>
      </c>
      <c r="BX51" s="34">
        <f>-INDEX('Model P&amp;L'!$B$10:$CG$89,MATCH($B51,'Model P&amp;L'!$B$10:$B$89,0),MATCH(BX$5,'Model P&amp;L'!$B$9:$GC$9,0))</f>
        <v>0</v>
      </c>
      <c r="BY51" s="34"/>
      <c r="BZ51" s="24">
        <f t="shared" si="94"/>
        <v>0</v>
      </c>
      <c r="CA51" s="24">
        <f t="shared" si="95"/>
        <v>0</v>
      </c>
      <c r="CB51" s="24">
        <f t="shared" si="96"/>
        <v>0</v>
      </c>
      <c r="CC51" s="24">
        <f t="shared" si="97"/>
        <v>0</v>
      </c>
      <c r="CD51" s="24">
        <f t="shared" si="98"/>
        <v>0</v>
      </c>
      <c r="CE51" s="24">
        <f>SUM(BM51:BX51)</f>
        <v>0</v>
      </c>
      <c r="CF51" s="152"/>
      <c r="CG51" s="5"/>
    </row>
    <row r="52" spans="2:86" s="2" customFormat="1" ht="12.75" hidden="1" customHeight="1" outlineLevel="1" x14ac:dyDescent="0.3">
      <c r="B52" s="558" t="s">
        <v>167</v>
      </c>
      <c r="C52" s="126" t="s">
        <v>168</v>
      </c>
      <c r="D52" s="558"/>
      <c r="E52" s="33">
        <f>-INDEX('Model P&amp;L'!$B$10:$CG$89,MATCH($B52,'Model P&amp;L'!$B$10:$B$89,0),MATCH(E$5,'Model P&amp;L'!$B$9:$GC$9,0))</f>
        <v>0</v>
      </c>
      <c r="F52" s="33">
        <f>-INDEX('Model P&amp;L'!$B$10:$CG$89,MATCH($B52,'Model P&amp;L'!$B$10:$B$89,0),MATCH(F$5,'Model P&amp;L'!$B$9:$GC$9,0))</f>
        <v>0</v>
      </c>
      <c r="G52" s="33">
        <f>-INDEX('Model P&amp;L'!$B$10:$CG$89,MATCH($B52,'Model P&amp;L'!$B$10:$B$89,0),MATCH(G$5,'Model P&amp;L'!$B$9:$GC$9,0))</f>
        <v>0</v>
      </c>
      <c r="H52" s="33">
        <f>-INDEX('Model P&amp;L'!$B$10:$CG$89,MATCH($B52,'Model P&amp;L'!$B$10:$B$89,0),MATCH(H$5,'Model P&amp;L'!$B$9:$GC$9,0))</f>
        <v>0</v>
      </c>
      <c r="I52" s="33">
        <f>-INDEX('Model P&amp;L'!$B$10:$CG$89,MATCH($B52,'Model P&amp;L'!$B$10:$B$89,0),MATCH(I$5,'Model P&amp;L'!$B$9:$GC$9,0))</f>
        <v>0</v>
      </c>
      <c r="J52" s="33">
        <f>-INDEX('Model P&amp;L'!$B$10:$CG$89,MATCH($B52,'Model P&amp;L'!$B$10:$B$89,0),MATCH(J$5,'Model P&amp;L'!$B$9:$GC$9,0))</f>
        <v>0</v>
      </c>
      <c r="K52" s="33">
        <f>-INDEX('Model P&amp;L'!$B$10:$CG$89,MATCH($B52,'Model P&amp;L'!$B$10:$B$89,0),MATCH(K$5,'Model P&amp;L'!$B$9:$GC$9,0))</f>
        <v>0</v>
      </c>
      <c r="L52" s="33">
        <f>-INDEX('Model P&amp;L'!$B$10:$CG$89,MATCH($B52,'Model P&amp;L'!$B$10:$B$89,0),MATCH(L$5,'Model P&amp;L'!$B$9:$GC$9,0))</f>
        <v>0</v>
      </c>
      <c r="M52" s="33">
        <f>-INDEX('Model P&amp;L'!$B$10:$CG$89,MATCH($B52,'Model P&amp;L'!$B$10:$B$89,0),MATCH(M$5,'Model P&amp;L'!$B$9:$GC$9,0))</f>
        <v>0</v>
      </c>
      <c r="N52" s="33">
        <f>-INDEX('Model P&amp;L'!$B$10:$CG$89,MATCH($B52,'Model P&amp;L'!$B$10:$B$89,0),MATCH(N$5,'Model P&amp;L'!$B$9:$GC$9,0))</f>
        <v>0</v>
      </c>
      <c r="O52" s="33">
        <f>-INDEX('Model P&amp;L'!$B$10:$CG$89,MATCH($B52,'Model P&amp;L'!$B$10:$B$89,0),MATCH(O$5,'Model P&amp;L'!$B$9:$GC$9,0))</f>
        <v>0</v>
      </c>
      <c r="P52" s="34">
        <f>-INDEX('Model P&amp;L'!$B$10:$CG$89,MATCH($B52,'Model P&amp;L'!$B$10:$B$89,0),MATCH(P$5,'Model P&amp;L'!$B$9:$GC$9,0))</f>
        <v>0</v>
      </c>
      <c r="Q52" s="33">
        <f>-INDEX('Model P&amp;L'!$B$10:$CG$89,MATCH($B52,'Model P&amp;L'!$B$10:$B$89,0),MATCH(Q$5,'Model P&amp;L'!$B$9:$GC$9,0))</f>
        <v>0</v>
      </c>
      <c r="R52" s="33">
        <f>-INDEX('Model P&amp;L'!$B$10:$CG$89,MATCH($B52,'Model P&amp;L'!$B$10:$B$89,0),MATCH(R$5,'Model P&amp;L'!$B$9:$GC$9,0))</f>
        <v>0</v>
      </c>
      <c r="S52" s="33">
        <f>-INDEX('Model P&amp;L'!$B$10:$CG$89,MATCH($B52,'Model P&amp;L'!$B$10:$B$89,0),MATCH(S$5,'Model P&amp;L'!$B$9:$GC$9,0))</f>
        <v>0</v>
      </c>
      <c r="T52" s="33">
        <f>-INDEX('Model P&amp;L'!$B$10:$CG$89,MATCH($B52,'Model P&amp;L'!$B$10:$B$89,0),MATCH(T$5,'Model P&amp;L'!$B$9:$GC$9,0))</f>
        <v>0</v>
      </c>
      <c r="U52" s="33">
        <f>-INDEX('Model P&amp;L'!$B$10:$CG$89,MATCH($B52,'Model P&amp;L'!$B$10:$B$89,0),MATCH(U$5,'Model P&amp;L'!$B$9:$GC$9,0))</f>
        <v>0</v>
      </c>
      <c r="V52" s="33">
        <f>-INDEX('Model P&amp;L'!$B$10:$CG$89,MATCH($B52,'Model P&amp;L'!$B$10:$B$89,0),MATCH(V$5,'Model P&amp;L'!$B$9:$GC$9,0))</f>
        <v>0</v>
      </c>
      <c r="W52" s="33">
        <f>-INDEX('Model P&amp;L'!$B$10:$CG$89,MATCH($B52,'Model P&amp;L'!$B$10:$B$89,0),MATCH(W$5,'Model P&amp;L'!$B$9:$GC$9,0))</f>
        <v>0</v>
      </c>
      <c r="X52" s="33">
        <f>-INDEX('Model P&amp;L'!$B$10:$CG$89,MATCH($B52,'Model P&amp;L'!$B$10:$B$89,0),MATCH(X$5,'Model P&amp;L'!$B$9:$GC$9,0))</f>
        <v>0</v>
      </c>
      <c r="Y52" s="33">
        <f>-INDEX('Model P&amp;L'!$B$10:$CG$89,MATCH($B52,'Model P&amp;L'!$B$10:$B$89,0),MATCH(Y$5,'Model P&amp;L'!$B$9:$GC$9,0))</f>
        <v>0</v>
      </c>
      <c r="Z52" s="33">
        <f>-INDEX('Model P&amp;L'!$B$10:$CG$89,MATCH($B52,'Model P&amp;L'!$B$10:$B$89,0),MATCH(Z$5,'Model P&amp;L'!$B$9:$GC$9,0))</f>
        <v>0</v>
      </c>
      <c r="AA52" s="33">
        <f>-INDEX('Model P&amp;L'!$B$10:$CG$89,MATCH($B52,'Model P&amp;L'!$B$10:$B$89,0),MATCH(AA$5,'Model P&amp;L'!$B$9:$GC$9,0))</f>
        <v>0</v>
      </c>
      <c r="AB52" s="34">
        <f>-INDEX('Model P&amp;L'!$B$10:$CG$89,MATCH($B52,'Model P&amp;L'!$B$10:$B$89,0),MATCH(AB$5,'Model P&amp;L'!$B$9:$GC$9,0))</f>
        <v>0</v>
      </c>
      <c r="AC52" s="33">
        <f>-INDEX('Model P&amp;L'!$B$10:$CG$89,MATCH($B52,'Model P&amp;L'!$B$10:$B$89,0),MATCH(AC$5,'Model P&amp;L'!$B$9:$GC$9,0))</f>
        <v>0</v>
      </c>
      <c r="AD52" s="33">
        <f>-INDEX('Model P&amp;L'!$B$10:$CG$89,MATCH($B52,'Model P&amp;L'!$B$10:$B$89,0),MATCH(AD$5,'Model P&amp;L'!$B$9:$GC$9,0))</f>
        <v>0</v>
      </c>
      <c r="AE52" s="33">
        <f>-INDEX('Model P&amp;L'!$B$10:$CG$89,MATCH($B52,'Model P&amp;L'!$B$10:$B$89,0),MATCH(AE$5,'Model P&amp;L'!$B$9:$GC$9,0))</f>
        <v>0</v>
      </c>
      <c r="AF52" s="33">
        <f>-INDEX('Model P&amp;L'!$B$10:$CG$89,MATCH($B52,'Model P&amp;L'!$B$10:$B$89,0),MATCH(AF$5,'Model P&amp;L'!$B$9:$GC$9,0))</f>
        <v>0</v>
      </c>
      <c r="AG52" s="33">
        <f>-INDEX('Model P&amp;L'!$B$10:$CG$89,MATCH($B52,'Model P&amp;L'!$B$10:$B$89,0),MATCH(AG$5,'Model P&amp;L'!$B$9:$GC$9,0))</f>
        <v>0</v>
      </c>
      <c r="AH52" s="33">
        <f>-INDEX('Model P&amp;L'!$B$10:$CG$89,MATCH($B52,'Model P&amp;L'!$B$10:$B$89,0),MATCH(AH$5,'Model P&amp;L'!$B$9:$GC$9,0))</f>
        <v>0</v>
      </c>
      <c r="AI52" s="33">
        <f>-INDEX('Model P&amp;L'!$B$10:$CG$89,MATCH($B52,'Model P&amp;L'!$B$10:$B$89,0),MATCH(AI$5,'Model P&amp;L'!$B$9:$GC$9,0))</f>
        <v>0</v>
      </c>
      <c r="AJ52" s="33">
        <f>-INDEX('Model P&amp;L'!$B$10:$CG$89,MATCH($B52,'Model P&amp;L'!$B$10:$B$89,0),MATCH(AJ$5,'Model P&amp;L'!$B$9:$GC$9,0))</f>
        <v>0</v>
      </c>
      <c r="AK52" s="33">
        <f>-INDEX('Model P&amp;L'!$B$10:$CG$89,MATCH($B52,'Model P&amp;L'!$B$10:$B$89,0),MATCH(AK$5,'Model P&amp;L'!$B$9:$GC$9,0))</f>
        <v>0</v>
      </c>
      <c r="AL52" s="33">
        <f>-INDEX('Model P&amp;L'!$B$10:$CG$89,MATCH($B52,'Model P&amp;L'!$B$10:$B$89,0),MATCH(AL$5,'Model P&amp;L'!$B$9:$GC$9,0))</f>
        <v>0</v>
      </c>
      <c r="AM52" s="33">
        <f>-INDEX('Model P&amp;L'!$B$10:$CG$89,MATCH($B52,'Model P&amp;L'!$B$10:$B$89,0),MATCH(AM$5,'Model P&amp;L'!$B$9:$GC$9,0))</f>
        <v>0</v>
      </c>
      <c r="AN52" s="34">
        <f>-INDEX('Model P&amp;L'!$B$10:$CG$89,MATCH($B52,'Model P&amp;L'!$B$10:$B$89,0),MATCH(AN$5,'Model P&amp;L'!$B$9:$GC$9,0))</f>
        <v>0</v>
      </c>
      <c r="AO52" s="33">
        <f>-INDEX('Model P&amp;L'!$B$10:$CG$89,MATCH($B52,'Model P&amp;L'!$B$10:$B$89,0),MATCH(AO$5,'Model P&amp;L'!$B$9:$GC$9,0))</f>
        <v>0</v>
      </c>
      <c r="AP52" s="33">
        <f>-INDEX('Model P&amp;L'!$B$10:$CG$89,MATCH($B52,'Model P&amp;L'!$B$10:$B$89,0),MATCH(AP$5,'Model P&amp;L'!$B$9:$GC$9,0))</f>
        <v>0</v>
      </c>
      <c r="AQ52" s="33">
        <f>-INDEX('Model P&amp;L'!$B$10:$CG$89,MATCH($B52,'Model P&amp;L'!$B$10:$B$89,0),MATCH(AQ$5,'Model P&amp;L'!$B$9:$GC$9,0))</f>
        <v>0</v>
      </c>
      <c r="AR52" s="33">
        <f>-INDEX('Model P&amp;L'!$B$10:$CG$89,MATCH($B52,'Model P&amp;L'!$B$10:$B$89,0),MATCH(AR$5,'Model P&amp;L'!$B$9:$GC$9,0))</f>
        <v>0</v>
      </c>
      <c r="AS52" s="33">
        <f>-INDEX('Model P&amp;L'!$B$10:$CG$89,MATCH($B52,'Model P&amp;L'!$B$10:$B$89,0),MATCH(AS$5,'Model P&amp;L'!$B$9:$GC$9,0))</f>
        <v>0</v>
      </c>
      <c r="AT52" s="33">
        <f>-INDEX('Model P&amp;L'!$B$10:$CG$89,MATCH($B52,'Model P&amp;L'!$B$10:$B$89,0),MATCH(AT$5,'Model P&amp;L'!$B$9:$GC$9,0))</f>
        <v>0</v>
      </c>
      <c r="AU52" s="33">
        <f>-INDEX('Model P&amp;L'!$B$10:$CG$89,MATCH($B52,'Model P&amp;L'!$B$10:$B$89,0),MATCH(AU$5,'Model P&amp;L'!$B$9:$GC$9,0))</f>
        <v>0</v>
      </c>
      <c r="AV52" s="33">
        <f>-INDEX('Model P&amp;L'!$B$10:$CG$89,MATCH($B52,'Model P&amp;L'!$B$10:$B$89,0),MATCH(AV$5,'Model P&amp;L'!$B$9:$GC$9,0))</f>
        <v>0</v>
      </c>
      <c r="AW52" s="33">
        <f>-INDEX('Model P&amp;L'!$B$10:$CG$89,MATCH($B52,'Model P&amp;L'!$B$10:$B$89,0),MATCH(AW$5,'Model P&amp;L'!$B$9:$GC$9,0))</f>
        <v>0</v>
      </c>
      <c r="AX52" s="33">
        <f>-INDEX('Model P&amp;L'!$B$10:$CG$89,MATCH($B52,'Model P&amp;L'!$B$10:$B$89,0),MATCH(AX$5,'Model P&amp;L'!$B$9:$GC$9,0))</f>
        <v>0</v>
      </c>
      <c r="AY52" s="33">
        <f>-INDEX('Model P&amp;L'!$B$10:$CG$89,MATCH($B52,'Model P&amp;L'!$B$10:$B$89,0),MATCH(AY$5,'Model P&amp;L'!$B$9:$GC$9,0))</f>
        <v>0</v>
      </c>
      <c r="AZ52" s="34">
        <f>-INDEX('Model P&amp;L'!$B$10:$CG$89,MATCH($B52,'Model P&amp;L'!$B$10:$B$89,0),MATCH(AZ$5,'Model P&amp;L'!$B$9:$GC$9,0))</f>
        <v>0</v>
      </c>
      <c r="BA52" s="33">
        <f>-INDEX('Model P&amp;L'!$B$10:$CG$89,MATCH($B52,'Model P&amp;L'!$B$10:$B$89,0),MATCH(BA$5,'Model P&amp;L'!$B$9:$GC$9,0))</f>
        <v>0</v>
      </c>
      <c r="BB52" s="33">
        <f>-INDEX('Model P&amp;L'!$B$10:$CG$89,MATCH($B52,'Model P&amp;L'!$B$10:$B$89,0),MATCH(BB$5,'Model P&amp;L'!$B$9:$GC$9,0))</f>
        <v>0</v>
      </c>
      <c r="BC52" s="33">
        <f>-INDEX('Model P&amp;L'!$B$10:$CG$89,MATCH($B52,'Model P&amp;L'!$B$10:$B$89,0),MATCH(BC$5,'Model P&amp;L'!$B$9:$GC$9,0))</f>
        <v>0</v>
      </c>
      <c r="BD52" s="33">
        <f>-INDEX('Model P&amp;L'!$B$10:$CG$89,MATCH($B52,'Model P&amp;L'!$B$10:$B$89,0),MATCH(BD$5,'Model P&amp;L'!$B$9:$GC$9,0))</f>
        <v>0</v>
      </c>
      <c r="BE52" s="33">
        <f>-INDEX('Model P&amp;L'!$B$10:$CG$89,MATCH($B52,'Model P&amp;L'!$B$10:$B$89,0),MATCH(BE$5,'Model P&amp;L'!$B$9:$GC$9,0))</f>
        <v>0</v>
      </c>
      <c r="BF52" s="33">
        <f>-INDEX('Model P&amp;L'!$B$10:$CG$89,MATCH($B52,'Model P&amp;L'!$B$10:$B$89,0),MATCH(BF$5,'Model P&amp;L'!$B$9:$GC$9,0))</f>
        <v>0</v>
      </c>
      <c r="BG52" s="33">
        <f>-INDEX('Model P&amp;L'!$B$10:$CG$89,MATCH($B52,'Model P&amp;L'!$B$10:$B$89,0),MATCH(BG$5,'Model P&amp;L'!$B$9:$GC$9,0))</f>
        <v>0</v>
      </c>
      <c r="BH52" s="33">
        <f>-INDEX('Model P&amp;L'!$B$10:$CG$89,MATCH($B52,'Model P&amp;L'!$B$10:$B$89,0),MATCH(BH$5,'Model P&amp;L'!$B$9:$GC$9,0))</f>
        <v>0</v>
      </c>
      <c r="BI52" s="33">
        <f>-INDEX('Model P&amp;L'!$B$10:$CG$89,MATCH($B52,'Model P&amp;L'!$B$10:$B$89,0),MATCH(BI$5,'Model P&amp;L'!$B$9:$GC$9,0))</f>
        <v>0</v>
      </c>
      <c r="BJ52" s="33">
        <f>-INDEX('Model P&amp;L'!$B$10:$CG$89,MATCH($B52,'Model P&amp;L'!$B$10:$B$89,0),MATCH(BJ$5,'Model P&amp;L'!$B$9:$GC$9,0))</f>
        <v>0</v>
      </c>
      <c r="BK52" s="33">
        <f>-INDEX('Model P&amp;L'!$B$10:$CG$89,MATCH($B52,'Model P&amp;L'!$B$10:$B$89,0),MATCH(BK$5,'Model P&amp;L'!$B$9:$GC$9,0))</f>
        <v>0</v>
      </c>
      <c r="BL52" s="34">
        <f>-INDEX('Model P&amp;L'!$B$10:$CG$89,MATCH($B52,'Model P&amp;L'!$B$10:$B$89,0),MATCH(BL$5,'Model P&amp;L'!$B$9:$GC$9,0))</f>
        <v>0</v>
      </c>
      <c r="BM52" s="33">
        <f>-INDEX('Model P&amp;L'!$B$10:$CG$89,MATCH($B52,'Model P&amp;L'!$B$10:$B$89,0),MATCH(BM$5,'Model P&amp;L'!$B$9:$GC$9,0))</f>
        <v>0</v>
      </c>
      <c r="BN52" s="33">
        <f>-INDEX('Model P&amp;L'!$B$10:$CG$89,MATCH($B52,'Model P&amp;L'!$B$10:$B$89,0),MATCH(BN$5,'Model P&amp;L'!$B$9:$GC$9,0))</f>
        <v>0</v>
      </c>
      <c r="BO52" s="33">
        <f>-INDEX('Model P&amp;L'!$B$10:$CG$89,MATCH($B52,'Model P&amp;L'!$B$10:$B$89,0),MATCH(BO$5,'Model P&amp;L'!$B$9:$GC$9,0))</f>
        <v>0</v>
      </c>
      <c r="BP52" s="33">
        <f>-INDEX('Model P&amp;L'!$B$10:$CG$89,MATCH($B52,'Model P&amp;L'!$B$10:$B$89,0),MATCH(BP$5,'Model P&amp;L'!$B$9:$GC$9,0))</f>
        <v>0</v>
      </c>
      <c r="BQ52" s="33">
        <f>-INDEX('Model P&amp;L'!$B$10:$CG$89,MATCH($B52,'Model P&amp;L'!$B$10:$B$89,0),MATCH(BQ$5,'Model P&amp;L'!$B$9:$GC$9,0))</f>
        <v>0</v>
      </c>
      <c r="BR52" s="33">
        <f>-INDEX('Model P&amp;L'!$B$10:$CG$89,MATCH($B52,'Model P&amp;L'!$B$10:$B$89,0),MATCH(BR$5,'Model P&amp;L'!$B$9:$GC$9,0))</f>
        <v>0</v>
      </c>
      <c r="BS52" s="33">
        <f>-INDEX('Model P&amp;L'!$B$10:$CG$89,MATCH($B52,'Model P&amp;L'!$B$10:$B$89,0),MATCH(BS$5,'Model P&amp;L'!$B$9:$GC$9,0))</f>
        <v>0</v>
      </c>
      <c r="BT52" s="33">
        <f>-INDEX('Model P&amp;L'!$B$10:$CG$89,MATCH($B52,'Model P&amp;L'!$B$10:$B$89,0),MATCH(BT$5,'Model P&amp;L'!$B$9:$GC$9,0))</f>
        <v>0</v>
      </c>
      <c r="BU52" s="33">
        <f>-INDEX('Model P&amp;L'!$B$10:$CG$89,MATCH($B52,'Model P&amp;L'!$B$10:$B$89,0),MATCH(BU$5,'Model P&amp;L'!$B$9:$GC$9,0))</f>
        <v>0</v>
      </c>
      <c r="BV52" s="33">
        <f>-INDEX('Model P&amp;L'!$B$10:$CG$89,MATCH($B52,'Model P&amp;L'!$B$10:$B$89,0),MATCH(BV$5,'Model P&amp;L'!$B$9:$GC$9,0))</f>
        <v>0</v>
      </c>
      <c r="BW52" s="33">
        <f>-INDEX('Model P&amp;L'!$B$10:$CG$89,MATCH($B52,'Model P&amp;L'!$B$10:$B$89,0),MATCH(BW$5,'Model P&amp;L'!$B$9:$GC$9,0))</f>
        <v>0</v>
      </c>
      <c r="BX52" s="34">
        <f>-INDEX('Model P&amp;L'!$B$10:$CG$89,MATCH($B52,'Model P&amp;L'!$B$10:$B$89,0),MATCH(BX$5,'Model P&amp;L'!$B$9:$GC$9,0))</f>
        <v>0</v>
      </c>
      <c r="BY52" s="34"/>
      <c r="BZ52" s="24">
        <f t="shared" si="94"/>
        <v>0</v>
      </c>
      <c r="CA52" s="24">
        <f t="shared" si="95"/>
        <v>0</v>
      </c>
      <c r="CB52" s="24">
        <f t="shared" si="96"/>
        <v>0</v>
      </c>
      <c r="CC52" s="24">
        <f t="shared" si="97"/>
        <v>0</v>
      </c>
      <c r="CD52" s="24">
        <f t="shared" si="98"/>
        <v>0</v>
      </c>
      <c r="CE52" s="24">
        <f>SUM(BM52:BX52)</f>
        <v>0</v>
      </c>
      <c r="CF52" s="152"/>
      <c r="CG52" s="5"/>
    </row>
    <row r="53" spans="2:86" s="2" customFormat="1" ht="12.75" customHeight="1" collapsed="1" x14ac:dyDescent="0.3">
      <c r="B53" s="558" t="s">
        <v>169</v>
      </c>
      <c r="C53" s="222"/>
      <c r="D53" s="558"/>
      <c r="E53" s="33">
        <f>-INDEX('Model P&amp;L'!$B$10:$CG$89,MATCH($B53,'Model P&amp;L'!$B$10:$B$89,0),MATCH(E$5,'Model P&amp;L'!$B$9:$GC$9,0))</f>
        <v>0</v>
      </c>
      <c r="F53" s="33">
        <f>-INDEX('Model P&amp;L'!$B$10:$CG$89,MATCH($B53,'Model P&amp;L'!$B$10:$B$89,0),MATCH(F$5,'Model P&amp;L'!$B$9:$GC$9,0))</f>
        <v>0</v>
      </c>
      <c r="G53" s="33">
        <f>-INDEX('Model P&amp;L'!$B$10:$CG$89,MATCH($B53,'Model P&amp;L'!$B$10:$B$89,0),MATCH(G$5,'Model P&amp;L'!$B$9:$GC$9,0))</f>
        <v>0</v>
      </c>
      <c r="H53" s="33">
        <f>-INDEX('Model P&amp;L'!$B$10:$CG$89,MATCH($B53,'Model P&amp;L'!$B$10:$B$89,0),MATCH(H$5,'Model P&amp;L'!$B$9:$GC$9,0))</f>
        <v>0</v>
      </c>
      <c r="I53" s="33">
        <f>-INDEX('Model P&amp;L'!$B$10:$CG$89,MATCH($B53,'Model P&amp;L'!$B$10:$B$89,0),MATCH(I$5,'Model P&amp;L'!$B$9:$GC$9,0))</f>
        <v>0</v>
      </c>
      <c r="J53" s="33">
        <f>-INDEX('Model P&amp;L'!$B$10:$CG$89,MATCH($B53,'Model P&amp;L'!$B$10:$B$89,0),MATCH(J$5,'Model P&amp;L'!$B$9:$GC$9,0))</f>
        <v>0</v>
      </c>
      <c r="K53" s="33">
        <f>-INDEX('Model P&amp;L'!$B$10:$CG$89,MATCH($B53,'Model P&amp;L'!$B$10:$B$89,0),MATCH(K$5,'Model P&amp;L'!$B$9:$GC$9,0))</f>
        <v>0</v>
      </c>
      <c r="L53" s="33">
        <f>-INDEX('Model P&amp;L'!$B$10:$CG$89,MATCH($B53,'Model P&amp;L'!$B$10:$B$89,0),MATCH(L$5,'Model P&amp;L'!$B$9:$GC$9,0))</f>
        <v>0</v>
      </c>
      <c r="M53" s="33">
        <f>-INDEX('Model P&amp;L'!$B$10:$CG$89,MATCH($B53,'Model P&amp;L'!$B$10:$B$89,0),MATCH(M$5,'Model P&amp;L'!$B$9:$GC$9,0))</f>
        <v>0</v>
      </c>
      <c r="N53" s="33">
        <f>-INDEX('Model P&amp;L'!$B$10:$CG$89,MATCH($B53,'Model P&amp;L'!$B$10:$B$89,0),MATCH(N$5,'Model P&amp;L'!$B$9:$GC$9,0))</f>
        <v>0</v>
      </c>
      <c r="O53" s="33">
        <f>-INDEX('Model P&amp;L'!$B$10:$CG$89,MATCH($B53,'Model P&amp;L'!$B$10:$B$89,0),MATCH(O$5,'Model P&amp;L'!$B$9:$GC$9,0))</f>
        <v>0</v>
      </c>
      <c r="P53" s="34">
        <f>-INDEX('Model P&amp;L'!$B$10:$CG$89,MATCH($B53,'Model P&amp;L'!$B$10:$B$89,0),MATCH(P$5,'Model P&amp;L'!$B$9:$GC$9,0))</f>
        <v>0</v>
      </c>
      <c r="Q53" s="33">
        <f>-INDEX('Model P&amp;L'!$B$10:$CG$89,MATCH($B53,'Model P&amp;L'!$B$10:$B$89,0),MATCH(Q$5,'Model P&amp;L'!$B$9:$GC$9,0))</f>
        <v>0</v>
      </c>
      <c r="R53" s="33">
        <f>-INDEX('Model P&amp;L'!$B$10:$CG$89,MATCH($B53,'Model P&amp;L'!$B$10:$B$89,0),MATCH(R$5,'Model P&amp;L'!$B$9:$GC$9,0))</f>
        <v>0</v>
      </c>
      <c r="S53" s="33">
        <f>-INDEX('Model P&amp;L'!$B$10:$CG$89,MATCH($B53,'Model P&amp;L'!$B$10:$B$89,0),MATCH(S$5,'Model P&amp;L'!$B$9:$GC$9,0))</f>
        <v>0</v>
      </c>
      <c r="T53" s="33">
        <f>-INDEX('Model P&amp;L'!$B$10:$CG$89,MATCH($B53,'Model P&amp;L'!$B$10:$B$89,0),MATCH(T$5,'Model P&amp;L'!$B$9:$GC$9,0))</f>
        <v>0</v>
      </c>
      <c r="U53" s="33">
        <f>-INDEX('Model P&amp;L'!$B$10:$CG$89,MATCH($B53,'Model P&amp;L'!$B$10:$B$89,0),MATCH(U$5,'Model P&amp;L'!$B$9:$GC$9,0))</f>
        <v>-10290.98</v>
      </c>
      <c r="V53" s="33">
        <f>-INDEX('Model P&amp;L'!$B$10:$CG$89,MATCH($B53,'Model P&amp;L'!$B$10:$B$89,0),MATCH(V$5,'Model P&amp;L'!$B$9:$GC$9,0))</f>
        <v>-38025</v>
      </c>
      <c r="W53" s="33">
        <f>-INDEX('Model P&amp;L'!$B$10:$CG$89,MATCH($B53,'Model P&amp;L'!$B$10:$B$89,0),MATCH(W$5,'Model P&amp;L'!$B$9:$GC$9,0))</f>
        <v>-97.29</v>
      </c>
      <c r="X53" s="33">
        <f>-INDEX('Model P&amp;L'!$B$10:$CG$89,MATCH($B53,'Model P&amp;L'!$B$10:$B$89,0),MATCH(X$5,'Model P&amp;L'!$B$9:$GC$9,0))</f>
        <v>-97.79</v>
      </c>
      <c r="Y53" s="33">
        <f>-INDEX('Model P&amp;L'!$B$10:$CG$89,MATCH($B53,'Model P&amp;L'!$B$10:$B$89,0),MATCH(Y$5,'Model P&amp;L'!$B$9:$GC$9,0))</f>
        <v>-32200</v>
      </c>
      <c r="Z53" s="33">
        <f>-INDEX('Model P&amp;L'!$B$10:$CG$89,MATCH($B53,'Model P&amp;L'!$B$10:$B$89,0),MATCH(Z$5,'Model P&amp;L'!$B$9:$GC$9,0))</f>
        <v>0</v>
      </c>
      <c r="AA53" s="33">
        <f>-INDEX('Model P&amp;L'!$B$10:$CG$89,MATCH($B53,'Model P&amp;L'!$B$10:$B$89,0),MATCH(AA$5,'Model P&amp;L'!$B$9:$GC$9,0))</f>
        <v>0</v>
      </c>
      <c r="AB53" s="34">
        <f>-INDEX('Model P&amp;L'!$B$10:$CG$89,MATCH($B53,'Model P&amp;L'!$B$10:$B$89,0),MATCH(AB$5,'Model P&amp;L'!$B$9:$GC$9,0))</f>
        <v>0</v>
      </c>
      <c r="AC53" s="33">
        <f>-INDEX('Model P&amp;L'!$B$10:$CG$89,MATCH($B53,'Model P&amp;L'!$B$10:$B$89,0),MATCH(AC$5,'Model P&amp;L'!$B$9:$GC$9,0))</f>
        <v>0</v>
      </c>
      <c r="AD53" s="33">
        <f>-INDEX('Model P&amp;L'!$B$10:$CG$89,MATCH($B53,'Model P&amp;L'!$B$10:$B$89,0),MATCH(AD$5,'Model P&amp;L'!$B$9:$GC$9,0))</f>
        <v>-6721.6013888888883</v>
      </c>
      <c r="AE53" s="33">
        <f>-INDEX('Model P&amp;L'!$B$10:$CG$89,MATCH($B53,'Model P&amp;L'!$B$10:$B$89,0),MATCH(AE$5,'Model P&amp;L'!$B$9:$GC$9,0))</f>
        <v>-6719.4412499999999</v>
      </c>
      <c r="AF53" s="33">
        <f>-INDEX('Model P&amp;L'!$B$10:$CG$89,MATCH($B53,'Model P&amp;L'!$B$10:$B$89,0),MATCH(AF$5,'Model P&amp;L'!$B$9:$GC$9,0))</f>
        <v>-6717.2811111111105</v>
      </c>
      <c r="AG53" s="33">
        <f>-INDEX('Model P&amp;L'!$B$10:$CG$89,MATCH($B53,'Model P&amp;L'!$B$10:$B$89,0),MATCH(AG$5,'Model P&amp;L'!$B$9:$GC$9,0))</f>
        <v>-6715.120972222222</v>
      </c>
      <c r="AH53" s="33">
        <f>-INDEX('Model P&amp;L'!$B$10:$CG$89,MATCH($B53,'Model P&amp;L'!$B$10:$B$89,0),MATCH(AH$5,'Model P&amp;L'!$B$9:$GC$9,0))</f>
        <v>-6712.9608333333326</v>
      </c>
      <c r="AI53" s="33">
        <f>-INDEX('Model P&amp;L'!$B$10:$CG$89,MATCH($B53,'Model P&amp;L'!$B$10:$B$89,0),MATCH(AI$5,'Model P&amp;L'!$B$9:$GC$9,0))</f>
        <v>-6710.8006944444442</v>
      </c>
      <c r="AJ53" s="33">
        <f>-INDEX('Model P&amp;L'!$B$10:$CG$89,MATCH($B53,'Model P&amp;L'!$B$10:$B$89,0),MATCH(AJ$5,'Model P&amp;L'!$B$9:$GC$9,0))</f>
        <v>-6708.6405555555557</v>
      </c>
      <c r="AK53" s="33">
        <f>-INDEX('Model P&amp;L'!$B$10:$CG$89,MATCH($B53,'Model P&amp;L'!$B$10:$B$89,0),MATCH(AK$5,'Model P&amp;L'!$B$9:$GC$9,0))</f>
        <v>-6706.4804166666663</v>
      </c>
      <c r="AL53" s="33">
        <f>-INDEX('Model P&amp;L'!$B$10:$CG$89,MATCH($B53,'Model P&amp;L'!$B$10:$B$89,0),MATCH(AL$5,'Model P&amp;L'!$B$9:$GC$9,0))</f>
        <v>-6704.3202777777778</v>
      </c>
      <c r="AM53" s="33">
        <f>-INDEX('Model P&amp;L'!$B$10:$CG$89,MATCH($B53,'Model P&amp;L'!$B$10:$B$89,0),MATCH(AM$5,'Model P&amp;L'!$B$9:$GC$9,0))</f>
        <v>-6702.1601388888885</v>
      </c>
      <c r="AN53" s="34">
        <f>-INDEX('Model P&amp;L'!$B$10:$CG$89,MATCH($B53,'Model P&amp;L'!$B$10:$B$89,0),MATCH(AN$5,'Model P&amp;L'!$B$9:$GC$9,0))</f>
        <v>-6700</v>
      </c>
      <c r="AO53" s="33">
        <f>-INDEX('Model P&amp;L'!$B$10:$CG$89,MATCH($B53,'Model P&amp;L'!$B$10:$B$89,0),MATCH(AO$5,'Model P&amp;L'!$B$9:$GC$9,0))</f>
        <v>-6700</v>
      </c>
      <c r="AP53" s="33">
        <f>-INDEX('Model P&amp;L'!$B$10:$CG$89,MATCH($B53,'Model P&amp;L'!$B$10:$B$89,0),MATCH(AP$5,'Model P&amp;L'!$B$9:$GC$9,0))</f>
        <v>-6700</v>
      </c>
      <c r="AQ53" s="33">
        <f>-INDEX('Model P&amp;L'!$B$10:$CG$89,MATCH($B53,'Model P&amp;L'!$B$10:$B$89,0),MATCH(AQ$5,'Model P&amp;L'!$B$9:$GC$9,0))</f>
        <v>-6700</v>
      </c>
      <c r="AR53" s="33">
        <f>-INDEX('Model P&amp;L'!$B$10:$CG$89,MATCH($B53,'Model P&amp;L'!$B$10:$B$89,0),MATCH(AR$5,'Model P&amp;L'!$B$9:$GC$9,0))</f>
        <v>-6700</v>
      </c>
      <c r="AS53" s="33">
        <f>-INDEX('Model P&amp;L'!$B$10:$CG$89,MATCH($B53,'Model P&amp;L'!$B$10:$B$89,0),MATCH(AS$5,'Model P&amp;L'!$B$9:$GC$9,0))</f>
        <v>-6700</v>
      </c>
      <c r="AT53" s="33">
        <f>-INDEX('Model P&amp;L'!$B$10:$CG$89,MATCH($B53,'Model P&amp;L'!$B$10:$B$89,0),MATCH(AT$5,'Model P&amp;L'!$B$9:$GC$9,0))</f>
        <v>-6700</v>
      </c>
      <c r="AU53" s="33">
        <f>-INDEX('Model P&amp;L'!$B$10:$CG$89,MATCH($B53,'Model P&amp;L'!$B$10:$B$89,0),MATCH(AU$5,'Model P&amp;L'!$B$9:$GC$9,0))</f>
        <v>-6700</v>
      </c>
      <c r="AV53" s="33">
        <f>-INDEX('Model P&amp;L'!$B$10:$CG$89,MATCH($B53,'Model P&amp;L'!$B$10:$B$89,0),MATCH(AV$5,'Model P&amp;L'!$B$9:$GC$9,0))</f>
        <v>-6700</v>
      </c>
      <c r="AW53" s="33">
        <f>-INDEX('Model P&amp;L'!$B$10:$CG$89,MATCH($B53,'Model P&amp;L'!$B$10:$B$89,0),MATCH(AW$5,'Model P&amp;L'!$B$9:$GC$9,0))</f>
        <v>-6700</v>
      </c>
      <c r="AX53" s="33">
        <f>-INDEX('Model P&amp;L'!$B$10:$CG$89,MATCH($B53,'Model P&amp;L'!$B$10:$B$89,0),MATCH(AX$5,'Model P&amp;L'!$B$9:$GC$9,0))</f>
        <v>-6700</v>
      </c>
      <c r="AY53" s="33">
        <f>-INDEX('Model P&amp;L'!$B$10:$CG$89,MATCH($B53,'Model P&amp;L'!$B$10:$B$89,0),MATCH(AY$5,'Model P&amp;L'!$B$9:$GC$9,0))</f>
        <v>-6700</v>
      </c>
      <c r="AZ53" s="34">
        <f>-INDEX('Model P&amp;L'!$B$10:$CG$89,MATCH($B53,'Model P&amp;L'!$B$10:$B$89,0),MATCH(AZ$5,'Model P&amp;L'!$B$9:$GC$9,0))</f>
        <v>-6700</v>
      </c>
      <c r="BA53" s="33">
        <f>-INDEX('Model P&amp;L'!$B$10:$CG$89,MATCH($B53,'Model P&amp;L'!$B$10:$B$89,0),MATCH(BA$5,'Model P&amp;L'!$B$9:$GC$9,0))</f>
        <v>-6700</v>
      </c>
      <c r="BB53" s="33">
        <f>-INDEX('Model P&amp;L'!$B$10:$CG$89,MATCH($B53,'Model P&amp;L'!$B$10:$B$89,0),MATCH(BB$5,'Model P&amp;L'!$B$9:$GC$9,0))</f>
        <v>-6700</v>
      </c>
      <c r="BC53" s="33">
        <f>-INDEX('Model P&amp;L'!$B$10:$CG$89,MATCH($B53,'Model P&amp;L'!$B$10:$B$89,0),MATCH(BC$5,'Model P&amp;L'!$B$9:$GC$9,0))</f>
        <v>-6700</v>
      </c>
      <c r="BD53" s="33">
        <f>-INDEX('Model P&amp;L'!$B$10:$CG$89,MATCH($B53,'Model P&amp;L'!$B$10:$B$89,0),MATCH(BD$5,'Model P&amp;L'!$B$9:$GC$9,0))</f>
        <v>-6700</v>
      </c>
      <c r="BE53" s="33">
        <f>-INDEX('Model P&amp;L'!$B$10:$CG$89,MATCH($B53,'Model P&amp;L'!$B$10:$B$89,0),MATCH(BE$5,'Model P&amp;L'!$B$9:$GC$9,0))</f>
        <v>-6700</v>
      </c>
      <c r="BF53" s="33">
        <f>-INDEX('Model P&amp;L'!$B$10:$CG$89,MATCH($B53,'Model P&amp;L'!$B$10:$B$89,0),MATCH(BF$5,'Model P&amp;L'!$B$9:$GC$9,0))</f>
        <v>-6700</v>
      </c>
      <c r="BG53" s="33">
        <f>-INDEX('Model P&amp;L'!$B$10:$CG$89,MATCH($B53,'Model P&amp;L'!$B$10:$B$89,0),MATCH(BG$5,'Model P&amp;L'!$B$9:$GC$9,0))</f>
        <v>-6700</v>
      </c>
      <c r="BH53" s="33">
        <f>-INDEX('Model P&amp;L'!$B$10:$CG$89,MATCH($B53,'Model P&amp;L'!$B$10:$B$89,0),MATCH(BH$5,'Model P&amp;L'!$B$9:$GC$9,0))</f>
        <v>-6700</v>
      </c>
      <c r="BI53" s="33">
        <f>-INDEX('Model P&amp;L'!$B$10:$CG$89,MATCH($B53,'Model P&amp;L'!$B$10:$B$89,0),MATCH(BI$5,'Model P&amp;L'!$B$9:$GC$9,0))</f>
        <v>-6700</v>
      </c>
      <c r="BJ53" s="33">
        <f>-INDEX('Model P&amp;L'!$B$10:$CG$89,MATCH($B53,'Model P&amp;L'!$B$10:$B$89,0),MATCH(BJ$5,'Model P&amp;L'!$B$9:$GC$9,0))</f>
        <v>-6700</v>
      </c>
      <c r="BK53" s="33">
        <f>-INDEX('Model P&amp;L'!$B$10:$CG$89,MATCH($B53,'Model P&amp;L'!$B$10:$B$89,0),MATCH(BK$5,'Model P&amp;L'!$B$9:$GC$9,0))</f>
        <v>-6700</v>
      </c>
      <c r="BL53" s="34">
        <f>-INDEX('Model P&amp;L'!$B$10:$CG$89,MATCH($B53,'Model P&amp;L'!$B$10:$B$89,0),MATCH(BL$5,'Model P&amp;L'!$B$9:$GC$9,0))</f>
        <v>-6700</v>
      </c>
      <c r="BM53" s="33">
        <f>-INDEX('Model P&amp;L'!$B$10:$CG$89,MATCH($B53,'Model P&amp;L'!$B$10:$B$89,0),MATCH(BM$5,'Model P&amp;L'!$B$9:$GC$9,0))</f>
        <v>-6700</v>
      </c>
      <c r="BN53" s="33">
        <f>-INDEX('Model P&amp;L'!$B$10:$CG$89,MATCH($B53,'Model P&amp;L'!$B$10:$B$89,0),MATCH(BN$5,'Model P&amp;L'!$B$9:$GC$9,0))</f>
        <v>-6700</v>
      </c>
      <c r="BO53" s="33">
        <f>-INDEX('Model P&amp;L'!$B$10:$CG$89,MATCH($B53,'Model P&amp;L'!$B$10:$B$89,0),MATCH(BO$5,'Model P&amp;L'!$B$9:$GC$9,0))</f>
        <v>-6700</v>
      </c>
      <c r="BP53" s="33">
        <f>-INDEX('Model P&amp;L'!$B$10:$CG$89,MATCH($B53,'Model P&amp;L'!$B$10:$B$89,0),MATCH(BP$5,'Model P&amp;L'!$B$9:$GC$9,0))</f>
        <v>-6700</v>
      </c>
      <c r="BQ53" s="33">
        <f>-INDEX('Model P&amp;L'!$B$10:$CG$89,MATCH($B53,'Model P&amp;L'!$B$10:$B$89,0),MATCH(BQ$5,'Model P&amp;L'!$B$9:$GC$9,0))</f>
        <v>-6700</v>
      </c>
      <c r="BR53" s="33">
        <f>-INDEX('Model P&amp;L'!$B$10:$CG$89,MATCH($B53,'Model P&amp;L'!$B$10:$B$89,0),MATCH(BR$5,'Model P&amp;L'!$B$9:$GC$9,0))</f>
        <v>-6700</v>
      </c>
      <c r="BS53" s="33">
        <f>-INDEX('Model P&amp;L'!$B$10:$CG$89,MATCH($B53,'Model P&amp;L'!$B$10:$B$89,0),MATCH(BS$5,'Model P&amp;L'!$B$9:$GC$9,0))</f>
        <v>-6700</v>
      </c>
      <c r="BT53" s="33">
        <f>-INDEX('Model P&amp;L'!$B$10:$CG$89,MATCH($B53,'Model P&amp;L'!$B$10:$B$89,0),MATCH(BT$5,'Model P&amp;L'!$B$9:$GC$9,0))</f>
        <v>-6700</v>
      </c>
      <c r="BU53" s="33">
        <f>-INDEX('Model P&amp;L'!$B$10:$CG$89,MATCH($B53,'Model P&amp;L'!$B$10:$B$89,0),MATCH(BU$5,'Model P&amp;L'!$B$9:$GC$9,0))</f>
        <v>-6700</v>
      </c>
      <c r="BV53" s="33">
        <f>-INDEX('Model P&amp;L'!$B$10:$CG$89,MATCH($B53,'Model P&amp;L'!$B$10:$B$89,0),MATCH(BV$5,'Model P&amp;L'!$B$9:$GC$9,0))</f>
        <v>-6700</v>
      </c>
      <c r="BW53" s="33">
        <f>-INDEX('Model P&amp;L'!$B$10:$CG$89,MATCH($B53,'Model P&amp;L'!$B$10:$B$89,0),MATCH(BW$5,'Model P&amp;L'!$B$9:$GC$9,0))</f>
        <v>-6700</v>
      </c>
      <c r="BX53" s="34">
        <f>-INDEX('Model P&amp;L'!$B$10:$CG$89,MATCH($B53,'Model P&amp;L'!$B$10:$B$89,0),MATCH(BX$5,'Model P&amp;L'!$B$9:$GC$9,0))</f>
        <v>-6700</v>
      </c>
      <c r="BY53" s="34"/>
      <c r="BZ53" s="24">
        <f t="shared" si="94"/>
        <v>0</v>
      </c>
      <c r="CA53" s="24">
        <f t="shared" si="95"/>
        <v>-80711.06</v>
      </c>
      <c r="CB53" s="24">
        <f t="shared" si="96"/>
        <v>-73818.807638888888</v>
      </c>
      <c r="CC53" s="24">
        <f t="shared" si="97"/>
        <v>-80400</v>
      </c>
      <c r="CD53" s="24">
        <f t="shared" si="98"/>
        <v>-80400</v>
      </c>
      <c r="CE53" s="24">
        <f>SUM(BM53:BX53)</f>
        <v>-80400</v>
      </c>
      <c r="CF53" s="152"/>
      <c r="CG53" s="5"/>
    </row>
    <row r="54" spans="2:86" s="2" customFormat="1" x14ac:dyDescent="0.3">
      <c r="B54" s="558" t="s">
        <v>170</v>
      </c>
      <c r="C54" s="222"/>
      <c r="D54" s="558"/>
      <c r="E54" s="33">
        <f>-INDEX('Model P&amp;L'!$B$10:$CG$89,MATCH($B54,'Model P&amp;L'!$B$10:$B$89,0),MATCH(E$5,'Model P&amp;L'!$B$9:$GC$9,0))</f>
        <v>0</v>
      </c>
      <c r="F54" s="33">
        <f>-INDEX('Model P&amp;L'!$B$10:$CG$89,MATCH($B54,'Model P&amp;L'!$B$10:$B$89,0),MATCH(F$5,'Model P&amp;L'!$B$9:$GC$9,0))</f>
        <v>0</v>
      </c>
      <c r="G54" s="33">
        <f>-INDEX('Model P&amp;L'!$B$10:$CG$89,MATCH($B54,'Model P&amp;L'!$B$10:$B$89,0),MATCH(G$5,'Model P&amp;L'!$B$9:$GC$9,0))</f>
        <v>0</v>
      </c>
      <c r="H54" s="33">
        <f>-INDEX('Model P&amp;L'!$B$10:$CG$89,MATCH($B54,'Model P&amp;L'!$B$10:$B$89,0),MATCH(H$5,'Model P&amp;L'!$B$9:$GC$9,0))</f>
        <v>0</v>
      </c>
      <c r="I54" s="33">
        <f>-INDEX('Model P&amp;L'!$B$10:$CG$89,MATCH($B54,'Model P&amp;L'!$B$10:$B$89,0),MATCH(I$5,'Model P&amp;L'!$B$9:$GC$9,0))</f>
        <v>0</v>
      </c>
      <c r="J54" s="33">
        <f>-INDEX('Model P&amp;L'!$B$10:$CG$89,MATCH($B54,'Model P&amp;L'!$B$10:$B$89,0),MATCH(J$5,'Model P&amp;L'!$B$9:$GC$9,0))</f>
        <v>0</v>
      </c>
      <c r="K54" s="33">
        <f>-INDEX('Model P&amp;L'!$B$10:$CG$89,MATCH($B54,'Model P&amp;L'!$B$10:$B$89,0),MATCH(K$5,'Model P&amp;L'!$B$9:$GC$9,0))</f>
        <v>0</v>
      </c>
      <c r="L54" s="33">
        <f>-INDEX('Model P&amp;L'!$B$10:$CG$89,MATCH($B54,'Model P&amp;L'!$B$10:$B$89,0),MATCH(L$5,'Model P&amp;L'!$B$9:$GC$9,0))</f>
        <v>-20</v>
      </c>
      <c r="M54" s="33">
        <f>-INDEX('Model P&amp;L'!$B$10:$CG$89,MATCH($B54,'Model P&amp;L'!$B$10:$B$89,0),MATCH(M$5,'Model P&amp;L'!$B$9:$GC$9,0))</f>
        <v>0</v>
      </c>
      <c r="N54" s="33">
        <f>-INDEX('Model P&amp;L'!$B$10:$CG$89,MATCH($B54,'Model P&amp;L'!$B$10:$B$89,0),MATCH(N$5,'Model P&amp;L'!$B$9:$GC$9,0))</f>
        <v>0</v>
      </c>
      <c r="O54" s="33">
        <f>-INDEX('Model P&amp;L'!$B$10:$CG$89,MATCH($B54,'Model P&amp;L'!$B$10:$B$89,0),MATCH(O$5,'Model P&amp;L'!$B$9:$GC$9,0))</f>
        <v>-1060</v>
      </c>
      <c r="P54" s="34">
        <f>-INDEX('Model P&amp;L'!$B$10:$CG$89,MATCH($B54,'Model P&amp;L'!$B$10:$B$89,0),MATCH(P$5,'Model P&amp;L'!$B$9:$GC$9,0))</f>
        <v>-20</v>
      </c>
      <c r="Q54" s="33">
        <f>-INDEX('Model P&amp;L'!$B$10:$CG$89,MATCH($B54,'Model P&amp;L'!$B$10:$B$89,0),MATCH(Q$5,'Model P&amp;L'!$B$9:$GC$9,0))</f>
        <v>0</v>
      </c>
      <c r="R54" s="33">
        <f>-INDEX('Model P&amp;L'!$B$10:$CG$89,MATCH($B54,'Model P&amp;L'!$B$10:$B$89,0),MATCH(R$5,'Model P&amp;L'!$B$9:$GC$9,0))</f>
        <v>0</v>
      </c>
      <c r="S54" s="33">
        <f>-INDEX('Model P&amp;L'!$B$10:$CG$89,MATCH($B54,'Model P&amp;L'!$B$10:$B$89,0),MATCH(S$5,'Model P&amp;L'!$B$9:$GC$9,0))</f>
        <v>-35</v>
      </c>
      <c r="T54" s="33">
        <f>-INDEX('Model P&amp;L'!$B$10:$CG$89,MATCH($B54,'Model P&amp;L'!$B$10:$B$89,0),MATCH(T$5,'Model P&amp;L'!$B$9:$GC$9,0))</f>
        <v>0</v>
      </c>
      <c r="U54" s="33">
        <f>-INDEX('Model P&amp;L'!$B$10:$CG$89,MATCH($B54,'Model P&amp;L'!$B$10:$B$89,0),MATCH(U$5,'Model P&amp;L'!$B$9:$GC$9,0))</f>
        <v>0</v>
      </c>
      <c r="V54" s="33">
        <f>-INDEX('Model P&amp;L'!$B$10:$CG$89,MATCH($B54,'Model P&amp;L'!$B$10:$B$89,0),MATCH(V$5,'Model P&amp;L'!$B$9:$GC$9,0))</f>
        <v>0</v>
      </c>
      <c r="W54" s="33">
        <f>-INDEX('Model P&amp;L'!$B$10:$CG$89,MATCH($B54,'Model P&amp;L'!$B$10:$B$89,0),MATCH(W$5,'Model P&amp;L'!$B$9:$GC$9,0))</f>
        <v>-170</v>
      </c>
      <c r="X54" s="33">
        <f>-INDEX('Model P&amp;L'!$B$10:$CG$89,MATCH($B54,'Model P&amp;L'!$B$10:$B$89,0),MATCH(X$5,'Model P&amp;L'!$B$9:$GC$9,0))</f>
        <v>0</v>
      </c>
      <c r="Y54" s="33">
        <f>-INDEX('Model P&amp;L'!$B$10:$CG$89,MATCH($B54,'Model P&amp;L'!$B$10:$B$89,0),MATCH(Y$5,'Model P&amp;L'!$B$9:$GC$9,0))</f>
        <v>-900</v>
      </c>
      <c r="Z54" s="33">
        <f>-INDEX('Model P&amp;L'!$B$10:$CG$89,MATCH($B54,'Model P&amp;L'!$B$10:$B$89,0),MATCH(Z$5,'Model P&amp;L'!$B$9:$GC$9,0))</f>
        <v>-40</v>
      </c>
      <c r="AA54" s="33">
        <f>-INDEX('Model P&amp;L'!$B$10:$CG$89,MATCH($B54,'Model P&amp;L'!$B$10:$B$89,0),MATCH(AA$5,'Model P&amp;L'!$B$9:$GC$9,0))</f>
        <v>0</v>
      </c>
      <c r="AB54" s="34">
        <f>-INDEX('Model P&amp;L'!$B$10:$CG$89,MATCH($B54,'Model P&amp;L'!$B$10:$B$89,0),MATCH(AB$5,'Model P&amp;L'!$B$9:$GC$9,0))</f>
        <v>-1000</v>
      </c>
      <c r="AC54" s="33">
        <f>-INDEX('Model P&amp;L'!$B$10:$CG$89,MATCH($B54,'Model P&amp;L'!$B$10:$B$89,0),MATCH(AC$5,'Model P&amp;L'!$B$9:$GC$9,0))</f>
        <v>0</v>
      </c>
      <c r="AD54" s="33">
        <f>-INDEX('Model P&amp;L'!$B$10:$CG$89,MATCH($B54,'Model P&amp;L'!$B$10:$B$89,0),MATCH(AD$5,'Model P&amp;L'!$B$9:$GC$9,0))</f>
        <v>-182.29166666666666</v>
      </c>
      <c r="AE54" s="33">
        <f>-INDEX('Model P&amp;L'!$B$10:$CG$89,MATCH($B54,'Model P&amp;L'!$B$10:$B$89,0),MATCH(AE$5,'Model P&amp;L'!$B$9:$GC$9,0))</f>
        <v>-184.0625</v>
      </c>
      <c r="AF54" s="33">
        <f>-INDEX('Model P&amp;L'!$B$10:$CG$89,MATCH($B54,'Model P&amp;L'!$B$10:$B$89,0),MATCH(AF$5,'Model P&amp;L'!$B$9:$GC$9,0))</f>
        <v>-185.83333333333334</v>
      </c>
      <c r="AG54" s="33">
        <f>-INDEX('Model P&amp;L'!$B$10:$CG$89,MATCH($B54,'Model P&amp;L'!$B$10:$B$89,0),MATCH(AG$5,'Model P&amp;L'!$B$9:$GC$9,0))</f>
        <v>-187.60416666666666</v>
      </c>
      <c r="AH54" s="33">
        <f>-INDEX('Model P&amp;L'!$B$10:$CG$89,MATCH($B54,'Model P&amp;L'!$B$10:$B$89,0),MATCH(AH$5,'Model P&amp;L'!$B$9:$GC$9,0))</f>
        <v>-189.375</v>
      </c>
      <c r="AI54" s="33">
        <f>-INDEX('Model P&amp;L'!$B$10:$CG$89,MATCH($B54,'Model P&amp;L'!$B$10:$B$89,0),MATCH(AI$5,'Model P&amp;L'!$B$9:$GC$9,0))</f>
        <v>-191.14583333333334</v>
      </c>
      <c r="AJ54" s="33">
        <f>-INDEX('Model P&amp;L'!$B$10:$CG$89,MATCH($B54,'Model P&amp;L'!$B$10:$B$89,0),MATCH(AJ$5,'Model P&amp;L'!$B$9:$GC$9,0))</f>
        <v>-192.91666666666666</v>
      </c>
      <c r="AK54" s="33">
        <f>-INDEX('Model P&amp;L'!$B$10:$CG$89,MATCH($B54,'Model P&amp;L'!$B$10:$B$89,0),MATCH(AK$5,'Model P&amp;L'!$B$9:$GC$9,0))</f>
        <v>-194.6875</v>
      </c>
      <c r="AL54" s="33">
        <f>-INDEX('Model P&amp;L'!$B$10:$CG$89,MATCH($B54,'Model P&amp;L'!$B$10:$B$89,0),MATCH(AL$5,'Model P&amp;L'!$B$9:$GC$9,0))</f>
        <v>-196.45833333333334</v>
      </c>
      <c r="AM54" s="33">
        <f>-INDEX('Model P&amp;L'!$B$10:$CG$89,MATCH($B54,'Model P&amp;L'!$B$10:$B$89,0),MATCH(AM$5,'Model P&amp;L'!$B$9:$GC$9,0))</f>
        <v>-198.22916666666666</v>
      </c>
      <c r="AN54" s="34">
        <f>-INDEX('Model P&amp;L'!$B$10:$CG$89,MATCH($B54,'Model P&amp;L'!$B$10:$B$89,0),MATCH(AN$5,'Model P&amp;L'!$B$9:$GC$9,0))</f>
        <v>-200</v>
      </c>
      <c r="AO54" s="33">
        <f>-INDEX('Model P&amp;L'!$B$10:$CG$89,MATCH($B54,'Model P&amp;L'!$B$10:$B$89,0),MATCH(AO$5,'Model P&amp;L'!$B$9:$GC$9,0))</f>
        <v>-200</v>
      </c>
      <c r="AP54" s="33">
        <f>-INDEX('Model P&amp;L'!$B$10:$CG$89,MATCH($B54,'Model P&amp;L'!$B$10:$B$89,0),MATCH(AP$5,'Model P&amp;L'!$B$9:$GC$9,0))</f>
        <v>-200</v>
      </c>
      <c r="AQ54" s="33">
        <f>-INDEX('Model P&amp;L'!$B$10:$CG$89,MATCH($B54,'Model P&amp;L'!$B$10:$B$89,0),MATCH(AQ$5,'Model P&amp;L'!$B$9:$GC$9,0))</f>
        <v>-200</v>
      </c>
      <c r="AR54" s="33">
        <f>-INDEX('Model P&amp;L'!$B$10:$CG$89,MATCH($B54,'Model P&amp;L'!$B$10:$B$89,0),MATCH(AR$5,'Model P&amp;L'!$B$9:$GC$9,0))</f>
        <v>-200</v>
      </c>
      <c r="AS54" s="33">
        <f>-INDEX('Model P&amp;L'!$B$10:$CG$89,MATCH($B54,'Model P&amp;L'!$B$10:$B$89,0),MATCH(AS$5,'Model P&amp;L'!$B$9:$GC$9,0))</f>
        <v>-200</v>
      </c>
      <c r="AT54" s="33">
        <f>-INDEX('Model P&amp;L'!$B$10:$CG$89,MATCH($B54,'Model P&amp;L'!$B$10:$B$89,0),MATCH(AT$5,'Model P&amp;L'!$B$9:$GC$9,0))</f>
        <v>-200</v>
      </c>
      <c r="AU54" s="33">
        <f>-INDEX('Model P&amp;L'!$B$10:$CG$89,MATCH($B54,'Model P&amp;L'!$B$10:$B$89,0),MATCH(AU$5,'Model P&amp;L'!$B$9:$GC$9,0))</f>
        <v>-200</v>
      </c>
      <c r="AV54" s="33">
        <f>-INDEX('Model P&amp;L'!$B$10:$CG$89,MATCH($B54,'Model P&amp;L'!$B$10:$B$89,0),MATCH(AV$5,'Model P&amp;L'!$B$9:$GC$9,0))</f>
        <v>-200</v>
      </c>
      <c r="AW54" s="33">
        <f>-INDEX('Model P&amp;L'!$B$10:$CG$89,MATCH($B54,'Model P&amp;L'!$B$10:$B$89,0),MATCH(AW$5,'Model P&amp;L'!$B$9:$GC$9,0))</f>
        <v>-200</v>
      </c>
      <c r="AX54" s="33">
        <f>-INDEX('Model P&amp;L'!$B$10:$CG$89,MATCH($B54,'Model P&amp;L'!$B$10:$B$89,0),MATCH(AX$5,'Model P&amp;L'!$B$9:$GC$9,0))</f>
        <v>-200</v>
      </c>
      <c r="AY54" s="33">
        <f>-INDEX('Model P&amp;L'!$B$10:$CG$89,MATCH($B54,'Model P&amp;L'!$B$10:$B$89,0),MATCH(AY$5,'Model P&amp;L'!$B$9:$GC$9,0))</f>
        <v>-200</v>
      </c>
      <c r="AZ54" s="34">
        <f>-INDEX('Model P&amp;L'!$B$10:$CG$89,MATCH($B54,'Model P&amp;L'!$B$10:$B$89,0),MATCH(AZ$5,'Model P&amp;L'!$B$9:$GC$9,0))</f>
        <v>-200</v>
      </c>
      <c r="BA54" s="33">
        <f>-INDEX('Model P&amp;L'!$B$10:$CG$89,MATCH($B54,'Model P&amp;L'!$B$10:$B$89,0),MATCH(BA$5,'Model P&amp;L'!$B$9:$GC$9,0))</f>
        <v>-200</v>
      </c>
      <c r="BB54" s="33">
        <f>-INDEX('Model P&amp;L'!$B$10:$CG$89,MATCH($B54,'Model P&amp;L'!$B$10:$B$89,0),MATCH(BB$5,'Model P&amp;L'!$B$9:$GC$9,0))</f>
        <v>-200</v>
      </c>
      <c r="BC54" s="33">
        <f>-INDEX('Model P&amp;L'!$B$10:$CG$89,MATCH($B54,'Model P&amp;L'!$B$10:$B$89,0),MATCH(BC$5,'Model P&amp;L'!$B$9:$GC$9,0))</f>
        <v>-200</v>
      </c>
      <c r="BD54" s="33">
        <f>-INDEX('Model P&amp;L'!$B$10:$CG$89,MATCH($B54,'Model P&amp;L'!$B$10:$B$89,0),MATCH(BD$5,'Model P&amp;L'!$B$9:$GC$9,0))</f>
        <v>-200</v>
      </c>
      <c r="BE54" s="33">
        <f>-INDEX('Model P&amp;L'!$B$10:$CG$89,MATCH($B54,'Model P&amp;L'!$B$10:$B$89,0),MATCH(BE$5,'Model P&amp;L'!$B$9:$GC$9,0))</f>
        <v>-200</v>
      </c>
      <c r="BF54" s="33">
        <f>-INDEX('Model P&amp;L'!$B$10:$CG$89,MATCH($B54,'Model P&amp;L'!$B$10:$B$89,0),MATCH(BF$5,'Model P&amp;L'!$B$9:$GC$9,0))</f>
        <v>-200</v>
      </c>
      <c r="BG54" s="33">
        <f>-INDEX('Model P&amp;L'!$B$10:$CG$89,MATCH($B54,'Model P&amp;L'!$B$10:$B$89,0),MATCH(BG$5,'Model P&amp;L'!$B$9:$GC$9,0))</f>
        <v>-200</v>
      </c>
      <c r="BH54" s="33">
        <f>-INDEX('Model P&amp;L'!$B$10:$CG$89,MATCH($B54,'Model P&amp;L'!$B$10:$B$89,0),MATCH(BH$5,'Model P&amp;L'!$B$9:$GC$9,0))</f>
        <v>-200</v>
      </c>
      <c r="BI54" s="33">
        <f>-INDEX('Model P&amp;L'!$B$10:$CG$89,MATCH($B54,'Model P&amp;L'!$B$10:$B$89,0),MATCH(BI$5,'Model P&amp;L'!$B$9:$GC$9,0))</f>
        <v>-200</v>
      </c>
      <c r="BJ54" s="33">
        <f>-INDEX('Model P&amp;L'!$B$10:$CG$89,MATCH($B54,'Model P&amp;L'!$B$10:$B$89,0),MATCH(BJ$5,'Model P&amp;L'!$B$9:$GC$9,0))</f>
        <v>-200</v>
      </c>
      <c r="BK54" s="33">
        <f>-INDEX('Model P&amp;L'!$B$10:$CG$89,MATCH($B54,'Model P&amp;L'!$B$10:$B$89,0),MATCH(BK$5,'Model P&amp;L'!$B$9:$GC$9,0))</f>
        <v>-200</v>
      </c>
      <c r="BL54" s="34">
        <f>-INDEX('Model P&amp;L'!$B$10:$CG$89,MATCH($B54,'Model P&amp;L'!$B$10:$B$89,0),MATCH(BL$5,'Model P&amp;L'!$B$9:$GC$9,0))</f>
        <v>-200</v>
      </c>
      <c r="BM54" s="33">
        <f>-INDEX('Model P&amp;L'!$B$10:$CG$89,MATCH($B54,'Model P&amp;L'!$B$10:$B$89,0),MATCH(BM$5,'Model P&amp;L'!$B$9:$GC$9,0))</f>
        <v>-200</v>
      </c>
      <c r="BN54" s="33">
        <f>-INDEX('Model P&amp;L'!$B$10:$CG$89,MATCH($B54,'Model P&amp;L'!$B$10:$B$89,0),MATCH(BN$5,'Model P&amp;L'!$B$9:$GC$9,0))</f>
        <v>-200</v>
      </c>
      <c r="BO54" s="33">
        <f>-INDEX('Model P&amp;L'!$B$10:$CG$89,MATCH($B54,'Model P&amp;L'!$B$10:$B$89,0),MATCH(BO$5,'Model P&amp;L'!$B$9:$GC$9,0))</f>
        <v>-200</v>
      </c>
      <c r="BP54" s="33">
        <f>-INDEX('Model P&amp;L'!$B$10:$CG$89,MATCH($B54,'Model P&amp;L'!$B$10:$B$89,0),MATCH(BP$5,'Model P&amp;L'!$B$9:$GC$9,0))</f>
        <v>-200</v>
      </c>
      <c r="BQ54" s="33">
        <f>-INDEX('Model P&amp;L'!$B$10:$CG$89,MATCH($B54,'Model P&amp;L'!$B$10:$B$89,0),MATCH(BQ$5,'Model P&amp;L'!$B$9:$GC$9,0))</f>
        <v>-200</v>
      </c>
      <c r="BR54" s="33">
        <f>-INDEX('Model P&amp;L'!$B$10:$CG$89,MATCH($B54,'Model P&amp;L'!$B$10:$B$89,0),MATCH(BR$5,'Model P&amp;L'!$B$9:$GC$9,0))</f>
        <v>-200</v>
      </c>
      <c r="BS54" s="33">
        <f>-INDEX('Model P&amp;L'!$B$10:$CG$89,MATCH($B54,'Model P&amp;L'!$B$10:$B$89,0),MATCH(BS$5,'Model P&amp;L'!$B$9:$GC$9,0))</f>
        <v>-200</v>
      </c>
      <c r="BT54" s="33">
        <f>-INDEX('Model P&amp;L'!$B$10:$CG$89,MATCH($B54,'Model P&amp;L'!$B$10:$B$89,0),MATCH(BT$5,'Model P&amp;L'!$B$9:$GC$9,0))</f>
        <v>-200</v>
      </c>
      <c r="BU54" s="33">
        <f>-INDEX('Model P&amp;L'!$B$10:$CG$89,MATCH($B54,'Model P&amp;L'!$B$10:$B$89,0),MATCH(BU$5,'Model P&amp;L'!$B$9:$GC$9,0))</f>
        <v>-200</v>
      </c>
      <c r="BV54" s="33">
        <f>-INDEX('Model P&amp;L'!$B$10:$CG$89,MATCH($B54,'Model P&amp;L'!$B$10:$B$89,0),MATCH(BV$5,'Model P&amp;L'!$B$9:$GC$9,0))</f>
        <v>-200</v>
      </c>
      <c r="BW54" s="33">
        <f>-INDEX('Model P&amp;L'!$B$10:$CG$89,MATCH($B54,'Model P&amp;L'!$B$10:$B$89,0),MATCH(BW$5,'Model P&amp;L'!$B$9:$GC$9,0))</f>
        <v>-200</v>
      </c>
      <c r="BX54" s="34">
        <f>-INDEX('Model P&amp;L'!$B$10:$CG$89,MATCH($B54,'Model P&amp;L'!$B$10:$B$89,0),MATCH(BX$5,'Model P&amp;L'!$B$9:$GC$9,0))</f>
        <v>-200</v>
      </c>
      <c r="BY54" s="34"/>
      <c r="BZ54" s="24">
        <f t="shared" si="94"/>
        <v>-1100</v>
      </c>
      <c r="CA54" s="24">
        <f t="shared" si="95"/>
        <v>-2145</v>
      </c>
      <c r="CB54" s="24">
        <f t="shared" si="96"/>
        <v>-2102.604166666667</v>
      </c>
      <c r="CC54" s="24">
        <f t="shared" si="97"/>
        <v>-2400</v>
      </c>
      <c r="CD54" s="24">
        <f t="shared" si="98"/>
        <v>-2400</v>
      </c>
      <c r="CE54" s="24">
        <f>SUM(BM54:BX54)</f>
        <v>-2400</v>
      </c>
      <c r="CF54" s="152"/>
      <c r="CG54" s="5"/>
    </row>
    <row r="55" spans="2:86" s="2" customFormat="1" ht="9" customHeight="1" x14ac:dyDescent="0.3">
      <c r="B55" s="605"/>
      <c r="C55" s="605"/>
      <c r="D55" s="605"/>
      <c r="E55" s="3"/>
      <c r="F55" s="3"/>
      <c r="G55" s="3"/>
      <c r="H55" s="3"/>
      <c r="I55" s="3"/>
      <c r="J55" s="3"/>
      <c r="K55" s="3"/>
      <c r="L55" s="3"/>
      <c r="M55" s="3"/>
      <c r="N55" s="3"/>
      <c r="O55" s="3"/>
      <c r="P55" s="16"/>
      <c r="Q55" s="3"/>
      <c r="R55" s="3"/>
      <c r="S55" s="3"/>
      <c r="T55" s="3"/>
      <c r="U55" s="3"/>
      <c r="V55" s="3"/>
      <c r="W55" s="3"/>
      <c r="X55" s="3"/>
      <c r="Y55" s="3"/>
      <c r="Z55" s="3"/>
      <c r="AA55" s="3"/>
      <c r="AB55" s="16"/>
      <c r="AC55" s="3"/>
      <c r="AD55" s="3"/>
      <c r="AE55" s="3"/>
      <c r="AF55" s="3"/>
      <c r="AG55" s="3"/>
      <c r="AH55" s="3"/>
      <c r="AI55" s="3"/>
      <c r="AJ55" s="3"/>
      <c r="AK55" s="3"/>
      <c r="AL55" s="3"/>
      <c r="AM55" s="3"/>
      <c r="AN55" s="16"/>
      <c r="AO55" s="3"/>
      <c r="AP55" s="3"/>
      <c r="AQ55" s="3"/>
      <c r="AR55" s="3"/>
      <c r="AS55" s="3"/>
      <c r="AT55" s="3"/>
      <c r="AU55" s="3"/>
      <c r="AV55" s="3"/>
      <c r="AW55" s="3"/>
      <c r="AX55" s="3"/>
      <c r="AY55" s="3"/>
      <c r="AZ55" s="16"/>
      <c r="BA55" s="3"/>
      <c r="BB55" s="3"/>
      <c r="BC55" s="3"/>
      <c r="BD55" s="3"/>
      <c r="BE55" s="3"/>
      <c r="BF55" s="3"/>
      <c r="BG55" s="3"/>
      <c r="BH55" s="3"/>
      <c r="BI55" s="3"/>
      <c r="BJ55" s="3"/>
      <c r="BK55" s="3"/>
      <c r="BL55" s="16"/>
      <c r="BM55" s="3"/>
      <c r="BN55" s="3"/>
      <c r="BO55" s="3"/>
      <c r="BP55" s="3"/>
      <c r="BQ55" s="3"/>
      <c r="BR55" s="3"/>
      <c r="BS55" s="3"/>
      <c r="BT55" s="3"/>
      <c r="BU55" s="3"/>
      <c r="BV55" s="3"/>
      <c r="BW55" s="3"/>
      <c r="BX55" s="16"/>
      <c r="BY55" s="16"/>
      <c r="BZ55" s="3"/>
      <c r="CA55" s="3"/>
      <c r="CB55" s="3"/>
      <c r="CC55" s="3"/>
      <c r="CD55" s="3"/>
      <c r="CE55" s="3"/>
      <c r="CF55" s="152"/>
      <c r="CG55" s="5"/>
    </row>
    <row r="56" spans="2:86" s="2" customFormat="1" ht="12.75" customHeight="1" x14ac:dyDescent="0.3">
      <c r="B56" s="109" t="s">
        <v>171</v>
      </c>
      <c r="C56" s="612"/>
      <c r="D56" s="109"/>
      <c r="E56" s="38">
        <f>E43+SUM(E46:E54)</f>
        <v>24415.090000000026</v>
      </c>
      <c r="F56" s="38">
        <f t="shared" ref="F56:BL56" si="105">F43+SUM(F46:F54)</f>
        <v>26269.800000000003</v>
      </c>
      <c r="G56" s="38">
        <f t="shared" si="105"/>
        <v>34608.03</v>
      </c>
      <c r="H56" s="38">
        <f t="shared" si="105"/>
        <v>56135.26999999999</v>
      </c>
      <c r="I56" s="38">
        <f t="shared" si="105"/>
        <v>32815.08</v>
      </c>
      <c r="J56" s="38">
        <f t="shared" si="105"/>
        <v>49175.210000000006</v>
      </c>
      <c r="K56" s="38">
        <f t="shared" si="105"/>
        <v>31494.619999999995</v>
      </c>
      <c r="L56" s="38">
        <f t="shared" si="105"/>
        <v>57594.650000000016</v>
      </c>
      <c r="M56" s="38">
        <f t="shared" si="105"/>
        <v>59360.070000000014</v>
      </c>
      <c r="N56" s="38">
        <f t="shared" si="105"/>
        <v>70706.24000000002</v>
      </c>
      <c r="O56" s="38">
        <f t="shared" si="105"/>
        <v>25795.719999999987</v>
      </c>
      <c r="P56" s="37">
        <f t="shared" si="105"/>
        <v>-27338.470000000008</v>
      </c>
      <c r="Q56" s="38">
        <f t="shared" si="105"/>
        <v>76619.049999999988</v>
      </c>
      <c r="R56" s="38">
        <f t="shared" si="105"/>
        <v>41473.110000000008</v>
      </c>
      <c r="S56" s="38">
        <f t="shared" si="105"/>
        <v>69460.070000000022</v>
      </c>
      <c r="T56" s="38">
        <f t="shared" si="105"/>
        <v>27028.070000000003</v>
      </c>
      <c r="U56" s="38">
        <f t="shared" si="105"/>
        <v>73998.7</v>
      </c>
      <c r="V56" s="38">
        <f t="shared" si="105"/>
        <v>10405.270000000019</v>
      </c>
      <c r="W56" s="38">
        <f t="shared" si="105"/>
        <v>14837.989999999972</v>
      </c>
      <c r="X56" s="38">
        <f t="shared" si="105"/>
        <v>28522.329999999991</v>
      </c>
      <c r="Y56" s="38">
        <f t="shared" si="105"/>
        <v>37258.620000000046</v>
      </c>
      <c r="Z56" s="38">
        <f t="shared" si="105"/>
        <v>148322.91</v>
      </c>
      <c r="AA56" s="38">
        <f t="shared" si="105"/>
        <v>20954.810000000038</v>
      </c>
      <c r="AB56" s="37">
        <f t="shared" ref="AB56" si="106">AB43+SUM(AB46:AB54)</f>
        <v>13847.540000000079</v>
      </c>
      <c r="AC56" s="38">
        <f t="shared" si="105"/>
        <v>146815.78999999995</v>
      </c>
      <c r="AD56" s="38">
        <f t="shared" si="105"/>
        <v>174360.08736666659</v>
      </c>
      <c r="AE56" s="38">
        <f t="shared" si="105"/>
        <v>55053.96369166665</v>
      </c>
      <c r="AF56" s="38">
        <f t="shared" si="105"/>
        <v>69126.094699999943</v>
      </c>
      <c r="AG56" s="38">
        <f t="shared" si="105"/>
        <v>123119.72807499992</v>
      </c>
      <c r="AH56" s="38">
        <f t="shared" si="105"/>
        <v>47398.968766666709</v>
      </c>
      <c r="AI56" s="38">
        <f t="shared" si="105"/>
        <v>93252.025674999983</v>
      </c>
      <c r="AJ56" s="38">
        <f t="shared" si="105"/>
        <v>76530.765850000083</v>
      </c>
      <c r="AK56" s="38">
        <f t="shared" si="105"/>
        <v>56258.579375000023</v>
      </c>
      <c r="AL56" s="38">
        <f t="shared" si="105"/>
        <v>162650.76986666664</v>
      </c>
      <c r="AM56" s="38">
        <f t="shared" si="105"/>
        <v>118399.6592916667</v>
      </c>
      <c r="AN56" s="37">
        <f t="shared" si="105"/>
        <v>122788.08571666671</v>
      </c>
      <c r="AO56" s="38">
        <f t="shared" si="105"/>
        <v>202789.27189999999</v>
      </c>
      <c r="AP56" s="38">
        <f t="shared" si="105"/>
        <v>249486.92790750001</v>
      </c>
      <c r="AQ56" s="38">
        <f t="shared" si="105"/>
        <v>219586.57807749999</v>
      </c>
      <c r="AR56" s="38">
        <f t="shared" si="105"/>
        <v>256250.32091166679</v>
      </c>
      <c r="AS56" s="38">
        <f t="shared" si="105"/>
        <v>310652.56308250001</v>
      </c>
      <c r="AT56" s="38">
        <f t="shared" si="105"/>
        <v>238663.45688916667</v>
      </c>
      <c r="AU56" s="38">
        <f t="shared" si="105"/>
        <v>297627.5892716666</v>
      </c>
      <c r="AV56" s="38">
        <f t="shared" si="105"/>
        <v>291684.6722225002</v>
      </c>
      <c r="AW56" s="38">
        <f t="shared" si="105"/>
        <v>263694.76960416662</v>
      </c>
      <c r="AX56" s="38">
        <f t="shared" si="105"/>
        <v>378332.55615750013</v>
      </c>
      <c r="AY56" s="38">
        <f t="shared" si="105"/>
        <v>350925.88055416662</v>
      </c>
      <c r="AZ56" s="37">
        <f t="shared" si="105"/>
        <v>343164.21765083331</v>
      </c>
      <c r="BA56" s="38">
        <f t="shared" si="105"/>
        <v>435131.22049000009</v>
      </c>
      <c r="BB56" s="38">
        <f t="shared" si="105"/>
        <v>480028.18642970815</v>
      </c>
      <c r="BC56" s="38">
        <f t="shared" si="105"/>
        <v>429431.74324087496</v>
      </c>
      <c r="BD56" s="38">
        <f t="shared" si="105"/>
        <v>481296.75798325002</v>
      </c>
      <c r="BE56" s="38">
        <f t="shared" si="105"/>
        <v>534820.74716179154</v>
      </c>
      <c r="BF56" s="38">
        <f t="shared" si="105"/>
        <v>473686.21783495822</v>
      </c>
      <c r="BG56" s="38">
        <f t="shared" si="105"/>
        <v>534798.99858925003</v>
      </c>
      <c r="BH56" s="38">
        <f t="shared" si="105"/>
        <v>534880.22743079183</v>
      </c>
      <c r="BI56" s="38">
        <f t="shared" si="105"/>
        <v>499459.95603854163</v>
      </c>
      <c r="BJ56" s="38">
        <f t="shared" si="105"/>
        <v>616682.59544220846</v>
      </c>
      <c r="BK56" s="38">
        <f t="shared" si="105"/>
        <v>601312.2336793748</v>
      </c>
      <c r="BL56" s="37">
        <f t="shared" si="105"/>
        <v>582333.88271154172</v>
      </c>
      <c r="BM56" s="38">
        <f t="shared" ref="BM56:CE56" si="107">BM43+SUM(BM46:BM54)</f>
        <v>689293.52787483332</v>
      </c>
      <c r="BN56" s="38">
        <f t="shared" si="107"/>
        <v>732616.15725691849</v>
      </c>
      <c r="BO56" s="38">
        <f t="shared" si="107"/>
        <v>695400.01387974387</v>
      </c>
      <c r="BP56" s="38">
        <f t="shared" si="107"/>
        <v>762072.04724409559</v>
      </c>
      <c r="BQ56" s="38">
        <f t="shared" si="107"/>
        <v>813623.21929585631</v>
      </c>
      <c r="BR56" s="38">
        <f t="shared" si="107"/>
        <v>753689.03863888141</v>
      </c>
      <c r="BS56" s="38">
        <f t="shared" si="107"/>
        <v>814206.94655086228</v>
      </c>
      <c r="BT56" s="38">
        <f t="shared" si="107"/>
        <v>815485.7827328397</v>
      </c>
      <c r="BU56" s="38">
        <f t="shared" si="107"/>
        <v>775239.80204942706</v>
      </c>
      <c r="BV56" s="38">
        <f t="shared" si="107"/>
        <v>883205.92054254364</v>
      </c>
      <c r="BW56" s="38">
        <f t="shared" si="107"/>
        <v>869858.61304413504</v>
      </c>
      <c r="BX56" s="37">
        <f t="shared" si="107"/>
        <v>842222.63972147694</v>
      </c>
      <c r="BY56" s="40"/>
      <c r="BZ56" s="38">
        <f t="shared" si="107"/>
        <v>441031.30999999976</v>
      </c>
      <c r="CA56" s="38">
        <f t="shared" si="107"/>
        <v>562728.46999999974</v>
      </c>
      <c r="CB56" s="38">
        <f t="shared" si="107"/>
        <v>1245754.5183750005</v>
      </c>
      <c r="CC56" s="38">
        <f t="shared" si="107"/>
        <v>3402858.8042291678</v>
      </c>
      <c r="CD56" s="38">
        <f t="shared" si="107"/>
        <v>6203862.767032288</v>
      </c>
      <c r="CE56" s="38">
        <f t="shared" si="107"/>
        <v>9446913.7088316157</v>
      </c>
      <c r="CF56" s="152"/>
      <c r="CG56" s="5"/>
    </row>
    <row r="57" spans="2:86" ht="12.75" customHeight="1" x14ac:dyDescent="0.3">
      <c r="B57" s="608" t="s">
        <v>172</v>
      </c>
      <c r="C57" s="608"/>
      <c r="D57" s="608"/>
      <c r="E57" s="47">
        <f>IFERROR(+IF(E56/E$17&lt;0,"NM ",E56/E$17),"")</f>
        <v>0.262321377152607</v>
      </c>
      <c r="F57" s="47">
        <f t="shared" ref="F57:AN57" si="108">IFERROR(+IF(F56/F$17&lt;0,"NM ",F56/F$17),"")</f>
        <v>0.3032834522347439</v>
      </c>
      <c r="G57" s="47">
        <f t="shared" si="108"/>
        <v>0.30742638202509492</v>
      </c>
      <c r="H57" s="47">
        <f t="shared" si="108"/>
        <v>0.45751533893585544</v>
      </c>
      <c r="I57" s="47">
        <f t="shared" si="108"/>
        <v>0.27161974950123152</v>
      </c>
      <c r="J57" s="47">
        <f t="shared" si="108"/>
        <v>0.4206609828275244</v>
      </c>
      <c r="K57" s="47">
        <f t="shared" si="108"/>
        <v>0.24637820837268884</v>
      </c>
      <c r="L57" s="47">
        <f t="shared" si="108"/>
        <v>0.42380714983452705</v>
      </c>
      <c r="M57" s="47">
        <f t="shared" si="108"/>
        <v>0.44450980121988448</v>
      </c>
      <c r="N57" s="47">
        <f t="shared" si="108"/>
        <v>0.40616808601363869</v>
      </c>
      <c r="O57" s="47">
        <f t="shared" si="108"/>
        <v>0.1912413534186875</v>
      </c>
      <c r="P57" s="48" t="str">
        <f t="shared" si="108"/>
        <v xml:space="preserve">NM </v>
      </c>
      <c r="Q57" s="47">
        <f t="shared" si="108"/>
        <v>0.42779606749926197</v>
      </c>
      <c r="R57" s="47">
        <f t="shared" si="108"/>
        <v>0.25037228538947909</v>
      </c>
      <c r="S57" s="47">
        <f t="shared" si="108"/>
        <v>0.37373853953930242</v>
      </c>
      <c r="T57" s="47">
        <f t="shared" si="108"/>
        <v>0.16829541310258717</v>
      </c>
      <c r="U57" s="47">
        <f t="shared" si="108"/>
        <v>0.36192090842570096</v>
      </c>
      <c r="V57" s="47">
        <f t="shared" si="108"/>
        <v>5.9031312504623769E-2</v>
      </c>
      <c r="W57" s="47">
        <f t="shared" si="108"/>
        <v>6.5406702970540881E-2</v>
      </c>
      <c r="X57" s="47">
        <f t="shared" si="108"/>
        <v>0.14987759594955774</v>
      </c>
      <c r="Y57" s="47">
        <f t="shared" si="108"/>
        <v>0.17715222247263473</v>
      </c>
      <c r="Z57" s="47">
        <f t="shared" si="108"/>
        <v>0.51637406681892772</v>
      </c>
      <c r="AA57" s="47">
        <f t="shared" si="108"/>
        <v>9.6586152125836641E-2</v>
      </c>
      <c r="AB57" s="48">
        <f t="shared" ref="AB57" si="109">IFERROR(+IF(AB56/AB$17&lt;0,"NM ",AB56/AB$17),"")</f>
        <v>5.2498783214602114E-2</v>
      </c>
      <c r="AC57" s="47">
        <f t="shared" si="108"/>
        <v>0.43281962952560715</v>
      </c>
      <c r="AD57" s="47">
        <f t="shared" si="108"/>
        <v>0.45476452121208788</v>
      </c>
      <c r="AE57" s="47">
        <f t="shared" si="108"/>
        <v>0.13654011562525153</v>
      </c>
      <c r="AF57" s="47">
        <f t="shared" si="108"/>
        <v>0.17763863505574617</v>
      </c>
      <c r="AG57" s="47">
        <f t="shared" si="108"/>
        <v>0.2804266180553287</v>
      </c>
      <c r="AH57" s="47">
        <f t="shared" si="108"/>
        <v>0.11848937574255819</v>
      </c>
      <c r="AI57" s="47">
        <f t="shared" si="108"/>
        <v>0.21412101411788048</v>
      </c>
      <c r="AJ57" s="47">
        <f t="shared" si="108"/>
        <v>0.18219648905577213</v>
      </c>
      <c r="AK57" s="47">
        <f t="shared" si="108"/>
        <v>0.12769428140079844</v>
      </c>
      <c r="AL57" s="47">
        <f t="shared" si="108"/>
        <v>0.31650183841308033</v>
      </c>
      <c r="AM57" s="47">
        <f t="shared" si="108"/>
        <v>0.25136609706488128</v>
      </c>
      <c r="AN57" s="48">
        <f t="shared" si="108"/>
        <v>0.23227957754573733</v>
      </c>
      <c r="AO57" s="47"/>
      <c r="AP57" s="47"/>
      <c r="AQ57" s="47"/>
      <c r="AR57" s="47"/>
      <c r="AS57" s="47"/>
      <c r="AT57" s="47"/>
      <c r="AU57" s="47"/>
      <c r="AV57" s="47"/>
      <c r="AW57" s="47"/>
      <c r="AX57" s="47"/>
      <c r="AY57" s="47"/>
      <c r="AZ57" s="48"/>
      <c r="BA57" s="47"/>
      <c r="BB57" s="47"/>
      <c r="BC57" s="47"/>
      <c r="BD57" s="47"/>
      <c r="BE57" s="47"/>
      <c r="BF57" s="47"/>
      <c r="BG57" s="47"/>
      <c r="BH57" s="47"/>
      <c r="BI57" s="47"/>
      <c r="BJ57" s="47"/>
      <c r="BK57" s="47"/>
      <c r="BL57" s="48"/>
      <c r="BM57" s="47"/>
      <c r="BN57" s="47"/>
      <c r="BO57" s="47"/>
      <c r="BP57" s="47"/>
      <c r="BQ57" s="47"/>
      <c r="BR57" s="47"/>
      <c r="BS57" s="47"/>
      <c r="BT57" s="47"/>
      <c r="BU57" s="47"/>
      <c r="BV57" s="47"/>
      <c r="BW57" s="47"/>
      <c r="BX57" s="48"/>
      <c r="BY57" s="16"/>
      <c r="BZ57" s="47"/>
      <c r="CA57" s="47">
        <f>+IF(CA56/CA$17&lt;0,"NM ",CA56/CA$17)</f>
        <v>0.22806809075601875</v>
      </c>
      <c r="CB57" s="47">
        <f>+IF(CB56/CB$17&lt;0,"NM ",CB56/CB$17)</f>
        <v>0.24125185588778394</v>
      </c>
      <c r="CC57" s="47">
        <f>+IF(CC56/CC$17&lt;0,"NM ",CC56/CC$17)</f>
        <v>0.41243447589740967</v>
      </c>
      <c r="CD57" s="47">
        <f>+IF(CD56/CD$17&lt;0,"NM ",CD56/CD$17)</f>
        <v>0.52745733958431296</v>
      </c>
      <c r="CE57" s="47">
        <f>+IF(CE56/CE$17&lt;0,"NM ",CE56/CE$17)</f>
        <v>0.61285168359128117</v>
      </c>
      <c r="CF57" s="152"/>
    </row>
    <row r="58" spans="2:86" hidden="1" outlineLevel="1" x14ac:dyDescent="0.3">
      <c r="B58" s="250" t="s">
        <v>171</v>
      </c>
      <c r="C58" s="251">
        <f>SUM(E58:AZ58)</f>
        <v>0</v>
      </c>
      <c r="D58" s="251"/>
      <c r="E58" s="33">
        <f>INDEX('Model P&amp;L'!$B$10:$CG$89,MATCH($B58,'Model P&amp;L'!$B$10:$B$89,0),MATCH(E$5,'Model P&amp;L'!$B$9:$CG$9,0))-E56</f>
        <v>0</v>
      </c>
      <c r="F58" s="33">
        <f>INDEX('Model P&amp;L'!$B$10:$CG$89,MATCH($B58,'Model P&amp;L'!$B$10:$B$89,0),MATCH(F$5,'Model P&amp;L'!$B$9:$CG$9,0))-F56</f>
        <v>0</v>
      </c>
      <c r="G58" s="33">
        <f>INDEX('Model P&amp;L'!$B$10:$CG$89,MATCH($B58,'Model P&amp;L'!$B$10:$B$89,0),MATCH(G$5,'Model P&amp;L'!$B$9:$CG$9,0))-G56</f>
        <v>0</v>
      </c>
      <c r="H58" s="33">
        <f>INDEX('Model P&amp;L'!$B$10:$CG$89,MATCH($B58,'Model P&amp;L'!$B$10:$B$89,0),MATCH(H$5,'Model P&amp;L'!$B$9:$CG$9,0))-H56</f>
        <v>0</v>
      </c>
      <c r="I58" s="33">
        <f>INDEX('Model P&amp;L'!$B$10:$CG$89,MATCH($B58,'Model P&amp;L'!$B$10:$B$89,0),MATCH(I$5,'Model P&amp;L'!$B$9:$CG$9,0))-I56</f>
        <v>0</v>
      </c>
      <c r="J58" s="33">
        <f>INDEX('Model P&amp;L'!$B$10:$CG$89,MATCH($B58,'Model P&amp;L'!$B$10:$B$89,0),MATCH(J$5,'Model P&amp;L'!$B$9:$CG$9,0))-J56</f>
        <v>0</v>
      </c>
      <c r="K58" s="33">
        <f>INDEX('Model P&amp;L'!$B$10:$CG$89,MATCH($B58,'Model P&amp;L'!$B$10:$B$89,0),MATCH(K$5,'Model P&amp;L'!$B$9:$CG$9,0))-K56</f>
        <v>0</v>
      </c>
      <c r="L58" s="33">
        <f>INDEX('Model P&amp;L'!$B$10:$CG$89,MATCH($B58,'Model P&amp;L'!$B$10:$B$89,0),MATCH(L$5,'Model P&amp;L'!$B$9:$CG$9,0))-L56</f>
        <v>0</v>
      </c>
      <c r="M58" s="33">
        <f>INDEX('Model P&amp;L'!$B$10:$CG$89,MATCH($B58,'Model P&amp;L'!$B$10:$B$89,0),MATCH(M$5,'Model P&amp;L'!$B$9:$CG$9,0))-M56</f>
        <v>0</v>
      </c>
      <c r="N58" s="33">
        <f>INDEX('Model P&amp;L'!$B$10:$CG$89,MATCH($B58,'Model P&amp;L'!$B$10:$B$89,0),MATCH(N$5,'Model P&amp;L'!$B$9:$CG$9,0))-N56</f>
        <v>0</v>
      </c>
      <c r="O58" s="33">
        <f>INDEX('Model P&amp;L'!$B$10:$CG$89,MATCH($B58,'Model P&amp;L'!$B$10:$B$89,0),MATCH(O$5,'Model P&amp;L'!$B$9:$CG$9,0))-O56</f>
        <v>0</v>
      </c>
      <c r="P58" s="33">
        <f>INDEX('Model P&amp;L'!$B$10:$CG$89,MATCH($B58,'Model P&amp;L'!$B$10:$B$89,0),MATCH(P$5,'Model P&amp;L'!$B$9:$CG$9,0))-P56</f>
        <v>0</v>
      </c>
      <c r="Q58" s="252">
        <f>INDEX('Model P&amp;L'!$B$10:$CG$89,MATCH($B58,'Model P&amp;L'!$B$10:$B$89,0),MATCH(Q$5,'Model P&amp;L'!$B$9:$CG$9,0))-Q56</f>
        <v>0</v>
      </c>
      <c r="R58" s="33">
        <f>INDEX('Model P&amp;L'!$B$10:$CG$89,MATCH($B58,'Model P&amp;L'!$B$10:$B$89,0),MATCH(R$5,'Model P&amp;L'!$B$9:$CG$9,0))-R56</f>
        <v>0</v>
      </c>
      <c r="S58" s="33">
        <f>INDEX('Model P&amp;L'!$B$10:$CG$89,MATCH($B58,'Model P&amp;L'!$B$10:$B$89,0),MATCH(S$5,'Model P&amp;L'!$B$9:$CG$9,0))-S56</f>
        <v>0</v>
      </c>
      <c r="T58" s="33">
        <f>INDEX('Model P&amp;L'!$B$10:$CG$89,MATCH($B58,'Model P&amp;L'!$B$10:$B$89,0),MATCH(T$5,'Model P&amp;L'!$B$9:$CG$9,0))-T56</f>
        <v>0</v>
      </c>
      <c r="U58" s="33">
        <f>INDEX('Model P&amp;L'!$B$10:$CG$89,MATCH($B58,'Model P&amp;L'!$B$10:$B$89,0),MATCH(U$5,'Model P&amp;L'!$B$9:$CG$9,0))-U56</f>
        <v>0</v>
      </c>
      <c r="V58" s="33">
        <f>INDEX('Model P&amp;L'!$B$10:$CG$89,MATCH($B58,'Model P&amp;L'!$B$10:$B$89,0),MATCH(V$5,'Model P&amp;L'!$B$9:$CG$9,0))-V56</f>
        <v>0</v>
      </c>
      <c r="W58" s="33">
        <f>INDEX('Model P&amp;L'!$B$10:$CG$89,MATCH($B58,'Model P&amp;L'!$B$10:$B$89,0),MATCH(W$5,'Model P&amp;L'!$B$9:$CG$9,0))-W56</f>
        <v>0</v>
      </c>
      <c r="X58" s="33">
        <f>INDEX('Model P&amp;L'!$B$10:$CG$89,MATCH($B58,'Model P&amp;L'!$B$10:$B$89,0),MATCH(X$5,'Model P&amp;L'!$B$9:$CG$9,0))-X56</f>
        <v>0</v>
      </c>
      <c r="Y58" s="33">
        <f>INDEX('Model P&amp;L'!$B$10:$CG$89,MATCH($B58,'Model P&amp;L'!$B$10:$B$89,0),MATCH(Y$5,'Model P&amp;L'!$B$9:$CG$9,0))-Y56</f>
        <v>0</v>
      </c>
      <c r="Z58" s="33">
        <f>INDEX('Model P&amp;L'!$B$10:$CG$89,MATCH($B58,'Model P&amp;L'!$B$10:$B$89,0),MATCH(Z$5,'Model P&amp;L'!$B$9:$CG$9,0))-Z56</f>
        <v>0</v>
      </c>
      <c r="AA58" s="33">
        <f>INDEX('Model P&amp;L'!$B$10:$CG$89,MATCH($B58,'Model P&amp;L'!$B$10:$B$89,0),MATCH(AA$5,'Model P&amp;L'!$B$9:$CG$9,0))-AA56</f>
        <v>0</v>
      </c>
      <c r="AB58" s="33">
        <f>INDEX('Model P&amp;L'!$B$10:$CG$89,MATCH($B58,'Model P&amp;L'!$B$10:$B$89,0),MATCH(AB$5,'Model P&amp;L'!$B$9:$CG$9,0))-AB56</f>
        <v>0</v>
      </c>
      <c r="AC58" s="382">
        <f>INDEX('Model P&amp;L'!$B$10:$CG$89,MATCH($B58,'Model P&amp;L'!$B$10:$B$89,0),MATCH(AC$5,'Model P&amp;L'!$B$9:$CG$9,0))-AC56</f>
        <v>0</v>
      </c>
      <c r="AD58" s="33">
        <f>INDEX('Model P&amp;L'!$B$10:$CG$89,MATCH($B58,'Model P&amp;L'!$B$10:$B$89,0),MATCH(AD$5,'Model P&amp;L'!$B$9:$CG$9,0))-AD56</f>
        <v>0</v>
      </c>
      <c r="AE58" s="33">
        <f>INDEX('Model P&amp;L'!$B$10:$CG$89,MATCH($B58,'Model P&amp;L'!$B$10:$B$89,0),MATCH(AE$5,'Model P&amp;L'!$B$9:$CG$9,0))-AE56</f>
        <v>0</v>
      </c>
      <c r="AF58" s="33">
        <f>INDEX('Model P&amp;L'!$B$10:$CG$89,MATCH($B58,'Model P&amp;L'!$B$10:$B$89,0),MATCH(AF$5,'Model P&amp;L'!$B$9:$CG$9,0))-AF56</f>
        <v>0</v>
      </c>
      <c r="AG58" s="33">
        <f>INDEX('Model P&amp;L'!$B$10:$CG$89,MATCH($B58,'Model P&amp;L'!$B$10:$B$89,0),MATCH(AG$5,'Model P&amp;L'!$B$9:$CG$9,0))-AG56</f>
        <v>0</v>
      </c>
      <c r="AH58" s="33">
        <f>INDEX('Model P&amp;L'!$B$10:$CG$89,MATCH($B58,'Model P&amp;L'!$B$10:$B$89,0),MATCH(AH$5,'Model P&amp;L'!$B$9:$CG$9,0))-AH56</f>
        <v>0</v>
      </c>
      <c r="AI58" s="33">
        <f>INDEX('Model P&amp;L'!$B$10:$CG$89,MATCH($B58,'Model P&amp;L'!$B$10:$B$89,0),MATCH(AI$5,'Model P&amp;L'!$B$9:$CG$9,0))-AI56</f>
        <v>0</v>
      </c>
      <c r="AJ58" s="33">
        <f>INDEX('Model P&amp;L'!$B$10:$CG$89,MATCH($B58,'Model P&amp;L'!$B$10:$B$89,0),MATCH(AJ$5,'Model P&amp;L'!$B$9:$CG$9,0))-AJ56</f>
        <v>0</v>
      </c>
      <c r="AK58" s="33">
        <f>INDEX('Model P&amp;L'!$B$10:$CG$89,MATCH($B58,'Model P&amp;L'!$B$10:$B$89,0),MATCH(AK$5,'Model P&amp;L'!$B$9:$CG$9,0))-AK56</f>
        <v>0</v>
      </c>
      <c r="AL58" s="33">
        <f>INDEX('Model P&amp;L'!$B$10:$CG$89,MATCH($B58,'Model P&amp;L'!$B$10:$B$89,0),MATCH(AL$5,'Model P&amp;L'!$B$9:$CG$9,0))-AL56</f>
        <v>0</v>
      </c>
      <c r="AM58" s="33">
        <f>INDEX('Model P&amp;L'!$B$10:$CG$89,MATCH($B58,'Model P&amp;L'!$B$10:$B$89,0),MATCH(AM$5,'Model P&amp;L'!$B$9:$CG$9,0))-AM56</f>
        <v>0</v>
      </c>
      <c r="AN58" s="33">
        <f>INDEX('Model P&amp;L'!$B$10:$CG$89,MATCH($B58,'Model P&amp;L'!$B$10:$B$89,0),MATCH(AN$5,'Model P&amp;L'!$B$9:$CG$9,0))-AN56</f>
        <v>0</v>
      </c>
      <c r="AO58" s="252">
        <f>INDEX('Model P&amp;L'!$B$10:$CG$89,MATCH($B58,'Model P&amp;L'!$B$10:$B$89,0),MATCH(AO$5,'Model P&amp;L'!$B$9:$CG$9,0))-AO56</f>
        <v>0</v>
      </c>
      <c r="AP58" s="33">
        <f>INDEX('Model P&amp;L'!$B$10:$CG$89,MATCH($B58,'Model P&amp;L'!$B$10:$B$89,0),MATCH(AP$5,'Model P&amp;L'!$B$9:$CG$9,0))-AP56</f>
        <v>0</v>
      </c>
      <c r="AQ58" s="33">
        <f>INDEX('Model P&amp;L'!$B$10:$CG$89,MATCH($B58,'Model P&amp;L'!$B$10:$B$89,0),MATCH(AQ$5,'Model P&amp;L'!$B$9:$CG$9,0))-AQ56</f>
        <v>0</v>
      </c>
      <c r="AR58" s="33">
        <f>INDEX('Model P&amp;L'!$B$10:$CG$89,MATCH($B58,'Model P&amp;L'!$B$10:$B$89,0),MATCH(AR$5,'Model P&amp;L'!$B$9:$CG$9,0))-AR56</f>
        <v>0</v>
      </c>
      <c r="AS58" s="33">
        <f>INDEX('Model P&amp;L'!$B$10:$CG$89,MATCH($B58,'Model P&amp;L'!$B$10:$B$89,0),MATCH(AS$5,'Model P&amp;L'!$B$9:$CG$9,0))-AS56</f>
        <v>0</v>
      </c>
      <c r="AT58" s="33">
        <f>INDEX('Model P&amp;L'!$B$10:$CG$89,MATCH($B58,'Model P&amp;L'!$B$10:$B$89,0),MATCH(AT$5,'Model P&amp;L'!$B$9:$CG$9,0))-AT56</f>
        <v>0</v>
      </c>
      <c r="AU58" s="33">
        <f>INDEX('Model P&amp;L'!$B$10:$CG$89,MATCH($B58,'Model P&amp;L'!$B$10:$B$89,0),MATCH(AU$5,'Model P&amp;L'!$B$9:$CG$9,0))-AU56</f>
        <v>0</v>
      </c>
      <c r="AV58" s="33">
        <f>INDEX('Model P&amp;L'!$B$10:$CG$89,MATCH($B58,'Model P&amp;L'!$B$10:$B$89,0),MATCH(AV$5,'Model P&amp;L'!$B$9:$CG$9,0))-AV56</f>
        <v>0</v>
      </c>
      <c r="AW58" s="33">
        <f>INDEX('Model P&amp;L'!$B$10:$CG$89,MATCH($B58,'Model P&amp;L'!$B$10:$B$89,0),MATCH(AW$5,'Model P&amp;L'!$B$9:$CG$9,0))-AW56</f>
        <v>0</v>
      </c>
      <c r="AX58" s="33">
        <f>INDEX('Model P&amp;L'!$B$10:$CG$89,MATCH($B58,'Model P&amp;L'!$B$10:$B$89,0),MATCH(AX$5,'Model P&amp;L'!$B$9:$CG$9,0))-AX56</f>
        <v>0</v>
      </c>
      <c r="AY58" s="33">
        <f>INDEX('Model P&amp;L'!$B$10:$CG$89,MATCH($B58,'Model P&amp;L'!$B$10:$B$89,0),MATCH(AY$5,'Model P&amp;L'!$B$9:$CG$9,0))-AY56</f>
        <v>0</v>
      </c>
      <c r="AZ58" s="33">
        <f>INDEX('Model P&amp;L'!$B$10:$CG$89,MATCH($B58,'Model P&amp;L'!$B$10:$B$89,0),MATCH(AZ$5,'Model P&amp;L'!$B$9:$CG$9,0))-AZ56</f>
        <v>0</v>
      </c>
      <c r="BA58" s="252">
        <f>INDEX('Model P&amp;L'!$B$10:$CG$89,MATCH($B58,'Model P&amp;L'!$B$10:$B$89,0),MATCH(BA$5,'Model P&amp;L'!$B$9:$CG$9,0))-BA56</f>
        <v>0</v>
      </c>
      <c r="BB58" s="33">
        <f>INDEX('Model P&amp;L'!$B$10:$CG$89,MATCH($B58,'Model P&amp;L'!$B$10:$B$89,0),MATCH(BB$5,'Model P&amp;L'!$B$9:$CG$9,0))-BB56</f>
        <v>0</v>
      </c>
      <c r="BC58" s="33">
        <f>INDEX('Model P&amp;L'!$B$10:$CG$89,MATCH($B58,'Model P&amp;L'!$B$10:$B$89,0),MATCH(BC$5,'Model P&amp;L'!$B$9:$CG$9,0))-BC56</f>
        <v>0</v>
      </c>
      <c r="BD58" s="33">
        <f>INDEX('Model P&amp;L'!$B$10:$CG$89,MATCH($B58,'Model P&amp;L'!$B$10:$B$89,0),MATCH(BD$5,'Model P&amp;L'!$B$9:$CG$9,0))-BD56</f>
        <v>0</v>
      </c>
      <c r="BE58" s="33">
        <f>INDEX('Model P&amp;L'!$B$10:$CG$89,MATCH($B58,'Model P&amp;L'!$B$10:$B$89,0),MATCH(BE$5,'Model P&amp;L'!$B$9:$CG$9,0))-BE56</f>
        <v>0</v>
      </c>
      <c r="BF58" s="33">
        <f>INDEX('Model P&amp;L'!$B$10:$CG$89,MATCH($B58,'Model P&amp;L'!$B$10:$B$89,0),MATCH(BF$5,'Model P&amp;L'!$B$9:$CG$9,0))-BF56</f>
        <v>0</v>
      </c>
      <c r="BG58" s="33">
        <f>INDEX('Model P&amp;L'!$B$10:$CG$89,MATCH($B58,'Model P&amp;L'!$B$10:$B$89,0),MATCH(BG$5,'Model P&amp;L'!$B$9:$CG$9,0))-BG56</f>
        <v>0</v>
      </c>
      <c r="BH58" s="33">
        <f>INDEX('Model P&amp;L'!$B$10:$CG$89,MATCH($B58,'Model P&amp;L'!$B$10:$B$89,0),MATCH(BH$5,'Model P&amp;L'!$B$9:$CG$9,0))-BH56</f>
        <v>0</v>
      </c>
      <c r="BI58" s="33">
        <f>INDEX('Model P&amp;L'!$B$10:$CG$89,MATCH($B58,'Model P&amp;L'!$B$10:$B$89,0),MATCH(BI$5,'Model P&amp;L'!$B$9:$CG$9,0))-BI56</f>
        <v>0</v>
      </c>
      <c r="BJ58" s="33">
        <f>INDEX('Model P&amp;L'!$B$10:$CG$89,MATCH($B58,'Model P&amp;L'!$B$10:$B$89,0),MATCH(BJ$5,'Model P&amp;L'!$B$9:$CG$9,0))-BJ56</f>
        <v>0</v>
      </c>
      <c r="BK58" s="33">
        <f>INDEX('Model P&amp;L'!$B$10:$CG$89,MATCH($B58,'Model P&amp;L'!$B$10:$B$89,0),MATCH(BK$5,'Model P&amp;L'!$B$9:$CG$9,0))-BK56</f>
        <v>0</v>
      </c>
      <c r="BL58" s="33">
        <f>INDEX('Model P&amp;L'!$B$10:$CG$89,MATCH($B58,'Model P&amp;L'!$B$10:$B$89,0),MATCH(BL$5,'Model P&amp;L'!$B$9:$CG$9,0))-BL56</f>
        <v>0</v>
      </c>
      <c r="BM58" s="252">
        <f>INDEX('Model P&amp;L'!$B$10:$CG$89,MATCH($B58,'Model P&amp;L'!$B$10:$B$89,0),MATCH(BM$5,'Model P&amp;L'!$B$9:$CG$9,0))-BM56</f>
        <v>0</v>
      </c>
      <c r="BN58" s="33">
        <f>INDEX('Model P&amp;L'!$B$10:$CG$89,MATCH($B58,'Model P&amp;L'!$B$10:$B$89,0),MATCH(BN$5,'Model P&amp;L'!$B$9:$CG$9,0))-BN56</f>
        <v>0</v>
      </c>
      <c r="BO58" s="33">
        <f>INDEX('Model P&amp;L'!$B$10:$CG$89,MATCH($B58,'Model P&amp;L'!$B$10:$B$89,0),MATCH(BO$5,'Model P&amp;L'!$B$9:$CG$9,0))-BO56</f>
        <v>0</v>
      </c>
      <c r="BP58" s="33">
        <f>INDEX('Model P&amp;L'!$B$10:$CG$89,MATCH($B58,'Model P&amp;L'!$B$10:$B$89,0),MATCH(BP$5,'Model P&amp;L'!$B$9:$CG$9,0))-BP56</f>
        <v>0</v>
      </c>
      <c r="BQ58" s="33">
        <f>INDEX('Model P&amp;L'!$B$10:$CG$89,MATCH($B58,'Model P&amp;L'!$B$10:$B$89,0),MATCH(BQ$5,'Model P&amp;L'!$B$9:$CG$9,0))-BQ56</f>
        <v>0</v>
      </c>
      <c r="BR58" s="33">
        <f>INDEX('Model P&amp;L'!$B$10:$CG$89,MATCH($B58,'Model P&amp;L'!$B$10:$B$89,0),MATCH(BR$5,'Model P&amp;L'!$B$9:$CG$9,0))-BR56</f>
        <v>0</v>
      </c>
      <c r="BS58" s="33">
        <f>INDEX('Model P&amp;L'!$B$10:$CG$89,MATCH($B58,'Model P&amp;L'!$B$10:$B$89,0),MATCH(BS$5,'Model P&amp;L'!$B$9:$CG$9,0))-BS56</f>
        <v>0</v>
      </c>
      <c r="BT58" s="33">
        <f>INDEX('Model P&amp;L'!$B$10:$CG$89,MATCH($B58,'Model P&amp;L'!$B$10:$B$89,0),MATCH(BT$5,'Model P&amp;L'!$B$9:$CG$9,0))-BT56</f>
        <v>0</v>
      </c>
      <c r="BU58" s="33">
        <f>INDEX('Model P&amp;L'!$B$10:$CG$89,MATCH($B58,'Model P&amp;L'!$B$10:$B$89,0),MATCH(BU$5,'Model P&amp;L'!$B$9:$CG$9,0))-BU56</f>
        <v>0</v>
      </c>
      <c r="BV58" s="33">
        <f>INDEX('Model P&amp;L'!$B$10:$CG$89,MATCH($B58,'Model P&amp;L'!$B$10:$B$89,0),MATCH(BV$5,'Model P&amp;L'!$B$9:$CG$9,0))-BV56</f>
        <v>0</v>
      </c>
      <c r="BW58" s="33">
        <f>INDEX('Model P&amp;L'!$B$10:$CG$89,MATCH($B58,'Model P&amp;L'!$B$10:$B$89,0),MATCH(BW$5,'Model P&amp;L'!$B$9:$CG$9,0))-BW56</f>
        <v>0</v>
      </c>
      <c r="BX58" s="33">
        <f>INDEX('Model P&amp;L'!$B$10:$CG$89,MATCH($B58,'Model P&amp;L'!$B$10:$B$89,0),MATCH(BX$5,'Model P&amp;L'!$B$9:$CG$9,0))-BX56</f>
        <v>0</v>
      </c>
      <c r="BY58" s="613"/>
      <c r="BZ58" s="614">
        <f>BZ56-SUM(E56:P56)</f>
        <v>0</v>
      </c>
      <c r="CA58" s="615">
        <f>CA56-SUM(Q56:AB56)</f>
        <v>0</v>
      </c>
      <c r="CB58" s="615">
        <f>CB56-SUM(AC56:AN56)</f>
        <v>0</v>
      </c>
      <c r="CC58" s="615">
        <f>CC56-SUM(AO56:AZ56)</f>
        <v>0</v>
      </c>
      <c r="CD58" s="615">
        <f>CD56-SUM(BA56:BL56)</f>
        <v>0</v>
      </c>
      <c r="CE58" s="615">
        <f>CE56-SUM(BM56:BX56)</f>
        <v>0</v>
      </c>
      <c r="CF58" s="152"/>
    </row>
    <row r="59" spans="2:86" ht="9" customHeight="1" collapsed="1" thickBot="1" x14ac:dyDescent="0.35">
      <c r="B59" s="616"/>
      <c r="C59" s="616"/>
      <c r="D59" s="616"/>
      <c r="E59" s="617"/>
      <c r="F59" s="617"/>
      <c r="G59" s="617"/>
      <c r="H59" s="617"/>
      <c r="I59" s="617"/>
      <c r="J59" s="617"/>
      <c r="K59" s="617"/>
      <c r="L59" s="618"/>
      <c r="M59" s="617"/>
      <c r="N59" s="617"/>
      <c r="O59" s="617"/>
      <c r="P59" s="619"/>
      <c r="Q59" s="617"/>
      <c r="R59" s="617"/>
      <c r="S59" s="617"/>
      <c r="T59" s="617"/>
      <c r="U59" s="617"/>
      <c r="V59" s="617"/>
      <c r="W59" s="617"/>
      <c r="X59" s="617"/>
      <c r="Y59" s="617"/>
      <c r="Z59" s="617"/>
      <c r="AA59" s="617"/>
      <c r="AB59" s="619"/>
      <c r="AC59" s="617"/>
      <c r="AD59" s="617"/>
      <c r="AE59" s="617"/>
      <c r="AF59" s="617"/>
      <c r="AG59" s="617"/>
      <c r="AH59" s="617"/>
      <c r="AI59" s="617"/>
      <c r="AJ59" s="618"/>
      <c r="AK59" s="617"/>
      <c r="AL59" s="617"/>
      <c r="AM59" s="617"/>
      <c r="AN59" s="619"/>
      <c r="AO59" s="617"/>
      <c r="AP59" s="617"/>
      <c r="AQ59" s="617"/>
      <c r="AR59" s="617"/>
      <c r="AS59" s="617"/>
      <c r="AT59" s="617"/>
      <c r="AU59" s="617"/>
      <c r="AV59" s="618"/>
      <c r="AW59" s="617"/>
      <c r="AX59" s="617"/>
      <c r="AY59" s="617"/>
      <c r="AZ59" s="619"/>
      <c r="BA59" s="617"/>
      <c r="BB59" s="617"/>
      <c r="BC59" s="617"/>
      <c r="BD59" s="617"/>
      <c r="BE59" s="617"/>
      <c r="BF59" s="617"/>
      <c r="BG59" s="617"/>
      <c r="BH59" s="618"/>
      <c r="BI59" s="617"/>
      <c r="BJ59" s="617"/>
      <c r="BK59" s="617"/>
      <c r="BL59" s="619"/>
      <c r="BM59" s="617"/>
      <c r="BN59" s="617"/>
      <c r="BO59" s="617"/>
      <c r="BP59" s="617"/>
      <c r="BQ59" s="617"/>
      <c r="BR59" s="617"/>
      <c r="BS59" s="617"/>
      <c r="BT59" s="618"/>
      <c r="BU59" s="617"/>
      <c r="BV59" s="617"/>
      <c r="BW59" s="617"/>
      <c r="BX59" s="619"/>
      <c r="BY59" s="619"/>
      <c r="BZ59" s="617"/>
      <c r="CA59" s="617"/>
      <c r="CB59" s="617"/>
      <c r="CC59" s="617"/>
      <c r="CD59" s="617"/>
      <c r="CE59" s="617"/>
      <c r="CF59" s="152"/>
    </row>
    <row r="60" spans="2:86" ht="9" customHeight="1" x14ac:dyDescent="0.3">
      <c r="B60" s="605"/>
      <c r="C60" s="605"/>
      <c r="D60" s="605"/>
      <c r="E60" s="620"/>
      <c r="F60" s="620"/>
      <c r="G60" s="620"/>
      <c r="H60" s="620"/>
      <c r="I60" s="620"/>
      <c r="J60" s="620"/>
      <c r="K60" s="620"/>
      <c r="L60" s="620"/>
      <c r="M60" s="620"/>
      <c r="N60" s="620"/>
      <c r="O60" s="620"/>
      <c r="P60" s="621"/>
      <c r="Q60" s="620"/>
      <c r="R60" s="620"/>
      <c r="S60" s="620"/>
      <c r="T60" s="620"/>
      <c r="U60" s="620"/>
      <c r="V60" s="620"/>
      <c r="W60" s="620"/>
      <c r="X60" s="620"/>
      <c r="Y60" s="620"/>
      <c r="Z60" s="620"/>
      <c r="AA60" s="620"/>
      <c r="AB60" s="621"/>
      <c r="AC60" s="620"/>
      <c r="AD60" s="620"/>
      <c r="AE60" s="620"/>
      <c r="AF60" s="620"/>
      <c r="AG60" s="620"/>
      <c r="AH60" s="620"/>
      <c r="AI60" s="620"/>
      <c r="AJ60" s="620"/>
      <c r="AK60" s="620"/>
      <c r="AL60" s="620"/>
      <c r="AM60" s="620"/>
      <c r="AN60" s="621"/>
      <c r="AO60" s="620"/>
      <c r="AP60" s="620"/>
      <c r="AQ60" s="620"/>
      <c r="AR60" s="620"/>
      <c r="AS60" s="620"/>
      <c r="AT60" s="620"/>
      <c r="AU60" s="620"/>
      <c r="AV60" s="620"/>
      <c r="AW60" s="620"/>
      <c r="AX60" s="620"/>
      <c r="AY60" s="620"/>
      <c r="AZ60" s="621"/>
      <c r="BA60" s="620"/>
      <c r="BB60" s="620"/>
      <c r="BC60" s="620"/>
      <c r="BD60" s="620"/>
      <c r="BE60" s="620"/>
      <c r="BF60" s="620"/>
      <c r="BG60" s="620"/>
      <c r="BH60" s="620"/>
      <c r="BI60" s="620"/>
      <c r="BJ60" s="620"/>
      <c r="BK60" s="620"/>
      <c r="BL60" s="621"/>
      <c r="BM60" s="620"/>
      <c r="BN60" s="620"/>
      <c r="BO60" s="620"/>
      <c r="BP60" s="620"/>
      <c r="BQ60" s="620"/>
      <c r="BR60" s="620"/>
      <c r="BS60" s="620"/>
      <c r="BT60" s="620"/>
      <c r="BU60" s="620"/>
      <c r="BV60" s="620"/>
      <c r="BW60" s="620"/>
      <c r="BX60" s="621"/>
      <c r="BY60" s="621"/>
      <c r="BZ60" s="622"/>
      <c r="CA60" s="622"/>
      <c r="CB60" s="622"/>
      <c r="CC60" s="622"/>
      <c r="CD60" s="622"/>
      <c r="CE60" s="622"/>
      <c r="CF60" s="152"/>
    </row>
    <row r="61" spans="2:86" ht="12.75" customHeight="1" x14ac:dyDescent="0.3">
      <c r="B61" s="602" t="s">
        <v>173</v>
      </c>
      <c r="C61" s="602"/>
      <c r="D61" s="602"/>
      <c r="E61" s="3"/>
      <c r="F61" s="3"/>
      <c r="G61" s="3"/>
      <c r="H61" s="3"/>
      <c r="I61" s="3"/>
      <c r="J61" s="3"/>
      <c r="K61" s="3"/>
      <c r="L61" s="3"/>
      <c r="M61" s="3"/>
      <c r="N61" s="3"/>
      <c r="O61" s="3"/>
      <c r="P61" s="16"/>
      <c r="Q61" s="3"/>
      <c r="R61" s="3"/>
      <c r="S61" s="3"/>
      <c r="T61" s="3"/>
      <c r="U61" s="3"/>
      <c r="V61" s="3"/>
      <c r="W61" s="3"/>
      <c r="X61" s="3"/>
      <c r="Y61" s="3"/>
      <c r="Z61" s="3"/>
      <c r="AA61" s="3"/>
      <c r="AB61" s="16"/>
      <c r="AC61" s="3"/>
      <c r="AD61" s="3"/>
      <c r="AE61" s="3"/>
      <c r="AF61" s="3"/>
      <c r="AG61" s="3"/>
      <c r="AH61" s="3"/>
      <c r="AI61" s="3"/>
      <c r="AJ61" s="3"/>
      <c r="AK61" s="3"/>
      <c r="AL61" s="3"/>
      <c r="AM61" s="3"/>
      <c r="AN61" s="16"/>
      <c r="AO61" s="3"/>
      <c r="AP61" s="3"/>
      <c r="AQ61" s="3"/>
      <c r="AR61" s="3"/>
      <c r="AS61" s="3"/>
      <c r="AT61" s="3"/>
      <c r="AU61" s="3"/>
      <c r="AV61" s="3"/>
      <c r="AW61" s="3"/>
      <c r="AX61" s="3"/>
      <c r="AY61" s="3"/>
      <c r="AZ61" s="16"/>
      <c r="BA61" s="3"/>
      <c r="BB61" s="3"/>
      <c r="BC61" s="3"/>
      <c r="BD61" s="3"/>
      <c r="BE61" s="3"/>
      <c r="BF61" s="3"/>
      <c r="BG61" s="3"/>
      <c r="BH61" s="3"/>
      <c r="BI61" s="3"/>
      <c r="BJ61" s="3"/>
      <c r="BK61" s="3"/>
      <c r="BL61" s="16"/>
      <c r="BM61" s="3"/>
      <c r="BN61" s="3"/>
      <c r="BO61" s="3"/>
      <c r="BP61" s="3"/>
      <c r="BQ61" s="3"/>
      <c r="BR61" s="3"/>
      <c r="BS61" s="3"/>
      <c r="BT61" s="3"/>
      <c r="BU61" s="3"/>
      <c r="BV61" s="3"/>
      <c r="BW61" s="3"/>
      <c r="BX61" s="16"/>
      <c r="BY61" s="16"/>
      <c r="BZ61" s="30"/>
      <c r="CA61" s="30"/>
      <c r="CB61" s="30"/>
      <c r="CC61" s="30"/>
      <c r="CD61" s="30"/>
      <c r="CE61" s="30"/>
      <c r="CF61" s="152"/>
    </row>
    <row r="62" spans="2:86" ht="9" customHeight="1" x14ac:dyDescent="0.3">
      <c r="B62" s="605"/>
      <c r="C62" s="605"/>
      <c r="D62" s="605"/>
      <c r="E62" s="603"/>
      <c r="F62" s="603"/>
      <c r="G62" s="603"/>
      <c r="H62" s="603"/>
      <c r="I62" s="603"/>
      <c r="J62" s="603"/>
      <c r="K62" s="603"/>
      <c r="L62" s="603"/>
      <c r="M62" s="603"/>
      <c r="N62" s="603"/>
      <c r="O62" s="603"/>
      <c r="P62" s="604"/>
      <c r="Q62" s="603"/>
      <c r="R62" s="603"/>
      <c r="S62" s="603"/>
      <c r="T62" s="603"/>
      <c r="U62" s="603"/>
      <c r="V62" s="603"/>
      <c r="W62" s="603"/>
      <c r="X62" s="603"/>
      <c r="Y62" s="603"/>
      <c r="Z62" s="603"/>
      <c r="AA62" s="603"/>
      <c r="AB62" s="604"/>
      <c r="AC62" s="603"/>
      <c r="AD62" s="603"/>
      <c r="AE62" s="603"/>
      <c r="AF62" s="603"/>
      <c r="AG62" s="603"/>
      <c r="AH62" s="603"/>
      <c r="AI62" s="603"/>
      <c r="AJ62" s="603"/>
      <c r="AK62" s="603"/>
      <c r="AL62" s="603"/>
      <c r="AM62" s="603"/>
      <c r="AN62" s="604"/>
      <c r="AO62" s="603"/>
      <c r="AP62" s="603"/>
      <c r="AQ62" s="603"/>
      <c r="AR62" s="603"/>
      <c r="AS62" s="603"/>
      <c r="AT62" s="603"/>
      <c r="AU62" s="603"/>
      <c r="AV62" s="603"/>
      <c r="AW62" s="603"/>
      <c r="AX62" s="603"/>
      <c r="AY62" s="603"/>
      <c r="AZ62" s="604"/>
      <c r="BA62" s="603"/>
      <c r="BB62" s="603"/>
      <c r="BC62" s="603"/>
      <c r="BD62" s="603"/>
      <c r="BE62" s="603"/>
      <c r="BF62" s="603"/>
      <c r="BG62" s="603"/>
      <c r="BH62" s="603"/>
      <c r="BI62" s="603"/>
      <c r="BJ62" s="603"/>
      <c r="BK62" s="603"/>
      <c r="BL62" s="604"/>
      <c r="BM62" s="603"/>
      <c r="BN62" s="603"/>
      <c r="BO62" s="603"/>
      <c r="BP62" s="603"/>
      <c r="BQ62" s="603"/>
      <c r="BR62" s="603"/>
      <c r="BS62" s="603"/>
      <c r="BT62" s="603"/>
      <c r="BU62" s="603"/>
      <c r="BV62" s="603"/>
      <c r="BW62" s="603"/>
      <c r="BX62" s="604"/>
      <c r="BY62" s="604"/>
      <c r="BZ62" s="603"/>
      <c r="CA62" s="603"/>
      <c r="CB62" s="603"/>
      <c r="CC62" s="603"/>
      <c r="CD62" s="603"/>
      <c r="CE62" s="603"/>
      <c r="CF62" s="152"/>
    </row>
    <row r="63" spans="2:86" ht="12.75" customHeight="1" x14ac:dyDescent="0.3">
      <c r="B63" s="605" t="s">
        <v>171</v>
      </c>
      <c r="C63" s="612"/>
      <c r="D63" s="605"/>
      <c r="E63" s="3"/>
      <c r="F63" s="3"/>
      <c r="G63" s="3"/>
      <c r="H63" s="3"/>
      <c r="I63" s="3"/>
      <c r="J63" s="3"/>
      <c r="K63" s="3"/>
      <c r="L63" s="3"/>
      <c r="M63" s="3"/>
      <c r="N63" s="3"/>
      <c r="O63" s="3"/>
      <c r="P63" s="16"/>
      <c r="Q63" s="3">
        <f t="shared" ref="Q63" si="110">Q56</f>
        <v>76619.049999999988</v>
      </c>
      <c r="R63" s="3">
        <f t="shared" ref="R63:BL63" si="111">R56</f>
        <v>41473.110000000008</v>
      </c>
      <c r="S63" s="3">
        <f t="shared" si="111"/>
        <v>69460.070000000022</v>
      </c>
      <c r="T63" s="3">
        <f t="shared" si="111"/>
        <v>27028.070000000003</v>
      </c>
      <c r="U63" s="3">
        <f t="shared" si="111"/>
        <v>73998.7</v>
      </c>
      <c r="V63" s="3">
        <f t="shared" si="111"/>
        <v>10405.270000000019</v>
      </c>
      <c r="W63" s="3">
        <f t="shared" si="111"/>
        <v>14837.989999999972</v>
      </c>
      <c r="X63" s="3">
        <f t="shared" si="111"/>
        <v>28522.329999999991</v>
      </c>
      <c r="Y63" s="3">
        <f t="shared" si="111"/>
        <v>37258.620000000046</v>
      </c>
      <c r="Z63" s="3">
        <f t="shared" si="111"/>
        <v>148322.91</v>
      </c>
      <c r="AA63" s="3">
        <f t="shared" si="111"/>
        <v>20954.810000000038</v>
      </c>
      <c r="AB63" s="16">
        <f t="shared" ref="AB63" si="112">AB56</f>
        <v>13847.540000000079</v>
      </c>
      <c r="AC63" s="3">
        <f t="shared" si="111"/>
        <v>146815.78999999995</v>
      </c>
      <c r="AD63" s="3">
        <f t="shared" si="111"/>
        <v>174360.08736666659</v>
      </c>
      <c r="AE63" s="3">
        <f t="shared" si="111"/>
        <v>55053.96369166665</v>
      </c>
      <c r="AF63" s="3">
        <f t="shared" si="111"/>
        <v>69126.094699999943</v>
      </c>
      <c r="AG63" s="3">
        <f t="shared" si="111"/>
        <v>123119.72807499992</v>
      </c>
      <c r="AH63" s="3">
        <f t="shared" si="111"/>
        <v>47398.968766666709</v>
      </c>
      <c r="AI63" s="3">
        <f t="shared" si="111"/>
        <v>93252.025674999983</v>
      </c>
      <c r="AJ63" s="3">
        <f t="shared" si="111"/>
        <v>76530.765850000083</v>
      </c>
      <c r="AK63" s="3">
        <f t="shared" si="111"/>
        <v>56258.579375000023</v>
      </c>
      <c r="AL63" s="3">
        <f t="shared" si="111"/>
        <v>162650.76986666664</v>
      </c>
      <c r="AM63" s="3">
        <f t="shared" si="111"/>
        <v>118399.6592916667</v>
      </c>
      <c r="AN63" s="16">
        <f t="shared" si="111"/>
        <v>122788.08571666671</v>
      </c>
      <c r="AO63" s="3">
        <f t="shared" si="111"/>
        <v>202789.27189999999</v>
      </c>
      <c r="AP63" s="3">
        <f t="shared" si="111"/>
        <v>249486.92790750001</v>
      </c>
      <c r="AQ63" s="3">
        <f t="shared" si="111"/>
        <v>219586.57807749999</v>
      </c>
      <c r="AR63" s="3">
        <f t="shared" si="111"/>
        <v>256250.32091166679</v>
      </c>
      <c r="AS63" s="3">
        <f t="shared" si="111"/>
        <v>310652.56308250001</v>
      </c>
      <c r="AT63" s="3">
        <f t="shared" si="111"/>
        <v>238663.45688916667</v>
      </c>
      <c r="AU63" s="3">
        <f t="shared" si="111"/>
        <v>297627.5892716666</v>
      </c>
      <c r="AV63" s="3">
        <f t="shared" si="111"/>
        <v>291684.6722225002</v>
      </c>
      <c r="AW63" s="3">
        <f t="shared" si="111"/>
        <v>263694.76960416662</v>
      </c>
      <c r="AX63" s="3">
        <f t="shared" si="111"/>
        <v>378332.55615750013</v>
      </c>
      <c r="AY63" s="3">
        <f t="shared" si="111"/>
        <v>350925.88055416662</v>
      </c>
      <c r="AZ63" s="16">
        <f t="shared" si="111"/>
        <v>343164.21765083331</v>
      </c>
      <c r="BA63" s="3">
        <f t="shared" si="111"/>
        <v>435131.22049000009</v>
      </c>
      <c r="BB63" s="3">
        <f t="shared" si="111"/>
        <v>480028.18642970815</v>
      </c>
      <c r="BC63" s="3">
        <f t="shared" si="111"/>
        <v>429431.74324087496</v>
      </c>
      <c r="BD63" s="3">
        <f t="shared" si="111"/>
        <v>481296.75798325002</v>
      </c>
      <c r="BE63" s="3">
        <f t="shared" si="111"/>
        <v>534820.74716179154</v>
      </c>
      <c r="BF63" s="3">
        <f t="shared" si="111"/>
        <v>473686.21783495822</v>
      </c>
      <c r="BG63" s="3">
        <f t="shared" si="111"/>
        <v>534798.99858925003</v>
      </c>
      <c r="BH63" s="3">
        <f t="shared" si="111"/>
        <v>534880.22743079183</v>
      </c>
      <c r="BI63" s="3">
        <f t="shared" si="111"/>
        <v>499459.95603854163</v>
      </c>
      <c r="BJ63" s="3">
        <f t="shared" si="111"/>
        <v>616682.59544220846</v>
      </c>
      <c r="BK63" s="3">
        <f t="shared" si="111"/>
        <v>601312.2336793748</v>
      </c>
      <c r="BL63" s="16">
        <f t="shared" si="111"/>
        <v>582333.88271154172</v>
      </c>
      <c r="BM63" s="3">
        <f t="shared" ref="BM63:BX63" si="113">BM56</f>
        <v>689293.52787483332</v>
      </c>
      <c r="BN63" s="3">
        <f t="shared" si="113"/>
        <v>732616.15725691849</v>
      </c>
      <c r="BO63" s="3">
        <f t="shared" si="113"/>
        <v>695400.01387974387</v>
      </c>
      <c r="BP63" s="3">
        <f t="shared" si="113"/>
        <v>762072.04724409559</v>
      </c>
      <c r="BQ63" s="3">
        <f t="shared" si="113"/>
        <v>813623.21929585631</v>
      </c>
      <c r="BR63" s="3">
        <f t="shared" si="113"/>
        <v>753689.03863888141</v>
      </c>
      <c r="BS63" s="3">
        <f t="shared" si="113"/>
        <v>814206.94655086228</v>
      </c>
      <c r="BT63" s="3">
        <f t="shared" si="113"/>
        <v>815485.7827328397</v>
      </c>
      <c r="BU63" s="3">
        <f t="shared" si="113"/>
        <v>775239.80204942706</v>
      </c>
      <c r="BV63" s="3">
        <f t="shared" si="113"/>
        <v>883205.92054254364</v>
      </c>
      <c r="BW63" s="3">
        <f t="shared" si="113"/>
        <v>869858.61304413504</v>
      </c>
      <c r="BX63" s="16">
        <f t="shared" si="113"/>
        <v>842222.63972147694</v>
      </c>
      <c r="BY63" s="16"/>
      <c r="BZ63" s="3">
        <f t="shared" ref="BZ63:BZ69" si="114">SUM(E63:P63)</f>
        <v>0</v>
      </c>
      <c r="CA63" s="3">
        <f t="shared" ref="CA63:CA69" si="115">SUM(Q63:AB63)</f>
        <v>562728.4700000002</v>
      </c>
      <c r="CB63" s="3">
        <f t="shared" ref="CB63:CB69" si="116">SUM(AC63:AN63)</f>
        <v>1245754.518375</v>
      </c>
      <c r="CC63" s="3">
        <f t="shared" ref="CC63:CC69" si="117">SUM(AO63:AZ63)</f>
        <v>3402858.8042291673</v>
      </c>
      <c r="CD63" s="3">
        <f t="shared" ref="CD63:CD69" si="118">SUM(BA63:BL63)</f>
        <v>6203862.7670322917</v>
      </c>
      <c r="CE63" s="3">
        <f t="shared" ref="CE63:CE69" si="119">SUM(BM63:BX63)</f>
        <v>9446913.7088316139</v>
      </c>
      <c r="CF63" s="152"/>
      <c r="CH63" s="42"/>
    </row>
    <row r="64" spans="2:86" ht="12.75" customHeight="1" x14ac:dyDescent="0.3">
      <c r="B64" s="605" t="s">
        <v>174</v>
      </c>
      <c r="C64" s="126" t="s">
        <v>168</v>
      </c>
      <c r="D64" s="605"/>
      <c r="E64" s="33"/>
      <c r="F64" s="33"/>
      <c r="G64" s="33"/>
      <c r="H64" s="33"/>
      <c r="I64" s="33"/>
      <c r="J64" s="33"/>
      <c r="K64" s="33"/>
      <c r="L64" s="33"/>
      <c r="M64" s="33"/>
      <c r="N64" s="33"/>
      <c r="O64" s="33"/>
      <c r="P64" s="34"/>
      <c r="Q64" s="33">
        <f t="shared" ref="Q64:AV64" si="120">-INDEX($B$4:$BX$56,MATCH($C64,$C$4:$C$56,0),MATCH(Q$5,$B$5:$BX$5,0))</f>
        <v>0</v>
      </c>
      <c r="R64" s="33">
        <f t="shared" si="120"/>
        <v>0</v>
      </c>
      <c r="S64" s="33">
        <f t="shared" si="120"/>
        <v>0</v>
      </c>
      <c r="T64" s="33">
        <f t="shared" si="120"/>
        <v>0</v>
      </c>
      <c r="U64" s="33">
        <f t="shared" si="120"/>
        <v>0</v>
      </c>
      <c r="V64" s="33">
        <f t="shared" si="120"/>
        <v>0</v>
      </c>
      <c r="W64" s="33">
        <f t="shared" si="120"/>
        <v>0</v>
      </c>
      <c r="X64" s="33">
        <f t="shared" si="120"/>
        <v>0</v>
      </c>
      <c r="Y64" s="33">
        <f t="shared" si="120"/>
        <v>0</v>
      </c>
      <c r="Z64" s="33">
        <f t="shared" si="120"/>
        <v>0</v>
      </c>
      <c r="AA64" s="33">
        <f t="shared" si="120"/>
        <v>0</v>
      </c>
      <c r="AB64" s="34">
        <f t="shared" si="120"/>
        <v>0</v>
      </c>
      <c r="AC64" s="33">
        <f t="shared" si="120"/>
        <v>0</v>
      </c>
      <c r="AD64" s="33">
        <f t="shared" si="120"/>
        <v>0</v>
      </c>
      <c r="AE64" s="33">
        <f t="shared" si="120"/>
        <v>0</v>
      </c>
      <c r="AF64" s="33">
        <f t="shared" si="120"/>
        <v>0</v>
      </c>
      <c r="AG64" s="33">
        <f t="shared" si="120"/>
        <v>0</v>
      </c>
      <c r="AH64" s="33">
        <f t="shared" si="120"/>
        <v>0</v>
      </c>
      <c r="AI64" s="33">
        <f t="shared" si="120"/>
        <v>0</v>
      </c>
      <c r="AJ64" s="33">
        <f t="shared" si="120"/>
        <v>0</v>
      </c>
      <c r="AK64" s="33">
        <f t="shared" si="120"/>
        <v>0</v>
      </c>
      <c r="AL64" s="33">
        <f t="shared" si="120"/>
        <v>0</v>
      </c>
      <c r="AM64" s="33">
        <f t="shared" si="120"/>
        <v>0</v>
      </c>
      <c r="AN64" s="34">
        <f t="shared" si="120"/>
        <v>0</v>
      </c>
      <c r="AO64" s="33">
        <f t="shared" si="120"/>
        <v>0</v>
      </c>
      <c r="AP64" s="33">
        <f t="shared" si="120"/>
        <v>0</v>
      </c>
      <c r="AQ64" s="33">
        <f t="shared" si="120"/>
        <v>0</v>
      </c>
      <c r="AR64" s="33">
        <f t="shared" si="120"/>
        <v>0</v>
      </c>
      <c r="AS64" s="33">
        <f t="shared" si="120"/>
        <v>0</v>
      </c>
      <c r="AT64" s="33">
        <f t="shared" si="120"/>
        <v>0</v>
      </c>
      <c r="AU64" s="33">
        <f t="shared" si="120"/>
        <v>0</v>
      </c>
      <c r="AV64" s="33">
        <f t="shared" si="120"/>
        <v>0</v>
      </c>
      <c r="AW64" s="33">
        <f t="shared" ref="AW64:BX64" si="121">-INDEX($B$4:$BX$56,MATCH($C64,$C$4:$C$56,0),MATCH(AW$5,$B$5:$BX$5,0))</f>
        <v>0</v>
      </c>
      <c r="AX64" s="33">
        <f t="shared" si="121"/>
        <v>0</v>
      </c>
      <c r="AY64" s="33">
        <f t="shared" si="121"/>
        <v>0</v>
      </c>
      <c r="AZ64" s="34">
        <f t="shared" si="121"/>
        <v>0</v>
      </c>
      <c r="BA64" s="33">
        <f t="shared" si="121"/>
        <v>0</v>
      </c>
      <c r="BB64" s="33">
        <f t="shared" si="121"/>
        <v>0</v>
      </c>
      <c r="BC64" s="33">
        <f t="shared" si="121"/>
        <v>0</v>
      </c>
      <c r="BD64" s="33">
        <f t="shared" si="121"/>
        <v>0</v>
      </c>
      <c r="BE64" s="33">
        <f t="shared" si="121"/>
        <v>0</v>
      </c>
      <c r="BF64" s="33">
        <f t="shared" si="121"/>
        <v>0</v>
      </c>
      <c r="BG64" s="33">
        <f t="shared" si="121"/>
        <v>0</v>
      </c>
      <c r="BH64" s="33">
        <f t="shared" si="121"/>
        <v>0</v>
      </c>
      <c r="BI64" s="33">
        <f t="shared" si="121"/>
        <v>0</v>
      </c>
      <c r="BJ64" s="33">
        <f t="shared" si="121"/>
        <v>0</v>
      </c>
      <c r="BK64" s="33">
        <f t="shared" si="121"/>
        <v>0</v>
      </c>
      <c r="BL64" s="34">
        <f t="shared" si="121"/>
        <v>0</v>
      </c>
      <c r="BM64" s="33">
        <f t="shared" si="121"/>
        <v>0</v>
      </c>
      <c r="BN64" s="33">
        <f t="shared" si="121"/>
        <v>0</v>
      </c>
      <c r="BO64" s="33">
        <f t="shared" si="121"/>
        <v>0</v>
      </c>
      <c r="BP64" s="33">
        <f t="shared" si="121"/>
        <v>0</v>
      </c>
      <c r="BQ64" s="33">
        <f t="shared" si="121"/>
        <v>0</v>
      </c>
      <c r="BR64" s="33">
        <f t="shared" si="121"/>
        <v>0</v>
      </c>
      <c r="BS64" s="33">
        <f t="shared" si="121"/>
        <v>0</v>
      </c>
      <c r="BT64" s="33">
        <f t="shared" si="121"/>
        <v>0</v>
      </c>
      <c r="BU64" s="33">
        <f t="shared" si="121"/>
        <v>0</v>
      </c>
      <c r="BV64" s="33">
        <f t="shared" si="121"/>
        <v>0</v>
      </c>
      <c r="BW64" s="33">
        <f t="shared" si="121"/>
        <v>0</v>
      </c>
      <c r="BX64" s="34">
        <f t="shared" si="121"/>
        <v>0</v>
      </c>
      <c r="BY64" s="16"/>
      <c r="BZ64" s="24">
        <f t="shared" si="114"/>
        <v>0</v>
      </c>
      <c r="CA64" s="24">
        <f t="shared" si="115"/>
        <v>0</v>
      </c>
      <c r="CB64" s="24">
        <f t="shared" si="116"/>
        <v>0</v>
      </c>
      <c r="CC64" s="24">
        <f t="shared" si="117"/>
        <v>0</v>
      </c>
      <c r="CD64" s="24">
        <f t="shared" si="118"/>
        <v>0</v>
      </c>
      <c r="CE64" s="24">
        <f t="shared" si="119"/>
        <v>0</v>
      </c>
      <c r="CF64" s="152"/>
      <c r="CH64" s="42"/>
    </row>
    <row r="65" spans="2:86" ht="12.75" hidden="1" customHeight="1" outlineLevel="1" x14ac:dyDescent="0.3">
      <c r="B65" s="605" t="s">
        <v>175</v>
      </c>
      <c r="C65" s="126" t="s">
        <v>176</v>
      </c>
      <c r="D65" s="605"/>
      <c r="E65" s="33"/>
      <c r="F65" s="33"/>
      <c r="G65" s="33"/>
      <c r="H65" s="33"/>
      <c r="I65" s="33"/>
      <c r="J65" s="33"/>
      <c r="K65" s="33"/>
      <c r="L65" s="33"/>
      <c r="M65" s="33"/>
      <c r="N65" s="33"/>
      <c r="O65" s="33"/>
      <c r="P65" s="34"/>
      <c r="Q65" s="33">
        <f>-(SUMIF($C$94:$C$150,$C65,Q$94:Q$150)-SUMIF($C$94:$C$150,$C65,P$94:P$150))</f>
        <v>0</v>
      </c>
      <c r="R65" s="33">
        <f t="shared" ref="R65:BL65" si="122">-(SUMIF($C$94:$C$150,$C65,R$94:R$150)-SUMIF($C$94:$C$150,$C65,Q$94:Q$150))</f>
        <v>0</v>
      </c>
      <c r="S65" s="33">
        <f t="shared" si="122"/>
        <v>0</v>
      </c>
      <c r="T65" s="33">
        <f t="shared" si="122"/>
        <v>0</v>
      </c>
      <c r="U65" s="33">
        <f t="shared" si="122"/>
        <v>0</v>
      </c>
      <c r="V65" s="33">
        <f t="shared" si="122"/>
        <v>0</v>
      </c>
      <c r="W65" s="33">
        <f t="shared" si="122"/>
        <v>0</v>
      </c>
      <c r="X65" s="33">
        <f t="shared" si="122"/>
        <v>0</v>
      </c>
      <c r="Y65" s="33">
        <f t="shared" si="122"/>
        <v>0</v>
      </c>
      <c r="Z65" s="33">
        <f t="shared" si="122"/>
        <v>0</v>
      </c>
      <c r="AA65" s="33">
        <f t="shared" si="122"/>
        <v>0</v>
      </c>
      <c r="AB65" s="34">
        <f t="shared" si="122"/>
        <v>0</v>
      </c>
      <c r="AC65" s="33">
        <f t="shared" si="122"/>
        <v>0</v>
      </c>
      <c r="AD65" s="33">
        <f t="shared" si="122"/>
        <v>0</v>
      </c>
      <c r="AE65" s="33">
        <f t="shared" si="122"/>
        <v>0</v>
      </c>
      <c r="AF65" s="33">
        <f t="shared" si="122"/>
        <v>0</v>
      </c>
      <c r="AG65" s="33">
        <f t="shared" si="122"/>
        <v>0</v>
      </c>
      <c r="AH65" s="33">
        <f t="shared" si="122"/>
        <v>0</v>
      </c>
      <c r="AI65" s="33">
        <f t="shared" si="122"/>
        <v>0</v>
      </c>
      <c r="AJ65" s="33">
        <f t="shared" si="122"/>
        <v>0</v>
      </c>
      <c r="AK65" s="33">
        <f t="shared" si="122"/>
        <v>0</v>
      </c>
      <c r="AL65" s="33">
        <f t="shared" si="122"/>
        <v>0</v>
      </c>
      <c r="AM65" s="33">
        <f t="shared" si="122"/>
        <v>0</v>
      </c>
      <c r="AN65" s="34">
        <f t="shared" si="122"/>
        <v>0</v>
      </c>
      <c r="AO65" s="33">
        <f t="shared" si="122"/>
        <v>0</v>
      </c>
      <c r="AP65" s="33">
        <f t="shared" si="122"/>
        <v>0</v>
      </c>
      <c r="AQ65" s="33">
        <f t="shared" si="122"/>
        <v>0</v>
      </c>
      <c r="AR65" s="33">
        <f t="shared" si="122"/>
        <v>0</v>
      </c>
      <c r="AS65" s="33">
        <f t="shared" si="122"/>
        <v>0</v>
      </c>
      <c r="AT65" s="33">
        <f t="shared" si="122"/>
        <v>0</v>
      </c>
      <c r="AU65" s="33">
        <f t="shared" si="122"/>
        <v>0</v>
      </c>
      <c r="AV65" s="33">
        <f t="shared" si="122"/>
        <v>0</v>
      </c>
      <c r="AW65" s="33">
        <f t="shared" si="122"/>
        <v>0</v>
      </c>
      <c r="AX65" s="33">
        <f t="shared" si="122"/>
        <v>0</v>
      </c>
      <c r="AY65" s="33">
        <f t="shared" si="122"/>
        <v>0</v>
      </c>
      <c r="AZ65" s="34">
        <f t="shared" si="122"/>
        <v>0</v>
      </c>
      <c r="BA65" s="33">
        <f t="shared" si="122"/>
        <v>0</v>
      </c>
      <c r="BB65" s="33">
        <f t="shared" si="122"/>
        <v>0</v>
      </c>
      <c r="BC65" s="33">
        <f t="shared" si="122"/>
        <v>0</v>
      </c>
      <c r="BD65" s="33">
        <f t="shared" si="122"/>
        <v>0</v>
      </c>
      <c r="BE65" s="33">
        <f t="shared" si="122"/>
        <v>0</v>
      </c>
      <c r="BF65" s="33">
        <f t="shared" si="122"/>
        <v>0</v>
      </c>
      <c r="BG65" s="33">
        <f t="shared" si="122"/>
        <v>0</v>
      </c>
      <c r="BH65" s="33">
        <f t="shared" si="122"/>
        <v>0</v>
      </c>
      <c r="BI65" s="33">
        <f t="shared" si="122"/>
        <v>0</v>
      </c>
      <c r="BJ65" s="33">
        <f t="shared" si="122"/>
        <v>0</v>
      </c>
      <c r="BK65" s="33">
        <f t="shared" si="122"/>
        <v>0</v>
      </c>
      <c r="BL65" s="34">
        <f t="shared" si="122"/>
        <v>0</v>
      </c>
      <c r="BM65" s="33">
        <f t="shared" ref="BM65" si="123">-(SUMIF($C$94:$C$150,$C65,BM$94:BM$150)-SUMIF($C$94:$C$150,$C65,BL$94:BL$150))</f>
        <v>0</v>
      </c>
      <c r="BN65" s="33">
        <f t="shared" ref="BN65" si="124">-(SUMIF($C$94:$C$150,$C65,BN$94:BN$150)-SUMIF($C$94:$C$150,$C65,BM$94:BM$150))</f>
        <v>0</v>
      </c>
      <c r="BO65" s="33">
        <f t="shared" ref="BO65" si="125">-(SUMIF($C$94:$C$150,$C65,BO$94:BO$150)-SUMIF($C$94:$C$150,$C65,BN$94:BN$150))</f>
        <v>0</v>
      </c>
      <c r="BP65" s="33">
        <f t="shared" ref="BP65" si="126">-(SUMIF($C$94:$C$150,$C65,BP$94:BP$150)-SUMIF($C$94:$C$150,$C65,BO$94:BO$150))</f>
        <v>0</v>
      </c>
      <c r="BQ65" s="33">
        <f t="shared" ref="BQ65" si="127">-(SUMIF($C$94:$C$150,$C65,BQ$94:BQ$150)-SUMIF($C$94:$C$150,$C65,BP$94:BP$150))</f>
        <v>0</v>
      </c>
      <c r="BR65" s="33">
        <f t="shared" ref="BR65" si="128">-(SUMIF($C$94:$C$150,$C65,BR$94:BR$150)-SUMIF($C$94:$C$150,$C65,BQ$94:BQ$150))</f>
        <v>0</v>
      </c>
      <c r="BS65" s="33">
        <f t="shared" ref="BS65" si="129">-(SUMIF($C$94:$C$150,$C65,BS$94:BS$150)-SUMIF($C$94:$C$150,$C65,BR$94:BR$150))</f>
        <v>0</v>
      </c>
      <c r="BT65" s="33">
        <f t="shared" ref="BT65" si="130">-(SUMIF($C$94:$C$150,$C65,BT$94:BT$150)-SUMIF($C$94:$C$150,$C65,BS$94:BS$150))</f>
        <v>0</v>
      </c>
      <c r="BU65" s="33">
        <f t="shared" ref="BU65" si="131">-(SUMIF($C$94:$C$150,$C65,BU$94:BU$150)-SUMIF($C$94:$C$150,$C65,BT$94:BT$150))</f>
        <v>0</v>
      </c>
      <c r="BV65" s="33">
        <f t="shared" ref="BV65" si="132">-(SUMIF($C$94:$C$150,$C65,BV$94:BV$150)-SUMIF($C$94:$C$150,$C65,BU$94:BU$150))</f>
        <v>0</v>
      </c>
      <c r="BW65" s="33">
        <f t="shared" ref="BW65" si="133">-(SUMIF($C$94:$C$150,$C65,BW$94:BW$150)-SUMIF($C$94:$C$150,$C65,BV$94:BV$150))</f>
        <v>0</v>
      </c>
      <c r="BX65" s="34">
        <f t="shared" ref="BX65" si="134">-(SUMIF($C$94:$C$150,$C65,BX$94:BX$150)-SUMIF($C$94:$C$150,$C65,BW$94:BW$150))</f>
        <v>0</v>
      </c>
      <c r="BY65" s="16"/>
      <c r="BZ65" s="24">
        <f t="shared" si="114"/>
        <v>0</v>
      </c>
      <c r="CA65" s="24">
        <f t="shared" si="115"/>
        <v>0</v>
      </c>
      <c r="CB65" s="24">
        <f t="shared" si="116"/>
        <v>0</v>
      </c>
      <c r="CC65" s="24">
        <f t="shared" si="117"/>
        <v>0</v>
      </c>
      <c r="CD65" s="24">
        <f t="shared" si="118"/>
        <v>0</v>
      </c>
      <c r="CE65" s="24">
        <f t="shared" si="119"/>
        <v>0</v>
      </c>
      <c r="CF65" s="152"/>
      <c r="CH65" s="42"/>
    </row>
    <row r="66" spans="2:86" ht="12.75" hidden="1" customHeight="1" outlineLevel="1" x14ac:dyDescent="0.3">
      <c r="B66" s="605" t="s">
        <v>177</v>
      </c>
      <c r="C66" s="126" t="s">
        <v>178</v>
      </c>
      <c r="D66" s="605"/>
      <c r="E66" s="33"/>
      <c r="F66" s="33"/>
      <c r="G66" s="33"/>
      <c r="H66" s="33"/>
      <c r="I66" s="33"/>
      <c r="J66" s="33"/>
      <c r="K66" s="33"/>
      <c r="L66" s="33"/>
      <c r="M66" s="33"/>
      <c r="N66" s="33"/>
      <c r="O66" s="33"/>
      <c r="P66" s="34"/>
      <c r="Q66" s="33">
        <f>(SUMIF($C$94:$C$150,$C66,Q$94:Q$150)-SUMIF($C$94:$C$150,$C66,P$94:P$150))</f>
        <v>0</v>
      </c>
      <c r="R66" s="33">
        <f t="shared" ref="R66:BL66" si="135">(SUMIF($C$94:$C$150,$C66,R$94:R$150)-SUMIF($C$94:$C$150,$C66,Q$94:Q$150))</f>
        <v>0</v>
      </c>
      <c r="S66" s="33">
        <f t="shared" si="135"/>
        <v>0</v>
      </c>
      <c r="T66" s="33">
        <f t="shared" si="135"/>
        <v>0</v>
      </c>
      <c r="U66" s="33">
        <f t="shared" si="135"/>
        <v>0</v>
      </c>
      <c r="V66" s="33">
        <f t="shared" si="135"/>
        <v>0</v>
      </c>
      <c r="W66" s="33">
        <f t="shared" si="135"/>
        <v>0</v>
      </c>
      <c r="X66" s="33">
        <f t="shared" si="135"/>
        <v>0</v>
      </c>
      <c r="Y66" s="33">
        <f t="shared" si="135"/>
        <v>0</v>
      </c>
      <c r="Z66" s="33">
        <f t="shared" si="135"/>
        <v>0</v>
      </c>
      <c r="AA66" s="33">
        <f t="shared" si="135"/>
        <v>0</v>
      </c>
      <c r="AB66" s="34">
        <f t="shared" si="135"/>
        <v>0</v>
      </c>
      <c r="AC66" s="33">
        <f t="shared" si="135"/>
        <v>0</v>
      </c>
      <c r="AD66" s="33">
        <f t="shared" si="135"/>
        <v>0</v>
      </c>
      <c r="AE66" s="33">
        <f t="shared" si="135"/>
        <v>0</v>
      </c>
      <c r="AF66" s="33">
        <f t="shared" si="135"/>
        <v>0</v>
      </c>
      <c r="AG66" s="33">
        <f t="shared" si="135"/>
        <v>0</v>
      </c>
      <c r="AH66" s="33">
        <f t="shared" si="135"/>
        <v>0</v>
      </c>
      <c r="AI66" s="33">
        <f t="shared" si="135"/>
        <v>0</v>
      </c>
      <c r="AJ66" s="33">
        <f t="shared" si="135"/>
        <v>0</v>
      </c>
      <c r="AK66" s="33">
        <f t="shared" si="135"/>
        <v>0</v>
      </c>
      <c r="AL66" s="33">
        <f t="shared" si="135"/>
        <v>0</v>
      </c>
      <c r="AM66" s="33">
        <f t="shared" si="135"/>
        <v>0</v>
      </c>
      <c r="AN66" s="34">
        <f t="shared" si="135"/>
        <v>0</v>
      </c>
      <c r="AO66" s="33">
        <f t="shared" si="135"/>
        <v>0</v>
      </c>
      <c r="AP66" s="33">
        <f t="shared" si="135"/>
        <v>0</v>
      </c>
      <c r="AQ66" s="33">
        <f t="shared" si="135"/>
        <v>0</v>
      </c>
      <c r="AR66" s="33">
        <f t="shared" si="135"/>
        <v>0</v>
      </c>
      <c r="AS66" s="33">
        <f t="shared" si="135"/>
        <v>0</v>
      </c>
      <c r="AT66" s="33">
        <f t="shared" si="135"/>
        <v>0</v>
      </c>
      <c r="AU66" s="33">
        <f t="shared" si="135"/>
        <v>0</v>
      </c>
      <c r="AV66" s="33">
        <f t="shared" si="135"/>
        <v>0</v>
      </c>
      <c r="AW66" s="33">
        <f t="shared" si="135"/>
        <v>0</v>
      </c>
      <c r="AX66" s="33">
        <f t="shared" si="135"/>
        <v>0</v>
      </c>
      <c r="AY66" s="33">
        <f t="shared" si="135"/>
        <v>0</v>
      </c>
      <c r="AZ66" s="34">
        <f t="shared" si="135"/>
        <v>0</v>
      </c>
      <c r="BA66" s="33">
        <f t="shared" si="135"/>
        <v>0</v>
      </c>
      <c r="BB66" s="33">
        <f t="shared" si="135"/>
        <v>0</v>
      </c>
      <c r="BC66" s="33">
        <f t="shared" si="135"/>
        <v>0</v>
      </c>
      <c r="BD66" s="33">
        <f t="shared" si="135"/>
        <v>0</v>
      </c>
      <c r="BE66" s="33">
        <f t="shared" si="135"/>
        <v>0</v>
      </c>
      <c r="BF66" s="33">
        <f t="shared" si="135"/>
        <v>0</v>
      </c>
      <c r="BG66" s="33">
        <f t="shared" si="135"/>
        <v>0</v>
      </c>
      <c r="BH66" s="33">
        <f t="shared" si="135"/>
        <v>0</v>
      </c>
      <c r="BI66" s="33">
        <f t="shared" si="135"/>
        <v>0</v>
      </c>
      <c r="BJ66" s="33">
        <f t="shared" si="135"/>
        <v>0</v>
      </c>
      <c r="BK66" s="33">
        <f t="shared" si="135"/>
        <v>0</v>
      </c>
      <c r="BL66" s="34">
        <f t="shared" si="135"/>
        <v>0</v>
      </c>
      <c r="BM66" s="33">
        <f t="shared" ref="BM66:BM67" si="136">(SUMIF($C$94:$C$150,$C66,BM$94:BM$150)-SUMIF($C$94:$C$150,$C66,BL$94:BL$150))</f>
        <v>0</v>
      </c>
      <c r="BN66" s="33">
        <f t="shared" ref="BN66:BN67" si="137">(SUMIF($C$94:$C$150,$C66,BN$94:BN$150)-SUMIF($C$94:$C$150,$C66,BM$94:BM$150))</f>
        <v>0</v>
      </c>
      <c r="BO66" s="33">
        <f t="shared" ref="BO66:BO67" si="138">(SUMIF($C$94:$C$150,$C66,BO$94:BO$150)-SUMIF($C$94:$C$150,$C66,BN$94:BN$150))</f>
        <v>0</v>
      </c>
      <c r="BP66" s="33">
        <f t="shared" ref="BP66:BP67" si="139">(SUMIF($C$94:$C$150,$C66,BP$94:BP$150)-SUMIF($C$94:$C$150,$C66,BO$94:BO$150))</f>
        <v>0</v>
      </c>
      <c r="BQ66" s="33">
        <f t="shared" ref="BQ66:BQ67" si="140">(SUMIF($C$94:$C$150,$C66,BQ$94:BQ$150)-SUMIF($C$94:$C$150,$C66,BP$94:BP$150))</f>
        <v>0</v>
      </c>
      <c r="BR66" s="33">
        <f t="shared" ref="BR66:BR67" si="141">(SUMIF($C$94:$C$150,$C66,BR$94:BR$150)-SUMIF($C$94:$C$150,$C66,BQ$94:BQ$150))</f>
        <v>0</v>
      </c>
      <c r="BS66" s="33">
        <f t="shared" ref="BS66:BS67" si="142">(SUMIF($C$94:$C$150,$C66,BS$94:BS$150)-SUMIF($C$94:$C$150,$C66,BR$94:BR$150))</f>
        <v>0</v>
      </c>
      <c r="BT66" s="33">
        <f t="shared" ref="BT66:BT67" si="143">(SUMIF($C$94:$C$150,$C66,BT$94:BT$150)-SUMIF($C$94:$C$150,$C66,BS$94:BS$150))</f>
        <v>0</v>
      </c>
      <c r="BU66" s="33">
        <f t="shared" ref="BU66:BU67" si="144">(SUMIF($C$94:$C$150,$C66,BU$94:BU$150)-SUMIF($C$94:$C$150,$C66,BT$94:BT$150))</f>
        <v>0</v>
      </c>
      <c r="BV66" s="33">
        <f t="shared" ref="BV66:BV67" si="145">(SUMIF($C$94:$C$150,$C66,BV$94:BV$150)-SUMIF($C$94:$C$150,$C66,BU$94:BU$150))</f>
        <v>0</v>
      </c>
      <c r="BW66" s="33">
        <f t="shared" ref="BW66:BW67" si="146">(SUMIF($C$94:$C$150,$C66,BW$94:BW$150)-SUMIF($C$94:$C$150,$C66,BV$94:BV$150))</f>
        <v>0</v>
      </c>
      <c r="BX66" s="34">
        <f t="shared" ref="BX66:BX67" si="147">(SUMIF($C$94:$C$150,$C66,BX$94:BX$150)-SUMIF($C$94:$C$150,$C66,BW$94:BW$150))</f>
        <v>0</v>
      </c>
      <c r="BY66" s="16"/>
      <c r="BZ66" s="24">
        <f t="shared" si="114"/>
        <v>0</v>
      </c>
      <c r="CA66" s="24">
        <f t="shared" si="115"/>
        <v>0</v>
      </c>
      <c r="CB66" s="24">
        <f t="shared" si="116"/>
        <v>0</v>
      </c>
      <c r="CC66" s="24">
        <f t="shared" si="117"/>
        <v>0</v>
      </c>
      <c r="CD66" s="24">
        <f t="shared" si="118"/>
        <v>0</v>
      </c>
      <c r="CE66" s="24">
        <f t="shared" si="119"/>
        <v>0</v>
      </c>
      <c r="CF66" s="152"/>
      <c r="CH66" s="42"/>
    </row>
    <row r="67" spans="2:86" ht="12.75" hidden="1" customHeight="1" outlineLevel="1" x14ac:dyDescent="0.3">
      <c r="B67" s="605" t="s">
        <v>179</v>
      </c>
      <c r="C67" s="126" t="s">
        <v>180</v>
      </c>
      <c r="D67" s="605"/>
      <c r="E67" s="33"/>
      <c r="F67" s="33"/>
      <c r="G67" s="33"/>
      <c r="H67" s="33"/>
      <c r="I67" s="33"/>
      <c r="J67" s="33"/>
      <c r="K67" s="33"/>
      <c r="L67" s="33"/>
      <c r="M67" s="33"/>
      <c r="N67" s="33"/>
      <c r="O67" s="33"/>
      <c r="P67" s="34"/>
      <c r="Q67" s="33">
        <f t="shared" ref="Q67:BL67" si="148">(SUMIF($C$94:$C$150,$C67,Q$94:Q$150)-SUMIF($C$94:$C$150,$C67,P$94:P$150))</f>
        <v>0</v>
      </c>
      <c r="R67" s="33">
        <f t="shared" si="148"/>
        <v>0</v>
      </c>
      <c r="S67" s="33">
        <f t="shared" si="148"/>
        <v>0</v>
      </c>
      <c r="T67" s="33">
        <f t="shared" si="148"/>
        <v>0</v>
      </c>
      <c r="U67" s="33">
        <f t="shared" si="148"/>
        <v>0</v>
      </c>
      <c r="V67" s="33">
        <f t="shared" si="148"/>
        <v>0</v>
      </c>
      <c r="W67" s="33">
        <f t="shared" si="148"/>
        <v>0</v>
      </c>
      <c r="X67" s="33">
        <f t="shared" si="148"/>
        <v>0</v>
      </c>
      <c r="Y67" s="33">
        <f t="shared" si="148"/>
        <v>0</v>
      </c>
      <c r="Z67" s="33">
        <f t="shared" si="148"/>
        <v>0</v>
      </c>
      <c r="AA67" s="33">
        <f t="shared" si="148"/>
        <v>0</v>
      </c>
      <c r="AB67" s="34">
        <f t="shared" si="148"/>
        <v>0</v>
      </c>
      <c r="AC67" s="33">
        <f t="shared" si="148"/>
        <v>0</v>
      </c>
      <c r="AD67" s="33">
        <f t="shared" si="148"/>
        <v>0</v>
      </c>
      <c r="AE67" s="33">
        <f t="shared" si="148"/>
        <v>0</v>
      </c>
      <c r="AF67" s="33">
        <f t="shared" si="148"/>
        <v>0</v>
      </c>
      <c r="AG67" s="33">
        <f t="shared" si="148"/>
        <v>0</v>
      </c>
      <c r="AH67" s="33">
        <f t="shared" si="148"/>
        <v>0</v>
      </c>
      <c r="AI67" s="33">
        <f t="shared" si="148"/>
        <v>0</v>
      </c>
      <c r="AJ67" s="33">
        <f t="shared" si="148"/>
        <v>0</v>
      </c>
      <c r="AK67" s="33">
        <f t="shared" si="148"/>
        <v>0</v>
      </c>
      <c r="AL67" s="33">
        <f t="shared" si="148"/>
        <v>0</v>
      </c>
      <c r="AM67" s="33">
        <f t="shared" si="148"/>
        <v>0</v>
      </c>
      <c r="AN67" s="34">
        <f t="shared" si="148"/>
        <v>0</v>
      </c>
      <c r="AO67" s="33">
        <f t="shared" si="148"/>
        <v>0</v>
      </c>
      <c r="AP67" s="33">
        <f t="shared" si="148"/>
        <v>0</v>
      </c>
      <c r="AQ67" s="33">
        <f t="shared" si="148"/>
        <v>0</v>
      </c>
      <c r="AR67" s="33">
        <f t="shared" si="148"/>
        <v>0</v>
      </c>
      <c r="AS67" s="33">
        <f t="shared" si="148"/>
        <v>0</v>
      </c>
      <c r="AT67" s="33">
        <f t="shared" si="148"/>
        <v>0</v>
      </c>
      <c r="AU67" s="33">
        <f t="shared" si="148"/>
        <v>0</v>
      </c>
      <c r="AV67" s="33">
        <f t="shared" si="148"/>
        <v>0</v>
      </c>
      <c r="AW67" s="33">
        <f t="shared" si="148"/>
        <v>0</v>
      </c>
      <c r="AX67" s="33">
        <f t="shared" si="148"/>
        <v>0</v>
      </c>
      <c r="AY67" s="33">
        <f t="shared" si="148"/>
        <v>0</v>
      </c>
      <c r="AZ67" s="34">
        <f t="shared" si="148"/>
        <v>0</v>
      </c>
      <c r="BA67" s="33">
        <f t="shared" si="148"/>
        <v>0</v>
      </c>
      <c r="BB67" s="33">
        <f t="shared" si="148"/>
        <v>0</v>
      </c>
      <c r="BC67" s="33">
        <f t="shared" si="148"/>
        <v>0</v>
      </c>
      <c r="BD67" s="33">
        <f t="shared" si="148"/>
        <v>0</v>
      </c>
      <c r="BE67" s="33">
        <f t="shared" si="148"/>
        <v>0</v>
      </c>
      <c r="BF67" s="33">
        <f t="shared" si="148"/>
        <v>0</v>
      </c>
      <c r="BG67" s="33">
        <f t="shared" si="148"/>
        <v>0</v>
      </c>
      <c r="BH67" s="33">
        <f t="shared" si="148"/>
        <v>0</v>
      </c>
      <c r="BI67" s="33">
        <f t="shared" si="148"/>
        <v>0</v>
      </c>
      <c r="BJ67" s="33">
        <f t="shared" si="148"/>
        <v>0</v>
      </c>
      <c r="BK67" s="33">
        <f t="shared" si="148"/>
        <v>0</v>
      </c>
      <c r="BL67" s="34">
        <f t="shared" si="148"/>
        <v>0</v>
      </c>
      <c r="BM67" s="33">
        <f t="shared" si="136"/>
        <v>0</v>
      </c>
      <c r="BN67" s="33">
        <f t="shared" si="137"/>
        <v>0</v>
      </c>
      <c r="BO67" s="33">
        <f t="shared" si="138"/>
        <v>0</v>
      </c>
      <c r="BP67" s="33">
        <f t="shared" si="139"/>
        <v>0</v>
      </c>
      <c r="BQ67" s="33">
        <f t="shared" si="140"/>
        <v>0</v>
      </c>
      <c r="BR67" s="33">
        <f t="shared" si="141"/>
        <v>0</v>
      </c>
      <c r="BS67" s="33">
        <f t="shared" si="142"/>
        <v>0</v>
      </c>
      <c r="BT67" s="33">
        <f t="shared" si="143"/>
        <v>0</v>
      </c>
      <c r="BU67" s="33">
        <f t="shared" si="144"/>
        <v>0</v>
      </c>
      <c r="BV67" s="33">
        <f t="shared" si="145"/>
        <v>0</v>
      </c>
      <c r="BW67" s="33">
        <f t="shared" si="146"/>
        <v>0</v>
      </c>
      <c r="BX67" s="34">
        <f t="shared" si="147"/>
        <v>0</v>
      </c>
      <c r="BY67" s="16"/>
      <c r="BZ67" s="24">
        <f t="shared" si="114"/>
        <v>0</v>
      </c>
      <c r="CA67" s="24">
        <f t="shared" si="115"/>
        <v>0</v>
      </c>
      <c r="CB67" s="24">
        <f t="shared" si="116"/>
        <v>0</v>
      </c>
      <c r="CC67" s="24">
        <f t="shared" si="117"/>
        <v>0</v>
      </c>
      <c r="CD67" s="24">
        <f t="shared" si="118"/>
        <v>0</v>
      </c>
      <c r="CE67" s="24">
        <f t="shared" si="119"/>
        <v>0</v>
      </c>
      <c r="CF67" s="152"/>
      <c r="CH67" s="42"/>
    </row>
    <row r="68" spans="2:86" ht="12.75" customHeight="1" collapsed="1" x14ac:dyDescent="0.3">
      <c r="B68" s="605" t="s">
        <v>181</v>
      </c>
      <c r="C68" s="126" t="s">
        <v>182</v>
      </c>
      <c r="D68" s="605"/>
      <c r="E68" s="33"/>
      <c r="F68" s="33"/>
      <c r="G68" s="33"/>
      <c r="H68" s="33"/>
      <c r="I68" s="33"/>
      <c r="J68" s="33"/>
      <c r="K68" s="33"/>
      <c r="L68" s="33"/>
      <c r="M68" s="33"/>
      <c r="N68" s="33"/>
      <c r="O68" s="33"/>
      <c r="P68" s="34"/>
      <c r="Q68" s="33">
        <f>-(SUMIF($C$94:$C$150,$C68,Q$94:Q$150)-SUMIF($C$94:$C$150,$C68,P$94:P$150))</f>
        <v>0</v>
      </c>
      <c r="R68" s="33">
        <f t="shared" ref="R68:BL68" si="149">-(SUMIF($C$94:$C$150,$C68,R$94:R$150)-SUMIF($C$94:$C$150,$C68,Q$94:Q$150))</f>
        <v>0</v>
      </c>
      <c r="S68" s="33">
        <f t="shared" si="149"/>
        <v>0</v>
      </c>
      <c r="T68" s="33">
        <f t="shared" si="149"/>
        <v>0</v>
      </c>
      <c r="U68" s="33">
        <f t="shared" si="149"/>
        <v>-93.06</v>
      </c>
      <c r="V68" s="33">
        <f t="shared" si="149"/>
        <v>24.180000000000064</v>
      </c>
      <c r="W68" s="33">
        <f t="shared" si="149"/>
        <v>68.879999999999939</v>
      </c>
      <c r="X68" s="33">
        <f t="shared" si="149"/>
        <v>-29.140000000000043</v>
      </c>
      <c r="Y68" s="33">
        <f t="shared" si="149"/>
        <v>9971.2799999999988</v>
      </c>
      <c r="Z68" s="33">
        <f t="shared" si="149"/>
        <v>-9951.4499999999989</v>
      </c>
      <c r="AA68" s="33">
        <f t="shared" si="149"/>
        <v>-38.340000000000032</v>
      </c>
      <c r="AB68" s="34">
        <f t="shared" si="149"/>
        <v>-12.759999999999991</v>
      </c>
      <c r="AC68" s="33">
        <f t="shared" si="149"/>
        <v>-30017.79</v>
      </c>
      <c r="AD68" s="33">
        <f t="shared" si="149"/>
        <v>0</v>
      </c>
      <c r="AE68" s="33">
        <f t="shared" si="149"/>
        <v>0</v>
      </c>
      <c r="AF68" s="33">
        <f t="shared" si="149"/>
        <v>0</v>
      </c>
      <c r="AG68" s="33">
        <f t="shared" si="149"/>
        <v>0</v>
      </c>
      <c r="AH68" s="33">
        <f t="shared" si="149"/>
        <v>0</v>
      </c>
      <c r="AI68" s="33">
        <f t="shared" si="149"/>
        <v>0</v>
      </c>
      <c r="AJ68" s="33">
        <f t="shared" si="149"/>
        <v>0</v>
      </c>
      <c r="AK68" s="33">
        <f t="shared" si="149"/>
        <v>0</v>
      </c>
      <c r="AL68" s="33">
        <f t="shared" si="149"/>
        <v>0</v>
      </c>
      <c r="AM68" s="33">
        <f t="shared" si="149"/>
        <v>0</v>
      </c>
      <c r="AN68" s="34">
        <f t="shared" si="149"/>
        <v>0</v>
      </c>
      <c r="AO68" s="33">
        <f t="shared" si="149"/>
        <v>0</v>
      </c>
      <c r="AP68" s="33">
        <f t="shared" si="149"/>
        <v>0</v>
      </c>
      <c r="AQ68" s="33">
        <f t="shared" si="149"/>
        <v>0</v>
      </c>
      <c r="AR68" s="33">
        <f t="shared" si="149"/>
        <v>0</v>
      </c>
      <c r="AS68" s="33">
        <f t="shared" si="149"/>
        <v>0</v>
      </c>
      <c r="AT68" s="33">
        <f t="shared" si="149"/>
        <v>0</v>
      </c>
      <c r="AU68" s="33">
        <f t="shared" si="149"/>
        <v>0</v>
      </c>
      <c r="AV68" s="33">
        <f t="shared" si="149"/>
        <v>0</v>
      </c>
      <c r="AW68" s="33">
        <f t="shared" si="149"/>
        <v>0</v>
      </c>
      <c r="AX68" s="33">
        <f t="shared" si="149"/>
        <v>0</v>
      </c>
      <c r="AY68" s="33">
        <f t="shared" si="149"/>
        <v>0</v>
      </c>
      <c r="AZ68" s="34">
        <f t="shared" si="149"/>
        <v>0</v>
      </c>
      <c r="BA68" s="33">
        <f t="shared" si="149"/>
        <v>0</v>
      </c>
      <c r="BB68" s="33">
        <f t="shared" si="149"/>
        <v>0</v>
      </c>
      <c r="BC68" s="33">
        <f t="shared" si="149"/>
        <v>0</v>
      </c>
      <c r="BD68" s="33">
        <f t="shared" si="149"/>
        <v>0</v>
      </c>
      <c r="BE68" s="33">
        <f t="shared" si="149"/>
        <v>0</v>
      </c>
      <c r="BF68" s="33">
        <f t="shared" si="149"/>
        <v>0</v>
      </c>
      <c r="BG68" s="33">
        <f t="shared" si="149"/>
        <v>0</v>
      </c>
      <c r="BH68" s="33">
        <f t="shared" si="149"/>
        <v>0</v>
      </c>
      <c r="BI68" s="33">
        <f t="shared" si="149"/>
        <v>0</v>
      </c>
      <c r="BJ68" s="33">
        <f t="shared" si="149"/>
        <v>0</v>
      </c>
      <c r="BK68" s="33">
        <f t="shared" si="149"/>
        <v>0</v>
      </c>
      <c r="BL68" s="34">
        <f t="shared" si="149"/>
        <v>0</v>
      </c>
      <c r="BM68" s="33">
        <f t="shared" ref="BM68" si="150">-(SUMIF($C$94:$C$150,$C68,BM$94:BM$150)-SUMIF($C$94:$C$150,$C68,BL$94:BL$150))</f>
        <v>0</v>
      </c>
      <c r="BN68" s="33">
        <f t="shared" ref="BN68" si="151">-(SUMIF($C$94:$C$150,$C68,BN$94:BN$150)-SUMIF($C$94:$C$150,$C68,BM$94:BM$150))</f>
        <v>0</v>
      </c>
      <c r="BO68" s="33">
        <f t="shared" ref="BO68" si="152">-(SUMIF($C$94:$C$150,$C68,BO$94:BO$150)-SUMIF($C$94:$C$150,$C68,BN$94:BN$150))</f>
        <v>0</v>
      </c>
      <c r="BP68" s="33">
        <f t="shared" ref="BP68" si="153">-(SUMIF($C$94:$C$150,$C68,BP$94:BP$150)-SUMIF($C$94:$C$150,$C68,BO$94:BO$150))</f>
        <v>0</v>
      </c>
      <c r="BQ68" s="33">
        <f t="shared" ref="BQ68" si="154">-(SUMIF($C$94:$C$150,$C68,BQ$94:BQ$150)-SUMIF($C$94:$C$150,$C68,BP$94:BP$150))</f>
        <v>0</v>
      </c>
      <c r="BR68" s="33">
        <f t="shared" ref="BR68" si="155">-(SUMIF($C$94:$C$150,$C68,BR$94:BR$150)-SUMIF($C$94:$C$150,$C68,BQ$94:BQ$150))</f>
        <v>0</v>
      </c>
      <c r="BS68" s="33">
        <f t="shared" ref="BS68" si="156">-(SUMIF($C$94:$C$150,$C68,BS$94:BS$150)-SUMIF($C$94:$C$150,$C68,BR$94:BR$150))</f>
        <v>0</v>
      </c>
      <c r="BT68" s="33">
        <f t="shared" ref="BT68" si="157">-(SUMIF($C$94:$C$150,$C68,BT$94:BT$150)-SUMIF($C$94:$C$150,$C68,BS$94:BS$150))</f>
        <v>0</v>
      </c>
      <c r="BU68" s="33">
        <f t="shared" ref="BU68" si="158">-(SUMIF($C$94:$C$150,$C68,BU$94:BU$150)-SUMIF($C$94:$C$150,$C68,BT$94:BT$150))</f>
        <v>0</v>
      </c>
      <c r="BV68" s="33">
        <f t="shared" ref="BV68" si="159">-(SUMIF($C$94:$C$150,$C68,BV$94:BV$150)-SUMIF($C$94:$C$150,$C68,BU$94:BU$150))</f>
        <v>0</v>
      </c>
      <c r="BW68" s="33">
        <f t="shared" ref="BW68" si="160">-(SUMIF($C$94:$C$150,$C68,BW$94:BW$150)-SUMIF($C$94:$C$150,$C68,BV$94:BV$150))</f>
        <v>0</v>
      </c>
      <c r="BX68" s="34">
        <f t="shared" ref="BX68" si="161">-(SUMIF($C$94:$C$150,$C68,BX$94:BX$150)-SUMIF($C$94:$C$150,$C68,BW$94:BW$150))</f>
        <v>0</v>
      </c>
      <c r="BY68" s="16"/>
      <c r="BZ68" s="24">
        <f t="shared" si="114"/>
        <v>0</v>
      </c>
      <c r="CA68" s="24">
        <f t="shared" si="115"/>
        <v>-60.409999999999513</v>
      </c>
      <c r="CB68" s="24">
        <f t="shared" si="116"/>
        <v>-30017.79</v>
      </c>
      <c r="CC68" s="24">
        <f t="shared" si="117"/>
        <v>0</v>
      </c>
      <c r="CD68" s="24">
        <f t="shared" si="118"/>
        <v>0</v>
      </c>
      <c r="CE68" s="24">
        <f t="shared" si="119"/>
        <v>0</v>
      </c>
      <c r="CF68" s="152"/>
      <c r="CH68" s="42"/>
    </row>
    <row r="69" spans="2:86" ht="12.75" customHeight="1" x14ac:dyDescent="0.3">
      <c r="B69" s="605" t="s">
        <v>183</v>
      </c>
      <c r="C69" s="126" t="s">
        <v>184</v>
      </c>
      <c r="D69" s="605"/>
      <c r="E69" s="33"/>
      <c r="F69" s="33"/>
      <c r="G69" s="33"/>
      <c r="H69" s="33"/>
      <c r="I69" s="33"/>
      <c r="J69" s="33"/>
      <c r="K69" s="33"/>
      <c r="L69" s="33"/>
      <c r="M69" s="33"/>
      <c r="N69" s="33"/>
      <c r="O69" s="33"/>
      <c r="P69" s="34"/>
      <c r="Q69" s="33">
        <f>(SUMIF($C$94:$C$150,$C69,Q$94:Q$150)-SUMIF($C$94:$C$150,$C69,P$94:P$150))</f>
        <v>-26072.449999999997</v>
      </c>
      <c r="R69" s="33">
        <f t="shared" ref="R69:BL69" si="162">(SUMIF($C$94:$C$150,$C69,R$94:R$150)-SUMIF($C$94:$C$150,$C69,Q$94:Q$150))</f>
        <v>1224.8899999999994</v>
      </c>
      <c r="S69" s="33">
        <f t="shared" si="162"/>
        <v>-12005.670000000002</v>
      </c>
      <c r="T69" s="33">
        <f t="shared" si="162"/>
        <v>10571.140000000003</v>
      </c>
      <c r="U69" s="33">
        <f t="shared" si="162"/>
        <v>-24700.270000000004</v>
      </c>
      <c r="V69" s="33">
        <f t="shared" si="162"/>
        <v>13901.090000000004</v>
      </c>
      <c r="W69" s="33">
        <f t="shared" si="162"/>
        <v>61288.72</v>
      </c>
      <c r="X69" s="33">
        <f t="shared" si="162"/>
        <v>-61199.69</v>
      </c>
      <c r="Y69" s="33">
        <f t="shared" si="162"/>
        <v>21934.720000000001</v>
      </c>
      <c r="Z69" s="33">
        <f t="shared" si="162"/>
        <v>7508.0899999999965</v>
      </c>
      <c r="AA69" s="33">
        <f t="shared" si="162"/>
        <v>-15466.71</v>
      </c>
      <c r="AB69" s="34">
        <f t="shared" si="162"/>
        <v>10442.599999999999</v>
      </c>
      <c r="AC69" s="33">
        <f t="shared" si="162"/>
        <v>-58829.599999999999</v>
      </c>
      <c r="AD69" s="33">
        <f t="shared" si="162"/>
        <v>0</v>
      </c>
      <c r="AE69" s="33">
        <f t="shared" si="162"/>
        <v>0</v>
      </c>
      <c r="AF69" s="33">
        <f t="shared" si="162"/>
        <v>0</v>
      </c>
      <c r="AG69" s="33">
        <f t="shared" si="162"/>
        <v>0</v>
      </c>
      <c r="AH69" s="33">
        <f t="shared" si="162"/>
        <v>0</v>
      </c>
      <c r="AI69" s="33">
        <f t="shared" si="162"/>
        <v>0</v>
      </c>
      <c r="AJ69" s="33">
        <f t="shared" si="162"/>
        <v>0</v>
      </c>
      <c r="AK69" s="33">
        <f t="shared" si="162"/>
        <v>0</v>
      </c>
      <c r="AL69" s="33">
        <f t="shared" si="162"/>
        <v>0</v>
      </c>
      <c r="AM69" s="33">
        <f t="shared" si="162"/>
        <v>0</v>
      </c>
      <c r="AN69" s="34">
        <f t="shared" si="162"/>
        <v>0</v>
      </c>
      <c r="AO69" s="33">
        <f t="shared" si="162"/>
        <v>0</v>
      </c>
      <c r="AP69" s="33">
        <f t="shared" si="162"/>
        <v>0</v>
      </c>
      <c r="AQ69" s="33">
        <f t="shared" si="162"/>
        <v>0</v>
      </c>
      <c r="AR69" s="33">
        <f t="shared" si="162"/>
        <v>0</v>
      </c>
      <c r="AS69" s="33">
        <f t="shared" si="162"/>
        <v>0</v>
      </c>
      <c r="AT69" s="33">
        <f t="shared" si="162"/>
        <v>0</v>
      </c>
      <c r="AU69" s="33">
        <f t="shared" si="162"/>
        <v>0</v>
      </c>
      <c r="AV69" s="33">
        <f t="shared" si="162"/>
        <v>0</v>
      </c>
      <c r="AW69" s="33">
        <f t="shared" si="162"/>
        <v>0</v>
      </c>
      <c r="AX69" s="33">
        <f t="shared" si="162"/>
        <v>0</v>
      </c>
      <c r="AY69" s="33">
        <f t="shared" si="162"/>
        <v>0</v>
      </c>
      <c r="AZ69" s="34">
        <f t="shared" si="162"/>
        <v>0</v>
      </c>
      <c r="BA69" s="33">
        <f t="shared" si="162"/>
        <v>0</v>
      </c>
      <c r="BB69" s="33">
        <f t="shared" si="162"/>
        <v>0</v>
      </c>
      <c r="BC69" s="33">
        <f t="shared" si="162"/>
        <v>0</v>
      </c>
      <c r="BD69" s="33">
        <f t="shared" si="162"/>
        <v>0</v>
      </c>
      <c r="BE69" s="33">
        <f t="shared" si="162"/>
        <v>0</v>
      </c>
      <c r="BF69" s="33">
        <f t="shared" si="162"/>
        <v>0</v>
      </c>
      <c r="BG69" s="33">
        <f t="shared" si="162"/>
        <v>0</v>
      </c>
      <c r="BH69" s="33">
        <f t="shared" si="162"/>
        <v>0</v>
      </c>
      <c r="BI69" s="33">
        <f t="shared" si="162"/>
        <v>0</v>
      </c>
      <c r="BJ69" s="33">
        <f t="shared" si="162"/>
        <v>0</v>
      </c>
      <c r="BK69" s="33">
        <f t="shared" si="162"/>
        <v>0</v>
      </c>
      <c r="BL69" s="34">
        <f t="shared" si="162"/>
        <v>0</v>
      </c>
      <c r="BM69" s="33">
        <f t="shared" ref="BM69" si="163">(SUMIF($C$94:$C$150,$C69,BM$94:BM$150)-SUMIF($C$94:$C$150,$C69,BL$94:BL$150))</f>
        <v>0</v>
      </c>
      <c r="BN69" s="33">
        <f t="shared" ref="BN69" si="164">(SUMIF($C$94:$C$150,$C69,BN$94:BN$150)-SUMIF($C$94:$C$150,$C69,BM$94:BM$150))</f>
        <v>0</v>
      </c>
      <c r="BO69" s="33">
        <f t="shared" ref="BO69" si="165">(SUMIF($C$94:$C$150,$C69,BO$94:BO$150)-SUMIF($C$94:$C$150,$C69,BN$94:BN$150))</f>
        <v>0</v>
      </c>
      <c r="BP69" s="33">
        <f t="shared" ref="BP69" si="166">(SUMIF($C$94:$C$150,$C69,BP$94:BP$150)-SUMIF($C$94:$C$150,$C69,BO$94:BO$150))</f>
        <v>0</v>
      </c>
      <c r="BQ69" s="33">
        <f t="shared" ref="BQ69" si="167">(SUMIF($C$94:$C$150,$C69,BQ$94:BQ$150)-SUMIF($C$94:$C$150,$C69,BP$94:BP$150))</f>
        <v>0</v>
      </c>
      <c r="BR69" s="33">
        <f t="shared" ref="BR69" si="168">(SUMIF($C$94:$C$150,$C69,BR$94:BR$150)-SUMIF($C$94:$C$150,$C69,BQ$94:BQ$150))</f>
        <v>0</v>
      </c>
      <c r="BS69" s="33">
        <f t="shared" ref="BS69" si="169">(SUMIF($C$94:$C$150,$C69,BS$94:BS$150)-SUMIF($C$94:$C$150,$C69,BR$94:BR$150))</f>
        <v>0</v>
      </c>
      <c r="BT69" s="33">
        <f t="shared" ref="BT69" si="170">(SUMIF($C$94:$C$150,$C69,BT$94:BT$150)-SUMIF($C$94:$C$150,$C69,BS$94:BS$150))</f>
        <v>0</v>
      </c>
      <c r="BU69" s="33">
        <f t="shared" ref="BU69" si="171">(SUMIF($C$94:$C$150,$C69,BU$94:BU$150)-SUMIF($C$94:$C$150,$C69,BT$94:BT$150))</f>
        <v>0</v>
      </c>
      <c r="BV69" s="33">
        <f t="shared" ref="BV69" si="172">(SUMIF($C$94:$C$150,$C69,BV$94:BV$150)-SUMIF($C$94:$C$150,$C69,BU$94:BU$150))</f>
        <v>0</v>
      </c>
      <c r="BW69" s="33">
        <f t="shared" ref="BW69" si="173">(SUMIF($C$94:$C$150,$C69,BW$94:BW$150)-SUMIF($C$94:$C$150,$C69,BV$94:BV$150))</f>
        <v>0</v>
      </c>
      <c r="BX69" s="34">
        <f t="shared" ref="BX69" si="174">(SUMIF($C$94:$C$150,$C69,BX$94:BX$150)-SUMIF($C$94:$C$150,$C69,BW$94:BW$150))</f>
        <v>0</v>
      </c>
      <c r="BY69" s="16"/>
      <c r="BZ69" s="24">
        <f t="shared" si="114"/>
        <v>0</v>
      </c>
      <c r="CA69" s="24">
        <f t="shared" si="115"/>
        <v>-12573.54</v>
      </c>
      <c r="CB69" s="24">
        <f t="shared" si="116"/>
        <v>-58829.599999999999</v>
      </c>
      <c r="CC69" s="24">
        <f t="shared" si="117"/>
        <v>0</v>
      </c>
      <c r="CD69" s="24">
        <f t="shared" si="118"/>
        <v>0</v>
      </c>
      <c r="CE69" s="24">
        <f t="shared" si="119"/>
        <v>0</v>
      </c>
      <c r="CF69" s="152"/>
      <c r="CH69" s="42"/>
    </row>
    <row r="70" spans="2:86" ht="12.75" customHeight="1" x14ac:dyDescent="0.3">
      <c r="B70" s="605" t="s">
        <v>185</v>
      </c>
      <c r="C70" s="126" t="s">
        <v>186</v>
      </c>
      <c r="D70" s="605"/>
      <c r="E70" s="33"/>
      <c r="F70" s="33"/>
      <c r="G70" s="33"/>
      <c r="H70" s="33"/>
      <c r="I70" s="33"/>
      <c r="J70" s="33"/>
      <c r="K70" s="33"/>
      <c r="L70" s="33"/>
      <c r="M70" s="33"/>
      <c r="N70" s="33"/>
      <c r="O70" s="33"/>
      <c r="P70" s="34"/>
      <c r="Q70" s="33">
        <f>-(SUMIF($C$94:$C$150,$C70,Q$94:Q$150)-SUMIF($C$94:$C$150,$C70,P$94:P$150))</f>
        <v>0</v>
      </c>
      <c r="R70" s="33">
        <f t="shared" ref="R70:BL70" si="175">-(SUMIF($C$94:$C$150,$C70,R$94:R$150)-SUMIF($C$94:$C$150,$C70,Q$94:Q$150))</f>
        <v>0</v>
      </c>
      <c r="S70" s="33">
        <f t="shared" si="175"/>
        <v>0</v>
      </c>
      <c r="T70" s="33">
        <f t="shared" si="175"/>
        <v>0</v>
      </c>
      <c r="U70" s="33">
        <f t="shared" si="175"/>
        <v>0</v>
      </c>
      <c r="V70" s="33">
        <f t="shared" si="175"/>
        <v>0</v>
      </c>
      <c r="W70" s="33">
        <f t="shared" si="175"/>
        <v>0</v>
      </c>
      <c r="X70" s="33">
        <f t="shared" si="175"/>
        <v>0</v>
      </c>
      <c r="Y70" s="33">
        <f t="shared" si="175"/>
        <v>0</v>
      </c>
      <c r="Z70" s="33">
        <f t="shared" si="175"/>
        <v>0</v>
      </c>
      <c r="AA70" s="33">
        <f t="shared" si="175"/>
        <v>0</v>
      </c>
      <c r="AB70" s="34">
        <f t="shared" si="175"/>
        <v>0</v>
      </c>
      <c r="AC70" s="33">
        <f t="shared" si="175"/>
        <v>0</v>
      </c>
      <c r="AD70" s="33">
        <f t="shared" si="175"/>
        <v>0</v>
      </c>
      <c r="AE70" s="33">
        <f t="shared" si="175"/>
        <v>0</v>
      </c>
      <c r="AF70" s="33">
        <f t="shared" si="175"/>
        <v>0</v>
      </c>
      <c r="AG70" s="33">
        <f t="shared" si="175"/>
        <v>0</v>
      </c>
      <c r="AH70" s="33">
        <f t="shared" si="175"/>
        <v>0</v>
      </c>
      <c r="AI70" s="33">
        <f t="shared" si="175"/>
        <v>0</v>
      </c>
      <c r="AJ70" s="33">
        <f t="shared" si="175"/>
        <v>0</v>
      </c>
      <c r="AK70" s="33">
        <f t="shared" si="175"/>
        <v>0</v>
      </c>
      <c r="AL70" s="33">
        <f t="shared" si="175"/>
        <v>0</v>
      </c>
      <c r="AM70" s="33">
        <f t="shared" si="175"/>
        <v>0</v>
      </c>
      <c r="AN70" s="34">
        <f t="shared" si="175"/>
        <v>0</v>
      </c>
      <c r="AO70" s="33">
        <f t="shared" si="175"/>
        <v>0</v>
      </c>
      <c r="AP70" s="33">
        <f t="shared" si="175"/>
        <v>0</v>
      </c>
      <c r="AQ70" s="33">
        <f t="shared" si="175"/>
        <v>0</v>
      </c>
      <c r="AR70" s="33">
        <f t="shared" si="175"/>
        <v>0</v>
      </c>
      <c r="AS70" s="33">
        <f t="shared" si="175"/>
        <v>0</v>
      </c>
      <c r="AT70" s="33">
        <f t="shared" si="175"/>
        <v>0</v>
      </c>
      <c r="AU70" s="33">
        <f t="shared" si="175"/>
        <v>0</v>
      </c>
      <c r="AV70" s="33">
        <f t="shared" si="175"/>
        <v>0</v>
      </c>
      <c r="AW70" s="33">
        <f t="shared" si="175"/>
        <v>0</v>
      </c>
      <c r="AX70" s="33">
        <f t="shared" si="175"/>
        <v>0</v>
      </c>
      <c r="AY70" s="33">
        <f t="shared" si="175"/>
        <v>0</v>
      </c>
      <c r="AZ70" s="34">
        <f t="shared" si="175"/>
        <v>0</v>
      </c>
      <c r="BA70" s="33">
        <f t="shared" si="175"/>
        <v>0</v>
      </c>
      <c r="BB70" s="33">
        <f t="shared" si="175"/>
        <v>0</v>
      </c>
      <c r="BC70" s="33">
        <f t="shared" si="175"/>
        <v>0</v>
      </c>
      <c r="BD70" s="33">
        <f t="shared" si="175"/>
        <v>0</v>
      </c>
      <c r="BE70" s="33">
        <f t="shared" si="175"/>
        <v>0</v>
      </c>
      <c r="BF70" s="33">
        <f t="shared" si="175"/>
        <v>0</v>
      </c>
      <c r="BG70" s="33">
        <f t="shared" si="175"/>
        <v>0</v>
      </c>
      <c r="BH70" s="33">
        <f t="shared" si="175"/>
        <v>0</v>
      </c>
      <c r="BI70" s="33">
        <f t="shared" si="175"/>
        <v>0</v>
      </c>
      <c r="BJ70" s="33">
        <f t="shared" si="175"/>
        <v>0</v>
      </c>
      <c r="BK70" s="33">
        <f t="shared" si="175"/>
        <v>0</v>
      </c>
      <c r="BL70" s="34">
        <f t="shared" si="175"/>
        <v>0</v>
      </c>
      <c r="BM70" s="33">
        <f t="shared" ref="BM70" si="176">-(SUMIF($C$94:$C$150,$C70,BM$94:BM$150)-SUMIF($C$94:$C$150,$C70,BL$94:BL$150))</f>
        <v>0</v>
      </c>
      <c r="BN70" s="33">
        <f t="shared" ref="BN70" si="177">-(SUMIF($C$94:$C$150,$C70,BN$94:BN$150)-SUMIF($C$94:$C$150,$C70,BM$94:BM$150))</f>
        <v>0</v>
      </c>
      <c r="BO70" s="33">
        <f t="shared" ref="BO70" si="178">-(SUMIF($C$94:$C$150,$C70,BO$94:BO$150)-SUMIF($C$94:$C$150,$C70,BN$94:BN$150))</f>
        <v>0</v>
      </c>
      <c r="BP70" s="33">
        <f t="shared" ref="BP70" si="179">-(SUMIF($C$94:$C$150,$C70,BP$94:BP$150)-SUMIF($C$94:$C$150,$C70,BO$94:BO$150))</f>
        <v>0</v>
      </c>
      <c r="BQ70" s="33">
        <f t="shared" ref="BQ70" si="180">-(SUMIF($C$94:$C$150,$C70,BQ$94:BQ$150)-SUMIF($C$94:$C$150,$C70,BP$94:BP$150))</f>
        <v>0</v>
      </c>
      <c r="BR70" s="33">
        <f t="shared" ref="BR70" si="181">-(SUMIF($C$94:$C$150,$C70,BR$94:BR$150)-SUMIF($C$94:$C$150,$C70,BQ$94:BQ$150))</f>
        <v>0</v>
      </c>
      <c r="BS70" s="33">
        <f t="shared" ref="BS70" si="182">-(SUMIF($C$94:$C$150,$C70,BS$94:BS$150)-SUMIF($C$94:$C$150,$C70,BR$94:BR$150))</f>
        <v>0</v>
      </c>
      <c r="BT70" s="33">
        <f t="shared" ref="BT70" si="183">-(SUMIF($C$94:$C$150,$C70,BT$94:BT$150)-SUMIF($C$94:$C$150,$C70,BS$94:BS$150))</f>
        <v>0</v>
      </c>
      <c r="BU70" s="33">
        <f t="shared" ref="BU70" si="184">-(SUMIF($C$94:$C$150,$C70,BU$94:BU$150)-SUMIF($C$94:$C$150,$C70,BT$94:BT$150))</f>
        <v>0</v>
      </c>
      <c r="BV70" s="33">
        <f t="shared" ref="BV70" si="185">-(SUMIF($C$94:$C$150,$C70,BV$94:BV$150)-SUMIF($C$94:$C$150,$C70,BU$94:BU$150))</f>
        <v>0</v>
      </c>
      <c r="BW70" s="33">
        <f t="shared" ref="BW70" si="186">-(SUMIF($C$94:$C$150,$C70,BW$94:BW$150)-SUMIF($C$94:$C$150,$C70,BV$94:BV$150))</f>
        <v>0</v>
      </c>
      <c r="BX70" s="34">
        <f t="shared" ref="BX70" si="187">-(SUMIF($C$94:$C$150,$C70,BX$94:BX$150)-SUMIF($C$94:$C$150,$C70,BW$94:BW$150))</f>
        <v>0</v>
      </c>
      <c r="BY70" s="16"/>
      <c r="BZ70" s="24"/>
      <c r="CA70" s="24"/>
      <c r="CB70" s="24"/>
      <c r="CC70" s="24"/>
      <c r="CD70" s="24"/>
      <c r="CE70" s="24"/>
      <c r="CF70" s="152"/>
      <c r="CH70" s="42"/>
    </row>
    <row r="71" spans="2:86" ht="12.75" customHeight="1" x14ac:dyDescent="0.3">
      <c r="B71" s="605" t="s">
        <v>187</v>
      </c>
      <c r="C71" s="126" t="s">
        <v>188</v>
      </c>
      <c r="D71" s="605"/>
      <c r="E71" s="33"/>
      <c r="F71" s="33"/>
      <c r="G71" s="33"/>
      <c r="H71" s="33"/>
      <c r="I71" s="33"/>
      <c r="J71" s="33"/>
      <c r="K71" s="33"/>
      <c r="L71" s="33"/>
      <c r="M71" s="33"/>
      <c r="N71" s="33"/>
      <c r="O71" s="33"/>
      <c r="P71" s="34"/>
      <c r="Q71" s="33">
        <f>(SUMIF($C$94:$C$150,$C71,Q$94:Q$150)-SUMIF($C$94:$C$150,$C71,P$94:P$150))</f>
        <v>0</v>
      </c>
      <c r="R71" s="33">
        <f t="shared" ref="R71:BL71" si="188">(SUMIF($C$94:$C$150,$C71,R$94:R$150)-SUMIF($C$94:$C$150,$C71,Q$94:Q$150))</f>
        <v>0</v>
      </c>
      <c r="S71" s="33">
        <f t="shared" si="188"/>
        <v>0</v>
      </c>
      <c r="T71" s="33">
        <f t="shared" si="188"/>
        <v>0</v>
      </c>
      <c r="U71" s="33">
        <f t="shared" si="188"/>
        <v>0</v>
      </c>
      <c r="V71" s="33">
        <f t="shared" si="188"/>
        <v>0</v>
      </c>
      <c r="W71" s="33">
        <f t="shared" si="188"/>
        <v>0</v>
      </c>
      <c r="X71" s="33">
        <f t="shared" si="188"/>
        <v>0</v>
      </c>
      <c r="Y71" s="33">
        <f t="shared" si="188"/>
        <v>0</v>
      </c>
      <c r="Z71" s="33">
        <f t="shared" si="188"/>
        <v>0</v>
      </c>
      <c r="AA71" s="33">
        <f t="shared" si="188"/>
        <v>0</v>
      </c>
      <c r="AB71" s="34">
        <f t="shared" si="188"/>
        <v>0</v>
      </c>
      <c r="AC71" s="33">
        <f t="shared" si="188"/>
        <v>0</v>
      </c>
      <c r="AD71" s="33">
        <f t="shared" si="188"/>
        <v>0</v>
      </c>
      <c r="AE71" s="33">
        <f t="shared" si="188"/>
        <v>0</v>
      </c>
      <c r="AF71" s="33">
        <f t="shared" si="188"/>
        <v>0</v>
      </c>
      <c r="AG71" s="33">
        <f t="shared" si="188"/>
        <v>0</v>
      </c>
      <c r="AH71" s="33">
        <f t="shared" si="188"/>
        <v>0</v>
      </c>
      <c r="AI71" s="33">
        <f t="shared" si="188"/>
        <v>0</v>
      </c>
      <c r="AJ71" s="33">
        <f t="shared" si="188"/>
        <v>0</v>
      </c>
      <c r="AK71" s="33">
        <f t="shared" si="188"/>
        <v>0</v>
      </c>
      <c r="AL71" s="33">
        <f t="shared" si="188"/>
        <v>0</v>
      </c>
      <c r="AM71" s="33">
        <f t="shared" si="188"/>
        <v>0</v>
      </c>
      <c r="AN71" s="34">
        <f t="shared" si="188"/>
        <v>0</v>
      </c>
      <c r="AO71" s="33">
        <f t="shared" si="188"/>
        <v>0</v>
      </c>
      <c r="AP71" s="33">
        <f t="shared" si="188"/>
        <v>0</v>
      </c>
      <c r="AQ71" s="33">
        <f t="shared" si="188"/>
        <v>0</v>
      </c>
      <c r="AR71" s="33">
        <f t="shared" si="188"/>
        <v>0</v>
      </c>
      <c r="AS71" s="33">
        <f t="shared" si="188"/>
        <v>0</v>
      </c>
      <c r="AT71" s="33">
        <f t="shared" si="188"/>
        <v>0</v>
      </c>
      <c r="AU71" s="33">
        <f t="shared" si="188"/>
        <v>0</v>
      </c>
      <c r="AV71" s="33">
        <f t="shared" si="188"/>
        <v>0</v>
      </c>
      <c r="AW71" s="33">
        <f t="shared" si="188"/>
        <v>0</v>
      </c>
      <c r="AX71" s="33">
        <f t="shared" si="188"/>
        <v>0</v>
      </c>
      <c r="AY71" s="33">
        <f t="shared" si="188"/>
        <v>0</v>
      </c>
      <c r="AZ71" s="34">
        <f t="shared" si="188"/>
        <v>0</v>
      </c>
      <c r="BA71" s="33">
        <f t="shared" si="188"/>
        <v>0</v>
      </c>
      <c r="BB71" s="33">
        <f t="shared" si="188"/>
        <v>0</v>
      </c>
      <c r="BC71" s="33">
        <f t="shared" si="188"/>
        <v>0</v>
      </c>
      <c r="BD71" s="33">
        <f t="shared" si="188"/>
        <v>0</v>
      </c>
      <c r="BE71" s="33">
        <f t="shared" si="188"/>
        <v>0</v>
      </c>
      <c r="BF71" s="33">
        <f t="shared" si="188"/>
        <v>0</v>
      </c>
      <c r="BG71" s="33">
        <f t="shared" si="188"/>
        <v>0</v>
      </c>
      <c r="BH71" s="33">
        <f t="shared" si="188"/>
        <v>0</v>
      </c>
      <c r="BI71" s="33">
        <f t="shared" si="188"/>
        <v>0</v>
      </c>
      <c r="BJ71" s="33">
        <f t="shared" si="188"/>
        <v>0</v>
      </c>
      <c r="BK71" s="33">
        <f t="shared" si="188"/>
        <v>0</v>
      </c>
      <c r="BL71" s="34">
        <f t="shared" si="188"/>
        <v>0</v>
      </c>
      <c r="BM71" s="33">
        <f t="shared" ref="BM71" si="189">(SUMIF($C$94:$C$150,$C71,BM$94:BM$150)-SUMIF($C$94:$C$150,$C71,BL$94:BL$150))</f>
        <v>0</v>
      </c>
      <c r="BN71" s="33">
        <f t="shared" ref="BN71" si="190">(SUMIF($C$94:$C$150,$C71,BN$94:BN$150)-SUMIF($C$94:$C$150,$C71,BM$94:BM$150))</f>
        <v>0</v>
      </c>
      <c r="BO71" s="33">
        <f t="shared" ref="BO71" si="191">(SUMIF($C$94:$C$150,$C71,BO$94:BO$150)-SUMIF($C$94:$C$150,$C71,BN$94:BN$150))</f>
        <v>0</v>
      </c>
      <c r="BP71" s="33">
        <f t="shared" ref="BP71" si="192">(SUMIF($C$94:$C$150,$C71,BP$94:BP$150)-SUMIF($C$94:$C$150,$C71,BO$94:BO$150))</f>
        <v>0</v>
      </c>
      <c r="BQ71" s="33">
        <f t="shared" ref="BQ71" si="193">(SUMIF($C$94:$C$150,$C71,BQ$94:BQ$150)-SUMIF($C$94:$C$150,$C71,BP$94:BP$150))</f>
        <v>0</v>
      </c>
      <c r="BR71" s="33">
        <f t="shared" ref="BR71" si="194">(SUMIF($C$94:$C$150,$C71,BR$94:BR$150)-SUMIF($C$94:$C$150,$C71,BQ$94:BQ$150))</f>
        <v>0</v>
      </c>
      <c r="BS71" s="33">
        <f t="shared" ref="BS71" si="195">(SUMIF($C$94:$C$150,$C71,BS$94:BS$150)-SUMIF($C$94:$C$150,$C71,BR$94:BR$150))</f>
        <v>0</v>
      </c>
      <c r="BT71" s="33">
        <f t="shared" ref="BT71" si="196">(SUMIF($C$94:$C$150,$C71,BT$94:BT$150)-SUMIF($C$94:$C$150,$C71,BS$94:BS$150))</f>
        <v>0</v>
      </c>
      <c r="BU71" s="33">
        <f t="shared" ref="BU71" si="197">(SUMIF($C$94:$C$150,$C71,BU$94:BU$150)-SUMIF($C$94:$C$150,$C71,BT$94:BT$150))</f>
        <v>0</v>
      </c>
      <c r="BV71" s="33">
        <f t="shared" ref="BV71" si="198">(SUMIF($C$94:$C$150,$C71,BV$94:BV$150)-SUMIF($C$94:$C$150,$C71,BU$94:BU$150))</f>
        <v>0</v>
      </c>
      <c r="BW71" s="33">
        <f t="shared" ref="BW71" si="199">(SUMIF($C$94:$C$150,$C71,BW$94:BW$150)-SUMIF($C$94:$C$150,$C71,BV$94:BV$150))</f>
        <v>0</v>
      </c>
      <c r="BX71" s="34">
        <f t="shared" ref="BX71" si="200">(SUMIF($C$94:$C$150,$C71,BX$94:BX$150)-SUMIF($C$94:$C$150,$C71,BW$94:BW$150))</f>
        <v>0</v>
      </c>
      <c r="BY71" s="16"/>
      <c r="BZ71" s="24"/>
      <c r="CA71" s="24"/>
      <c r="CB71" s="24"/>
      <c r="CC71" s="24"/>
      <c r="CD71" s="24"/>
      <c r="CE71" s="24"/>
      <c r="CF71" s="152"/>
      <c r="CH71" s="42"/>
    </row>
    <row r="72" spans="2:86" ht="12.75" customHeight="1" x14ac:dyDescent="0.3">
      <c r="B72" s="623" t="s">
        <v>189</v>
      </c>
      <c r="C72" s="623"/>
      <c r="D72" s="623"/>
      <c r="E72" s="38"/>
      <c r="F72" s="38"/>
      <c r="G72" s="38"/>
      <c r="H72" s="38"/>
      <c r="I72" s="38"/>
      <c r="J72" s="38"/>
      <c r="K72" s="38"/>
      <c r="L72" s="38"/>
      <c r="M72" s="38"/>
      <c r="N72" s="38"/>
      <c r="O72" s="38"/>
      <c r="P72" s="37"/>
      <c r="Q72" s="38">
        <f>SUM(Q63:Q71)</f>
        <v>50546.599999999991</v>
      </c>
      <c r="R72" s="38">
        <f t="shared" ref="R72:BL72" si="201">SUM(R63:R71)</f>
        <v>42698.000000000007</v>
      </c>
      <c r="S72" s="38">
        <f t="shared" si="201"/>
        <v>57454.400000000023</v>
      </c>
      <c r="T72" s="38">
        <f t="shared" si="201"/>
        <v>37599.210000000006</v>
      </c>
      <c r="U72" s="38">
        <f t="shared" si="201"/>
        <v>49205.369999999995</v>
      </c>
      <c r="V72" s="38">
        <f t="shared" si="201"/>
        <v>24330.540000000023</v>
      </c>
      <c r="W72" s="38">
        <f t="shared" si="201"/>
        <v>76195.589999999967</v>
      </c>
      <c r="X72" s="38">
        <f t="shared" si="201"/>
        <v>-32706.500000000011</v>
      </c>
      <c r="Y72" s="38">
        <f t="shared" si="201"/>
        <v>69164.620000000054</v>
      </c>
      <c r="Z72" s="38">
        <f t="shared" si="201"/>
        <v>145879.54999999999</v>
      </c>
      <c r="AA72" s="38">
        <f t="shared" si="201"/>
        <v>5449.7600000000384</v>
      </c>
      <c r="AB72" s="37">
        <f t="shared" ref="AB72" si="202">SUM(AB63:AB71)</f>
        <v>24277.380000000077</v>
      </c>
      <c r="AC72" s="38">
        <f t="shared" si="201"/>
        <v>57968.399999999943</v>
      </c>
      <c r="AD72" s="38">
        <f t="shared" si="201"/>
        <v>174360.08736666659</v>
      </c>
      <c r="AE72" s="38">
        <f t="shared" si="201"/>
        <v>55053.96369166665</v>
      </c>
      <c r="AF72" s="38">
        <f t="shared" si="201"/>
        <v>69126.094699999943</v>
      </c>
      <c r="AG72" s="38">
        <f t="shared" si="201"/>
        <v>123119.72807499992</v>
      </c>
      <c r="AH72" s="38">
        <f t="shared" si="201"/>
        <v>47398.968766666709</v>
      </c>
      <c r="AI72" s="38">
        <f t="shared" si="201"/>
        <v>93252.025674999983</v>
      </c>
      <c r="AJ72" s="38">
        <f t="shared" si="201"/>
        <v>76530.765850000083</v>
      </c>
      <c r="AK72" s="38">
        <f t="shared" si="201"/>
        <v>56258.579375000023</v>
      </c>
      <c r="AL72" s="38">
        <f t="shared" si="201"/>
        <v>162650.76986666664</v>
      </c>
      <c r="AM72" s="38">
        <f t="shared" si="201"/>
        <v>118399.6592916667</v>
      </c>
      <c r="AN72" s="37">
        <f t="shared" si="201"/>
        <v>122788.08571666671</v>
      </c>
      <c r="AO72" s="38">
        <f t="shared" si="201"/>
        <v>202789.27189999999</v>
      </c>
      <c r="AP72" s="38">
        <f t="shared" si="201"/>
        <v>249486.92790750001</v>
      </c>
      <c r="AQ72" s="38">
        <f t="shared" si="201"/>
        <v>219586.57807749999</v>
      </c>
      <c r="AR72" s="38">
        <f t="shared" si="201"/>
        <v>256250.32091166679</v>
      </c>
      <c r="AS72" s="38">
        <f t="shared" si="201"/>
        <v>310652.56308250001</v>
      </c>
      <c r="AT72" s="38">
        <f t="shared" si="201"/>
        <v>238663.45688916667</v>
      </c>
      <c r="AU72" s="38">
        <f t="shared" si="201"/>
        <v>297627.5892716666</v>
      </c>
      <c r="AV72" s="38">
        <f t="shared" si="201"/>
        <v>291684.6722225002</v>
      </c>
      <c r="AW72" s="38">
        <f t="shared" si="201"/>
        <v>263694.76960416662</v>
      </c>
      <c r="AX72" s="38">
        <f t="shared" si="201"/>
        <v>378332.55615750013</v>
      </c>
      <c r="AY72" s="38">
        <f t="shared" si="201"/>
        <v>350925.88055416662</v>
      </c>
      <c r="AZ72" s="37">
        <f t="shared" si="201"/>
        <v>343164.21765083331</v>
      </c>
      <c r="BA72" s="38">
        <f t="shared" si="201"/>
        <v>435131.22049000009</v>
      </c>
      <c r="BB72" s="38">
        <f t="shared" si="201"/>
        <v>480028.18642970815</v>
      </c>
      <c r="BC72" s="38">
        <f t="shared" si="201"/>
        <v>429431.74324087496</v>
      </c>
      <c r="BD72" s="38">
        <f t="shared" si="201"/>
        <v>481296.75798325002</v>
      </c>
      <c r="BE72" s="38">
        <f t="shared" si="201"/>
        <v>534820.74716179154</v>
      </c>
      <c r="BF72" s="38">
        <f t="shared" si="201"/>
        <v>473686.21783495822</v>
      </c>
      <c r="BG72" s="38">
        <f t="shared" si="201"/>
        <v>534798.99858925003</v>
      </c>
      <c r="BH72" s="38">
        <f t="shared" si="201"/>
        <v>534880.22743079183</v>
      </c>
      <c r="BI72" s="38">
        <f t="shared" si="201"/>
        <v>499459.95603854163</v>
      </c>
      <c r="BJ72" s="38">
        <f t="shared" si="201"/>
        <v>616682.59544220846</v>
      </c>
      <c r="BK72" s="38">
        <f t="shared" si="201"/>
        <v>601312.2336793748</v>
      </c>
      <c r="BL72" s="37">
        <f t="shared" si="201"/>
        <v>582333.88271154172</v>
      </c>
      <c r="BM72" s="38">
        <f t="shared" ref="BM72:BX72" si="203">SUM(BM63:BM71)</f>
        <v>689293.52787483332</v>
      </c>
      <c r="BN72" s="38">
        <f t="shared" si="203"/>
        <v>732616.15725691849</v>
      </c>
      <c r="BO72" s="38">
        <f t="shared" si="203"/>
        <v>695400.01387974387</v>
      </c>
      <c r="BP72" s="38">
        <f t="shared" si="203"/>
        <v>762072.04724409559</v>
      </c>
      <c r="BQ72" s="38">
        <f t="shared" si="203"/>
        <v>813623.21929585631</v>
      </c>
      <c r="BR72" s="38">
        <f t="shared" si="203"/>
        <v>753689.03863888141</v>
      </c>
      <c r="BS72" s="38">
        <f t="shared" si="203"/>
        <v>814206.94655086228</v>
      </c>
      <c r="BT72" s="38">
        <f t="shared" si="203"/>
        <v>815485.7827328397</v>
      </c>
      <c r="BU72" s="38">
        <f t="shared" si="203"/>
        <v>775239.80204942706</v>
      </c>
      <c r="BV72" s="38">
        <f t="shared" si="203"/>
        <v>883205.92054254364</v>
      </c>
      <c r="BW72" s="38">
        <f t="shared" si="203"/>
        <v>869858.61304413504</v>
      </c>
      <c r="BX72" s="37">
        <f t="shared" si="203"/>
        <v>842222.63972147694</v>
      </c>
      <c r="BY72" s="40"/>
      <c r="BZ72" s="38">
        <f t="shared" ref="BZ72:CE72" si="204">SUM(BZ63:BZ69)</f>
        <v>0</v>
      </c>
      <c r="CA72" s="38">
        <f t="shared" si="204"/>
        <v>550094.52000000014</v>
      </c>
      <c r="CB72" s="38">
        <f t="shared" si="204"/>
        <v>1156907.1283749999</v>
      </c>
      <c r="CC72" s="38">
        <f t="shared" si="204"/>
        <v>3402858.8042291673</v>
      </c>
      <c r="CD72" s="38">
        <f t="shared" si="204"/>
        <v>6203862.7670322917</v>
      </c>
      <c r="CE72" s="38">
        <f t="shared" si="204"/>
        <v>9446913.7088316139</v>
      </c>
      <c r="CF72" s="152"/>
      <c r="CH72" s="42"/>
    </row>
    <row r="73" spans="2:86" ht="9" customHeight="1" x14ac:dyDescent="0.3">
      <c r="B73" s="605"/>
      <c r="C73" s="605"/>
      <c r="D73" s="605"/>
      <c r="E73" s="624"/>
      <c r="F73" s="3"/>
      <c r="G73" s="3"/>
      <c r="H73" s="3"/>
      <c r="I73" s="3"/>
      <c r="J73" s="3"/>
      <c r="K73" s="3"/>
      <c r="L73" s="3"/>
      <c r="M73" s="3"/>
      <c r="N73" s="3"/>
      <c r="O73" s="3"/>
      <c r="P73" s="16"/>
      <c r="Q73" s="3"/>
      <c r="R73" s="3"/>
      <c r="S73" s="3"/>
      <c r="T73" s="3"/>
      <c r="U73" s="3"/>
      <c r="V73" s="3"/>
      <c r="W73" s="3"/>
      <c r="X73" s="3"/>
      <c r="Y73" s="3"/>
      <c r="Z73" s="3"/>
      <c r="AA73" s="3"/>
      <c r="AB73" s="16"/>
      <c r="AC73" s="3"/>
      <c r="AD73" s="3"/>
      <c r="AE73" s="3"/>
      <c r="AF73" s="3"/>
      <c r="AG73" s="3"/>
      <c r="AH73" s="3"/>
      <c r="AI73" s="3"/>
      <c r="AJ73" s="3"/>
      <c r="AK73" s="3"/>
      <c r="AL73" s="3"/>
      <c r="AM73" s="3"/>
      <c r="AN73" s="16"/>
      <c r="AO73" s="3"/>
      <c r="AP73" s="3"/>
      <c r="AQ73" s="3"/>
      <c r="AR73" s="3"/>
      <c r="AS73" s="3"/>
      <c r="AT73" s="3"/>
      <c r="AU73" s="3"/>
      <c r="AV73" s="3"/>
      <c r="AW73" s="3"/>
      <c r="AX73" s="3"/>
      <c r="AY73" s="3"/>
      <c r="AZ73" s="16"/>
      <c r="BA73" s="3"/>
      <c r="BB73" s="3"/>
      <c r="BC73" s="3"/>
      <c r="BD73" s="3"/>
      <c r="BE73" s="3"/>
      <c r="BF73" s="3"/>
      <c r="BG73" s="3"/>
      <c r="BH73" s="3"/>
      <c r="BI73" s="3"/>
      <c r="BJ73" s="3"/>
      <c r="BK73" s="3"/>
      <c r="BL73" s="16"/>
      <c r="BM73" s="3"/>
      <c r="BN73" s="3"/>
      <c r="BO73" s="3"/>
      <c r="BP73" s="3"/>
      <c r="BQ73" s="3"/>
      <c r="BR73" s="3"/>
      <c r="BS73" s="3"/>
      <c r="BT73" s="3"/>
      <c r="BU73" s="3"/>
      <c r="BV73" s="3"/>
      <c r="BW73" s="3"/>
      <c r="BX73" s="16"/>
      <c r="BY73" s="16"/>
      <c r="BZ73" s="30"/>
      <c r="CA73" s="30"/>
      <c r="CB73" s="30"/>
      <c r="CC73" s="30"/>
      <c r="CD73" s="30"/>
      <c r="CE73" s="30"/>
      <c r="CF73" s="152"/>
      <c r="CH73" s="35"/>
    </row>
    <row r="74" spans="2:86" ht="12.75" customHeight="1" x14ac:dyDescent="0.3">
      <c r="B74" s="625" t="s">
        <v>190</v>
      </c>
      <c r="C74" s="625"/>
      <c r="D74" s="625"/>
      <c r="E74" s="3"/>
      <c r="F74" s="3"/>
      <c r="G74" s="3"/>
      <c r="H74" s="3"/>
      <c r="I74" s="3"/>
      <c r="J74" s="3"/>
      <c r="K74" s="3"/>
      <c r="L74" s="3"/>
      <c r="M74" s="3"/>
      <c r="N74" s="3"/>
      <c r="O74" s="3"/>
      <c r="P74" s="16"/>
      <c r="Q74" s="3"/>
      <c r="R74" s="3"/>
      <c r="S74" s="3"/>
      <c r="T74" s="3"/>
      <c r="U74" s="3"/>
      <c r="V74" s="3"/>
      <c r="W74" s="3"/>
      <c r="X74" s="3"/>
      <c r="Y74" s="3"/>
      <c r="Z74" s="3"/>
      <c r="AA74" s="3"/>
      <c r="AB74" s="16"/>
      <c r="AC74" s="3"/>
      <c r="AD74" s="3"/>
      <c r="AE74" s="3"/>
      <c r="AF74" s="3"/>
      <c r="AG74" s="3"/>
      <c r="AH74" s="3"/>
      <c r="AI74" s="3"/>
      <c r="AJ74" s="3"/>
      <c r="AK74" s="3"/>
      <c r="AL74" s="3"/>
      <c r="AM74" s="3"/>
      <c r="AN74" s="16"/>
      <c r="AO74" s="3"/>
      <c r="AP74" s="3"/>
      <c r="AQ74" s="3"/>
      <c r="AR74" s="3"/>
      <c r="AS74" s="3"/>
      <c r="AT74" s="3"/>
      <c r="AU74" s="3"/>
      <c r="AV74" s="3"/>
      <c r="AW74" s="3"/>
      <c r="AX74" s="3"/>
      <c r="AY74" s="3"/>
      <c r="AZ74" s="16"/>
      <c r="BA74" s="3"/>
      <c r="BB74" s="3"/>
      <c r="BC74" s="3"/>
      <c r="BD74" s="3"/>
      <c r="BE74" s="3"/>
      <c r="BF74" s="3"/>
      <c r="BG74" s="3"/>
      <c r="BH74" s="3"/>
      <c r="BI74" s="3"/>
      <c r="BJ74" s="3"/>
      <c r="BK74" s="3"/>
      <c r="BL74" s="16"/>
      <c r="BM74" s="3"/>
      <c r="BN74" s="3"/>
      <c r="BO74" s="3"/>
      <c r="BP74" s="3"/>
      <c r="BQ74" s="3"/>
      <c r="BR74" s="3"/>
      <c r="BS74" s="3"/>
      <c r="BT74" s="3"/>
      <c r="BU74" s="3"/>
      <c r="BV74" s="3"/>
      <c r="BW74" s="3"/>
      <c r="BX74" s="16"/>
      <c r="BY74" s="16"/>
      <c r="BZ74" s="30"/>
      <c r="CA74" s="30"/>
      <c r="CB74" s="30"/>
      <c r="CC74" s="30"/>
      <c r="CD74" s="30"/>
      <c r="CE74" s="30"/>
      <c r="CF74" s="152"/>
    </row>
    <row r="75" spans="2:86" ht="12.75" customHeight="1" x14ac:dyDescent="0.3">
      <c r="B75" s="605" t="s">
        <v>191</v>
      </c>
      <c r="C75" s="126" t="s">
        <v>192</v>
      </c>
      <c r="D75" s="605"/>
      <c r="E75" s="3"/>
      <c r="F75" s="3"/>
      <c r="G75" s="3"/>
      <c r="H75" s="3"/>
      <c r="I75" s="3"/>
      <c r="J75" s="3"/>
      <c r="K75" s="3"/>
      <c r="L75" s="3"/>
      <c r="M75" s="3"/>
      <c r="N75" s="3"/>
      <c r="O75" s="3"/>
      <c r="P75" s="16"/>
      <c r="Q75" s="3">
        <f>-(SUMIF($C$94:$C$150,$C75,Q$94:Q$150)-SUMIF($C$94:$C$150,$C75,P$94:P$150))</f>
        <v>0</v>
      </c>
      <c r="R75" s="3">
        <f t="shared" ref="R75:BL75" si="205">-(SUMIF($C$94:$C$150,$C75,R$94:R$150)-SUMIF($C$94:$C$150,$C75,Q$94:Q$150))</f>
        <v>0</v>
      </c>
      <c r="S75" s="3">
        <f t="shared" si="205"/>
        <v>0</v>
      </c>
      <c r="T75" s="3">
        <f t="shared" si="205"/>
        <v>-3801.6299999999992</v>
      </c>
      <c r="U75" s="3">
        <f t="shared" si="205"/>
        <v>0</v>
      </c>
      <c r="V75" s="3">
        <f t="shared" si="205"/>
        <v>0</v>
      </c>
      <c r="W75" s="3">
        <f t="shared" si="205"/>
        <v>0</v>
      </c>
      <c r="X75" s="3">
        <f t="shared" si="205"/>
        <v>0</v>
      </c>
      <c r="Y75" s="3">
        <f t="shared" si="205"/>
        <v>-3464.9900000000016</v>
      </c>
      <c r="Z75" s="3">
        <f t="shared" si="205"/>
        <v>0</v>
      </c>
      <c r="AA75" s="3">
        <f t="shared" si="205"/>
        <v>0</v>
      </c>
      <c r="AB75" s="16">
        <f t="shared" si="205"/>
        <v>-20000.43</v>
      </c>
      <c r="AC75" s="3">
        <f t="shared" si="205"/>
        <v>0</v>
      </c>
      <c r="AD75" s="3">
        <f t="shared" si="205"/>
        <v>0</v>
      </c>
      <c r="AE75" s="3">
        <f t="shared" si="205"/>
        <v>0</v>
      </c>
      <c r="AF75" s="3">
        <f t="shared" si="205"/>
        <v>0</v>
      </c>
      <c r="AG75" s="3">
        <f t="shared" si="205"/>
        <v>0</v>
      </c>
      <c r="AH75" s="3">
        <f t="shared" si="205"/>
        <v>0</v>
      </c>
      <c r="AI75" s="3">
        <f t="shared" si="205"/>
        <v>0</v>
      </c>
      <c r="AJ75" s="3">
        <f t="shared" si="205"/>
        <v>0</v>
      </c>
      <c r="AK75" s="3">
        <f t="shared" si="205"/>
        <v>0</v>
      </c>
      <c r="AL75" s="3">
        <f t="shared" si="205"/>
        <v>0</v>
      </c>
      <c r="AM75" s="3">
        <f t="shared" si="205"/>
        <v>0</v>
      </c>
      <c r="AN75" s="16">
        <f t="shared" si="205"/>
        <v>0</v>
      </c>
      <c r="AO75" s="3">
        <f t="shared" si="205"/>
        <v>0</v>
      </c>
      <c r="AP75" s="3">
        <f t="shared" si="205"/>
        <v>0</v>
      </c>
      <c r="AQ75" s="3">
        <f t="shared" si="205"/>
        <v>0</v>
      </c>
      <c r="AR75" s="3">
        <f t="shared" si="205"/>
        <v>0</v>
      </c>
      <c r="AS75" s="3">
        <f t="shared" si="205"/>
        <v>0</v>
      </c>
      <c r="AT75" s="3">
        <f t="shared" si="205"/>
        <v>0</v>
      </c>
      <c r="AU75" s="3">
        <f t="shared" si="205"/>
        <v>0</v>
      </c>
      <c r="AV75" s="3">
        <f t="shared" si="205"/>
        <v>0</v>
      </c>
      <c r="AW75" s="3">
        <f t="shared" si="205"/>
        <v>0</v>
      </c>
      <c r="AX75" s="3">
        <f t="shared" si="205"/>
        <v>0</v>
      </c>
      <c r="AY75" s="3">
        <f t="shared" si="205"/>
        <v>0</v>
      </c>
      <c r="AZ75" s="16">
        <f t="shared" si="205"/>
        <v>0</v>
      </c>
      <c r="BA75" s="3">
        <f t="shared" si="205"/>
        <v>0</v>
      </c>
      <c r="BB75" s="3">
        <f t="shared" si="205"/>
        <v>0</v>
      </c>
      <c r="BC75" s="3">
        <f t="shared" si="205"/>
        <v>0</v>
      </c>
      <c r="BD75" s="3">
        <f t="shared" si="205"/>
        <v>0</v>
      </c>
      <c r="BE75" s="3">
        <f t="shared" si="205"/>
        <v>0</v>
      </c>
      <c r="BF75" s="3">
        <f t="shared" si="205"/>
        <v>0</v>
      </c>
      <c r="BG75" s="3">
        <f t="shared" si="205"/>
        <v>0</v>
      </c>
      <c r="BH75" s="3">
        <f t="shared" si="205"/>
        <v>0</v>
      </c>
      <c r="BI75" s="3">
        <f t="shared" si="205"/>
        <v>0</v>
      </c>
      <c r="BJ75" s="3">
        <f t="shared" si="205"/>
        <v>0</v>
      </c>
      <c r="BK75" s="3">
        <f t="shared" si="205"/>
        <v>0</v>
      </c>
      <c r="BL75" s="16">
        <f t="shared" si="205"/>
        <v>0</v>
      </c>
      <c r="BM75" s="3">
        <f t="shared" ref="BM75" si="206">-(SUMIF($C$94:$C$150,$C75,BM$94:BM$150)-SUMIF($C$94:$C$150,$C75,BL$94:BL$150))</f>
        <v>0</v>
      </c>
      <c r="BN75" s="3">
        <f t="shared" ref="BN75" si="207">-(SUMIF($C$94:$C$150,$C75,BN$94:BN$150)-SUMIF($C$94:$C$150,$C75,BM$94:BM$150))</f>
        <v>0</v>
      </c>
      <c r="BO75" s="3">
        <f t="shared" ref="BO75" si="208">-(SUMIF($C$94:$C$150,$C75,BO$94:BO$150)-SUMIF($C$94:$C$150,$C75,BN$94:BN$150))</f>
        <v>0</v>
      </c>
      <c r="BP75" s="3">
        <f t="shared" ref="BP75" si="209">-(SUMIF($C$94:$C$150,$C75,BP$94:BP$150)-SUMIF($C$94:$C$150,$C75,BO$94:BO$150))</f>
        <v>0</v>
      </c>
      <c r="BQ75" s="3">
        <f t="shared" ref="BQ75" si="210">-(SUMIF($C$94:$C$150,$C75,BQ$94:BQ$150)-SUMIF($C$94:$C$150,$C75,BP$94:BP$150))</f>
        <v>0</v>
      </c>
      <c r="BR75" s="3">
        <f t="shared" ref="BR75" si="211">-(SUMIF($C$94:$C$150,$C75,BR$94:BR$150)-SUMIF($C$94:$C$150,$C75,BQ$94:BQ$150))</f>
        <v>0</v>
      </c>
      <c r="BS75" s="3">
        <f t="shared" ref="BS75" si="212">-(SUMIF($C$94:$C$150,$C75,BS$94:BS$150)-SUMIF($C$94:$C$150,$C75,BR$94:BR$150))</f>
        <v>0</v>
      </c>
      <c r="BT75" s="3">
        <f t="shared" ref="BT75" si="213">-(SUMIF($C$94:$C$150,$C75,BT$94:BT$150)-SUMIF($C$94:$C$150,$C75,BS$94:BS$150))</f>
        <v>0</v>
      </c>
      <c r="BU75" s="3">
        <f t="shared" ref="BU75" si="214">-(SUMIF($C$94:$C$150,$C75,BU$94:BU$150)-SUMIF($C$94:$C$150,$C75,BT$94:BT$150))</f>
        <v>0</v>
      </c>
      <c r="BV75" s="3">
        <f t="shared" ref="BV75" si="215">-(SUMIF($C$94:$C$150,$C75,BV$94:BV$150)-SUMIF($C$94:$C$150,$C75,BU$94:BU$150))</f>
        <v>0</v>
      </c>
      <c r="BW75" s="3">
        <f t="shared" ref="BW75" si="216">-(SUMIF($C$94:$C$150,$C75,BW$94:BW$150)-SUMIF($C$94:$C$150,$C75,BV$94:BV$150))</f>
        <v>0</v>
      </c>
      <c r="BX75" s="16">
        <f t="shared" ref="BX75" si="217">-(SUMIF($C$94:$C$150,$C75,BX$94:BX$150)-SUMIF($C$94:$C$150,$C75,BW$94:BW$150))</f>
        <v>0</v>
      </c>
      <c r="BY75" s="16"/>
      <c r="BZ75" s="3">
        <f t="shared" ref="BZ75" si="218">SUM(E75:P75)</f>
        <v>0</v>
      </c>
      <c r="CA75" s="3">
        <f t="shared" ref="CA75" si="219">SUM(Q75:AB75)</f>
        <v>-27267.050000000003</v>
      </c>
      <c r="CB75" s="3">
        <f t="shared" ref="CB75" si="220">SUM(AC75:AN75)</f>
        <v>0</v>
      </c>
      <c r="CC75" s="3">
        <f t="shared" ref="CC75" si="221">SUM(AO75:AZ75)</f>
        <v>0</v>
      </c>
      <c r="CD75" s="3">
        <f t="shared" ref="CD75" si="222">SUM(BA75:BL75)</f>
        <v>0</v>
      </c>
      <c r="CE75" s="3">
        <f>SUM(BM75:BX75)</f>
        <v>0</v>
      </c>
      <c r="CF75" s="152"/>
    </row>
    <row r="76" spans="2:86" ht="12.75" customHeight="1" x14ac:dyDescent="0.3">
      <c r="B76" s="623" t="s">
        <v>193</v>
      </c>
      <c r="C76" s="623"/>
      <c r="D76" s="623"/>
      <c r="E76" s="38"/>
      <c r="F76" s="38"/>
      <c r="G76" s="38"/>
      <c r="H76" s="38"/>
      <c r="I76" s="38"/>
      <c r="J76" s="38"/>
      <c r="K76" s="38"/>
      <c r="L76" s="38"/>
      <c r="M76" s="38"/>
      <c r="N76" s="38"/>
      <c r="O76" s="38"/>
      <c r="P76" s="37"/>
      <c r="Q76" s="38">
        <f t="shared" ref="Q76" si="223">SUM(Q75:Q75)</f>
        <v>0</v>
      </c>
      <c r="R76" s="38">
        <f t="shared" ref="R76:BL76" si="224">SUM(R75:R75)</f>
        <v>0</v>
      </c>
      <c r="S76" s="38">
        <f t="shared" si="224"/>
        <v>0</v>
      </c>
      <c r="T76" s="38">
        <f t="shared" si="224"/>
        <v>-3801.6299999999992</v>
      </c>
      <c r="U76" s="38">
        <f t="shared" si="224"/>
        <v>0</v>
      </c>
      <c r="V76" s="38">
        <f t="shared" si="224"/>
        <v>0</v>
      </c>
      <c r="W76" s="38">
        <f t="shared" si="224"/>
        <v>0</v>
      </c>
      <c r="X76" s="38">
        <f t="shared" si="224"/>
        <v>0</v>
      </c>
      <c r="Y76" s="38">
        <f t="shared" si="224"/>
        <v>-3464.9900000000016</v>
      </c>
      <c r="Z76" s="38">
        <f t="shared" si="224"/>
        <v>0</v>
      </c>
      <c r="AA76" s="38">
        <f t="shared" si="224"/>
        <v>0</v>
      </c>
      <c r="AB76" s="37">
        <f t="shared" ref="AB76" si="225">SUM(AB75:AB75)</f>
        <v>-20000.43</v>
      </c>
      <c r="AC76" s="38">
        <f t="shared" si="224"/>
        <v>0</v>
      </c>
      <c r="AD76" s="38">
        <f t="shared" si="224"/>
        <v>0</v>
      </c>
      <c r="AE76" s="38">
        <f t="shared" si="224"/>
        <v>0</v>
      </c>
      <c r="AF76" s="38">
        <f t="shared" si="224"/>
        <v>0</v>
      </c>
      <c r="AG76" s="38">
        <f t="shared" si="224"/>
        <v>0</v>
      </c>
      <c r="AH76" s="38">
        <f t="shared" si="224"/>
        <v>0</v>
      </c>
      <c r="AI76" s="38">
        <f t="shared" si="224"/>
        <v>0</v>
      </c>
      <c r="AJ76" s="38">
        <f t="shared" si="224"/>
        <v>0</v>
      </c>
      <c r="AK76" s="38">
        <f t="shared" si="224"/>
        <v>0</v>
      </c>
      <c r="AL76" s="38">
        <f t="shared" si="224"/>
        <v>0</v>
      </c>
      <c r="AM76" s="38">
        <f t="shared" si="224"/>
        <v>0</v>
      </c>
      <c r="AN76" s="37">
        <f t="shared" si="224"/>
        <v>0</v>
      </c>
      <c r="AO76" s="38">
        <f t="shared" si="224"/>
        <v>0</v>
      </c>
      <c r="AP76" s="38">
        <f t="shared" si="224"/>
        <v>0</v>
      </c>
      <c r="AQ76" s="38">
        <f t="shared" si="224"/>
        <v>0</v>
      </c>
      <c r="AR76" s="38">
        <f t="shared" si="224"/>
        <v>0</v>
      </c>
      <c r="AS76" s="38">
        <f t="shared" si="224"/>
        <v>0</v>
      </c>
      <c r="AT76" s="38">
        <f t="shared" si="224"/>
        <v>0</v>
      </c>
      <c r="AU76" s="38">
        <f t="shared" si="224"/>
        <v>0</v>
      </c>
      <c r="AV76" s="38">
        <f t="shared" si="224"/>
        <v>0</v>
      </c>
      <c r="AW76" s="38">
        <f t="shared" si="224"/>
        <v>0</v>
      </c>
      <c r="AX76" s="38">
        <f t="shared" si="224"/>
        <v>0</v>
      </c>
      <c r="AY76" s="38">
        <f t="shared" si="224"/>
        <v>0</v>
      </c>
      <c r="AZ76" s="37">
        <f t="shared" si="224"/>
        <v>0</v>
      </c>
      <c r="BA76" s="38">
        <f t="shared" si="224"/>
        <v>0</v>
      </c>
      <c r="BB76" s="38">
        <f t="shared" si="224"/>
        <v>0</v>
      </c>
      <c r="BC76" s="38">
        <f t="shared" si="224"/>
        <v>0</v>
      </c>
      <c r="BD76" s="38">
        <f t="shared" si="224"/>
        <v>0</v>
      </c>
      <c r="BE76" s="38">
        <f t="shared" si="224"/>
        <v>0</v>
      </c>
      <c r="BF76" s="38">
        <f t="shared" si="224"/>
        <v>0</v>
      </c>
      <c r="BG76" s="38">
        <f t="shared" si="224"/>
        <v>0</v>
      </c>
      <c r="BH76" s="38">
        <f t="shared" si="224"/>
        <v>0</v>
      </c>
      <c r="BI76" s="38">
        <f t="shared" si="224"/>
        <v>0</v>
      </c>
      <c r="BJ76" s="38">
        <f t="shared" si="224"/>
        <v>0</v>
      </c>
      <c r="BK76" s="38">
        <f t="shared" si="224"/>
        <v>0</v>
      </c>
      <c r="BL76" s="37">
        <f t="shared" si="224"/>
        <v>0</v>
      </c>
      <c r="BM76" s="38">
        <f t="shared" ref="BM76:BX76" si="226">SUM(BM75:BM75)</f>
        <v>0</v>
      </c>
      <c r="BN76" s="38">
        <f t="shared" si="226"/>
        <v>0</v>
      </c>
      <c r="BO76" s="38">
        <f t="shared" si="226"/>
        <v>0</v>
      </c>
      <c r="BP76" s="38">
        <f t="shared" si="226"/>
        <v>0</v>
      </c>
      <c r="BQ76" s="38">
        <f t="shared" si="226"/>
        <v>0</v>
      </c>
      <c r="BR76" s="38">
        <f t="shared" si="226"/>
        <v>0</v>
      </c>
      <c r="BS76" s="38">
        <f t="shared" si="226"/>
        <v>0</v>
      </c>
      <c r="BT76" s="38">
        <f t="shared" si="226"/>
        <v>0</v>
      </c>
      <c r="BU76" s="38">
        <f t="shared" si="226"/>
        <v>0</v>
      </c>
      <c r="BV76" s="38">
        <f t="shared" si="226"/>
        <v>0</v>
      </c>
      <c r="BW76" s="38">
        <f t="shared" si="226"/>
        <v>0</v>
      </c>
      <c r="BX76" s="37">
        <f t="shared" si="226"/>
        <v>0</v>
      </c>
      <c r="BY76" s="40"/>
      <c r="BZ76" s="38">
        <f t="shared" ref="BZ76:CE76" si="227">SUM(BZ75:BZ75)</f>
        <v>0</v>
      </c>
      <c r="CA76" s="38">
        <f t="shared" si="227"/>
        <v>-27267.050000000003</v>
      </c>
      <c r="CB76" s="38">
        <f t="shared" si="227"/>
        <v>0</v>
      </c>
      <c r="CC76" s="38">
        <f t="shared" si="227"/>
        <v>0</v>
      </c>
      <c r="CD76" s="38">
        <f t="shared" si="227"/>
        <v>0</v>
      </c>
      <c r="CE76" s="38">
        <f t="shared" si="227"/>
        <v>0</v>
      </c>
      <c r="CF76" s="152"/>
    </row>
    <row r="77" spans="2:86" ht="9" customHeight="1" x14ac:dyDescent="0.3">
      <c r="B77" s="605"/>
      <c r="C77" s="605"/>
      <c r="D77" s="605"/>
      <c r="E77" s="3"/>
      <c r="F77" s="3"/>
      <c r="G77" s="3"/>
      <c r="H77" s="3"/>
      <c r="I77" s="3"/>
      <c r="J77" s="3"/>
      <c r="K77" s="3"/>
      <c r="L77" s="3"/>
      <c r="M77" s="3"/>
      <c r="N77" s="3"/>
      <c r="O77" s="3"/>
      <c r="P77" s="16"/>
      <c r="Q77" s="3"/>
      <c r="R77" s="3"/>
      <c r="S77" s="3"/>
      <c r="T77" s="3"/>
      <c r="U77" s="3"/>
      <c r="V77" s="3"/>
      <c r="W77" s="3"/>
      <c r="X77" s="3"/>
      <c r="Y77" s="3"/>
      <c r="Z77" s="3"/>
      <c r="AA77" s="3"/>
      <c r="AB77" s="16"/>
      <c r="AC77" s="3"/>
      <c r="AD77" s="3"/>
      <c r="AE77" s="3"/>
      <c r="AF77" s="3"/>
      <c r="AG77" s="3"/>
      <c r="AH77" s="3"/>
      <c r="AI77" s="3"/>
      <c r="AJ77" s="3"/>
      <c r="AK77" s="3"/>
      <c r="AL77" s="3"/>
      <c r="AM77" s="3"/>
      <c r="AN77" s="16"/>
      <c r="AO77" s="3"/>
      <c r="AP77" s="3"/>
      <c r="AQ77" s="3"/>
      <c r="AR77" s="3"/>
      <c r="AS77" s="3"/>
      <c r="AT77" s="3"/>
      <c r="AU77" s="3"/>
      <c r="AV77" s="3"/>
      <c r="AW77" s="3"/>
      <c r="AX77" s="3"/>
      <c r="AY77" s="3"/>
      <c r="AZ77" s="16"/>
      <c r="BA77" s="3"/>
      <c r="BB77" s="3"/>
      <c r="BC77" s="3"/>
      <c r="BD77" s="3"/>
      <c r="BE77" s="3"/>
      <c r="BF77" s="3"/>
      <c r="BG77" s="3"/>
      <c r="BH77" s="3"/>
      <c r="BI77" s="3"/>
      <c r="BJ77" s="3"/>
      <c r="BK77" s="3"/>
      <c r="BL77" s="16"/>
      <c r="BM77" s="3"/>
      <c r="BN77" s="3"/>
      <c r="BO77" s="3"/>
      <c r="BP77" s="3"/>
      <c r="BQ77" s="3"/>
      <c r="BR77" s="3"/>
      <c r="BS77" s="3"/>
      <c r="BT77" s="3"/>
      <c r="BU77" s="3"/>
      <c r="BV77" s="3"/>
      <c r="BW77" s="3"/>
      <c r="BX77" s="16"/>
      <c r="BY77" s="16"/>
      <c r="BZ77" s="30"/>
      <c r="CA77" s="30"/>
      <c r="CB77" s="30"/>
      <c r="CC77" s="30"/>
      <c r="CD77" s="30"/>
      <c r="CE77" s="30"/>
      <c r="CF77" s="152"/>
    </row>
    <row r="78" spans="2:86" ht="12.75" customHeight="1" x14ac:dyDescent="0.3">
      <c r="B78" s="109" t="s">
        <v>194</v>
      </c>
      <c r="C78" s="109"/>
      <c r="D78" s="109"/>
      <c r="E78" s="39"/>
      <c r="F78" s="39"/>
      <c r="G78" s="39"/>
      <c r="H78" s="39"/>
      <c r="I78" s="39"/>
      <c r="J78" s="39"/>
      <c r="K78" s="39"/>
      <c r="L78" s="39"/>
      <c r="M78" s="39"/>
      <c r="N78" s="39"/>
      <c r="O78" s="39"/>
      <c r="P78" s="40"/>
      <c r="Q78" s="39">
        <f t="shared" ref="Q78" si="228">SUM(Q72,Q76)</f>
        <v>50546.599999999991</v>
      </c>
      <c r="R78" s="39">
        <f t="shared" ref="R78:BL78" si="229">SUM(R72,R76)</f>
        <v>42698.000000000007</v>
      </c>
      <c r="S78" s="39">
        <f t="shared" si="229"/>
        <v>57454.400000000023</v>
      </c>
      <c r="T78" s="39">
        <f t="shared" si="229"/>
        <v>33797.580000000009</v>
      </c>
      <c r="U78" s="39">
        <f t="shared" si="229"/>
        <v>49205.369999999995</v>
      </c>
      <c r="V78" s="39">
        <f t="shared" si="229"/>
        <v>24330.540000000023</v>
      </c>
      <c r="W78" s="39">
        <f t="shared" si="229"/>
        <v>76195.589999999967</v>
      </c>
      <c r="X78" s="39">
        <f t="shared" si="229"/>
        <v>-32706.500000000011</v>
      </c>
      <c r="Y78" s="39">
        <f t="shared" si="229"/>
        <v>65699.630000000048</v>
      </c>
      <c r="Z78" s="39">
        <f t="shared" si="229"/>
        <v>145879.54999999999</v>
      </c>
      <c r="AA78" s="39">
        <f t="shared" si="229"/>
        <v>5449.7600000000384</v>
      </c>
      <c r="AB78" s="40">
        <f t="shared" ref="AB78" si="230">SUM(AB72,AB76)</f>
        <v>4276.9500000000771</v>
      </c>
      <c r="AC78" s="39">
        <f t="shared" si="229"/>
        <v>57968.399999999943</v>
      </c>
      <c r="AD78" s="39">
        <f t="shared" si="229"/>
        <v>174360.08736666659</v>
      </c>
      <c r="AE78" s="39">
        <f t="shared" si="229"/>
        <v>55053.96369166665</v>
      </c>
      <c r="AF78" s="39">
        <f t="shared" si="229"/>
        <v>69126.094699999943</v>
      </c>
      <c r="AG78" s="39">
        <f t="shared" si="229"/>
        <v>123119.72807499992</v>
      </c>
      <c r="AH78" s="39">
        <f t="shared" si="229"/>
        <v>47398.968766666709</v>
      </c>
      <c r="AI78" s="39">
        <f t="shared" si="229"/>
        <v>93252.025674999983</v>
      </c>
      <c r="AJ78" s="39">
        <f t="shared" si="229"/>
        <v>76530.765850000083</v>
      </c>
      <c r="AK78" s="39">
        <f t="shared" si="229"/>
        <v>56258.579375000023</v>
      </c>
      <c r="AL78" s="39">
        <f t="shared" si="229"/>
        <v>162650.76986666664</v>
      </c>
      <c r="AM78" s="39">
        <f t="shared" si="229"/>
        <v>118399.6592916667</v>
      </c>
      <c r="AN78" s="40">
        <f t="shared" si="229"/>
        <v>122788.08571666671</v>
      </c>
      <c r="AO78" s="39">
        <f t="shared" si="229"/>
        <v>202789.27189999999</v>
      </c>
      <c r="AP78" s="39">
        <f t="shared" si="229"/>
        <v>249486.92790750001</v>
      </c>
      <c r="AQ78" s="39">
        <f t="shared" si="229"/>
        <v>219586.57807749999</v>
      </c>
      <c r="AR78" s="39">
        <f t="shared" si="229"/>
        <v>256250.32091166679</v>
      </c>
      <c r="AS78" s="39">
        <f t="shared" si="229"/>
        <v>310652.56308250001</v>
      </c>
      <c r="AT78" s="39">
        <f t="shared" si="229"/>
        <v>238663.45688916667</v>
      </c>
      <c r="AU78" s="39">
        <f t="shared" si="229"/>
        <v>297627.5892716666</v>
      </c>
      <c r="AV78" s="39">
        <f t="shared" si="229"/>
        <v>291684.6722225002</v>
      </c>
      <c r="AW78" s="39">
        <f t="shared" si="229"/>
        <v>263694.76960416662</v>
      </c>
      <c r="AX78" s="39">
        <f t="shared" si="229"/>
        <v>378332.55615750013</v>
      </c>
      <c r="AY78" s="39">
        <f t="shared" si="229"/>
        <v>350925.88055416662</v>
      </c>
      <c r="AZ78" s="40">
        <f t="shared" si="229"/>
        <v>343164.21765083331</v>
      </c>
      <c r="BA78" s="39">
        <f t="shared" si="229"/>
        <v>435131.22049000009</v>
      </c>
      <c r="BB78" s="39">
        <f t="shared" si="229"/>
        <v>480028.18642970815</v>
      </c>
      <c r="BC78" s="39">
        <f t="shared" si="229"/>
        <v>429431.74324087496</v>
      </c>
      <c r="BD78" s="39">
        <f t="shared" si="229"/>
        <v>481296.75798325002</v>
      </c>
      <c r="BE78" s="39">
        <f t="shared" si="229"/>
        <v>534820.74716179154</v>
      </c>
      <c r="BF78" s="39">
        <f t="shared" si="229"/>
        <v>473686.21783495822</v>
      </c>
      <c r="BG78" s="39">
        <f t="shared" si="229"/>
        <v>534798.99858925003</v>
      </c>
      <c r="BH78" s="39">
        <f t="shared" si="229"/>
        <v>534880.22743079183</v>
      </c>
      <c r="BI78" s="39">
        <f t="shared" si="229"/>
        <v>499459.95603854163</v>
      </c>
      <c r="BJ78" s="39">
        <f t="shared" si="229"/>
        <v>616682.59544220846</v>
      </c>
      <c r="BK78" s="39">
        <f t="shared" si="229"/>
        <v>601312.2336793748</v>
      </c>
      <c r="BL78" s="40">
        <f t="shared" si="229"/>
        <v>582333.88271154172</v>
      </c>
      <c r="BM78" s="39">
        <f t="shared" ref="BM78:BX78" si="231">SUM(BM72,BM76)</f>
        <v>689293.52787483332</v>
      </c>
      <c r="BN78" s="39">
        <f t="shared" si="231"/>
        <v>732616.15725691849</v>
      </c>
      <c r="BO78" s="39">
        <f t="shared" si="231"/>
        <v>695400.01387974387</v>
      </c>
      <c r="BP78" s="39">
        <f t="shared" si="231"/>
        <v>762072.04724409559</v>
      </c>
      <c r="BQ78" s="39">
        <f t="shared" si="231"/>
        <v>813623.21929585631</v>
      </c>
      <c r="BR78" s="39">
        <f t="shared" si="231"/>
        <v>753689.03863888141</v>
      </c>
      <c r="BS78" s="39">
        <f t="shared" si="231"/>
        <v>814206.94655086228</v>
      </c>
      <c r="BT78" s="39">
        <f t="shared" si="231"/>
        <v>815485.7827328397</v>
      </c>
      <c r="BU78" s="39">
        <f t="shared" si="231"/>
        <v>775239.80204942706</v>
      </c>
      <c r="BV78" s="39">
        <f t="shared" si="231"/>
        <v>883205.92054254364</v>
      </c>
      <c r="BW78" s="39">
        <f t="shared" si="231"/>
        <v>869858.61304413504</v>
      </c>
      <c r="BX78" s="40">
        <f t="shared" si="231"/>
        <v>842222.63972147694</v>
      </c>
      <c r="BY78" s="40"/>
      <c r="BZ78" s="39">
        <f t="shared" ref="BZ78:CE78" si="232">SUM(BZ72,BZ76)</f>
        <v>0</v>
      </c>
      <c r="CA78" s="39">
        <f t="shared" si="232"/>
        <v>522827.47000000015</v>
      </c>
      <c r="CB78" s="39">
        <f t="shared" si="232"/>
        <v>1156907.1283749999</v>
      </c>
      <c r="CC78" s="39">
        <f t="shared" si="232"/>
        <v>3402858.8042291673</v>
      </c>
      <c r="CD78" s="39">
        <f t="shared" si="232"/>
        <v>6203862.7670322917</v>
      </c>
      <c r="CE78" s="39">
        <f t="shared" si="232"/>
        <v>9446913.7088316139</v>
      </c>
      <c r="CF78" s="152"/>
    </row>
    <row r="79" spans="2:86" ht="9" customHeight="1" x14ac:dyDescent="0.3">
      <c r="B79" s="605"/>
      <c r="C79" s="605"/>
      <c r="D79" s="605"/>
      <c r="E79" s="3"/>
      <c r="F79" s="3"/>
      <c r="G79" s="3"/>
      <c r="H79" s="3"/>
      <c r="I79" s="3"/>
      <c r="J79" s="3"/>
      <c r="K79" s="3"/>
      <c r="L79" s="3"/>
      <c r="M79" s="3"/>
      <c r="N79" s="3"/>
      <c r="O79" s="3"/>
      <c r="P79" s="16"/>
      <c r="Q79" s="3"/>
      <c r="R79" s="3"/>
      <c r="S79" s="3"/>
      <c r="T79" s="3"/>
      <c r="U79" s="3"/>
      <c r="V79" s="3"/>
      <c r="W79" s="3"/>
      <c r="X79" s="3"/>
      <c r="Y79" s="3"/>
      <c r="Z79" s="3"/>
      <c r="AA79" s="3"/>
      <c r="AB79" s="16"/>
      <c r="AC79" s="3"/>
      <c r="AD79" s="3"/>
      <c r="AE79" s="3"/>
      <c r="AF79" s="3"/>
      <c r="AG79" s="3"/>
      <c r="AH79" s="3"/>
      <c r="AI79" s="3"/>
      <c r="AJ79" s="3"/>
      <c r="AK79" s="3"/>
      <c r="AL79" s="3"/>
      <c r="AM79" s="3"/>
      <c r="AN79" s="16"/>
      <c r="AO79" s="3"/>
      <c r="AP79" s="3"/>
      <c r="AQ79" s="3"/>
      <c r="AR79" s="3"/>
      <c r="AS79" s="3"/>
      <c r="AT79" s="3"/>
      <c r="AU79" s="3"/>
      <c r="AV79" s="3"/>
      <c r="AW79" s="3"/>
      <c r="AX79" s="3"/>
      <c r="AY79" s="3"/>
      <c r="AZ79" s="16"/>
      <c r="BA79" s="3"/>
      <c r="BB79" s="3"/>
      <c r="BC79" s="3"/>
      <c r="BD79" s="3"/>
      <c r="BE79" s="3"/>
      <c r="BF79" s="3"/>
      <c r="BG79" s="3"/>
      <c r="BH79" s="3"/>
      <c r="BI79" s="3"/>
      <c r="BJ79" s="3"/>
      <c r="BK79" s="3"/>
      <c r="BL79" s="16"/>
      <c r="BM79" s="3"/>
      <c r="BN79" s="3"/>
      <c r="BO79" s="3"/>
      <c r="BP79" s="3"/>
      <c r="BQ79" s="3"/>
      <c r="BR79" s="3"/>
      <c r="BS79" s="3"/>
      <c r="BT79" s="3"/>
      <c r="BU79" s="3"/>
      <c r="BV79" s="3"/>
      <c r="BW79" s="3"/>
      <c r="BX79" s="16"/>
      <c r="BY79" s="16"/>
      <c r="BZ79" s="30"/>
      <c r="CA79" s="30"/>
      <c r="CB79" s="30"/>
      <c r="CC79" s="30"/>
      <c r="CD79" s="30"/>
      <c r="CE79" s="30"/>
      <c r="CF79" s="152"/>
    </row>
    <row r="80" spans="2:86" ht="12.75" customHeight="1" x14ac:dyDescent="0.3">
      <c r="B80" s="625" t="s">
        <v>195</v>
      </c>
      <c r="C80" s="625"/>
      <c r="D80" s="625"/>
      <c r="E80" s="3"/>
      <c r="F80" s="3"/>
      <c r="G80" s="3"/>
      <c r="H80" s="3"/>
      <c r="I80" s="3"/>
      <c r="J80" s="3"/>
      <c r="K80" s="3"/>
      <c r="L80" s="3"/>
      <c r="M80" s="3"/>
      <c r="N80" s="3"/>
      <c r="O80" s="3"/>
      <c r="P80" s="16"/>
      <c r="Q80" s="3"/>
      <c r="R80" s="3"/>
      <c r="S80" s="3"/>
      <c r="T80" s="3"/>
      <c r="U80" s="3"/>
      <c r="V80" s="3"/>
      <c r="W80" s="3"/>
      <c r="X80" s="3"/>
      <c r="Y80" s="3"/>
      <c r="Z80" s="3"/>
      <c r="AA80" s="3"/>
      <c r="AB80" s="16"/>
      <c r="AC80" s="3"/>
      <c r="AD80" s="3"/>
      <c r="AE80" s="3"/>
      <c r="AF80" s="3"/>
      <c r="AG80" s="3"/>
      <c r="AH80" s="3"/>
      <c r="AI80" s="3"/>
      <c r="AJ80" s="3"/>
      <c r="AK80" s="3"/>
      <c r="AL80" s="3"/>
      <c r="AM80" s="3"/>
      <c r="AN80" s="16"/>
      <c r="AO80" s="3"/>
      <c r="AP80" s="3"/>
      <c r="AQ80" s="3"/>
      <c r="AR80" s="3"/>
      <c r="AS80" s="3"/>
      <c r="AT80" s="3"/>
      <c r="AU80" s="3"/>
      <c r="AV80" s="3"/>
      <c r="AW80" s="3"/>
      <c r="AX80" s="3"/>
      <c r="AY80" s="3"/>
      <c r="AZ80" s="16"/>
      <c r="BA80" s="3"/>
      <c r="BB80" s="3"/>
      <c r="BC80" s="3"/>
      <c r="BD80" s="3"/>
      <c r="BE80" s="3"/>
      <c r="BF80" s="3"/>
      <c r="BG80" s="3"/>
      <c r="BH80" s="3"/>
      <c r="BI80" s="3"/>
      <c r="BJ80" s="3"/>
      <c r="BK80" s="3"/>
      <c r="BL80" s="16"/>
      <c r="BM80" s="3"/>
      <c r="BN80" s="3"/>
      <c r="BO80" s="3"/>
      <c r="BP80" s="3"/>
      <c r="BQ80" s="3"/>
      <c r="BR80" s="3"/>
      <c r="BS80" s="3"/>
      <c r="BT80" s="3"/>
      <c r="BU80" s="3"/>
      <c r="BV80" s="3"/>
      <c r="BW80" s="3"/>
      <c r="BX80" s="16"/>
      <c r="BY80" s="16"/>
      <c r="BZ80" s="30"/>
      <c r="CA80" s="30"/>
      <c r="CB80" s="30"/>
      <c r="CC80" s="30"/>
      <c r="CD80" s="30"/>
      <c r="CE80" s="30"/>
      <c r="CF80" s="152"/>
    </row>
    <row r="81" spans="2:84" ht="12.75" customHeight="1" x14ac:dyDescent="0.3">
      <c r="B81" s="605" t="s">
        <v>196</v>
      </c>
      <c r="C81" s="126" t="s">
        <v>197</v>
      </c>
      <c r="D81" s="605"/>
      <c r="E81" s="3"/>
      <c r="F81" s="3"/>
      <c r="G81" s="3"/>
      <c r="H81" s="3"/>
      <c r="I81" s="3"/>
      <c r="J81" s="3"/>
      <c r="K81" s="3"/>
      <c r="L81" s="3"/>
      <c r="M81" s="3"/>
      <c r="N81" s="3"/>
      <c r="O81" s="3"/>
      <c r="P81" s="16"/>
      <c r="Q81" s="3">
        <f>-(SUMIF($C$94:$C$150,$C81,Q$94:Q$150)-SUMIF($C$94:$C$150,$C81,P$94:P$150))</f>
        <v>0</v>
      </c>
      <c r="R81" s="3">
        <f t="shared" ref="R81:BL81" si="233">-(SUMIF($C$94:$C$150,$C81,R$94:R$150)-SUMIF($C$94:$C$150,$C81,Q$94:Q$150))</f>
        <v>0</v>
      </c>
      <c r="S81" s="3">
        <f t="shared" si="233"/>
        <v>0</v>
      </c>
      <c r="T81" s="3">
        <f t="shared" si="233"/>
        <v>0</v>
      </c>
      <c r="U81" s="3">
        <f t="shared" si="233"/>
        <v>0</v>
      </c>
      <c r="V81" s="3">
        <f t="shared" si="233"/>
        <v>0</v>
      </c>
      <c r="W81" s="3">
        <f t="shared" si="233"/>
        <v>0</v>
      </c>
      <c r="X81" s="3">
        <f t="shared" si="233"/>
        <v>0</v>
      </c>
      <c r="Y81" s="3">
        <f t="shared" si="233"/>
        <v>0</v>
      </c>
      <c r="Z81" s="3">
        <f t="shared" si="233"/>
        <v>0</v>
      </c>
      <c r="AA81" s="3">
        <f t="shared" si="233"/>
        <v>0</v>
      </c>
      <c r="AB81" s="16">
        <f t="shared" si="233"/>
        <v>0</v>
      </c>
      <c r="AC81" s="3">
        <f t="shared" si="233"/>
        <v>0</v>
      </c>
      <c r="AD81" s="3">
        <f t="shared" si="233"/>
        <v>0</v>
      </c>
      <c r="AE81" s="3">
        <f t="shared" si="233"/>
        <v>0</v>
      </c>
      <c r="AF81" s="3">
        <f t="shared" si="233"/>
        <v>0</v>
      </c>
      <c r="AG81" s="3">
        <f t="shared" si="233"/>
        <v>0</v>
      </c>
      <c r="AH81" s="3">
        <f t="shared" si="233"/>
        <v>0</v>
      </c>
      <c r="AI81" s="3">
        <f t="shared" si="233"/>
        <v>0</v>
      </c>
      <c r="AJ81" s="3">
        <f t="shared" si="233"/>
        <v>0</v>
      </c>
      <c r="AK81" s="3">
        <f t="shared" si="233"/>
        <v>0</v>
      </c>
      <c r="AL81" s="3">
        <f t="shared" si="233"/>
        <v>0</v>
      </c>
      <c r="AM81" s="3">
        <f t="shared" si="233"/>
        <v>0</v>
      </c>
      <c r="AN81" s="16">
        <f t="shared" si="233"/>
        <v>0</v>
      </c>
      <c r="AO81" s="3">
        <f t="shared" si="233"/>
        <v>0</v>
      </c>
      <c r="AP81" s="3">
        <f t="shared" si="233"/>
        <v>0</v>
      </c>
      <c r="AQ81" s="3">
        <f t="shared" si="233"/>
        <v>0</v>
      </c>
      <c r="AR81" s="3">
        <f t="shared" si="233"/>
        <v>0</v>
      </c>
      <c r="AS81" s="3">
        <f t="shared" si="233"/>
        <v>0</v>
      </c>
      <c r="AT81" s="3">
        <f t="shared" si="233"/>
        <v>0</v>
      </c>
      <c r="AU81" s="3">
        <f t="shared" si="233"/>
        <v>0</v>
      </c>
      <c r="AV81" s="3">
        <f t="shared" si="233"/>
        <v>0</v>
      </c>
      <c r="AW81" s="3">
        <f t="shared" si="233"/>
        <v>0</v>
      </c>
      <c r="AX81" s="3">
        <f t="shared" si="233"/>
        <v>0</v>
      </c>
      <c r="AY81" s="3">
        <f t="shared" si="233"/>
        <v>0</v>
      </c>
      <c r="AZ81" s="16">
        <f t="shared" si="233"/>
        <v>0</v>
      </c>
      <c r="BA81" s="3">
        <f t="shared" si="233"/>
        <v>0</v>
      </c>
      <c r="BB81" s="3">
        <f t="shared" si="233"/>
        <v>0</v>
      </c>
      <c r="BC81" s="3">
        <f t="shared" si="233"/>
        <v>0</v>
      </c>
      <c r="BD81" s="3">
        <f t="shared" si="233"/>
        <v>0</v>
      </c>
      <c r="BE81" s="3">
        <f t="shared" si="233"/>
        <v>0</v>
      </c>
      <c r="BF81" s="3">
        <f t="shared" si="233"/>
        <v>0</v>
      </c>
      <c r="BG81" s="3">
        <f t="shared" si="233"/>
        <v>0</v>
      </c>
      <c r="BH81" s="3">
        <f t="shared" si="233"/>
        <v>0</v>
      </c>
      <c r="BI81" s="3">
        <f t="shared" si="233"/>
        <v>0</v>
      </c>
      <c r="BJ81" s="3">
        <f t="shared" si="233"/>
        <v>0</v>
      </c>
      <c r="BK81" s="3">
        <f t="shared" si="233"/>
        <v>0</v>
      </c>
      <c r="BL81" s="16">
        <f t="shared" si="233"/>
        <v>0</v>
      </c>
      <c r="BM81" s="3">
        <f t="shared" ref="BM81" si="234">-(SUMIF($C$94:$C$150,$C81,BM$94:BM$150)-SUMIF($C$94:$C$150,$C81,BL$94:BL$150))</f>
        <v>0</v>
      </c>
      <c r="BN81" s="3">
        <f t="shared" ref="BN81" si="235">-(SUMIF($C$94:$C$150,$C81,BN$94:BN$150)-SUMIF($C$94:$C$150,$C81,BM$94:BM$150))</f>
        <v>0</v>
      </c>
      <c r="BO81" s="3">
        <f t="shared" ref="BO81" si="236">-(SUMIF($C$94:$C$150,$C81,BO$94:BO$150)-SUMIF($C$94:$C$150,$C81,BN$94:BN$150))</f>
        <v>0</v>
      </c>
      <c r="BP81" s="3">
        <f t="shared" ref="BP81" si="237">-(SUMIF($C$94:$C$150,$C81,BP$94:BP$150)-SUMIF($C$94:$C$150,$C81,BO$94:BO$150))</f>
        <v>0</v>
      </c>
      <c r="BQ81" s="3">
        <f t="shared" ref="BQ81" si="238">-(SUMIF($C$94:$C$150,$C81,BQ$94:BQ$150)-SUMIF($C$94:$C$150,$C81,BP$94:BP$150))</f>
        <v>0</v>
      </c>
      <c r="BR81" s="3">
        <f t="shared" ref="BR81" si="239">-(SUMIF($C$94:$C$150,$C81,BR$94:BR$150)-SUMIF($C$94:$C$150,$C81,BQ$94:BQ$150))</f>
        <v>0</v>
      </c>
      <c r="BS81" s="3">
        <f t="shared" ref="BS81" si="240">-(SUMIF($C$94:$C$150,$C81,BS$94:BS$150)-SUMIF($C$94:$C$150,$C81,BR$94:BR$150))</f>
        <v>0</v>
      </c>
      <c r="BT81" s="3">
        <f t="shared" ref="BT81" si="241">-(SUMIF($C$94:$C$150,$C81,BT$94:BT$150)-SUMIF($C$94:$C$150,$C81,BS$94:BS$150))</f>
        <v>0</v>
      </c>
      <c r="BU81" s="3">
        <f t="shared" ref="BU81" si="242">-(SUMIF($C$94:$C$150,$C81,BU$94:BU$150)-SUMIF($C$94:$C$150,$C81,BT$94:BT$150))</f>
        <v>0</v>
      </c>
      <c r="BV81" s="3">
        <f t="shared" ref="BV81" si="243">-(SUMIF($C$94:$C$150,$C81,BV$94:BV$150)-SUMIF($C$94:$C$150,$C81,BU$94:BU$150))</f>
        <v>0</v>
      </c>
      <c r="BW81" s="3">
        <f t="shared" ref="BW81" si="244">-(SUMIF($C$94:$C$150,$C81,BW$94:BW$150)-SUMIF($C$94:$C$150,$C81,BV$94:BV$150))</f>
        <v>0</v>
      </c>
      <c r="BX81" s="16">
        <f t="shared" ref="BX81" si="245">-(SUMIF($C$94:$C$150,$C81,BX$94:BX$150)-SUMIF($C$94:$C$150,$C81,BW$94:BW$150))</f>
        <v>0</v>
      </c>
      <c r="BY81" s="25"/>
      <c r="BZ81" s="24">
        <f t="shared" ref="BZ81:BZ84" si="246">SUM(E81:P81)</f>
        <v>0</v>
      </c>
      <c r="CA81" s="3">
        <f t="shared" ref="CA81:CA84" si="247">SUM(Q81:AB81)</f>
        <v>0</v>
      </c>
      <c r="CB81" s="3">
        <f t="shared" ref="CB81:CB84" si="248">SUM(AC81:AN81)</f>
        <v>0</v>
      </c>
      <c r="CC81" s="3">
        <f>SUM(AC81:AZ81)</f>
        <v>0</v>
      </c>
      <c r="CD81" s="3">
        <f t="shared" ref="CD81:CD84" si="249">SUM(BA81:BL81)</f>
        <v>0</v>
      </c>
      <c r="CE81" s="3">
        <f>SUM(BM81:BX81)</f>
        <v>0</v>
      </c>
      <c r="CF81" s="152"/>
    </row>
    <row r="82" spans="2:84" ht="12" customHeight="1" x14ac:dyDescent="0.3">
      <c r="B82" s="605" t="s">
        <v>198</v>
      </c>
      <c r="C82" s="126" t="s">
        <v>199</v>
      </c>
      <c r="D82" s="605"/>
      <c r="E82" s="33"/>
      <c r="F82" s="33"/>
      <c r="G82" s="33"/>
      <c r="H82" s="33"/>
      <c r="I82" s="33"/>
      <c r="J82" s="33"/>
      <c r="K82" s="33"/>
      <c r="L82" s="33"/>
      <c r="M82" s="33"/>
      <c r="N82" s="33"/>
      <c r="O82" s="33"/>
      <c r="P82" s="34"/>
      <c r="Q82" s="33">
        <f t="shared" ref="Q82:AF83" si="250">(SUMIF($C$94:$C$150,$C82,Q$94:Q$150)-SUMIF($C$94:$C$150,$C82,P$94:P$150))</f>
        <v>0</v>
      </c>
      <c r="R82" s="33">
        <f t="shared" si="250"/>
        <v>0</v>
      </c>
      <c r="S82" s="33">
        <f t="shared" si="250"/>
        <v>0</v>
      </c>
      <c r="T82" s="33">
        <f t="shared" si="250"/>
        <v>0</v>
      </c>
      <c r="U82" s="33">
        <f t="shared" si="250"/>
        <v>0</v>
      </c>
      <c r="V82" s="33">
        <f t="shared" si="250"/>
        <v>0</v>
      </c>
      <c r="W82" s="33">
        <f t="shared" si="250"/>
        <v>0</v>
      </c>
      <c r="X82" s="33">
        <f t="shared" si="250"/>
        <v>0</v>
      </c>
      <c r="Y82" s="33">
        <f t="shared" si="250"/>
        <v>0</v>
      </c>
      <c r="Z82" s="33">
        <f t="shared" si="250"/>
        <v>0</v>
      </c>
      <c r="AA82" s="33">
        <f t="shared" si="250"/>
        <v>0</v>
      </c>
      <c r="AB82" s="34">
        <f t="shared" si="250"/>
        <v>0</v>
      </c>
      <c r="AC82" s="33">
        <f t="shared" si="250"/>
        <v>0</v>
      </c>
      <c r="AD82" s="33">
        <f t="shared" si="250"/>
        <v>0</v>
      </c>
      <c r="AE82" s="33">
        <f t="shared" si="250"/>
        <v>0</v>
      </c>
      <c r="AF82" s="33">
        <f t="shared" si="250"/>
        <v>0</v>
      </c>
      <c r="AG82" s="33">
        <f t="shared" ref="R82:BL84" si="251">(SUMIF($C$94:$C$150,$C82,AG$94:AG$150)-SUMIF($C$94:$C$150,$C82,AF$94:AF$150))</f>
        <v>0</v>
      </c>
      <c r="AH82" s="33">
        <f t="shared" si="251"/>
        <v>0</v>
      </c>
      <c r="AI82" s="33">
        <f t="shared" si="251"/>
        <v>0</v>
      </c>
      <c r="AJ82" s="33">
        <f t="shared" si="251"/>
        <v>0</v>
      </c>
      <c r="AK82" s="33">
        <f t="shared" si="251"/>
        <v>0</v>
      </c>
      <c r="AL82" s="33">
        <f t="shared" si="251"/>
        <v>0</v>
      </c>
      <c r="AM82" s="33">
        <f t="shared" si="251"/>
        <v>0</v>
      </c>
      <c r="AN82" s="34">
        <f t="shared" si="251"/>
        <v>0</v>
      </c>
      <c r="AO82" s="33">
        <f t="shared" si="251"/>
        <v>0</v>
      </c>
      <c r="AP82" s="33">
        <f t="shared" si="251"/>
        <v>0</v>
      </c>
      <c r="AQ82" s="33">
        <f t="shared" si="251"/>
        <v>0</v>
      </c>
      <c r="AR82" s="33">
        <f t="shared" si="251"/>
        <v>0</v>
      </c>
      <c r="AS82" s="33">
        <f t="shared" si="251"/>
        <v>0</v>
      </c>
      <c r="AT82" s="33">
        <f t="shared" si="251"/>
        <v>0</v>
      </c>
      <c r="AU82" s="33">
        <f t="shared" si="251"/>
        <v>0</v>
      </c>
      <c r="AV82" s="33">
        <f t="shared" si="251"/>
        <v>0</v>
      </c>
      <c r="AW82" s="33">
        <f t="shared" si="251"/>
        <v>0</v>
      </c>
      <c r="AX82" s="33">
        <f t="shared" si="251"/>
        <v>0</v>
      </c>
      <c r="AY82" s="33">
        <f t="shared" si="251"/>
        <v>0</v>
      </c>
      <c r="AZ82" s="34">
        <f t="shared" si="251"/>
        <v>0</v>
      </c>
      <c r="BA82" s="33">
        <f t="shared" si="251"/>
        <v>0</v>
      </c>
      <c r="BB82" s="33">
        <f t="shared" si="251"/>
        <v>0</v>
      </c>
      <c r="BC82" s="33">
        <f t="shared" si="251"/>
        <v>0</v>
      </c>
      <c r="BD82" s="33">
        <f t="shared" si="251"/>
        <v>0</v>
      </c>
      <c r="BE82" s="33">
        <f t="shared" si="251"/>
        <v>0</v>
      </c>
      <c r="BF82" s="33">
        <f t="shared" si="251"/>
        <v>0</v>
      </c>
      <c r="BG82" s="33">
        <f t="shared" si="251"/>
        <v>0</v>
      </c>
      <c r="BH82" s="33">
        <f t="shared" si="251"/>
        <v>0</v>
      </c>
      <c r="BI82" s="33">
        <f t="shared" si="251"/>
        <v>0</v>
      </c>
      <c r="BJ82" s="33">
        <f t="shared" si="251"/>
        <v>0</v>
      </c>
      <c r="BK82" s="33">
        <f t="shared" si="251"/>
        <v>0</v>
      </c>
      <c r="BL82" s="34">
        <f t="shared" si="251"/>
        <v>0</v>
      </c>
      <c r="BM82" s="33">
        <f t="shared" ref="BM82:BM84" si="252">(SUMIF($C$94:$C$150,$C82,BM$94:BM$150)-SUMIF($C$94:$C$150,$C82,BL$94:BL$150))</f>
        <v>0</v>
      </c>
      <c r="BN82" s="33">
        <f t="shared" ref="BN82:BN84" si="253">(SUMIF($C$94:$C$150,$C82,BN$94:BN$150)-SUMIF($C$94:$C$150,$C82,BM$94:BM$150))</f>
        <v>0</v>
      </c>
      <c r="BO82" s="33">
        <f t="shared" ref="BO82:BO84" si="254">(SUMIF($C$94:$C$150,$C82,BO$94:BO$150)-SUMIF($C$94:$C$150,$C82,BN$94:BN$150))</f>
        <v>0</v>
      </c>
      <c r="BP82" s="33">
        <f t="shared" ref="BP82:BP84" si="255">(SUMIF($C$94:$C$150,$C82,BP$94:BP$150)-SUMIF($C$94:$C$150,$C82,BO$94:BO$150))</f>
        <v>0</v>
      </c>
      <c r="BQ82" s="33">
        <f t="shared" ref="BQ82:BQ84" si="256">(SUMIF($C$94:$C$150,$C82,BQ$94:BQ$150)-SUMIF($C$94:$C$150,$C82,BP$94:BP$150))</f>
        <v>0</v>
      </c>
      <c r="BR82" s="33">
        <f t="shared" ref="BR82:BR84" si="257">(SUMIF($C$94:$C$150,$C82,BR$94:BR$150)-SUMIF($C$94:$C$150,$C82,BQ$94:BQ$150))</f>
        <v>0</v>
      </c>
      <c r="BS82" s="33">
        <f t="shared" ref="BS82:BS84" si="258">(SUMIF($C$94:$C$150,$C82,BS$94:BS$150)-SUMIF($C$94:$C$150,$C82,BR$94:BR$150))</f>
        <v>0</v>
      </c>
      <c r="BT82" s="33">
        <f t="shared" ref="BT82:BT84" si="259">(SUMIF($C$94:$C$150,$C82,BT$94:BT$150)-SUMIF($C$94:$C$150,$C82,BS$94:BS$150))</f>
        <v>0</v>
      </c>
      <c r="BU82" s="33">
        <f t="shared" ref="BU82:BU84" si="260">(SUMIF($C$94:$C$150,$C82,BU$94:BU$150)-SUMIF($C$94:$C$150,$C82,BT$94:BT$150))</f>
        <v>0</v>
      </c>
      <c r="BV82" s="33">
        <f t="shared" ref="BV82:BV84" si="261">(SUMIF($C$94:$C$150,$C82,BV$94:BV$150)-SUMIF($C$94:$C$150,$C82,BU$94:BU$150))</f>
        <v>0</v>
      </c>
      <c r="BW82" s="33">
        <f t="shared" ref="BW82:BW84" si="262">(SUMIF($C$94:$C$150,$C82,BW$94:BW$150)-SUMIF($C$94:$C$150,$C82,BV$94:BV$150))</f>
        <v>0</v>
      </c>
      <c r="BX82" s="34">
        <f t="shared" ref="BX82:BX84" si="263">(SUMIF($C$94:$C$150,$C82,BX$94:BX$150)-SUMIF($C$94:$C$150,$C82,BW$94:BW$150))</f>
        <v>0</v>
      </c>
      <c r="BY82" s="16"/>
      <c r="BZ82" s="24">
        <f t="shared" si="246"/>
        <v>0</v>
      </c>
      <c r="CA82" s="24">
        <f t="shared" si="247"/>
        <v>0</v>
      </c>
      <c r="CB82" s="24">
        <f t="shared" si="248"/>
        <v>0</v>
      </c>
      <c r="CC82" s="24">
        <f>SUM(AC82:AZ82)</f>
        <v>0</v>
      </c>
      <c r="CD82" s="24">
        <f t="shared" si="249"/>
        <v>0</v>
      </c>
      <c r="CE82" s="24">
        <f>SUM(BM82:BX82)</f>
        <v>0</v>
      </c>
      <c r="CF82" s="152"/>
    </row>
    <row r="83" spans="2:84" ht="12.75" hidden="1" customHeight="1" outlineLevel="1" x14ac:dyDescent="0.3">
      <c r="B83" s="605" t="s">
        <v>200</v>
      </c>
      <c r="C83" s="612" t="s">
        <v>201</v>
      </c>
      <c r="D83" s="605"/>
      <c r="E83" s="33"/>
      <c r="F83" s="33"/>
      <c r="G83" s="33"/>
      <c r="H83" s="33"/>
      <c r="I83" s="33"/>
      <c r="J83" s="33"/>
      <c r="K83" s="33"/>
      <c r="L83" s="33"/>
      <c r="M83" s="33"/>
      <c r="N83" s="33"/>
      <c r="O83" s="33"/>
      <c r="P83" s="34"/>
      <c r="Q83" s="33">
        <f t="shared" si="250"/>
        <v>198.18000000000029</v>
      </c>
      <c r="R83" s="33">
        <f t="shared" si="251"/>
        <v>69</v>
      </c>
      <c r="S83" s="33">
        <f t="shared" si="251"/>
        <v>0</v>
      </c>
      <c r="T83" s="33">
        <f t="shared" si="251"/>
        <v>2099.2599999999984</v>
      </c>
      <c r="U83" s="33">
        <f t="shared" si="251"/>
        <v>2466.5200000000004</v>
      </c>
      <c r="V83" s="33">
        <f t="shared" si="251"/>
        <v>8941</v>
      </c>
      <c r="W83" s="33">
        <f t="shared" si="251"/>
        <v>1760</v>
      </c>
      <c r="X83" s="33">
        <f t="shared" si="251"/>
        <v>2109</v>
      </c>
      <c r="Y83" s="33">
        <f t="shared" si="251"/>
        <v>0</v>
      </c>
      <c r="Z83" s="33">
        <f t="shared" si="251"/>
        <v>707.86000000000058</v>
      </c>
      <c r="AA83" s="33">
        <f t="shared" si="251"/>
        <v>123.30999999999767</v>
      </c>
      <c r="AB83" s="34">
        <f t="shared" si="251"/>
        <v>0</v>
      </c>
      <c r="AC83" s="33">
        <f t="shared" si="251"/>
        <v>0</v>
      </c>
      <c r="AD83" s="33">
        <f t="shared" si="251"/>
        <v>0</v>
      </c>
      <c r="AE83" s="33">
        <f t="shared" si="251"/>
        <v>0</v>
      </c>
      <c r="AF83" s="33">
        <f t="shared" si="251"/>
        <v>0</v>
      </c>
      <c r="AG83" s="33">
        <f t="shared" si="251"/>
        <v>0</v>
      </c>
      <c r="AH83" s="33">
        <f t="shared" si="251"/>
        <v>0</v>
      </c>
      <c r="AI83" s="33">
        <f t="shared" si="251"/>
        <v>0</v>
      </c>
      <c r="AJ83" s="33">
        <f t="shared" si="251"/>
        <v>0</v>
      </c>
      <c r="AK83" s="33">
        <f t="shared" si="251"/>
        <v>0</v>
      </c>
      <c r="AL83" s="33">
        <f t="shared" si="251"/>
        <v>0</v>
      </c>
      <c r="AM83" s="33">
        <f t="shared" si="251"/>
        <v>0</v>
      </c>
      <c r="AN83" s="34">
        <f t="shared" si="251"/>
        <v>0</v>
      </c>
      <c r="AO83" s="33">
        <f t="shared" si="251"/>
        <v>0</v>
      </c>
      <c r="AP83" s="33">
        <f t="shared" si="251"/>
        <v>0</v>
      </c>
      <c r="AQ83" s="33">
        <f t="shared" si="251"/>
        <v>0</v>
      </c>
      <c r="AR83" s="33">
        <f t="shared" si="251"/>
        <v>0</v>
      </c>
      <c r="AS83" s="33">
        <f t="shared" si="251"/>
        <v>0</v>
      </c>
      <c r="AT83" s="33">
        <f t="shared" si="251"/>
        <v>0</v>
      </c>
      <c r="AU83" s="33">
        <f t="shared" si="251"/>
        <v>0</v>
      </c>
      <c r="AV83" s="33">
        <f t="shared" si="251"/>
        <v>0</v>
      </c>
      <c r="AW83" s="33">
        <f t="shared" si="251"/>
        <v>0</v>
      </c>
      <c r="AX83" s="33">
        <f t="shared" si="251"/>
        <v>0</v>
      </c>
      <c r="AY83" s="33">
        <f t="shared" si="251"/>
        <v>0</v>
      </c>
      <c r="AZ83" s="34">
        <f t="shared" si="251"/>
        <v>0</v>
      </c>
      <c r="BA83" s="33">
        <f t="shared" si="251"/>
        <v>0</v>
      </c>
      <c r="BB83" s="33">
        <f t="shared" si="251"/>
        <v>0</v>
      </c>
      <c r="BC83" s="33">
        <f t="shared" si="251"/>
        <v>0</v>
      </c>
      <c r="BD83" s="33">
        <f t="shared" si="251"/>
        <v>0</v>
      </c>
      <c r="BE83" s="33">
        <f t="shared" si="251"/>
        <v>0</v>
      </c>
      <c r="BF83" s="33">
        <f t="shared" si="251"/>
        <v>0</v>
      </c>
      <c r="BG83" s="33">
        <f t="shared" si="251"/>
        <v>0</v>
      </c>
      <c r="BH83" s="33">
        <f t="shared" si="251"/>
        <v>0</v>
      </c>
      <c r="BI83" s="33">
        <f t="shared" si="251"/>
        <v>0</v>
      </c>
      <c r="BJ83" s="33">
        <f t="shared" si="251"/>
        <v>0</v>
      </c>
      <c r="BK83" s="33">
        <f t="shared" si="251"/>
        <v>0</v>
      </c>
      <c r="BL83" s="34">
        <f t="shared" si="251"/>
        <v>0</v>
      </c>
      <c r="BM83" s="33">
        <f t="shared" si="252"/>
        <v>0</v>
      </c>
      <c r="BN83" s="33">
        <f t="shared" si="253"/>
        <v>0</v>
      </c>
      <c r="BO83" s="33">
        <f t="shared" si="254"/>
        <v>0</v>
      </c>
      <c r="BP83" s="33">
        <f t="shared" si="255"/>
        <v>0</v>
      </c>
      <c r="BQ83" s="33">
        <f t="shared" si="256"/>
        <v>0</v>
      </c>
      <c r="BR83" s="33">
        <f t="shared" si="257"/>
        <v>0</v>
      </c>
      <c r="BS83" s="33">
        <f t="shared" si="258"/>
        <v>0</v>
      </c>
      <c r="BT83" s="33">
        <f t="shared" si="259"/>
        <v>0</v>
      </c>
      <c r="BU83" s="33">
        <f t="shared" si="260"/>
        <v>0</v>
      </c>
      <c r="BV83" s="33">
        <f t="shared" si="261"/>
        <v>0</v>
      </c>
      <c r="BW83" s="33">
        <f t="shared" si="262"/>
        <v>0</v>
      </c>
      <c r="BX83" s="34">
        <f t="shared" si="263"/>
        <v>0</v>
      </c>
      <c r="BY83" s="16"/>
      <c r="BZ83" s="24">
        <f t="shared" si="246"/>
        <v>0</v>
      </c>
      <c r="CA83" s="24">
        <f t="shared" si="247"/>
        <v>18474.129999999997</v>
      </c>
      <c r="CB83" s="24">
        <f t="shared" si="248"/>
        <v>0</v>
      </c>
      <c r="CC83" s="24">
        <f>SUM(AC83:AZ83)</f>
        <v>0</v>
      </c>
      <c r="CD83" s="24">
        <f t="shared" si="249"/>
        <v>0</v>
      </c>
      <c r="CE83" s="24">
        <f>SUM(BM83:BX83)</f>
        <v>0</v>
      </c>
      <c r="CF83" s="152"/>
    </row>
    <row r="84" spans="2:84" ht="12.75" customHeight="1" collapsed="1" x14ac:dyDescent="0.3">
      <c r="B84" s="605" t="s">
        <v>202</v>
      </c>
      <c r="C84" s="612" t="s">
        <v>203</v>
      </c>
      <c r="D84" s="605"/>
      <c r="E84" s="33"/>
      <c r="F84" s="33"/>
      <c r="G84" s="33"/>
      <c r="H84" s="33"/>
      <c r="I84" s="33"/>
      <c r="J84" s="33"/>
      <c r="K84" s="33"/>
      <c r="L84" s="33"/>
      <c r="M84" s="33"/>
      <c r="N84" s="33"/>
      <c r="O84" s="33"/>
      <c r="P84" s="34"/>
      <c r="Q84" s="33">
        <f>(SUMIF($C$95:$C$151,$C84,Q$95:Q$151)-SUMIF($C$95:$C$151,$C84,P$95:P$151))-102401+7625.01</f>
        <v>7523.01</v>
      </c>
      <c r="R84" s="33">
        <f t="shared" si="251"/>
        <v>-124</v>
      </c>
      <c r="S84" s="33">
        <f t="shared" si="251"/>
        <v>-282.55</v>
      </c>
      <c r="T84" s="33">
        <f t="shared" si="251"/>
        <v>-120660</v>
      </c>
      <c r="U84" s="33">
        <f t="shared" si="251"/>
        <v>-214</v>
      </c>
      <c r="V84" s="33">
        <f t="shared" si="251"/>
        <v>-378.33999999999651</v>
      </c>
      <c r="W84" s="33">
        <f t="shared" si="251"/>
        <v>-373.73999999999069</v>
      </c>
      <c r="X84" s="33">
        <f t="shared" si="251"/>
        <v>-938</v>
      </c>
      <c r="Y84" s="33">
        <f t="shared" si="251"/>
        <v>-153</v>
      </c>
      <c r="Z84" s="33">
        <f>(SUMIF($C$94:$C$150,$C84,Z$94:Z$150)-SUMIF($C$94:$C$150,$C84,Y$94:Y$150))-7185.79000000003</f>
        <v>-7395.79000000003</v>
      </c>
      <c r="AA84" s="33">
        <f t="shared" si="251"/>
        <v>-164.79000000000815</v>
      </c>
      <c r="AB84" s="34">
        <f t="shared" si="251"/>
        <v>-60139.000000000015</v>
      </c>
      <c r="AC84" s="33">
        <f t="shared" si="251"/>
        <v>-112</v>
      </c>
      <c r="AD84" s="33">
        <f t="shared" si="251"/>
        <v>0</v>
      </c>
      <c r="AE84" s="33">
        <f t="shared" si="251"/>
        <v>0</v>
      </c>
      <c r="AF84" s="33">
        <f t="shared" si="251"/>
        <v>0</v>
      </c>
      <c r="AG84" s="33">
        <f t="shared" si="251"/>
        <v>0</v>
      </c>
      <c r="AH84" s="33">
        <f t="shared" si="251"/>
        <v>0</v>
      </c>
      <c r="AI84" s="33">
        <f t="shared" si="251"/>
        <v>0</v>
      </c>
      <c r="AJ84" s="33">
        <f t="shared" si="251"/>
        <v>0</v>
      </c>
      <c r="AK84" s="33">
        <f t="shared" si="251"/>
        <v>0</v>
      </c>
      <c r="AL84" s="33">
        <f t="shared" si="251"/>
        <v>0</v>
      </c>
      <c r="AM84" s="33">
        <f t="shared" si="251"/>
        <v>0</v>
      </c>
      <c r="AN84" s="34">
        <f t="shared" si="251"/>
        <v>0</v>
      </c>
      <c r="AO84" s="33">
        <f t="shared" si="251"/>
        <v>0</v>
      </c>
      <c r="AP84" s="33">
        <f t="shared" si="251"/>
        <v>0</v>
      </c>
      <c r="AQ84" s="33">
        <f t="shared" si="251"/>
        <v>0</v>
      </c>
      <c r="AR84" s="33">
        <f t="shared" si="251"/>
        <v>0</v>
      </c>
      <c r="AS84" s="33">
        <f t="shared" si="251"/>
        <v>0</v>
      </c>
      <c r="AT84" s="33">
        <f t="shared" si="251"/>
        <v>0</v>
      </c>
      <c r="AU84" s="33">
        <f t="shared" si="251"/>
        <v>0</v>
      </c>
      <c r="AV84" s="33">
        <f t="shared" si="251"/>
        <v>0</v>
      </c>
      <c r="AW84" s="33">
        <f t="shared" si="251"/>
        <v>0</v>
      </c>
      <c r="AX84" s="33">
        <f t="shared" si="251"/>
        <v>0</v>
      </c>
      <c r="AY84" s="33">
        <f t="shared" si="251"/>
        <v>0</v>
      </c>
      <c r="AZ84" s="34">
        <f t="shared" si="251"/>
        <v>0</v>
      </c>
      <c r="BA84" s="33">
        <f t="shared" si="251"/>
        <v>0</v>
      </c>
      <c r="BB84" s="33">
        <f t="shared" si="251"/>
        <v>0</v>
      </c>
      <c r="BC84" s="33">
        <f t="shared" si="251"/>
        <v>0</v>
      </c>
      <c r="BD84" s="33">
        <f t="shared" si="251"/>
        <v>0</v>
      </c>
      <c r="BE84" s="33">
        <f t="shared" si="251"/>
        <v>0</v>
      </c>
      <c r="BF84" s="33">
        <f t="shared" si="251"/>
        <v>0</v>
      </c>
      <c r="BG84" s="33">
        <f t="shared" si="251"/>
        <v>0</v>
      </c>
      <c r="BH84" s="33">
        <f t="shared" si="251"/>
        <v>0</v>
      </c>
      <c r="BI84" s="33">
        <f t="shared" si="251"/>
        <v>0</v>
      </c>
      <c r="BJ84" s="33">
        <f t="shared" si="251"/>
        <v>0</v>
      </c>
      <c r="BK84" s="33">
        <f t="shared" si="251"/>
        <v>0</v>
      </c>
      <c r="BL84" s="34">
        <f t="shared" si="251"/>
        <v>0</v>
      </c>
      <c r="BM84" s="33">
        <f t="shared" si="252"/>
        <v>0</v>
      </c>
      <c r="BN84" s="33">
        <f t="shared" si="253"/>
        <v>0</v>
      </c>
      <c r="BO84" s="33">
        <f t="shared" si="254"/>
        <v>0</v>
      </c>
      <c r="BP84" s="33">
        <f t="shared" si="255"/>
        <v>0</v>
      </c>
      <c r="BQ84" s="33">
        <f t="shared" si="256"/>
        <v>0</v>
      </c>
      <c r="BR84" s="33">
        <f t="shared" si="257"/>
        <v>0</v>
      </c>
      <c r="BS84" s="33">
        <f t="shared" si="258"/>
        <v>0</v>
      </c>
      <c r="BT84" s="33">
        <f t="shared" si="259"/>
        <v>0</v>
      </c>
      <c r="BU84" s="33">
        <f t="shared" si="260"/>
        <v>0</v>
      </c>
      <c r="BV84" s="33">
        <f t="shared" si="261"/>
        <v>0</v>
      </c>
      <c r="BW84" s="33">
        <f t="shared" si="262"/>
        <v>0</v>
      </c>
      <c r="BX84" s="34">
        <f t="shared" si="263"/>
        <v>0</v>
      </c>
      <c r="BY84" s="16"/>
      <c r="BZ84" s="24">
        <f t="shared" si="246"/>
        <v>0</v>
      </c>
      <c r="CA84" s="24">
        <f t="shared" si="247"/>
        <v>-183300.2</v>
      </c>
      <c r="CB84" s="24">
        <f t="shared" si="248"/>
        <v>-112</v>
      </c>
      <c r="CC84" s="24">
        <f>SUM(AC84:AZ84)</f>
        <v>-112</v>
      </c>
      <c r="CD84" s="24">
        <f t="shared" si="249"/>
        <v>0</v>
      </c>
      <c r="CE84" s="24">
        <f>SUM(BM84:BX84)</f>
        <v>0</v>
      </c>
      <c r="CF84" s="152"/>
    </row>
    <row r="85" spans="2:84" ht="12.75" customHeight="1" x14ac:dyDescent="0.3">
      <c r="B85" s="623" t="s">
        <v>204</v>
      </c>
      <c r="C85" s="623"/>
      <c r="D85" s="623"/>
      <c r="E85" s="38"/>
      <c r="F85" s="38"/>
      <c r="G85" s="38"/>
      <c r="H85" s="38"/>
      <c r="I85" s="38"/>
      <c r="J85" s="38"/>
      <c r="K85" s="38"/>
      <c r="L85" s="38"/>
      <c r="M85" s="38"/>
      <c r="N85" s="38"/>
      <c r="O85" s="38"/>
      <c r="P85" s="37"/>
      <c r="Q85" s="38">
        <f t="shared" ref="Q85" si="264">SUM(Q81:Q84)</f>
        <v>7721.1900000000005</v>
      </c>
      <c r="R85" s="38">
        <f t="shared" ref="R85:BL85" si="265">SUM(R81:R84)</f>
        <v>-55</v>
      </c>
      <c r="S85" s="38">
        <f t="shared" si="265"/>
        <v>-282.55</v>
      </c>
      <c r="T85" s="38">
        <f t="shared" si="265"/>
        <v>-118560.74</v>
      </c>
      <c r="U85" s="38">
        <f t="shared" si="265"/>
        <v>2252.5200000000004</v>
      </c>
      <c r="V85" s="38">
        <f t="shared" si="265"/>
        <v>8562.6600000000035</v>
      </c>
      <c r="W85" s="38">
        <f t="shared" si="265"/>
        <v>1386.2600000000093</v>
      </c>
      <c r="X85" s="38">
        <f t="shared" si="265"/>
        <v>1171</v>
      </c>
      <c r="Y85" s="38">
        <f t="shared" si="265"/>
        <v>-153</v>
      </c>
      <c r="Z85" s="38">
        <f t="shared" si="265"/>
        <v>-6687.9300000000294</v>
      </c>
      <c r="AA85" s="38">
        <f t="shared" si="265"/>
        <v>-41.480000000010477</v>
      </c>
      <c r="AB85" s="37">
        <f t="shared" ref="AB85" si="266">SUM(AB81:AB84)</f>
        <v>-60139.000000000015</v>
      </c>
      <c r="AC85" s="38">
        <f t="shared" si="265"/>
        <v>-112</v>
      </c>
      <c r="AD85" s="38">
        <f t="shared" si="265"/>
        <v>0</v>
      </c>
      <c r="AE85" s="38">
        <f t="shared" si="265"/>
        <v>0</v>
      </c>
      <c r="AF85" s="38">
        <f t="shared" si="265"/>
        <v>0</v>
      </c>
      <c r="AG85" s="38">
        <f t="shared" si="265"/>
        <v>0</v>
      </c>
      <c r="AH85" s="38">
        <f t="shared" si="265"/>
        <v>0</v>
      </c>
      <c r="AI85" s="38">
        <f t="shared" si="265"/>
        <v>0</v>
      </c>
      <c r="AJ85" s="38">
        <f t="shared" si="265"/>
        <v>0</v>
      </c>
      <c r="AK85" s="38">
        <f t="shared" si="265"/>
        <v>0</v>
      </c>
      <c r="AL85" s="38">
        <f t="shared" si="265"/>
        <v>0</v>
      </c>
      <c r="AM85" s="38">
        <f t="shared" si="265"/>
        <v>0</v>
      </c>
      <c r="AN85" s="37">
        <f t="shared" si="265"/>
        <v>0</v>
      </c>
      <c r="AO85" s="38">
        <f t="shared" si="265"/>
        <v>0</v>
      </c>
      <c r="AP85" s="38">
        <f t="shared" si="265"/>
        <v>0</v>
      </c>
      <c r="AQ85" s="38">
        <f t="shared" si="265"/>
        <v>0</v>
      </c>
      <c r="AR85" s="38">
        <f t="shared" si="265"/>
        <v>0</v>
      </c>
      <c r="AS85" s="38">
        <f t="shared" si="265"/>
        <v>0</v>
      </c>
      <c r="AT85" s="38">
        <f t="shared" si="265"/>
        <v>0</v>
      </c>
      <c r="AU85" s="38">
        <f t="shared" si="265"/>
        <v>0</v>
      </c>
      <c r="AV85" s="38">
        <f t="shared" si="265"/>
        <v>0</v>
      </c>
      <c r="AW85" s="38">
        <f t="shared" si="265"/>
        <v>0</v>
      </c>
      <c r="AX85" s="38">
        <f t="shared" si="265"/>
        <v>0</v>
      </c>
      <c r="AY85" s="38">
        <f t="shared" si="265"/>
        <v>0</v>
      </c>
      <c r="AZ85" s="37">
        <f t="shared" si="265"/>
        <v>0</v>
      </c>
      <c r="BA85" s="38">
        <f t="shared" si="265"/>
        <v>0</v>
      </c>
      <c r="BB85" s="38">
        <f t="shared" si="265"/>
        <v>0</v>
      </c>
      <c r="BC85" s="38">
        <f t="shared" si="265"/>
        <v>0</v>
      </c>
      <c r="BD85" s="38">
        <f t="shared" si="265"/>
        <v>0</v>
      </c>
      <c r="BE85" s="38">
        <f t="shared" si="265"/>
        <v>0</v>
      </c>
      <c r="BF85" s="38">
        <f t="shared" si="265"/>
        <v>0</v>
      </c>
      <c r="BG85" s="38">
        <f t="shared" si="265"/>
        <v>0</v>
      </c>
      <c r="BH85" s="38">
        <f t="shared" si="265"/>
        <v>0</v>
      </c>
      <c r="BI85" s="38">
        <f t="shared" si="265"/>
        <v>0</v>
      </c>
      <c r="BJ85" s="38">
        <f t="shared" si="265"/>
        <v>0</v>
      </c>
      <c r="BK85" s="38">
        <f t="shared" si="265"/>
        <v>0</v>
      </c>
      <c r="BL85" s="37">
        <f t="shared" si="265"/>
        <v>0</v>
      </c>
      <c r="BM85" s="38">
        <f t="shared" ref="BM85:BX85" si="267">SUM(BM81:BM84)</f>
        <v>0</v>
      </c>
      <c r="BN85" s="38">
        <f t="shared" si="267"/>
        <v>0</v>
      </c>
      <c r="BO85" s="38">
        <f t="shared" si="267"/>
        <v>0</v>
      </c>
      <c r="BP85" s="38">
        <f t="shared" si="267"/>
        <v>0</v>
      </c>
      <c r="BQ85" s="38">
        <f t="shared" si="267"/>
        <v>0</v>
      </c>
      <c r="BR85" s="38">
        <f t="shared" si="267"/>
        <v>0</v>
      </c>
      <c r="BS85" s="38">
        <f t="shared" si="267"/>
        <v>0</v>
      </c>
      <c r="BT85" s="38">
        <f t="shared" si="267"/>
        <v>0</v>
      </c>
      <c r="BU85" s="38">
        <f t="shared" si="267"/>
        <v>0</v>
      </c>
      <c r="BV85" s="38">
        <f t="shared" si="267"/>
        <v>0</v>
      </c>
      <c r="BW85" s="38">
        <f t="shared" si="267"/>
        <v>0</v>
      </c>
      <c r="BX85" s="37">
        <f t="shared" si="267"/>
        <v>0</v>
      </c>
      <c r="BY85" s="40"/>
      <c r="BZ85" s="38">
        <f t="shared" ref="BZ85:CE85" si="268">SUM(BZ81:BZ84)</f>
        <v>0</v>
      </c>
      <c r="CA85" s="38">
        <f t="shared" si="268"/>
        <v>-164826.07</v>
      </c>
      <c r="CB85" s="38">
        <f t="shared" si="268"/>
        <v>-112</v>
      </c>
      <c r="CC85" s="38">
        <f t="shared" si="268"/>
        <v>-112</v>
      </c>
      <c r="CD85" s="38">
        <f t="shared" si="268"/>
        <v>0</v>
      </c>
      <c r="CE85" s="38">
        <f t="shared" si="268"/>
        <v>0</v>
      </c>
      <c r="CF85" s="152"/>
    </row>
    <row r="86" spans="2:84" ht="9" customHeight="1" x14ac:dyDescent="0.3">
      <c r="B86" s="605"/>
      <c r="C86" s="605"/>
      <c r="D86" s="605"/>
      <c r="E86" s="3"/>
      <c r="F86" s="3"/>
      <c r="G86" s="3"/>
      <c r="H86" s="3"/>
      <c r="I86" s="3"/>
      <c r="J86" s="3"/>
      <c r="K86" s="3"/>
      <c r="L86" s="3"/>
      <c r="M86" s="3"/>
      <c r="N86" s="3"/>
      <c r="O86" s="3"/>
      <c r="P86" s="16"/>
      <c r="Q86" s="3"/>
      <c r="R86" s="3"/>
      <c r="S86" s="3"/>
      <c r="T86" s="3"/>
      <c r="U86" s="3"/>
      <c r="V86" s="3"/>
      <c r="W86" s="3"/>
      <c r="X86" s="3"/>
      <c r="Y86" s="3"/>
      <c r="Z86" s="3"/>
      <c r="AA86" s="3"/>
      <c r="AB86" s="16"/>
      <c r="AC86" s="3"/>
      <c r="AD86" s="3"/>
      <c r="AE86" s="3"/>
      <c r="AF86" s="3"/>
      <c r="AG86" s="3"/>
      <c r="AH86" s="3"/>
      <c r="AI86" s="3"/>
      <c r="AJ86" s="3"/>
      <c r="AK86" s="3"/>
      <c r="AL86" s="3"/>
      <c r="AM86" s="3"/>
      <c r="AN86" s="16"/>
      <c r="AO86" s="3"/>
      <c r="AP86" s="3"/>
      <c r="AQ86" s="3"/>
      <c r="AR86" s="3"/>
      <c r="AS86" s="3"/>
      <c r="AT86" s="3"/>
      <c r="AU86" s="3"/>
      <c r="AV86" s="3"/>
      <c r="AW86" s="3"/>
      <c r="AX86" s="3"/>
      <c r="AY86" s="3"/>
      <c r="AZ86" s="16"/>
      <c r="BA86" s="3"/>
      <c r="BB86" s="3"/>
      <c r="BC86" s="3"/>
      <c r="BD86" s="3"/>
      <c r="BE86" s="3"/>
      <c r="BF86" s="3"/>
      <c r="BG86" s="3"/>
      <c r="BH86" s="3"/>
      <c r="BI86" s="3"/>
      <c r="BJ86" s="3"/>
      <c r="BK86" s="3"/>
      <c r="BL86" s="16"/>
      <c r="BM86" s="3"/>
      <c r="BN86" s="3"/>
      <c r="BO86" s="3"/>
      <c r="BP86" s="3"/>
      <c r="BQ86" s="3"/>
      <c r="BR86" s="3"/>
      <c r="BS86" s="3"/>
      <c r="BT86" s="3"/>
      <c r="BU86" s="3"/>
      <c r="BV86" s="3"/>
      <c r="BW86" s="3"/>
      <c r="BX86" s="16"/>
      <c r="BY86" s="16"/>
      <c r="BZ86" s="30"/>
      <c r="CA86" s="30"/>
      <c r="CB86" s="30"/>
      <c r="CC86" s="30"/>
      <c r="CD86" s="30"/>
      <c r="CE86" s="30"/>
      <c r="CF86" s="152"/>
    </row>
    <row r="87" spans="2:84" ht="12.65" customHeight="1" x14ac:dyDescent="0.3">
      <c r="B87" s="605" t="s">
        <v>205</v>
      </c>
      <c r="C87" s="605"/>
      <c r="D87" s="605"/>
      <c r="E87" s="39"/>
      <c r="F87" s="39"/>
      <c r="G87" s="39"/>
      <c r="H87" s="39"/>
      <c r="I87" s="39"/>
      <c r="J87" s="39"/>
      <c r="K87" s="39"/>
      <c r="L87" s="39"/>
      <c r="M87" s="39"/>
      <c r="N87" s="39"/>
      <c r="O87" s="39"/>
      <c r="P87" s="40"/>
      <c r="Q87" s="39">
        <f t="shared" ref="Q87" si="269">SUM(Q72,Q76,Q85)</f>
        <v>58267.789999999994</v>
      </c>
      <c r="R87" s="39">
        <f t="shared" ref="R87:BL87" si="270">SUM(R72,R76,R85)</f>
        <v>42643.000000000007</v>
      </c>
      <c r="S87" s="39">
        <f t="shared" si="270"/>
        <v>57171.85000000002</v>
      </c>
      <c r="T87" s="39">
        <f t="shared" si="270"/>
        <v>-84763.16</v>
      </c>
      <c r="U87" s="39">
        <f t="shared" si="270"/>
        <v>51457.89</v>
      </c>
      <c r="V87" s="39">
        <f t="shared" si="270"/>
        <v>32893.200000000026</v>
      </c>
      <c r="W87" s="39">
        <f t="shared" si="270"/>
        <v>77581.849999999977</v>
      </c>
      <c r="X87" s="39">
        <f t="shared" si="270"/>
        <v>-31535.500000000011</v>
      </c>
      <c r="Y87" s="39">
        <f t="shared" si="270"/>
        <v>65546.630000000048</v>
      </c>
      <c r="Z87" s="39">
        <f t="shared" si="270"/>
        <v>139191.61999999997</v>
      </c>
      <c r="AA87" s="39">
        <f t="shared" si="270"/>
        <v>5408.2800000000279</v>
      </c>
      <c r="AB87" s="40">
        <f t="shared" ref="AB87" si="271">SUM(AB72,AB76,AB85)</f>
        <v>-55862.049999999937</v>
      </c>
      <c r="AC87" s="39">
        <f t="shared" si="270"/>
        <v>57856.399999999943</v>
      </c>
      <c r="AD87" s="39">
        <f t="shared" si="270"/>
        <v>174360.08736666659</v>
      </c>
      <c r="AE87" s="39">
        <f t="shared" si="270"/>
        <v>55053.96369166665</v>
      </c>
      <c r="AF87" s="39">
        <f t="shared" si="270"/>
        <v>69126.094699999943</v>
      </c>
      <c r="AG87" s="39">
        <f t="shared" si="270"/>
        <v>123119.72807499992</v>
      </c>
      <c r="AH87" s="39">
        <f t="shared" si="270"/>
        <v>47398.968766666709</v>
      </c>
      <c r="AI87" s="39">
        <f t="shared" si="270"/>
        <v>93252.025674999983</v>
      </c>
      <c r="AJ87" s="39">
        <f t="shared" si="270"/>
        <v>76530.765850000083</v>
      </c>
      <c r="AK87" s="39">
        <f t="shared" si="270"/>
        <v>56258.579375000023</v>
      </c>
      <c r="AL87" s="39">
        <f t="shared" si="270"/>
        <v>162650.76986666664</v>
      </c>
      <c r="AM87" s="39">
        <f t="shared" si="270"/>
        <v>118399.6592916667</v>
      </c>
      <c r="AN87" s="40">
        <f t="shared" si="270"/>
        <v>122788.08571666671</v>
      </c>
      <c r="AO87" s="39">
        <f t="shared" si="270"/>
        <v>202789.27189999999</v>
      </c>
      <c r="AP87" s="39">
        <f t="shared" si="270"/>
        <v>249486.92790750001</v>
      </c>
      <c r="AQ87" s="39">
        <f t="shared" si="270"/>
        <v>219586.57807749999</v>
      </c>
      <c r="AR87" s="39">
        <f t="shared" si="270"/>
        <v>256250.32091166679</v>
      </c>
      <c r="AS87" s="39">
        <f t="shared" si="270"/>
        <v>310652.56308250001</v>
      </c>
      <c r="AT87" s="39">
        <f t="shared" si="270"/>
        <v>238663.45688916667</v>
      </c>
      <c r="AU87" s="39">
        <f t="shared" si="270"/>
        <v>297627.5892716666</v>
      </c>
      <c r="AV87" s="39">
        <f t="shared" si="270"/>
        <v>291684.6722225002</v>
      </c>
      <c r="AW87" s="39">
        <f t="shared" si="270"/>
        <v>263694.76960416662</v>
      </c>
      <c r="AX87" s="39">
        <f t="shared" si="270"/>
        <v>378332.55615750013</v>
      </c>
      <c r="AY87" s="39">
        <f t="shared" si="270"/>
        <v>350925.88055416662</v>
      </c>
      <c r="AZ87" s="40">
        <f t="shared" si="270"/>
        <v>343164.21765083331</v>
      </c>
      <c r="BA87" s="39">
        <f t="shared" si="270"/>
        <v>435131.22049000009</v>
      </c>
      <c r="BB87" s="39">
        <f t="shared" si="270"/>
        <v>480028.18642970815</v>
      </c>
      <c r="BC87" s="39">
        <f t="shared" si="270"/>
        <v>429431.74324087496</v>
      </c>
      <c r="BD87" s="39">
        <f t="shared" si="270"/>
        <v>481296.75798325002</v>
      </c>
      <c r="BE87" s="39">
        <f t="shared" si="270"/>
        <v>534820.74716179154</v>
      </c>
      <c r="BF87" s="39">
        <f t="shared" si="270"/>
        <v>473686.21783495822</v>
      </c>
      <c r="BG87" s="39">
        <f t="shared" si="270"/>
        <v>534798.99858925003</v>
      </c>
      <c r="BH87" s="39">
        <f t="shared" si="270"/>
        <v>534880.22743079183</v>
      </c>
      <c r="BI87" s="39">
        <f t="shared" si="270"/>
        <v>499459.95603854163</v>
      </c>
      <c r="BJ87" s="39">
        <f t="shared" si="270"/>
        <v>616682.59544220846</v>
      </c>
      <c r="BK87" s="39">
        <f t="shared" si="270"/>
        <v>601312.2336793748</v>
      </c>
      <c r="BL87" s="40">
        <f t="shared" si="270"/>
        <v>582333.88271154172</v>
      </c>
      <c r="BM87" s="39">
        <f t="shared" ref="BM87:BX87" si="272">SUM(BM72,BM76,BM85)</f>
        <v>689293.52787483332</v>
      </c>
      <c r="BN87" s="39">
        <f t="shared" si="272"/>
        <v>732616.15725691849</v>
      </c>
      <c r="BO87" s="39">
        <f t="shared" si="272"/>
        <v>695400.01387974387</v>
      </c>
      <c r="BP87" s="39">
        <f t="shared" si="272"/>
        <v>762072.04724409559</v>
      </c>
      <c r="BQ87" s="39">
        <f t="shared" si="272"/>
        <v>813623.21929585631</v>
      </c>
      <c r="BR87" s="39">
        <f t="shared" si="272"/>
        <v>753689.03863888141</v>
      </c>
      <c r="BS87" s="39">
        <f t="shared" si="272"/>
        <v>814206.94655086228</v>
      </c>
      <c r="BT87" s="39">
        <f t="shared" si="272"/>
        <v>815485.7827328397</v>
      </c>
      <c r="BU87" s="39">
        <f t="shared" si="272"/>
        <v>775239.80204942706</v>
      </c>
      <c r="BV87" s="39">
        <f t="shared" si="272"/>
        <v>883205.92054254364</v>
      </c>
      <c r="BW87" s="39">
        <f t="shared" si="272"/>
        <v>869858.61304413504</v>
      </c>
      <c r="BX87" s="40">
        <f t="shared" si="272"/>
        <v>842222.63972147694</v>
      </c>
      <c r="BY87" s="16"/>
      <c r="BZ87" s="30">
        <f t="shared" ref="BZ87:CE87" si="273">BZ85+BZ76+BZ72</f>
        <v>0</v>
      </c>
      <c r="CA87" s="30">
        <f t="shared" si="273"/>
        <v>358001.40000000014</v>
      </c>
      <c r="CB87" s="30">
        <f t="shared" si="273"/>
        <v>1156795.1283749999</v>
      </c>
      <c r="CC87" s="30">
        <f t="shared" si="273"/>
        <v>3402746.8042291673</v>
      </c>
      <c r="CD87" s="30">
        <f t="shared" si="273"/>
        <v>6203862.7670322917</v>
      </c>
      <c r="CE87" s="30">
        <f t="shared" si="273"/>
        <v>9446913.7088316139</v>
      </c>
      <c r="CF87" s="152"/>
    </row>
    <row r="88" spans="2:84" ht="9" customHeight="1" x14ac:dyDescent="0.3">
      <c r="B88" s="605"/>
      <c r="C88" s="605"/>
      <c r="D88" s="605"/>
      <c r="E88" s="3"/>
      <c r="F88" s="3"/>
      <c r="G88" s="3"/>
      <c r="H88" s="3"/>
      <c r="I88" s="3"/>
      <c r="J88" s="3"/>
      <c r="K88" s="3"/>
      <c r="L88" s="3"/>
      <c r="M88" s="3"/>
      <c r="N88" s="3"/>
      <c r="O88" s="3"/>
      <c r="P88" s="16"/>
      <c r="Q88" s="3"/>
      <c r="R88" s="3"/>
      <c r="S88" s="3"/>
      <c r="T88" s="3"/>
      <c r="U88" s="3"/>
      <c r="V88" s="3"/>
      <c r="W88" s="3"/>
      <c r="X88" s="3"/>
      <c r="Y88" s="3"/>
      <c r="Z88" s="3"/>
      <c r="AA88" s="3"/>
      <c r="AB88" s="16"/>
      <c r="AC88" s="3"/>
      <c r="AD88" s="3"/>
      <c r="AE88" s="3"/>
      <c r="AF88" s="3"/>
      <c r="AG88" s="3"/>
      <c r="AH88" s="3"/>
      <c r="AI88" s="3"/>
      <c r="AJ88" s="3"/>
      <c r="AK88" s="3"/>
      <c r="AL88" s="3"/>
      <c r="AM88" s="3"/>
      <c r="AN88" s="16"/>
      <c r="AO88" s="3"/>
      <c r="AP88" s="3"/>
      <c r="AQ88" s="3"/>
      <c r="AR88" s="3"/>
      <c r="AS88" s="3"/>
      <c r="AT88" s="3"/>
      <c r="AU88" s="3"/>
      <c r="AV88" s="3"/>
      <c r="AW88" s="3"/>
      <c r="AX88" s="3"/>
      <c r="AY88" s="3"/>
      <c r="AZ88" s="16"/>
      <c r="BA88" s="3"/>
      <c r="BB88" s="3"/>
      <c r="BC88" s="3"/>
      <c r="BD88" s="3"/>
      <c r="BE88" s="3"/>
      <c r="BF88" s="3"/>
      <c r="BG88" s="3"/>
      <c r="BH88" s="3"/>
      <c r="BI88" s="3"/>
      <c r="BJ88" s="3"/>
      <c r="BK88" s="3"/>
      <c r="BL88" s="16"/>
      <c r="BM88" s="3"/>
      <c r="BN88" s="3"/>
      <c r="BO88" s="3"/>
      <c r="BP88" s="3"/>
      <c r="BQ88" s="3"/>
      <c r="BR88" s="3"/>
      <c r="BS88" s="3"/>
      <c r="BT88" s="3"/>
      <c r="BU88" s="3"/>
      <c r="BV88" s="3"/>
      <c r="BW88" s="3"/>
      <c r="BX88" s="16"/>
      <c r="BY88" s="16"/>
      <c r="BZ88" s="30"/>
      <c r="CA88" s="30"/>
      <c r="CB88" s="30"/>
      <c r="CC88" s="30"/>
      <c r="CD88" s="30"/>
      <c r="CE88" s="30"/>
      <c r="CF88" s="152"/>
    </row>
    <row r="89" spans="2:84" ht="12.75" customHeight="1" x14ac:dyDescent="0.3">
      <c r="B89" s="558" t="s">
        <v>206</v>
      </c>
      <c r="C89" s="558"/>
      <c r="D89" s="558"/>
      <c r="E89" s="3"/>
      <c r="F89" s="24"/>
      <c r="G89" s="24"/>
      <c r="H89" s="24"/>
      <c r="I89" s="24"/>
      <c r="J89" s="24"/>
      <c r="K89" s="24"/>
      <c r="L89" s="24"/>
      <c r="M89" s="24"/>
      <c r="N89" s="24"/>
      <c r="O89" s="24"/>
      <c r="P89" s="25"/>
      <c r="Q89" s="24">
        <f t="shared" ref="Q89" si="274">P91</f>
        <v>521806.88</v>
      </c>
      <c r="R89" s="24">
        <f t="shared" ref="R89" si="275">Q91</f>
        <v>580074.67000000004</v>
      </c>
      <c r="S89" s="24">
        <f t="shared" ref="S89" si="276">R91</f>
        <v>622717.67000000004</v>
      </c>
      <c r="T89" s="24">
        <f t="shared" ref="T89" si="277">S91</f>
        <v>679889.52</v>
      </c>
      <c r="U89" s="24">
        <f t="shared" ref="U89" si="278">T91</f>
        <v>595126.36</v>
      </c>
      <c r="V89" s="24">
        <f t="shared" ref="V89" si="279">U91</f>
        <v>646584.25</v>
      </c>
      <c r="W89" s="24">
        <f t="shared" ref="W89" si="280">V91</f>
        <v>679477.45000000007</v>
      </c>
      <c r="X89" s="24">
        <f t="shared" ref="X89" si="281">W91</f>
        <v>757059.3</v>
      </c>
      <c r="Y89" s="24">
        <f t="shared" ref="Y89" si="282">X91</f>
        <v>725523.8</v>
      </c>
      <c r="Z89" s="24">
        <f t="shared" ref="Z89" si="283">Y91</f>
        <v>791070.43</v>
      </c>
      <c r="AA89" s="24">
        <f t="shared" ref="AA89:AB89" si="284">Z91</f>
        <v>930262.05</v>
      </c>
      <c r="AB89" s="25">
        <f t="shared" si="284"/>
        <v>935670.33000000007</v>
      </c>
      <c r="AC89" s="24">
        <f t="shared" ref="AC89" si="285">AB91</f>
        <v>879808.28000000014</v>
      </c>
      <c r="AD89" s="24">
        <f t="shared" ref="AD89" si="286">AC91</f>
        <v>937664.68</v>
      </c>
      <c r="AE89" s="24">
        <f t="shared" ref="AE89" si="287">AD91</f>
        <v>1112024.7673666666</v>
      </c>
      <c r="AF89" s="24">
        <f t="shared" ref="AF89" si="288">AE91</f>
        <v>1167078.7310583333</v>
      </c>
      <c r="AG89" s="24">
        <f t="shared" ref="AG89" si="289">AF91</f>
        <v>1236204.8257583333</v>
      </c>
      <c r="AH89" s="24">
        <f t="shared" ref="AH89" si="290">AG91</f>
        <v>1359324.5538333333</v>
      </c>
      <c r="AI89" s="24">
        <f t="shared" ref="AI89" si="291">AH91</f>
        <v>1406723.5226</v>
      </c>
      <c r="AJ89" s="24">
        <f t="shared" ref="AJ89" si="292">AI91</f>
        <v>1499975.548275</v>
      </c>
      <c r="AK89" s="24">
        <f t="shared" ref="AK89" si="293">AJ91</f>
        <v>1576506.314125</v>
      </c>
      <c r="AL89" s="24">
        <f t="shared" ref="AL89" si="294">AK91</f>
        <v>1632764.8935</v>
      </c>
      <c r="AM89" s="24">
        <f t="shared" ref="AM89" si="295">AL91</f>
        <v>1795415.6633666665</v>
      </c>
      <c r="AN89" s="25">
        <f t="shared" ref="AN89" si="296">AM91</f>
        <v>1913815.3226583332</v>
      </c>
      <c r="AO89" s="24">
        <f t="shared" ref="AO89" si="297">AN91</f>
        <v>2036603.4083749999</v>
      </c>
      <c r="AP89" s="24">
        <f t="shared" ref="AP89" si="298">AO91</f>
        <v>2239392.6802749997</v>
      </c>
      <c r="AQ89" s="24">
        <f t="shared" ref="AQ89" si="299">AP91</f>
        <v>2488879.6081824997</v>
      </c>
      <c r="AR89" s="24">
        <f t="shared" ref="AR89" si="300">AQ91</f>
        <v>2708466.1862599999</v>
      </c>
      <c r="AS89" s="24">
        <f t="shared" ref="AS89" si="301">AR91</f>
        <v>2964716.5071716667</v>
      </c>
      <c r="AT89" s="24">
        <f t="shared" ref="AT89" si="302">AS91</f>
        <v>3275369.0702541666</v>
      </c>
      <c r="AU89" s="24">
        <f t="shared" ref="AU89" si="303">AT91</f>
        <v>3514032.5271433331</v>
      </c>
      <c r="AV89" s="24">
        <f t="shared" ref="AV89" si="304">AU91</f>
        <v>3811660.1164149996</v>
      </c>
      <c r="AW89" s="24">
        <f t="shared" ref="AW89" si="305">AV91</f>
        <v>4103344.7886374998</v>
      </c>
      <c r="AX89" s="24">
        <f t="shared" ref="AX89" si="306">AW91</f>
        <v>4367039.5582416663</v>
      </c>
      <c r="AY89" s="24">
        <f t="shared" ref="AY89" si="307">AX91</f>
        <v>4745372.1143991668</v>
      </c>
      <c r="AZ89" s="25">
        <f t="shared" ref="AZ89" si="308">AY91</f>
        <v>5096297.9949533334</v>
      </c>
      <c r="BA89" s="24">
        <f t="shared" ref="BA89" si="309">AZ91</f>
        <v>5439462.2126041669</v>
      </c>
      <c r="BB89" s="24">
        <f t="shared" ref="BB89" si="310">BA91</f>
        <v>5874593.4330941672</v>
      </c>
      <c r="BC89" s="24">
        <f t="shared" ref="BC89" si="311">BB91</f>
        <v>6354621.6195238754</v>
      </c>
      <c r="BD89" s="24">
        <f t="shared" ref="BD89" si="312">BC91</f>
        <v>6784053.3627647506</v>
      </c>
      <c r="BE89" s="24">
        <f t="shared" ref="BE89" si="313">BD91</f>
        <v>7265350.1207480002</v>
      </c>
      <c r="BF89" s="24">
        <f t="shared" ref="BF89" si="314">BE91</f>
        <v>7800170.8679097919</v>
      </c>
      <c r="BG89" s="24">
        <f t="shared" ref="BG89" si="315">BF91</f>
        <v>8273857.0857447498</v>
      </c>
      <c r="BH89" s="24">
        <f t="shared" ref="BH89" si="316">BG91</f>
        <v>8808656.0843339991</v>
      </c>
      <c r="BI89" s="24">
        <f t="shared" ref="BI89" si="317">BH91</f>
        <v>9343536.3117647916</v>
      </c>
      <c r="BJ89" s="24">
        <f t="shared" ref="BJ89" si="318">BI91</f>
        <v>9842996.2678033337</v>
      </c>
      <c r="BK89" s="24">
        <f t="shared" ref="BK89" si="319">BJ91</f>
        <v>10459678.863245543</v>
      </c>
      <c r="BL89" s="25">
        <f t="shared" ref="BL89" si="320">BK91</f>
        <v>11060991.096924918</v>
      </c>
      <c r="BM89" s="24">
        <f t="shared" ref="BM89" si="321">BL91</f>
        <v>11643324.979636459</v>
      </c>
      <c r="BN89" s="24">
        <f t="shared" ref="BN89" si="322">BM91</f>
        <v>12332618.507511292</v>
      </c>
      <c r="BO89" s="24">
        <f t="shared" ref="BO89" si="323">BN91</f>
        <v>13065234.66476821</v>
      </c>
      <c r="BP89" s="24">
        <f t="shared" ref="BP89" si="324">BO91</f>
        <v>13760634.678647954</v>
      </c>
      <c r="BQ89" s="24">
        <f t="shared" ref="BQ89" si="325">BP91</f>
        <v>14522706.72589205</v>
      </c>
      <c r="BR89" s="24">
        <f t="shared" ref="BR89" si="326">BQ91</f>
        <v>15336329.945187906</v>
      </c>
      <c r="BS89" s="24">
        <f t="shared" ref="BS89" si="327">BR91</f>
        <v>16090018.983826786</v>
      </c>
      <c r="BT89" s="24">
        <f t="shared" ref="BT89" si="328">BS91</f>
        <v>16904225.930377647</v>
      </c>
      <c r="BU89" s="24">
        <f t="shared" ref="BU89" si="329">BT91</f>
        <v>17719711.713110488</v>
      </c>
      <c r="BV89" s="24">
        <f t="shared" ref="BV89" si="330">BU91</f>
        <v>18494951.515159916</v>
      </c>
      <c r="BW89" s="24">
        <f t="shared" ref="BW89" si="331">BV91</f>
        <v>19378157.435702458</v>
      </c>
      <c r="BX89" s="25">
        <f t="shared" ref="BX89" si="332">BW91</f>
        <v>20248016.048746593</v>
      </c>
      <c r="BY89" s="25"/>
      <c r="BZ89" s="24"/>
      <c r="CA89" s="24">
        <f>BZ91</f>
        <v>521806.88</v>
      </c>
      <c r="CB89" s="24">
        <f t="shared" ref="CB89:CC89" si="333">CA91</f>
        <v>521806.88</v>
      </c>
      <c r="CC89" s="24">
        <f t="shared" si="333"/>
        <v>1678602.0083749997</v>
      </c>
      <c r="CD89" s="24">
        <f t="shared" ref="CD89:CE89" si="334">CC91</f>
        <v>5081348.8126041666</v>
      </c>
      <c r="CE89" s="24">
        <f t="shared" si="334"/>
        <v>11285211.579636458</v>
      </c>
      <c r="CF89" s="152"/>
    </row>
    <row r="90" spans="2:84" ht="9" customHeight="1" x14ac:dyDescent="0.3">
      <c r="B90" s="605"/>
      <c r="C90" s="605"/>
      <c r="D90" s="605"/>
      <c r="E90" s="3"/>
      <c r="F90" s="3"/>
      <c r="G90" s="3"/>
      <c r="H90" s="3"/>
      <c r="I90" s="3"/>
      <c r="J90" s="3"/>
      <c r="K90" s="3"/>
      <c r="L90" s="3"/>
      <c r="M90" s="3"/>
      <c r="N90" s="3"/>
      <c r="O90" s="3"/>
      <c r="P90" s="16"/>
      <c r="Q90" s="3"/>
      <c r="R90" s="3"/>
      <c r="S90" s="3"/>
      <c r="T90" s="3"/>
      <c r="U90" s="3"/>
      <c r="V90" s="3"/>
      <c r="W90" s="3"/>
      <c r="X90" s="3"/>
      <c r="Y90" s="3"/>
      <c r="Z90" s="3"/>
      <c r="AA90" s="3"/>
      <c r="AB90" s="16"/>
      <c r="AC90" s="3"/>
      <c r="AD90" s="3"/>
      <c r="AE90" s="3"/>
      <c r="AF90" s="3"/>
      <c r="AG90" s="3"/>
      <c r="AH90" s="3"/>
      <c r="AI90" s="3"/>
      <c r="AJ90" s="3"/>
      <c r="AK90" s="3"/>
      <c r="AL90" s="3"/>
      <c r="AM90" s="3"/>
      <c r="AN90" s="16"/>
      <c r="AO90" s="3"/>
      <c r="AP90" s="3"/>
      <c r="AQ90" s="3"/>
      <c r="AR90" s="3"/>
      <c r="AS90" s="3"/>
      <c r="AT90" s="3"/>
      <c r="AU90" s="3"/>
      <c r="AV90" s="3"/>
      <c r="AW90" s="3"/>
      <c r="AX90" s="3"/>
      <c r="AY90" s="3"/>
      <c r="AZ90" s="16"/>
      <c r="BA90" s="3"/>
      <c r="BB90" s="3"/>
      <c r="BC90" s="3"/>
      <c r="BD90" s="3"/>
      <c r="BE90" s="3"/>
      <c r="BF90" s="3"/>
      <c r="BG90" s="3"/>
      <c r="BH90" s="3"/>
      <c r="BI90" s="3"/>
      <c r="BJ90" s="3"/>
      <c r="BK90" s="3"/>
      <c r="BL90" s="16"/>
      <c r="BM90" s="3"/>
      <c r="BN90" s="3"/>
      <c r="BO90" s="3"/>
      <c r="BP90" s="3"/>
      <c r="BQ90" s="3"/>
      <c r="BR90" s="3"/>
      <c r="BS90" s="3"/>
      <c r="BT90" s="3"/>
      <c r="BU90" s="3"/>
      <c r="BV90" s="3"/>
      <c r="BW90" s="3"/>
      <c r="BX90" s="16"/>
      <c r="BY90" s="16"/>
      <c r="BZ90" s="30"/>
      <c r="CA90" s="30"/>
      <c r="CB90" s="30"/>
      <c r="CC90" s="30"/>
      <c r="CD90" s="30"/>
      <c r="CE90" s="30"/>
      <c r="CF90" s="152"/>
    </row>
    <row r="91" spans="2:84" ht="12.75" customHeight="1" x14ac:dyDescent="0.3">
      <c r="B91" s="109" t="s">
        <v>207</v>
      </c>
      <c r="C91" s="109"/>
      <c r="D91" s="109"/>
      <c r="E91" s="38">
        <f>E97</f>
        <v>141303.57999999999</v>
      </c>
      <c r="F91" s="38">
        <f t="shared" ref="F91:P91" si="335">F97</f>
        <v>167456.04999999999</v>
      </c>
      <c r="G91" s="38">
        <f t="shared" si="335"/>
        <v>198643.63</v>
      </c>
      <c r="H91" s="38">
        <f t="shared" si="335"/>
        <v>250106.13</v>
      </c>
      <c r="I91" s="38">
        <f t="shared" si="335"/>
        <v>289541.37</v>
      </c>
      <c r="J91" s="38">
        <f t="shared" si="335"/>
        <v>323191.15000000002</v>
      </c>
      <c r="K91" s="38">
        <f t="shared" si="335"/>
        <v>373209.8</v>
      </c>
      <c r="L91" s="38">
        <f t="shared" si="335"/>
        <v>422050.75</v>
      </c>
      <c r="M91" s="38">
        <f t="shared" si="335"/>
        <v>462260.84</v>
      </c>
      <c r="N91" s="38">
        <f t="shared" si="335"/>
        <v>521143.61</v>
      </c>
      <c r="O91" s="38">
        <f t="shared" si="335"/>
        <v>568809.07999999996</v>
      </c>
      <c r="P91" s="37">
        <f t="shared" si="335"/>
        <v>521806.88</v>
      </c>
      <c r="Q91" s="38">
        <f t="shared" ref="Q91" si="336">SUM(Q89,Q87)</f>
        <v>580074.67000000004</v>
      </c>
      <c r="R91" s="38">
        <f t="shared" ref="R91:BL91" si="337">SUM(R89,R87)</f>
        <v>622717.67000000004</v>
      </c>
      <c r="S91" s="38">
        <f t="shared" si="337"/>
        <v>679889.52</v>
      </c>
      <c r="T91" s="38">
        <f t="shared" si="337"/>
        <v>595126.36</v>
      </c>
      <c r="U91" s="38">
        <f t="shared" si="337"/>
        <v>646584.25</v>
      </c>
      <c r="V91" s="38">
        <f t="shared" si="337"/>
        <v>679477.45000000007</v>
      </c>
      <c r="W91" s="38">
        <f t="shared" si="337"/>
        <v>757059.3</v>
      </c>
      <c r="X91" s="38">
        <f t="shared" si="337"/>
        <v>725523.8</v>
      </c>
      <c r="Y91" s="38">
        <f t="shared" si="337"/>
        <v>791070.43</v>
      </c>
      <c r="Z91" s="38">
        <f t="shared" si="337"/>
        <v>930262.05</v>
      </c>
      <c r="AA91" s="38">
        <f t="shared" si="337"/>
        <v>935670.33000000007</v>
      </c>
      <c r="AB91" s="37">
        <f t="shared" ref="AB91" si="338">SUM(AB89,AB87)</f>
        <v>879808.28000000014</v>
      </c>
      <c r="AC91" s="38">
        <f t="shared" si="337"/>
        <v>937664.68</v>
      </c>
      <c r="AD91" s="38">
        <f t="shared" si="337"/>
        <v>1112024.7673666666</v>
      </c>
      <c r="AE91" s="38">
        <f t="shared" si="337"/>
        <v>1167078.7310583333</v>
      </c>
      <c r="AF91" s="38">
        <f t="shared" si="337"/>
        <v>1236204.8257583333</v>
      </c>
      <c r="AG91" s="38">
        <f t="shared" si="337"/>
        <v>1359324.5538333333</v>
      </c>
      <c r="AH91" s="38">
        <f t="shared" si="337"/>
        <v>1406723.5226</v>
      </c>
      <c r="AI91" s="38">
        <f t="shared" si="337"/>
        <v>1499975.548275</v>
      </c>
      <c r="AJ91" s="38">
        <f t="shared" si="337"/>
        <v>1576506.314125</v>
      </c>
      <c r="AK91" s="38">
        <f t="shared" si="337"/>
        <v>1632764.8935</v>
      </c>
      <c r="AL91" s="38">
        <f t="shared" si="337"/>
        <v>1795415.6633666665</v>
      </c>
      <c r="AM91" s="38">
        <f t="shared" si="337"/>
        <v>1913815.3226583332</v>
      </c>
      <c r="AN91" s="37">
        <f t="shared" si="337"/>
        <v>2036603.4083749999</v>
      </c>
      <c r="AO91" s="38">
        <f t="shared" si="337"/>
        <v>2239392.6802749997</v>
      </c>
      <c r="AP91" s="38">
        <f t="shared" si="337"/>
        <v>2488879.6081824997</v>
      </c>
      <c r="AQ91" s="38">
        <f t="shared" si="337"/>
        <v>2708466.1862599999</v>
      </c>
      <c r="AR91" s="38">
        <f t="shared" si="337"/>
        <v>2964716.5071716667</v>
      </c>
      <c r="AS91" s="38">
        <f t="shared" si="337"/>
        <v>3275369.0702541666</v>
      </c>
      <c r="AT91" s="38">
        <f t="shared" si="337"/>
        <v>3514032.5271433331</v>
      </c>
      <c r="AU91" s="38">
        <f t="shared" si="337"/>
        <v>3811660.1164149996</v>
      </c>
      <c r="AV91" s="38">
        <f t="shared" si="337"/>
        <v>4103344.7886374998</v>
      </c>
      <c r="AW91" s="38">
        <f t="shared" si="337"/>
        <v>4367039.5582416663</v>
      </c>
      <c r="AX91" s="38">
        <f t="shared" si="337"/>
        <v>4745372.1143991668</v>
      </c>
      <c r="AY91" s="38">
        <f t="shared" si="337"/>
        <v>5096297.9949533334</v>
      </c>
      <c r="AZ91" s="37">
        <f t="shared" si="337"/>
        <v>5439462.2126041669</v>
      </c>
      <c r="BA91" s="38">
        <f t="shared" si="337"/>
        <v>5874593.4330941672</v>
      </c>
      <c r="BB91" s="38">
        <f t="shared" si="337"/>
        <v>6354621.6195238754</v>
      </c>
      <c r="BC91" s="38">
        <f t="shared" si="337"/>
        <v>6784053.3627647506</v>
      </c>
      <c r="BD91" s="38">
        <f t="shared" si="337"/>
        <v>7265350.1207480002</v>
      </c>
      <c r="BE91" s="38">
        <f t="shared" si="337"/>
        <v>7800170.8679097919</v>
      </c>
      <c r="BF91" s="38">
        <f t="shared" si="337"/>
        <v>8273857.0857447498</v>
      </c>
      <c r="BG91" s="38">
        <f t="shared" si="337"/>
        <v>8808656.0843339991</v>
      </c>
      <c r="BH91" s="38">
        <f t="shared" si="337"/>
        <v>9343536.3117647916</v>
      </c>
      <c r="BI91" s="38">
        <f t="shared" si="337"/>
        <v>9842996.2678033337</v>
      </c>
      <c r="BJ91" s="38">
        <f t="shared" si="337"/>
        <v>10459678.863245543</v>
      </c>
      <c r="BK91" s="38">
        <f t="shared" si="337"/>
        <v>11060991.096924918</v>
      </c>
      <c r="BL91" s="37">
        <f t="shared" si="337"/>
        <v>11643324.979636459</v>
      </c>
      <c r="BM91" s="38">
        <f t="shared" ref="BM91:BX91" si="339">SUM(BM89,BM87)</f>
        <v>12332618.507511292</v>
      </c>
      <c r="BN91" s="38">
        <f t="shared" si="339"/>
        <v>13065234.66476821</v>
      </c>
      <c r="BO91" s="38">
        <f t="shared" si="339"/>
        <v>13760634.678647954</v>
      </c>
      <c r="BP91" s="38">
        <f t="shared" si="339"/>
        <v>14522706.72589205</v>
      </c>
      <c r="BQ91" s="38">
        <f t="shared" si="339"/>
        <v>15336329.945187906</v>
      </c>
      <c r="BR91" s="38">
        <f t="shared" si="339"/>
        <v>16090018.983826786</v>
      </c>
      <c r="BS91" s="38">
        <f t="shared" si="339"/>
        <v>16904225.930377647</v>
      </c>
      <c r="BT91" s="38">
        <f t="shared" si="339"/>
        <v>17719711.713110488</v>
      </c>
      <c r="BU91" s="38">
        <f t="shared" si="339"/>
        <v>18494951.515159916</v>
      </c>
      <c r="BV91" s="38">
        <f t="shared" si="339"/>
        <v>19378157.435702458</v>
      </c>
      <c r="BW91" s="38">
        <f t="shared" si="339"/>
        <v>20248016.048746593</v>
      </c>
      <c r="BX91" s="37">
        <f t="shared" si="339"/>
        <v>21090238.688468069</v>
      </c>
      <c r="BY91" s="16"/>
      <c r="BZ91" s="38">
        <f>BZ97</f>
        <v>521806.88</v>
      </c>
      <c r="CA91" s="38">
        <f>P91</f>
        <v>521806.88</v>
      </c>
      <c r="CB91" s="38">
        <f>SUM(CB87,CB89)</f>
        <v>1678602.0083749997</v>
      </c>
      <c r="CC91" s="38">
        <f>SUM(CC87,CC89)</f>
        <v>5081348.8126041666</v>
      </c>
      <c r="CD91" s="38">
        <f>SUM(CD87,CD89)</f>
        <v>11285211.579636458</v>
      </c>
      <c r="CE91" s="38">
        <f>SUM(CE87,CE89)</f>
        <v>20732125.28846807</v>
      </c>
      <c r="CF91" s="152"/>
    </row>
    <row r="92" spans="2:84" ht="9" customHeight="1" thickBot="1" x14ac:dyDescent="0.35">
      <c r="B92" s="616"/>
      <c r="C92" s="616"/>
      <c r="D92" s="616"/>
      <c r="E92" s="617"/>
      <c r="F92" s="617"/>
      <c r="G92" s="617"/>
      <c r="H92" s="617"/>
      <c r="I92" s="617"/>
      <c r="J92" s="617"/>
      <c r="K92" s="617"/>
      <c r="L92" s="617"/>
      <c r="M92" s="617"/>
      <c r="N92" s="617"/>
      <c r="O92" s="617"/>
      <c r="P92" s="619"/>
      <c r="Q92" s="617"/>
      <c r="R92" s="617"/>
      <c r="S92" s="617"/>
      <c r="T92" s="617"/>
      <c r="U92" s="617"/>
      <c r="V92" s="617"/>
      <c r="W92" s="617"/>
      <c r="X92" s="617"/>
      <c r="Y92" s="617"/>
      <c r="Z92" s="617"/>
      <c r="AA92" s="617"/>
      <c r="AB92" s="619"/>
      <c r="AC92" s="617"/>
      <c r="AD92" s="617"/>
      <c r="AE92" s="617"/>
      <c r="AF92" s="617"/>
      <c r="AG92" s="617"/>
      <c r="AH92" s="617"/>
      <c r="AI92" s="617"/>
      <c r="AJ92" s="617"/>
      <c r="AK92" s="617"/>
      <c r="AL92" s="617"/>
      <c r="AM92" s="617"/>
      <c r="AN92" s="619"/>
      <c r="AO92" s="617"/>
      <c r="AP92" s="617"/>
      <c r="AQ92" s="617"/>
      <c r="AR92" s="617"/>
      <c r="AS92" s="617"/>
      <c r="AT92" s="617"/>
      <c r="AU92" s="617"/>
      <c r="AV92" s="617"/>
      <c r="AW92" s="617"/>
      <c r="AX92" s="617"/>
      <c r="AY92" s="617"/>
      <c r="AZ92" s="619"/>
      <c r="BA92" s="617"/>
      <c r="BB92" s="617"/>
      <c r="BC92" s="617"/>
      <c r="BD92" s="617"/>
      <c r="BE92" s="617"/>
      <c r="BF92" s="617"/>
      <c r="BG92" s="617"/>
      <c r="BH92" s="617"/>
      <c r="BI92" s="617"/>
      <c r="BJ92" s="617"/>
      <c r="BK92" s="617"/>
      <c r="BL92" s="619"/>
      <c r="BM92" s="617"/>
      <c r="BN92" s="617"/>
      <c r="BO92" s="617"/>
      <c r="BP92" s="617"/>
      <c r="BQ92" s="617"/>
      <c r="BR92" s="617"/>
      <c r="BS92" s="617"/>
      <c r="BT92" s="617"/>
      <c r="BU92" s="617"/>
      <c r="BV92" s="617"/>
      <c r="BW92" s="617"/>
      <c r="BX92" s="619"/>
      <c r="BY92" s="619"/>
      <c r="BZ92" s="617"/>
      <c r="CA92" s="617"/>
      <c r="CB92" s="617"/>
      <c r="CC92" s="617"/>
      <c r="CD92" s="617"/>
      <c r="CE92" s="617"/>
      <c r="CF92" s="152"/>
    </row>
    <row r="93" spans="2:84" ht="9" customHeight="1" x14ac:dyDescent="0.3">
      <c r="B93" s="605"/>
      <c r="C93" s="605"/>
      <c r="D93" s="605"/>
      <c r="E93" s="3"/>
      <c r="F93" s="3"/>
      <c r="G93" s="3"/>
      <c r="H93" s="3"/>
      <c r="I93" s="3"/>
      <c r="J93" s="3"/>
      <c r="K93" s="3"/>
      <c r="L93" s="3"/>
      <c r="M93" s="3"/>
      <c r="N93" s="3"/>
      <c r="O93" s="3"/>
      <c r="P93" s="16"/>
      <c r="Q93" s="3"/>
      <c r="R93" s="3"/>
      <c r="S93" s="3"/>
      <c r="T93" s="3"/>
      <c r="U93" s="3"/>
      <c r="V93" s="3"/>
      <c r="W93" s="3"/>
      <c r="X93" s="3"/>
      <c r="Y93" s="3"/>
      <c r="Z93" s="3"/>
      <c r="AA93" s="3"/>
      <c r="AB93" s="16"/>
      <c r="AC93" s="3"/>
      <c r="AD93" s="3"/>
      <c r="AE93" s="3"/>
      <c r="AF93" s="3"/>
      <c r="AG93" s="3"/>
      <c r="AH93" s="3"/>
      <c r="AI93" s="3"/>
      <c r="AJ93" s="3"/>
      <c r="AK93" s="3"/>
      <c r="AL93" s="3"/>
      <c r="AM93" s="3"/>
      <c r="AN93" s="16"/>
      <c r="AO93" s="3"/>
      <c r="AP93" s="3"/>
      <c r="AQ93" s="3"/>
      <c r="AR93" s="3"/>
      <c r="AS93" s="3"/>
      <c r="AT93" s="3"/>
      <c r="AU93" s="3"/>
      <c r="AV93" s="3"/>
      <c r="AW93" s="3"/>
      <c r="AX93" s="3"/>
      <c r="AY93" s="3"/>
      <c r="AZ93" s="16"/>
      <c r="BA93" s="3"/>
      <c r="BB93" s="3"/>
      <c r="BC93" s="3"/>
      <c r="BD93" s="3"/>
      <c r="BE93" s="3"/>
      <c r="BF93" s="3"/>
      <c r="BG93" s="3"/>
      <c r="BH93" s="3"/>
      <c r="BI93" s="3"/>
      <c r="BJ93" s="3"/>
      <c r="BK93" s="3"/>
      <c r="BL93" s="16"/>
      <c r="BM93" s="3"/>
      <c r="BN93" s="3"/>
      <c r="BO93" s="3"/>
      <c r="BP93" s="3"/>
      <c r="BQ93" s="3"/>
      <c r="BR93" s="3"/>
      <c r="BS93" s="3"/>
      <c r="BT93" s="3"/>
      <c r="BU93" s="3"/>
      <c r="BV93" s="3"/>
      <c r="BW93" s="3"/>
      <c r="BX93" s="16"/>
      <c r="BY93" s="16"/>
      <c r="BZ93" s="3"/>
      <c r="CA93" s="3"/>
      <c r="CB93" s="3"/>
      <c r="CC93" s="3"/>
      <c r="CD93" s="3"/>
      <c r="CE93" s="3"/>
      <c r="CF93" s="152"/>
    </row>
    <row r="94" spans="2:84" ht="12.75" customHeight="1" x14ac:dyDescent="0.3">
      <c r="B94" s="602" t="s">
        <v>208</v>
      </c>
      <c r="C94" s="602"/>
      <c r="D94" s="602"/>
      <c r="E94" s="3"/>
      <c r="F94" s="3"/>
      <c r="G94" s="3"/>
      <c r="H94" s="3"/>
      <c r="I94" s="3"/>
      <c r="J94" s="3"/>
      <c r="K94" s="3"/>
      <c r="L94" s="3"/>
      <c r="M94" s="3"/>
      <c r="N94" s="3"/>
      <c r="O94" s="3"/>
      <c r="P94" s="16"/>
      <c r="Q94" s="3"/>
      <c r="R94" s="3"/>
      <c r="S94" s="3"/>
      <c r="T94" s="3"/>
      <c r="U94" s="3"/>
      <c r="V94" s="3"/>
      <c r="W94" s="3"/>
      <c r="X94" s="3"/>
      <c r="Y94" s="3"/>
      <c r="Z94" s="3"/>
      <c r="AA94" s="3"/>
      <c r="AB94" s="16"/>
      <c r="AC94" s="3"/>
      <c r="AD94" s="3"/>
      <c r="AE94" s="3"/>
      <c r="AF94" s="3"/>
      <c r="AG94" s="3"/>
      <c r="AH94" s="3"/>
      <c r="AI94" s="3"/>
      <c r="AJ94" s="3"/>
      <c r="AK94" s="3"/>
      <c r="AL94" s="3"/>
      <c r="AM94" s="3"/>
      <c r="AN94" s="16"/>
      <c r="AO94" s="3"/>
      <c r="AP94" s="3"/>
      <c r="AQ94" s="3"/>
      <c r="AR94" s="3"/>
      <c r="AS94" s="3"/>
      <c r="AT94" s="3"/>
      <c r="AU94" s="3"/>
      <c r="AV94" s="3"/>
      <c r="AW94" s="3"/>
      <c r="AX94" s="3"/>
      <c r="AY94" s="3"/>
      <c r="AZ94" s="16"/>
      <c r="BA94" s="3"/>
      <c r="BB94" s="3"/>
      <c r="BC94" s="3"/>
      <c r="BD94" s="3"/>
      <c r="BE94" s="3"/>
      <c r="BF94" s="3"/>
      <c r="BG94" s="3"/>
      <c r="BH94" s="3"/>
      <c r="BI94" s="3"/>
      <c r="BJ94" s="3"/>
      <c r="BK94" s="3"/>
      <c r="BL94" s="16"/>
      <c r="BM94" s="3"/>
      <c r="BN94" s="3"/>
      <c r="BO94" s="3"/>
      <c r="BP94" s="3"/>
      <c r="BQ94" s="3"/>
      <c r="BR94" s="3"/>
      <c r="BS94" s="3"/>
      <c r="BT94" s="3"/>
      <c r="BU94" s="3"/>
      <c r="BV94" s="3"/>
      <c r="BW94" s="3"/>
      <c r="BX94" s="16"/>
      <c r="BY94" s="16"/>
      <c r="BZ94" s="30"/>
      <c r="CA94" s="30"/>
      <c r="CB94" s="30"/>
      <c r="CC94" s="30"/>
      <c r="CD94" s="30"/>
      <c r="CE94" s="30"/>
      <c r="CF94" s="152"/>
    </row>
    <row r="95" spans="2:84" ht="9" customHeight="1" x14ac:dyDescent="0.3">
      <c r="B95" s="605"/>
      <c r="C95" s="605"/>
      <c r="D95" s="605"/>
      <c r="E95" s="3"/>
      <c r="F95" s="3"/>
      <c r="G95" s="3"/>
      <c r="H95" s="3"/>
      <c r="I95" s="3"/>
      <c r="J95" s="3"/>
      <c r="K95" s="3"/>
      <c r="L95" s="3"/>
      <c r="M95" s="3"/>
      <c r="N95" s="3"/>
      <c r="O95" s="3"/>
      <c r="P95" s="16"/>
      <c r="Q95" s="3"/>
      <c r="R95" s="3"/>
      <c r="S95" s="3"/>
      <c r="T95" s="3"/>
      <c r="U95" s="3"/>
      <c r="V95" s="3"/>
      <c r="W95" s="3"/>
      <c r="X95" s="3"/>
      <c r="Y95" s="3"/>
      <c r="Z95" s="3"/>
      <c r="AA95" s="3"/>
      <c r="AB95" s="16"/>
      <c r="AC95" s="3"/>
      <c r="AD95" s="3"/>
      <c r="AE95" s="3"/>
      <c r="AF95" s="3"/>
      <c r="AG95" s="3"/>
      <c r="AH95" s="3"/>
      <c r="AI95" s="3"/>
      <c r="AJ95" s="3"/>
      <c r="AK95" s="3"/>
      <c r="AL95" s="3"/>
      <c r="AM95" s="3"/>
      <c r="AN95" s="16"/>
      <c r="AO95" s="3"/>
      <c r="AP95" s="3"/>
      <c r="AQ95" s="3"/>
      <c r="AR95" s="3"/>
      <c r="AS95" s="3"/>
      <c r="AT95" s="3"/>
      <c r="AU95" s="3"/>
      <c r="AV95" s="3"/>
      <c r="AW95" s="3"/>
      <c r="AX95" s="3"/>
      <c r="AY95" s="3"/>
      <c r="AZ95" s="16"/>
      <c r="BA95" s="3"/>
      <c r="BB95" s="3"/>
      <c r="BC95" s="3"/>
      <c r="BD95" s="3"/>
      <c r="BE95" s="3"/>
      <c r="BF95" s="3"/>
      <c r="BG95" s="3"/>
      <c r="BH95" s="3"/>
      <c r="BI95" s="3"/>
      <c r="BJ95" s="3"/>
      <c r="BK95" s="3"/>
      <c r="BL95" s="16"/>
      <c r="BM95" s="3"/>
      <c r="BN95" s="3"/>
      <c r="BO95" s="3"/>
      <c r="BP95" s="3"/>
      <c r="BQ95" s="3"/>
      <c r="BR95" s="3"/>
      <c r="BS95" s="3"/>
      <c r="BT95" s="3"/>
      <c r="BU95" s="3"/>
      <c r="BV95" s="3"/>
      <c r="BW95" s="3"/>
      <c r="BX95" s="16"/>
      <c r="BY95" s="16"/>
      <c r="BZ95" s="30"/>
      <c r="CA95" s="30"/>
      <c r="CB95" s="30"/>
      <c r="CC95" s="30"/>
      <c r="CD95" s="30"/>
      <c r="CE95" s="30"/>
      <c r="CF95" s="152"/>
    </row>
    <row r="96" spans="2:84" ht="12.75" customHeight="1" x14ac:dyDescent="0.3">
      <c r="B96" s="626" t="s">
        <v>209</v>
      </c>
      <c r="C96" s="626"/>
      <c r="D96" s="626"/>
      <c r="E96" s="3"/>
      <c r="F96" s="3"/>
      <c r="G96" s="3"/>
      <c r="H96" s="3"/>
      <c r="I96" s="3"/>
      <c r="J96" s="3"/>
      <c r="K96" s="3"/>
      <c r="L96" s="3"/>
      <c r="M96" s="3"/>
      <c r="N96" s="3"/>
      <c r="O96" s="3"/>
      <c r="P96" s="16"/>
      <c r="Q96" s="3"/>
      <c r="R96" s="3"/>
      <c r="S96" s="3"/>
      <c r="T96" s="3"/>
      <c r="U96" s="3"/>
      <c r="V96" s="3"/>
      <c r="W96" s="3"/>
      <c r="X96" s="3"/>
      <c r="Y96" s="3"/>
      <c r="Z96" s="3"/>
      <c r="AA96" s="3"/>
      <c r="AB96" s="16"/>
      <c r="AC96" s="3"/>
      <c r="AD96" s="3"/>
      <c r="AE96" s="3"/>
      <c r="AF96" s="3"/>
      <c r="AG96" s="3"/>
      <c r="AH96" s="3"/>
      <c r="AI96" s="3"/>
      <c r="AJ96" s="3"/>
      <c r="AK96" s="3"/>
      <c r="AL96" s="3"/>
      <c r="AM96" s="3"/>
      <c r="AN96" s="16"/>
      <c r="AO96" s="3"/>
      <c r="AP96" s="3"/>
      <c r="AQ96" s="3"/>
      <c r="AR96" s="3"/>
      <c r="AS96" s="3"/>
      <c r="AT96" s="3"/>
      <c r="AU96" s="3"/>
      <c r="AV96" s="3"/>
      <c r="AW96" s="3"/>
      <c r="AX96" s="3"/>
      <c r="AY96" s="3"/>
      <c r="AZ96" s="16"/>
      <c r="BA96" s="3"/>
      <c r="BB96" s="3"/>
      <c r="BC96" s="3"/>
      <c r="BD96" s="3"/>
      <c r="BE96" s="3"/>
      <c r="BF96" s="3"/>
      <c r="BG96" s="3"/>
      <c r="BH96" s="3"/>
      <c r="BI96" s="3"/>
      <c r="BJ96" s="3"/>
      <c r="BK96" s="3"/>
      <c r="BL96" s="16"/>
      <c r="BM96" s="3"/>
      <c r="BN96" s="3"/>
      <c r="BO96" s="3"/>
      <c r="BP96" s="3"/>
      <c r="BQ96" s="3"/>
      <c r="BR96" s="3"/>
      <c r="BS96" s="3"/>
      <c r="BT96" s="3"/>
      <c r="BU96" s="3"/>
      <c r="BV96" s="3"/>
      <c r="BW96" s="3"/>
      <c r="BX96" s="16"/>
      <c r="BY96" s="16"/>
      <c r="BZ96" s="30"/>
      <c r="CA96" s="30"/>
      <c r="CB96" s="30"/>
      <c r="CC96" s="30"/>
      <c r="CD96" s="30"/>
      <c r="CE96" s="30"/>
      <c r="CF96" s="152"/>
    </row>
    <row r="97" spans="2:84" ht="12.75" customHeight="1" x14ac:dyDescent="0.3">
      <c r="B97" s="605" t="s">
        <v>210</v>
      </c>
      <c r="C97" s="222"/>
      <c r="D97" s="605"/>
      <c r="E97" s="3">
        <f>IF(E$4="Actual",SUMIF(BS!$B:$B,'Consolidated 3 Statement'!$B97,BS!D:D),E91)</f>
        <v>141303.57999999999</v>
      </c>
      <c r="F97" s="3">
        <f>IF(F$4="Actual",SUMIF(BS!$B:$B,'Consolidated 3 Statement'!$B97,BS!E:E),F91)</f>
        <v>167456.04999999999</v>
      </c>
      <c r="G97" s="3">
        <f>IF(G$4="Actual",SUMIF(BS!$B:$B,'Consolidated 3 Statement'!$B97,BS!F:F),G91)</f>
        <v>198643.63</v>
      </c>
      <c r="H97" s="3">
        <f>IF(H$4="Actual",SUMIF(BS!$B:$B,'Consolidated 3 Statement'!$B97,BS!G:G),H91)</f>
        <v>250106.13</v>
      </c>
      <c r="I97" s="3">
        <f>IF(I$4="Actual",SUMIF(BS!$B:$B,'Consolidated 3 Statement'!$B97,BS!H:H),I91)</f>
        <v>289541.37</v>
      </c>
      <c r="J97" s="3">
        <f>IF(J$4="Actual",SUMIF(BS!$B:$B,'Consolidated 3 Statement'!$B97,BS!I:I),J91)</f>
        <v>323191.15000000002</v>
      </c>
      <c r="K97" s="3">
        <f>IF(K$4="Actual",SUMIF(BS!$B:$B,'Consolidated 3 Statement'!$B97,BS!J:J),K91)</f>
        <v>373209.8</v>
      </c>
      <c r="L97" s="3">
        <f>IF(L$4="Actual",SUMIF(BS!$B:$B,'Consolidated 3 Statement'!$B97,BS!K:K),L91)</f>
        <v>422050.75</v>
      </c>
      <c r="M97" s="3">
        <f>IF(M$4="Actual",SUMIF(BS!$B:$B,'Consolidated 3 Statement'!$B97,BS!L:L),M91)</f>
        <v>462260.84</v>
      </c>
      <c r="N97" s="3">
        <f>IF(N$4="Actual",SUMIF(BS!$B:$B,'Consolidated 3 Statement'!$B97,BS!M:M),N91)</f>
        <v>521143.61</v>
      </c>
      <c r="O97" s="3">
        <f>IF(O$4="Actual",SUMIF(BS!$B:$B,'Consolidated 3 Statement'!$B97,BS!N:N),O91)</f>
        <v>568809.07999999996</v>
      </c>
      <c r="P97" s="16">
        <f>IF(P$4="Actual",SUMIF(BS!$B:$B,'Consolidated 3 Statement'!$B97,BS!O:O),P91)</f>
        <v>521806.88</v>
      </c>
      <c r="Q97" s="3">
        <f>IF(Q$4="Actual",SUMIF(BS!$B:$B,'Consolidated 3 Statement'!$B97,BS!P:P),Q91)</f>
        <v>580074.67000000004</v>
      </c>
      <c r="R97" s="3">
        <f>IF(R$4="Actual",SUMIF(BS!$B:$B,'Consolidated 3 Statement'!$B97,BS!Q:Q),R91)</f>
        <v>622717.67000000004</v>
      </c>
      <c r="S97" s="3">
        <f>IF(S$4="Actual",SUMIF(BS!$B:$B,'Consolidated 3 Statement'!$B97,BS!R:R),S91)</f>
        <v>679889.52</v>
      </c>
      <c r="T97" s="3">
        <f>IF(T$4="Actual",SUMIF(BS!$B:$B,'Consolidated 3 Statement'!$B97,BS!S:S),T91)</f>
        <v>595126.36</v>
      </c>
      <c r="U97" s="3">
        <f>IF(U$4="Actual",SUMIF(BS!$B:$B,'Consolidated 3 Statement'!$B97,BS!T:T),U91)</f>
        <v>646584.25</v>
      </c>
      <c r="V97" s="3">
        <f>IF(V$4="Actual",SUMIF(BS!$B:$B,'Consolidated 3 Statement'!$B97,BS!U:U),V91)</f>
        <v>679477.45</v>
      </c>
      <c r="W97" s="3">
        <f>IF(W$4="Actual",SUMIF(BS!$B:$B,'Consolidated 3 Statement'!$B97,BS!V:V),W91)</f>
        <v>757059.3</v>
      </c>
      <c r="X97" s="3">
        <f>IF(X$4="Actual",SUMIF(BS!$B:$B,'Consolidated 3 Statement'!$B97,BS!W:W),X91)</f>
        <v>725523.79999999993</v>
      </c>
      <c r="Y97" s="3">
        <f>IF(Y$4="Actual",SUMIF(BS!$B:$B,'Consolidated 3 Statement'!$B97,BS!X:X),Y91)</f>
        <v>791070.42999999993</v>
      </c>
      <c r="Z97" s="3">
        <f>IF(Z$4="Actual",SUMIF(BS!$B:$B,'Consolidated 3 Statement'!$B97,BS!Y:Y),Z91)</f>
        <v>930262.05</v>
      </c>
      <c r="AA97" s="3">
        <f>IF(AA$4="Actual",SUMIF(BS!$B:$B,'Consolidated 3 Statement'!$B97,BS!Z:Z),AA91)</f>
        <v>935670.33000000007</v>
      </c>
      <c r="AB97" s="16">
        <f>IF(AB$4="Actual",SUMIF(BS!$B:$B,'Consolidated 3 Statement'!$B97,BS!AA:AA),AB91)</f>
        <v>879808.28</v>
      </c>
      <c r="AC97" s="3">
        <f>IF(AC$4="Actual",SUMIF(BS!$B:$B,'Consolidated 3 Statement'!$B97,BS!AB:AB),AC91)</f>
        <v>973899.51</v>
      </c>
      <c r="AD97" s="3">
        <f>IF(AD$4="Actual",SUMIF(BS!$B:$B,'Consolidated 3 Statement'!$B97,BS!AC:AC),AD91)</f>
        <v>1112024.7673666666</v>
      </c>
      <c r="AE97" s="3">
        <f>IF(AE$4="Actual",SUMIF(BS!$B:$B,'Consolidated 3 Statement'!$B97,BS!AD:AD),AE91)</f>
        <v>1167078.7310583333</v>
      </c>
      <c r="AF97" s="3">
        <f>IF(AF$4="Actual",SUMIF(BS!$B:$B,'Consolidated 3 Statement'!$B97,BS!AE:AE),AF91)</f>
        <v>1236204.8257583333</v>
      </c>
      <c r="AG97" s="3">
        <f>IF(AG$4="Actual",SUMIF(BS!$B:$B,'Consolidated 3 Statement'!$B97,BS!AF:AF),AG91)</f>
        <v>1359324.5538333333</v>
      </c>
      <c r="AH97" s="3">
        <f>IF(AH$4="Actual",SUMIF(BS!$B:$B,'Consolidated 3 Statement'!$B97,BS!AG:AG),AH91)</f>
        <v>1406723.5226</v>
      </c>
      <c r="AI97" s="3">
        <f>IF(AI$4="Actual",SUMIF(BS!$B:$B,'Consolidated 3 Statement'!$B97,BS!AH:AH),AI91)</f>
        <v>1499975.548275</v>
      </c>
      <c r="AJ97" s="3">
        <f>IF(AJ$4="Actual",SUMIF(BS!$B:$B,'Consolidated 3 Statement'!$B97,BS!AI:AI),AJ91)</f>
        <v>1576506.314125</v>
      </c>
      <c r="AK97" s="3">
        <f>IF(AK$4="Actual",SUMIF(BS!$B:$B,'Consolidated 3 Statement'!$B97,BS!AJ:AJ),AK91)</f>
        <v>1632764.8935</v>
      </c>
      <c r="AL97" s="3">
        <f>IF(AL$4="Actual",SUMIF(BS!$B:$B,'Consolidated 3 Statement'!$B97,BS!AK:AK),AL91)</f>
        <v>1795415.6633666665</v>
      </c>
      <c r="AM97" s="3">
        <f>IF(AM$4="Actual",SUMIF(BS!$B:$B,'Consolidated 3 Statement'!$B97,BS!AL:AL),AM91)</f>
        <v>1913815.3226583332</v>
      </c>
      <c r="AN97" s="16">
        <f>IF(AN$4="Actual",SUMIF(BS!$B:$B,'Consolidated 3 Statement'!$B97,BS!AM:AM),AN91)</f>
        <v>2036603.4083749999</v>
      </c>
      <c r="AO97" s="3">
        <f>IF(AO$4="Actual",SUMIF(BS!$B:$B,'Consolidated 3 Statement'!$B97,BS!AN:AN),AO91)</f>
        <v>2239392.6802749997</v>
      </c>
      <c r="AP97" s="3">
        <f>IF(AP$4="Actual",SUMIF(BS!$B:$B,'Consolidated 3 Statement'!$B97,BS!AO:AO),AP91)</f>
        <v>2488879.6081824997</v>
      </c>
      <c r="AQ97" s="3">
        <f>IF(AQ$4="Actual",SUMIF(BS!$B:$B,'Consolidated 3 Statement'!$B97,BS!AP:AP),AQ91)</f>
        <v>2708466.1862599999</v>
      </c>
      <c r="AR97" s="3">
        <f>IF(AR$4="Actual",SUMIF(BS!$B:$B,'Consolidated 3 Statement'!$B97,BS!AQ:AQ),AR91)</f>
        <v>2964716.5071716667</v>
      </c>
      <c r="AS97" s="3">
        <f>IF(AS$4="Actual",SUMIF(BS!$B:$B,'Consolidated 3 Statement'!$B97,BS!AR:AR),AS91)</f>
        <v>3275369.0702541666</v>
      </c>
      <c r="AT97" s="3">
        <f>IF(AT$4="Actual",SUMIF(BS!$B:$B,'Consolidated 3 Statement'!$B97,BS!AS:AS),AT91)</f>
        <v>3514032.5271433331</v>
      </c>
      <c r="AU97" s="3">
        <f>IF(AU$4="Actual",SUMIF(BS!$B:$B,'Consolidated 3 Statement'!$B97,BS!AT:AT),AU91)</f>
        <v>3811660.1164149996</v>
      </c>
      <c r="AV97" s="3">
        <f>IF(AV$4="Actual",SUMIF(BS!$B:$B,'Consolidated 3 Statement'!$B97,BS!AU:AU),AV91)</f>
        <v>4103344.7886374998</v>
      </c>
      <c r="AW97" s="3">
        <f>IF(AW$4="Actual",SUMIF(BS!$B:$B,'Consolidated 3 Statement'!$B97,BS!AV:AV),AW91)</f>
        <v>4367039.5582416663</v>
      </c>
      <c r="AX97" s="3">
        <f>IF(AX$4="Actual",SUMIF(BS!$B:$B,'Consolidated 3 Statement'!$B97,BS!AW:AW),AX91)</f>
        <v>4745372.1143991668</v>
      </c>
      <c r="AY97" s="3">
        <f>IF(AY$4="Actual",SUMIF(BS!$B:$B,'Consolidated 3 Statement'!$B97,BS!AX:AX),AY91)</f>
        <v>5096297.9949533334</v>
      </c>
      <c r="AZ97" s="16">
        <f>IF(AZ$4="Actual",SUMIF(BS!$B:$B,'Consolidated 3 Statement'!$B97,BS!AY:AY),AZ91)</f>
        <v>5439462.2126041669</v>
      </c>
      <c r="BA97" s="3">
        <f>IF(BA$4="Actual",SUMIF(BS!$B:$B,'Consolidated 3 Statement'!$B97,BS!AZ:AZ),BA91)</f>
        <v>5874593.4330941672</v>
      </c>
      <c r="BB97" s="3">
        <f>IF(BB$4="Actual",SUMIF(BS!$B:$B,'Consolidated 3 Statement'!$B97,BS!BA:BA),BB91)</f>
        <v>6354621.6195238754</v>
      </c>
      <c r="BC97" s="3">
        <f>IF(BC$4="Actual",SUMIF(BS!$B:$B,'Consolidated 3 Statement'!$B97,BS!BB:BB),BC91)</f>
        <v>6784053.3627647506</v>
      </c>
      <c r="BD97" s="3">
        <f>IF(BD$4="Actual",SUMIF(BS!$B:$B,'Consolidated 3 Statement'!$B97,BS!BC:BC),BD91)</f>
        <v>7265350.1207480002</v>
      </c>
      <c r="BE97" s="3">
        <f>IF(BE$4="Actual",SUMIF(BS!$B:$B,'Consolidated 3 Statement'!$B97,BS!BD:BD),BE91)</f>
        <v>7800170.8679097919</v>
      </c>
      <c r="BF97" s="3">
        <f>IF(BF$4="Actual",SUMIF(BS!$B:$B,'Consolidated 3 Statement'!$B97,BS!BE:BE),BF91)</f>
        <v>8273857.0857447498</v>
      </c>
      <c r="BG97" s="3">
        <f>IF(BG$4="Actual",SUMIF(BS!$B:$B,'Consolidated 3 Statement'!$B97,BS!BF:BF),BG91)</f>
        <v>8808656.0843339991</v>
      </c>
      <c r="BH97" s="3">
        <f>IF(BH$4="Actual",SUMIF(BS!$B:$B,'Consolidated 3 Statement'!$B97,BS!BG:BG),BH91)</f>
        <v>9343536.3117647916</v>
      </c>
      <c r="BI97" s="3">
        <f>IF(BI$4="Actual",SUMIF(BS!$B:$B,'Consolidated 3 Statement'!$B97,BS!BH:BH),BI91)</f>
        <v>9842996.2678033337</v>
      </c>
      <c r="BJ97" s="3">
        <f>IF(BJ$4="Actual",SUMIF(BS!$B:$B,'Consolidated 3 Statement'!$B97,BS!BI:BI),BJ91)</f>
        <v>10459678.863245543</v>
      </c>
      <c r="BK97" s="3">
        <f>IF(BK$4="Actual",SUMIF(BS!$B:$B,'Consolidated 3 Statement'!$B97,BS!BJ:BJ),BK91)</f>
        <v>11060991.096924918</v>
      </c>
      <c r="BL97" s="16">
        <f>IF(BL$4="Actual",SUMIF(BS!$B:$B,'Consolidated 3 Statement'!$B97,BS!BK:BK),BL91)</f>
        <v>11643324.979636459</v>
      </c>
      <c r="BM97" s="3">
        <f>IF(BM$4="Actual",SUMIF(BS!$B:$B,'Consolidated 3 Statement'!$B97,BS!BL:BL),BM91)</f>
        <v>12332618.507511292</v>
      </c>
      <c r="BN97" s="3">
        <f>IF(BN$4="Actual",SUMIF(BS!$B:$B,'Consolidated 3 Statement'!$B97,BS!BM:BM),BN91)</f>
        <v>13065234.66476821</v>
      </c>
      <c r="BO97" s="3">
        <f>IF(BO$4="Actual",SUMIF(BS!$B:$B,'Consolidated 3 Statement'!$B97,BS!BN:BN),BO91)</f>
        <v>13760634.678647954</v>
      </c>
      <c r="BP97" s="3">
        <f>IF(BP$4="Actual",SUMIF(BS!$B:$B,'Consolidated 3 Statement'!$B97,BS!BO:BO),BP91)</f>
        <v>14522706.72589205</v>
      </c>
      <c r="BQ97" s="3">
        <f>IF(BQ$4="Actual",SUMIF(BS!$B:$B,'Consolidated 3 Statement'!$B97,BS!BP:BP),BQ91)</f>
        <v>15336329.945187906</v>
      </c>
      <c r="BR97" s="3">
        <f>IF(BR$4="Actual",SUMIF(BS!$B:$B,'Consolidated 3 Statement'!$B97,BS!BQ:BQ),BR91)</f>
        <v>16090018.983826786</v>
      </c>
      <c r="BS97" s="3">
        <f>IF(BS$4="Actual",SUMIF(BS!$B:$B,'Consolidated 3 Statement'!$B97,BS!BR:BR),BS91)</f>
        <v>16904225.930377647</v>
      </c>
      <c r="BT97" s="3">
        <f>IF(BT$4="Actual",SUMIF(BS!$B:$B,'Consolidated 3 Statement'!$B97,BS!BS:BS),BT91)</f>
        <v>17719711.713110488</v>
      </c>
      <c r="BU97" s="3">
        <f>IF(BU$4="Actual",SUMIF(BS!$B:$B,'Consolidated 3 Statement'!$B97,BS!BT:BT),BU91)</f>
        <v>18494951.515159916</v>
      </c>
      <c r="BV97" s="3">
        <f>IF(BV$4="Actual",SUMIF(BS!$B:$B,'Consolidated 3 Statement'!$B97,BS!BU:BU),BV91)</f>
        <v>19378157.435702458</v>
      </c>
      <c r="BW97" s="3">
        <f>IF(BW$4="Actual",SUMIF(BS!$B:$B,'Consolidated 3 Statement'!$B97,BS!BV:BV),BW91)</f>
        <v>20248016.048746593</v>
      </c>
      <c r="BX97" s="16">
        <f>IF(BX$4="Actual",SUMIF(BS!$B:$B,'Consolidated 3 Statement'!$B97,BS!BW:BW),BX91)</f>
        <v>21090238.688468069</v>
      </c>
      <c r="BY97" s="16"/>
      <c r="BZ97" s="3">
        <f>P97</f>
        <v>521806.88</v>
      </c>
      <c r="CA97" s="3">
        <f>AB97</f>
        <v>879808.28</v>
      </c>
      <c r="CB97" s="3">
        <f>AN97</f>
        <v>2036603.4083749999</v>
      </c>
      <c r="CC97" s="3">
        <f>AZ97</f>
        <v>5439462.2126041669</v>
      </c>
      <c r="CD97" s="3">
        <f>BL97</f>
        <v>11643324.979636459</v>
      </c>
      <c r="CE97" s="3">
        <f>BX97</f>
        <v>21090238.688468069</v>
      </c>
      <c r="CF97" s="152"/>
    </row>
    <row r="98" spans="2:84" ht="12.75" customHeight="1" x14ac:dyDescent="0.3">
      <c r="B98" s="605" t="s">
        <v>211</v>
      </c>
      <c r="C98" s="126" t="s">
        <v>176</v>
      </c>
      <c r="D98" s="605"/>
      <c r="E98" s="33">
        <f>IF(E$4="Actual",SUMIF(BS!$B:$B,'Consolidated 3 Statement'!$B98,BS!D:D),E157)</f>
        <v>0</v>
      </c>
      <c r="F98" s="33">
        <f>IF(F$4="Actual",SUMIF(BS!$B:$B,'Consolidated 3 Statement'!$B98,BS!E:E),F157)</f>
        <v>0</v>
      </c>
      <c r="G98" s="33">
        <f>IF(G$4="Actual",SUMIF(BS!$B:$B,'Consolidated 3 Statement'!$B98,BS!F:F),G157)</f>
        <v>0</v>
      </c>
      <c r="H98" s="33">
        <f>IF(H$4="Actual",SUMIF(BS!$B:$B,'Consolidated 3 Statement'!$B98,BS!G:G),H157)</f>
        <v>0</v>
      </c>
      <c r="I98" s="33">
        <f>IF(I$4="Actual",SUMIF(BS!$B:$B,'Consolidated 3 Statement'!$B98,BS!H:H),I157)</f>
        <v>0</v>
      </c>
      <c r="J98" s="33">
        <f>IF(J$4="Actual",SUMIF(BS!$B:$B,'Consolidated 3 Statement'!$B98,BS!I:I),J157)</f>
        <v>0</v>
      </c>
      <c r="K98" s="33">
        <f>IF(K$4="Actual",SUMIF(BS!$B:$B,'Consolidated 3 Statement'!$B98,BS!J:J),K157)</f>
        <v>0</v>
      </c>
      <c r="L98" s="33">
        <f>IF(L$4="Actual",SUMIF(BS!$B:$B,'Consolidated 3 Statement'!$B98,BS!K:K),L157)</f>
        <v>0</v>
      </c>
      <c r="M98" s="33">
        <f>IF(M$4="Actual",SUMIF(BS!$B:$B,'Consolidated 3 Statement'!$B98,BS!L:L),M157)</f>
        <v>0</v>
      </c>
      <c r="N98" s="33">
        <f>IF(N$4="Actual",SUMIF(BS!$B:$B,'Consolidated 3 Statement'!$B98,BS!M:M),N157)</f>
        <v>0</v>
      </c>
      <c r="O98" s="33">
        <f>IF(O$4="Actual",SUMIF(BS!$B:$B,'Consolidated 3 Statement'!$B98,BS!N:N),O157)</f>
        <v>0</v>
      </c>
      <c r="P98" s="34">
        <f>IF(P$4="Actual",SUMIF(BS!$B:$B,'Consolidated 3 Statement'!$B98,BS!O:O),P157)</f>
        <v>0</v>
      </c>
      <c r="Q98" s="33">
        <f>IF(Q$4="Actual",SUMIF(BS!$B:$B,'Consolidated 3 Statement'!$B98,BS!P:P),Q157)</f>
        <v>0</v>
      </c>
      <c r="R98" s="33">
        <f>IF(R$4="Actual",SUMIF(BS!$B:$B,'Consolidated 3 Statement'!$B98,BS!Q:Q),R157)</f>
        <v>0</v>
      </c>
      <c r="S98" s="33">
        <f>IF(S$4="Actual",SUMIF(BS!$B:$B,'Consolidated 3 Statement'!$B98,BS!R:R),S157)</f>
        <v>0</v>
      </c>
      <c r="T98" s="33">
        <f>IF(T$4="Actual",SUMIF(BS!$B:$B,'Consolidated 3 Statement'!$B98,BS!S:S),T157)</f>
        <v>0</v>
      </c>
      <c r="U98" s="33">
        <f>IF(U$4="Actual",SUMIF(BS!$B:$B,'Consolidated 3 Statement'!$B98,BS!T:T),U157)</f>
        <v>0</v>
      </c>
      <c r="V98" s="33">
        <f>IF(V$4="Actual",SUMIF(BS!$B:$B,'Consolidated 3 Statement'!$B98,BS!U:U),V157)</f>
        <v>0</v>
      </c>
      <c r="W98" s="33">
        <f>IF(W$4="Actual",SUMIF(BS!$B:$B,'Consolidated 3 Statement'!$B98,BS!V:V),W157)</f>
        <v>0</v>
      </c>
      <c r="X98" s="33">
        <f>IF(X$4="Actual",SUMIF(BS!$B:$B,'Consolidated 3 Statement'!$B98,BS!W:W),X157)</f>
        <v>0</v>
      </c>
      <c r="Y98" s="33">
        <f>IF(Y$4="Actual",SUMIF(BS!$B:$B,'Consolidated 3 Statement'!$B98,BS!X:X),Y157)</f>
        <v>0</v>
      </c>
      <c r="Z98" s="33">
        <f>IF(Z$4="Actual",SUMIF(BS!$B:$B,'Consolidated 3 Statement'!$B98,BS!Y:Y),Z157)</f>
        <v>0</v>
      </c>
      <c r="AA98" s="33">
        <f>IF(AA$4="Actual",SUMIF(BS!$B:$B,'Consolidated 3 Statement'!$B98,BS!Z:Z),AA157)</f>
        <v>0</v>
      </c>
      <c r="AB98" s="34">
        <f>IF(AB$4="Actual",SUMIF(BS!$B:$B,'Consolidated 3 Statement'!$B98,BS!AA:AA),AB157)</f>
        <v>0</v>
      </c>
      <c r="AC98" s="33">
        <f>IF(AC$4="Actual",SUMIF(BS!$B:$B,'Consolidated 3 Statement'!$B98,BS!AB:AB),AC157)</f>
        <v>0</v>
      </c>
      <c r="AD98" s="33">
        <f>IF(AD$4="Actual",SUMIF(BS!$B:$B,'Consolidated 3 Statement'!$B98,BS!AC:AC),AD157)</f>
        <v>0</v>
      </c>
      <c r="AE98" s="33">
        <f>IF(AE$4="Actual",SUMIF(BS!$B:$B,'Consolidated 3 Statement'!$B98,BS!AD:AD),AE157)</f>
        <v>0</v>
      </c>
      <c r="AF98" s="33">
        <f>IF(AF$4="Actual",SUMIF(BS!$B:$B,'Consolidated 3 Statement'!$B98,BS!AE:AE),AF157)</f>
        <v>0</v>
      </c>
      <c r="AG98" s="33">
        <f>IF(AG$4="Actual",SUMIF(BS!$B:$B,'Consolidated 3 Statement'!$B98,BS!AF:AF),AG157)</f>
        <v>0</v>
      </c>
      <c r="AH98" s="33">
        <f>IF(AH$4="Actual",SUMIF(BS!$B:$B,'Consolidated 3 Statement'!$B98,BS!AG:AG),AH157)</f>
        <v>0</v>
      </c>
      <c r="AI98" s="33">
        <f>IF(AI$4="Actual",SUMIF(BS!$B:$B,'Consolidated 3 Statement'!$B98,BS!AH:AH),AI157)</f>
        <v>0</v>
      </c>
      <c r="AJ98" s="33">
        <f>IF(AJ$4="Actual",SUMIF(BS!$B:$B,'Consolidated 3 Statement'!$B98,BS!AI:AI),AJ157)</f>
        <v>0</v>
      </c>
      <c r="AK98" s="33">
        <f>IF(AK$4="Actual",SUMIF(BS!$B:$B,'Consolidated 3 Statement'!$B98,BS!AJ:AJ),AK157)</f>
        <v>0</v>
      </c>
      <c r="AL98" s="33">
        <f>IF(AL$4="Actual",SUMIF(BS!$B:$B,'Consolidated 3 Statement'!$B98,BS!AK:AK),AL157)</f>
        <v>0</v>
      </c>
      <c r="AM98" s="33">
        <f>IF(AM$4="Actual",SUMIF(BS!$B:$B,'Consolidated 3 Statement'!$B98,BS!AL:AL),AM157)</f>
        <v>0</v>
      </c>
      <c r="AN98" s="34">
        <f>IF(AN$4="Actual",SUMIF(BS!$B:$B,'Consolidated 3 Statement'!$B98,BS!AM:AM),AN157)</f>
        <v>0</v>
      </c>
      <c r="AO98" s="33">
        <f>IF(AO$4="Actual",SUMIF(BS!$B:$B,'Consolidated 3 Statement'!$B98,BS!AN:AN),AO157)</f>
        <v>0</v>
      </c>
      <c r="AP98" s="33">
        <f>IF(AP$4="Actual",SUMIF(BS!$B:$B,'Consolidated 3 Statement'!$B98,BS!AO:AO),AP157)</f>
        <v>0</v>
      </c>
      <c r="AQ98" s="33">
        <f>IF(AQ$4="Actual",SUMIF(BS!$B:$B,'Consolidated 3 Statement'!$B98,BS!AP:AP),AQ157)</f>
        <v>0</v>
      </c>
      <c r="AR98" s="33">
        <f>IF(AR$4="Actual",SUMIF(BS!$B:$B,'Consolidated 3 Statement'!$B98,BS!AQ:AQ),AR157)</f>
        <v>0</v>
      </c>
      <c r="AS98" s="33">
        <f>IF(AS$4="Actual",SUMIF(BS!$B:$B,'Consolidated 3 Statement'!$B98,BS!AR:AR),AS157)</f>
        <v>0</v>
      </c>
      <c r="AT98" s="33">
        <f>IF(AT$4="Actual",SUMIF(BS!$B:$B,'Consolidated 3 Statement'!$B98,BS!AS:AS),AT157)</f>
        <v>0</v>
      </c>
      <c r="AU98" s="33">
        <f>IF(AU$4="Actual",SUMIF(BS!$B:$B,'Consolidated 3 Statement'!$B98,BS!AT:AT),AU157)</f>
        <v>0</v>
      </c>
      <c r="AV98" s="33">
        <f>IF(AV$4="Actual",SUMIF(BS!$B:$B,'Consolidated 3 Statement'!$B98,BS!AU:AU),AV157)</f>
        <v>0</v>
      </c>
      <c r="AW98" s="33">
        <f>IF(AW$4="Actual",SUMIF(BS!$B:$B,'Consolidated 3 Statement'!$B98,BS!AV:AV),AW157)</f>
        <v>0</v>
      </c>
      <c r="AX98" s="33">
        <f>IF(AX$4="Actual",SUMIF(BS!$B:$B,'Consolidated 3 Statement'!$B98,BS!AW:AW),AX157)</f>
        <v>0</v>
      </c>
      <c r="AY98" s="33">
        <f>IF(AY$4="Actual",SUMIF(BS!$B:$B,'Consolidated 3 Statement'!$B98,BS!AX:AX),AY157)</f>
        <v>0</v>
      </c>
      <c r="AZ98" s="34">
        <f>IF(AZ$4="Actual",SUMIF(BS!$B:$B,'Consolidated 3 Statement'!$B98,BS!AY:AY),AZ157)</f>
        <v>0</v>
      </c>
      <c r="BA98" s="33">
        <f>IF(BA$4="Actual",SUMIF(BS!$B:$B,'Consolidated 3 Statement'!$B98,BS!AZ:AZ),BA157)</f>
        <v>0</v>
      </c>
      <c r="BB98" s="33">
        <f>IF(BB$4="Actual",SUMIF(BS!$B:$B,'Consolidated 3 Statement'!$B98,BS!BA:BA),BB157)</f>
        <v>0</v>
      </c>
      <c r="BC98" s="33">
        <f>IF(BC$4="Actual",SUMIF(BS!$B:$B,'Consolidated 3 Statement'!$B98,BS!BB:BB),BC157)</f>
        <v>0</v>
      </c>
      <c r="BD98" s="33">
        <f>IF(BD$4="Actual",SUMIF(BS!$B:$B,'Consolidated 3 Statement'!$B98,BS!BC:BC),BD157)</f>
        <v>0</v>
      </c>
      <c r="BE98" s="33">
        <f>IF(BE$4="Actual",SUMIF(BS!$B:$B,'Consolidated 3 Statement'!$B98,BS!BD:BD),BE157)</f>
        <v>0</v>
      </c>
      <c r="BF98" s="33">
        <f>IF(BF$4="Actual",SUMIF(BS!$B:$B,'Consolidated 3 Statement'!$B98,BS!BE:BE),BF157)</f>
        <v>0</v>
      </c>
      <c r="BG98" s="33">
        <f>IF(BG$4="Actual",SUMIF(BS!$B:$B,'Consolidated 3 Statement'!$B98,BS!BF:BF),BG157)</f>
        <v>0</v>
      </c>
      <c r="BH98" s="33">
        <f>IF(BH$4="Actual",SUMIF(BS!$B:$B,'Consolidated 3 Statement'!$B98,BS!BG:BG),BH157)</f>
        <v>0</v>
      </c>
      <c r="BI98" s="33">
        <f>IF(BI$4="Actual",SUMIF(BS!$B:$B,'Consolidated 3 Statement'!$B98,BS!BH:BH),BI157)</f>
        <v>0</v>
      </c>
      <c r="BJ98" s="33">
        <f>IF(BJ$4="Actual",SUMIF(BS!$B:$B,'Consolidated 3 Statement'!$B98,BS!BI:BI),BJ157)</f>
        <v>0</v>
      </c>
      <c r="BK98" s="33">
        <f>IF(BK$4="Actual",SUMIF(BS!$B:$B,'Consolidated 3 Statement'!$B98,BS!BJ:BJ),BK157)</f>
        <v>0</v>
      </c>
      <c r="BL98" s="34">
        <f>IF(BL$4="Actual",SUMIF(BS!$B:$B,'Consolidated 3 Statement'!$B98,BS!BK:BK),BL157)</f>
        <v>0</v>
      </c>
      <c r="BM98" s="33">
        <f>IF(BM$4="Actual",SUMIF(BS!$B:$B,'Consolidated 3 Statement'!$B98,BS!BL:BL),BM157)</f>
        <v>0</v>
      </c>
      <c r="BN98" s="33">
        <f>IF(BN$4="Actual",SUMIF(BS!$B:$B,'Consolidated 3 Statement'!$B98,BS!BM:BM),BN157)</f>
        <v>0</v>
      </c>
      <c r="BO98" s="33">
        <f>IF(BO$4="Actual",SUMIF(BS!$B:$B,'Consolidated 3 Statement'!$B98,BS!BN:BN),BO157)</f>
        <v>0</v>
      </c>
      <c r="BP98" s="33">
        <f>IF(BP$4="Actual",SUMIF(BS!$B:$B,'Consolidated 3 Statement'!$B98,BS!BO:BO),BP157)</f>
        <v>0</v>
      </c>
      <c r="BQ98" s="33">
        <f>IF(BQ$4="Actual",SUMIF(BS!$B:$B,'Consolidated 3 Statement'!$B98,BS!BP:BP),BQ157)</f>
        <v>0</v>
      </c>
      <c r="BR98" s="33">
        <f>IF(BR$4="Actual",SUMIF(BS!$B:$B,'Consolidated 3 Statement'!$B98,BS!BQ:BQ),BR157)</f>
        <v>0</v>
      </c>
      <c r="BS98" s="33">
        <f>IF(BS$4="Actual",SUMIF(BS!$B:$B,'Consolidated 3 Statement'!$B98,BS!BR:BR),BS157)</f>
        <v>0</v>
      </c>
      <c r="BT98" s="33">
        <f>IF(BT$4="Actual",SUMIF(BS!$B:$B,'Consolidated 3 Statement'!$B98,BS!BS:BS),BT157)</f>
        <v>0</v>
      </c>
      <c r="BU98" s="33">
        <f>IF(BU$4="Actual",SUMIF(BS!$B:$B,'Consolidated 3 Statement'!$B98,BS!BT:BT),BU157)</f>
        <v>0</v>
      </c>
      <c r="BV98" s="33">
        <f>IF(BV$4="Actual",SUMIF(BS!$B:$B,'Consolidated 3 Statement'!$B98,BS!BU:BU),BV157)</f>
        <v>0</v>
      </c>
      <c r="BW98" s="33">
        <f>IF(BW$4="Actual",SUMIF(BS!$B:$B,'Consolidated 3 Statement'!$B98,BS!BV:BV),BW157)</f>
        <v>0</v>
      </c>
      <c r="BX98" s="34">
        <f>IF(BX$4="Actual",SUMIF(BS!$B:$B,'Consolidated 3 Statement'!$B98,BS!BW:BW),BX157)</f>
        <v>0</v>
      </c>
      <c r="BY98" s="16"/>
      <c r="BZ98" s="24">
        <f t="shared" ref="BZ98:BZ101" si="340">P98</f>
        <v>0</v>
      </c>
      <c r="CA98" s="24">
        <f t="shared" ref="CA98:CA101" si="341">AB98</f>
        <v>0</v>
      </c>
      <c r="CB98" s="24">
        <f t="shared" ref="CB98:CB101" si="342">AN98</f>
        <v>0</v>
      </c>
      <c r="CC98" s="24">
        <f t="shared" ref="CC98:CC101" si="343">AZ98</f>
        <v>0</v>
      </c>
      <c r="CD98" s="24">
        <f t="shared" ref="CD98:CD101" si="344">BL98</f>
        <v>0</v>
      </c>
      <c r="CE98" s="24">
        <f>BX98</f>
        <v>0</v>
      </c>
      <c r="CF98" s="152"/>
    </row>
    <row r="99" spans="2:84" ht="12.75" hidden="1" customHeight="1" outlineLevel="1" x14ac:dyDescent="0.3">
      <c r="B99" s="605" t="s">
        <v>212</v>
      </c>
      <c r="C99" s="126" t="s">
        <v>182</v>
      </c>
      <c r="D99" s="605"/>
      <c r="E99" s="33">
        <f>IF(E$4="Actual",SUMIF(BS!$B:$B,'Consolidated 3 Statement'!$B99,BS!D:D),D99)</f>
        <v>0</v>
      </c>
      <c r="F99" s="33">
        <f>IF(F$4="Actual",SUMIF(BS!$B:$B,'Consolidated 3 Statement'!$B99,BS!E:E),E99)</f>
        <v>0</v>
      </c>
      <c r="G99" s="33">
        <f>IF(G$4="Actual",SUMIF(BS!$B:$B,'Consolidated 3 Statement'!$B99,BS!F:F),F99)</f>
        <v>0</v>
      </c>
      <c r="H99" s="33">
        <f>IF(H$4="Actual",SUMIF(BS!$B:$B,'Consolidated 3 Statement'!$B99,BS!G:G),G99)</f>
        <v>0</v>
      </c>
      <c r="I99" s="33">
        <f>IF(I$4="Actual",SUMIF(BS!$B:$B,'Consolidated 3 Statement'!$B99,BS!H:H),H99)</f>
        <v>0</v>
      </c>
      <c r="J99" s="33">
        <f>IF(J$4="Actual",SUMIF(BS!$B:$B,'Consolidated 3 Statement'!$B99,BS!I:I),I99)</f>
        <v>0</v>
      </c>
      <c r="K99" s="33">
        <f>IF(K$4="Actual",SUMIF(BS!$B:$B,'Consolidated 3 Statement'!$B99,BS!J:J),J99)</f>
        <v>0</v>
      </c>
      <c r="L99" s="33">
        <f>IF(L$4="Actual",SUMIF(BS!$B:$B,'Consolidated 3 Statement'!$B99,BS!K:K),K99)</f>
        <v>0</v>
      </c>
      <c r="M99" s="33">
        <f>IF(M$4="Actual",SUMIF(BS!$B:$B,'Consolidated 3 Statement'!$B99,BS!L:L),L99)</f>
        <v>0</v>
      </c>
      <c r="N99" s="33">
        <f>IF(N$4="Actual",SUMIF(BS!$B:$B,'Consolidated 3 Statement'!$B99,BS!M:M),M99)</f>
        <v>0</v>
      </c>
      <c r="O99" s="33">
        <f>IF(O$4="Actual",SUMIF(BS!$B:$B,'Consolidated 3 Statement'!$B99,BS!N:N),N99)</f>
        <v>0</v>
      </c>
      <c r="P99" s="34">
        <f>IF(P$4="Actual",SUMIF(BS!$B:$B,'Consolidated 3 Statement'!$B99,BS!O:O),O99)</f>
        <v>0</v>
      </c>
      <c r="Q99" s="33">
        <f>IF(Q$4="Actual",SUMIF(BS!$B:$B,'Consolidated 3 Statement'!$B99,BS!P:P),P99)</f>
        <v>0</v>
      </c>
      <c r="R99" s="33">
        <f>IF(R$4="Actual",SUMIF(BS!$B:$B,'Consolidated 3 Statement'!$B99,BS!Q:Q),Q99)</f>
        <v>0</v>
      </c>
      <c r="S99" s="33">
        <f>IF(S$4="Actual",SUMIF(BS!$B:$B,'Consolidated 3 Statement'!$B99,BS!R:R),R99)</f>
        <v>0</v>
      </c>
      <c r="T99" s="33">
        <f>IF(T$4="Actual",SUMIF(BS!$B:$B,'Consolidated 3 Statement'!$B99,BS!S:S),S99)</f>
        <v>0</v>
      </c>
      <c r="U99" s="33">
        <f>IF(U$4="Actual",SUMIF(BS!$B:$B,'Consolidated 3 Statement'!$B99,BS!T:T),T99)</f>
        <v>0</v>
      </c>
      <c r="V99" s="33">
        <f>IF(V$4="Actual",SUMIF(BS!$B:$B,'Consolidated 3 Statement'!$B99,BS!U:U),U99)</f>
        <v>0</v>
      </c>
      <c r="W99" s="33">
        <f>IF(W$4="Actual",SUMIF(BS!$B:$B,'Consolidated 3 Statement'!$B99,BS!V:V),V99)</f>
        <v>0</v>
      </c>
      <c r="X99" s="33">
        <f>IF(X$4="Actual",SUMIF(BS!$B:$B,'Consolidated 3 Statement'!$B99,BS!W:W),W99)</f>
        <v>0</v>
      </c>
      <c r="Y99" s="33">
        <f>IF(Y$4="Actual",SUMIF(BS!$B:$B,'Consolidated 3 Statement'!$B99,BS!X:X),X99)</f>
        <v>0</v>
      </c>
      <c r="Z99" s="33">
        <f>IF(Z$4="Actual",SUMIF(BS!$B:$B,'Consolidated 3 Statement'!$B99,BS!Y:Y),Y99)</f>
        <v>0</v>
      </c>
      <c r="AA99" s="33">
        <f>IF(AA$4="Actual",SUMIF(BS!$B:$B,'Consolidated 3 Statement'!$B99,BS!Z:Z),Z99)</f>
        <v>0</v>
      </c>
      <c r="AB99" s="34">
        <f>IF(AB$4="Actual",SUMIF(BS!$B:$B,'Consolidated 3 Statement'!$B99,BS!AA:AA),AA99)</f>
        <v>0</v>
      </c>
      <c r="AC99" s="33">
        <f>IF(AC$4="Actual",SUMIF(BS!$B:$B,'Consolidated 3 Statement'!$B99,BS!AB:AB),AB99)</f>
        <v>0</v>
      </c>
      <c r="AD99" s="33">
        <f>IF(AD$4="Actual",SUMIF(BS!$B:$B,'Consolidated 3 Statement'!$B99,BS!AC:AC),AC99)</f>
        <v>0</v>
      </c>
      <c r="AE99" s="33">
        <f>IF(AE$4="Actual",SUMIF(BS!$B:$B,'Consolidated 3 Statement'!$B99,BS!AD:AD),AD99)</f>
        <v>0</v>
      </c>
      <c r="AF99" s="33">
        <f>IF(AF$4="Actual",SUMIF(BS!$B:$B,'Consolidated 3 Statement'!$B99,BS!AE:AE),AE99)</f>
        <v>0</v>
      </c>
      <c r="AG99" s="33">
        <f>IF(AG$4="Actual",SUMIF(BS!$B:$B,'Consolidated 3 Statement'!$B99,BS!AF:AF),AF99)</f>
        <v>0</v>
      </c>
      <c r="AH99" s="33">
        <f>IF(AH$4="Actual",SUMIF(BS!$B:$B,'Consolidated 3 Statement'!$B99,BS!AG:AG),AG99)</f>
        <v>0</v>
      </c>
      <c r="AI99" s="33">
        <f>IF(AI$4="Actual",SUMIF(BS!$B:$B,'Consolidated 3 Statement'!$B99,BS!AH:AH),AH99)</f>
        <v>0</v>
      </c>
      <c r="AJ99" s="33">
        <f>IF(AJ$4="Actual",SUMIF(BS!$B:$B,'Consolidated 3 Statement'!$B99,BS!AI:AI),AI99)</f>
        <v>0</v>
      </c>
      <c r="AK99" s="33">
        <f>IF(AK$4="Actual",SUMIF(BS!$B:$B,'Consolidated 3 Statement'!$B99,BS!AJ:AJ),AJ99)</f>
        <v>0</v>
      </c>
      <c r="AL99" s="33">
        <f>IF(AL$4="Actual",SUMIF(BS!$B:$B,'Consolidated 3 Statement'!$B99,BS!AK:AK),AK99)</f>
        <v>0</v>
      </c>
      <c r="AM99" s="33">
        <f>IF(AM$4="Actual",SUMIF(BS!$B:$B,'Consolidated 3 Statement'!$B99,BS!AL:AL),AL99)</f>
        <v>0</v>
      </c>
      <c r="AN99" s="34">
        <f>IF(AN$4="Actual",SUMIF(BS!$B:$B,'Consolidated 3 Statement'!$B99,BS!AM:AM),AM99)</f>
        <v>0</v>
      </c>
      <c r="AO99" s="33">
        <f>IF(AO$4="Actual",SUMIF(BS!$B:$B,'Consolidated 3 Statement'!$B99,BS!AN:AN),AN99)</f>
        <v>0</v>
      </c>
      <c r="AP99" s="33">
        <f>IF(AP$4="Actual",SUMIF(BS!$B:$B,'Consolidated 3 Statement'!$B99,BS!AO:AO),AO99)</f>
        <v>0</v>
      </c>
      <c r="AQ99" s="33">
        <f>IF(AQ$4="Actual",SUMIF(BS!$B:$B,'Consolidated 3 Statement'!$B99,BS!AP:AP),AP99)</f>
        <v>0</v>
      </c>
      <c r="AR99" s="33">
        <f>IF(AR$4="Actual",SUMIF(BS!$B:$B,'Consolidated 3 Statement'!$B99,BS!AQ:AQ),AQ99)</f>
        <v>0</v>
      </c>
      <c r="AS99" s="33">
        <f>IF(AS$4="Actual",SUMIF(BS!$B:$B,'Consolidated 3 Statement'!$B99,BS!AR:AR),AR99)</f>
        <v>0</v>
      </c>
      <c r="AT99" s="33">
        <f>IF(AT$4="Actual",SUMIF(BS!$B:$B,'Consolidated 3 Statement'!$B99,BS!AS:AS),AS99)</f>
        <v>0</v>
      </c>
      <c r="AU99" s="33">
        <f>IF(AU$4="Actual",SUMIF(BS!$B:$B,'Consolidated 3 Statement'!$B99,BS!AT:AT),AT99)</f>
        <v>0</v>
      </c>
      <c r="AV99" s="33">
        <f>IF(AV$4="Actual",SUMIF(BS!$B:$B,'Consolidated 3 Statement'!$B99,BS!AU:AU),AU99)</f>
        <v>0</v>
      </c>
      <c r="AW99" s="33">
        <f>IF(AW$4="Actual",SUMIF(BS!$B:$B,'Consolidated 3 Statement'!$B99,BS!AV:AV),AV99)</f>
        <v>0</v>
      </c>
      <c r="AX99" s="33">
        <f>IF(AX$4="Actual",SUMIF(BS!$B:$B,'Consolidated 3 Statement'!$B99,BS!AW:AW),AW99)</f>
        <v>0</v>
      </c>
      <c r="AY99" s="33">
        <f>IF(AY$4="Actual",SUMIF(BS!$B:$B,'Consolidated 3 Statement'!$B99,BS!AX:AX),AX99)</f>
        <v>0</v>
      </c>
      <c r="AZ99" s="34">
        <f>IF(AZ$4="Actual",SUMIF(BS!$B:$B,'Consolidated 3 Statement'!$B99,BS!AY:AY),AY99)</f>
        <v>0</v>
      </c>
      <c r="BA99" s="33">
        <f>IF(BA$4="Actual",SUMIF(BS!$B:$B,'Consolidated 3 Statement'!$B99,BS!AZ:AZ),AZ99)</f>
        <v>0</v>
      </c>
      <c r="BB99" s="33">
        <f>IF(BB$4="Actual",SUMIF(BS!$B:$B,'Consolidated 3 Statement'!$B99,BS!BA:BA),BA99)</f>
        <v>0</v>
      </c>
      <c r="BC99" s="33">
        <f>IF(BC$4="Actual",SUMIF(BS!$B:$B,'Consolidated 3 Statement'!$B99,BS!BB:BB),BB99)</f>
        <v>0</v>
      </c>
      <c r="BD99" s="33">
        <f>IF(BD$4="Actual",SUMIF(BS!$B:$B,'Consolidated 3 Statement'!$B99,BS!BC:BC),BC99)</f>
        <v>0</v>
      </c>
      <c r="BE99" s="33">
        <f>IF(BE$4="Actual",SUMIF(BS!$B:$B,'Consolidated 3 Statement'!$B99,BS!BD:BD),BD99)</f>
        <v>0</v>
      </c>
      <c r="BF99" s="33">
        <f>IF(BF$4="Actual",SUMIF(BS!$B:$B,'Consolidated 3 Statement'!$B99,BS!BE:BE),BE99)</f>
        <v>0</v>
      </c>
      <c r="BG99" s="33">
        <f>IF(BG$4="Actual",SUMIF(BS!$B:$B,'Consolidated 3 Statement'!$B99,BS!BF:BF),BF99)</f>
        <v>0</v>
      </c>
      <c r="BH99" s="33">
        <f>IF(BH$4="Actual",SUMIF(BS!$B:$B,'Consolidated 3 Statement'!$B99,BS!BG:BG),BG99)</f>
        <v>0</v>
      </c>
      <c r="BI99" s="33">
        <f>IF(BI$4="Actual",SUMIF(BS!$B:$B,'Consolidated 3 Statement'!$B99,BS!BH:BH),BH99)</f>
        <v>0</v>
      </c>
      <c r="BJ99" s="33">
        <f>IF(BJ$4="Actual",SUMIF(BS!$B:$B,'Consolidated 3 Statement'!$B99,BS!BI:BI),BI99)</f>
        <v>0</v>
      </c>
      <c r="BK99" s="33">
        <f>IF(BK$4="Actual",SUMIF(BS!$B:$B,'Consolidated 3 Statement'!$B99,BS!BJ:BJ),BJ99)</f>
        <v>0</v>
      </c>
      <c r="BL99" s="34">
        <f>IF(BL$4="Actual",SUMIF(BS!$B:$B,'Consolidated 3 Statement'!$B99,BS!BK:BK),BK99)</f>
        <v>0</v>
      </c>
      <c r="BM99" s="33">
        <f>IF(BM$4="Actual",SUMIF(BS!$B:$B,'Consolidated 3 Statement'!$B99,BS!BL:BL),BL99)</f>
        <v>0</v>
      </c>
      <c r="BN99" s="33">
        <f>IF(BN$4="Actual",SUMIF(BS!$B:$B,'Consolidated 3 Statement'!$B99,BS!BM:BM),BM99)</f>
        <v>0</v>
      </c>
      <c r="BO99" s="33">
        <f>IF(BO$4="Actual",SUMIF(BS!$B:$B,'Consolidated 3 Statement'!$B99,BS!BN:BN),BN99)</f>
        <v>0</v>
      </c>
      <c r="BP99" s="33">
        <f>IF(BP$4="Actual",SUMIF(BS!$B:$B,'Consolidated 3 Statement'!$B99,BS!BO:BO),BO99)</f>
        <v>0</v>
      </c>
      <c r="BQ99" s="33">
        <f>IF(BQ$4="Actual",SUMIF(BS!$B:$B,'Consolidated 3 Statement'!$B99,BS!BP:BP),BP99)</f>
        <v>0</v>
      </c>
      <c r="BR99" s="33">
        <f>IF(BR$4="Actual",SUMIF(BS!$B:$B,'Consolidated 3 Statement'!$B99,BS!BQ:BQ),BQ99)</f>
        <v>0</v>
      </c>
      <c r="BS99" s="33">
        <f>IF(BS$4="Actual",SUMIF(BS!$B:$B,'Consolidated 3 Statement'!$B99,BS!BR:BR),BR99)</f>
        <v>0</v>
      </c>
      <c r="BT99" s="33">
        <f>IF(BT$4="Actual",SUMIF(BS!$B:$B,'Consolidated 3 Statement'!$B99,BS!BS:BS),BS99)</f>
        <v>0</v>
      </c>
      <c r="BU99" s="33">
        <f>IF(BU$4="Actual",SUMIF(BS!$B:$B,'Consolidated 3 Statement'!$B99,BS!BT:BT),BT99)</f>
        <v>0</v>
      </c>
      <c r="BV99" s="33">
        <f>IF(BV$4="Actual",SUMIF(BS!$B:$B,'Consolidated 3 Statement'!$B99,BS!BU:BU),BU99)</f>
        <v>0</v>
      </c>
      <c r="BW99" s="33">
        <f>IF(BW$4="Actual",SUMIF(BS!$B:$B,'Consolidated 3 Statement'!$B99,BS!BV:BV),BV99)</f>
        <v>0</v>
      </c>
      <c r="BX99" s="34">
        <f>IF(BX$4="Actual",SUMIF(BS!$B:$B,'Consolidated 3 Statement'!$B99,BS!BW:BW),BW99)</f>
        <v>0</v>
      </c>
      <c r="BY99" s="16"/>
      <c r="BZ99" s="24">
        <f t="shared" si="340"/>
        <v>0</v>
      </c>
      <c r="CA99" s="24">
        <f t="shared" si="341"/>
        <v>0</v>
      </c>
      <c r="CB99" s="24">
        <f t="shared" si="342"/>
        <v>0</v>
      </c>
      <c r="CC99" s="24">
        <f t="shared" si="343"/>
        <v>0</v>
      </c>
      <c r="CD99" s="24">
        <f t="shared" si="344"/>
        <v>0</v>
      </c>
      <c r="CE99" s="24">
        <f>BX99</f>
        <v>0</v>
      </c>
      <c r="CF99" s="152"/>
    </row>
    <row r="100" spans="2:84" ht="12.75" hidden="1" customHeight="1" outlineLevel="1" x14ac:dyDescent="0.3">
      <c r="B100" s="605" t="s">
        <v>213</v>
      </c>
      <c r="C100" s="126" t="s">
        <v>176</v>
      </c>
      <c r="D100" s="605"/>
      <c r="E100" s="33">
        <f>IF(E$4="Actual",SUMIF(BS!$B:$B,'Consolidated 3 Statement'!$B100,BS!D:D),D100)</f>
        <v>0</v>
      </c>
      <c r="F100" s="33">
        <f>IF(F$4="Actual",SUMIF(BS!$B:$B,'Consolidated 3 Statement'!$B100,BS!E:E),E100)</f>
        <v>0</v>
      </c>
      <c r="G100" s="33">
        <f>IF(G$4="Actual",SUMIF(BS!$B:$B,'Consolidated 3 Statement'!$B100,BS!F:F),F100)</f>
        <v>0</v>
      </c>
      <c r="H100" s="33">
        <f>IF(H$4="Actual",SUMIF(BS!$B:$B,'Consolidated 3 Statement'!$B100,BS!G:G),G100)</f>
        <v>0</v>
      </c>
      <c r="I100" s="33">
        <f>IF(I$4="Actual",SUMIF(BS!$B:$B,'Consolidated 3 Statement'!$B100,BS!H:H),H100)</f>
        <v>0</v>
      </c>
      <c r="J100" s="33">
        <f>IF(J$4="Actual",SUMIF(BS!$B:$B,'Consolidated 3 Statement'!$B100,BS!I:I),I100)</f>
        <v>0</v>
      </c>
      <c r="K100" s="33">
        <f>IF(K$4="Actual",SUMIF(BS!$B:$B,'Consolidated 3 Statement'!$B100,BS!J:J),J100)</f>
        <v>0</v>
      </c>
      <c r="L100" s="33">
        <f>IF(L$4="Actual",SUMIF(BS!$B:$B,'Consolidated 3 Statement'!$B100,BS!K:K),K100)</f>
        <v>0</v>
      </c>
      <c r="M100" s="33">
        <f>IF(M$4="Actual",SUMIF(BS!$B:$B,'Consolidated 3 Statement'!$B100,BS!L:L),L100)</f>
        <v>0</v>
      </c>
      <c r="N100" s="33">
        <f>IF(N$4="Actual",SUMIF(BS!$B:$B,'Consolidated 3 Statement'!$B100,BS!M:M),M100)</f>
        <v>0</v>
      </c>
      <c r="O100" s="33">
        <f>IF(O$4="Actual",SUMIF(BS!$B:$B,'Consolidated 3 Statement'!$B100,BS!N:N),N100)</f>
        <v>0</v>
      </c>
      <c r="P100" s="34">
        <f>IF(P$4="Actual",SUMIF(BS!$B:$B,'Consolidated 3 Statement'!$B100,BS!O:O),O100)</f>
        <v>0</v>
      </c>
      <c r="Q100" s="33">
        <f>IF(Q$4="Actual",SUMIF(BS!$B:$B,'Consolidated 3 Statement'!$B100,BS!P:P),P100)</f>
        <v>0</v>
      </c>
      <c r="R100" s="33">
        <f>IF(R$4="Actual",SUMIF(BS!$B:$B,'Consolidated 3 Statement'!$B100,BS!Q:Q),Q100)</f>
        <v>0</v>
      </c>
      <c r="S100" s="33">
        <f>IF(S$4="Actual",SUMIF(BS!$B:$B,'Consolidated 3 Statement'!$B100,BS!R:R),R100)</f>
        <v>0</v>
      </c>
      <c r="T100" s="33">
        <f>IF(T$4="Actual",SUMIF(BS!$B:$B,'Consolidated 3 Statement'!$B100,BS!S:S),S100)</f>
        <v>0</v>
      </c>
      <c r="U100" s="33">
        <f>IF(U$4="Actual",SUMIF(BS!$B:$B,'Consolidated 3 Statement'!$B100,BS!T:T),T100)</f>
        <v>0</v>
      </c>
      <c r="V100" s="33">
        <f>IF(V$4="Actual",SUMIF(BS!$B:$B,'Consolidated 3 Statement'!$B100,BS!U:U),U100)</f>
        <v>0</v>
      </c>
      <c r="W100" s="33">
        <f>IF(W$4="Actual",SUMIF(BS!$B:$B,'Consolidated 3 Statement'!$B100,BS!V:V),V100)</f>
        <v>0</v>
      </c>
      <c r="X100" s="33">
        <f>IF(X$4="Actual",SUMIF(BS!$B:$B,'Consolidated 3 Statement'!$B100,BS!W:W),W100)</f>
        <v>0</v>
      </c>
      <c r="Y100" s="33">
        <f>IF(Y$4="Actual",SUMIF(BS!$B:$B,'Consolidated 3 Statement'!$B100,BS!X:X),X100)</f>
        <v>0</v>
      </c>
      <c r="Z100" s="33">
        <f>IF(Z$4="Actual",SUMIF(BS!$B:$B,'Consolidated 3 Statement'!$B100,BS!Y:Y),Y100)</f>
        <v>0</v>
      </c>
      <c r="AA100" s="33">
        <f>IF(AA$4="Actual",SUMIF(BS!$B:$B,'Consolidated 3 Statement'!$B100,BS!Z:Z),Z100)</f>
        <v>0</v>
      </c>
      <c r="AB100" s="34">
        <f>IF(AB$4="Actual",SUMIF(BS!$B:$B,'Consolidated 3 Statement'!$B100,BS!AA:AA),AA100)</f>
        <v>0</v>
      </c>
      <c r="AC100" s="33">
        <f>IF(AC$4="Actual",SUMIF(BS!$B:$B,'Consolidated 3 Statement'!$B100,BS!AB:AB),AB100)</f>
        <v>0</v>
      </c>
      <c r="AD100" s="33">
        <f>IF(AD$4="Actual",SUMIF(BS!$B:$B,'Consolidated 3 Statement'!$B100,BS!AC:AC),AC100)</f>
        <v>0</v>
      </c>
      <c r="AE100" s="33">
        <f>IF(AE$4="Actual",SUMIF(BS!$B:$B,'Consolidated 3 Statement'!$B100,BS!AD:AD),AD100)</f>
        <v>0</v>
      </c>
      <c r="AF100" s="33">
        <f>IF(AF$4="Actual",SUMIF(BS!$B:$B,'Consolidated 3 Statement'!$B100,BS!AE:AE),AE100)</f>
        <v>0</v>
      </c>
      <c r="AG100" s="33">
        <f>IF(AG$4="Actual",SUMIF(BS!$B:$B,'Consolidated 3 Statement'!$B100,BS!AF:AF),AF100)</f>
        <v>0</v>
      </c>
      <c r="AH100" s="33">
        <f>IF(AH$4="Actual",SUMIF(BS!$B:$B,'Consolidated 3 Statement'!$B100,BS!AG:AG),AG100)</f>
        <v>0</v>
      </c>
      <c r="AI100" s="33">
        <f>IF(AI$4="Actual",SUMIF(BS!$B:$B,'Consolidated 3 Statement'!$B100,BS!AH:AH),AH100)</f>
        <v>0</v>
      </c>
      <c r="AJ100" s="33">
        <f>IF(AJ$4="Actual",SUMIF(BS!$B:$B,'Consolidated 3 Statement'!$B100,BS!AI:AI),AI100)</f>
        <v>0</v>
      </c>
      <c r="AK100" s="33">
        <f>IF(AK$4="Actual",SUMIF(BS!$B:$B,'Consolidated 3 Statement'!$B100,BS!AJ:AJ),AJ100)</f>
        <v>0</v>
      </c>
      <c r="AL100" s="33">
        <f>IF(AL$4="Actual",SUMIF(BS!$B:$B,'Consolidated 3 Statement'!$B100,BS!AK:AK),AK100)</f>
        <v>0</v>
      </c>
      <c r="AM100" s="33">
        <f>IF(AM$4="Actual",SUMIF(BS!$B:$B,'Consolidated 3 Statement'!$B100,BS!AL:AL),AL100)</f>
        <v>0</v>
      </c>
      <c r="AN100" s="34">
        <f>IF(AN$4="Actual",SUMIF(BS!$B:$B,'Consolidated 3 Statement'!$B100,BS!AM:AM),AM100)</f>
        <v>0</v>
      </c>
      <c r="AO100" s="33">
        <f>IF(AO$4="Actual",SUMIF(BS!$B:$B,'Consolidated 3 Statement'!$B100,BS!AN:AN),AN100)</f>
        <v>0</v>
      </c>
      <c r="AP100" s="33">
        <f>IF(AP$4="Actual",SUMIF(BS!$B:$B,'Consolidated 3 Statement'!$B100,BS!AO:AO),AO100)</f>
        <v>0</v>
      </c>
      <c r="AQ100" s="33">
        <f>IF(AQ$4="Actual",SUMIF(BS!$B:$B,'Consolidated 3 Statement'!$B100,BS!AP:AP),AP100)</f>
        <v>0</v>
      </c>
      <c r="AR100" s="33">
        <f>IF(AR$4="Actual",SUMIF(BS!$B:$B,'Consolidated 3 Statement'!$B100,BS!AQ:AQ),AQ100)</f>
        <v>0</v>
      </c>
      <c r="AS100" s="33">
        <f>IF(AS$4="Actual",SUMIF(BS!$B:$B,'Consolidated 3 Statement'!$B100,BS!AR:AR),AR100)</f>
        <v>0</v>
      </c>
      <c r="AT100" s="33">
        <f>IF(AT$4="Actual",SUMIF(BS!$B:$B,'Consolidated 3 Statement'!$B100,BS!AS:AS),AS100)</f>
        <v>0</v>
      </c>
      <c r="AU100" s="33">
        <f>IF(AU$4="Actual",SUMIF(BS!$B:$B,'Consolidated 3 Statement'!$B100,BS!AT:AT),AT100)</f>
        <v>0</v>
      </c>
      <c r="AV100" s="33">
        <f>IF(AV$4="Actual",SUMIF(BS!$B:$B,'Consolidated 3 Statement'!$B100,BS!AU:AU),AU100)</f>
        <v>0</v>
      </c>
      <c r="AW100" s="33">
        <f>IF(AW$4="Actual",SUMIF(BS!$B:$B,'Consolidated 3 Statement'!$B100,BS!AV:AV),AV100)</f>
        <v>0</v>
      </c>
      <c r="AX100" s="33">
        <f>IF(AX$4="Actual",SUMIF(BS!$B:$B,'Consolidated 3 Statement'!$B100,BS!AW:AW),AW100)</f>
        <v>0</v>
      </c>
      <c r="AY100" s="33">
        <f>IF(AY$4="Actual",SUMIF(BS!$B:$B,'Consolidated 3 Statement'!$B100,BS!AX:AX),AX100)</f>
        <v>0</v>
      </c>
      <c r="AZ100" s="34">
        <f>IF(AZ$4="Actual",SUMIF(BS!$B:$B,'Consolidated 3 Statement'!$B100,BS!AY:AY),AY100)</f>
        <v>0</v>
      </c>
      <c r="BA100" s="33">
        <f>IF(BA$4="Actual",SUMIF(BS!$B:$B,'Consolidated 3 Statement'!$B100,BS!AZ:AZ),AZ100)</f>
        <v>0</v>
      </c>
      <c r="BB100" s="33">
        <f>IF(BB$4="Actual",SUMIF(BS!$B:$B,'Consolidated 3 Statement'!$B100,BS!BA:BA),BA100)</f>
        <v>0</v>
      </c>
      <c r="BC100" s="33">
        <f>IF(BC$4="Actual",SUMIF(BS!$B:$B,'Consolidated 3 Statement'!$B100,BS!BB:BB),BB100)</f>
        <v>0</v>
      </c>
      <c r="BD100" s="33">
        <f>IF(BD$4="Actual",SUMIF(BS!$B:$B,'Consolidated 3 Statement'!$B100,BS!BC:BC),BC100)</f>
        <v>0</v>
      </c>
      <c r="BE100" s="33">
        <f>IF(BE$4="Actual",SUMIF(BS!$B:$B,'Consolidated 3 Statement'!$B100,BS!BD:BD),BD100)</f>
        <v>0</v>
      </c>
      <c r="BF100" s="33">
        <f>IF(BF$4="Actual",SUMIF(BS!$B:$B,'Consolidated 3 Statement'!$B100,BS!BE:BE),BE100)</f>
        <v>0</v>
      </c>
      <c r="BG100" s="33">
        <f>IF(BG$4="Actual",SUMIF(BS!$B:$B,'Consolidated 3 Statement'!$B100,BS!BF:BF),BF100)</f>
        <v>0</v>
      </c>
      <c r="BH100" s="33">
        <f>IF(BH$4="Actual",SUMIF(BS!$B:$B,'Consolidated 3 Statement'!$B100,BS!BG:BG),BG100)</f>
        <v>0</v>
      </c>
      <c r="BI100" s="33">
        <f>IF(BI$4="Actual",SUMIF(BS!$B:$B,'Consolidated 3 Statement'!$B100,BS!BH:BH),BH100)</f>
        <v>0</v>
      </c>
      <c r="BJ100" s="33">
        <f>IF(BJ$4="Actual",SUMIF(BS!$B:$B,'Consolidated 3 Statement'!$B100,BS!BI:BI),BI100)</f>
        <v>0</v>
      </c>
      <c r="BK100" s="33">
        <f>IF(BK$4="Actual",SUMIF(BS!$B:$B,'Consolidated 3 Statement'!$B100,BS!BJ:BJ),BJ100)</f>
        <v>0</v>
      </c>
      <c r="BL100" s="34">
        <f>IF(BL$4="Actual",SUMIF(BS!$B:$B,'Consolidated 3 Statement'!$B100,BS!BK:BK),BK100)</f>
        <v>0</v>
      </c>
      <c r="BM100" s="33">
        <f>IF(BM$4="Actual",SUMIF(BS!$B:$B,'Consolidated 3 Statement'!$B100,BS!BL:BL),BL100)</f>
        <v>0</v>
      </c>
      <c r="BN100" s="33">
        <f>IF(BN$4="Actual",SUMIF(BS!$B:$B,'Consolidated 3 Statement'!$B100,BS!BM:BM),BM100)</f>
        <v>0</v>
      </c>
      <c r="BO100" s="33">
        <f>IF(BO$4="Actual",SUMIF(BS!$B:$B,'Consolidated 3 Statement'!$B100,BS!BN:BN),BN100)</f>
        <v>0</v>
      </c>
      <c r="BP100" s="33">
        <f>IF(BP$4="Actual",SUMIF(BS!$B:$B,'Consolidated 3 Statement'!$B100,BS!BO:BO),BO100)</f>
        <v>0</v>
      </c>
      <c r="BQ100" s="33">
        <f>IF(BQ$4="Actual",SUMIF(BS!$B:$B,'Consolidated 3 Statement'!$B100,BS!BP:BP),BP100)</f>
        <v>0</v>
      </c>
      <c r="BR100" s="33">
        <f>IF(BR$4="Actual",SUMIF(BS!$B:$B,'Consolidated 3 Statement'!$B100,BS!BQ:BQ),BQ100)</f>
        <v>0</v>
      </c>
      <c r="BS100" s="33">
        <f>IF(BS$4="Actual",SUMIF(BS!$B:$B,'Consolidated 3 Statement'!$B100,BS!BR:BR),BR100)</f>
        <v>0</v>
      </c>
      <c r="BT100" s="33">
        <f>IF(BT$4="Actual",SUMIF(BS!$B:$B,'Consolidated 3 Statement'!$B100,BS!BS:BS),BS100)</f>
        <v>0</v>
      </c>
      <c r="BU100" s="33">
        <f>IF(BU$4="Actual",SUMIF(BS!$B:$B,'Consolidated 3 Statement'!$B100,BS!BT:BT),BT100)</f>
        <v>0</v>
      </c>
      <c r="BV100" s="33">
        <f>IF(BV$4="Actual",SUMIF(BS!$B:$B,'Consolidated 3 Statement'!$B100,BS!BU:BU),BU100)</f>
        <v>0</v>
      </c>
      <c r="BW100" s="33">
        <f>IF(BW$4="Actual",SUMIF(BS!$B:$B,'Consolidated 3 Statement'!$B100,BS!BV:BV),BV100)</f>
        <v>0</v>
      </c>
      <c r="BX100" s="34">
        <f>IF(BX$4="Actual",SUMIF(BS!$B:$B,'Consolidated 3 Statement'!$B100,BS!BW:BW),BW100)</f>
        <v>0</v>
      </c>
      <c r="BY100" s="16"/>
      <c r="BZ100" s="24">
        <f t="shared" si="340"/>
        <v>0</v>
      </c>
      <c r="CA100" s="24">
        <f t="shared" si="341"/>
        <v>0</v>
      </c>
      <c r="CB100" s="24">
        <f t="shared" si="342"/>
        <v>0</v>
      </c>
      <c r="CC100" s="24">
        <f t="shared" si="343"/>
        <v>0</v>
      </c>
      <c r="CD100" s="24">
        <f t="shared" si="344"/>
        <v>0</v>
      </c>
      <c r="CE100" s="24">
        <f>BX100</f>
        <v>0</v>
      </c>
      <c r="CF100" s="152"/>
    </row>
    <row r="101" spans="2:84" ht="12.75" customHeight="1" collapsed="1" x14ac:dyDescent="0.3">
      <c r="B101" s="605" t="s">
        <v>214</v>
      </c>
      <c r="C101" s="126" t="s">
        <v>182</v>
      </c>
      <c r="D101" s="605"/>
      <c r="E101" s="33">
        <f>IF(E$4="Actual",SUMIF(BS!$B:$B,'Consolidated 3 Statement'!$B101,BS!D:D),D101)</f>
        <v>496.43</v>
      </c>
      <c r="F101" s="33">
        <f>IF(F$4="Actual",SUMIF(BS!$B:$B,'Consolidated 3 Statement'!$B101,BS!E:E),E101)</f>
        <v>496.43</v>
      </c>
      <c r="G101" s="33">
        <f>IF(G$4="Actual",SUMIF(BS!$B:$B,'Consolidated 3 Statement'!$B101,BS!F:F),F101)</f>
        <v>496.43</v>
      </c>
      <c r="H101" s="33">
        <f>IF(H$4="Actual",SUMIF(BS!$B:$B,'Consolidated 3 Statement'!$B101,BS!G:G),G101)</f>
        <v>496.43</v>
      </c>
      <c r="I101" s="33">
        <f>IF(I$4="Actual",SUMIF(BS!$B:$B,'Consolidated 3 Statement'!$B101,BS!H:H),H101)</f>
        <v>496.43</v>
      </c>
      <c r="J101" s="33">
        <f>IF(J$4="Actual",SUMIF(BS!$B:$B,'Consolidated 3 Statement'!$B101,BS!I:I),I101)</f>
        <v>496.43</v>
      </c>
      <c r="K101" s="33">
        <f>IF(K$4="Actual",SUMIF(BS!$B:$B,'Consolidated 3 Statement'!$B101,BS!J:J),J101)</f>
        <v>496.43</v>
      </c>
      <c r="L101" s="33">
        <f>IF(L$4="Actual",SUMIF(BS!$B:$B,'Consolidated 3 Statement'!$B101,BS!K:K),K101)</f>
        <v>496.43</v>
      </c>
      <c r="M101" s="33">
        <f>IF(M$4="Actual",SUMIF(BS!$B:$B,'Consolidated 3 Statement'!$B101,BS!L:L),L101)</f>
        <v>496.43</v>
      </c>
      <c r="N101" s="33">
        <f>IF(N$4="Actual",SUMIF(BS!$B:$B,'Consolidated 3 Statement'!$B101,BS!M:M),M101)</f>
        <v>496.43</v>
      </c>
      <c r="O101" s="33">
        <f>IF(O$4="Actual",SUMIF(BS!$B:$B,'Consolidated 3 Statement'!$B101,BS!N:N),N101)</f>
        <v>496.43</v>
      </c>
      <c r="P101" s="34">
        <f>IF(P$4="Actual",SUMIF(BS!$B:$B,'Consolidated 3 Statement'!$B101,BS!O:O),O101)</f>
        <v>496.43</v>
      </c>
      <c r="Q101" s="33">
        <f>IF(Q$4="Actual",SUMIF(BS!$B:$B,'Consolidated 3 Statement'!$B101,BS!P:P),P101)</f>
        <v>496.43</v>
      </c>
      <c r="R101" s="33">
        <f>IF(R$4="Actual",SUMIF(BS!$B:$B,'Consolidated 3 Statement'!$B101,BS!Q:Q),Q101)</f>
        <v>496.43</v>
      </c>
      <c r="S101" s="33">
        <f>IF(S$4="Actual",SUMIF(BS!$B:$B,'Consolidated 3 Statement'!$B101,BS!R:R),R101)</f>
        <v>496.43</v>
      </c>
      <c r="T101" s="33">
        <f>IF(T$4="Actual",SUMIF(BS!$B:$B,'Consolidated 3 Statement'!$B101,BS!S:S),S101)</f>
        <v>496.43</v>
      </c>
      <c r="U101" s="33">
        <f>IF(U$4="Actual",SUMIF(BS!$B:$B,'Consolidated 3 Statement'!$B101,BS!T:T),T101)</f>
        <v>589.49</v>
      </c>
      <c r="V101" s="33">
        <f>IF(V$4="Actual",SUMIF(BS!$B:$B,'Consolidated 3 Statement'!$B101,BS!U:U),U101)</f>
        <v>565.30999999999995</v>
      </c>
      <c r="W101" s="33">
        <f>IF(W$4="Actual",SUMIF(BS!$B:$B,'Consolidated 3 Statement'!$B101,BS!V:V),V101)</f>
        <v>496.43</v>
      </c>
      <c r="X101" s="33">
        <f>IF(X$4="Actual",SUMIF(BS!$B:$B,'Consolidated 3 Statement'!$B101,BS!W:W),W101)</f>
        <v>525.57000000000005</v>
      </c>
      <c r="Y101" s="33">
        <f>IF(Y$4="Actual",SUMIF(BS!$B:$B,'Consolidated 3 Statement'!$B101,BS!X:X),X101)</f>
        <v>-9445.7099999999991</v>
      </c>
      <c r="Z101" s="33">
        <f>IF(Z$4="Actual",SUMIF(BS!$B:$B,'Consolidated 3 Statement'!$B101,BS!Y:Y),Y101)</f>
        <v>505.74</v>
      </c>
      <c r="AA101" s="33">
        <f>IF(AA$4="Actual",SUMIF(BS!$B:$B,'Consolidated 3 Statement'!$B101,BS!Z:Z),Z101)</f>
        <v>544.08000000000004</v>
      </c>
      <c r="AB101" s="34">
        <f>IF(AB$4="Actual",SUMIF(BS!$B:$B,'Consolidated 3 Statement'!$B101,BS!AA:AA),AA101)</f>
        <v>556.84</v>
      </c>
      <c r="AC101" s="33">
        <f>IF(AC$4="Actual",SUMIF(BS!$B:$B,'Consolidated 3 Statement'!$B101,BS!AB:AB),AB101)</f>
        <v>30574.63</v>
      </c>
      <c r="AD101" s="33">
        <f>IF(AD$4="Actual",SUMIF(BS!$B:$B,'Consolidated 3 Statement'!$B101,BS!AC:AC),AC101)</f>
        <v>30574.63</v>
      </c>
      <c r="AE101" s="33">
        <f>IF(AE$4="Actual",SUMIF(BS!$B:$B,'Consolidated 3 Statement'!$B101,BS!AD:AD),AD101)</f>
        <v>30574.63</v>
      </c>
      <c r="AF101" s="33">
        <f>IF(AF$4="Actual",SUMIF(BS!$B:$B,'Consolidated 3 Statement'!$B101,BS!AE:AE),AE101)</f>
        <v>30574.63</v>
      </c>
      <c r="AG101" s="33">
        <f>IF(AG$4="Actual",SUMIF(BS!$B:$B,'Consolidated 3 Statement'!$B101,BS!AF:AF),AF101)</f>
        <v>30574.63</v>
      </c>
      <c r="AH101" s="33">
        <f>IF(AH$4="Actual",SUMIF(BS!$B:$B,'Consolidated 3 Statement'!$B101,BS!AG:AG),AG101)</f>
        <v>30574.63</v>
      </c>
      <c r="AI101" s="33">
        <f>IF(AI$4="Actual",SUMIF(BS!$B:$B,'Consolidated 3 Statement'!$B101,BS!AH:AH),AH101)</f>
        <v>30574.63</v>
      </c>
      <c r="AJ101" s="33">
        <f>IF(AJ$4="Actual",SUMIF(BS!$B:$B,'Consolidated 3 Statement'!$B101,BS!AI:AI),AI101)</f>
        <v>30574.63</v>
      </c>
      <c r="AK101" s="33">
        <f>IF(AK$4="Actual",SUMIF(BS!$B:$B,'Consolidated 3 Statement'!$B101,BS!AJ:AJ),AJ101)</f>
        <v>30574.63</v>
      </c>
      <c r="AL101" s="33">
        <f>IF(AL$4="Actual",SUMIF(BS!$B:$B,'Consolidated 3 Statement'!$B101,BS!AK:AK),AK101)</f>
        <v>30574.63</v>
      </c>
      <c r="AM101" s="33">
        <f>IF(AM$4="Actual",SUMIF(BS!$B:$B,'Consolidated 3 Statement'!$B101,BS!AL:AL),AL101)</f>
        <v>30574.63</v>
      </c>
      <c r="AN101" s="34">
        <f>IF(AN$4="Actual",SUMIF(BS!$B:$B,'Consolidated 3 Statement'!$B101,BS!AM:AM),AM101)</f>
        <v>30574.63</v>
      </c>
      <c r="AO101" s="33">
        <f>IF(AO$4="Actual",SUMIF(BS!$B:$B,'Consolidated 3 Statement'!$B101,BS!AN:AN),AN101)</f>
        <v>30574.63</v>
      </c>
      <c r="AP101" s="33">
        <f>IF(AP$4="Actual",SUMIF(BS!$B:$B,'Consolidated 3 Statement'!$B101,BS!AO:AO),AO101)</f>
        <v>30574.63</v>
      </c>
      <c r="AQ101" s="33">
        <f>IF(AQ$4="Actual",SUMIF(BS!$B:$B,'Consolidated 3 Statement'!$B101,BS!AP:AP),AP101)</f>
        <v>30574.63</v>
      </c>
      <c r="AR101" s="33">
        <f>IF(AR$4="Actual",SUMIF(BS!$B:$B,'Consolidated 3 Statement'!$B101,BS!AQ:AQ),AQ101)</f>
        <v>30574.63</v>
      </c>
      <c r="AS101" s="33">
        <f>IF(AS$4="Actual",SUMIF(BS!$B:$B,'Consolidated 3 Statement'!$B101,BS!AR:AR),AR101)</f>
        <v>30574.63</v>
      </c>
      <c r="AT101" s="33">
        <f>IF(AT$4="Actual",SUMIF(BS!$B:$B,'Consolidated 3 Statement'!$B101,BS!AS:AS),AS101)</f>
        <v>30574.63</v>
      </c>
      <c r="AU101" s="33">
        <f>IF(AU$4="Actual",SUMIF(BS!$B:$B,'Consolidated 3 Statement'!$B101,BS!AT:AT),AT101)</f>
        <v>30574.63</v>
      </c>
      <c r="AV101" s="33">
        <f>IF(AV$4="Actual",SUMIF(BS!$B:$B,'Consolidated 3 Statement'!$B101,BS!AU:AU),AU101)</f>
        <v>30574.63</v>
      </c>
      <c r="AW101" s="33">
        <f>IF(AW$4="Actual",SUMIF(BS!$B:$B,'Consolidated 3 Statement'!$B101,BS!AV:AV),AV101)</f>
        <v>30574.63</v>
      </c>
      <c r="AX101" s="33">
        <f>IF(AX$4="Actual",SUMIF(BS!$B:$B,'Consolidated 3 Statement'!$B101,BS!AW:AW),AW101)</f>
        <v>30574.63</v>
      </c>
      <c r="AY101" s="33">
        <f>IF(AY$4="Actual",SUMIF(BS!$B:$B,'Consolidated 3 Statement'!$B101,BS!AX:AX),AX101)</f>
        <v>30574.63</v>
      </c>
      <c r="AZ101" s="34">
        <f>IF(AZ$4="Actual",SUMIF(BS!$B:$B,'Consolidated 3 Statement'!$B101,BS!AY:AY),AY101)</f>
        <v>30574.63</v>
      </c>
      <c r="BA101" s="33">
        <f>IF(BA$4="Actual",SUMIF(BS!$B:$B,'Consolidated 3 Statement'!$B101,BS!AZ:AZ),AZ101)</f>
        <v>30574.63</v>
      </c>
      <c r="BB101" s="33">
        <f>IF(BB$4="Actual",SUMIF(BS!$B:$B,'Consolidated 3 Statement'!$B101,BS!BA:BA),BA101)</f>
        <v>30574.63</v>
      </c>
      <c r="BC101" s="33">
        <f>IF(BC$4="Actual",SUMIF(BS!$B:$B,'Consolidated 3 Statement'!$B101,BS!BB:BB),BB101)</f>
        <v>30574.63</v>
      </c>
      <c r="BD101" s="33">
        <f>IF(BD$4="Actual",SUMIF(BS!$B:$B,'Consolidated 3 Statement'!$B101,BS!BC:BC),BC101)</f>
        <v>30574.63</v>
      </c>
      <c r="BE101" s="33">
        <f>IF(BE$4="Actual",SUMIF(BS!$B:$B,'Consolidated 3 Statement'!$B101,BS!BD:BD),BD101)</f>
        <v>30574.63</v>
      </c>
      <c r="BF101" s="33">
        <f>IF(BF$4="Actual",SUMIF(BS!$B:$B,'Consolidated 3 Statement'!$B101,BS!BE:BE),BE101)</f>
        <v>30574.63</v>
      </c>
      <c r="BG101" s="33">
        <f>IF(BG$4="Actual",SUMIF(BS!$B:$B,'Consolidated 3 Statement'!$B101,BS!BF:BF),BF101)</f>
        <v>30574.63</v>
      </c>
      <c r="BH101" s="33">
        <f>IF(BH$4="Actual",SUMIF(BS!$B:$B,'Consolidated 3 Statement'!$B101,BS!BG:BG),BG101)</f>
        <v>30574.63</v>
      </c>
      <c r="BI101" s="33">
        <f>IF(BI$4="Actual",SUMIF(BS!$B:$B,'Consolidated 3 Statement'!$B101,BS!BH:BH),BH101)</f>
        <v>30574.63</v>
      </c>
      <c r="BJ101" s="33">
        <f>IF(BJ$4="Actual",SUMIF(BS!$B:$B,'Consolidated 3 Statement'!$B101,BS!BI:BI),BI101)</f>
        <v>30574.63</v>
      </c>
      <c r="BK101" s="33">
        <f>IF(BK$4="Actual",SUMIF(BS!$B:$B,'Consolidated 3 Statement'!$B101,BS!BJ:BJ),BJ101)</f>
        <v>30574.63</v>
      </c>
      <c r="BL101" s="34">
        <f>IF(BL$4="Actual",SUMIF(BS!$B:$B,'Consolidated 3 Statement'!$B101,BS!BK:BK),BK101)</f>
        <v>30574.63</v>
      </c>
      <c r="BM101" s="33">
        <f>IF(BM$4="Actual",SUMIF(BS!$B:$B,'Consolidated 3 Statement'!$B101,BS!BL:BL),BL101)</f>
        <v>30574.63</v>
      </c>
      <c r="BN101" s="33">
        <f>IF(BN$4="Actual",SUMIF(BS!$B:$B,'Consolidated 3 Statement'!$B101,BS!BM:BM),BM101)</f>
        <v>30574.63</v>
      </c>
      <c r="BO101" s="33">
        <f>IF(BO$4="Actual",SUMIF(BS!$B:$B,'Consolidated 3 Statement'!$B101,BS!BN:BN),BN101)</f>
        <v>30574.63</v>
      </c>
      <c r="BP101" s="33">
        <f>IF(BP$4="Actual",SUMIF(BS!$B:$B,'Consolidated 3 Statement'!$B101,BS!BO:BO),BO101)</f>
        <v>30574.63</v>
      </c>
      <c r="BQ101" s="33">
        <f>IF(BQ$4="Actual",SUMIF(BS!$B:$B,'Consolidated 3 Statement'!$B101,BS!BP:BP),BP101)</f>
        <v>30574.63</v>
      </c>
      <c r="BR101" s="33">
        <f>IF(BR$4="Actual",SUMIF(BS!$B:$B,'Consolidated 3 Statement'!$B101,BS!BQ:BQ),BQ101)</f>
        <v>30574.63</v>
      </c>
      <c r="BS101" s="33">
        <f>IF(BS$4="Actual",SUMIF(BS!$B:$B,'Consolidated 3 Statement'!$B101,BS!BR:BR),BR101)</f>
        <v>30574.63</v>
      </c>
      <c r="BT101" s="33">
        <f>IF(BT$4="Actual",SUMIF(BS!$B:$B,'Consolidated 3 Statement'!$B101,BS!BS:BS),BS101)</f>
        <v>30574.63</v>
      </c>
      <c r="BU101" s="33">
        <f>IF(BU$4="Actual",SUMIF(BS!$B:$B,'Consolidated 3 Statement'!$B101,BS!BT:BT),BT101)</f>
        <v>30574.63</v>
      </c>
      <c r="BV101" s="33">
        <f>IF(BV$4="Actual",SUMIF(BS!$B:$B,'Consolidated 3 Statement'!$B101,BS!BU:BU),BU101)</f>
        <v>30574.63</v>
      </c>
      <c r="BW101" s="33">
        <f>IF(BW$4="Actual",SUMIF(BS!$B:$B,'Consolidated 3 Statement'!$B101,BS!BV:BV),BV101)</f>
        <v>30574.63</v>
      </c>
      <c r="BX101" s="34">
        <f>IF(BX$4="Actual",SUMIF(BS!$B:$B,'Consolidated 3 Statement'!$B101,BS!BW:BW),BW101)</f>
        <v>30574.63</v>
      </c>
      <c r="BY101" s="16"/>
      <c r="BZ101" s="24">
        <f t="shared" si="340"/>
        <v>496.43</v>
      </c>
      <c r="CA101" s="24">
        <f t="shared" si="341"/>
        <v>556.84</v>
      </c>
      <c r="CB101" s="24">
        <f t="shared" si="342"/>
        <v>30574.63</v>
      </c>
      <c r="CC101" s="24">
        <f t="shared" si="343"/>
        <v>30574.63</v>
      </c>
      <c r="CD101" s="24">
        <f t="shared" si="344"/>
        <v>30574.63</v>
      </c>
      <c r="CE101" s="24">
        <f>BX101</f>
        <v>30574.63</v>
      </c>
      <c r="CF101" s="152"/>
    </row>
    <row r="102" spans="2:84" ht="12.75" customHeight="1" x14ac:dyDescent="0.3">
      <c r="B102" s="43" t="s">
        <v>215</v>
      </c>
      <c r="C102" s="43"/>
      <c r="D102" s="43"/>
      <c r="E102" s="27">
        <f>SUM(E97:E101)</f>
        <v>141800.00999999998</v>
      </c>
      <c r="F102" s="27">
        <f t="shared" ref="F102:BL102" si="345">SUM(F97:F101)</f>
        <v>167952.47999999998</v>
      </c>
      <c r="G102" s="27">
        <f t="shared" si="345"/>
        <v>199140.06</v>
      </c>
      <c r="H102" s="27">
        <f t="shared" si="345"/>
        <v>250602.56</v>
      </c>
      <c r="I102" s="27">
        <f t="shared" si="345"/>
        <v>290037.8</v>
      </c>
      <c r="J102" s="27">
        <f t="shared" si="345"/>
        <v>323687.58</v>
      </c>
      <c r="K102" s="27">
        <f t="shared" si="345"/>
        <v>373706.23</v>
      </c>
      <c r="L102" s="27">
        <f t="shared" si="345"/>
        <v>422547.18</v>
      </c>
      <c r="M102" s="27">
        <f t="shared" si="345"/>
        <v>462757.27</v>
      </c>
      <c r="N102" s="27">
        <f t="shared" si="345"/>
        <v>521640.04</v>
      </c>
      <c r="O102" s="27">
        <f t="shared" si="345"/>
        <v>569305.51</v>
      </c>
      <c r="P102" s="28">
        <f t="shared" si="345"/>
        <v>522303.31</v>
      </c>
      <c r="Q102" s="27">
        <f t="shared" si="345"/>
        <v>580571.10000000009</v>
      </c>
      <c r="R102" s="27">
        <f t="shared" si="345"/>
        <v>623214.10000000009</v>
      </c>
      <c r="S102" s="27">
        <f t="shared" si="345"/>
        <v>680385.95000000007</v>
      </c>
      <c r="T102" s="27">
        <f t="shared" si="345"/>
        <v>595622.79</v>
      </c>
      <c r="U102" s="27">
        <f t="shared" si="345"/>
        <v>647173.74</v>
      </c>
      <c r="V102" s="27">
        <f t="shared" si="345"/>
        <v>680042.76</v>
      </c>
      <c r="W102" s="27">
        <f t="shared" si="345"/>
        <v>757555.7300000001</v>
      </c>
      <c r="X102" s="27">
        <f t="shared" si="345"/>
        <v>726049.36999999988</v>
      </c>
      <c r="Y102" s="27">
        <f t="shared" si="345"/>
        <v>781624.72</v>
      </c>
      <c r="Z102" s="27">
        <f t="shared" si="345"/>
        <v>930767.79</v>
      </c>
      <c r="AA102" s="27">
        <f t="shared" si="345"/>
        <v>936214.41</v>
      </c>
      <c r="AB102" s="28">
        <f t="shared" ref="AB102" si="346">SUM(AB97:AB101)</f>
        <v>880365.12</v>
      </c>
      <c r="AC102" s="27">
        <f t="shared" si="345"/>
        <v>1004474.14</v>
      </c>
      <c r="AD102" s="27">
        <f t="shared" si="345"/>
        <v>1142599.3973666665</v>
      </c>
      <c r="AE102" s="27">
        <f t="shared" si="345"/>
        <v>1197653.3610583332</v>
      </c>
      <c r="AF102" s="27">
        <f t="shared" si="345"/>
        <v>1266779.4557583332</v>
      </c>
      <c r="AG102" s="27">
        <f t="shared" si="345"/>
        <v>1389899.1838333332</v>
      </c>
      <c r="AH102" s="27">
        <f t="shared" si="345"/>
        <v>1437298.1525999999</v>
      </c>
      <c r="AI102" s="27">
        <f t="shared" si="345"/>
        <v>1530550.1782749998</v>
      </c>
      <c r="AJ102" s="27">
        <f t="shared" si="345"/>
        <v>1607080.9441249999</v>
      </c>
      <c r="AK102" s="27">
        <f t="shared" si="345"/>
        <v>1663339.5234999999</v>
      </c>
      <c r="AL102" s="27">
        <f t="shared" si="345"/>
        <v>1825990.2933666664</v>
      </c>
      <c r="AM102" s="27">
        <f t="shared" si="345"/>
        <v>1944389.9526583331</v>
      </c>
      <c r="AN102" s="28">
        <f t="shared" si="345"/>
        <v>2067178.0383749998</v>
      </c>
      <c r="AO102" s="27">
        <f t="shared" si="345"/>
        <v>2269967.3102749996</v>
      </c>
      <c r="AP102" s="27">
        <f t="shared" si="345"/>
        <v>2519454.2381824995</v>
      </c>
      <c r="AQ102" s="27">
        <f t="shared" si="345"/>
        <v>2739040.8162599998</v>
      </c>
      <c r="AR102" s="27">
        <f t="shared" si="345"/>
        <v>2995291.1371716666</v>
      </c>
      <c r="AS102" s="27">
        <f t="shared" si="345"/>
        <v>3305943.7002541665</v>
      </c>
      <c r="AT102" s="27">
        <f t="shared" si="345"/>
        <v>3544607.157143333</v>
      </c>
      <c r="AU102" s="27">
        <f t="shared" si="345"/>
        <v>3842234.7464149995</v>
      </c>
      <c r="AV102" s="27">
        <f t="shared" si="345"/>
        <v>4133919.4186374997</v>
      </c>
      <c r="AW102" s="27">
        <f t="shared" si="345"/>
        <v>4397614.1882416662</v>
      </c>
      <c r="AX102" s="27">
        <f t="shared" si="345"/>
        <v>4775946.7443991667</v>
      </c>
      <c r="AY102" s="27">
        <f t="shared" si="345"/>
        <v>5126872.6249533333</v>
      </c>
      <c r="AZ102" s="28">
        <f t="shared" si="345"/>
        <v>5470036.8426041668</v>
      </c>
      <c r="BA102" s="27">
        <f t="shared" si="345"/>
        <v>5905168.063094167</v>
      </c>
      <c r="BB102" s="27">
        <f t="shared" si="345"/>
        <v>6385196.2495238753</v>
      </c>
      <c r="BC102" s="27">
        <f t="shared" si="345"/>
        <v>6814627.9927647505</v>
      </c>
      <c r="BD102" s="27">
        <f t="shared" si="345"/>
        <v>7295924.7507480001</v>
      </c>
      <c r="BE102" s="27">
        <f t="shared" si="345"/>
        <v>7830745.4979097918</v>
      </c>
      <c r="BF102" s="27">
        <f t="shared" si="345"/>
        <v>8304431.7157447496</v>
      </c>
      <c r="BG102" s="27">
        <f t="shared" si="345"/>
        <v>8839230.7143339999</v>
      </c>
      <c r="BH102" s="27">
        <f t="shared" si="345"/>
        <v>9374110.9417647924</v>
      </c>
      <c r="BI102" s="27">
        <f t="shared" si="345"/>
        <v>9873570.8978033345</v>
      </c>
      <c r="BJ102" s="27">
        <f t="shared" si="345"/>
        <v>10490253.493245544</v>
      </c>
      <c r="BK102" s="27">
        <f t="shared" si="345"/>
        <v>11091565.726924919</v>
      </c>
      <c r="BL102" s="28">
        <f t="shared" si="345"/>
        <v>11673899.609636459</v>
      </c>
      <c r="BM102" s="27">
        <f t="shared" ref="BM102:BX102" si="347">SUM(BM97:BM101)</f>
        <v>12363193.137511292</v>
      </c>
      <c r="BN102" s="27">
        <f t="shared" si="347"/>
        <v>13095809.294768211</v>
      </c>
      <c r="BO102" s="27">
        <f t="shared" si="347"/>
        <v>13791209.308647955</v>
      </c>
      <c r="BP102" s="27">
        <f t="shared" si="347"/>
        <v>14553281.355892051</v>
      </c>
      <c r="BQ102" s="27">
        <f t="shared" si="347"/>
        <v>15366904.575187907</v>
      </c>
      <c r="BR102" s="27">
        <f t="shared" si="347"/>
        <v>16120593.613826787</v>
      </c>
      <c r="BS102" s="27">
        <f t="shared" si="347"/>
        <v>16934800.560377646</v>
      </c>
      <c r="BT102" s="27">
        <f t="shared" si="347"/>
        <v>17750286.343110487</v>
      </c>
      <c r="BU102" s="27">
        <f t="shared" si="347"/>
        <v>18525526.145159915</v>
      </c>
      <c r="BV102" s="27">
        <f t="shared" si="347"/>
        <v>19408732.065702457</v>
      </c>
      <c r="BW102" s="27">
        <f t="shared" si="347"/>
        <v>20278590.678746592</v>
      </c>
      <c r="BX102" s="28">
        <f t="shared" si="347"/>
        <v>21120813.318468068</v>
      </c>
      <c r="BY102" s="16"/>
      <c r="BZ102" s="27">
        <f>SUM(BZ97:BZ101)</f>
        <v>522303.31</v>
      </c>
      <c r="CA102" s="27">
        <f t="shared" ref="CA102:CD102" si="348">SUM(CA97:CA101)</f>
        <v>880365.12</v>
      </c>
      <c r="CB102" s="27">
        <f t="shared" si="348"/>
        <v>2067178.0383749998</v>
      </c>
      <c r="CC102" s="27">
        <f t="shared" si="348"/>
        <v>5470036.8426041668</v>
      </c>
      <c r="CD102" s="27">
        <f t="shared" si="348"/>
        <v>11673899.609636459</v>
      </c>
      <c r="CE102" s="27">
        <f t="shared" ref="CE102" si="349">SUM(CE97:CE101)</f>
        <v>21120813.318468068</v>
      </c>
      <c r="CF102" s="152"/>
    </row>
    <row r="103" spans="2:84" ht="9" customHeight="1" x14ac:dyDescent="0.3">
      <c r="B103" s="627"/>
      <c r="C103" s="627"/>
      <c r="D103" s="627"/>
      <c r="E103" s="3"/>
      <c r="F103" s="3"/>
      <c r="G103" s="3"/>
      <c r="H103" s="3"/>
      <c r="I103" s="3"/>
      <c r="J103" s="3"/>
      <c r="K103" s="3"/>
      <c r="L103" s="3"/>
      <c r="M103" s="3"/>
      <c r="N103" s="3"/>
      <c r="O103" s="3"/>
      <c r="P103" s="16"/>
      <c r="Q103" s="3"/>
      <c r="R103" s="3"/>
      <c r="S103" s="3"/>
      <c r="T103" s="3"/>
      <c r="U103" s="3"/>
      <c r="V103" s="3"/>
      <c r="W103" s="3"/>
      <c r="X103" s="3"/>
      <c r="Y103" s="3"/>
      <c r="Z103" s="3"/>
      <c r="AA103" s="3"/>
      <c r="AB103" s="16"/>
      <c r="AC103" s="3"/>
      <c r="AD103" s="3"/>
      <c r="AE103" s="3"/>
      <c r="AF103" s="3"/>
      <c r="AG103" s="3"/>
      <c r="AH103" s="3"/>
      <c r="AI103" s="3"/>
      <c r="AJ103" s="3"/>
      <c r="AK103" s="3"/>
      <c r="AL103" s="3"/>
      <c r="AM103" s="3"/>
      <c r="AN103" s="16"/>
      <c r="AO103" s="3"/>
      <c r="AP103" s="3"/>
      <c r="AQ103" s="3"/>
      <c r="AR103" s="3"/>
      <c r="AS103" s="3"/>
      <c r="AT103" s="3"/>
      <c r="AU103" s="3"/>
      <c r="AV103" s="3"/>
      <c r="AW103" s="3"/>
      <c r="AX103" s="3"/>
      <c r="AY103" s="3"/>
      <c r="AZ103" s="16"/>
      <c r="BA103" s="3"/>
      <c r="BB103" s="3"/>
      <c r="BC103" s="3"/>
      <c r="BD103" s="3"/>
      <c r="BE103" s="3"/>
      <c r="BF103" s="3"/>
      <c r="BG103" s="3"/>
      <c r="BH103" s="3"/>
      <c r="BI103" s="3"/>
      <c r="BJ103" s="3"/>
      <c r="BK103" s="3"/>
      <c r="BL103" s="16"/>
      <c r="BM103" s="3"/>
      <c r="BN103" s="3"/>
      <c r="BO103" s="3"/>
      <c r="BP103" s="3"/>
      <c r="BQ103" s="3"/>
      <c r="BR103" s="3"/>
      <c r="BS103" s="3"/>
      <c r="BT103" s="3"/>
      <c r="BU103" s="3"/>
      <c r="BV103" s="3"/>
      <c r="BW103" s="3"/>
      <c r="BX103" s="16"/>
      <c r="BY103" s="16"/>
      <c r="BZ103" s="30"/>
      <c r="CA103" s="30"/>
      <c r="CB103" s="30"/>
      <c r="CC103" s="30"/>
      <c r="CD103" s="30"/>
      <c r="CE103" s="30"/>
      <c r="CF103" s="152"/>
    </row>
    <row r="104" spans="2:84" ht="12.75" customHeight="1" x14ac:dyDescent="0.3">
      <c r="B104" s="626" t="s">
        <v>216</v>
      </c>
      <c r="C104" s="605"/>
      <c r="D104" s="605"/>
      <c r="E104" s="3"/>
      <c r="F104" s="628"/>
      <c r="G104" s="628"/>
      <c r="H104" s="628"/>
      <c r="I104" s="628"/>
      <c r="J104" s="628"/>
      <c r="K104" s="628"/>
      <c r="L104" s="628"/>
      <c r="M104" s="628"/>
      <c r="N104" s="628"/>
      <c r="O104" s="628"/>
      <c r="P104" s="16"/>
      <c r="Q104" s="3"/>
      <c r="R104" s="3"/>
      <c r="S104" s="3"/>
      <c r="T104" s="3"/>
      <c r="U104" s="3"/>
      <c r="V104" s="3"/>
      <c r="W104" s="3"/>
      <c r="X104" s="3"/>
      <c r="Y104" s="3"/>
      <c r="Z104" s="3"/>
      <c r="AA104" s="3"/>
      <c r="AB104" s="16"/>
      <c r="AC104" s="3"/>
      <c r="AD104" s="3"/>
      <c r="AE104" s="3"/>
      <c r="AF104" s="3"/>
      <c r="AG104" s="3"/>
      <c r="AH104" s="3"/>
      <c r="AI104" s="3"/>
      <c r="AJ104" s="3"/>
      <c r="AK104" s="3"/>
      <c r="AL104" s="3"/>
      <c r="AM104" s="3"/>
      <c r="AN104" s="16"/>
      <c r="AO104" s="3"/>
      <c r="AP104" s="3"/>
      <c r="AQ104" s="3"/>
      <c r="AR104" s="3"/>
      <c r="AS104" s="3"/>
      <c r="AT104" s="3"/>
      <c r="AU104" s="3"/>
      <c r="AV104" s="3"/>
      <c r="AW104" s="3"/>
      <c r="AX104" s="3"/>
      <c r="AY104" s="3"/>
      <c r="AZ104" s="16"/>
      <c r="BA104" s="3"/>
      <c r="BB104" s="3"/>
      <c r="BC104" s="3"/>
      <c r="BD104" s="3"/>
      <c r="BE104" s="3"/>
      <c r="BF104" s="3"/>
      <c r="BG104" s="3"/>
      <c r="BH104" s="3"/>
      <c r="BI104" s="3"/>
      <c r="BJ104" s="3"/>
      <c r="BK104" s="3"/>
      <c r="BL104" s="16"/>
      <c r="BM104" s="3"/>
      <c r="BN104" s="3"/>
      <c r="BO104" s="3"/>
      <c r="BP104" s="3"/>
      <c r="BQ104" s="3"/>
      <c r="BR104" s="3"/>
      <c r="BS104" s="3"/>
      <c r="BT104" s="3"/>
      <c r="BU104" s="3"/>
      <c r="BV104" s="3"/>
      <c r="BW104" s="3"/>
      <c r="BX104" s="16"/>
      <c r="BY104" s="16"/>
      <c r="BZ104" s="30"/>
      <c r="CA104" s="30"/>
      <c r="CB104" s="30"/>
      <c r="CC104" s="30"/>
      <c r="CD104" s="30"/>
      <c r="CE104" s="30"/>
      <c r="CF104" s="152"/>
    </row>
    <row r="105" spans="2:84" ht="12.75" customHeight="1" x14ac:dyDescent="0.3">
      <c r="B105" s="605" t="s">
        <v>216</v>
      </c>
      <c r="C105" s="126" t="s">
        <v>192</v>
      </c>
      <c r="D105" s="605"/>
      <c r="E105" s="3">
        <f>IF(E$4="Actual",SUMIF(BS!$B:$B,'Consolidated 3 Statement'!$B105,BS!D:D),D105)</f>
        <v>6618</v>
      </c>
      <c r="F105" s="3">
        <f>IF(F$4="Actual",SUMIF(BS!$B:$B,'Consolidated 3 Statement'!$B105,BS!E:E),E105)</f>
        <v>6618</v>
      </c>
      <c r="G105" s="3">
        <f>IF(G$4="Actual",SUMIF(BS!$B:$B,'Consolidated 3 Statement'!$B105,BS!F:F),F105)</f>
        <v>6618</v>
      </c>
      <c r="H105" s="3">
        <f>IF(H$4="Actual",SUMIF(BS!$B:$B,'Consolidated 3 Statement'!$B105,BS!G:G),G105)</f>
        <v>6618</v>
      </c>
      <c r="I105" s="3">
        <f>IF(I$4="Actual",SUMIF(BS!$B:$B,'Consolidated 3 Statement'!$B105,BS!H:H),H105)</f>
        <v>6618</v>
      </c>
      <c r="J105" s="3">
        <f>IF(J$4="Actual",SUMIF(BS!$B:$B,'Consolidated 3 Statement'!$B105,BS!I:I),I105)</f>
        <v>6618</v>
      </c>
      <c r="K105" s="3">
        <f>IF(K$4="Actual",SUMIF(BS!$B:$B,'Consolidated 3 Statement'!$B105,BS!J:J),J105)</f>
        <v>6618</v>
      </c>
      <c r="L105" s="3">
        <f>IF(L$4="Actual",SUMIF(BS!$B:$B,'Consolidated 3 Statement'!$B105,BS!K:K),K105)</f>
        <v>6618</v>
      </c>
      <c r="M105" s="3">
        <f>IF(M$4="Actual",SUMIF(BS!$B:$B,'Consolidated 3 Statement'!$B105,BS!L:L),L105)</f>
        <v>6618</v>
      </c>
      <c r="N105" s="3">
        <f>IF(N$4="Actual",SUMIF(BS!$B:$B,'Consolidated 3 Statement'!$B105,BS!M:M),M105)</f>
        <v>6618</v>
      </c>
      <c r="O105" s="3">
        <f>IF(O$4="Actual",SUMIF(BS!$B:$B,'Consolidated 3 Statement'!$B105,BS!N:N),N105)</f>
        <v>10223.049999999999</v>
      </c>
      <c r="P105" s="16">
        <f>IF(P$4="Actual",SUMIF(BS!$B:$B,'Consolidated 3 Statement'!$B105,BS!O:O),O105)</f>
        <v>13615.6</v>
      </c>
      <c r="Q105" s="3">
        <f>IF(Q$4="Actual",SUMIF(BS!$B:$B,'Consolidated 3 Statement'!$B105,BS!P:P),P105)</f>
        <v>13615.6</v>
      </c>
      <c r="R105" s="3">
        <f>IF(R$4="Actual",SUMIF(BS!$B:$B,'Consolidated 3 Statement'!$B105,BS!Q:Q),Q105)</f>
        <v>13615.6</v>
      </c>
      <c r="S105" s="3">
        <f>IF(S$4="Actual",SUMIF(BS!$B:$B,'Consolidated 3 Statement'!$B105,BS!R:R),R105)</f>
        <v>13615.6</v>
      </c>
      <c r="T105" s="3">
        <f>IF(T$4="Actual",SUMIF(BS!$B:$B,'Consolidated 3 Statement'!$B105,BS!S:S),S105)</f>
        <v>17417.23</v>
      </c>
      <c r="U105" s="3">
        <f>IF(U$4="Actual",SUMIF(BS!$B:$B,'Consolidated 3 Statement'!$B105,BS!T:T),T105)</f>
        <v>17417.23</v>
      </c>
      <c r="V105" s="3">
        <f>IF(V$4="Actual",SUMIF(BS!$B:$B,'Consolidated 3 Statement'!$B105,BS!U:U),U105)</f>
        <v>17417.23</v>
      </c>
      <c r="W105" s="3">
        <f>IF(W$4="Actual",SUMIF(BS!$B:$B,'Consolidated 3 Statement'!$B105,BS!V:V),V105)</f>
        <v>17417.23</v>
      </c>
      <c r="X105" s="3">
        <f>IF(X$4="Actual",SUMIF(BS!$B:$B,'Consolidated 3 Statement'!$B105,BS!W:W),W105)</f>
        <v>17417.23</v>
      </c>
      <c r="Y105" s="3">
        <f>IF(Y$4="Actual",SUMIF(BS!$B:$B,'Consolidated 3 Statement'!$B105,BS!X:X),X105)</f>
        <v>20882.22</v>
      </c>
      <c r="Z105" s="3">
        <f>IF(Z$4="Actual",SUMIF(BS!$B:$B,'Consolidated 3 Statement'!$B105,BS!Y:Y),Y105)</f>
        <v>20882.22</v>
      </c>
      <c r="AA105" s="3">
        <f>IF(AA$4="Actual",SUMIF(BS!$B:$B,'Consolidated 3 Statement'!$B105,BS!Z:Z),Z105)</f>
        <v>20882.22</v>
      </c>
      <c r="AB105" s="16">
        <f>IF(AB$4="Actual",SUMIF(BS!$B:$B,'Consolidated 3 Statement'!$B105,BS!AA:AA),AA105)</f>
        <v>40882.65</v>
      </c>
      <c r="AC105" s="3">
        <f>IF(AC$4="Actual",SUMIF(BS!$B:$B,'Consolidated 3 Statement'!$B105,BS!AB:AB),AB105)</f>
        <v>40882.65</v>
      </c>
      <c r="AD105" s="3">
        <f>IF(AD$4="Actual",SUMIF(BS!$B:$B,'Consolidated 3 Statement'!$B105,BS!AC:AC),AC105)</f>
        <v>40882.65</v>
      </c>
      <c r="AE105" s="3">
        <f>IF(AE$4="Actual",SUMIF(BS!$B:$B,'Consolidated 3 Statement'!$B105,BS!AD:AD),AD105)</f>
        <v>40882.65</v>
      </c>
      <c r="AF105" s="3">
        <f>IF(AF$4="Actual",SUMIF(BS!$B:$B,'Consolidated 3 Statement'!$B105,BS!AE:AE),AE105)</f>
        <v>40882.65</v>
      </c>
      <c r="AG105" s="3">
        <f>IF(AG$4="Actual",SUMIF(BS!$B:$B,'Consolidated 3 Statement'!$B105,BS!AF:AF),AF105)</f>
        <v>40882.65</v>
      </c>
      <c r="AH105" s="3">
        <f>IF(AH$4="Actual",SUMIF(BS!$B:$B,'Consolidated 3 Statement'!$B105,BS!AG:AG),AG105)</f>
        <v>40882.65</v>
      </c>
      <c r="AI105" s="3">
        <f>IF(AI$4="Actual",SUMIF(BS!$B:$B,'Consolidated 3 Statement'!$B105,BS!AH:AH),AH105)</f>
        <v>40882.65</v>
      </c>
      <c r="AJ105" s="3">
        <f>IF(AJ$4="Actual",SUMIF(BS!$B:$B,'Consolidated 3 Statement'!$B105,BS!AI:AI),AI105)</f>
        <v>40882.65</v>
      </c>
      <c r="AK105" s="3">
        <f>IF(AK$4="Actual",SUMIF(BS!$B:$B,'Consolidated 3 Statement'!$B105,BS!AJ:AJ),AJ105)</f>
        <v>40882.65</v>
      </c>
      <c r="AL105" s="3">
        <f>IF(AL$4="Actual",SUMIF(BS!$B:$B,'Consolidated 3 Statement'!$B105,BS!AK:AK),AK105)</f>
        <v>40882.65</v>
      </c>
      <c r="AM105" s="3">
        <f>IF(AM$4="Actual",SUMIF(BS!$B:$B,'Consolidated 3 Statement'!$B105,BS!AL:AL),AL105)</f>
        <v>40882.65</v>
      </c>
      <c r="AN105" s="16">
        <f>IF(AN$4="Actual",SUMIF(BS!$B:$B,'Consolidated 3 Statement'!$B105,BS!AM:AM),AM105)</f>
        <v>40882.65</v>
      </c>
      <c r="AO105" s="3">
        <f>IF(AO$4="Actual",SUMIF(BS!$B:$B,'Consolidated 3 Statement'!$B105,BS!AN:AN),AN105)</f>
        <v>40882.65</v>
      </c>
      <c r="AP105" s="3">
        <f>IF(AP$4="Actual",SUMIF(BS!$B:$B,'Consolidated 3 Statement'!$B105,BS!AO:AO),AO105)</f>
        <v>40882.65</v>
      </c>
      <c r="AQ105" s="3">
        <f>IF(AQ$4="Actual",SUMIF(BS!$B:$B,'Consolidated 3 Statement'!$B105,BS!AP:AP),AP105)</f>
        <v>40882.65</v>
      </c>
      <c r="AR105" s="3">
        <f>IF(AR$4="Actual",SUMIF(BS!$B:$B,'Consolidated 3 Statement'!$B105,BS!AQ:AQ),AQ105)</f>
        <v>40882.65</v>
      </c>
      <c r="AS105" s="3">
        <f>IF(AS$4="Actual",SUMIF(BS!$B:$B,'Consolidated 3 Statement'!$B105,BS!AR:AR),AR105)</f>
        <v>40882.65</v>
      </c>
      <c r="AT105" s="3">
        <f>IF(AT$4="Actual",SUMIF(BS!$B:$B,'Consolidated 3 Statement'!$B105,BS!AS:AS),AS105)</f>
        <v>40882.65</v>
      </c>
      <c r="AU105" s="3">
        <f>IF(AU$4="Actual",SUMIF(BS!$B:$B,'Consolidated 3 Statement'!$B105,BS!AT:AT),AT105)</f>
        <v>40882.65</v>
      </c>
      <c r="AV105" s="3">
        <f>IF(AV$4="Actual",SUMIF(BS!$B:$B,'Consolidated 3 Statement'!$B105,BS!AU:AU),AU105)</f>
        <v>40882.65</v>
      </c>
      <c r="AW105" s="3">
        <f>IF(AW$4="Actual",SUMIF(BS!$B:$B,'Consolidated 3 Statement'!$B105,BS!AV:AV),AV105)</f>
        <v>40882.65</v>
      </c>
      <c r="AX105" s="3">
        <f>IF(AX$4="Actual",SUMIF(BS!$B:$B,'Consolidated 3 Statement'!$B105,BS!AW:AW),AW105)</f>
        <v>40882.65</v>
      </c>
      <c r="AY105" s="3">
        <f>IF(AY$4="Actual",SUMIF(BS!$B:$B,'Consolidated 3 Statement'!$B105,BS!AX:AX),AX105)</f>
        <v>40882.65</v>
      </c>
      <c r="AZ105" s="16">
        <f>IF(AZ$4="Actual",SUMIF(BS!$B:$B,'Consolidated 3 Statement'!$B105,BS!AY:AY),AY105)</f>
        <v>40882.65</v>
      </c>
      <c r="BA105" s="3">
        <f>IF(BA$4="Actual",SUMIF(BS!$B:$B,'Consolidated 3 Statement'!$B105,BS!AZ:AZ),AZ105)</f>
        <v>40882.65</v>
      </c>
      <c r="BB105" s="3">
        <f>IF(BB$4="Actual",SUMIF(BS!$B:$B,'Consolidated 3 Statement'!$B105,BS!BA:BA),BA105)</f>
        <v>40882.65</v>
      </c>
      <c r="BC105" s="3">
        <f>IF(BC$4="Actual",SUMIF(BS!$B:$B,'Consolidated 3 Statement'!$B105,BS!BB:BB),BB105)</f>
        <v>40882.65</v>
      </c>
      <c r="BD105" s="3">
        <f>IF(BD$4="Actual",SUMIF(BS!$B:$B,'Consolidated 3 Statement'!$B105,BS!BC:BC),BC105)</f>
        <v>40882.65</v>
      </c>
      <c r="BE105" s="3">
        <f>IF(BE$4="Actual",SUMIF(BS!$B:$B,'Consolidated 3 Statement'!$B105,BS!BD:BD),BD105)</f>
        <v>40882.65</v>
      </c>
      <c r="BF105" s="3">
        <f>IF(BF$4="Actual",SUMIF(BS!$B:$B,'Consolidated 3 Statement'!$B105,BS!BE:BE),BE105)</f>
        <v>40882.65</v>
      </c>
      <c r="BG105" s="3">
        <f>IF(BG$4="Actual",SUMIF(BS!$B:$B,'Consolidated 3 Statement'!$B105,BS!BF:BF),BF105)</f>
        <v>40882.65</v>
      </c>
      <c r="BH105" s="3">
        <f>IF(BH$4="Actual",SUMIF(BS!$B:$B,'Consolidated 3 Statement'!$B105,BS!BG:BG),BG105)</f>
        <v>40882.65</v>
      </c>
      <c r="BI105" s="3">
        <f>IF(BI$4="Actual",SUMIF(BS!$B:$B,'Consolidated 3 Statement'!$B105,BS!BH:BH),BH105)</f>
        <v>40882.65</v>
      </c>
      <c r="BJ105" s="3">
        <f>IF(BJ$4="Actual",SUMIF(BS!$B:$B,'Consolidated 3 Statement'!$B105,BS!BI:BI),BI105)</f>
        <v>40882.65</v>
      </c>
      <c r="BK105" s="3">
        <f>IF(BK$4="Actual",SUMIF(BS!$B:$B,'Consolidated 3 Statement'!$B105,BS!BJ:BJ),BJ105)</f>
        <v>40882.65</v>
      </c>
      <c r="BL105" s="16">
        <f>IF(BL$4="Actual",SUMIF(BS!$B:$B,'Consolidated 3 Statement'!$B105,BS!BK:BK),BK105)</f>
        <v>40882.65</v>
      </c>
      <c r="BM105" s="3">
        <f>IF(BM$4="Actual",SUMIF(BS!$B:$B,'Consolidated 3 Statement'!$B105,BS!BL:BL),BL105)</f>
        <v>40882.65</v>
      </c>
      <c r="BN105" s="3">
        <f>IF(BN$4="Actual",SUMIF(BS!$B:$B,'Consolidated 3 Statement'!$B105,BS!BM:BM),BM105)</f>
        <v>40882.65</v>
      </c>
      <c r="BO105" s="3">
        <f>IF(BO$4="Actual",SUMIF(BS!$B:$B,'Consolidated 3 Statement'!$B105,BS!BN:BN),BN105)</f>
        <v>40882.65</v>
      </c>
      <c r="BP105" s="3">
        <f>IF(BP$4="Actual",SUMIF(BS!$B:$B,'Consolidated 3 Statement'!$B105,BS!BO:BO),BO105)</f>
        <v>40882.65</v>
      </c>
      <c r="BQ105" s="3">
        <f>IF(BQ$4="Actual",SUMIF(BS!$B:$B,'Consolidated 3 Statement'!$B105,BS!BP:BP),BP105)</f>
        <v>40882.65</v>
      </c>
      <c r="BR105" s="3">
        <f>IF(BR$4="Actual",SUMIF(BS!$B:$B,'Consolidated 3 Statement'!$B105,BS!BQ:BQ),BQ105)</f>
        <v>40882.65</v>
      </c>
      <c r="BS105" s="3">
        <f>IF(BS$4="Actual",SUMIF(BS!$B:$B,'Consolidated 3 Statement'!$B105,BS!BR:BR),BR105)</f>
        <v>40882.65</v>
      </c>
      <c r="BT105" s="3">
        <f>IF(BT$4="Actual",SUMIF(BS!$B:$B,'Consolidated 3 Statement'!$B105,BS!BS:BS),BS105)</f>
        <v>40882.65</v>
      </c>
      <c r="BU105" s="3">
        <f>IF(BU$4="Actual",SUMIF(BS!$B:$B,'Consolidated 3 Statement'!$B105,BS!BT:BT),BT105)</f>
        <v>40882.65</v>
      </c>
      <c r="BV105" s="3">
        <f>IF(BV$4="Actual",SUMIF(BS!$B:$B,'Consolidated 3 Statement'!$B105,BS!BU:BU),BU105)</f>
        <v>40882.65</v>
      </c>
      <c r="BW105" s="3">
        <f>IF(BW$4="Actual",SUMIF(BS!$B:$B,'Consolidated 3 Statement'!$B105,BS!BV:BV),BV105)</f>
        <v>40882.65</v>
      </c>
      <c r="BX105" s="16">
        <f>IF(BX$4="Actual",SUMIF(BS!$B:$B,'Consolidated 3 Statement'!$B105,BS!BW:BW),BW105)</f>
        <v>40882.65</v>
      </c>
      <c r="BY105" s="16"/>
      <c r="BZ105" s="3">
        <f t="shared" ref="BZ105:BZ107" si="350">P105</f>
        <v>13615.6</v>
      </c>
      <c r="CA105" s="3">
        <f t="shared" ref="CA105:CA107" si="351">AB105</f>
        <v>40882.65</v>
      </c>
      <c r="CB105" s="3">
        <f t="shared" ref="CB105:CB107" si="352">AN105</f>
        <v>40882.65</v>
      </c>
      <c r="CC105" s="3">
        <f t="shared" ref="CC105:CC107" si="353">AZ105</f>
        <v>40882.65</v>
      </c>
      <c r="CD105" s="3">
        <f t="shared" ref="CD105:CD107" si="354">BL105</f>
        <v>40882.65</v>
      </c>
      <c r="CE105" s="3">
        <f>BX105</f>
        <v>40882.65</v>
      </c>
      <c r="CF105" s="152"/>
    </row>
    <row r="106" spans="2:84" ht="12.75" hidden="1" customHeight="1" outlineLevel="1" x14ac:dyDescent="0.3">
      <c r="B106" s="605" t="s">
        <v>217</v>
      </c>
      <c r="C106" s="126" t="s">
        <v>192</v>
      </c>
      <c r="D106" s="605"/>
      <c r="E106" s="33">
        <f>IF(E$4="Actual",SUMIF(BS!$B:$B,'Consolidated 3 Statement'!$B106,BS!D:D),D106*(1+#REF!))</f>
        <v>0</v>
      </c>
      <c r="F106" s="33">
        <f>IF(F$4="Actual",SUMIF(BS!$B:$B,'Consolidated 3 Statement'!$B106,BS!E:E),E106*(1+#REF!))</f>
        <v>0</v>
      </c>
      <c r="G106" s="33">
        <f>IF(G$4="Actual",SUMIF(BS!$B:$B,'Consolidated 3 Statement'!$B106,BS!F:F),F106*(1+#REF!))</f>
        <v>0</v>
      </c>
      <c r="H106" s="33">
        <f>IF(H$4="Actual",SUMIF(BS!$B:$B,'Consolidated 3 Statement'!$B106,BS!G:G),G106*(1+#REF!))</f>
        <v>0</v>
      </c>
      <c r="I106" s="33">
        <f>IF(I$4="Actual",SUMIF(BS!$B:$B,'Consolidated 3 Statement'!$B106,BS!H:H),H106*(1+#REF!))</f>
        <v>0</v>
      </c>
      <c r="J106" s="33">
        <f>IF(J$4="Actual",SUMIF(BS!$B:$B,'Consolidated 3 Statement'!$B106,BS!I:I),I106*(1+#REF!))</f>
        <v>0</v>
      </c>
      <c r="K106" s="33">
        <f>IF(K$4="Actual",SUMIF(BS!$B:$B,'Consolidated 3 Statement'!$B106,BS!J:J),J106*(1+#REF!))</f>
        <v>0</v>
      </c>
      <c r="L106" s="33">
        <f>IF(L$4="Actual",SUMIF(BS!$B:$B,'Consolidated 3 Statement'!$B106,BS!K:K),K106*(1+#REF!))</f>
        <v>0</v>
      </c>
      <c r="M106" s="33">
        <f>IF(M$4="Actual",SUMIF(BS!$B:$B,'Consolidated 3 Statement'!$B106,BS!L:L),L106*(1+#REF!))</f>
        <v>0</v>
      </c>
      <c r="N106" s="33">
        <f>IF(N$4="Actual",SUMIF(BS!$B:$B,'Consolidated 3 Statement'!$B106,BS!M:M),M106*(1+#REF!))</f>
        <v>0</v>
      </c>
      <c r="O106" s="33">
        <f>IF(O$4="Actual",SUMIF(BS!$B:$B,'Consolidated 3 Statement'!$B106,BS!N:N),N106*(1+#REF!))</f>
        <v>0</v>
      </c>
      <c r="P106" s="34">
        <f>IF(P$4="Actual",SUMIF(BS!$B:$B,'Consolidated 3 Statement'!$B106,BS!O:O),O106*(1+#REF!))</f>
        <v>0</v>
      </c>
      <c r="Q106" s="33">
        <f>IF(Q$4="Actual",SUMIF(BS!$B:$B,'Consolidated 3 Statement'!$B106,BS!P:P),P106*(1+#REF!))</f>
        <v>0</v>
      </c>
      <c r="R106" s="33">
        <f>IF(R$4="Actual",SUMIF(BS!$B:$B,'Consolidated 3 Statement'!$B106,BS!Q:Q),Q106*(1+#REF!))</f>
        <v>0</v>
      </c>
      <c r="S106" s="33">
        <f>IF(S$4="Actual",SUMIF(BS!$B:$B,'Consolidated 3 Statement'!$B106,BS!R:R),R106*(1+#REF!))</f>
        <v>0</v>
      </c>
      <c r="T106" s="33">
        <f>IF(T$4="Actual",SUMIF(BS!$B:$B,'Consolidated 3 Statement'!$B106,BS!S:S),S106*(1+#REF!))</f>
        <v>0</v>
      </c>
      <c r="U106" s="33">
        <f>IF(U$4="Actual",SUMIF(BS!$B:$B,'Consolidated 3 Statement'!$B106,BS!T:T),T106*(1+#REF!))</f>
        <v>0</v>
      </c>
      <c r="V106" s="33">
        <f>IF(V$4="Actual",SUMIF(BS!$B:$B,'Consolidated 3 Statement'!$B106,BS!U:U),U106*(1+#REF!))</f>
        <v>0</v>
      </c>
      <c r="W106" s="33">
        <f>IF(W$4="Actual",SUMIF(BS!$B:$B,'Consolidated 3 Statement'!$B106,BS!V:V),V106*(1+#REF!))</f>
        <v>0</v>
      </c>
      <c r="X106" s="33">
        <f>IF(X$4="Actual",SUMIF(BS!$B:$B,'Consolidated 3 Statement'!$B106,BS!W:W),W106*(1+#REF!))</f>
        <v>0</v>
      </c>
      <c r="Y106" s="33">
        <f>IF(Y$4="Actual",SUMIF(BS!$B:$B,'Consolidated 3 Statement'!$B106,BS!X:X),X106*(1+#REF!))</f>
        <v>0</v>
      </c>
      <c r="Z106" s="33">
        <f>IF(Z$4="Actual",SUMIF(BS!$B:$B,'Consolidated 3 Statement'!$B106,BS!Y:Y),Y106*(1+#REF!))</f>
        <v>0</v>
      </c>
      <c r="AA106" s="33">
        <f>IF(AA$4="Actual",SUMIF(BS!$B:$B,'Consolidated 3 Statement'!$B106,BS!Z:Z),Z106*(1+#REF!))</f>
        <v>0</v>
      </c>
      <c r="AB106" s="34">
        <f>IF(AB$4="Actual",SUMIF(BS!$B:$B,'Consolidated 3 Statement'!$B106,BS!AA:AA),AA106*(1+#REF!))</f>
        <v>0</v>
      </c>
      <c r="AC106" s="33">
        <f>IF(AC$4="Actual",SUMIF(BS!$B:$B,'Consolidated 3 Statement'!$B106,BS!AB:AB),AB106*(1+#REF!))</f>
        <v>0</v>
      </c>
      <c r="AD106" s="33">
        <f>IF(AD$4="Actual",SUMIF(BS!$B:$B,'Consolidated 3 Statement'!$B106,BS!AC:AC),AC106)</f>
        <v>0</v>
      </c>
      <c r="AE106" s="33">
        <f>IF(AE$4="Actual",SUMIF(BS!$B:$B,'Consolidated 3 Statement'!$B106,BS!AD:AD),AD106)</f>
        <v>0</v>
      </c>
      <c r="AF106" s="33">
        <f>IF(AF$4="Actual",SUMIF(BS!$B:$B,'Consolidated 3 Statement'!$B106,BS!AE:AE),AE106)</f>
        <v>0</v>
      </c>
      <c r="AG106" s="33">
        <f>IF(AG$4="Actual",SUMIF(BS!$B:$B,'Consolidated 3 Statement'!$B106,BS!AF:AF),AF106)</f>
        <v>0</v>
      </c>
      <c r="AH106" s="33">
        <f>IF(AH$4="Actual",SUMIF(BS!$B:$B,'Consolidated 3 Statement'!$B106,BS!AG:AG),AG106)</f>
        <v>0</v>
      </c>
      <c r="AI106" s="33">
        <f>IF(AI$4="Actual",SUMIF(BS!$B:$B,'Consolidated 3 Statement'!$B106,BS!AH:AH),AH106)</f>
        <v>0</v>
      </c>
      <c r="AJ106" s="33">
        <f>IF(AJ$4="Actual",SUMIF(BS!$B:$B,'Consolidated 3 Statement'!$B106,BS!AI:AI),AI106)</f>
        <v>0</v>
      </c>
      <c r="AK106" s="33">
        <f>IF(AK$4="Actual",SUMIF(BS!$B:$B,'Consolidated 3 Statement'!$B106,BS!AJ:AJ),AJ106)</f>
        <v>0</v>
      </c>
      <c r="AL106" s="33">
        <f>IF(AL$4="Actual",SUMIF(BS!$B:$B,'Consolidated 3 Statement'!$B106,BS!AK:AK),AK106)</f>
        <v>0</v>
      </c>
      <c r="AM106" s="33">
        <f>IF(AM$4="Actual",SUMIF(BS!$B:$B,'Consolidated 3 Statement'!$B106,BS!AL:AL),AL106)</f>
        <v>0</v>
      </c>
      <c r="AN106" s="34">
        <f>IF(AN$4="Actual",SUMIF(BS!$B:$B,'Consolidated 3 Statement'!$B106,BS!AM:AM),AM106)</f>
        <v>0</v>
      </c>
      <c r="AO106" s="33">
        <f>IF(AO$4="Actual",SUMIF(BS!$B:$B,'Consolidated 3 Statement'!$B106,BS!AN:AN),AN106)</f>
        <v>0</v>
      </c>
      <c r="AP106" s="33">
        <f>IF(AP$4="Actual",SUMIF(BS!$B:$B,'Consolidated 3 Statement'!$B106,BS!AO:AO),AO106)</f>
        <v>0</v>
      </c>
      <c r="AQ106" s="33">
        <f>IF(AQ$4="Actual",SUMIF(BS!$B:$B,'Consolidated 3 Statement'!$B106,BS!AP:AP),AP106)</f>
        <v>0</v>
      </c>
      <c r="AR106" s="33">
        <f>IF(AR$4="Actual",SUMIF(BS!$B:$B,'Consolidated 3 Statement'!$B106,BS!AQ:AQ),AQ106)</f>
        <v>0</v>
      </c>
      <c r="AS106" s="33">
        <f>IF(AS$4="Actual",SUMIF(BS!$B:$B,'Consolidated 3 Statement'!$B106,BS!AR:AR),AR106)</f>
        <v>0</v>
      </c>
      <c r="AT106" s="33">
        <f>IF(AT$4="Actual",SUMIF(BS!$B:$B,'Consolidated 3 Statement'!$B106,BS!AS:AS),AS106)</f>
        <v>0</v>
      </c>
      <c r="AU106" s="33">
        <f>IF(AU$4="Actual",SUMIF(BS!$B:$B,'Consolidated 3 Statement'!$B106,BS!AT:AT),AT106)</f>
        <v>0</v>
      </c>
      <c r="AV106" s="33">
        <f>IF(AV$4="Actual",SUMIF(BS!$B:$B,'Consolidated 3 Statement'!$B106,BS!AU:AU),AU106)</f>
        <v>0</v>
      </c>
      <c r="AW106" s="33">
        <f>IF(AW$4="Actual",SUMIF(BS!$B:$B,'Consolidated 3 Statement'!$B106,BS!AV:AV),AV106)</f>
        <v>0</v>
      </c>
      <c r="AX106" s="33">
        <f>IF(AX$4="Actual",SUMIF(BS!$B:$B,'Consolidated 3 Statement'!$B106,BS!AW:AW),AW106)</f>
        <v>0</v>
      </c>
      <c r="AY106" s="33">
        <f>IF(AY$4="Actual",SUMIF(BS!$B:$B,'Consolidated 3 Statement'!$B106,BS!AX:AX),AX106)</f>
        <v>0</v>
      </c>
      <c r="AZ106" s="34">
        <f>IF(AZ$4="Actual",SUMIF(BS!$B:$B,'Consolidated 3 Statement'!$B106,BS!AY:AY),AY106)</f>
        <v>0</v>
      </c>
      <c r="BA106" s="33">
        <f>IF(BA$4="Actual",SUMIF(BS!$B:$B,'Consolidated 3 Statement'!$B106,BS!AZ:AZ),AZ106)</f>
        <v>0</v>
      </c>
      <c r="BB106" s="33">
        <f>IF(BB$4="Actual",SUMIF(BS!$B:$B,'Consolidated 3 Statement'!$B106,BS!BA:BA),BA106)</f>
        <v>0</v>
      </c>
      <c r="BC106" s="33">
        <f>IF(BC$4="Actual",SUMIF(BS!$B:$B,'Consolidated 3 Statement'!$B106,BS!BB:BB),BB106)</f>
        <v>0</v>
      </c>
      <c r="BD106" s="33">
        <f>IF(BD$4="Actual",SUMIF(BS!$B:$B,'Consolidated 3 Statement'!$B106,BS!BC:BC),BC106)</f>
        <v>0</v>
      </c>
      <c r="BE106" s="33">
        <f>IF(BE$4="Actual",SUMIF(BS!$B:$B,'Consolidated 3 Statement'!$B106,BS!BD:BD),BD106)</f>
        <v>0</v>
      </c>
      <c r="BF106" s="33">
        <f>IF(BF$4="Actual",SUMIF(BS!$B:$B,'Consolidated 3 Statement'!$B106,BS!BE:BE),BE106)</f>
        <v>0</v>
      </c>
      <c r="BG106" s="33">
        <f>IF(BG$4="Actual",SUMIF(BS!$B:$B,'Consolidated 3 Statement'!$B106,BS!BF:BF),BF106)</f>
        <v>0</v>
      </c>
      <c r="BH106" s="33">
        <f>IF(BH$4="Actual",SUMIF(BS!$B:$B,'Consolidated 3 Statement'!$B106,BS!BG:BG),BG106)</f>
        <v>0</v>
      </c>
      <c r="BI106" s="33">
        <f>IF(BI$4="Actual",SUMIF(BS!$B:$B,'Consolidated 3 Statement'!$B106,BS!BH:BH),BH106)</f>
        <v>0</v>
      </c>
      <c r="BJ106" s="33">
        <f>IF(BJ$4="Actual",SUMIF(BS!$B:$B,'Consolidated 3 Statement'!$B106,BS!BI:BI),BI106)</f>
        <v>0</v>
      </c>
      <c r="BK106" s="33">
        <f>IF(BK$4="Actual",SUMIF(BS!$B:$B,'Consolidated 3 Statement'!$B106,BS!BJ:BJ),BJ106)</f>
        <v>0</v>
      </c>
      <c r="BL106" s="34">
        <f>IF(BL$4="Actual",SUMIF(BS!$B:$B,'Consolidated 3 Statement'!$B106,BS!BK:BK),BK106)</f>
        <v>0</v>
      </c>
      <c r="BM106" s="33">
        <f>IF(BM$4="Actual",SUMIF(BS!$B:$B,'Consolidated 3 Statement'!$B106,BS!BL:BL),BL106)</f>
        <v>0</v>
      </c>
      <c r="BN106" s="33">
        <f>IF(BN$4="Actual",SUMIF(BS!$B:$B,'Consolidated 3 Statement'!$B106,BS!BM:BM),BM106)</f>
        <v>0</v>
      </c>
      <c r="BO106" s="33">
        <f>IF(BO$4="Actual",SUMIF(BS!$B:$B,'Consolidated 3 Statement'!$B106,BS!BN:BN),BN106)</f>
        <v>0</v>
      </c>
      <c r="BP106" s="33">
        <f>IF(BP$4="Actual",SUMIF(BS!$B:$B,'Consolidated 3 Statement'!$B106,BS!BO:BO),BO106)</f>
        <v>0</v>
      </c>
      <c r="BQ106" s="33">
        <f>IF(BQ$4="Actual",SUMIF(BS!$B:$B,'Consolidated 3 Statement'!$B106,BS!BP:BP),BP106)</f>
        <v>0</v>
      </c>
      <c r="BR106" s="33">
        <f>IF(BR$4="Actual",SUMIF(BS!$B:$B,'Consolidated 3 Statement'!$B106,BS!BQ:BQ),BQ106)</f>
        <v>0</v>
      </c>
      <c r="BS106" s="33">
        <f>IF(BS$4="Actual",SUMIF(BS!$B:$B,'Consolidated 3 Statement'!$B106,BS!BR:BR),BR106)</f>
        <v>0</v>
      </c>
      <c r="BT106" s="33">
        <f>IF(BT$4="Actual",SUMIF(BS!$B:$B,'Consolidated 3 Statement'!$B106,BS!BS:BS),BS106)</f>
        <v>0</v>
      </c>
      <c r="BU106" s="33">
        <f>IF(BU$4="Actual",SUMIF(BS!$B:$B,'Consolidated 3 Statement'!$B106,BS!BT:BT),BT106)</f>
        <v>0</v>
      </c>
      <c r="BV106" s="33">
        <f>IF(BV$4="Actual",SUMIF(BS!$B:$B,'Consolidated 3 Statement'!$B106,BS!BU:BU),BU106)</f>
        <v>0</v>
      </c>
      <c r="BW106" s="33">
        <f>IF(BW$4="Actual",SUMIF(BS!$B:$B,'Consolidated 3 Statement'!$B106,BS!BV:BV),BV106)</f>
        <v>0</v>
      </c>
      <c r="BX106" s="34">
        <f>IF(BX$4="Actual",SUMIF(BS!$B:$B,'Consolidated 3 Statement'!$B106,BS!BW:BW),BW106)</f>
        <v>0</v>
      </c>
      <c r="BY106" s="147"/>
      <c r="BZ106" s="24">
        <f t="shared" si="350"/>
        <v>0</v>
      </c>
      <c r="CA106" s="24">
        <f t="shared" si="351"/>
        <v>0</v>
      </c>
      <c r="CB106" s="24">
        <f t="shared" si="352"/>
        <v>0</v>
      </c>
      <c r="CC106" s="24">
        <f t="shared" si="353"/>
        <v>0</v>
      </c>
      <c r="CD106" s="24">
        <f t="shared" si="354"/>
        <v>0</v>
      </c>
      <c r="CE106" s="24">
        <f>BX106</f>
        <v>0</v>
      </c>
      <c r="CF106" s="152"/>
    </row>
    <row r="107" spans="2:84" s="42" customFormat="1" ht="12.75" customHeight="1" collapsed="1" x14ac:dyDescent="0.3">
      <c r="B107" s="605" t="s">
        <v>218</v>
      </c>
      <c r="C107" s="222"/>
      <c r="D107" s="605"/>
      <c r="E107" s="33">
        <f>IF(E$4="Actual",SUMIF(BS!$B:$B,'Consolidated 3 Statement'!$B107,BS!D:D),D107+E52)</f>
        <v>0</v>
      </c>
      <c r="F107" s="33">
        <f>IF(F$4="Actual",SUMIF(BS!$B:$B,'Consolidated 3 Statement'!$B107,BS!E:E),E107+F52)</f>
        <v>0</v>
      </c>
      <c r="G107" s="33">
        <f>IF(G$4="Actual",SUMIF(BS!$B:$B,'Consolidated 3 Statement'!$B107,BS!F:F),F107+G52)</f>
        <v>0</v>
      </c>
      <c r="H107" s="33">
        <f>IF(H$4="Actual",SUMIF(BS!$B:$B,'Consolidated 3 Statement'!$B107,BS!G:G),G107+H52)</f>
        <v>0</v>
      </c>
      <c r="I107" s="33">
        <f>IF(I$4="Actual",SUMIF(BS!$B:$B,'Consolidated 3 Statement'!$B107,BS!H:H),H107+I52)</f>
        <v>0</v>
      </c>
      <c r="J107" s="33">
        <f>IF(J$4="Actual",SUMIF(BS!$B:$B,'Consolidated 3 Statement'!$B107,BS!I:I),I107+J52)</f>
        <v>0</v>
      </c>
      <c r="K107" s="33">
        <f>IF(K$4="Actual",SUMIF(BS!$B:$B,'Consolidated 3 Statement'!$B107,BS!J:J),J107+K52)</f>
        <v>0</v>
      </c>
      <c r="L107" s="33">
        <f>IF(L$4="Actual",SUMIF(BS!$B:$B,'Consolidated 3 Statement'!$B107,BS!K:K),K107+L52)</f>
        <v>0</v>
      </c>
      <c r="M107" s="33">
        <f>IF(M$4="Actual",SUMIF(BS!$B:$B,'Consolidated 3 Statement'!$B107,BS!L:L),L107+M52)</f>
        <v>0</v>
      </c>
      <c r="N107" s="33">
        <f>IF(N$4="Actual",SUMIF(BS!$B:$B,'Consolidated 3 Statement'!$B107,BS!M:M),M107+N52)</f>
        <v>0</v>
      </c>
      <c r="O107" s="33">
        <f>IF(O$4="Actual",SUMIF(BS!$B:$B,'Consolidated 3 Statement'!$B107,BS!N:N),N107+O52)</f>
        <v>0</v>
      </c>
      <c r="P107" s="34">
        <f>IF(P$4="Actual",SUMIF(BS!$B:$B,'Consolidated 3 Statement'!$B107,BS!O:O),O107+P52)</f>
        <v>0</v>
      </c>
      <c r="Q107" s="33">
        <f>IF(Q$4="Actual",SUMIF(BS!$B:$B,'Consolidated 3 Statement'!$B107,BS!P:P),P107+Q52)</f>
        <v>0</v>
      </c>
      <c r="R107" s="33">
        <f>IF(R$4="Actual",SUMIF(BS!$B:$B,'Consolidated 3 Statement'!$B107,BS!Q:Q),Q107+R52)</f>
        <v>0</v>
      </c>
      <c r="S107" s="33">
        <f>IF(S$4="Actual",SUMIF(BS!$B:$B,'Consolidated 3 Statement'!$B107,BS!R:R),R107+S52)</f>
        <v>0</v>
      </c>
      <c r="T107" s="33">
        <f>IF(T$4="Actual",SUMIF(BS!$B:$B,'Consolidated 3 Statement'!$B107,BS!S:S),S107+T52)</f>
        <v>0</v>
      </c>
      <c r="U107" s="33">
        <f>IF(U$4="Actual",SUMIF(BS!$B:$B,'Consolidated 3 Statement'!$B107,BS!T:T),T107+U52)</f>
        <v>0</v>
      </c>
      <c r="V107" s="33">
        <f>IF(V$4="Actual",SUMIF(BS!$B:$B,'Consolidated 3 Statement'!$B107,BS!U:U),U107+V52)</f>
        <v>0</v>
      </c>
      <c r="W107" s="33">
        <f>IF(W$4="Actual",SUMIF(BS!$B:$B,'Consolidated 3 Statement'!$B107,BS!V:V),V107+W52)</f>
        <v>0</v>
      </c>
      <c r="X107" s="33">
        <f>IF(X$4="Actual",SUMIF(BS!$B:$B,'Consolidated 3 Statement'!$B107,BS!W:W),W107+X52)</f>
        <v>0</v>
      </c>
      <c r="Y107" s="33">
        <f>IF(Y$4="Actual",SUMIF(BS!$B:$B,'Consolidated 3 Statement'!$B107,BS!X:X),X107+Y52)</f>
        <v>0</v>
      </c>
      <c r="Z107" s="33">
        <f>IF(Z$4="Actual",SUMIF(BS!$B:$B,'Consolidated 3 Statement'!$B107,BS!Y:Y),Y107+Z52)</f>
        <v>0</v>
      </c>
      <c r="AA107" s="33">
        <f>IF(AA$4="Actual",SUMIF(BS!$B:$B,'Consolidated 3 Statement'!$B107,BS!Z:Z),Z107+AA52)</f>
        <v>0</v>
      </c>
      <c r="AB107" s="34">
        <f>IF(AB$4="Actual",SUMIF(BS!$B:$B,'Consolidated 3 Statement'!$B107,BS!AA:AA),AA107+AB52)</f>
        <v>0</v>
      </c>
      <c r="AC107" s="33">
        <f>IF(AC$4="Actual",SUMIF(BS!$B:$B,'Consolidated 3 Statement'!$B107,BS!AB:AB),AB107+AC52)</f>
        <v>0</v>
      </c>
      <c r="AD107" s="33">
        <f>IF(AD$4="Actual",SUMIF(BS!$B:$B,'Consolidated 3 Statement'!$B107,BS!AC:AC),AC107+AD52)</f>
        <v>0</v>
      </c>
      <c r="AE107" s="33">
        <f>IF(AE$4="Actual",SUMIF(BS!$B:$B,'Consolidated 3 Statement'!$B107,BS!AD:AD),AD107+AE52)</f>
        <v>0</v>
      </c>
      <c r="AF107" s="33">
        <f>IF(AF$4="Actual",SUMIF(BS!$B:$B,'Consolidated 3 Statement'!$B107,BS!AE:AE),AE107+AF52)</f>
        <v>0</v>
      </c>
      <c r="AG107" s="33">
        <f>IF(AG$4="Actual",SUMIF(BS!$B:$B,'Consolidated 3 Statement'!$B107,BS!AF:AF),AF107+AG52)</f>
        <v>0</v>
      </c>
      <c r="AH107" s="33">
        <f>IF(AH$4="Actual",SUMIF(BS!$B:$B,'Consolidated 3 Statement'!$B107,BS!AG:AG),AG107+AH52)</f>
        <v>0</v>
      </c>
      <c r="AI107" s="33">
        <f>IF(AI$4="Actual",SUMIF(BS!$B:$B,'Consolidated 3 Statement'!$B107,BS!AH:AH),AH107+AI52)</f>
        <v>0</v>
      </c>
      <c r="AJ107" s="33">
        <f>IF(AJ$4="Actual",SUMIF(BS!$B:$B,'Consolidated 3 Statement'!$B107,BS!AI:AI),AI107+AJ52)</f>
        <v>0</v>
      </c>
      <c r="AK107" s="33">
        <f>IF(AK$4="Actual",SUMIF(BS!$B:$B,'Consolidated 3 Statement'!$B107,BS!AJ:AJ),AJ107+AK52)</f>
        <v>0</v>
      </c>
      <c r="AL107" s="33">
        <f>IF(AL$4="Actual",SUMIF(BS!$B:$B,'Consolidated 3 Statement'!$B107,BS!AK:AK),AK107+AL52)</f>
        <v>0</v>
      </c>
      <c r="AM107" s="33">
        <f>IF(AM$4="Actual",SUMIF(BS!$B:$B,'Consolidated 3 Statement'!$B107,BS!AL:AL),AL107+AM52)</f>
        <v>0</v>
      </c>
      <c r="AN107" s="34">
        <f>IF(AN$4="Actual",SUMIF(BS!$B:$B,'Consolidated 3 Statement'!$B107,BS!AM:AM),AM107+AN52)</f>
        <v>0</v>
      </c>
      <c r="AO107" s="33">
        <f>IF(AO$4="Actual",SUMIF(BS!$B:$B,'Consolidated 3 Statement'!$B107,BS!AN:AN),AN107+AO52)</f>
        <v>0</v>
      </c>
      <c r="AP107" s="33">
        <f>IF(AP$4="Actual",SUMIF(BS!$B:$B,'Consolidated 3 Statement'!$B107,BS!AO:AO),AO107+AP52)</f>
        <v>0</v>
      </c>
      <c r="AQ107" s="33">
        <f>IF(AQ$4="Actual",SUMIF(BS!$B:$B,'Consolidated 3 Statement'!$B107,BS!AP:AP),AP107+AQ52)</f>
        <v>0</v>
      </c>
      <c r="AR107" s="33">
        <f>IF(AR$4="Actual",SUMIF(BS!$B:$B,'Consolidated 3 Statement'!$B107,BS!AQ:AQ),AQ107+AR52)</f>
        <v>0</v>
      </c>
      <c r="AS107" s="33">
        <f>IF(AS$4="Actual",SUMIF(BS!$B:$B,'Consolidated 3 Statement'!$B107,BS!AR:AR),AR107+AS52)</f>
        <v>0</v>
      </c>
      <c r="AT107" s="33">
        <f>IF(AT$4="Actual",SUMIF(BS!$B:$B,'Consolidated 3 Statement'!$B107,BS!AS:AS),AS107+AT52)</f>
        <v>0</v>
      </c>
      <c r="AU107" s="33">
        <f>IF(AU$4="Actual",SUMIF(BS!$B:$B,'Consolidated 3 Statement'!$B107,BS!AT:AT),AT107+AU52)</f>
        <v>0</v>
      </c>
      <c r="AV107" s="33">
        <f>IF(AV$4="Actual",SUMIF(BS!$B:$B,'Consolidated 3 Statement'!$B107,BS!AU:AU),AU107+AV52)</f>
        <v>0</v>
      </c>
      <c r="AW107" s="33">
        <f>IF(AW$4="Actual",SUMIF(BS!$B:$B,'Consolidated 3 Statement'!$B107,BS!AV:AV),AV107+AW52)</f>
        <v>0</v>
      </c>
      <c r="AX107" s="33">
        <f>IF(AX$4="Actual",SUMIF(BS!$B:$B,'Consolidated 3 Statement'!$B107,BS!AW:AW),AW107+AX52)</f>
        <v>0</v>
      </c>
      <c r="AY107" s="33">
        <f>IF(AY$4="Actual",SUMIF(BS!$B:$B,'Consolidated 3 Statement'!$B107,BS!AX:AX),AX107+AY52)</f>
        <v>0</v>
      </c>
      <c r="AZ107" s="34">
        <f>IF(AZ$4="Actual",SUMIF(BS!$B:$B,'Consolidated 3 Statement'!$B107,BS!AY:AY),AY107+AZ52)</f>
        <v>0</v>
      </c>
      <c r="BA107" s="33">
        <f>IF(BA$4="Actual",SUMIF(BS!$B:$B,'Consolidated 3 Statement'!$B107,BS!AZ:AZ),AZ107+BA52)</f>
        <v>0</v>
      </c>
      <c r="BB107" s="33">
        <f>IF(BB$4="Actual",SUMIF(BS!$B:$B,'Consolidated 3 Statement'!$B107,BS!BA:BA),BA107+BB52)</f>
        <v>0</v>
      </c>
      <c r="BC107" s="33">
        <f>IF(BC$4="Actual",SUMIF(BS!$B:$B,'Consolidated 3 Statement'!$B107,BS!BB:BB),BB107+BC52)</f>
        <v>0</v>
      </c>
      <c r="BD107" s="33">
        <f>IF(BD$4="Actual",SUMIF(BS!$B:$B,'Consolidated 3 Statement'!$B107,BS!BC:BC),BC107+BD52)</f>
        <v>0</v>
      </c>
      <c r="BE107" s="33">
        <f>IF(BE$4="Actual",SUMIF(BS!$B:$B,'Consolidated 3 Statement'!$B107,BS!BD:BD),BD107+BE52)</f>
        <v>0</v>
      </c>
      <c r="BF107" s="33">
        <f>IF(BF$4="Actual",SUMIF(BS!$B:$B,'Consolidated 3 Statement'!$B107,BS!BE:BE),BE107+BF52)</f>
        <v>0</v>
      </c>
      <c r="BG107" s="33">
        <f>IF(BG$4="Actual",SUMIF(BS!$B:$B,'Consolidated 3 Statement'!$B107,BS!BF:BF),BF107+BG52)</f>
        <v>0</v>
      </c>
      <c r="BH107" s="33">
        <f>IF(BH$4="Actual",SUMIF(BS!$B:$B,'Consolidated 3 Statement'!$B107,BS!BG:BG),BG107+BH52)</f>
        <v>0</v>
      </c>
      <c r="BI107" s="33">
        <f>IF(BI$4="Actual",SUMIF(BS!$B:$B,'Consolidated 3 Statement'!$B107,BS!BH:BH),BH107+BI52)</f>
        <v>0</v>
      </c>
      <c r="BJ107" s="33">
        <f>IF(BJ$4="Actual",SUMIF(BS!$B:$B,'Consolidated 3 Statement'!$B107,BS!BI:BI),BI107+BJ52)</f>
        <v>0</v>
      </c>
      <c r="BK107" s="33">
        <f>IF(BK$4="Actual",SUMIF(BS!$B:$B,'Consolidated 3 Statement'!$B107,BS!BJ:BJ),BJ107+BK52)</f>
        <v>0</v>
      </c>
      <c r="BL107" s="34">
        <f>IF(BL$4="Actual",SUMIF(BS!$B:$B,'Consolidated 3 Statement'!$B107,BS!BK:BK),BK107+BL52)</f>
        <v>0</v>
      </c>
      <c r="BM107" s="33">
        <f>IF(BM$4="Actual",SUMIF(BS!$B:$B,'Consolidated 3 Statement'!$B107,BS!BL:BL),BL107+BM52)</f>
        <v>0</v>
      </c>
      <c r="BN107" s="33">
        <f>IF(BN$4="Actual",SUMIF(BS!$B:$B,'Consolidated 3 Statement'!$B107,BS!BM:BM),BM107+BN52)</f>
        <v>0</v>
      </c>
      <c r="BO107" s="33">
        <f>IF(BO$4="Actual",SUMIF(BS!$B:$B,'Consolidated 3 Statement'!$B107,BS!BN:BN),BN107+BO52)</f>
        <v>0</v>
      </c>
      <c r="BP107" s="33">
        <f>IF(BP$4="Actual",SUMIF(BS!$B:$B,'Consolidated 3 Statement'!$B107,BS!BO:BO),BO107+BP52)</f>
        <v>0</v>
      </c>
      <c r="BQ107" s="33">
        <f>IF(BQ$4="Actual",SUMIF(BS!$B:$B,'Consolidated 3 Statement'!$B107,BS!BP:BP),BP107+BQ52)</f>
        <v>0</v>
      </c>
      <c r="BR107" s="33">
        <f>IF(BR$4="Actual",SUMIF(BS!$B:$B,'Consolidated 3 Statement'!$B107,BS!BQ:BQ),BQ107+BR52)</f>
        <v>0</v>
      </c>
      <c r="BS107" s="33">
        <f>IF(BS$4="Actual",SUMIF(BS!$B:$B,'Consolidated 3 Statement'!$B107,BS!BR:BR),BR107+BS52)</f>
        <v>0</v>
      </c>
      <c r="BT107" s="33">
        <f>IF(BT$4="Actual",SUMIF(BS!$B:$B,'Consolidated 3 Statement'!$B107,BS!BS:BS),BS107+BT52)</f>
        <v>0</v>
      </c>
      <c r="BU107" s="33">
        <f>IF(BU$4="Actual",SUMIF(BS!$B:$B,'Consolidated 3 Statement'!$B107,BS!BT:BT),BT107+BU52)</f>
        <v>0</v>
      </c>
      <c r="BV107" s="33">
        <f>IF(BV$4="Actual",SUMIF(BS!$B:$B,'Consolidated 3 Statement'!$B107,BS!BU:BU),BU107+BV52)</f>
        <v>0</v>
      </c>
      <c r="BW107" s="33">
        <f>IF(BW$4="Actual",SUMIF(BS!$B:$B,'Consolidated 3 Statement'!$B107,BS!BV:BV),BV107+BW52)</f>
        <v>0</v>
      </c>
      <c r="BX107" s="34">
        <f>IF(BX$4="Actual",SUMIF(BS!$B:$B,'Consolidated 3 Statement'!$B107,BS!BW:BW),BW107+BX52)</f>
        <v>0</v>
      </c>
      <c r="BY107" s="147"/>
      <c r="BZ107" s="24">
        <f t="shared" si="350"/>
        <v>0</v>
      </c>
      <c r="CA107" s="24">
        <f t="shared" si="351"/>
        <v>0</v>
      </c>
      <c r="CB107" s="24">
        <f t="shared" si="352"/>
        <v>0</v>
      </c>
      <c r="CC107" s="24">
        <f t="shared" si="353"/>
        <v>0</v>
      </c>
      <c r="CD107" s="24">
        <f t="shared" si="354"/>
        <v>0</v>
      </c>
      <c r="CE107" s="24">
        <f>BX107</f>
        <v>0</v>
      </c>
      <c r="CF107" s="155"/>
    </row>
    <row r="108" spans="2:84" s="42" customFormat="1" ht="12.75" customHeight="1" x14ac:dyDescent="0.3">
      <c r="B108" s="605" t="s">
        <v>219</v>
      </c>
      <c r="C108" s="222"/>
      <c r="D108" s="605"/>
      <c r="E108" s="58">
        <f t="shared" ref="E108:AJ108" si="355">SUM(E105:E107)</f>
        <v>6618</v>
      </c>
      <c r="F108" s="58">
        <f t="shared" si="355"/>
        <v>6618</v>
      </c>
      <c r="G108" s="58">
        <f t="shared" si="355"/>
        <v>6618</v>
      </c>
      <c r="H108" s="58">
        <f t="shared" si="355"/>
        <v>6618</v>
      </c>
      <c r="I108" s="58">
        <f t="shared" si="355"/>
        <v>6618</v>
      </c>
      <c r="J108" s="58">
        <f t="shared" si="355"/>
        <v>6618</v>
      </c>
      <c r="K108" s="58">
        <f t="shared" si="355"/>
        <v>6618</v>
      </c>
      <c r="L108" s="58">
        <f t="shared" si="355"/>
        <v>6618</v>
      </c>
      <c r="M108" s="58">
        <f t="shared" si="355"/>
        <v>6618</v>
      </c>
      <c r="N108" s="58">
        <f t="shared" si="355"/>
        <v>6618</v>
      </c>
      <c r="O108" s="58">
        <f t="shared" si="355"/>
        <v>10223.049999999999</v>
      </c>
      <c r="P108" s="143">
        <f t="shared" si="355"/>
        <v>13615.6</v>
      </c>
      <c r="Q108" s="58">
        <f t="shared" si="355"/>
        <v>13615.6</v>
      </c>
      <c r="R108" s="58">
        <f t="shared" si="355"/>
        <v>13615.6</v>
      </c>
      <c r="S108" s="58">
        <f t="shared" si="355"/>
        <v>13615.6</v>
      </c>
      <c r="T108" s="58">
        <f t="shared" si="355"/>
        <v>17417.23</v>
      </c>
      <c r="U108" s="58">
        <f t="shared" si="355"/>
        <v>17417.23</v>
      </c>
      <c r="V108" s="58">
        <f t="shared" si="355"/>
        <v>17417.23</v>
      </c>
      <c r="W108" s="58">
        <f t="shared" si="355"/>
        <v>17417.23</v>
      </c>
      <c r="X108" s="58">
        <f t="shared" si="355"/>
        <v>17417.23</v>
      </c>
      <c r="Y108" s="58">
        <f t="shared" si="355"/>
        <v>20882.22</v>
      </c>
      <c r="Z108" s="58">
        <f t="shared" si="355"/>
        <v>20882.22</v>
      </c>
      <c r="AA108" s="58">
        <f t="shared" si="355"/>
        <v>20882.22</v>
      </c>
      <c r="AB108" s="143">
        <f t="shared" ref="AB108" si="356">SUM(AB105:AB107)</f>
        <v>40882.65</v>
      </c>
      <c r="AC108" s="58">
        <f t="shared" si="355"/>
        <v>40882.65</v>
      </c>
      <c r="AD108" s="58">
        <f t="shared" si="355"/>
        <v>40882.65</v>
      </c>
      <c r="AE108" s="58">
        <f t="shared" si="355"/>
        <v>40882.65</v>
      </c>
      <c r="AF108" s="58">
        <f t="shared" si="355"/>
        <v>40882.65</v>
      </c>
      <c r="AG108" s="58">
        <f t="shared" si="355"/>
        <v>40882.65</v>
      </c>
      <c r="AH108" s="58">
        <f t="shared" si="355"/>
        <v>40882.65</v>
      </c>
      <c r="AI108" s="58">
        <f t="shared" si="355"/>
        <v>40882.65</v>
      </c>
      <c r="AJ108" s="58">
        <f t="shared" si="355"/>
        <v>40882.65</v>
      </c>
      <c r="AK108" s="58">
        <f t="shared" ref="AK108:BL108" si="357">SUM(AK105:AK107)</f>
        <v>40882.65</v>
      </c>
      <c r="AL108" s="58">
        <f t="shared" si="357"/>
        <v>40882.65</v>
      </c>
      <c r="AM108" s="58">
        <f t="shared" si="357"/>
        <v>40882.65</v>
      </c>
      <c r="AN108" s="143">
        <f t="shared" si="357"/>
        <v>40882.65</v>
      </c>
      <c r="AO108" s="58">
        <f t="shared" si="357"/>
        <v>40882.65</v>
      </c>
      <c r="AP108" s="58">
        <f t="shared" si="357"/>
        <v>40882.65</v>
      </c>
      <c r="AQ108" s="58">
        <f t="shared" si="357"/>
        <v>40882.65</v>
      </c>
      <c r="AR108" s="58">
        <f t="shared" si="357"/>
        <v>40882.65</v>
      </c>
      <c r="AS108" s="58">
        <f t="shared" si="357"/>
        <v>40882.65</v>
      </c>
      <c r="AT108" s="58">
        <f t="shared" si="357"/>
        <v>40882.65</v>
      </c>
      <c r="AU108" s="58">
        <f t="shared" si="357"/>
        <v>40882.65</v>
      </c>
      <c r="AV108" s="58">
        <f t="shared" si="357"/>
        <v>40882.65</v>
      </c>
      <c r="AW108" s="58">
        <f t="shared" si="357"/>
        <v>40882.65</v>
      </c>
      <c r="AX108" s="58">
        <f t="shared" si="357"/>
        <v>40882.65</v>
      </c>
      <c r="AY108" s="58">
        <f t="shared" si="357"/>
        <v>40882.65</v>
      </c>
      <c r="AZ108" s="143">
        <f t="shared" si="357"/>
        <v>40882.65</v>
      </c>
      <c r="BA108" s="58">
        <f t="shared" si="357"/>
        <v>40882.65</v>
      </c>
      <c r="BB108" s="58">
        <f t="shared" si="357"/>
        <v>40882.65</v>
      </c>
      <c r="BC108" s="58">
        <f t="shared" si="357"/>
        <v>40882.65</v>
      </c>
      <c r="BD108" s="58">
        <f t="shared" si="357"/>
        <v>40882.65</v>
      </c>
      <c r="BE108" s="58">
        <f t="shared" si="357"/>
        <v>40882.65</v>
      </c>
      <c r="BF108" s="58">
        <f t="shared" si="357"/>
        <v>40882.65</v>
      </c>
      <c r="BG108" s="58">
        <f t="shared" si="357"/>
        <v>40882.65</v>
      </c>
      <c r="BH108" s="58">
        <f t="shared" si="357"/>
        <v>40882.65</v>
      </c>
      <c r="BI108" s="58">
        <f t="shared" si="357"/>
        <v>40882.65</v>
      </c>
      <c r="BJ108" s="58">
        <f t="shared" si="357"/>
        <v>40882.65</v>
      </c>
      <c r="BK108" s="58">
        <f t="shared" si="357"/>
        <v>40882.65</v>
      </c>
      <c r="BL108" s="143">
        <f t="shared" si="357"/>
        <v>40882.65</v>
      </c>
      <c r="BM108" s="58">
        <f t="shared" ref="BM108:BX108" si="358">SUM(BM105:BM107)</f>
        <v>40882.65</v>
      </c>
      <c r="BN108" s="58">
        <f t="shared" si="358"/>
        <v>40882.65</v>
      </c>
      <c r="BO108" s="58">
        <f t="shared" si="358"/>
        <v>40882.65</v>
      </c>
      <c r="BP108" s="58">
        <f t="shared" si="358"/>
        <v>40882.65</v>
      </c>
      <c r="BQ108" s="58">
        <f t="shared" si="358"/>
        <v>40882.65</v>
      </c>
      <c r="BR108" s="58">
        <f t="shared" si="358"/>
        <v>40882.65</v>
      </c>
      <c r="BS108" s="58">
        <f t="shared" si="358"/>
        <v>40882.65</v>
      </c>
      <c r="BT108" s="58">
        <f t="shared" si="358"/>
        <v>40882.65</v>
      </c>
      <c r="BU108" s="58">
        <f t="shared" si="358"/>
        <v>40882.65</v>
      </c>
      <c r="BV108" s="58">
        <f t="shared" si="358"/>
        <v>40882.65</v>
      </c>
      <c r="BW108" s="58">
        <f t="shared" si="358"/>
        <v>40882.65</v>
      </c>
      <c r="BX108" s="143">
        <f t="shared" si="358"/>
        <v>40882.65</v>
      </c>
      <c r="BY108" s="147"/>
      <c r="BZ108" s="27">
        <f t="shared" ref="BZ108:CE108" si="359">SUM(BZ105:BZ107)</f>
        <v>13615.6</v>
      </c>
      <c r="CA108" s="27">
        <f t="shared" si="359"/>
        <v>40882.65</v>
      </c>
      <c r="CB108" s="27">
        <f t="shared" si="359"/>
        <v>40882.65</v>
      </c>
      <c r="CC108" s="27">
        <f t="shared" si="359"/>
        <v>40882.65</v>
      </c>
      <c r="CD108" s="27">
        <f t="shared" si="359"/>
        <v>40882.65</v>
      </c>
      <c r="CE108" s="27">
        <f t="shared" si="359"/>
        <v>40882.65</v>
      </c>
      <c r="CF108" s="155"/>
    </row>
    <row r="109" spans="2:84" s="42" customFormat="1" ht="9" customHeight="1" x14ac:dyDescent="0.3">
      <c r="B109" s="605"/>
      <c r="C109" s="605"/>
      <c r="D109" s="605"/>
      <c r="E109" s="146"/>
      <c r="F109" s="146"/>
      <c r="G109" s="146"/>
      <c r="H109" s="146"/>
      <c r="I109" s="146"/>
      <c r="J109" s="146"/>
      <c r="K109" s="146"/>
      <c r="L109" s="146"/>
      <c r="M109" s="146"/>
      <c r="N109" s="146"/>
      <c r="O109" s="146"/>
      <c r="P109" s="147"/>
      <c r="Q109" s="146"/>
      <c r="R109" s="146"/>
      <c r="S109" s="146"/>
      <c r="T109" s="146"/>
      <c r="U109" s="146"/>
      <c r="V109" s="146"/>
      <c r="W109" s="146"/>
      <c r="X109" s="146"/>
      <c r="Y109" s="146"/>
      <c r="Z109" s="146"/>
      <c r="AA109" s="146"/>
      <c r="AB109" s="147"/>
      <c r="AC109" s="146"/>
      <c r="AD109" s="146"/>
      <c r="AE109" s="146"/>
      <c r="AF109" s="146"/>
      <c r="AG109" s="146"/>
      <c r="AH109" s="146"/>
      <c r="AI109" s="146"/>
      <c r="AJ109" s="146"/>
      <c r="AK109" s="146"/>
      <c r="AL109" s="146"/>
      <c r="AM109" s="146"/>
      <c r="AN109" s="147"/>
      <c r="AO109" s="146"/>
      <c r="AP109" s="146"/>
      <c r="AQ109" s="146"/>
      <c r="AR109" s="146"/>
      <c r="AS109" s="146"/>
      <c r="AT109" s="146"/>
      <c r="AU109" s="146"/>
      <c r="AV109" s="146"/>
      <c r="AW109" s="146"/>
      <c r="AX109" s="146"/>
      <c r="AY109" s="146"/>
      <c r="AZ109" s="147"/>
      <c r="BA109" s="146"/>
      <c r="BB109" s="146"/>
      <c r="BC109" s="146"/>
      <c r="BD109" s="146"/>
      <c r="BE109" s="146"/>
      <c r="BF109" s="146"/>
      <c r="BG109" s="146"/>
      <c r="BH109" s="146"/>
      <c r="BI109" s="146"/>
      <c r="BJ109" s="146"/>
      <c r="BK109" s="146"/>
      <c r="BL109" s="147"/>
      <c r="BM109" s="146"/>
      <c r="BN109" s="146"/>
      <c r="BO109" s="146"/>
      <c r="BP109" s="146"/>
      <c r="BQ109" s="146"/>
      <c r="BR109" s="146"/>
      <c r="BS109" s="146"/>
      <c r="BT109" s="146"/>
      <c r="BU109" s="146"/>
      <c r="BV109" s="146"/>
      <c r="BW109" s="146"/>
      <c r="BX109" s="147"/>
      <c r="BY109" s="147"/>
      <c r="BZ109" s="146"/>
      <c r="CA109" s="146"/>
      <c r="CB109" s="146"/>
      <c r="CC109" s="146"/>
      <c r="CD109" s="146"/>
      <c r="CE109" s="146"/>
      <c r="CF109" s="155"/>
    </row>
    <row r="110" spans="2:84" ht="12.75" customHeight="1" x14ac:dyDescent="0.3">
      <c r="B110" s="605" t="s">
        <v>220</v>
      </c>
      <c r="C110" s="126" t="s">
        <v>186</v>
      </c>
      <c r="D110" s="605"/>
      <c r="E110" s="3">
        <f>IF(E$4="Actual",SUMIF(BS!$B:$B,'Consolidated 3 Statement'!$B110,BS!D:D),D110)</f>
        <v>0</v>
      </c>
      <c r="F110" s="3">
        <f>IF(F$4="Actual",SUMIF(BS!$B:$B,'Consolidated 3 Statement'!$B110,BS!E:E),E110)</f>
        <v>0</v>
      </c>
      <c r="G110" s="3">
        <f>IF(G$4="Actual",SUMIF(BS!$B:$B,'Consolidated 3 Statement'!$B110,BS!F:F),F110)</f>
        <v>0</v>
      </c>
      <c r="H110" s="3">
        <f>IF(H$4="Actual",SUMIF(BS!$B:$B,'Consolidated 3 Statement'!$B110,BS!G:G),G110)</f>
        <v>0</v>
      </c>
      <c r="I110" s="3">
        <f>IF(I$4="Actual",SUMIF(BS!$B:$B,'Consolidated 3 Statement'!$B110,BS!H:H),H110)</f>
        <v>0</v>
      </c>
      <c r="J110" s="3">
        <f>IF(J$4="Actual",SUMIF(BS!$B:$B,'Consolidated 3 Statement'!$B110,BS!I:I),I110)</f>
        <v>0</v>
      </c>
      <c r="K110" s="3">
        <f>IF(K$4="Actual",SUMIF(BS!$B:$B,'Consolidated 3 Statement'!$B110,BS!J:J),J110)</f>
        <v>0</v>
      </c>
      <c r="L110" s="3">
        <f>IF(L$4="Actual",SUMIF(BS!$B:$B,'Consolidated 3 Statement'!$B110,BS!K:K),K110)</f>
        <v>0</v>
      </c>
      <c r="M110" s="3">
        <f>IF(M$4="Actual",SUMIF(BS!$B:$B,'Consolidated 3 Statement'!$B110,BS!L:L),L110)</f>
        <v>0</v>
      </c>
      <c r="N110" s="3">
        <f>IF(N$4="Actual",SUMIF(BS!$B:$B,'Consolidated 3 Statement'!$B110,BS!M:M),M110)</f>
        <v>0</v>
      </c>
      <c r="O110" s="3">
        <f>IF(O$4="Actual",SUMIF(BS!$B:$B,'Consolidated 3 Statement'!$B110,BS!N:N),N110)</f>
        <v>0</v>
      </c>
      <c r="P110" s="16">
        <f>IF(P$4="Actual",SUMIF(BS!$B:$B,'Consolidated 3 Statement'!$B110,BS!O:O),O110)</f>
        <v>0</v>
      </c>
      <c r="Q110" s="3">
        <f>IF(Q$4="Actual",SUMIF(BS!$B:$B,'Consolidated 3 Statement'!$B110,BS!P:P),P110)</f>
        <v>0</v>
      </c>
      <c r="R110" s="3">
        <f>IF(R$4="Actual",SUMIF(BS!$B:$B,'Consolidated 3 Statement'!$B110,BS!Q:Q),Q110)</f>
        <v>0</v>
      </c>
      <c r="S110" s="3">
        <f>IF(S$4="Actual",SUMIF(BS!$B:$B,'Consolidated 3 Statement'!$B110,BS!R:R),R110)</f>
        <v>0</v>
      </c>
      <c r="T110" s="3">
        <f>IF(T$4="Actual",SUMIF(BS!$B:$B,'Consolidated 3 Statement'!$B110,BS!S:S),S110)</f>
        <v>0</v>
      </c>
      <c r="U110" s="3">
        <f>IF(U$4="Actual",SUMIF(BS!$B:$B,'Consolidated 3 Statement'!$B110,BS!T:T),T110)</f>
        <v>0</v>
      </c>
      <c r="V110" s="3">
        <f>IF(V$4="Actual",SUMIF(BS!$B:$B,'Consolidated 3 Statement'!$B110,BS!U:U),U110)</f>
        <v>0</v>
      </c>
      <c r="W110" s="3">
        <f>IF(W$4="Actual",SUMIF(BS!$B:$B,'Consolidated 3 Statement'!$B110,BS!V:V),V110)</f>
        <v>0</v>
      </c>
      <c r="X110" s="3">
        <f>IF(X$4="Actual",SUMIF(BS!$B:$B,'Consolidated 3 Statement'!$B110,BS!W:W),W110)</f>
        <v>0</v>
      </c>
      <c r="Y110" s="3">
        <f>IF(Y$4="Actual",SUMIF(BS!$B:$B,'Consolidated 3 Statement'!$B110,BS!X:X),X110)</f>
        <v>0</v>
      </c>
      <c r="Z110" s="3">
        <f>IF(Z$4="Actual",SUMIF(BS!$B:$B,'Consolidated 3 Statement'!$B110,BS!Y:Y),Y110)</f>
        <v>0</v>
      </c>
      <c r="AA110" s="3">
        <f>IF(AA$4="Actual",SUMIF(BS!$B:$B,'Consolidated 3 Statement'!$B110,BS!Z:Z),Z110)</f>
        <v>0</v>
      </c>
      <c r="AB110" s="16">
        <f>IF(AB$4="Actual",SUMIF(BS!$B:$B,'Consolidated 3 Statement'!$B110,BS!AA:AA),AA110)</f>
        <v>0</v>
      </c>
      <c r="AC110" s="3">
        <f>IF(AC$4="Actual",SUMIF(BS!$B:$B,'Consolidated 3 Statement'!$B110,BS!AB:AB),AB110)</f>
        <v>0</v>
      </c>
      <c r="AD110" s="3">
        <f>IF(AD$4="Actual",SUMIF(BS!$B:$B,'Consolidated 3 Statement'!$B110,BS!AC:AC),AC110)</f>
        <v>0</v>
      </c>
      <c r="AE110" s="3">
        <f>IF(AE$4="Actual",SUMIF(BS!$B:$B,'Consolidated 3 Statement'!$B110,BS!AD:AD),AD110)</f>
        <v>0</v>
      </c>
      <c r="AF110" s="3">
        <f>IF(AF$4="Actual",SUMIF(BS!$B:$B,'Consolidated 3 Statement'!$B110,BS!AE:AE),AE110)</f>
        <v>0</v>
      </c>
      <c r="AG110" s="3">
        <f>IF(AG$4="Actual",SUMIF(BS!$B:$B,'Consolidated 3 Statement'!$B110,BS!AF:AF),AF110)</f>
        <v>0</v>
      </c>
      <c r="AH110" s="3">
        <f>IF(AH$4="Actual",SUMIF(BS!$B:$B,'Consolidated 3 Statement'!$B110,BS!AG:AG),AG110)</f>
        <v>0</v>
      </c>
      <c r="AI110" s="3">
        <f>IF(AI$4="Actual",SUMIF(BS!$B:$B,'Consolidated 3 Statement'!$B110,BS!AH:AH),AH110)</f>
        <v>0</v>
      </c>
      <c r="AJ110" s="3">
        <f>IF(AJ$4="Actual",SUMIF(BS!$B:$B,'Consolidated 3 Statement'!$B110,BS!AI:AI),AI110)</f>
        <v>0</v>
      </c>
      <c r="AK110" s="3">
        <f>IF(AK$4="Actual",SUMIF(BS!$B:$B,'Consolidated 3 Statement'!$B110,BS!AJ:AJ),AJ110)</f>
        <v>0</v>
      </c>
      <c r="AL110" s="3">
        <f>IF(AL$4="Actual",SUMIF(BS!$B:$B,'Consolidated 3 Statement'!$B110,BS!AK:AK),AK110)</f>
        <v>0</v>
      </c>
      <c r="AM110" s="3">
        <f>IF(AM$4="Actual",SUMIF(BS!$B:$B,'Consolidated 3 Statement'!$B110,BS!AL:AL),AL110)</f>
        <v>0</v>
      </c>
      <c r="AN110" s="16">
        <f>IF(AN$4="Actual",SUMIF(BS!$B:$B,'Consolidated 3 Statement'!$B110,BS!AM:AM),AM110)</f>
        <v>0</v>
      </c>
      <c r="AO110" s="3">
        <f>IF(AO$4="Actual",SUMIF(BS!$B:$B,'Consolidated 3 Statement'!$B110,BS!AN:AN),AN110)</f>
        <v>0</v>
      </c>
      <c r="AP110" s="3">
        <f>IF(AP$4="Actual",SUMIF(BS!$B:$B,'Consolidated 3 Statement'!$B110,BS!AO:AO),AO110)</f>
        <v>0</v>
      </c>
      <c r="AQ110" s="3">
        <f>IF(AQ$4="Actual",SUMIF(BS!$B:$B,'Consolidated 3 Statement'!$B110,BS!AP:AP),AP110)</f>
        <v>0</v>
      </c>
      <c r="AR110" s="3">
        <f>IF(AR$4="Actual",SUMIF(BS!$B:$B,'Consolidated 3 Statement'!$B110,BS!AQ:AQ),AQ110)</f>
        <v>0</v>
      </c>
      <c r="AS110" s="3">
        <f>IF(AS$4="Actual",SUMIF(BS!$B:$B,'Consolidated 3 Statement'!$B110,BS!AR:AR),AR110)</f>
        <v>0</v>
      </c>
      <c r="AT110" s="3">
        <f>IF(AT$4="Actual",SUMIF(BS!$B:$B,'Consolidated 3 Statement'!$B110,BS!AS:AS),AS110)</f>
        <v>0</v>
      </c>
      <c r="AU110" s="3">
        <f>IF(AU$4="Actual",SUMIF(BS!$B:$B,'Consolidated 3 Statement'!$B110,BS!AT:AT),AT110)</f>
        <v>0</v>
      </c>
      <c r="AV110" s="3">
        <f>IF(AV$4="Actual",SUMIF(BS!$B:$B,'Consolidated 3 Statement'!$B110,BS!AU:AU),AU110)</f>
        <v>0</v>
      </c>
      <c r="AW110" s="3">
        <f>IF(AW$4="Actual",SUMIF(BS!$B:$B,'Consolidated 3 Statement'!$B110,BS!AV:AV),AV110)</f>
        <v>0</v>
      </c>
      <c r="AX110" s="3">
        <f>IF(AX$4="Actual",SUMIF(BS!$B:$B,'Consolidated 3 Statement'!$B110,BS!AW:AW),AW110)</f>
        <v>0</v>
      </c>
      <c r="AY110" s="3">
        <f>IF(AY$4="Actual",SUMIF(BS!$B:$B,'Consolidated 3 Statement'!$B110,BS!AX:AX),AX110)</f>
        <v>0</v>
      </c>
      <c r="AZ110" s="16">
        <f>IF(AZ$4="Actual",SUMIF(BS!$B:$B,'Consolidated 3 Statement'!$B110,BS!AY:AY),AY110)</f>
        <v>0</v>
      </c>
      <c r="BA110" s="3">
        <f>IF(BA$4="Actual",SUMIF(BS!$B:$B,'Consolidated 3 Statement'!$B110,BS!AZ:AZ),AZ110)</f>
        <v>0</v>
      </c>
      <c r="BB110" s="3">
        <f>IF(BB$4="Actual",SUMIF(BS!$B:$B,'Consolidated 3 Statement'!$B110,BS!BA:BA),BA110)</f>
        <v>0</v>
      </c>
      <c r="BC110" s="3">
        <f>IF(BC$4="Actual",SUMIF(BS!$B:$B,'Consolidated 3 Statement'!$B110,BS!BB:BB),BB110)</f>
        <v>0</v>
      </c>
      <c r="BD110" s="3">
        <f>IF(BD$4="Actual",SUMIF(BS!$B:$B,'Consolidated 3 Statement'!$B110,BS!BC:BC),BC110)</f>
        <v>0</v>
      </c>
      <c r="BE110" s="3">
        <f>IF(BE$4="Actual",SUMIF(BS!$B:$B,'Consolidated 3 Statement'!$B110,BS!BD:BD),BD110)</f>
        <v>0</v>
      </c>
      <c r="BF110" s="3">
        <f>IF(BF$4="Actual",SUMIF(BS!$B:$B,'Consolidated 3 Statement'!$B110,BS!BE:BE),BE110)</f>
        <v>0</v>
      </c>
      <c r="BG110" s="3">
        <f>IF(BG$4="Actual",SUMIF(BS!$B:$B,'Consolidated 3 Statement'!$B110,BS!BF:BF),BF110)</f>
        <v>0</v>
      </c>
      <c r="BH110" s="3">
        <f>IF(BH$4="Actual",SUMIF(BS!$B:$B,'Consolidated 3 Statement'!$B110,BS!BG:BG),BG110)</f>
        <v>0</v>
      </c>
      <c r="BI110" s="3">
        <f>IF(BI$4="Actual",SUMIF(BS!$B:$B,'Consolidated 3 Statement'!$B110,BS!BH:BH),BH110)</f>
        <v>0</v>
      </c>
      <c r="BJ110" s="3">
        <f>IF(BJ$4="Actual",SUMIF(BS!$B:$B,'Consolidated 3 Statement'!$B110,BS!BI:BI),BI110)</f>
        <v>0</v>
      </c>
      <c r="BK110" s="3">
        <f>IF(BK$4="Actual",SUMIF(BS!$B:$B,'Consolidated 3 Statement'!$B110,BS!BJ:BJ),BJ110)</f>
        <v>0</v>
      </c>
      <c r="BL110" s="16">
        <f>IF(BL$4="Actual",SUMIF(BS!$B:$B,'Consolidated 3 Statement'!$B110,BS!BK:BK),BK110)</f>
        <v>0</v>
      </c>
      <c r="BM110" s="3">
        <f>IF(BM$4="Actual",SUMIF(BS!$B:$B,'Consolidated 3 Statement'!$B110,BS!BL:BL),BL110)</f>
        <v>0</v>
      </c>
      <c r="BN110" s="3">
        <f>IF(BN$4="Actual",SUMIF(BS!$B:$B,'Consolidated 3 Statement'!$B110,BS!BM:BM),BM110)</f>
        <v>0</v>
      </c>
      <c r="BO110" s="3">
        <f>IF(BO$4="Actual",SUMIF(BS!$B:$B,'Consolidated 3 Statement'!$B110,BS!BN:BN),BN110)</f>
        <v>0</v>
      </c>
      <c r="BP110" s="3">
        <f>IF(BP$4="Actual",SUMIF(BS!$B:$B,'Consolidated 3 Statement'!$B110,BS!BO:BO),BO110)</f>
        <v>0</v>
      </c>
      <c r="BQ110" s="3">
        <f>IF(BQ$4="Actual",SUMIF(BS!$B:$B,'Consolidated 3 Statement'!$B110,BS!BP:BP),BP110)</f>
        <v>0</v>
      </c>
      <c r="BR110" s="3">
        <f>IF(BR$4="Actual",SUMIF(BS!$B:$B,'Consolidated 3 Statement'!$B110,BS!BQ:BQ),BQ110)</f>
        <v>0</v>
      </c>
      <c r="BS110" s="3">
        <f>IF(BS$4="Actual",SUMIF(BS!$B:$B,'Consolidated 3 Statement'!$B110,BS!BR:BR),BR110)</f>
        <v>0</v>
      </c>
      <c r="BT110" s="3">
        <f>IF(BT$4="Actual",SUMIF(BS!$B:$B,'Consolidated 3 Statement'!$B110,BS!BS:BS),BS110)</f>
        <v>0</v>
      </c>
      <c r="BU110" s="3">
        <f>IF(BU$4="Actual",SUMIF(BS!$B:$B,'Consolidated 3 Statement'!$B110,BS!BT:BT),BT110)</f>
        <v>0</v>
      </c>
      <c r="BV110" s="3">
        <f>IF(BV$4="Actual",SUMIF(BS!$B:$B,'Consolidated 3 Statement'!$B110,BS!BU:BU),BU110)</f>
        <v>0</v>
      </c>
      <c r="BW110" s="3">
        <f>IF(BW$4="Actual",SUMIF(BS!$B:$B,'Consolidated 3 Statement'!$B110,BS!BV:BV),BV110)</f>
        <v>0</v>
      </c>
      <c r="BX110" s="16">
        <f>IF(BX$4="Actual",SUMIF(BS!$B:$B,'Consolidated 3 Statement'!$B110,BS!BW:BW),BW110)</f>
        <v>0</v>
      </c>
      <c r="BY110" s="16"/>
      <c r="BZ110" s="3">
        <f t="shared" ref="BZ110" si="360">P110</f>
        <v>0</v>
      </c>
      <c r="CA110" s="3">
        <f t="shared" ref="CA110" si="361">AB110</f>
        <v>0</v>
      </c>
      <c r="CB110" s="3">
        <f t="shared" ref="CB110" si="362">AN110</f>
        <v>0</v>
      </c>
      <c r="CC110" s="3">
        <f t="shared" ref="CC110" si="363">AZ110</f>
        <v>0</v>
      </c>
      <c r="CD110" s="3">
        <f t="shared" ref="CD110" si="364">BL110</f>
        <v>0</v>
      </c>
      <c r="CE110" s="3">
        <f>BX110</f>
        <v>0</v>
      </c>
      <c r="CF110" s="152"/>
    </row>
    <row r="111" spans="2:84" ht="12.75" hidden="1" customHeight="1" outlineLevel="1" x14ac:dyDescent="0.3">
      <c r="B111" s="605" t="s">
        <v>221</v>
      </c>
      <c r="C111" s="126" t="s">
        <v>186</v>
      </c>
      <c r="D111" s="605"/>
      <c r="E111" s="33">
        <f>IF(E$4="Actual",SUMIF(BS!$B:$B,'Consolidated 3 Statement'!$B111,BS!D:D),D111)</f>
        <v>0</v>
      </c>
      <c r="F111" s="33">
        <f>IF(F$4="Actual",SUMIF(BS!$B:$B,'Consolidated 3 Statement'!$B111,BS!E:E),E111)</f>
        <v>0</v>
      </c>
      <c r="G111" s="33">
        <f>IF(G$4="Actual",SUMIF(BS!$B:$B,'Consolidated 3 Statement'!$B111,BS!F:F),F111)</f>
        <v>0</v>
      </c>
      <c r="H111" s="33">
        <f>IF(H$4="Actual",SUMIF(BS!$B:$B,'Consolidated 3 Statement'!$B111,BS!G:G),G111)</f>
        <v>0</v>
      </c>
      <c r="I111" s="33">
        <f>IF(I$4="Actual",SUMIF(BS!$B:$B,'Consolidated 3 Statement'!$B111,BS!H:H),H111)</f>
        <v>0</v>
      </c>
      <c r="J111" s="33">
        <f>IF(J$4="Actual",SUMIF(BS!$B:$B,'Consolidated 3 Statement'!$B111,BS!I:I),I111)</f>
        <v>0</v>
      </c>
      <c r="K111" s="33">
        <f>IF(K$4="Actual",SUMIF(BS!$B:$B,'Consolidated 3 Statement'!$B111,BS!J:J),J111)</f>
        <v>0</v>
      </c>
      <c r="L111" s="33">
        <f>IF(L$4="Actual",SUMIF(BS!$B:$B,'Consolidated 3 Statement'!$B111,BS!K:K),K111)</f>
        <v>0</v>
      </c>
      <c r="M111" s="33">
        <f>IF(M$4="Actual",SUMIF(BS!$B:$B,'Consolidated 3 Statement'!$B111,BS!L:L),L111)</f>
        <v>0</v>
      </c>
      <c r="N111" s="33">
        <f>IF(N$4="Actual",SUMIF(BS!$B:$B,'Consolidated 3 Statement'!$B111,BS!M:M),M111)</f>
        <v>0</v>
      </c>
      <c r="O111" s="33">
        <f>IF(O$4="Actual",SUMIF(BS!$B:$B,'Consolidated 3 Statement'!$B111,BS!N:N),N111)</f>
        <v>0</v>
      </c>
      <c r="P111" s="34">
        <f>IF(P$4="Actual",SUMIF(BS!$B:$B,'Consolidated 3 Statement'!$B111,BS!O:O),O111)</f>
        <v>0</v>
      </c>
      <c r="Q111" s="33">
        <f>IF(Q$4="Actual",SUMIF(BS!$B:$B,'Consolidated 3 Statement'!$B111,BS!P:P),P111)</f>
        <v>0</v>
      </c>
      <c r="R111" s="33">
        <f>IF(R$4="Actual",SUMIF(BS!$B:$B,'Consolidated 3 Statement'!$B111,BS!Q:Q),Q111)</f>
        <v>0</v>
      </c>
      <c r="S111" s="33">
        <f>IF(S$4="Actual",SUMIF(BS!$B:$B,'Consolidated 3 Statement'!$B111,BS!R:R),R111)</f>
        <v>0</v>
      </c>
      <c r="T111" s="33">
        <f>IF(T$4="Actual",SUMIF(BS!$B:$B,'Consolidated 3 Statement'!$B111,BS!S:S),S111)</f>
        <v>0</v>
      </c>
      <c r="U111" s="33">
        <f>IF(U$4="Actual",SUMIF(BS!$B:$B,'Consolidated 3 Statement'!$B111,BS!T:T),T111)</f>
        <v>0</v>
      </c>
      <c r="V111" s="33">
        <f>IF(V$4="Actual",SUMIF(BS!$B:$B,'Consolidated 3 Statement'!$B111,BS!U:U),U111)</f>
        <v>0</v>
      </c>
      <c r="W111" s="33">
        <f>IF(W$4="Actual",SUMIF(BS!$B:$B,'Consolidated 3 Statement'!$B111,BS!V:V),V111)</f>
        <v>0</v>
      </c>
      <c r="X111" s="33">
        <f>IF(X$4="Actual",SUMIF(BS!$B:$B,'Consolidated 3 Statement'!$B111,BS!W:W),W111)</f>
        <v>0</v>
      </c>
      <c r="Y111" s="33">
        <f>IF(Y$4="Actual",SUMIF(BS!$B:$B,'Consolidated 3 Statement'!$B111,BS!X:X),X111)</f>
        <v>0</v>
      </c>
      <c r="Z111" s="33">
        <f>IF(Z$4="Actual",SUMIF(BS!$B:$B,'Consolidated 3 Statement'!$B111,BS!Y:Y),Y111)</f>
        <v>0</v>
      </c>
      <c r="AA111" s="33">
        <f>IF(AA$4="Actual",SUMIF(BS!$B:$B,'Consolidated 3 Statement'!$B111,BS!Z:Z),Z111)</f>
        <v>0</v>
      </c>
      <c r="AB111" s="34">
        <f>IF(AB$4="Actual",SUMIF(BS!$B:$B,'Consolidated 3 Statement'!$B111,BS!AA:AA),AA111)</f>
        <v>0</v>
      </c>
      <c r="AC111" s="33">
        <f>IF(AC$4="Actual",SUMIF(BS!$B:$B,'Consolidated 3 Statement'!$B111,BS!AB:AB),AB111)</f>
        <v>0</v>
      </c>
      <c r="AD111" s="33">
        <f>IF(AD$4="Actual",SUMIF(BS!$B:$B,'Consolidated 3 Statement'!$B111,BS!AC:AC),AC111)</f>
        <v>0</v>
      </c>
      <c r="AE111" s="33">
        <f>IF(AE$4="Actual",SUMIF(BS!$B:$B,'Consolidated 3 Statement'!$B111,BS!AD:AD),AD111)</f>
        <v>0</v>
      </c>
      <c r="AF111" s="33">
        <f>IF(AF$4="Actual",SUMIF(BS!$B:$B,'Consolidated 3 Statement'!$B111,BS!AE:AE),AE111)</f>
        <v>0</v>
      </c>
      <c r="AG111" s="33">
        <f>IF(AG$4="Actual",SUMIF(BS!$B:$B,'Consolidated 3 Statement'!$B111,BS!AF:AF),AF111)</f>
        <v>0</v>
      </c>
      <c r="AH111" s="33">
        <f>IF(AH$4="Actual",SUMIF(BS!$B:$B,'Consolidated 3 Statement'!$B111,BS!AG:AG),AG111)</f>
        <v>0</v>
      </c>
      <c r="AI111" s="33">
        <f>IF(AI$4="Actual",SUMIF(BS!$B:$B,'Consolidated 3 Statement'!$B111,BS!AH:AH),AH111)</f>
        <v>0</v>
      </c>
      <c r="AJ111" s="33">
        <f>IF(AJ$4="Actual",SUMIF(BS!$B:$B,'Consolidated 3 Statement'!$B111,BS!AI:AI),AI111)</f>
        <v>0</v>
      </c>
      <c r="AK111" s="33">
        <f>IF(AK$4="Actual",SUMIF(BS!$B:$B,'Consolidated 3 Statement'!$B111,BS!AJ:AJ),AJ111)</f>
        <v>0</v>
      </c>
      <c r="AL111" s="33">
        <f>IF(AL$4="Actual",SUMIF(BS!$B:$B,'Consolidated 3 Statement'!$B111,BS!AK:AK),AK111)</f>
        <v>0</v>
      </c>
      <c r="AM111" s="33">
        <f>IF(AM$4="Actual",SUMIF(BS!$B:$B,'Consolidated 3 Statement'!$B111,BS!AL:AL),AL111)</f>
        <v>0</v>
      </c>
      <c r="AN111" s="34">
        <f>IF(AN$4="Actual",SUMIF(BS!$B:$B,'Consolidated 3 Statement'!$B111,BS!AM:AM),AM111)</f>
        <v>0</v>
      </c>
      <c r="AO111" s="33">
        <f>IF(AO$4="Actual",SUMIF(BS!$B:$B,'Consolidated 3 Statement'!$B111,BS!AN:AN),AN111)</f>
        <v>0</v>
      </c>
      <c r="AP111" s="33">
        <f>IF(AP$4="Actual",SUMIF(BS!$B:$B,'Consolidated 3 Statement'!$B111,BS!AO:AO),AO111)</f>
        <v>0</v>
      </c>
      <c r="AQ111" s="33">
        <f>IF(AQ$4="Actual",SUMIF(BS!$B:$B,'Consolidated 3 Statement'!$B111,BS!AP:AP),AP111)</f>
        <v>0</v>
      </c>
      <c r="AR111" s="33">
        <f>IF(AR$4="Actual",SUMIF(BS!$B:$B,'Consolidated 3 Statement'!$B111,BS!AQ:AQ),AQ111)</f>
        <v>0</v>
      </c>
      <c r="AS111" s="33">
        <f>IF(AS$4="Actual",SUMIF(BS!$B:$B,'Consolidated 3 Statement'!$B111,BS!AR:AR),AR111)</f>
        <v>0</v>
      </c>
      <c r="AT111" s="33">
        <f>IF(AT$4="Actual",SUMIF(BS!$B:$B,'Consolidated 3 Statement'!$B111,BS!AS:AS),AS111)</f>
        <v>0</v>
      </c>
      <c r="AU111" s="33">
        <f>IF(AU$4="Actual",SUMIF(BS!$B:$B,'Consolidated 3 Statement'!$B111,BS!AT:AT),AT111)</f>
        <v>0</v>
      </c>
      <c r="AV111" s="33">
        <f>IF(AV$4="Actual",SUMIF(BS!$B:$B,'Consolidated 3 Statement'!$B111,BS!AU:AU),AU111)</f>
        <v>0</v>
      </c>
      <c r="AW111" s="33">
        <f>IF(AW$4="Actual",SUMIF(BS!$B:$B,'Consolidated 3 Statement'!$B111,BS!AV:AV),AV111)</f>
        <v>0</v>
      </c>
      <c r="AX111" s="33">
        <f>IF(AX$4="Actual",SUMIF(BS!$B:$B,'Consolidated 3 Statement'!$B111,BS!AW:AW),AW111)</f>
        <v>0</v>
      </c>
      <c r="AY111" s="33">
        <f>IF(AY$4="Actual",SUMIF(BS!$B:$B,'Consolidated 3 Statement'!$B111,BS!AX:AX),AX111)</f>
        <v>0</v>
      </c>
      <c r="AZ111" s="34">
        <f>IF(AZ$4="Actual",SUMIF(BS!$B:$B,'Consolidated 3 Statement'!$B111,BS!AY:AY),AY111)</f>
        <v>0</v>
      </c>
      <c r="BA111" s="33">
        <f>IF(BA$4="Actual",SUMIF(BS!$B:$B,'Consolidated 3 Statement'!$B111,BS!AZ:AZ),AZ111)</f>
        <v>0</v>
      </c>
      <c r="BB111" s="33">
        <f>IF(BB$4="Actual",SUMIF(BS!$B:$B,'Consolidated 3 Statement'!$B111,BS!BA:BA),BA111)</f>
        <v>0</v>
      </c>
      <c r="BC111" s="33">
        <f>IF(BC$4="Actual",SUMIF(BS!$B:$B,'Consolidated 3 Statement'!$B111,BS!BB:BB),BB111)</f>
        <v>0</v>
      </c>
      <c r="BD111" s="33">
        <f>IF(BD$4="Actual",SUMIF(BS!$B:$B,'Consolidated 3 Statement'!$B111,BS!BC:BC),BC111)</f>
        <v>0</v>
      </c>
      <c r="BE111" s="33">
        <f>IF(BE$4="Actual",SUMIF(BS!$B:$B,'Consolidated 3 Statement'!$B111,BS!BD:BD),BD111)</f>
        <v>0</v>
      </c>
      <c r="BF111" s="33">
        <f>IF(BF$4="Actual",SUMIF(BS!$B:$B,'Consolidated 3 Statement'!$B111,BS!BE:BE),BE111)</f>
        <v>0</v>
      </c>
      <c r="BG111" s="33">
        <f>IF(BG$4="Actual",SUMIF(BS!$B:$B,'Consolidated 3 Statement'!$B111,BS!BF:BF),BF111)</f>
        <v>0</v>
      </c>
      <c r="BH111" s="33">
        <f>IF(BH$4="Actual",SUMIF(BS!$B:$B,'Consolidated 3 Statement'!$B111,BS!BG:BG),BG111)</f>
        <v>0</v>
      </c>
      <c r="BI111" s="33">
        <f>IF(BI$4="Actual",SUMIF(BS!$B:$B,'Consolidated 3 Statement'!$B111,BS!BH:BH),BH111)</f>
        <v>0</v>
      </c>
      <c r="BJ111" s="33">
        <f>IF(BJ$4="Actual",SUMIF(BS!$B:$B,'Consolidated 3 Statement'!$B111,BS!BI:BI),BI111)</f>
        <v>0</v>
      </c>
      <c r="BK111" s="33">
        <f>IF(BK$4="Actual",SUMIF(BS!$B:$B,'Consolidated 3 Statement'!$B111,BS!BJ:BJ),BJ111)</f>
        <v>0</v>
      </c>
      <c r="BL111" s="34">
        <f>IF(BL$4="Actual",SUMIF(BS!$B:$B,'Consolidated 3 Statement'!$B111,BS!BK:BK),BK111)</f>
        <v>0</v>
      </c>
      <c r="BM111" s="33">
        <f>IF(BM$4="Actual",SUMIF(BS!$B:$B,'Consolidated 3 Statement'!$B111,BS!BL:BL),BL111)</f>
        <v>0</v>
      </c>
      <c r="BN111" s="33">
        <f>IF(BN$4="Actual",SUMIF(BS!$B:$B,'Consolidated 3 Statement'!$B111,BS!BM:BM),BM111)</f>
        <v>0</v>
      </c>
      <c r="BO111" s="33">
        <f>IF(BO$4="Actual",SUMIF(BS!$B:$B,'Consolidated 3 Statement'!$B111,BS!BN:BN),BN111)</f>
        <v>0</v>
      </c>
      <c r="BP111" s="33">
        <f>IF(BP$4="Actual",SUMIF(BS!$B:$B,'Consolidated 3 Statement'!$B111,BS!BO:BO),BO111)</f>
        <v>0</v>
      </c>
      <c r="BQ111" s="33">
        <f>IF(BQ$4="Actual",SUMIF(BS!$B:$B,'Consolidated 3 Statement'!$B111,BS!BP:BP),BP111)</f>
        <v>0</v>
      </c>
      <c r="BR111" s="33">
        <f>IF(BR$4="Actual",SUMIF(BS!$B:$B,'Consolidated 3 Statement'!$B111,BS!BQ:BQ),BQ111)</f>
        <v>0</v>
      </c>
      <c r="BS111" s="33">
        <f>IF(BS$4="Actual",SUMIF(BS!$B:$B,'Consolidated 3 Statement'!$B111,BS!BR:BR),BR111)</f>
        <v>0</v>
      </c>
      <c r="BT111" s="33">
        <f>IF(BT$4="Actual",SUMIF(BS!$B:$B,'Consolidated 3 Statement'!$B111,BS!BS:BS),BS111)</f>
        <v>0</v>
      </c>
      <c r="BU111" s="33">
        <f>IF(BU$4="Actual",SUMIF(BS!$B:$B,'Consolidated 3 Statement'!$B111,BS!BT:BT),BT111)</f>
        <v>0</v>
      </c>
      <c r="BV111" s="33">
        <f>IF(BV$4="Actual",SUMIF(BS!$B:$B,'Consolidated 3 Statement'!$B111,BS!BU:BU),BU111)</f>
        <v>0</v>
      </c>
      <c r="BW111" s="33">
        <f>IF(BW$4="Actual",SUMIF(BS!$B:$B,'Consolidated 3 Statement'!$B111,BS!BV:BV),BV111)</f>
        <v>0</v>
      </c>
      <c r="BX111" s="34">
        <f>IF(BX$4="Actual",SUMIF(BS!$B:$B,'Consolidated 3 Statement'!$B111,BS!BW:BW),BW111)</f>
        <v>0</v>
      </c>
      <c r="BY111" s="16"/>
      <c r="BZ111" s="24">
        <f t="shared" ref="BZ111:BZ112" si="365">P111</f>
        <v>0</v>
      </c>
      <c r="CA111" s="24">
        <f t="shared" ref="CA111:CA112" si="366">AB111</f>
        <v>0</v>
      </c>
      <c r="CB111" s="24">
        <f t="shared" ref="CB111:CB112" si="367">AN111</f>
        <v>0</v>
      </c>
      <c r="CC111" s="24">
        <f t="shared" ref="CC111:CC112" si="368">AZ111</f>
        <v>0</v>
      </c>
      <c r="CD111" s="24">
        <f t="shared" ref="CD111:CD112" si="369">BL111</f>
        <v>0</v>
      </c>
      <c r="CE111" s="24">
        <f>BX111</f>
        <v>0</v>
      </c>
      <c r="CF111" s="152"/>
    </row>
    <row r="112" spans="2:84" ht="12.75" hidden="1" customHeight="1" outlineLevel="1" x14ac:dyDescent="0.3">
      <c r="B112" s="605" t="s">
        <v>222</v>
      </c>
      <c r="C112" s="126"/>
      <c r="D112" s="605"/>
      <c r="E112" s="33">
        <f>IF(E$4="Actual",SUMIF(BS!$B:$B,'Consolidated 3 Statement'!$B112,BS!D:D),D112)</f>
        <v>0</v>
      </c>
      <c r="F112" s="33">
        <f>IF(F$4="Actual",SUMIF(BS!$B:$B,'Consolidated 3 Statement'!$B112,BS!E:E),E112)</f>
        <v>0</v>
      </c>
      <c r="G112" s="33">
        <f>IF(G$4="Actual",SUMIF(BS!$B:$B,'Consolidated 3 Statement'!$B112,BS!F:F),F112)</f>
        <v>0</v>
      </c>
      <c r="H112" s="33">
        <f>IF(H$4="Actual",SUMIF(BS!$B:$B,'Consolidated 3 Statement'!$B112,BS!G:G),G112)</f>
        <v>0</v>
      </c>
      <c r="I112" s="33">
        <f>IF(I$4="Actual",SUMIF(BS!$B:$B,'Consolidated 3 Statement'!$B112,BS!H:H),H112)</f>
        <v>0</v>
      </c>
      <c r="J112" s="33">
        <f>IF(J$4="Actual",SUMIF(BS!$B:$B,'Consolidated 3 Statement'!$B112,BS!I:I),I112)</f>
        <v>0</v>
      </c>
      <c r="K112" s="33">
        <f>IF(K$4="Actual",SUMIF(BS!$B:$B,'Consolidated 3 Statement'!$B112,BS!J:J),J112)</f>
        <v>0</v>
      </c>
      <c r="L112" s="33">
        <f>IF(L$4="Actual",SUMIF(BS!$B:$B,'Consolidated 3 Statement'!$B112,BS!K:K),K112)</f>
        <v>0</v>
      </c>
      <c r="M112" s="33">
        <f>IF(M$4="Actual",SUMIF(BS!$B:$B,'Consolidated 3 Statement'!$B112,BS!L:L),L112)</f>
        <v>0</v>
      </c>
      <c r="N112" s="33">
        <f>IF(N$4="Actual",SUMIF(BS!$B:$B,'Consolidated 3 Statement'!$B112,BS!M:M),M112)</f>
        <v>0</v>
      </c>
      <c r="O112" s="33">
        <f>IF(O$4="Actual",SUMIF(BS!$B:$B,'Consolidated 3 Statement'!$B112,BS!N:N),N112)</f>
        <v>0</v>
      </c>
      <c r="P112" s="34">
        <f>IF(P$4="Actual",SUMIF(BS!$B:$B,'Consolidated 3 Statement'!$B112,BS!O:O),O112)</f>
        <v>0</v>
      </c>
      <c r="Q112" s="33">
        <f>IF(Q$4="Actual",SUMIF(BS!$B:$B,'Consolidated 3 Statement'!$B112,BS!P:P),P112)</f>
        <v>0</v>
      </c>
      <c r="R112" s="33">
        <f>IF(R$4="Actual",SUMIF(BS!$B:$B,'Consolidated 3 Statement'!$B112,BS!Q:Q),Q112)</f>
        <v>0</v>
      </c>
      <c r="S112" s="33">
        <f>IF(S$4="Actual",SUMIF(BS!$B:$B,'Consolidated 3 Statement'!$B112,BS!R:R),R112)</f>
        <v>0</v>
      </c>
      <c r="T112" s="33">
        <f>IF(T$4="Actual",SUMIF(BS!$B:$B,'Consolidated 3 Statement'!$B112,BS!S:S),S112)</f>
        <v>0</v>
      </c>
      <c r="U112" s="33">
        <f>IF(U$4="Actual",SUMIF(BS!$B:$B,'Consolidated 3 Statement'!$B112,BS!T:T),T112)</f>
        <v>0</v>
      </c>
      <c r="V112" s="33">
        <f>IF(V$4="Actual",SUMIF(BS!$B:$B,'Consolidated 3 Statement'!$B112,BS!U:U),U112)</f>
        <v>0</v>
      </c>
      <c r="W112" s="33">
        <f>IF(W$4="Actual",SUMIF(BS!$B:$B,'Consolidated 3 Statement'!$B112,BS!V:V),V112)</f>
        <v>0</v>
      </c>
      <c r="X112" s="33">
        <f>IF(X$4="Actual",SUMIF(BS!$B:$B,'Consolidated 3 Statement'!$B112,BS!W:W),W112)</f>
        <v>0</v>
      </c>
      <c r="Y112" s="33">
        <f>IF(Y$4="Actual",SUMIF(BS!$B:$B,'Consolidated 3 Statement'!$B112,BS!X:X),X112)</f>
        <v>0</v>
      </c>
      <c r="Z112" s="33">
        <f>IF(Z$4="Actual",SUMIF(BS!$B:$B,'Consolidated 3 Statement'!$B112,BS!Y:Y),Y112)</f>
        <v>0</v>
      </c>
      <c r="AA112" s="33">
        <f>IF(AA$4="Actual",SUMIF(BS!$B:$B,'Consolidated 3 Statement'!$B112,BS!Z:Z),Z112)</f>
        <v>0</v>
      </c>
      <c r="AB112" s="34">
        <f>IF(AB$4="Actual",SUMIF(BS!$B:$B,'Consolidated 3 Statement'!$B112,BS!AA:AA),AA112)</f>
        <v>0</v>
      </c>
      <c r="AC112" s="33">
        <f>IF(AC$4="Actual",SUMIF(BS!$B:$B,'Consolidated 3 Statement'!$B112,BS!AB:AB),AB112)</f>
        <v>0</v>
      </c>
      <c r="AD112" s="33">
        <f>IF(AD$4="Actual",SUMIF(BS!$B:$B,'Consolidated 3 Statement'!$B112,BS!AC:AC),AC112)</f>
        <v>0</v>
      </c>
      <c r="AE112" s="33">
        <f>IF(AE$4="Actual",SUMIF(BS!$B:$B,'Consolidated 3 Statement'!$B112,BS!AD:AD),AD112)</f>
        <v>0</v>
      </c>
      <c r="AF112" s="33">
        <f>IF(AF$4="Actual",SUMIF(BS!$B:$B,'Consolidated 3 Statement'!$B112,BS!AE:AE),AE112)</f>
        <v>0</v>
      </c>
      <c r="AG112" s="33">
        <f>IF(AG$4="Actual",SUMIF(BS!$B:$B,'Consolidated 3 Statement'!$B112,BS!AF:AF),AF112)</f>
        <v>0</v>
      </c>
      <c r="AH112" s="33">
        <f>IF(AH$4="Actual",SUMIF(BS!$B:$B,'Consolidated 3 Statement'!$B112,BS!AG:AG),AG112)</f>
        <v>0</v>
      </c>
      <c r="AI112" s="33">
        <f>IF(AI$4="Actual",SUMIF(BS!$B:$B,'Consolidated 3 Statement'!$B112,BS!AH:AH),AH112)</f>
        <v>0</v>
      </c>
      <c r="AJ112" s="33">
        <f>IF(AJ$4="Actual",SUMIF(BS!$B:$B,'Consolidated 3 Statement'!$B112,BS!AI:AI),AI112)</f>
        <v>0</v>
      </c>
      <c r="AK112" s="33">
        <f>IF(AK$4="Actual",SUMIF(BS!$B:$B,'Consolidated 3 Statement'!$B112,BS!AJ:AJ),AJ112)</f>
        <v>0</v>
      </c>
      <c r="AL112" s="33">
        <f>IF(AL$4="Actual",SUMIF(BS!$B:$B,'Consolidated 3 Statement'!$B112,BS!AK:AK),AK112)</f>
        <v>0</v>
      </c>
      <c r="AM112" s="33">
        <f>IF(AM$4="Actual",SUMIF(BS!$B:$B,'Consolidated 3 Statement'!$B112,BS!AL:AL),AL112)</f>
        <v>0</v>
      </c>
      <c r="AN112" s="34">
        <f>IF(AN$4="Actual",SUMIF(BS!$B:$B,'Consolidated 3 Statement'!$B112,BS!AM:AM),AM112)</f>
        <v>0</v>
      </c>
      <c r="AO112" s="33">
        <f>IF(AO$4="Actual",SUMIF(BS!$B:$B,'Consolidated 3 Statement'!$B112,BS!AN:AN),AN112)</f>
        <v>0</v>
      </c>
      <c r="AP112" s="33">
        <f>IF(AP$4="Actual",SUMIF(BS!$B:$B,'Consolidated 3 Statement'!$B112,BS!AO:AO),AO112)</f>
        <v>0</v>
      </c>
      <c r="AQ112" s="33">
        <f>IF(AQ$4="Actual",SUMIF(BS!$B:$B,'Consolidated 3 Statement'!$B112,BS!AP:AP),AP112)</f>
        <v>0</v>
      </c>
      <c r="AR112" s="33">
        <f>IF(AR$4="Actual",SUMIF(BS!$B:$B,'Consolidated 3 Statement'!$B112,BS!AQ:AQ),AQ112)</f>
        <v>0</v>
      </c>
      <c r="AS112" s="33">
        <f>IF(AS$4="Actual",SUMIF(BS!$B:$B,'Consolidated 3 Statement'!$B112,BS!AR:AR),AR112)</f>
        <v>0</v>
      </c>
      <c r="AT112" s="33">
        <f>IF(AT$4="Actual",SUMIF(BS!$B:$B,'Consolidated 3 Statement'!$B112,BS!AS:AS),AS112)</f>
        <v>0</v>
      </c>
      <c r="AU112" s="33">
        <f>IF(AU$4="Actual",SUMIF(BS!$B:$B,'Consolidated 3 Statement'!$B112,BS!AT:AT),AT112)</f>
        <v>0</v>
      </c>
      <c r="AV112" s="33">
        <f>IF(AV$4="Actual",SUMIF(BS!$B:$B,'Consolidated 3 Statement'!$B112,BS!AU:AU),AU112)</f>
        <v>0</v>
      </c>
      <c r="AW112" s="33">
        <f>IF(AW$4="Actual",SUMIF(BS!$B:$B,'Consolidated 3 Statement'!$B112,BS!AV:AV),AV112)</f>
        <v>0</v>
      </c>
      <c r="AX112" s="33">
        <f>IF(AX$4="Actual",SUMIF(BS!$B:$B,'Consolidated 3 Statement'!$B112,BS!AW:AW),AW112)</f>
        <v>0</v>
      </c>
      <c r="AY112" s="33">
        <f>IF(AY$4="Actual",SUMIF(BS!$B:$B,'Consolidated 3 Statement'!$B112,BS!AX:AX),AX112)</f>
        <v>0</v>
      </c>
      <c r="AZ112" s="34">
        <f>IF(AZ$4="Actual",SUMIF(BS!$B:$B,'Consolidated 3 Statement'!$B112,BS!AY:AY),AY112)</f>
        <v>0</v>
      </c>
      <c r="BA112" s="33">
        <f>IF(BA$4="Actual",SUMIF(BS!$B:$B,'Consolidated 3 Statement'!$B112,BS!AZ:AZ),AZ112)</f>
        <v>0</v>
      </c>
      <c r="BB112" s="33">
        <f>IF(BB$4="Actual",SUMIF(BS!$B:$B,'Consolidated 3 Statement'!$B112,BS!BA:BA),BA112)</f>
        <v>0</v>
      </c>
      <c r="BC112" s="33">
        <f>IF(BC$4="Actual",SUMIF(BS!$B:$B,'Consolidated 3 Statement'!$B112,BS!BB:BB),BB112)</f>
        <v>0</v>
      </c>
      <c r="BD112" s="33">
        <f>IF(BD$4="Actual",SUMIF(BS!$B:$B,'Consolidated 3 Statement'!$B112,BS!BC:BC),BC112)</f>
        <v>0</v>
      </c>
      <c r="BE112" s="33">
        <f>IF(BE$4="Actual",SUMIF(BS!$B:$B,'Consolidated 3 Statement'!$B112,BS!BD:BD),BD112)</f>
        <v>0</v>
      </c>
      <c r="BF112" s="33">
        <f>IF(BF$4="Actual",SUMIF(BS!$B:$B,'Consolidated 3 Statement'!$B112,BS!BE:BE),BE112)</f>
        <v>0</v>
      </c>
      <c r="BG112" s="33">
        <f>IF(BG$4="Actual",SUMIF(BS!$B:$B,'Consolidated 3 Statement'!$B112,BS!BF:BF),BF112)</f>
        <v>0</v>
      </c>
      <c r="BH112" s="33">
        <f>IF(BH$4="Actual",SUMIF(BS!$B:$B,'Consolidated 3 Statement'!$B112,BS!BG:BG),BG112)</f>
        <v>0</v>
      </c>
      <c r="BI112" s="33">
        <f>IF(BI$4="Actual",SUMIF(BS!$B:$B,'Consolidated 3 Statement'!$B112,BS!BH:BH),BH112)</f>
        <v>0</v>
      </c>
      <c r="BJ112" s="33">
        <f>IF(BJ$4="Actual",SUMIF(BS!$B:$B,'Consolidated 3 Statement'!$B112,BS!BI:BI),BI112)</f>
        <v>0</v>
      </c>
      <c r="BK112" s="33">
        <f>IF(BK$4="Actual",SUMIF(BS!$B:$B,'Consolidated 3 Statement'!$B112,BS!BJ:BJ),BJ112)</f>
        <v>0</v>
      </c>
      <c r="BL112" s="34">
        <f>IF(BL$4="Actual",SUMIF(BS!$B:$B,'Consolidated 3 Statement'!$B112,BS!BK:BK),BK112)</f>
        <v>0</v>
      </c>
      <c r="BM112" s="33">
        <f>IF(BM$4="Actual",SUMIF(BS!$B:$B,'Consolidated 3 Statement'!$B112,BS!BL:BL),BL112)</f>
        <v>0</v>
      </c>
      <c r="BN112" s="33">
        <f>IF(BN$4="Actual",SUMIF(BS!$B:$B,'Consolidated 3 Statement'!$B112,BS!BM:BM),BM112)</f>
        <v>0</v>
      </c>
      <c r="BO112" s="33">
        <f>IF(BO$4="Actual",SUMIF(BS!$B:$B,'Consolidated 3 Statement'!$B112,BS!BN:BN),BN112)</f>
        <v>0</v>
      </c>
      <c r="BP112" s="33">
        <f>IF(BP$4="Actual",SUMIF(BS!$B:$B,'Consolidated 3 Statement'!$B112,BS!BO:BO),BO112)</f>
        <v>0</v>
      </c>
      <c r="BQ112" s="33">
        <f>IF(BQ$4="Actual",SUMIF(BS!$B:$B,'Consolidated 3 Statement'!$B112,BS!BP:BP),BP112)</f>
        <v>0</v>
      </c>
      <c r="BR112" s="33">
        <f>IF(BR$4="Actual",SUMIF(BS!$B:$B,'Consolidated 3 Statement'!$B112,BS!BQ:BQ),BQ112)</f>
        <v>0</v>
      </c>
      <c r="BS112" s="33">
        <f>IF(BS$4="Actual",SUMIF(BS!$B:$B,'Consolidated 3 Statement'!$B112,BS!BR:BR),BR112)</f>
        <v>0</v>
      </c>
      <c r="BT112" s="33">
        <f>IF(BT$4="Actual",SUMIF(BS!$B:$B,'Consolidated 3 Statement'!$B112,BS!BS:BS),BS112)</f>
        <v>0</v>
      </c>
      <c r="BU112" s="33">
        <f>IF(BU$4="Actual",SUMIF(BS!$B:$B,'Consolidated 3 Statement'!$B112,BS!BT:BT),BT112)</f>
        <v>0</v>
      </c>
      <c r="BV112" s="33">
        <f>IF(BV$4="Actual",SUMIF(BS!$B:$B,'Consolidated 3 Statement'!$B112,BS!BU:BU),BU112)</f>
        <v>0</v>
      </c>
      <c r="BW112" s="33">
        <f>IF(BW$4="Actual",SUMIF(BS!$B:$B,'Consolidated 3 Statement'!$B112,BS!BV:BV),BV112)</f>
        <v>0</v>
      </c>
      <c r="BX112" s="34">
        <f>IF(BX$4="Actual",SUMIF(BS!$B:$B,'Consolidated 3 Statement'!$B112,BS!BW:BW),BW112)</f>
        <v>0</v>
      </c>
      <c r="BY112" s="16"/>
      <c r="BZ112" s="24">
        <f t="shared" si="365"/>
        <v>0</v>
      </c>
      <c r="CA112" s="24">
        <f t="shared" si="366"/>
        <v>0</v>
      </c>
      <c r="CB112" s="24">
        <f t="shared" si="367"/>
        <v>0</v>
      </c>
      <c r="CC112" s="24">
        <f t="shared" si="368"/>
        <v>0</v>
      </c>
      <c r="CD112" s="24">
        <f t="shared" si="369"/>
        <v>0</v>
      </c>
      <c r="CE112" s="24">
        <f>BX112</f>
        <v>0</v>
      </c>
      <c r="CF112" s="152"/>
    </row>
    <row r="113" spans="2:84" ht="12.75" customHeight="1" collapsed="1" x14ac:dyDescent="0.3">
      <c r="B113" s="605" t="s">
        <v>223</v>
      </c>
      <c r="C113" s="126"/>
      <c r="D113" s="605"/>
      <c r="E113" s="58">
        <f t="shared" ref="E113:AJ113" si="370">SUM(E110:E112)</f>
        <v>0</v>
      </c>
      <c r="F113" s="58">
        <f t="shared" si="370"/>
        <v>0</v>
      </c>
      <c r="G113" s="58">
        <f t="shared" si="370"/>
        <v>0</v>
      </c>
      <c r="H113" s="58">
        <f t="shared" si="370"/>
        <v>0</v>
      </c>
      <c r="I113" s="58">
        <f t="shared" si="370"/>
        <v>0</v>
      </c>
      <c r="J113" s="58">
        <f t="shared" si="370"/>
        <v>0</v>
      </c>
      <c r="K113" s="58">
        <f t="shared" si="370"/>
        <v>0</v>
      </c>
      <c r="L113" s="58">
        <f t="shared" si="370"/>
        <v>0</v>
      </c>
      <c r="M113" s="58">
        <f t="shared" si="370"/>
        <v>0</v>
      </c>
      <c r="N113" s="58">
        <f t="shared" si="370"/>
        <v>0</v>
      </c>
      <c r="O113" s="58">
        <f t="shared" si="370"/>
        <v>0</v>
      </c>
      <c r="P113" s="143">
        <f t="shared" si="370"/>
        <v>0</v>
      </c>
      <c r="Q113" s="58">
        <f t="shared" si="370"/>
        <v>0</v>
      </c>
      <c r="R113" s="58">
        <f t="shared" si="370"/>
        <v>0</v>
      </c>
      <c r="S113" s="58">
        <f t="shared" si="370"/>
        <v>0</v>
      </c>
      <c r="T113" s="58">
        <f t="shared" si="370"/>
        <v>0</v>
      </c>
      <c r="U113" s="58">
        <f t="shared" si="370"/>
        <v>0</v>
      </c>
      <c r="V113" s="58">
        <f t="shared" si="370"/>
        <v>0</v>
      </c>
      <c r="W113" s="58">
        <f t="shared" si="370"/>
        <v>0</v>
      </c>
      <c r="X113" s="58">
        <f t="shared" si="370"/>
        <v>0</v>
      </c>
      <c r="Y113" s="58">
        <f t="shared" si="370"/>
        <v>0</v>
      </c>
      <c r="Z113" s="58">
        <f t="shared" si="370"/>
        <v>0</v>
      </c>
      <c r="AA113" s="58">
        <f t="shared" si="370"/>
        <v>0</v>
      </c>
      <c r="AB113" s="143">
        <f t="shared" ref="AB113" si="371">SUM(AB110:AB112)</f>
        <v>0</v>
      </c>
      <c r="AC113" s="58">
        <f t="shared" si="370"/>
        <v>0</v>
      </c>
      <c r="AD113" s="58">
        <f t="shared" si="370"/>
        <v>0</v>
      </c>
      <c r="AE113" s="58">
        <f t="shared" si="370"/>
        <v>0</v>
      </c>
      <c r="AF113" s="58">
        <f t="shared" si="370"/>
        <v>0</v>
      </c>
      <c r="AG113" s="58">
        <f t="shared" si="370"/>
        <v>0</v>
      </c>
      <c r="AH113" s="58">
        <f t="shared" si="370"/>
        <v>0</v>
      </c>
      <c r="AI113" s="58">
        <f t="shared" si="370"/>
        <v>0</v>
      </c>
      <c r="AJ113" s="58">
        <f t="shared" si="370"/>
        <v>0</v>
      </c>
      <c r="AK113" s="58">
        <f t="shared" ref="AK113:BL113" si="372">SUM(AK110:AK112)</f>
        <v>0</v>
      </c>
      <c r="AL113" s="58">
        <f t="shared" si="372"/>
        <v>0</v>
      </c>
      <c r="AM113" s="58">
        <f t="shared" si="372"/>
        <v>0</v>
      </c>
      <c r="AN113" s="143">
        <f t="shared" si="372"/>
        <v>0</v>
      </c>
      <c r="AO113" s="58">
        <f t="shared" si="372"/>
        <v>0</v>
      </c>
      <c r="AP113" s="58">
        <f t="shared" si="372"/>
        <v>0</v>
      </c>
      <c r="AQ113" s="58">
        <f t="shared" si="372"/>
        <v>0</v>
      </c>
      <c r="AR113" s="58">
        <f t="shared" si="372"/>
        <v>0</v>
      </c>
      <c r="AS113" s="58">
        <f t="shared" si="372"/>
        <v>0</v>
      </c>
      <c r="AT113" s="58">
        <f t="shared" si="372"/>
        <v>0</v>
      </c>
      <c r="AU113" s="58">
        <f t="shared" si="372"/>
        <v>0</v>
      </c>
      <c r="AV113" s="58">
        <f t="shared" si="372"/>
        <v>0</v>
      </c>
      <c r="AW113" s="58">
        <f t="shared" si="372"/>
        <v>0</v>
      </c>
      <c r="AX113" s="58">
        <f t="shared" si="372"/>
        <v>0</v>
      </c>
      <c r="AY113" s="58">
        <f t="shared" si="372"/>
        <v>0</v>
      </c>
      <c r="AZ113" s="143">
        <f t="shared" si="372"/>
        <v>0</v>
      </c>
      <c r="BA113" s="58">
        <f t="shared" si="372"/>
        <v>0</v>
      </c>
      <c r="BB113" s="58">
        <f t="shared" si="372"/>
        <v>0</v>
      </c>
      <c r="BC113" s="58">
        <f t="shared" si="372"/>
        <v>0</v>
      </c>
      <c r="BD113" s="58">
        <f t="shared" si="372"/>
        <v>0</v>
      </c>
      <c r="BE113" s="58">
        <f t="shared" si="372"/>
        <v>0</v>
      </c>
      <c r="BF113" s="58">
        <f t="shared" si="372"/>
        <v>0</v>
      </c>
      <c r="BG113" s="58">
        <f t="shared" si="372"/>
        <v>0</v>
      </c>
      <c r="BH113" s="58">
        <f t="shared" si="372"/>
        <v>0</v>
      </c>
      <c r="BI113" s="58">
        <f t="shared" si="372"/>
        <v>0</v>
      </c>
      <c r="BJ113" s="58">
        <f t="shared" si="372"/>
        <v>0</v>
      </c>
      <c r="BK113" s="58">
        <f t="shared" si="372"/>
        <v>0</v>
      </c>
      <c r="BL113" s="143">
        <f t="shared" si="372"/>
        <v>0</v>
      </c>
      <c r="BM113" s="58">
        <f t="shared" ref="BM113:BX113" si="373">SUM(BM110:BM112)</f>
        <v>0</v>
      </c>
      <c r="BN113" s="58">
        <f t="shared" si="373"/>
        <v>0</v>
      </c>
      <c r="BO113" s="58">
        <f t="shared" si="373"/>
        <v>0</v>
      </c>
      <c r="BP113" s="58">
        <f t="shared" si="373"/>
        <v>0</v>
      </c>
      <c r="BQ113" s="58">
        <f t="shared" si="373"/>
        <v>0</v>
      </c>
      <c r="BR113" s="58">
        <f t="shared" si="373"/>
        <v>0</v>
      </c>
      <c r="BS113" s="58">
        <f t="shared" si="373"/>
        <v>0</v>
      </c>
      <c r="BT113" s="58">
        <f t="shared" si="373"/>
        <v>0</v>
      </c>
      <c r="BU113" s="58">
        <f t="shared" si="373"/>
        <v>0</v>
      </c>
      <c r="BV113" s="58">
        <f t="shared" si="373"/>
        <v>0</v>
      </c>
      <c r="BW113" s="58">
        <f t="shared" si="373"/>
        <v>0</v>
      </c>
      <c r="BX113" s="143">
        <f t="shared" si="373"/>
        <v>0</v>
      </c>
      <c r="BY113" s="147"/>
      <c r="BZ113" s="27">
        <f t="shared" ref="BZ113:CE113" si="374">SUM(BZ110:BZ112)</f>
        <v>0</v>
      </c>
      <c r="CA113" s="27">
        <f t="shared" si="374"/>
        <v>0</v>
      </c>
      <c r="CB113" s="27">
        <f t="shared" si="374"/>
        <v>0</v>
      </c>
      <c r="CC113" s="27">
        <f t="shared" si="374"/>
        <v>0</v>
      </c>
      <c r="CD113" s="27">
        <f t="shared" si="374"/>
        <v>0</v>
      </c>
      <c r="CE113" s="27">
        <f t="shared" si="374"/>
        <v>0</v>
      </c>
      <c r="CF113" s="152"/>
    </row>
    <row r="114" spans="2:84" s="42" customFormat="1" ht="9" customHeight="1" x14ac:dyDescent="0.3">
      <c r="B114" s="605"/>
      <c r="C114" s="605"/>
      <c r="D114" s="605"/>
      <c r="E114" s="146"/>
      <c r="F114" s="146"/>
      <c r="G114" s="146"/>
      <c r="H114" s="146"/>
      <c r="I114" s="146"/>
      <c r="J114" s="146"/>
      <c r="K114" s="146"/>
      <c r="L114" s="146"/>
      <c r="M114" s="146"/>
      <c r="N114" s="146"/>
      <c r="O114" s="146"/>
      <c r="P114" s="147"/>
      <c r="Q114" s="146"/>
      <c r="R114" s="146"/>
      <c r="S114" s="146"/>
      <c r="T114" s="146"/>
      <c r="U114" s="146"/>
      <c r="V114" s="146"/>
      <c r="W114" s="146"/>
      <c r="X114" s="146"/>
      <c r="Y114" s="146"/>
      <c r="Z114" s="146"/>
      <c r="AA114" s="146"/>
      <c r="AB114" s="147"/>
      <c r="AC114" s="146"/>
      <c r="AD114" s="146"/>
      <c r="AE114" s="146"/>
      <c r="AF114" s="146"/>
      <c r="AG114" s="146"/>
      <c r="AH114" s="146"/>
      <c r="AI114" s="146"/>
      <c r="AJ114" s="146"/>
      <c r="AK114" s="146"/>
      <c r="AL114" s="146"/>
      <c r="AM114" s="146"/>
      <c r="AN114" s="147"/>
      <c r="AO114" s="146"/>
      <c r="AP114" s="146"/>
      <c r="AQ114" s="146"/>
      <c r="AR114" s="146"/>
      <c r="AS114" s="146"/>
      <c r="AT114" s="146"/>
      <c r="AU114" s="146"/>
      <c r="AV114" s="146"/>
      <c r="AW114" s="146"/>
      <c r="AX114" s="146"/>
      <c r="AY114" s="146"/>
      <c r="AZ114" s="147"/>
      <c r="BA114" s="146"/>
      <c r="BB114" s="146"/>
      <c r="BC114" s="146"/>
      <c r="BD114" s="146"/>
      <c r="BE114" s="146"/>
      <c r="BF114" s="146"/>
      <c r="BG114" s="146"/>
      <c r="BH114" s="146"/>
      <c r="BI114" s="146"/>
      <c r="BJ114" s="146"/>
      <c r="BK114" s="146"/>
      <c r="BL114" s="147"/>
      <c r="BM114" s="146"/>
      <c r="BN114" s="146"/>
      <c r="BO114" s="146"/>
      <c r="BP114" s="146"/>
      <c r="BQ114" s="146"/>
      <c r="BR114" s="146"/>
      <c r="BS114" s="146"/>
      <c r="BT114" s="146"/>
      <c r="BU114" s="146"/>
      <c r="BV114" s="146"/>
      <c r="BW114" s="146"/>
      <c r="BX114" s="147"/>
      <c r="BY114" s="147"/>
      <c r="BZ114" s="146"/>
      <c r="CA114" s="146"/>
      <c r="CB114" s="146"/>
      <c r="CC114" s="146"/>
      <c r="CD114" s="146"/>
      <c r="CE114" s="146"/>
      <c r="CF114" s="155"/>
    </row>
    <row r="115" spans="2:84" ht="12.75" customHeight="1" x14ac:dyDescent="0.3">
      <c r="B115" s="605" t="s">
        <v>224</v>
      </c>
      <c r="C115" s="126" t="s">
        <v>197</v>
      </c>
      <c r="D115" s="605"/>
      <c r="E115" s="33">
        <f>IF(E$4="Actual",SUMIF(BS!$B:$B,'Consolidated 3 Statement'!$B115,BS!D:D),D115)</f>
        <v>0</v>
      </c>
      <c r="F115" s="33">
        <f>IF(F$4="Actual",SUMIF(BS!$B:$B,'Consolidated 3 Statement'!$B115,BS!E:E),E115)</f>
        <v>0</v>
      </c>
      <c r="G115" s="33">
        <f>IF(G$4="Actual",SUMIF(BS!$B:$B,'Consolidated 3 Statement'!$B115,BS!F:F),F115)</f>
        <v>0</v>
      </c>
      <c r="H115" s="33">
        <f>IF(H$4="Actual",SUMIF(BS!$B:$B,'Consolidated 3 Statement'!$B115,BS!G:G),G115)</f>
        <v>0</v>
      </c>
      <c r="I115" s="33">
        <f>IF(I$4="Actual",SUMIF(BS!$B:$B,'Consolidated 3 Statement'!$B115,BS!H:H),H115)</f>
        <v>0</v>
      </c>
      <c r="J115" s="33">
        <f>IF(J$4="Actual",SUMIF(BS!$B:$B,'Consolidated 3 Statement'!$B115,BS!I:I),I115)</f>
        <v>0</v>
      </c>
      <c r="K115" s="33">
        <f>IF(K$4="Actual",SUMIF(BS!$B:$B,'Consolidated 3 Statement'!$B115,BS!J:J),J115)</f>
        <v>0</v>
      </c>
      <c r="L115" s="33">
        <f>IF(L$4="Actual",SUMIF(BS!$B:$B,'Consolidated 3 Statement'!$B115,BS!K:K),K115)</f>
        <v>0</v>
      </c>
      <c r="M115" s="33">
        <f>IF(M$4="Actual",SUMIF(BS!$B:$B,'Consolidated 3 Statement'!$B115,BS!L:L),L115)</f>
        <v>0</v>
      </c>
      <c r="N115" s="33">
        <f>IF(N$4="Actual",SUMIF(BS!$B:$B,'Consolidated 3 Statement'!$B115,BS!M:M),M115)</f>
        <v>0</v>
      </c>
      <c r="O115" s="33">
        <f>IF(O$4="Actual",SUMIF(BS!$B:$B,'Consolidated 3 Statement'!$B115,BS!N:N),N115)</f>
        <v>0</v>
      </c>
      <c r="P115" s="34">
        <f>IF(P$4="Actual",SUMIF(BS!$B:$B,'Consolidated 3 Statement'!$B115,BS!O:O),O115)</f>
        <v>0</v>
      </c>
      <c r="Q115" s="33">
        <f>IF(Q$4="Actual",SUMIF(BS!$B:$B,'Consolidated 3 Statement'!$B115,BS!P:P),P115)</f>
        <v>0</v>
      </c>
      <c r="R115" s="33">
        <f>IF(R$4="Actual",SUMIF(BS!$B:$B,'Consolidated 3 Statement'!$B115,BS!Q:Q),Q115)</f>
        <v>0</v>
      </c>
      <c r="S115" s="33">
        <f>IF(S$4="Actual",SUMIF(BS!$B:$B,'Consolidated 3 Statement'!$B115,BS!R:R),R115)</f>
        <v>0</v>
      </c>
      <c r="T115" s="33">
        <f>IF(T$4="Actual",SUMIF(BS!$B:$B,'Consolidated 3 Statement'!$B115,BS!S:S),S115)</f>
        <v>0</v>
      </c>
      <c r="U115" s="33">
        <f>IF(U$4="Actual",SUMIF(BS!$B:$B,'Consolidated 3 Statement'!$B115,BS!T:T),T115)</f>
        <v>0</v>
      </c>
      <c r="V115" s="33">
        <f>IF(V$4="Actual",SUMIF(BS!$B:$B,'Consolidated 3 Statement'!$B115,BS!U:U),U115)</f>
        <v>0</v>
      </c>
      <c r="W115" s="33">
        <f>IF(W$4="Actual",SUMIF(BS!$B:$B,'Consolidated 3 Statement'!$B115,BS!V:V),V115)</f>
        <v>0</v>
      </c>
      <c r="X115" s="33">
        <f>IF(X$4="Actual",SUMIF(BS!$B:$B,'Consolidated 3 Statement'!$B115,BS!W:W),W115)</f>
        <v>0</v>
      </c>
      <c r="Y115" s="33">
        <f>IF(Y$4="Actual",SUMIF(BS!$B:$B,'Consolidated 3 Statement'!$B115,BS!X:X),X115)</f>
        <v>0</v>
      </c>
      <c r="Z115" s="33">
        <f>IF(Z$4="Actual",SUMIF(BS!$B:$B,'Consolidated 3 Statement'!$B115,BS!Y:Y),Y115)</f>
        <v>0</v>
      </c>
      <c r="AA115" s="33">
        <f>IF(AA$4="Actual",SUMIF(BS!$B:$B,'Consolidated 3 Statement'!$B115,BS!Z:Z),Z115)</f>
        <v>0</v>
      </c>
      <c r="AB115" s="34">
        <f>IF(AB$4="Actual",SUMIF(BS!$B:$B,'Consolidated 3 Statement'!$B115,BS!AA:AA),AA115)</f>
        <v>0</v>
      </c>
      <c r="AC115" s="33">
        <f>IF(AC$4="Actual",SUMIF(BS!$B:$B,'Consolidated 3 Statement'!$B115,BS!AB:AB),AB115)</f>
        <v>0</v>
      </c>
      <c r="AD115" s="33">
        <f>IF(AD$4="Actual",SUMIF(BS!$B:$B,'Consolidated 3 Statement'!$B115,BS!AC:AC),AC115)</f>
        <v>0</v>
      </c>
      <c r="AE115" s="33">
        <f>IF(AE$4="Actual",SUMIF(BS!$B:$B,'Consolidated 3 Statement'!$B115,BS!AD:AD),AD115)</f>
        <v>0</v>
      </c>
      <c r="AF115" s="33">
        <f>IF(AF$4="Actual",SUMIF(BS!$B:$B,'Consolidated 3 Statement'!$B115,BS!AE:AE),AE115)</f>
        <v>0</v>
      </c>
      <c r="AG115" s="33">
        <f>IF(AG$4="Actual",SUMIF(BS!$B:$B,'Consolidated 3 Statement'!$B115,BS!AF:AF),AF115)</f>
        <v>0</v>
      </c>
      <c r="AH115" s="33">
        <f>IF(AH$4="Actual",SUMIF(BS!$B:$B,'Consolidated 3 Statement'!$B115,BS!AG:AG),AG115)</f>
        <v>0</v>
      </c>
      <c r="AI115" s="33">
        <f>IF(AI$4="Actual",SUMIF(BS!$B:$B,'Consolidated 3 Statement'!$B115,BS!AH:AH),AH115)</f>
        <v>0</v>
      </c>
      <c r="AJ115" s="33">
        <f>IF(AJ$4="Actual",SUMIF(BS!$B:$B,'Consolidated 3 Statement'!$B115,BS!AI:AI),AI115)</f>
        <v>0</v>
      </c>
      <c r="AK115" s="33">
        <f>IF(AK$4="Actual",SUMIF(BS!$B:$B,'Consolidated 3 Statement'!$B115,BS!AJ:AJ),AJ115)</f>
        <v>0</v>
      </c>
      <c r="AL115" s="33">
        <f>IF(AL$4="Actual",SUMIF(BS!$B:$B,'Consolidated 3 Statement'!$B115,BS!AK:AK),AK115)</f>
        <v>0</v>
      </c>
      <c r="AM115" s="33">
        <f>IF(AM$4="Actual",SUMIF(BS!$B:$B,'Consolidated 3 Statement'!$B115,BS!AL:AL),AL115)</f>
        <v>0</v>
      </c>
      <c r="AN115" s="34">
        <f>IF(AN$4="Actual",SUMIF(BS!$B:$B,'Consolidated 3 Statement'!$B115,BS!AM:AM),AM115)</f>
        <v>0</v>
      </c>
      <c r="AO115" s="33">
        <f>IF(AO$4="Actual",SUMIF(BS!$B:$B,'Consolidated 3 Statement'!$B115,BS!AN:AN),AN115)</f>
        <v>0</v>
      </c>
      <c r="AP115" s="33">
        <f>IF(AP$4="Actual",SUMIF(BS!$B:$B,'Consolidated 3 Statement'!$B115,BS!AO:AO),AO115)</f>
        <v>0</v>
      </c>
      <c r="AQ115" s="33">
        <f>IF(AQ$4="Actual",SUMIF(BS!$B:$B,'Consolidated 3 Statement'!$B115,BS!AP:AP),AP115)</f>
        <v>0</v>
      </c>
      <c r="AR115" s="33">
        <f>IF(AR$4="Actual",SUMIF(BS!$B:$B,'Consolidated 3 Statement'!$B115,BS!AQ:AQ),AQ115)</f>
        <v>0</v>
      </c>
      <c r="AS115" s="33">
        <f>IF(AS$4="Actual",SUMIF(BS!$B:$B,'Consolidated 3 Statement'!$B115,BS!AR:AR),AR115)</f>
        <v>0</v>
      </c>
      <c r="AT115" s="33">
        <f>IF(AT$4="Actual",SUMIF(BS!$B:$B,'Consolidated 3 Statement'!$B115,BS!AS:AS),AS115)</f>
        <v>0</v>
      </c>
      <c r="AU115" s="33">
        <f>IF(AU$4="Actual",SUMIF(BS!$B:$B,'Consolidated 3 Statement'!$B115,BS!AT:AT),AT115)</f>
        <v>0</v>
      </c>
      <c r="AV115" s="33">
        <f>IF(AV$4="Actual",SUMIF(BS!$B:$B,'Consolidated 3 Statement'!$B115,BS!AU:AU),AU115)</f>
        <v>0</v>
      </c>
      <c r="AW115" s="33">
        <f>IF(AW$4="Actual",SUMIF(BS!$B:$B,'Consolidated 3 Statement'!$B115,BS!AV:AV),AV115)</f>
        <v>0</v>
      </c>
      <c r="AX115" s="33">
        <f>IF(AX$4="Actual",SUMIF(BS!$B:$B,'Consolidated 3 Statement'!$B115,BS!AW:AW),AW115)</f>
        <v>0</v>
      </c>
      <c r="AY115" s="33">
        <f>IF(AY$4="Actual",SUMIF(BS!$B:$B,'Consolidated 3 Statement'!$B115,BS!AX:AX),AX115)</f>
        <v>0</v>
      </c>
      <c r="AZ115" s="34">
        <f>IF(AZ$4="Actual",SUMIF(BS!$B:$B,'Consolidated 3 Statement'!$B115,BS!AY:AY),AY115)</f>
        <v>0</v>
      </c>
      <c r="BA115" s="33">
        <f>IF(BA$4="Actual",SUMIF(BS!$B:$B,'Consolidated 3 Statement'!$B115,BS!AZ:AZ),AZ115)</f>
        <v>0</v>
      </c>
      <c r="BB115" s="33">
        <f>IF(BB$4="Actual",SUMIF(BS!$B:$B,'Consolidated 3 Statement'!$B115,BS!BA:BA),BA115)</f>
        <v>0</v>
      </c>
      <c r="BC115" s="33">
        <f>IF(BC$4="Actual",SUMIF(BS!$B:$B,'Consolidated 3 Statement'!$B115,BS!BB:BB),BB115)</f>
        <v>0</v>
      </c>
      <c r="BD115" s="33">
        <f>IF(BD$4="Actual",SUMIF(BS!$B:$B,'Consolidated 3 Statement'!$B115,BS!BC:BC),BC115)</f>
        <v>0</v>
      </c>
      <c r="BE115" s="33">
        <f>IF(BE$4="Actual",SUMIF(BS!$B:$B,'Consolidated 3 Statement'!$B115,BS!BD:BD),BD115)</f>
        <v>0</v>
      </c>
      <c r="BF115" s="33">
        <f>IF(BF$4="Actual",SUMIF(BS!$B:$B,'Consolidated 3 Statement'!$B115,BS!BE:BE),BE115)</f>
        <v>0</v>
      </c>
      <c r="BG115" s="33">
        <f>IF(BG$4="Actual",SUMIF(BS!$B:$B,'Consolidated 3 Statement'!$B115,BS!BF:BF),BF115)</f>
        <v>0</v>
      </c>
      <c r="BH115" s="33">
        <f>IF(BH$4="Actual",SUMIF(BS!$B:$B,'Consolidated 3 Statement'!$B115,BS!BG:BG),BG115)</f>
        <v>0</v>
      </c>
      <c r="BI115" s="33">
        <f>IF(BI$4="Actual",SUMIF(BS!$B:$B,'Consolidated 3 Statement'!$B115,BS!BH:BH),BH115)</f>
        <v>0</v>
      </c>
      <c r="BJ115" s="33">
        <f>IF(BJ$4="Actual",SUMIF(BS!$B:$B,'Consolidated 3 Statement'!$B115,BS!BI:BI),BI115)</f>
        <v>0</v>
      </c>
      <c r="BK115" s="33">
        <f>IF(BK$4="Actual",SUMIF(BS!$B:$B,'Consolidated 3 Statement'!$B115,BS!BJ:BJ),BJ115)</f>
        <v>0</v>
      </c>
      <c r="BL115" s="34">
        <f>IF(BL$4="Actual",SUMIF(BS!$B:$B,'Consolidated 3 Statement'!$B115,BS!BK:BK),BK115)</f>
        <v>0</v>
      </c>
      <c r="BM115" s="33">
        <f>IF(BM$4="Actual",SUMIF(BS!$B:$B,'Consolidated 3 Statement'!$B115,BS!BL:BL),BL115)</f>
        <v>0</v>
      </c>
      <c r="BN115" s="33">
        <f>IF(BN$4="Actual",SUMIF(BS!$B:$B,'Consolidated 3 Statement'!$B115,BS!BM:BM),BM115)</f>
        <v>0</v>
      </c>
      <c r="BO115" s="33">
        <f>IF(BO$4="Actual",SUMIF(BS!$B:$B,'Consolidated 3 Statement'!$B115,BS!BN:BN),BN115)</f>
        <v>0</v>
      </c>
      <c r="BP115" s="33">
        <f>IF(BP$4="Actual",SUMIF(BS!$B:$B,'Consolidated 3 Statement'!$B115,BS!BO:BO),BO115)</f>
        <v>0</v>
      </c>
      <c r="BQ115" s="33">
        <f>IF(BQ$4="Actual",SUMIF(BS!$B:$B,'Consolidated 3 Statement'!$B115,BS!BP:BP),BP115)</f>
        <v>0</v>
      </c>
      <c r="BR115" s="33">
        <f>IF(BR$4="Actual",SUMIF(BS!$B:$B,'Consolidated 3 Statement'!$B115,BS!BQ:BQ),BQ115)</f>
        <v>0</v>
      </c>
      <c r="BS115" s="33">
        <f>IF(BS$4="Actual",SUMIF(BS!$B:$B,'Consolidated 3 Statement'!$B115,BS!BR:BR),BR115)</f>
        <v>0</v>
      </c>
      <c r="BT115" s="33">
        <f>IF(BT$4="Actual",SUMIF(BS!$B:$B,'Consolidated 3 Statement'!$B115,BS!BS:BS),BS115)</f>
        <v>0</v>
      </c>
      <c r="BU115" s="33">
        <f>IF(BU$4="Actual",SUMIF(BS!$B:$B,'Consolidated 3 Statement'!$B115,BS!BT:BT),BT115)</f>
        <v>0</v>
      </c>
      <c r="BV115" s="33">
        <f>IF(BV$4="Actual",SUMIF(BS!$B:$B,'Consolidated 3 Statement'!$B115,BS!BU:BU),BU115)</f>
        <v>0</v>
      </c>
      <c r="BW115" s="33">
        <f>IF(BW$4="Actual",SUMIF(BS!$B:$B,'Consolidated 3 Statement'!$B115,BS!BV:BV),BV115)</f>
        <v>0</v>
      </c>
      <c r="BX115" s="34">
        <f>IF(BX$4="Actual",SUMIF(BS!$B:$B,'Consolidated 3 Statement'!$B115,BS!BW:BW),BW115)</f>
        <v>0</v>
      </c>
      <c r="BY115" s="16"/>
      <c r="BZ115" s="24">
        <f t="shared" ref="BZ115:BZ117" si="375">P115</f>
        <v>0</v>
      </c>
      <c r="CA115" s="24">
        <f t="shared" ref="CA115:CA117" si="376">AB115</f>
        <v>0</v>
      </c>
      <c r="CB115" s="24">
        <f t="shared" ref="CB115:CB117" si="377">AN115</f>
        <v>0</v>
      </c>
      <c r="CC115" s="24">
        <f t="shared" ref="CC115:CC117" si="378">AZ115</f>
        <v>0</v>
      </c>
      <c r="CD115" s="24">
        <f t="shared" ref="CD115:CD117" si="379">BL115</f>
        <v>0</v>
      </c>
      <c r="CE115" s="24">
        <f>BX115</f>
        <v>0</v>
      </c>
      <c r="CF115" s="152"/>
    </row>
    <row r="116" spans="2:84" ht="12.75" hidden="1" customHeight="1" outlineLevel="1" x14ac:dyDescent="0.3">
      <c r="B116" s="605" t="s">
        <v>225</v>
      </c>
      <c r="C116" s="126" t="s">
        <v>197</v>
      </c>
      <c r="D116" s="605"/>
      <c r="E116" s="33">
        <f>IF(E$4="Actual",SUMIF(BS!$B:$B,'Consolidated 3 Statement'!$B116,BS!D:D),D116)</f>
        <v>0</v>
      </c>
      <c r="F116" s="33">
        <f>IF(F$4="Actual",SUMIF(BS!$B:$B,'Consolidated 3 Statement'!$B116,BS!E:E),E116)</f>
        <v>0</v>
      </c>
      <c r="G116" s="33">
        <f>IF(G$4="Actual",SUMIF(BS!$B:$B,'Consolidated 3 Statement'!$B116,BS!F:F),F116)</f>
        <v>0</v>
      </c>
      <c r="H116" s="33">
        <f>IF(H$4="Actual",SUMIF(BS!$B:$B,'Consolidated 3 Statement'!$B116,BS!G:G),G116)</f>
        <v>0</v>
      </c>
      <c r="I116" s="33">
        <f>IF(I$4="Actual",SUMIF(BS!$B:$B,'Consolidated 3 Statement'!$B116,BS!H:H),H116)</f>
        <v>0</v>
      </c>
      <c r="J116" s="33">
        <f>IF(J$4="Actual",SUMIF(BS!$B:$B,'Consolidated 3 Statement'!$B116,BS!I:I),I116)</f>
        <v>0</v>
      </c>
      <c r="K116" s="33">
        <f>IF(K$4="Actual",SUMIF(BS!$B:$B,'Consolidated 3 Statement'!$B116,BS!J:J),J116)</f>
        <v>0</v>
      </c>
      <c r="L116" s="33">
        <f>IF(L$4="Actual",SUMIF(BS!$B:$B,'Consolidated 3 Statement'!$B116,BS!K:K),K116)</f>
        <v>0</v>
      </c>
      <c r="M116" s="33">
        <f>IF(M$4="Actual",SUMIF(BS!$B:$B,'Consolidated 3 Statement'!$B116,BS!L:L),L116)</f>
        <v>0</v>
      </c>
      <c r="N116" s="33">
        <f>IF(N$4="Actual",SUMIF(BS!$B:$B,'Consolidated 3 Statement'!$B116,BS!M:M),M116)</f>
        <v>0</v>
      </c>
      <c r="O116" s="33">
        <f>IF(O$4="Actual",SUMIF(BS!$B:$B,'Consolidated 3 Statement'!$B116,BS!N:N),N116)</f>
        <v>0</v>
      </c>
      <c r="P116" s="34">
        <f>IF(P$4="Actual",SUMIF(BS!$B:$B,'Consolidated 3 Statement'!$B116,BS!O:O),O116)</f>
        <v>0</v>
      </c>
      <c r="Q116" s="33">
        <f>IF(Q$4="Actual",SUMIF(BS!$B:$B,'Consolidated 3 Statement'!$B116,BS!P:P),P116)</f>
        <v>0</v>
      </c>
      <c r="R116" s="33">
        <f>IF(R$4="Actual",SUMIF(BS!$B:$B,'Consolidated 3 Statement'!$B116,BS!Q:Q),Q116)</f>
        <v>0</v>
      </c>
      <c r="S116" s="33">
        <f>IF(S$4="Actual",SUMIF(BS!$B:$B,'Consolidated 3 Statement'!$B116,BS!R:R),R116)</f>
        <v>0</v>
      </c>
      <c r="T116" s="33">
        <f>IF(T$4="Actual",SUMIF(BS!$B:$B,'Consolidated 3 Statement'!$B116,BS!S:S),S116)</f>
        <v>0</v>
      </c>
      <c r="U116" s="33">
        <f>IF(U$4="Actual",SUMIF(BS!$B:$B,'Consolidated 3 Statement'!$B116,BS!T:T),T116)</f>
        <v>0</v>
      </c>
      <c r="V116" s="33">
        <f>IF(V$4="Actual",SUMIF(BS!$B:$B,'Consolidated 3 Statement'!$B116,BS!U:U),U116)</f>
        <v>0</v>
      </c>
      <c r="W116" s="33">
        <f>IF(W$4="Actual",SUMIF(BS!$B:$B,'Consolidated 3 Statement'!$B116,BS!V:V),V116)</f>
        <v>0</v>
      </c>
      <c r="X116" s="33">
        <f>IF(X$4="Actual",SUMIF(BS!$B:$B,'Consolidated 3 Statement'!$B116,BS!W:W),W116)</f>
        <v>0</v>
      </c>
      <c r="Y116" s="33">
        <f>IF(Y$4="Actual",SUMIF(BS!$B:$B,'Consolidated 3 Statement'!$B116,BS!X:X),X116)</f>
        <v>0</v>
      </c>
      <c r="Z116" s="33">
        <f>IF(Z$4="Actual",SUMIF(BS!$B:$B,'Consolidated 3 Statement'!$B116,BS!Y:Y),Y116)</f>
        <v>0</v>
      </c>
      <c r="AA116" s="33">
        <f>IF(AA$4="Actual",SUMIF(BS!$B:$B,'Consolidated 3 Statement'!$B116,BS!Z:Z),Z116)</f>
        <v>0</v>
      </c>
      <c r="AB116" s="34">
        <f>IF(AB$4="Actual",SUMIF(BS!$B:$B,'Consolidated 3 Statement'!$B116,BS!AA:AA),AA116)</f>
        <v>0</v>
      </c>
      <c r="AC116" s="33">
        <f>IF(AC$4="Actual",SUMIF(BS!$B:$B,'Consolidated 3 Statement'!$B116,BS!AB:AB),AB116)</f>
        <v>0</v>
      </c>
      <c r="AD116" s="33">
        <f>IF(AD$4="Actual",SUMIF(BS!$B:$B,'Consolidated 3 Statement'!$B116,BS!AC:AC),AC116)</f>
        <v>0</v>
      </c>
      <c r="AE116" s="33">
        <f>IF(AE$4="Actual",SUMIF(BS!$B:$B,'Consolidated 3 Statement'!$B116,BS!AD:AD),AD116)</f>
        <v>0</v>
      </c>
      <c r="AF116" s="33">
        <f>IF(AF$4="Actual",SUMIF(BS!$B:$B,'Consolidated 3 Statement'!$B116,BS!AE:AE),AE116)</f>
        <v>0</v>
      </c>
      <c r="AG116" s="33">
        <f>IF(AG$4="Actual",SUMIF(BS!$B:$B,'Consolidated 3 Statement'!$B116,BS!AF:AF),AF116)</f>
        <v>0</v>
      </c>
      <c r="AH116" s="33">
        <f>IF(AH$4="Actual",SUMIF(BS!$B:$B,'Consolidated 3 Statement'!$B116,BS!AG:AG),AG116)</f>
        <v>0</v>
      </c>
      <c r="AI116" s="33">
        <f>IF(AI$4="Actual",SUMIF(BS!$B:$B,'Consolidated 3 Statement'!$B116,BS!AH:AH),AH116)</f>
        <v>0</v>
      </c>
      <c r="AJ116" s="33">
        <f>IF(AJ$4="Actual",SUMIF(BS!$B:$B,'Consolidated 3 Statement'!$B116,BS!AI:AI),AI116)</f>
        <v>0</v>
      </c>
      <c r="AK116" s="33">
        <f>IF(AK$4="Actual",SUMIF(BS!$B:$B,'Consolidated 3 Statement'!$B116,BS!AJ:AJ),AJ116)</f>
        <v>0</v>
      </c>
      <c r="AL116" s="33">
        <f>IF(AL$4="Actual",SUMIF(BS!$B:$B,'Consolidated 3 Statement'!$B116,BS!AK:AK),AK116)</f>
        <v>0</v>
      </c>
      <c r="AM116" s="33">
        <f>IF(AM$4="Actual",SUMIF(BS!$B:$B,'Consolidated 3 Statement'!$B116,BS!AL:AL),AL116)</f>
        <v>0</v>
      </c>
      <c r="AN116" s="34">
        <f>IF(AN$4="Actual",SUMIF(BS!$B:$B,'Consolidated 3 Statement'!$B116,BS!AM:AM),AM116)</f>
        <v>0</v>
      </c>
      <c r="AO116" s="33">
        <f>IF(AO$4="Actual",SUMIF(BS!$B:$B,'Consolidated 3 Statement'!$B116,BS!AN:AN),AN116)</f>
        <v>0</v>
      </c>
      <c r="AP116" s="33">
        <f>IF(AP$4="Actual",SUMIF(BS!$B:$B,'Consolidated 3 Statement'!$B116,BS!AO:AO),AO116)</f>
        <v>0</v>
      </c>
      <c r="AQ116" s="33">
        <f>IF(AQ$4="Actual",SUMIF(BS!$B:$B,'Consolidated 3 Statement'!$B116,BS!AP:AP),AP116)</f>
        <v>0</v>
      </c>
      <c r="AR116" s="33">
        <f>IF(AR$4="Actual",SUMIF(BS!$B:$B,'Consolidated 3 Statement'!$B116,BS!AQ:AQ),AQ116)</f>
        <v>0</v>
      </c>
      <c r="AS116" s="33">
        <f>IF(AS$4="Actual",SUMIF(BS!$B:$B,'Consolidated 3 Statement'!$B116,BS!AR:AR),AR116)</f>
        <v>0</v>
      </c>
      <c r="AT116" s="33">
        <f>IF(AT$4="Actual",SUMIF(BS!$B:$B,'Consolidated 3 Statement'!$B116,BS!AS:AS),AS116)</f>
        <v>0</v>
      </c>
      <c r="AU116" s="33">
        <f>IF(AU$4="Actual",SUMIF(BS!$B:$B,'Consolidated 3 Statement'!$B116,BS!AT:AT),AT116)</f>
        <v>0</v>
      </c>
      <c r="AV116" s="33">
        <f>IF(AV$4="Actual",SUMIF(BS!$B:$B,'Consolidated 3 Statement'!$B116,BS!AU:AU),AU116)</f>
        <v>0</v>
      </c>
      <c r="AW116" s="33">
        <f>IF(AW$4="Actual",SUMIF(BS!$B:$B,'Consolidated 3 Statement'!$B116,BS!AV:AV),AV116)</f>
        <v>0</v>
      </c>
      <c r="AX116" s="33">
        <f>IF(AX$4="Actual",SUMIF(BS!$B:$B,'Consolidated 3 Statement'!$B116,BS!AW:AW),AW116)</f>
        <v>0</v>
      </c>
      <c r="AY116" s="33">
        <f>IF(AY$4="Actual",SUMIF(BS!$B:$B,'Consolidated 3 Statement'!$B116,BS!AX:AX),AX116)</f>
        <v>0</v>
      </c>
      <c r="AZ116" s="34">
        <f>IF(AZ$4="Actual",SUMIF(BS!$B:$B,'Consolidated 3 Statement'!$B116,BS!AY:AY),AY116)</f>
        <v>0</v>
      </c>
      <c r="BA116" s="33">
        <f>IF(BA$4="Actual",SUMIF(BS!$B:$B,'Consolidated 3 Statement'!$B116,BS!AZ:AZ),AZ116)</f>
        <v>0</v>
      </c>
      <c r="BB116" s="33">
        <f>IF(BB$4="Actual",SUMIF(BS!$B:$B,'Consolidated 3 Statement'!$B116,BS!BA:BA),BA116)</f>
        <v>0</v>
      </c>
      <c r="BC116" s="33">
        <f>IF(BC$4="Actual",SUMIF(BS!$B:$B,'Consolidated 3 Statement'!$B116,BS!BB:BB),BB116)</f>
        <v>0</v>
      </c>
      <c r="BD116" s="33">
        <f>IF(BD$4="Actual",SUMIF(BS!$B:$B,'Consolidated 3 Statement'!$B116,BS!BC:BC),BC116)</f>
        <v>0</v>
      </c>
      <c r="BE116" s="33">
        <f>IF(BE$4="Actual",SUMIF(BS!$B:$B,'Consolidated 3 Statement'!$B116,BS!BD:BD),BD116)</f>
        <v>0</v>
      </c>
      <c r="BF116" s="33">
        <f>IF(BF$4="Actual",SUMIF(BS!$B:$B,'Consolidated 3 Statement'!$B116,BS!BE:BE),BE116)</f>
        <v>0</v>
      </c>
      <c r="BG116" s="33">
        <f>IF(BG$4="Actual",SUMIF(BS!$B:$B,'Consolidated 3 Statement'!$B116,BS!BF:BF),BF116)</f>
        <v>0</v>
      </c>
      <c r="BH116" s="33">
        <f>IF(BH$4="Actual",SUMIF(BS!$B:$B,'Consolidated 3 Statement'!$B116,BS!BG:BG),BG116)</f>
        <v>0</v>
      </c>
      <c r="BI116" s="33">
        <f>IF(BI$4="Actual",SUMIF(BS!$B:$B,'Consolidated 3 Statement'!$B116,BS!BH:BH),BH116)</f>
        <v>0</v>
      </c>
      <c r="BJ116" s="33">
        <f>IF(BJ$4="Actual",SUMIF(BS!$B:$B,'Consolidated 3 Statement'!$B116,BS!BI:BI),BI116)</f>
        <v>0</v>
      </c>
      <c r="BK116" s="33">
        <f>IF(BK$4="Actual",SUMIF(BS!$B:$B,'Consolidated 3 Statement'!$B116,BS!BJ:BJ),BJ116)</f>
        <v>0</v>
      </c>
      <c r="BL116" s="34">
        <f>IF(BL$4="Actual",SUMIF(BS!$B:$B,'Consolidated 3 Statement'!$B116,BS!BK:BK),BK116)</f>
        <v>0</v>
      </c>
      <c r="BM116" s="33">
        <f>IF(BM$4="Actual",SUMIF(BS!$B:$B,'Consolidated 3 Statement'!$B116,BS!BL:BL),BL116)</f>
        <v>0</v>
      </c>
      <c r="BN116" s="33">
        <f>IF(BN$4="Actual",SUMIF(BS!$B:$B,'Consolidated 3 Statement'!$B116,BS!BM:BM),BM116)</f>
        <v>0</v>
      </c>
      <c r="BO116" s="33">
        <f>IF(BO$4="Actual",SUMIF(BS!$B:$B,'Consolidated 3 Statement'!$B116,BS!BN:BN),BN116)</f>
        <v>0</v>
      </c>
      <c r="BP116" s="33">
        <f>IF(BP$4="Actual",SUMIF(BS!$B:$B,'Consolidated 3 Statement'!$B116,BS!BO:BO),BO116)</f>
        <v>0</v>
      </c>
      <c r="BQ116" s="33">
        <f>IF(BQ$4="Actual",SUMIF(BS!$B:$B,'Consolidated 3 Statement'!$B116,BS!BP:BP),BP116)</f>
        <v>0</v>
      </c>
      <c r="BR116" s="33">
        <f>IF(BR$4="Actual",SUMIF(BS!$B:$B,'Consolidated 3 Statement'!$B116,BS!BQ:BQ),BQ116)</f>
        <v>0</v>
      </c>
      <c r="BS116" s="33">
        <f>IF(BS$4="Actual",SUMIF(BS!$B:$B,'Consolidated 3 Statement'!$B116,BS!BR:BR),BR116)</f>
        <v>0</v>
      </c>
      <c r="BT116" s="33">
        <f>IF(BT$4="Actual",SUMIF(BS!$B:$B,'Consolidated 3 Statement'!$B116,BS!BS:BS),BS116)</f>
        <v>0</v>
      </c>
      <c r="BU116" s="33">
        <f>IF(BU$4="Actual",SUMIF(BS!$B:$B,'Consolidated 3 Statement'!$B116,BS!BT:BT),BT116)</f>
        <v>0</v>
      </c>
      <c r="BV116" s="33">
        <f>IF(BV$4="Actual",SUMIF(BS!$B:$B,'Consolidated 3 Statement'!$B116,BS!BU:BU),BU116)</f>
        <v>0</v>
      </c>
      <c r="BW116" s="33">
        <f>IF(BW$4="Actual",SUMIF(BS!$B:$B,'Consolidated 3 Statement'!$B116,BS!BV:BV),BV116)</f>
        <v>0</v>
      </c>
      <c r="BX116" s="34">
        <f>IF(BX$4="Actual",SUMIF(BS!$B:$B,'Consolidated 3 Statement'!$B116,BS!BW:BW),BW116)</f>
        <v>0</v>
      </c>
      <c r="BY116" s="16"/>
      <c r="BZ116" s="24">
        <f t="shared" si="375"/>
        <v>0</v>
      </c>
      <c r="CA116" s="24">
        <f t="shared" si="376"/>
        <v>0</v>
      </c>
      <c r="CB116" s="24">
        <f t="shared" si="377"/>
        <v>0</v>
      </c>
      <c r="CC116" s="24">
        <f t="shared" si="378"/>
        <v>0</v>
      </c>
      <c r="CD116" s="24">
        <f t="shared" si="379"/>
        <v>0</v>
      </c>
      <c r="CE116" s="24">
        <f>BX116</f>
        <v>0</v>
      </c>
      <c r="CF116" s="152"/>
    </row>
    <row r="117" spans="2:84" ht="12.75" customHeight="1" collapsed="1" x14ac:dyDescent="0.3">
      <c r="B117" s="605" t="s">
        <v>226</v>
      </c>
      <c r="C117" s="126" t="s">
        <v>186</v>
      </c>
      <c r="D117" s="605"/>
      <c r="E117" s="33">
        <f>IF(E$4="Actual",SUMIF(BS!$B:$B,'Consolidated 3 Statement'!$B117,BS!D:D),D117)</f>
        <v>0</v>
      </c>
      <c r="F117" s="33">
        <f>IF(F$4="Actual",SUMIF(BS!$B:$B,'Consolidated 3 Statement'!$B117,BS!E:E),E117)</f>
        <v>0</v>
      </c>
      <c r="G117" s="33">
        <f>IF(G$4="Actual",SUMIF(BS!$B:$B,'Consolidated 3 Statement'!$B117,BS!F:F),F117)</f>
        <v>0</v>
      </c>
      <c r="H117" s="33">
        <f>IF(H$4="Actual",SUMIF(BS!$B:$B,'Consolidated 3 Statement'!$B117,BS!G:G),G117)</f>
        <v>0</v>
      </c>
      <c r="I117" s="33">
        <f>IF(I$4="Actual",SUMIF(BS!$B:$B,'Consolidated 3 Statement'!$B117,BS!H:H),H117)</f>
        <v>0</v>
      </c>
      <c r="J117" s="33">
        <f>IF(J$4="Actual",SUMIF(BS!$B:$B,'Consolidated 3 Statement'!$B117,BS!I:I),I117)</f>
        <v>0</v>
      </c>
      <c r="K117" s="33">
        <f>IF(K$4="Actual",SUMIF(BS!$B:$B,'Consolidated 3 Statement'!$B117,BS!J:J),J117)</f>
        <v>0</v>
      </c>
      <c r="L117" s="33">
        <f>IF(L$4="Actual",SUMIF(BS!$B:$B,'Consolidated 3 Statement'!$B117,BS!K:K),K117)</f>
        <v>0</v>
      </c>
      <c r="M117" s="33">
        <f>IF(M$4="Actual",SUMIF(BS!$B:$B,'Consolidated 3 Statement'!$B117,BS!L:L),L117)</f>
        <v>0</v>
      </c>
      <c r="N117" s="33">
        <f>IF(N$4="Actual",SUMIF(BS!$B:$B,'Consolidated 3 Statement'!$B117,BS!M:M),M117)</f>
        <v>0</v>
      </c>
      <c r="O117" s="33">
        <f>IF(O$4="Actual",SUMIF(BS!$B:$B,'Consolidated 3 Statement'!$B117,BS!N:N),N117)</f>
        <v>0</v>
      </c>
      <c r="P117" s="34">
        <f>IF(P$4="Actual",SUMIF(BS!$B:$B,'Consolidated 3 Statement'!$B117,BS!O:O),O117)</f>
        <v>0</v>
      </c>
      <c r="Q117" s="33">
        <f>IF(Q$4="Actual",SUMIF(BS!$B:$B,'Consolidated 3 Statement'!$B117,BS!P:P),P117)</f>
        <v>0</v>
      </c>
      <c r="R117" s="33">
        <f>IF(R$4="Actual",SUMIF(BS!$B:$B,'Consolidated 3 Statement'!$B117,BS!Q:Q),Q117)</f>
        <v>0</v>
      </c>
      <c r="S117" s="33">
        <f>IF(S$4="Actual",SUMIF(BS!$B:$B,'Consolidated 3 Statement'!$B117,BS!R:R),R117)</f>
        <v>0</v>
      </c>
      <c r="T117" s="33">
        <f>IF(T$4="Actual",SUMIF(BS!$B:$B,'Consolidated 3 Statement'!$B117,BS!S:S),S117)</f>
        <v>0</v>
      </c>
      <c r="U117" s="33">
        <f>IF(U$4="Actual",SUMIF(BS!$B:$B,'Consolidated 3 Statement'!$B117,BS!T:T),T117)</f>
        <v>0</v>
      </c>
      <c r="V117" s="33">
        <f>IF(V$4="Actual",SUMIF(BS!$B:$B,'Consolidated 3 Statement'!$B117,BS!U:U),U117)</f>
        <v>0</v>
      </c>
      <c r="W117" s="33">
        <f>IF(W$4="Actual",SUMIF(BS!$B:$B,'Consolidated 3 Statement'!$B117,BS!V:V),V117)</f>
        <v>0</v>
      </c>
      <c r="X117" s="33">
        <f>IF(X$4="Actual",SUMIF(BS!$B:$B,'Consolidated 3 Statement'!$B117,BS!W:W),W117)</f>
        <v>0</v>
      </c>
      <c r="Y117" s="33">
        <f>IF(Y$4="Actual",SUMIF(BS!$B:$B,'Consolidated 3 Statement'!$B117,BS!X:X),X117)</f>
        <v>0</v>
      </c>
      <c r="Z117" s="33">
        <f>IF(Z$4="Actual",SUMIF(BS!$B:$B,'Consolidated 3 Statement'!$B117,BS!Y:Y),Y117)</f>
        <v>0</v>
      </c>
      <c r="AA117" s="33">
        <f>IF(AA$4="Actual",SUMIF(BS!$B:$B,'Consolidated 3 Statement'!$B117,BS!Z:Z),Z117)</f>
        <v>0</v>
      </c>
      <c r="AB117" s="34">
        <f>IF(AB$4="Actual",SUMIF(BS!$B:$B,'Consolidated 3 Statement'!$B117,BS!AA:AA),AA117)</f>
        <v>0</v>
      </c>
      <c r="AC117" s="33">
        <f>IF(AC$4="Actual",SUMIF(BS!$B:$B,'Consolidated 3 Statement'!$B117,BS!AB:AB),AB117)</f>
        <v>0</v>
      </c>
      <c r="AD117" s="33">
        <f>IF(AD$4="Actual",SUMIF(BS!$B:$B,'Consolidated 3 Statement'!$B117,BS!AC:AC),AC117)</f>
        <v>0</v>
      </c>
      <c r="AE117" s="33">
        <f>IF(AE$4="Actual",SUMIF(BS!$B:$B,'Consolidated 3 Statement'!$B117,BS!AD:AD),AD117)</f>
        <v>0</v>
      </c>
      <c r="AF117" s="33">
        <f>IF(AF$4="Actual",SUMIF(BS!$B:$B,'Consolidated 3 Statement'!$B117,BS!AE:AE),AE117)</f>
        <v>0</v>
      </c>
      <c r="AG117" s="33">
        <f>IF(AG$4="Actual",SUMIF(BS!$B:$B,'Consolidated 3 Statement'!$B117,BS!AF:AF),AF117)</f>
        <v>0</v>
      </c>
      <c r="AH117" s="33">
        <f>IF(AH$4="Actual",SUMIF(BS!$B:$B,'Consolidated 3 Statement'!$B117,BS!AG:AG),AG117)</f>
        <v>0</v>
      </c>
      <c r="AI117" s="33">
        <f>IF(AI$4="Actual",SUMIF(BS!$B:$B,'Consolidated 3 Statement'!$B117,BS!AH:AH),AH117)</f>
        <v>0</v>
      </c>
      <c r="AJ117" s="33">
        <f>IF(AJ$4="Actual",SUMIF(BS!$B:$B,'Consolidated 3 Statement'!$B117,BS!AI:AI),AI117)</f>
        <v>0</v>
      </c>
      <c r="AK117" s="33">
        <f>IF(AK$4="Actual",SUMIF(BS!$B:$B,'Consolidated 3 Statement'!$B117,BS!AJ:AJ),AJ117)</f>
        <v>0</v>
      </c>
      <c r="AL117" s="33">
        <f>IF(AL$4="Actual",SUMIF(BS!$B:$B,'Consolidated 3 Statement'!$B117,BS!AK:AK),AK117)</f>
        <v>0</v>
      </c>
      <c r="AM117" s="33">
        <f>IF(AM$4="Actual",SUMIF(BS!$B:$B,'Consolidated 3 Statement'!$B117,BS!AL:AL),AL117)</f>
        <v>0</v>
      </c>
      <c r="AN117" s="34">
        <f>IF(AN$4="Actual",SUMIF(BS!$B:$B,'Consolidated 3 Statement'!$B117,BS!AM:AM),AM117)</f>
        <v>0</v>
      </c>
      <c r="AO117" s="33">
        <f>IF(AO$4="Actual",SUMIF(BS!$B:$B,'Consolidated 3 Statement'!$B117,BS!AN:AN),AN117)</f>
        <v>0</v>
      </c>
      <c r="AP117" s="33">
        <f>IF(AP$4="Actual",SUMIF(BS!$B:$B,'Consolidated 3 Statement'!$B117,BS!AO:AO),AO117)</f>
        <v>0</v>
      </c>
      <c r="AQ117" s="33">
        <f>IF(AQ$4="Actual",SUMIF(BS!$B:$B,'Consolidated 3 Statement'!$B117,BS!AP:AP),AP117)</f>
        <v>0</v>
      </c>
      <c r="AR117" s="33">
        <f>IF(AR$4="Actual",SUMIF(BS!$B:$B,'Consolidated 3 Statement'!$B117,BS!AQ:AQ),AQ117)</f>
        <v>0</v>
      </c>
      <c r="AS117" s="33">
        <f>IF(AS$4="Actual",SUMIF(BS!$B:$B,'Consolidated 3 Statement'!$B117,BS!AR:AR),AR117)</f>
        <v>0</v>
      </c>
      <c r="AT117" s="33">
        <f>IF(AT$4="Actual",SUMIF(BS!$B:$B,'Consolidated 3 Statement'!$B117,BS!AS:AS),AS117)</f>
        <v>0</v>
      </c>
      <c r="AU117" s="33">
        <f>IF(AU$4="Actual",SUMIF(BS!$B:$B,'Consolidated 3 Statement'!$B117,BS!AT:AT),AT117)</f>
        <v>0</v>
      </c>
      <c r="AV117" s="33">
        <f>IF(AV$4="Actual",SUMIF(BS!$B:$B,'Consolidated 3 Statement'!$B117,BS!AU:AU),AU117)</f>
        <v>0</v>
      </c>
      <c r="AW117" s="33">
        <f>IF(AW$4="Actual",SUMIF(BS!$B:$B,'Consolidated 3 Statement'!$B117,BS!AV:AV),AV117)</f>
        <v>0</v>
      </c>
      <c r="AX117" s="33">
        <f>IF(AX$4="Actual",SUMIF(BS!$B:$B,'Consolidated 3 Statement'!$B117,BS!AW:AW),AW117)</f>
        <v>0</v>
      </c>
      <c r="AY117" s="33">
        <f>IF(AY$4="Actual",SUMIF(BS!$B:$B,'Consolidated 3 Statement'!$B117,BS!AX:AX),AX117)</f>
        <v>0</v>
      </c>
      <c r="AZ117" s="34">
        <f>IF(AZ$4="Actual",SUMIF(BS!$B:$B,'Consolidated 3 Statement'!$B117,BS!AY:AY),AY117)</f>
        <v>0</v>
      </c>
      <c r="BA117" s="33">
        <f>IF(BA$4="Actual",SUMIF(BS!$B:$B,'Consolidated 3 Statement'!$B117,BS!AZ:AZ),AZ117)</f>
        <v>0</v>
      </c>
      <c r="BB117" s="33">
        <f>IF(BB$4="Actual",SUMIF(BS!$B:$B,'Consolidated 3 Statement'!$B117,BS!BA:BA),BA117)</f>
        <v>0</v>
      </c>
      <c r="BC117" s="33">
        <f>IF(BC$4="Actual",SUMIF(BS!$B:$B,'Consolidated 3 Statement'!$B117,BS!BB:BB),BB117)</f>
        <v>0</v>
      </c>
      <c r="BD117" s="33">
        <f>IF(BD$4="Actual",SUMIF(BS!$B:$B,'Consolidated 3 Statement'!$B117,BS!BC:BC),BC117)</f>
        <v>0</v>
      </c>
      <c r="BE117" s="33">
        <f>IF(BE$4="Actual",SUMIF(BS!$B:$B,'Consolidated 3 Statement'!$B117,BS!BD:BD),BD117)</f>
        <v>0</v>
      </c>
      <c r="BF117" s="33">
        <f>IF(BF$4="Actual",SUMIF(BS!$B:$B,'Consolidated 3 Statement'!$B117,BS!BE:BE),BE117)</f>
        <v>0</v>
      </c>
      <c r="BG117" s="33">
        <f>IF(BG$4="Actual",SUMIF(BS!$B:$B,'Consolidated 3 Statement'!$B117,BS!BF:BF),BF117)</f>
        <v>0</v>
      </c>
      <c r="BH117" s="33">
        <f>IF(BH$4="Actual",SUMIF(BS!$B:$B,'Consolidated 3 Statement'!$B117,BS!BG:BG),BG117)</f>
        <v>0</v>
      </c>
      <c r="BI117" s="33">
        <f>IF(BI$4="Actual",SUMIF(BS!$B:$B,'Consolidated 3 Statement'!$B117,BS!BH:BH),BH117)</f>
        <v>0</v>
      </c>
      <c r="BJ117" s="33">
        <f>IF(BJ$4="Actual",SUMIF(BS!$B:$B,'Consolidated 3 Statement'!$B117,BS!BI:BI),BI117)</f>
        <v>0</v>
      </c>
      <c r="BK117" s="33">
        <f>IF(BK$4="Actual",SUMIF(BS!$B:$B,'Consolidated 3 Statement'!$B117,BS!BJ:BJ),BJ117)</f>
        <v>0</v>
      </c>
      <c r="BL117" s="34">
        <f>IF(BL$4="Actual",SUMIF(BS!$B:$B,'Consolidated 3 Statement'!$B117,BS!BK:BK),BK117)</f>
        <v>0</v>
      </c>
      <c r="BM117" s="33">
        <f>IF(BM$4="Actual",SUMIF(BS!$B:$B,'Consolidated 3 Statement'!$B117,BS!BL:BL),BL117)</f>
        <v>0</v>
      </c>
      <c r="BN117" s="33">
        <f>IF(BN$4="Actual",SUMIF(BS!$B:$B,'Consolidated 3 Statement'!$B117,BS!BM:BM),BM117)</f>
        <v>0</v>
      </c>
      <c r="BO117" s="33">
        <f>IF(BO$4="Actual",SUMIF(BS!$B:$B,'Consolidated 3 Statement'!$B117,BS!BN:BN),BN117)</f>
        <v>0</v>
      </c>
      <c r="BP117" s="33">
        <f>IF(BP$4="Actual",SUMIF(BS!$B:$B,'Consolidated 3 Statement'!$B117,BS!BO:BO),BO117)</f>
        <v>0</v>
      </c>
      <c r="BQ117" s="33">
        <f>IF(BQ$4="Actual",SUMIF(BS!$B:$B,'Consolidated 3 Statement'!$B117,BS!BP:BP),BP117)</f>
        <v>0</v>
      </c>
      <c r="BR117" s="33">
        <f>IF(BR$4="Actual",SUMIF(BS!$B:$B,'Consolidated 3 Statement'!$B117,BS!BQ:BQ),BQ117)</f>
        <v>0</v>
      </c>
      <c r="BS117" s="33">
        <f>IF(BS$4="Actual",SUMIF(BS!$B:$B,'Consolidated 3 Statement'!$B117,BS!BR:BR),BR117)</f>
        <v>0</v>
      </c>
      <c r="BT117" s="33">
        <f>IF(BT$4="Actual",SUMIF(BS!$B:$B,'Consolidated 3 Statement'!$B117,BS!BS:BS),BS117)</f>
        <v>0</v>
      </c>
      <c r="BU117" s="33">
        <f>IF(BU$4="Actual",SUMIF(BS!$B:$B,'Consolidated 3 Statement'!$B117,BS!BT:BT),BT117)</f>
        <v>0</v>
      </c>
      <c r="BV117" s="33">
        <f>IF(BV$4="Actual",SUMIF(BS!$B:$B,'Consolidated 3 Statement'!$B117,BS!BU:BU),BU117)</f>
        <v>0</v>
      </c>
      <c r="BW117" s="33">
        <f>IF(BW$4="Actual",SUMIF(BS!$B:$B,'Consolidated 3 Statement'!$B117,BS!BV:BV),BV117)</f>
        <v>0</v>
      </c>
      <c r="BX117" s="34">
        <f>IF(BX$4="Actual",SUMIF(BS!$B:$B,'Consolidated 3 Statement'!$B117,BS!BW:BW),BW117)</f>
        <v>0</v>
      </c>
      <c r="BY117" s="25"/>
      <c r="BZ117" s="24">
        <f t="shared" si="375"/>
        <v>0</v>
      </c>
      <c r="CA117" s="24">
        <f t="shared" si="376"/>
        <v>0</v>
      </c>
      <c r="CB117" s="24">
        <f t="shared" si="377"/>
        <v>0</v>
      </c>
      <c r="CC117" s="24">
        <f t="shared" si="378"/>
        <v>0</v>
      </c>
      <c r="CD117" s="24">
        <f t="shared" si="379"/>
        <v>0</v>
      </c>
      <c r="CE117" s="24">
        <f>BX117</f>
        <v>0</v>
      </c>
      <c r="CF117" s="152"/>
    </row>
    <row r="118" spans="2:84" ht="12.75" customHeight="1" x14ac:dyDescent="0.3">
      <c r="B118" s="629" t="s">
        <v>227</v>
      </c>
      <c r="C118" s="605"/>
      <c r="D118" s="605"/>
      <c r="E118" s="38">
        <f t="shared" ref="E118:AJ118" si="380">SUM(E102,E108,E113,E115:E117)</f>
        <v>148418.00999999998</v>
      </c>
      <c r="F118" s="38">
        <f t="shared" si="380"/>
        <v>174570.47999999998</v>
      </c>
      <c r="G118" s="38">
        <f t="shared" si="380"/>
        <v>205758.06</v>
      </c>
      <c r="H118" s="38">
        <f t="shared" si="380"/>
        <v>257220.56</v>
      </c>
      <c r="I118" s="38">
        <f t="shared" si="380"/>
        <v>296655.8</v>
      </c>
      <c r="J118" s="38">
        <f t="shared" si="380"/>
        <v>330305.58</v>
      </c>
      <c r="K118" s="38">
        <f t="shared" si="380"/>
        <v>380324.23</v>
      </c>
      <c r="L118" s="38">
        <f t="shared" si="380"/>
        <v>429165.18</v>
      </c>
      <c r="M118" s="38">
        <f t="shared" si="380"/>
        <v>469375.27</v>
      </c>
      <c r="N118" s="38">
        <f t="shared" si="380"/>
        <v>528258.04</v>
      </c>
      <c r="O118" s="38">
        <f t="shared" si="380"/>
        <v>579528.56000000006</v>
      </c>
      <c r="P118" s="37">
        <f t="shared" si="380"/>
        <v>535918.91</v>
      </c>
      <c r="Q118" s="38">
        <f t="shared" si="380"/>
        <v>594186.70000000007</v>
      </c>
      <c r="R118" s="38">
        <f t="shared" si="380"/>
        <v>636829.70000000007</v>
      </c>
      <c r="S118" s="38">
        <f t="shared" si="380"/>
        <v>694001.55</v>
      </c>
      <c r="T118" s="38">
        <f t="shared" si="380"/>
        <v>613040.02</v>
      </c>
      <c r="U118" s="38">
        <f t="shared" si="380"/>
        <v>664590.97</v>
      </c>
      <c r="V118" s="38">
        <f t="shared" si="380"/>
        <v>697459.99</v>
      </c>
      <c r="W118" s="38">
        <f t="shared" si="380"/>
        <v>774972.96000000008</v>
      </c>
      <c r="X118" s="38">
        <f t="shared" si="380"/>
        <v>743466.59999999986</v>
      </c>
      <c r="Y118" s="38">
        <f t="shared" si="380"/>
        <v>802506.94</v>
      </c>
      <c r="Z118" s="38">
        <f t="shared" si="380"/>
        <v>951650.01</v>
      </c>
      <c r="AA118" s="38">
        <f t="shared" si="380"/>
        <v>957096.63</v>
      </c>
      <c r="AB118" s="37">
        <f t="shared" ref="AB118" si="381">SUM(AB102,AB108,AB113,AB115:AB117)</f>
        <v>921247.77</v>
      </c>
      <c r="AC118" s="38">
        <f t="shared" si="380"/>
        <v>1045356.79</v>
      </c>
      <c r="AD118" s="38">
        <f t="shared" si="380"/>
        <v>1183482.0473666664</v>
      </c>
      <c r="AE118" s="38">
        <f t="shared" si="380"/>
        <v>1238536.0110583331</v>
      </c>
      <c r="AF118" s="38">
        <f t="shared" si="380"/>
        <v>1307662.1057583331</v>
      </c>
      <c r="AG118" s="38">
        <f t="shared" si="380"/>
        <v>1430781.8338333331</v>
      </c>
      <c r="AH118" s="38">
        <f t="shared" si="380"/>
        <v>1478180.8025999998</v>
      </c>
      <c r="AI118" s="38">
        <f t="shared" si="380"/>
        <v>1571432.8282749997</v>
      </c>
      <c r="AJ118" s="38">
        <f t="shared" si="380"/>
        <v>1647963.5941249998</v>
      </c>
      <c r="AK118" s="38">
        <f t="shared" ref="AK118:BL118" si="382">SUM(AK102,AK108,AK113,AK115:AK117)</f>
        <v>1704222.1734999998</v>
      </c>
      <c r="AL118" s="38">
        <f t="shared" si="382"/>
        <v>1866872.9433666663</v>
      </c>
      <c r="AM118" s="38">
        <f t="shared" si="382"/>
        <v>1985272.602658333</v>
      </c>
      <c r="AN118" s="37">
        <f t="shared" si="382"/>
        <v>2108060.6883749999</v>
      </c>
      <c r="AO118" s="38">
        <f t="shared" si="382"/>
        <v>2310849.9602749995</v>
      </c>
      <c r="AP118" s="38">
        <f t="shared" si="382"/>
        <v>2560336.8881824994</v>
      </c>
      <c r="AQ118" s="38">
        <f t="shared" si="382"/>
        <v>2779923.4662599997</v>
      </c>
      <c r="AR118" s="38">
        <f t="shared" si="382"/>
        <v>3036173.7871716665</v>
      </c>
      <c r="AS118" s="38">
        <f t="shared" si="382"/>
        <v>3346826.3502541664</v>
      </c>
      <c r="AT118" s="38">
        <f t="shared" si="382"/>
        <v>3585489.8071433329</v>
      </c>
      <c r="AU118" s="38">
        <f t="shared" si="382"/>
        <v>3883117.3964149994</v>
      </c>
      <c r="AV118" s="38">
        <f t="shared" si="382"/>
        <v>4174802.0686374996</v>
      </c>
      <c r="AW118" s="38">
        <f t="shared" si="382"/>
        <v>4438496.8382416666</v>
      </c>
      <c r="AX118" s="38">
        <f t="shared" si="382"/>
        <v>4816829.394399167</v>
      </c>
      <c r="AY118" s="38">
        <f t="shared" si="382"/>
        <v>5167755.2749533337</v>
      </c>
      <c r="AZ118" s="37">
        <f t="shared" si="382"/>
        <v>5510919.4926041672</v>
      </c>
      <c r="BA118" s="38">
        <f t="shared" si="382"/>
        <v>5946050.7130941674</v>
      </c>
      <c r="BB118" s="38">
        <f t="shared" si="382"/>
        <v>6426078.8995238757</v>
      </c>
      <c r="BC118" s="38">
        <f t="shared" si="382"/>
        <v>6855510.6427647509</v>
      </c>
      <c r="BD118" s="38">
        <f t="shared" si="382"/>
        <v>7336807.4007480005</v>
      </c>
      <c r="BE118" s="38">
        <f t="shared" si="382"/>
        <v>7871628.1479097921</v>
      </c>
      <c r="BF118" s="38">
        <f t="shared" si="382"/>
        <v>8345314.36574475</v>
      </c>
      <c r="BG118" s="38">
        <f t="shared" si="382"/>
        <v>8880113.3643340003</v>
      </c>
      <c r="BH118" s="38">
        <f t="shared" si="382"/>
        <v>9414993.5917647928</v>
      </c>
      <c r="BI118" s="38">
        <f t="shared" si="382"/>
        <v>9914453.5478033349</v>
      </c>
      <c r="BJ118" s="38">
        <f t="shared" si="382"/>
        <v>10531136.143245544</v>
      </c>
      <c r="BK118" s="38">
        <f t="shared" si="382"/>
        <v>11132448.376924919</v>
      </c>
      <c r="BL118" s="37">
        <f t="shared" si="382"/>
        <v>11714782.25963646</v>
      </c>
      <c r="BM118" s="38">
        <f t="shared" ref="BM118:BX118" si="383">SUM(BM102,BM108,BM113,BM115:BM117)</f>
        <v>12404075.787511293</v>
      </c>
      <c r="BN118" s="38">
        <f t="shared" si="383"/>
        <v>13136691.944768211</v>
      </c>
      <c r="BO118" s="38">
        <f t="shared" si="383"/>
        <v>13832091.958647955</v>
      </c>
      <c r="BP118" s="38">
        <f t="shared" si="383"/>
        <v>14594164.005892051</v>
      </c>
      <c r="BQ118" s="38">
        <f t="shared" si="383"/>
        <v>15407787.225187907</v>
      </c>
      <c r="BR118" s="38">
        <f t="shared" si="383"/>
        <v>16161476.263826787</v>
      </c>
      <c r="BS118" s="38">
        <f t="shared" si="383"/>
        <v>16975683.210377645</v>
      </c>
      <c r="BT118" s="38">
        <f t="shared" si="383"/>
        <v>17791168.993110485</v>
      </c>
      <c r="BU118" s="38">
        <f t="shared" si="383"/>
        <v>18566408.795159914</v>
      </c>
      <c r="BV118" s="38">
        <f t="shared" si="383"/>
        <v>19449614.715702455</v>
      </c>
      <c r="BW118" s="38">
        <f t="shared" si="383"/>
        <v>20319473.328746591</v>
      </c>
      <c r="BX118" s="37">
        <f t="shared" si="383"/>
        <v>21161695.968468066</v>
      </c>
      <c r="BY118" s="40"/>
      <c r="BZ118" s="38">
        <f t="shared" ref="BZ118:CD118" si="384">SUM(BZ102,BZ108,BZ113,BZ115:BZ117)</f>
        <v>535918.91</v>
      </c>
      <c r="CA118" s="38">
        <f t="shared" si="384"/>
        <v>921247.77</v>
      </c>
      <c r="CB118" s="38">
        <f t="shared" si="384"/>
        <v>2108060.6883749999</v>
      </c>
      <c r="CC118" s="38">
        <f t="shared" si="384"/>
        <v>5510919.4926041672</v>
      </c>
      <c r="CD118" s="38">
        <f t="shared" si="384"/>
        <v>11714782.25963646</v>
      </c>
      <c r="CE118" s="38">
        <f t="shared" ref="CE118" si="385">SUM(CE102,CE108,CE113,CE115:CE117)</f>
        <v>21161695.968468066</v>
      </c>
      <c r="CF118" s="152"/>
    </row>
    <row r="119" spans="2:84" ht="12.75" customHeight="1" x14ac:dyDescent="0.3">
      <c r="B119" s="627"/>
      <c r="C119" s="605"/>
      <c r="D119" s="605"/>
      <c r="E119" s="3"/>
      <c r="F119" s="3"/>
      <c r="G119" s="3"/>
      <c r="H119" s="3"/>
      <c r="I119" s="3"/>
      <c r="J119" s="3"/>
      <c r="K119" s="3"/>
      <c r="L119" s="3"/>
      <c r="M119" s="3"/>
      <c r="N119" s="3"/>
      <c r="O119" s="3"/>
      <c r="P119" s="16"/>
      <c r="Q119" s="3"/>
      <c r="R119" s="3"/>
      <c r="S119" s="3"/>
      <c r="T119" s="3"/>
      <c r="U119" s="3"/>
      <c r="V119" s="3"/>
      <c r="W119" s="3"/>
      <c r="X119" s="3"/>
      <c r="Y119" s="3"/>
      <c r="Z119" s="3"/>
      <c r="AA119" s="3"/>
      <c r="AB119" s="16"/>
      <c r="AC119" s="3"/>
      <c r="AD119" s="3"/>
      <c r="AE119" s="3"/>
      <c r="AF119" s="3"/>
      <c r="AG119" s="3"/>
      <c r="AH119" s="3"/>
      <c r="AI119" s="3"/>
      <c r="AJ119" s="3"/>
      <c r="AK119" s="3"/>
      <c r="AL119" s="3"/>
      <c r="AM119" s="3"/>
      <c r="AN119" s="16"/>
      <c r="AO119" s="3"/>
      <c r="AP119" s="3"/>
      <c r="AQ119" s="3"/>
      <c r="AR119" s="3"/>
      <c r="AS119" s="3"/>
      <c r="AT119" s="3"/>
      <c r="AU119" s="3"/>
      <c r="AV119" s="3"/>
      <c r="AW119" s="3"/>
      <c r="AX119" s="3"/>
      <c r="AY119" s="3"/>
      <c r="AZ119" s="16"/>
      <c r="BA119" s="3"/>
      <c r="BB119" s="3"/>
      <c r="BC119" s="3"/>
      <c r="BD119" s="3"/>
      <c r="BE119" s="3"/>
      <c r="BF119" s="3"/>
      <c r="BG119" s="3"/>
      <c r="BH119" s="3"/>
      <c r="BI119" s="3"/>
      <c r="BJ119" s="3"/>
      <c r="BK119" s="3"/>
      <c r="BL119" s="16"/>
      <c r="BM119" s="3"/>
      <c r="BN119" s="3"/>
      <c r="BO119" s="3"/>
      <c r="BP119" s="3"/>
      <c r="BQ119" s="3"/>
      <c r="BR119" s="3"/>
      <c r="BS119" s="3"/>
      <c r="BT119" s="3"/>
      <c r="BU119" s="3"/>
      <c r="BV119" s="3"/>
      <c r="BW119" s="3"/>
      <c r="BX119" s="16"/>
      <c r="BY119" s="16"/>
      <c r="BZ119" s="30"/>
      <c r="CA119" s="30"/>
      <c r="CB119" s="30"/>
      <c r="CC119" s="30"/>
      <c r="CD119" s="30"/>
      <c r="CE119" s="30"/>
      <c r="CF119" s="152"/>
    </row>
    <row r="120" spans="2:84" ht="12.75" customHeight="1" x14ac:dyDescent="0.3">
      <c r="B120" s="629" t="s">
        <v>228</v>
      </c>
      <c r="C120" s="629"/>
      <c r="D120" s="629"/>
      <c r="E120" s="3"/>
      <c r="F120" s="3"/>
      <c r="G120" s="3"/>
      <c r="H120" s="3"/>
      <c r="I120" s="3"/>
      <c r="J120" s="3"/>
      <c r="K120" s="3"/>
      <c r="L120" s="3"/>
      <c r="M120" s="3"/>
      <c r="N120" s="3"/>
      <c r="O120" s="3"/>
      <c r="P120" s="16"/>
      <c r="Q120" s="3"/>
      <c r="R120" s="3"/>
      <c r="S120" s="3"/>
      <c r="T120" s="3"/>
      <c r="U120" s="3"/>
      <c r="V120" s="3"/>
      <c r="W120" s="3"/>
      <c r="X120" s="3"/>
      <c r="Y120" s="3"/>
      <c r="Z120" s="3"/>
      <c r="AA120" s="3"/>
      <c r="AB120" s="16"/>
      <c r="AC120" s="3"/>
      <c r="AD120" s="3"/>
      <c r="AE120" s="3"/>
      <c r="AF120" s="3"/>
      <c r="AG120" s="3"/>
      <c r="AH120" s="3"/>
      <c r="AI120" s="3"/>
      <c r="AJ120" s="3"/>
      <c r="AK120" s="3"/>
      <c r="AL120" s="3"/>
      <c r="AM120" s="3"/>
      <c r="AN120" s="16"/>
      <c r="AO120" s="3"/>
      <c r="AP120" s="3"/>
      <c r="AQ120" s="3"/>
      <c r="AR120" s="3"/>
      <c r="AS120" s="3"/>
      <c r="AT120" s="3"/>
      <c r="AU120" s="3"/>
      <c r="AV120" s="3"/>
      <c r="AW120" s="3"/>
      <c r="AX120" s="3"/>
      <c r="AY120" s="3"/>
      <c r="AZ120" s="16"/>
      <c r="BA120" s="3"/>
      <c r="BB120" s="3"/>
      <c r="BC120" s="3"/>
      <c r="BD120" s="3"/>
      <c r="BE120" s="3"/>
      <c r="BF120" s="3"/>
      <c r="BG120" s="3"/>
      <c r="BH120" s="3"/>
      <c r="BI120" s="3"/>
      <c r="BJ120" s="3"/>
      <c r="BK120" s="3"/>
      <c r="BL120" s="16"/>
      <c r="BM120" s="3"/>
      <c r="BN120" s="3"/>
      <c r="BO120" s="3"/>
      <c r="BP120" s="3"/>
      <c r="BQ120" s="3"/>
      <c r="BR120" s="3"/>
      <c r="BS120" s="3"/>
      <c r="BT120" s="3"/>
      <c r="BU120" s="3"/>
      <c r="BV120" s="3"/>
      <c r="BW120" s="3"/>
      <c r="BX120" s="16"/>
      <c r="BY120" s="16"/>
      <c r="BZ120" s="30"/>
      <c r="CA120" s="30"/>
      <c r="CB120" s="30"/>
      <c r="CC120" s="30"/>
      <c r="CD120" s="30"/>
      <c r="CE120" s="30"/>
      <c r="CF120" s="152"/>
    </row>
    <row r="121" spans="2:84" ht="9" customHeight="1" x14ac:dyDescent="0.3">
      <c r="B121" s="627"/>
      <c r="C121" s="627"/>
      <c r="D121" s="627"/>
      <c r="E121" s="3"/>
      <c r="F121" s="3"/>
      <c r="G121" s="3"/>
      <c r="H121" s="3"/>
      <c r="I121" s="3"/>
      <c r="J121" s="3"/>
      <c r="K121" s="3"/>
      <c r="L121" s="3"/>
      <c r="M121" s="3"/>
      <c r="N121" s="3"/>
      <c r="O121" s="3"/>
      <c r="P121" s="16"/>
      <c r="Q121" s="3"/>
      <c r="R121" s="3"/>
      <c r="S121" s="3"/>
      <c r="T121" s="3"/>
      <c r="U121" s="3"/>
      <c r="V121" s="3"/>
      <c r="W121" s="3"/>
      <c r="X121" s="3"/>
      <c r="Y121" s="3"/>
      <c r="Z121" s="3"/>
      <c r="AA121" s="3"/>
      <c r="AB121" s="16"/>
      <c r="AC121" s="3"/>
      <c r="AD121" s="3"/>
      <c r="AE121" s="3"/>
      <c r="AF121" s="3"/>
      <c r="AG121" s="3"/>
      <c r="AH121" s="3"/>
      <c r="AI121" s="3"/>
      <c r="AJ121" s="3"/>
      <c r="AK121" s="3"/>
      <c r="AL121" s="3"/>
      <c r="AM121" s="3"/>
      <c r="AN121" s="16"/>
      <c r="AO121" s="3"/>
      <c r="AP121" s="3"/>
      <c r="AQ121" s="3"/>
      <c r="AR121" s="3"/>
      <c r="AS121" s="3"/>
      <c r="AT121" s="3"/>
      <c r="AU121" s="3"/>
      <c r="AV121" s="3"/>
      <c r="AW121" s="3"/>
      <c r="AX121" s="3"/>
      <c r="AY121" s="3"/>
      <c r="AZ121" s="16"/>
      <c r="BA121" s="3"/>
      <c r="BB121" s="3"/>
      <c r="BC121" s="3"/>
      <c r="BD121" s="3"/>
      <c r="BE121" s="3"/>
      <c r="BF121" s="3"/>
      <c r="BG121" s="3"/>
      <c r="BH121" s="3"/>
      <c r="BI121" s="3"/>
      <c r="BJ121" s="3"/>
      <c r="BK121" s="3"/>
      <c r="BL121" s="16"/>
      <c r="BM121" s="3"/>
      <c r="BN121" s="3"/>
      <c r="BO121" s="3"/>
      <c r="BP121" s="3"/>
      <c r="BQ121" s="3"/>
      <c r="BR121" s="3"/>
      <c r="BS121" s="3"/>
      <c r="BT121" s="3"/>
      <c r="BU121" s="3"/>
      <c r="BV121" s="3"/>
      <c r="BW121" s="3"/>
      <c r="BX121" s="16"/>
      <c r="BY121" s="16"/>
      <c r="BZ121" s="30"/>
      <c r="CA121" s="30"/>
      <c r="CB121" s="30"/>
      <c r="CC121" s="30"/>
      <c r="CD121" s="30"/>
      <c r="CE121" s="30"/>
      <c r="CF121" s="152"/>
    </row>
    <row r="122" spans="2:84" ht="12.75" customHeight="1" x14ac:dyDescent="0.3">
      <c r="B122" s="626" t="s">
        <v>229</v>
      </c>
      <c r="C122" s="626"/>
      <c r="D122" s="626"/>
      <c r="E122" s="3"/>
      <c r="F122" s="3"/>
      <c r="G122" s="3"/>
      <c r="H122" s="3"/>
      <c r="I122" s="3"/>
      <c r="J122" s="3"/>
      <c r="K122" s="3"/>
      <c r="L122" s="3"/>
      <c r="M122" s="3"/>
      <c r="N122" s="3"/>
      <c r="O122" s="3"/>
      <c r="P122" s="16"/>
      <c r="Q122" s="3"/>
      <c r="R122" s="3"/>
      <c r="S122" s="3"/>
      <c r="T122" s="3"/>
      <c r="U122" s="3"/>
      <c r="V122" s="3"/>
      <c r="W122" s="3"/>
      <c r="X122" s="3"/>
      <c r="Y122" s="3"/>
      <c r="Z122" s="3"/>
      <c r="AA122" s="3"/>
      <c r="AB122" s="16"/>
      <c r="AC122" s="3"/>
      <c r="AD122" s="3"/>
      <c r="AE122" s="3"/>
      <c r="AF122" s="3"/>
      <c r="AG122" s="3"/>
      <c r="AH122" s="3"/>
      <c r="AI122" s="3"/>
      <c r="AJ122" s="3"/>
      <c r="AK122" s="3"/>
      <c r="AL122" s="3"/>
      <c r="AM122" s="3"/>
      <c r="AN122" s="16"/>
      <c r="AO122" s="3"/>
      <c r="AP122" s="3"/>
      <c r="AQ122" s="3"/>
      <c r="AR122" s="3"/>
      <c r="AS122" s="3"/>
      <c r="AT122" s="3"/>
      <c r="AU122" s="3"/>
      <c r="AV122" s="3"/>
      <c r="AW122" s="3"/>
      <c r="AX122" s="3"/>
      <c r="AY122" s="3"/>
      <c r="AZ122" s="16"/>
      <c r="BA122" s="3"/>
      <c r="BB122" s="3"/>
      <c r="BC122" s="3"/>
      <c r="BD122" s="3"/>
      <c r="BE122" s="3"/>
      <c r="BF122" s="3"/>
      <c r="BG122" s="3"/>
      <c r="BH122" s="3"/>
      <c r="BI122" s="3"/>
      <c r="BJ122" s="3"/>
      <c r="BK122" s="3"/>
      <c r="BL122" s="16"/>
      <c r="BM122" s="3"/>
      <c r="BN122" s="3"/>
      <c r="BO122" s="3"/>
      <c r="BP122" s="3"/>
      <c r="BQ122" s="3"/>
      <c r="BR122" s="3"/>
      <c r="BS122" s="3"/>
      <c r="BT122" s="3"/>
      <c r="BU122" s="3"/>
      <c r="BV122" s="3"/>
      <c r="BW122" s="3"/>
      <c r="BX122" s="16"/>
      <c r="BY122" s="16"/>
      <c r="BZ122" s="30"/>
      <c r="CA122" s="30"/>
      <c r="CB122" s="30"/>
      <c r="CC122" s="30"/>
      <c r="CD122" s="30"/>
      <c r="CE122" s="30"/>
      <c r="CF122" s="152"/>
    </row>
    <row r="123" spans="2:84" ht="12.75" customHeight="1" x14ac:dyDescent="0.3">
      <c r="B123" s="250" t="s">
        <v>230</v>
      </c>
      <c r="C123" s="126" t="s">
        <v>178</v>
      </c>
      <c r="D123" s="605"/>
      <c r="E123" s="3">
        <f>IF(E$4="Actual",SUMIF(BS!$B:$B,'Consolidated 3 Statement'!$B123,BS!D:D),E160)</f>
        <v>0</v>
      </c>
      <c r="F123" s="3">
        <f>IF(F$4="Actual",SUMIF(BS!$B:$B,'Consolidated 3 Statement'!$B123,BS!E:E),F160)</f>
        <v>0</v>
      </c>
      <c r="G123" s="3">
        <f>IF(G$4="Actual",SUMIF(BS!$B:$B,'Consolidated 3 Statement'!$B123,BS!F:F),G160)</f>
        <v>0</v>
      </c>
      <c r="H123" s="3">
        <f>IF(H$4="Actual",SUMIF(BS!$B:$B,'Consolidated 3 Statement'!$B123,BS!G:G),H160)</f>
        <v>0</v>
      </c>
      <c r="I123" s="3">
        <f>IF(I$4="Actual",SUMIF(BS!$B:$B,'Consolidated 3 Statement'!$B123,BS!H:H),I160)</f>
        <v>0</v>
      </c>
      <c r="J123" s="3">
        <f>IF(J$4="Actual",SUMIF(BS!$B:$B,'Consolidated 3 Statement'!$B123,BS!I:I),J160)</f>
        <v>0</v>
      </c>
      <c r="K123" s="3">
        <f>IF(K$4="Actual",SUMIF(BS!$B:$B,'Consolidated 3 Statement'!$B123,BS!J:J),K160)</f>
        <v>0</v>
      </c>
      <c r="L123" s="3">
        <f>IF(L$4="Actual",SUMIF(BS!$B:$B,'Consolidated 3 Statement'!$B123,BS!K:K),L160)</f>
        <v>0</v>
      </c>
      <c r="M123" s="3">
        <f>IF(M$4="Actual",SUMIF(BS!$B:$B,'Consolidated 3 Statement'!$B123,BS!L:L),M160)</f>
        <v>0</v>
      </c>
      <c r="N123" s="3">
        <f>IF(N$4="Actual",SUMIF(BS!$B:$B,'Consolidated 3 Statement'!$B123,BS!M:M),N160)</f>
        <v>0</v>
      </c>
      <c r="O123" s="3">
        <f>IF(O$4="Actual",SUMIF(BS!$B:$B,'Consolidated 3 Statement'!$B123,BS!N:N),O160)</f>
        <v>0</v>
      </c>
      <c r="P123" s="16">
        <f>IF(P$4="Actual",SUMIF(BS!$B:$B,'Consolidated 3 Statement'!$B123,BS!O:O),P160)</f>
        <v>0</v>
      </c>
      <c r="Q123" s="3">
        <f>IF(Q$4="Actual",SUMIF(BS!$B:$B,'Consolidated 3 Statement'!$B123,BS!P:P),Q160)</f>
        <v>0</v>
      </c>
      <c r="R123" s="3">
        <f>IF(R$4="Actual",SUMIF(BS!$B:$B,'Consolidated 3 Statement'!$B123,BS!Q:Q),R160)</f>
        <v>0</v>
      </c>
      <c r="S123" s="3">
        <f>IF(S$4="Actual",SUMIF(BS!$B:$B,'Consolidated 3 Statement'!$B123,BS!R:R),S160)</f>
        <v>0</v>
      </c>
      <c r="T123" s="3">
        <f>IF(T$4="Actual",SUMIF(BS!$B:$B,'Consolidated 3 Statement'!$B123,BS!S:S),T160)</f>
        <v>0</v>
      </c>
      <c r="U123" s="3">
        <f>IF(U$4="Actual",SUMIF(BS!$B:$B,'Consolidated 3 Statement'!$B123,BS!T:T),U160)</f>
        <v>0</v>
      </c>
      <c r="V123" s="3">
        <f>IF(V$4="Actual",SUMIF(BS!$B:$B,'Consolidated 3 Statement'!$B123,BS!U:U),V160)</f>
        <v>0</v>
      </c>
      <c r="W123" s="3">
        <f>IF(W$4="Actual",SUMIF(BS!$B:$B,'Consolidated 3 Statement'!$B123,BS!V:V),W160)</f>
        <v>0</v>
      </c>
      <c r="X123" s="3">
        <f>IF(X$4="Actual",SUMIF(BS!$B:$B,'Consolidated 3 Statement'!$B123,BS!W:W),X160)</f>
        <v>0</v>
      </c>
      <c r="Y123" s="3">
        <f>IF(Y$4="Actual",SUMIF(BS!$B:$B,'Consolidated 3 Statement'!$B123,BS!X:X),Y160)</f>
        <v>0</v>
      </c>
      <c r="Z123" s="3">
        <f>IF(Z$4="Actual",SUMIF(BS!$B:$B,'Consolidated 3 Statement'!$B123,BS!Y:Y),Z160)</f>
        <v>0</v>
      </c>
      <c r="AA123" s="3">
        <f>IF(AA$4="Actual",SUMIF(BS!$B:$B,'Consolidated 3 Statement'!$B123,BS!Z:Z),AA160)</f>
        <v>0</v>
      </c>
      <c r="AB123" s="16">
        <f>IF(AB$4="Actual",SUMIF(BS!$B:$B,'Consolidated 3 Statement'!$B123,BS!AA:AA),AB160)</f>
        <v>0</v>
      </c>
      <c r="AC123" s="3">
        <f>IF(AC$4="Actual",SUMIF(BS!$B:$B,'Consolidated 3 Statement'!$B123,BS!AB:AB),AC160)</f>
        <v>0</v>
      </c>
      <c r="AD123" s="3">
        <f>IF(AD$4="Actual",SUMIF(BS!$B:$B,'Consolidated 3 Statement'!$B123,BS!AC:AC),AD160)</f>
        <v>0</v>
      </c>
      <c r="AE123" s="3">
        <f>IF(AE$4="Actual",SUMIF(BS!$B:$B,'Consolidated 3 Statement'!$B123,BS!AD:AD),AE160)</f>
        <v>0</v>
      </c>
      <c r="AF123" s="3">
        <f>IF(AF$4="Actual",SUMIF(BS!$B:$B,'Consolidated 3 Statement'!$B123,BS!AE:AE),AF160)</f>
        <v>0</v>
      </c>
      <c r="AG123" s="3">
        <f>IF(AG$4="Actual",SUMIF(BS!$B:$B,'Consolidated 3 Statement'!$B123,BS!AF:AF),AG160)</f>
        <v>0</v>
      </c>
      <c r="AH123" s="3">
        <f>IF(AH$4="Actual",SUMIF(BS!$B:$B,'Consolidated 3 Statement'!$B123,BS!AG:AG),AH160)</f>
        <v>0</v>
      </c>
      <c r="AI123" s="3">
        <f>IF(AI$4="Actual",SUMIF(BS!$B:$B,'Consolidated 3 Statement'!$B123,BS!AH:AH),AI160)</f>
        <v>0</v>
      </c>
      <c r="AJ123" s="3">
        <f>IF(AJ$4="Actual",SUMIF(BS!$B:$B,'Consolidated 3 Statement'!$B123,BS!AI:AI),AJ160)</f>
        <v>0</v>
      </c>
      <c r="AK123" s="3">
        <f>IF(AK$4="Actual",SUMIF(BS!$B:$B,'Consolidated 3 Statement'!$B123,BS!AJ:AJ),AK160)</f>
        <v>0</v>
      </c>
      <c r="AL123" s="3">
        <f>IF(AL$4="Actual",SUMIF(BS!$B:$B,'Consolidated 3 Statement'!$B123,BS!AK:AK),AL160)</f>
        <v>0</v>
      </c>
      <c r="AM123" s="3">
        <f>IF(AM$4="Actual",SUMIF(BS!$B:$B,'Consolidated 3 Statement'!$B123,BS!AL:AL),AM160)</f>
        <v>0</v>
      </c>
      <c r="AN123" s="16">
        <f>IF(AN$4="Actual",SUMIF(BS!$B:$B,'Consolidated 3 Statement'!$B123,BS!AM:AM),AN160)</f>
        <v>0</v>
      </c>
      <c r="AO123" s="3">
        <f>IF(AO$4="Actual",SUMIF(BS!$B:$B,'Consolidated 3 Statement'!$B123,BS!AN:AN),AO160)</f>
        <v>0</v>
      </c>
      <c r="AP123" s="3">
        <f>IF(AP$4="Actual",SUMIF(BS!$B:$B,'Consolidated 3 Statement'!$B123,BS!AO:AO),AP160)</f>
        <v>0</v>
      </c>
      <c r="AQ123" s="3">
        <f>IF(AQ$4="Actual",SUMIF(BS!$B:$B,'Consolidated 3 Statement'!$B123,BS!AP:AP),AQ160)</f>
        <v>0</v>
      </c>
      <c r="AR123" s="3">
        <f>IF(AR$4="Actual",SUMIF(BS!$B:$B,'Consolidated 3 Statement'!$B123,BS!AQ:AQ),AR160)</f>
        <v>0</v>
      </c>
      <c r="AS123" s="3">
        <f>IF(AS$4="Actual",SUMIF(BS!$B:$B,'Consolidated 3 Statement'!$B123,BS!AR:AR),AS160)</f>
        <v>0</v>
      </c>
      <c r="AT123" s="3">
        <f>IF(AT$4="Actual",SUMIF(BS!$B:$B,'Consolidated 3 Statement'!$B123,BS!AS:AS),AT160)</f>
        <v>0</v>
      </c>
      <c r="AU123" s="3">
        <f>IF(AU$4="Actual",SUMIF(BS!$B:$B,'Consolidated 3 Statement'!$B123,BS!AT:AT),AU160)</f>
        <v>0</v>
      </c>
      <c r="AV123" s="3">
        <f>IF(AV$4="Actual",SUMIF(BS!$B:$B,'Consolidated 3 Statement'!$B123,BS!AU:AU),AV160)</f>
        <v>0</v>
      </c>
      <c r="AW123" s="3">
        <f>IF(AW$4="Actual",SUMIF(BS!$B:$B,'Consolidated 3 Statement'!$B123,BS!AV:AV),AW160)</f>
        <v>0</v>
      </c>
      <c r="AX123" s="3">
        <f>IF(AX$4="Actual",SUMIF(BS!$B:$B,'Consolidated 3 Statement'!$B123,BS!AW:AW),AX160)</f>
        <v>0</v>
      </c>
      <c r="AY123" s="3">
        <f>IF(AY$4="Actual",SUMIF(BS!$B:$B,'Consolidated 3 Statement'!$B123,BS!AX:AX),AY160)</f>
        <v>0</v>
      </c>
      <c r="AZ123" s="16">
        <f>IF(AZ$4="Actual",SUMIF(BS!$B:$B,'Consolidated 3 Statement'!$B123,BS!AY:AY),AZ160)</f>
        <v>0</v>
      </c>
      <c r="BA123" s="3">
        <f>IF(BA$4="Actual",SUMIF(BS!$B:$B,'Consolidated 3 Statement'!$B123,BS!AZ:AZ),BA160)</f>
        <v>0</v>
      </c>
      <c r="BB123" s="3">
        <f>IF(BB$4="Actual",SUMIF(BS!$B:$B,'Consolidated 3 Statement'!$B123,BS!BA:BA),BB160)</f>
        <v>0</v>
      </c>
      <c r="BC123" s="3">
        <f>IF(BC$4="Actual",SUMIF(BS!$B:$B,'Consolidated 3 Statement'!$B123,BS!BB:BB),BC160)</f>
        <v>0</v>
      </c>
      <c r="BD123" s="3">
        <f>IF(BD$4="Actual",SUMIF(BS!$B:$B,'Consolidated 3 Statement'!$B123,BS!BC:BC),BD160)</f>
        <v>0</v>
      </c>
      <c r="BE123" s="3">
        <f>IF(BE$4="Actual",SUMIF(BS!$B:$B,'Consolidated 3 Statement'!$B123,BS!BD:BD),BE160)</f>
        <v>0</v>
      </c>
      <c r="BF123" s="3">
        <f>IF(BF$4="Actual",SUMIF(BS!$B:$B,'Consolidated 3 Statement'!$B123,BS!BE:BE),BF160)</f>
        <v>0</v>
      </c>
      <c r="BG123" s="3">
        <f>IF(BG$4="Actual",SUMIF(BS!$B:$B,'Consolidated 3 Statement'!$B123,BS!BF:BF),BG160)</f>
        <v>0</v>
      </c>
      <c r="BH123" s="3">
        <f>IF(BH$4="Actual",SUMIF(BS!$B:$B,'Consolidated 3 Statement'!$B123,BS!BG:BG),BH160)</f>
        <v>0</v>
      </c>
      <c r="BI123" s="3">
        <f>IF(BI$4="Actual",SUMIF(BS!$B:$B,'Consolidated 3 Statement'!$B123,BS!BH:BH),BI160)</f>
        <v>0</v>
      </c>
      <c r="BJ123" s="3">
        <f>IF(BJ$4="Actual",SUMIF(BS!$B:$B,'Consolidated 3 Statement'!$B123,BS!BI:BI),BJ160)</f>
        <v>0</v>
      </c>
      <c r="BK123" s="3">
        <f>IF(BK$4="Actual",SUMIF(BS!$B:$B,'Consolidated 3 Statement'!$B123,BS!BJ:BJ),BK160)</f>
        <v>0</v>
      </c>
      <c r="BL123" s="16">
        <f>IF(BL$4="Actual",SUMIF(BS!$B:$B,'Consolidated 3 Statement'!$B123,BS!BK:BK),BL160)</f>
        <v>0</v>
      </c>
      <c r="BM123" s="3">
        <f>IF(BM$4="Actual",SUMIF(BS!$B:$B,'Consolidated 3 Statement'!$B123,BS!BL:BL),BM160)</f>
        <v>0</v>
      </c>
      <c r="BN123" s="3">
        <f>IF(BN$4="Actual",SUMIF(BS!$B:$B,'Consolidated 3 Statement'!$B123,BS!BM:BM),BN160)</f>
        <v>0</v>
      </c>
      <c r="BO123" s="3">
        <f>IF(BO$4="Actual",SUMIF(BS!$B:$B,'Consolidated 3 Statement'!$B123,BS!BN:BN),BO160)</f>
        <v>0</v>
      </c>
      <c r="BP123" s="3">
        <f>IF(BP$4="Actual",SUMIF(BS!$B:$B,'Consolidated 3 Statement'!$B123,BS!BO:BO),BP160)</f>
        <v>0</v>
      </c>
      <c r="BQ123" s="3">
        <f>IF(BQ$4="Actual",SUMIF(BS!$B:$B,'Consolidated 3 Statement'!$B123,BS!BP:BP),BQ160)</f>
        <v>0</v>
      </c>
      <c r="BR123" s="3">
        <f>IF(BR$4="Actual",SUMIF(BS!$B:$B,'Consolidated 3 Statement'!$B123,BS!BQ:BQ),BR160)</f>
        <v>0</v>
      </c>
      <c r="BS123" s="3">
        <f>IF(BS$4="Actual",SUMIF(BS!$B:$B,'Consolidated 3 Statement'!$B123,BS!BR:BR),BS160)</f>
        <v>0</v>
      </c>
      <c r="BT123" s="3">
        <f>IF(BT$4="Actual",SUMIF(BS!$B:$B,'Consolidated 3 Statement'!$B123,BS!BS:BS),BT160)</f>
        <v>0</v>
      </c>
      <c r="BU123" s="3">
        <f>IF(BU$4="Actual",SUMIF(BS!$B:$B,'Consolidated 3 Statement'!$B123,BS!BT:BT),BU160)</f>
        <v>0</v>
      </c>
      <c r="BV123" s="3">
        <f>IF(BV$4="Actual",SUMIF(BS!$B:$B,'Consolidated 3 Statement'!$B123,BS!BU:BU),BV160)</f>
        <v>0</v>
      </c>
      <c r="BW123" s="3">
        <f>IF(BW$4="Actual",SUMIF(BS!$B:$B,'Consolidated 3 Statement'!$B123,BS!BV:BV),BW160)</f>
        <v>0</v>
      </c>
      <c r="BX123" s="16">
        <f>IF(BX$4="Actual",SUMIF(BS!$B:$B,'Consolidated 3 Statement'!$B123,BS!BW:BW),BX160)</f>
        <v>0</v>
      </c>
      <c r="BY123" s="16"/>
      <c r="BZ123" s="3">
        <f t="shared" ref="BZ123:BZ129" si="386">P123</f>
        <v>0</v>
      </c>
      <c r="CA123" s="3">
        <f t="shared" ref="CA123:CA129" si="387">AB123</f>
        <v>0</v>
      </c>
      <c r="CB123" s="3">
        <f t="shared" ref="CB123:CB129" si="388">AN123</f>
        <v>0</v>
      </c>
      <c r="CC123" s="3">
        <f t="shared" ref="CC123:CC129" si="389">AZ123</f>
        <v>0</v>
      </c>
      <c r="CD123" s="3">
        <f t="shared" ref="CD123:CD129" si="390">BL123</f>
        <v>0</v>
      </c>
      <c r="CE123" s="3">
        <f t="shared" ref="CE123:CE129" si="391">BX123</f>
        <v>0</v>
      </c>
      <c r="CF123" s="152"/>
    </row>
    <row r="124" spans="2:84" ht="12.75" customHeight="1" x14ac:dyDescent="0.3">
      <c r="B124" s="605" t="s">
        <v>231</v>
      </c>
      <c r="C124" s="126" t="s">
        <v>184</v>
      </c>
      <c r="D124" s="605"/>
      <c r="E124" s="33">
        <f>IF(E$4="Actual",SUMIF(BS!$B:$B,'Consolidated 3 Statement'!$B124,BS!D:D),D124)</f>
        <v>8985.6</v>
      </c>
      <c r="F124" s="33">
        <f>IF(F$4="Actual",SUMIF(BS!$B:$B,'Consolidated 3 Statement'!$B124,BS!E:E),E124)</f>
        <v>7297.27</v>
      </c>
      <c r="G124" s="33">
        <f>IF(G$4="Actual",SUMIF(BS!$B:$B,'Consolidated 3 Statement'!$B124,BS!F:F),F124)</f>
        <v>11651.57</v>
      </c>
      <c r="H124" s="33">
        <f>IF(H$4="Actual",SUMIF(BS!$B:$B,'Consolidated 3 Statement'!$B124,BS!G:G),G124)</f>
        <v>10749.68</v>
      </c>
      <c r="I124" s="33">
        <f>IF(I$4="Actual",SUMIF(BS!$B:$B,'Consolidated 3 Statement'!$B124,BS!H:H),H124)</f>
        <v>16474.84</v>
      </c>
      <c r="J124" s="33">
        <f>IF(J$4="Actual",SUMIF(BS!$B:$B,'Consolidated 3 Statement'!$B124,BS!I:I),I124)</f>
        <v>20193.099999999999</v>
      </c>
      <c r="K124" s="33">
        <f>IF(K$4="Actual",SUMIF(BS!$B:$B,'Consolidated 3 Statement'!$B124,BS!J:J),J124)</f>
        <v>24521.8</v>
      </c>
      <c r="L124" s="33">
        <f>IF(L$4="Actual",SUMIF(BS!$B:$B,'Consolidated 3 Statement'!$B124,BS!K:K),K124)</f>
        <v>15280.25</v>
      </c>
      <c r="M124" s="33">
        <f>IF(M$4="Actual",SUMIF(BS!$B:$B,'Consolidated 3 Statement'!$B124,BS!L:L),L124)</f>
        <v>24702.62</v>
      </c>
      <c r="N124" s="33">
        <f>IF(N$4="Actual",SUMIF(BS!$B:$B,'Consolidated 3 Statement'!$B124,BS!M:M),M124)</f>
        <v>11281.09</v>
      </c>
      <c r="O124" s="33">
        <f>IF(O$4="Actual",SUMIF(BS!$B:$B,'Consolidated 3 Statement'!$B124,BS!N:N),N124)</f>
        <v>47533.19</v>
      </c>
      <c r="P124" s="34">
        <f>IF(P$4="Actual",SUMIF(BS!$B:$B,'Consolidated 3 Statement'!$B124,BS!O:O),O124)</f>
        <v>48901.24</v>
      </c>
      <c r="Q124" s="33">
        <f>IF(Q$4="Actual",SUMIF(BS!$B:$B,'Consolidated 3 Statement'!$B124,BS!P:P),P124)</f>
        <v>22828.79</v>
      </c>
      <c r="R124" s="33">
        <f>IF(R$4="Actual",SUMIF(BS!$B:$B,'Consolidated 3 Statement'!$B124,BS!Q:Q),Q124)</f>
        <v>24053.68</v>
      </c>
      <c r="S124" s="33">
        <f>IF(S$4="Actual",SUMIF(BS!$B:$B,'Consolidated 3 Statement'!$B124,BS!R:R),R124)</f>
        <v>21820.39</v>
      </c>
      <c r="T124" s="33">
        <f>IF(T$4="Actual",SUMIF(BS!$B:$B,'Consolidated 3 Statement'!$B124,BS!S:S),S124)</f>
        <v>22619.15</v>
      </c>
      <c r="U124" s="33">
        <f>IF(U$4="Actual",SUMIF(BS!$B:$B,'Consolidated 3 Statement'!$B124,BS!T:T),T124)</f>
        <v>14477.89</v>
      </c>
      <c r="V124" s="33">
        <f>IF(V$4="Actual",SUMIF(BS!$B:$B,'Consolidated 3 Statement'!$B124,BS!U:U),U124)</f>
        <v>28217.190000000002</v>
      </c>
      <c r="W124" s="33">
        <f>IF(W$4="Actual",SUMIF(BS!$B:$B,'Consolidated 3 Statement'!$B124,BS!V:V),V124)</f>
        <v>73108.69</v>
      </c>
      <c r="X124" s="33">
        <f>IF(X$4="Actual",SUMIF(BS!$B:$B,'Consolidated 3 Statement'!$B124,BS!W:W),W124)</f>
        <v>11909</v>
      </c>
      <c r="Y124" s="33">
        <f>IF(Y$4="Actual",SUMIF(BS!$B:$B,'Consolidated 3 Statement'!$B124,BS!X:X),X124)</f>
        <v>33843.72</v>
      </c>
      <c r="Z124" s="33">
        <f>IF(Z$4="Actual",SUMIF(BS!$B:$B,'Consolidated 3 Statement'!$B124,BS!Y:Y),Y124)</f>
        <v>41351.81</v>
      </c>
      <c r="AA124" s="33">
        <f>IF(AA$4="Actual",SUMIF(BS!$B:$B,'Consolidated 3 Statement'!$B124,BS!Z:Z),Z124)</f>
        <v>46061.75</v>
      </c>
      <c r="AB124" s="34">
        <f>IF(AB$4="Actual",SUMIF(BS!$B:$B,'Consolidated 3 Statement'!$B124,BS!AA:AA),AA124)</f>
        <v>35477.699999999997</v>
      </c>
      <c r="AC124" s="33">
        <f>IF(AC$4="Actual",SUMIF(BS!$B:$B,'Consolidated 3 Statement'!$B124,BS!AB:AB),AB124)</f>
        <v>34117.58</v>
      </c>
      <c r="AD124" s="33">
        <f>IF(AD$4="Actual",SUMIF(BS!$B:$B,'Consolidated 3 Statement'!$B124,BS!AC:AC),AC124)</f>
        <v>34117.58</v>
      </c>
      <c r="AE124" s="33">
        <f>IF(AE$4="Actual",SUMIF(BS!$B:$B,'Consolidated 3 Statement'!$B124,BS!AD:AD),AD124)</f>
        <v>34117.58</v>
      </c>
      <c r="AF124" s="33">
        <f>IF(AF$4="Actual",SUMIF(BS!$B:$B,'Consolidated 3 Statement'!$B124,BS!AE:AE),AE124)</f>
        <v>34117.58</v>
      </c>
      <c r="AG124" s="33">
        <f>IF(AG$4="Actual",SUMIF(BS!$B:$B,'Consolidated 3 Statement'!$B124,BS!AF:AF),AF124)</f>
        <v>34117.58</v>
      </c>
      <c r="AH124" s="33">
        <f>IF(AH$4="Actual",SUMIF(BS!$B:$B,'Consolidated 3 Statement'!$B124,BS!AG:AG),AG124)</f>
        <v>34117.58</v>
      </c>
      <c r="AI124" s="33">
        <f>IF(AI$4="Actual",SUMIF(BS!$B:$B,'Consolidated 3 Statement'!$B124,BS!AH:AH),AH124)</f>
        <v>34117.58</v>
      </c>
      <c r="AJ124" s="33">
        <f>IF(AJ$4="Actual",SUMIF(BS!$B:$B,'Consolidated 3 Statement'!$B124,BS!AI:AI),AI124)</f>
        <v>34117.58</v>
      </c>
      <c r="AK124" s="33">
        <f>IF(AK$4="Actual",SUMIF(BS!$B:$B,'Consolidated 3 Statement'!$B124,BS!AJ:AJ),AJ124)</f>
        <v>34117.58</v>
      </c>
      <c r="AL124" s="33">
        <f>IF(AL$4="Actual",SUMIF(BS!$B:$B,'Consolidated 3 Statement'!$B124,BS!AK:AK),AK124)</f>
        <v>34117.58</v>
      </c>
      <c r="AM124" s="33">
        <f>IF(AM$4="Actual",SUMIF(BS!$B:$B,'Consolidated 3 Statement'!$B124,BS!AL:AL),AL124)</f>
        <v>34117.58</v>
      </c>
      <c r="AN124" s="34">
        <f>IF(AN$4="Actual",SUMIF(BS!$B:$B,'Consolidated 3 Statement'!$B124,BS!AM:AM),AM124)</f>
        <v>34117.58</v>
      </c>
      <c r="AO124" s="33">
        <f>IF(AO$4="Actual",SUMIF(BS!$B:$B,'Consolidated 3 Statement'!$B124,BS!AN:AN),AN124)</f>
        <v>34117.58</v>
      </c>
      <c r="AP124" s="33">
        <f>IF(AP$4="Actual",SUMIF(BS!$B:$B,'Consolidated 3 Statement'!$B124,BS!AO:AO),AO124)</f>
        <v>34117.58</v>
      </c>
      <c r="AQ124" s="33">
        <f>IF(AQ$4="Actual",SUMIF(BS!$B:$B,'Consolidated 3 Statement'!$B124,BS!AP:AP),AP124)</f>
        <v>34117.58</v>
      </c>
      <c r="AR124" s="33">
        <f>IF(AR$4="Actual",SUMIF(BS!$B:$B,'Consolidated 3 Statement'!$B124,BS!AQ:AQ),AQ124)</f>
        <v>34117.58</v>
      </c>
      <c r="AS124" s="33">
        <f>IF(AS$4="Actual",SUMIF(BS!$B:$B,'Consolidated 3 Statement'!$B124,BS!AR:AR),AR124)</f>
        <v>34117.58</v>
      </c>
      <c r="AT124" s="33">
        <f>IF(AT$4="Actual",SUMIF(BS!$B:$B,'Consolidated 3 Statement'!$B124,BS!AS:AS),AS124)</f>
        <v>34117.58</v>
      </c>
      <c r="AU124" s="33">
        <f>IF(AU$4="Actual",SUMIF(BS!$B:$B,'Consolidated 3 Statement'!$B124,BS!AT:AT),AT124)</f>
        <v>34117.58</v>
      </c>
      <c r="AV124" s="33">
        <f>IF(AV$4="Actual",SUMIF(BS!$B:$B,'Consolidated 3 Statement'!$B124,BS!AU:AU),AU124)</f>
        <v>34117.58</v>
      </c>
      <c r="AW124" s="33">
        <f>IF(AW$4="Actual",SUMIF(BS!$B:$B,'Consolidated 3 Statement'!$B124,BS!AV:AV),AV124)</f>
        <v>34117.58</v>
      </c>
      <c r="AX124" s="33">
        <f>IF(AX$4="Actual",SUMIF(BS!$B:$B,'Consolidated 3 Statement'!$B124,BS!AW:AW),AW124)</f>
        <v>34117.58</v>
      </c>
      <c r="AY124" s="33">
        <f>IF(AY$4="Actual",SUMIF(BS!$B:$B,'Consolidated 3 Statement'!$B124,BS!AX:AX),AX124)</f>
        <v>34117.58</v>
      </c>
      <c r="AZ124" s="34">
        <f>IF(AZ$4="Actual",SUMIF(BS!$B:$B,'Consolidated 3 Statement'!$B124,BS!AY:AY),AY124)</f>
        <v>34117.58</v>
      </c>
      <c r="BA124" s="33">
        <f>IF(BA$4="Actual",SUMIF(BS!$B:$B,'Consolidated 3 Statement'!$B124,BS!AZ:AZ),AZ124)</f>
        <v>34117.58</v>
      </c>
      <c r="BB124" s="33">
        <f>IF(BB$4="Actual",SUMIF(BS!$B:$B,'Consolidated 3 Statement'!$B124,BS!BA:BA),BA124)</f>
        <v>34117.58</v>
      </c>
      <c r="BC124" s="33">
        <f>IF(BC$4="Actual",SUMIF(BS!$B:$B,'Consolidated 3 Statement'!$B124,BS!BB:BB),BB124)</f>
        <v>34117.58</v>
      </c>
      <c r="BD124" s="33">
        <f>IF(BD$4="Actual",SUMIF(BS!$B:$B,'Consolidated 3 Statement'!$B124,BS!BC:BC),BC124)</f>
        <v>34117.58</v>
      </c>
      <c r="BE124" s="33">
        <f>IF(BE$4="Actual",SUMIF(BS!$B:$B,'Consolidated 3 Statement'!$B124,BS!BD:BD),BD124)</f>
        <v>34117.58</v>
      </c>
      <c r="BF124" s="33">
        <f>IF(BF$4="Actual",SUMIF(BS!$B:$B,'Consolidated 3 Statement'!$B124,BS!BE:BE),BE124)</f>
        <v>34117.58</v>
      </c>
      <c r="BG124" s="33">
        <f>IF(BG$4="Actual",SUMIF(BS!$B:$B,'Consolidated 3 Statement'!$B124,BS!BF:BF),BF124)</f>
        <v>34117.58</v>
      </c>
      <c r="BH124" s="33">
        <f>IF(BH$4="Actual",SUMIF(BS!$B:$B,'Consolidated 3 Statement'!$B124,BS!BG:BG),BG124)</f>
        <v>34117.58</v>
      </c>
      <c r="BI124" s="33">
        <f>IF(BI$4="Actual",SUMIF(BS!$B:$B,'Consolidated 3 Statement'!$B124,BS!BH:BH),BH124)</f>
        <v>34117.58</v>
      </c>
      <c r="BJ124" s="33">
        <f>IF(BJ$4="Actual",SUMIF(BS!$B:$B,'Consolidated 3 Statement'!$B124,BS!BI:BI),BI124)</f>
        <v>34117.58</v>
      </c>
      <c r="BK124" s="33">
        <f>IF(BK$4="Actual",SUMIF(BS!$B:$B,'Consolidated 3 Statement'!$B124,BS!BJ:BJ),BJ124)</f>
        <v>34117.58</v>
      </c>
      <c r="BL124" s="34">
        <f>IF(BL$4="Actual",SUMIF(BS!$B:$B,'Consolidated 3 Statement'!$B124,BS!BK:BK),BK124)</f>
        <v>34117.58</v>
      </c>
      <c r="BM124" s="33">
        <f>IF(BM$4="Actual",SUMIF(BS!$B:$B,'Consolidated 3 Statement'!$B124,BS!BL:BL),BL124)</f>
        <v>34117.58</v>
      </c>
      <c r="BN124" s="33">
        <f>IF(BN$4="Actual",SUMIF(BS!$B:$B,'Consolidated 3 Statement'!$B124,BS!BM:BM),BM124)</f>
        <v>34117.58</v>
      </c>
      <c r="BO124" s="33">
        <f>IF(BO$4="Actual",SUMIF(BS!$B:$B,'Consolidated 3 Statement'!$B124,BS!BN:BN),BN124)</f>
        <v>34117.58</v>
      </c>
      <c r="BP124" s="33">
        <f>IF(BP$4="Actual",SUMIF(BS!$B:$B,'Consolidated 3 Statement'!$B124,BS!BO:BO),BO124)</f>
        <v>34117.58</v>
      </c>
      <c r="BQ124" s="33">
        <f>IF(BQ$4="Actual",SUMIF(BS!$B:$B,'Consolidated 3 Statement'!$B124,BS!BP:BP),BP124)</f>
        <v>34117.58</v>
      </c>
      <c r="BR124" s="33">
        <f>IF(BR$4="Actual",SUMIF(BS!$B:$B,'Consolidated 3 Statement'!$B124,BS!BQ:BQ),BQ124)</f>
        <v>34117.58</v>
      </c>
      <c r="BS124" s="33">
        <f>IF(BS$4="Actual",SUMIF(BS!$B:$B,'Consolidated 3 Statement'!$B124,BS!BR:BR),BR124)</f>
        <v>34117.58</v>
      </c>
      <c r="BT124" s="33">
        <f>IF(BT$4="Actual",SUMIF(BS!$B:$B,'Consolidated 3 Statement'!$B124,BS!BS:BS),BS124)</f>
        <v>34117.58</v>
      </c>
      <c r="BU124" s="33">
        <f>IF(BU$4="Actual",SUMIF(BS!$B:$B,'Consolidated 3 Statement'!$B124,BS!BT:BT),BT124)</f>
        <v>34117.58</v>
      </c>
      <c r="BV124" s="33">
        <f>IF(BV$4="Actual",SUMIF(BS!$B:$B,'Consolidated 3 Statement'!$B124,BS!BU:BU),BU124)</f>
        <v>34117.58</v>
      </c>
      <c r="BW124" s="33">
        <f>IF(BW$4="Actual",SUMIF(BS!$B:$B,'Consolidated 3 Statement'!$B124,BS!BV:BV),BV124)</f>
        <v>34117.58</v>
      </c>
      <c r="BX124" s="34">
        <f>IF(BX$4="Actual",SUMIF(BS!$B:$B,'Consolidated 3 Statement'!$B124,BS!BW:BW),BW124)</f>
        <v>34117.58</v>
      </c>
      <c r="BY124" s="25"/>
      <c r="BZ124" s="24">
        <f t="shared" si="386"/>
        <v>48901.24</v>
      </c>
      <c r="CA124" s="24">
        <f t="shared" si="387"/>
        <v>35477.699999999997</v>
      </c>
      <c r="CB124" s="24">
        <f t="shared" si="388"/>
        <v>34117.58</v>
      </c>
      <c r="CC124" s="24">
        <f t="shared" si="389"/>
        <v>34117.58</v>
      </c>
      <c r="CD124" s="24">
        <f t="shared" si="390"/>
        <v>34117.58</v>
      </c>
      <c r="CE124" s="24">
        <f t="shared" si="391"/>
        <v>34117.58</v>
      </c>
      <c r="CF124" s="152"/>
    </row>
    <row r="125" spans="2:84" ht="12.75" customHeight="1" x14ac:dyDescent="0.3">
      <c r="B125" s="605" t="s">
        <v>232</v>
      </c>
      <c r="C125" s="126" t="s">
        <v>184</v>
      </c>
      <c r="D125" s="605"/>
      <c r="E125" s="33">
        <f>IF(E$4="Actual",SUMIF(BS!$B:$B,'Consolidated 3 Statement'!$B125,BS!D:D),D125)</f>
        <v>0</v>
      </c>
      <c r="F125" s="33">
        <f>IF(F$4="Actual",SUMIF(BS!$B:$B,'Consolidated 3 Statement'!$B125,BS!E:E),E125)</f>
        <v>0</v>
      </c>
      <c r="G125" s="33">
        <f>IF(G$4="Actual",SUMIF(BS!$B:$B,'Consolidated 3 Statement'!$B125,BS!F:F),F125)</f>
        <v>-2680.36</v>
      </c>
      <c r="H125" s="33">
        <f>IF(H$4="Actual",SUMIF(BS!$B:$B,'Consolidated 3 Statement'!$B125,BS!G:G),G125)</f>
        <v>0</v>
      </c>
      <c r="I125" s="33">
        <f>IF(I$4="Actual",SUMIF(BS!$B:$B,'Consolidated 3 Statement'!$B125,BS!H:H),H125)</f>
        <v>0</v>
      </c>
      <c r="J125" s="33">
        <f>IF(J$4="Actual",SUMIF(BS!$B:$B,'Consolidated 3 Statement'!$B125,BS!I:I),I125)</f>
        <v>-3072.45</v>
      </c>
      <c r="K125" s="33">
        <f>IF(K$4="Actual",SUMIF(BS!$B:$B,'Consolidated 3 Statement'!$B125,BS!J:J),J125)</f>
        <v>0</v>
      </c>
      <c r="L125" s="33">
        <f>IF(L$4="Actual",SUMIF(BS!$B:$B,'Consolidated 3 Statement'!$B125,BS!K:K),K125)</f>
        <v>0</v>
      </c>
      <c r="M125" s="33">
        <f>IF(M$4="Actual",SUMIF(BS!$B:$B,'Consolidated 3 Statement'!$B125,BS!L:L),L125)</f>
        <v>-3824.21</v>
      </c>
      <c r="N125" s="33">
        <f>IF(N$4="Actual",SUMIF(BS!$B:$B,'Consolidated 3 Statement'!$B125,BS!M:M),M125)</f>
        <v>0</v>
      </c>
      <c r="O125" s="33">
        <f>IF(O$4="Actual",SUMIF(BS!$B:$B,'Consolidated 3 Statement'!$B125,BS!N:N),N125)</f>
        <v>-3747.7</v>
      </c>
      <c r="P125" s="34">
        <f>IF(P$4="Actual",SUMIF(BS!$B:$B,'Consolidated 3 Statement'!$B125,BS!O:O),O125)</f>
        <v>0</v>
      </c>
      <c r="Q125" s="33">
        <f>IF(Q$4="Actual",SUMIF(BS!$B:$B,'Consolidated 3 Statement'!$B125,BS!P:P),P125)</f>
        <v>0</v>
      </c>
      <c r="R125" s="33">
        <f>IF(R$4="Actual",SUMIF(BS!$B:$B,'Consolidated 3 Statement'!$B125,BS!Q:Q),Q125)</f>
        <v>0</v>
      </c>
      <c r="S125" s="33">
        <f>IF(S$4="Actual",SUMIF(BS!$B:$B,'Consolidated 3 Statement'!$B125,BS!R:R),R125)</f>
        <v>-687.83</v>
      </c>
      <c r="T125" s="33">
        <f>IF(T$4="Actual",SUMIF(BS!$B:$B,'Consolidated 3 Statement'!$B125,BS!S:S),S125)</f>
        <v>0</v>
      </c>
      <c r="U125" s="33">
        <f>IF(U$4="Actual",SUMIF(BS!$B:$B,'Consolidated 3 Statement'!$B125,BS!T:T),T125)</f>
        <v>-5473.91</v>
      </c>
      <c r="V125" s="33">
        <f>IF(V$4="Actual",SUMIF(BS!$B:$B,'Consolidated 3 Statement'!$B125,BS!U:U),U125)</f>
        <v>-5312.16</v>
      </c>
      <c r="W125" s="33">
        <f>IF(W$4="Actual",SUMIF(BS!$B:$B,'Consolidated 3 Statement'!$B125,BS!V:V),V125)</f>
        <v>0</v>
      </c>
      <c r="X125" s="33">
        <f>IF(X$4="Actual",SUMIF(BS!$B:$B,'Consolidated 3 Statement'!$B125,BS!W:W),W125)</f>
        <v>0</v>
      </c>
      <c r="Y125" s="33">
        <f>IF(Y$4="Actual",SUMIF(BS!$B:$B,'Consolidated 3 Statement'!$B125,BS!X:X),X125)</f>
        <v>0</v>
      </c>
      <c r="Z125" s="33">
        <f>IF(Z$4="Actual",SUMIF(BS!$B:$B,'Consolidated 3 Statement'!$B125,BS!Y:Y),Y125)</f>
        <v>0</v>
      </c>
      <c r="AA125" s="33">
        <f>IF(AA$4="Actual",SUMIF(BS!$B:$B,'Consolidated 3 Statement'!$B125,BS!Z:Z),Z125)</f>
        <v>-6049.3</v>
      </c>
      <c r="AB125" s="34">
        <f>IF(AB$4="Actual",SUMIF(BS!$B:$B,'Consolidated 3 Statement'!$B125,BS!AA:AA),AA125)</f>
        <v>0</v>
      </c>
      <c r="AC125" s="33">
        <f>IF(AC$4="Actual",SUMIF(BS!$B:$B,'Consolidated 3 Statement'!$B125,BS!AB:AB),AB125)</f>
        <v>-41095.01</v>
      </c>
      <c r="AD125" s="33">
        <f>IF(AD$4="Actual",SUMIF(BS!$B:$B,'Consolidated 3 Statement'!$B125,BS!AC:AC),AC125)</f>
        <v>-41095.01</v>
      </c>
      <c r="AE125" s="33">
        <f>IF(AE$4="Actual",SUMIF(BS!$B:$B,'Consolidated 3 Statement'!$B125,BS!AD:AD),AD125)</f>
        <v>-41095.01</v>
      </c>
      <c r="AF125" s="33">
        <f>IF(AF$4="Actual",SUMIF(BS!$B:$B,'Consolidated 3 Statement'!$B125,BS!AE:AE),AE125)</f>
        <v>-41095.01</v>
      </c>
      <c r="AG125" s="33">
        <f>IF(AG$4="Actual",SUMIF(BS!$B:$B,'Consolidated 3 Statement'!$B125,BS!AF:AF),AF125)</f>
        <v>-41095.01</v>
      </c>
      <c r="AH125" s="33">
        <f>IF(AH$4="Actual",SUMIF(BS!$B:$B,'Consolidated 3 Statement'!$B125,BS!AG:AG),AG125)</f>
        <v>-41095.01</v>
      </c>
      <c r="AI125" s="33">
        <f>IF(AI$4="Actual",SUMIF(BS!$B:$B,'Consolidated 3 Statement'!$B125,BS!AH:AH),AH125)</f>
        <v>-41095.01</v>
      </c>
      <c r="AJ125" s="33">
        <f>IF(AJ$4="Actual",SUMIF(BS!$B:$B,'Consolidated 3 Statement'!$B125,BS!AI:AI),AI125)</f>
        <v>-41095.01</v>
      </c>
      <c r="AK125" s="33">
        <f>IF(AK$4="Actual",SUMIF(BS!$B:$B,'Consolidated 3 Statement'!$B125,BS!AJ:AJ),AJ125)</f>
        <v>-41095.01</v>
      </c>
      <c r="AL125" s="33">
        <f>IF(AL$4="Actual",SUMIF(BS!$B:$B,'Consolidated 3 Statement'!$B125,BS!AK:AK),AK125)</f>
        <v>-41095.01</v>
      </c>
      <c r="AM125" s="33">
        <f>IF(AM$4="Actual",SUMIF(BS!$B:$B,'Consolidated 3 Statement'!$B125,BS!AL:AL),AL125)</f>
        <v>-41095.01</v>
      </c>
      <c r="AN125" s="34">
        <f>IF(AN$4="Actual",SUMIF(BS!$B:$B,'Consolidated 3 Statement'!$B125,BS!AM:AM),AM125)</f>
        <v>-41095.01</v>
      </c>
      <c r="AO125" s="33">
        <f>IF(AO$4="Actual",SUMIF(BS!$B:$B,'Consolidated 3 Statement'!$B125,BS!AN:AN),AN125)</f>
        <v>-41095.01</v>
      </c>
      <c r="AP125" s="33">
        <f>IF(AP$4="Actual",SUMIF(BS!$B:$B,'Consolidated 3 Statement'!$B125,BS!AO:AO),AO125)</f>
        <v>-41095.01</v>
      </c>
      <c r="AQ125" s="33">
        <f>IF(AQ$4="Actual",SUMIF(BS!$B:$B,'Consolidated 3 Statement'!$B125,BS!AP:AP),AP125)</f>
        <v>-41095.01</v>
      </c>
      <c r="AR125" s="33">
        <f>IF(AR$4="Actual",SUMIF(BS!$B:$B,'Consolidated 3 Statement'!$B125,BS!AQ:AQ),AQ125)</f>
        <v>-41095.01</v>
      </c>
      <c r="AS125" s="33">
        <f>IF(AS$4="Actual",SUMIF(BS!$B:$B,'Consolidated 3 Statement'!$B125,BS!AR:AR),AR125)</f>
        <v>-41095.01</v>
      </c>
      <c r="AT125" s="33">
        <f>IF(AT$4="Actual",SUMIF(BS!$B:$B,'Consolidated 3 Statement'!$B125,BS!AS:AS),AS125)</f>
        <v>-41095.01</v>
      </c>
      <c r="AU125" s="33">
        <f>IF(AU$4="Actual",SUMIF(BS!$B:$B,'Consolidated 3 Statement'!$B125,BS!AT:AT),AT125)</f>
        <v>-41095.01</v>
      </c>
      <c r="AV125" s="33">
        <f>IF(AV$4="Actual",SUMIF(BS!$B:$B,'Consolidated 3 Statement'!$B125,BS!AU:AU),AU125)</f>
        <v>-41095.01</v>
      </c>
      <c r="AW125" s="33">
        <f>IF(AW$4="Actual",SUMIF(BS!$B:$B,'Consolidated 3 Statement'!$B125,BS!AV:AV),AV125)</f>
        <v>-41095.01</v>
      </c>
      <c r="AX125" s="33">
        <f>IF(AX$4="Actual",SUMIF(BS!$B:$B,'Consolidated 3 Statement'!$B125,BS!AW:AW),AW125)</f>
        <v>-41095.01</v>
      </c>
      <c r="AY125" s="33">
        <f>IF(AY$4="Actual",SUMIF(BS!$B:$B,'Consolidated 3 Statement'!$B125,BS!AX:AX),AX125)</f>
        <v>-41095.01</v>
      </c>
      <c r="AZ125" s="34">
        <f>IF(AZ$4="Actual",SUMIF(BS!$B:$B,'Consolidated 3 Statement'!$B125,BS!AY:AY),AY125)</f>
        <v>-41095.01</v>
      </c>
      <c r="BA125" s="33">
        <f>IF(BA$4="Actual",SUMIF(BS!$B:$B,'Consolidated 3 Statement'!$B125,BS!AZ:AZ),AZ125)</f>
        <v>-41095.01</v>
      </c>
      <c r="BB125" s="33">
        <f>IF(BB$4="Actual",SUMIF(BS!$B:$B,'Consolidated 3 Statement'!$B125,BS!BA:BA),BA125)</f>
        <v>-41095.01</v>
      </c>
      <c r="BC125" s="33">
        <f>IF(BC$4="Actual",SUMIF(BS!$B:$B,'Consolidated 3 Statement'!$B125,BS!BB:BB),BB125)</f>
        <v>-41095.01</v>
      </c>
      <c r="BD125" s="33">
        <f>IF(BD$4="Actual",SUMIF(BS!$B:$B,'Consolidated 3 Statement'!$B125,BS!BC:BC),BC125)</f>
        <v>-41095.01</v>
      </c>
      <c r="BE125" s="33">
        <f>IF(BE$4="Actual",SUMIF(BS!$B:$B,'Consolidated 3 Statement'!$B125,BS!BD:BD),BD125)</f>
        <v>-41095.01</v>
      </c>
      <c r="BF125" s="33">
        <f>IF(BF$4="Actual",SUMIF(BS!$B:$B,'Consolidated 3 Statement'!$B125,BS!BE:BE),BE125)</f>
        <v>-41095.01</v>
      </c>
      <c r="BG125" s="33">
        <f>IF(BG$4="Actual",SUMIF(BS!$B:$B,'Consolidated 3 Statement'!$B125,BS!BF:BF),BF125)</f>
        <v>-41095.01</v>
      </c>
      <c r="BH125" s="33">
        <f>IF(BH$4="Actual",SUMIF(BS!$B:$B,'Consolidated 3 Statement'!$B125,BS!BG:BG),BG125)</f>
        <v>-41095.01</v>
      </c>
      <c r="BI125" s="33">
        <f>IF(BI$4="Actual",SUMIF(BS!$B:$B,'Consolidated 3 Statement'!$B125,BS!BH:BH),BH125)</f>
        <v>-41095.01</v>
      </c>
      <c r="BJ125" s="33">
        <f>IF(BJ$4="Actual",SUMIF(BS!$B:$B,'Consolidated 3 Statement'!$B125,BS!BI:BI),BI125)</f>
        <v>-41095.01</v>
      </c>
      <c r="BK125" s="33">
        <f>IF(BK$4="Actual",SUMIF(BS!$B:$B,'Consolidated 3 Statement'!$B125,BS!BJ:BJ),BJ125)</f>
        <v>-41095.01</v>
      </c>
      <c r="BL125" s="34">
        <f>IF(BL$4="Actual",SUMIF(BS!$B:$B,'Consolidated 3 Statement'!$B125,BS!BK:BK),BK125)</f>
        <v>-41095.01</v>
      </c>
      <c r="BM125" s="33">
        <f>IF(BM$4="Actual",SUMIF(BS!$B:$B,'Consolidated 3 Statement'!$B125,BS!BL:BL),BL125)</f>
        <v>-41095.01</v>
      </c>
      <c r="BN125" s="33">
        <f>IF(BN$4="Actual",SUMIF(BS!$B:$B,'Consolidated 3 Statement'!$B125,BS!BM:BM),BM125)</f>
        <v>-41095.01</v>
      </c>
      <c r="BO125" s="33">
        <f>IF(BO$4="Actual",SUMIF(BS!$B:$B,'Consolidated 3 Statement'!$B125,BS!BN:BN),BN125)</f>
        <v>-41095.01</v>
      </c>
      <c r="BP125" s="33">
        <f>IF(BP$4="Actual",SUMIF(BS!$B:$B,'Consolidated 3 Statement'!$B125,BS!BO:BO),BO125)</f>
        <v>-41095.01</v>
      </c>
      <c r="BQ125" s="33">
        <f>IF(BQ$4="Actual",SUMIF(BS!$B:$B,'Consolidated 3 Statement'!$B125,BS!BP:BP),BP125)</f>
        <v>-41095.01</v>
      </c>
      <c r="BR125" s="33">
        <f>IF(BR$4="Actual",SUMIF(BS!$B:$B,'Consolidated 3 Statement'!$B125,BS!BQ:BQ),BQ125)</f>
        <v>-41095.01</v>
      </c>
      <c r="BS125" s="33">
        <f>IF(BS$4="Actual",SUMIF(BS!$B:$B,'Consolidated 3 Statement'!$B125,BS!BR:BR),BR125)</f>
        <v>-41095.01</v>
      </c>
      <c r="BT125" s="33">
        <f>IF(BT$4="Actual",SUMIF(BS!$B:$B,'Consolidated 3 Statement'!$B125,BS!BS:BS),BS125)</f>
        <v>-41095.01</v>
      </c>
      <c r="BU125" s="33">
        <f>IF(BU$4="Actual",SUMIF(BS!$B:$B,'Consolidated 3 Statement'!$B125,BS!BT:BT),BT125)</f>
        <v>-41095.01</v>
      </c>
      <c r="BV125" s="33">
        <f>IF(BV$4="Actual",SUMIF(BS!$B:$B,'Consolidated 3 Statement'!$B125,BS!BU:BU),BU125)</f>
        <v>-41095.01</v>
      </c>
      <c r="BW125" s="33">
        <f>IF(BW$4="Actual",SUMIF(BS!$B:$B,'Consolidated 3 Statement'!$B125,BS!BV:BV),BV125)</f>
        <v>-41095.01</v>
      </c>
      <c r="BX125" s="34">
        <f>IF(BX$4="Actual",SUMIF(BS!$B:$B,'Consolidated 3 Statement'!$B125,BS!BW:BW),BW125)</f>
        <v>-41095.01</v>
      </c>
      <c r="BY125" s="25"/>
      <c r="BZ125" s="24">
        <f t="shared" si="386"/>
        <v>0</v>
      </c>
      <c r="CA125" s="24">
        <f t="shared" si="387"/>
        <v>0</v>
      </c>
      <c r="CB125" s="24">
        <f t="shared" si="388"/>
        <v>-41095.01</v>
      </c>
      <c r="CC125" s="24">
        <f t="shared" si="389"/>
        <v>-41095.01</v>
      </c>
      <c r="CD125" s="24">
        <f t="shared" si="390"/>
        <v>-41095.01</v>
      </c>
      <c r="CE125" s="24">
        <f t="shared" si="391"/>
        <v>-41095.01</v>
      </c>
      <c r="CF125" s="152"/>
    </row>
    <row r="126" spans="2:84" ht="12.75" customHeight="1" x14ac:dyDescent="0.3">
      <c r="B126" s="605" t="s">
        <v>233</v>
      </c>
      <c r="C126" s="126" t="s">
        <v>184</v>
      </c>
      <c r="D126" s="605"/>
      <c r="E126" s="33">
        <f>IF(E$4="Actual",SUMIF(BS!$B:$B,'Consolidated 3 Statement'!$B126,BS!D:D),D126)</f>
        <v>0</v>
      </c>
      <c r="F126" s="33">
        <f>IF(F$4="Actual",SUMIF(BS!$B:$B,'Consolidated 3 Statement'!$B126,BS!E:E),E126)</f>
        <v>0</v>
      </c>
      <c r="G126" s="33">
        <f>IF(G$4="Actual",SUMIF(BS!$B:$B,'Consolidated 3 Statement'!$B126,BS!F:F),F126)</f>
        <v>-4983.3900000000003</v>
      </c>
      <c r="H126" s="33">
        <f>IF(H$4="Actual",SUMIF(BS!$B:$B,'Consolidated 3 Statement'!$B126,BS!G:G),G126)</f>
        <v>0</v>
      </c>
      <c r="I126" s="33">
        <f>IF(I$4="Actual",SUMIF(BS!$B:$B,'Consolidated 3 Statement'!$B126,BS!H:H),H126)</f>
        <v>0</v>
      </c>
      <c r="J126" s="33">
        <f>IF(J$4="Actual",SUMIF(BS!$B:$B,'Consolidated 3 Statement'!$B126,BS!I:I),I126)</f>
        <v>-6123.44</v>
      </c>
      <c r="K126" s="33">
        <f>IF(K$4="Actual",SUMIF(BS!$B:$B,'Consolidated 3 Statement'!$B126,BS!J:J),J126)</f>
        <v>0</v>
      </c>
      <c r="L126" s="33">
        <f>IF(L$4="Actual",SUMIF(BS!$B:$B,'Consolidated 3 Statement'!$B126,BS!K:K),K126)</f>
        <v>0</v>
      </c>
      <c r="M126" s="33">
        <f>IF(M$4="Actual",SUMIF(BS!$B:$B,'Consolidated 3 Statement'!$B126,BS!L:L),L126)</f>
        <v>-6982.82</v>
      </c>
      <c r="N126" s="33">
        <f>IF(N$4="Actual",SUMIF(BS!$B:$B,'Consolidated 3 Statement'!$B126,BS!M:M),M126)</f>
        <v>0</v>
      </c>
      <c r="O126" s="33">
        <f>IF(O$4="Actual",SUMIF(BS!$B:$B,'Consolidated 3 Statement'!$B126,BS!N:N),N126)</f>
        <v>-7913.6</v>
      </c>
      <c r="P126" s="34">
        <f>IF(P$4="Actual",SUMIF(BS!$B:$B,'Consolidated 3 Statement'!$B126,BS!O:O),O126)</f>
        <v>0</v>
      </c>
      <c r="Q126" s="33">
        <f>IF(Q$4="Actual",SUMIF(BS!$B:$B,'Consolidated 3 Statement'!$B126,BS!P:P),P126)</f>
        <v>0</v>
      </c>
      <c r="R126" s="33">
        <f>IF(R$4="Actual",SUMIF(BS!$B:$B,'Consolidated 3 Statement'!$B126,BS!Q:Q),Q126)</f>
        <v>0</v>
      </c>
      <c r="S126" s="33">
        <f>IF(S$4="Actual",SUMIF(BS!$B:$B,'Consolidated 3 Statement'!$B126,BS!R:R),R126)</f>
        <v>-9084.5499999999993</v>
      </c>
      <c r="T126" s="33">
        <f>IF(T$4="Actual",SUMIF(BS!$B:$B,'Consolidated 3 Statement'!$B126,BS!S:S),S126)</f>
        <v>0</v>
      </c>
      <c r="U126" s="33">
        <f>IF(U$4="Actual",SUMIF(BS!$B:$B,'Consolidated 3 Statement'!$B126,BS!T:T),T126)</f>
        <v>-11085.1</v>
      </c>
      <c r="V126" s="33">
        <f>IF(V$4="Actual",SUMIF(BS!$B:$B,'Consolidated 3 Statement'!$B126,BS!U:U),U126)</f>
        <v>-11085.06</v>
      </c>
      <c r="W126" s="33">
        <f>IF(W$4="Actual",SUMIF(BS!$B:$B,'Consolidated 3 Statement'!$B126,BS!V:V),V126)</f>
        <v>0</v>
      </c>
      <c r="X126" s="33">
        <f>IF(X$4="Actual",SUMIF(BS!$B:$B,'Consolidated 3 Statement'!$B126,BS!W:W),W126)</f>
        <v>0</v>
      </c>
      <c r="Y126" s="33">
        <f>IF(Y$4="Actual",SUMIF(BS!$B:$B,'Consolidated 3 Statement'!$B126,BS!X:X),X126)</f>
        <v>0</v>
      </c>
      <c r="Z126" s="33">
        <f>IF(Z$4="Actual",SUMIF(BS!$B:$B,'Consolidated 3 Statement'!$B126,BS!Y:Y),Y126)</f>
        <v>0</v>
      </c>
      <c r="AA126" s="33">
        <f>IF(AA$4="Actual",SUMIF(BS!$B:$B,'Consolidated 3 Statement'!$B126,BS!Z:Z),Z126)</f>
        <v>-14127.35</v>
      </c>
      <c r="AB126" s="34">
        <f>IF(AB$4="Actual",SUMIF(BS!$B:$B,'Consolidated 3 Statement'!$B126,BS!AA:AA),AA126)</f>
        <v>850</v>
      </c>
      <c r="AC126" s="33">
        <f>IF(AC$4="Actual",SUMIF(BS!$B:$B,'Consolidated 3 Statement'!$B126,BS!AB:AB),AB126)</f>
        <v>-15524.47</v>
      </c>
      <c r="AD126" s="33">
        <f>IF(AD$4="Actual",SUMIF(BS!$B:$B,'Consolidated 3 Statement'!$B126,BS!AC:AC),AC126)</f>
        <v>-15524.47</v>
      </c>
      <c r="AE126" s="33">
        <f>IF(AE$4="Actual",SUMIF(BS!$B:$B,'Consolidated 3 Statement'!$B126,BS!AD:AD),AD126)</f>
        <v>-15524.47</v>
      </c>
      <c r="AF126" s="33">
        <f>IF(AF$4="Actual",SUMIF(BS!$B:$B,'Consolidated 3 Statement'!$B126,BS!AE:AE),AE126)</f>
        <v>-15524.47</v>
      </c>
      <c r="AG126" s="33">
        <f>IF(AG$4="Actual",SUMIF(BS!$B:$B,'Consolidated 3 Statement'!$B126,BS!AF:AF),AF126)</f>
        <v>-15524.47</v>
      </c>
      <c r="AH126" s="33">
        <f>IF(AH$4="Actual",SUMIF(BS!$B:$B,'Consolidated 3 Statement'!$B126,BS!AG:AG),AG126)</f>
        <v>-15524.47</v>
      </c>
      <c r="AI126" s="33">
        <f>IF(AI$4="Actual",SUMIF(BS!$B:$B,'Consolidated 3 Statement'!$B126,BS!AH:AH),AH126)</f>
        <v>-15524.47</v>
      </c>
      <c r="AJ126" s="33">
        <f>IF(AJ$4="Actual",SUMIF(BS!$B:$B,'Consolidated 3 Statement'!$B126,BS!AI:AI),AI126)</f>
        <v>-15524.47</v>
      </c>
      <c r="AK126" s="33">
        <f>IF(AK$4="Actual",SUMIF(BS!$B:$B,'Consolidated 3 Statement'!$B126,BS!AJ:AJ),AJ126)</f>
        <v>-15524.47</v>
      </c>
      <c r="AL126" s="33">
        <f>IF(AL$4="Actual",SUMIF(BS!$B:$B,'Consolidated 3 Statement'!$B126,BS!AK:AK),AK126)</f>
        <v>-15524.47</v>
      </c>
      <c r="AM126" s="33">
        <f>IF(AM$4="Actual",SUMIF(BS!$B:$B,'Consolidated 3 Statement'!$B126,BS!AL:AL),AL126)</f>
        <v>-15524.47</v>
      </c>
      <c r="AN126" s="34">
        <f>IF(AN$4="Actual",SUMIF(BS!$B:$B,'Consolidated 3 Statement'!$B126,BS!AM:AM),AM126)</f>
        <v>-15524.47</v>
      </c>
      <c r="AO126" s="33">
        <f>IF(AO$4="Actual",SUMIF(BS!$B:$B,'Consolidated 3 Statement'!$B126,BS!AN:AN),AN126)</f>
        <v>-15524.47</v>
      </c>
      <c r="AP126" s="33">
        <f>IF(AP$4="Actual",SUMIF(BS!$B:$B,'Consolidated 3 Statement'!$B126,BS!AO:AO),AO126)</f>
        <v>-15524.47</v>
      </c>
      <c r="AQ126" s="33">
        <f>IF(AQ$4="Actual",SUMIF(BS!$B:$B,'Consolidated 3 Statement'!$B126,BS!AP:AP),AP126)</f>
        <v>-15524.47</v>
      </c>
      <c r="AR126" s="33">
        <f>IF(AR$4="Actual",SUMIF(BS!$B:$B,'Consolidated 3 Statement'!$B126,BS!AQ:AQ),AQ126)</f>
        <v>-15524.47</v>
      </c>
      <c r="AS126" s="33">
        <f>IF(AS$4="Actual",SUMIF(BS!$B:$B,'Consolidated 3 Statement'!$B126,BS!AR:AR),AR126)</f>
        <v>-15524.47</v>
      </c>
      <c r="AT126" s="33">
        <f>IF(AT$4="Actual",SUMIF(BS!$B:$B,'Consolidated 3 Statement'!$B126,BS!AS:AS),AS126)</f>
        <v>-15524.47</v>
      </c>
      <c r="AU126" s="33">
        <f>IF(AU$4="Actual",SUMIF(BS!$B:$B,'Consolidated 3 Statement'!$B126,BS!AT:AT),AT126)</f>
        <v>-15524.47</v>
      </c>
      <c r="AV126" s="33">
        <f>IF(AV$4="Actual",SUMIF(BS!$B:$B,'Consolidated 3 Statement'!$B126,BS!AU:AU),AU126)</f>
        <v>-15524.47</v>
      </c>
      <c r="AW126" s="33">
        <f>IF(AW$4="Actual",SUMIF(BS!$B:$B,'Consolidated 3 Statement'!$B126,BS!AV:AV),AV126)</f>
        <v>-15524.47</v>
      </c>
      <c r="AX126" s="33">
        <f>IF(AX$4="Actual",SUMIF(BS!$B:$B,'Consolidated 3 Statement'!$B126,BS!AW:AW),AW126)</f>
        <v>-15524.47</v>
      </c>
      <c r="AY126" s="33">
        <f>IF(AY$4="Actual",SUMIF(BS!$B:$B,'Consolidated 3 Statement'!$B126,BS!AX:AX),AX126)</f>
        <v>-15524.47</v>
      </c>
      <c r="AZ126" s="34">
        <f>IF(AZ$4="Actual",SUMIF(BS!$B:$B,'Consolidated 3 Statement'!$B126,BS!AY:AY),AY126)</f>
        <v>-15524.47</v>
      </c>
      <c r="BA126" s="33">
        <f>IF(BA$4="Actual",SUMIF(BS!$B:$B,'Consolidated 3 Statement'!$B126,BS!AZ:AZ),AZ126)</f>
        <v>-15524.47</v>
      </c>
      <c r="BB126" s="33">
        <f>IF(BB$4="Actual",SUMIF(BS!$B:$B,'Consolidated 3 Statement'!$B126,BS!BA:BA),BA126)</f>
        <v>-15524.47</v>
      </c>
      <c r="BC126" s="33">
        <f>IF(BC$4="Actual",SUMIF(BS!$B:$B,'Consolidated 3 Statement'!$B126,BS!BB:BB),BB126)</f>
        <v>-15524.47</v>
      </c>
      <c r="BD126" s="33">
        <f>IF(BD$4="Actual",SUMIF(BS!$B:$B,'Consolidated 3 Statement'!$B126,BS!BC:BC),BC126)</f>
        <v>-15524.47</v>
      </c>
      <c r="BE126" s="33">
        <f>IF(BE$4="Actual",SUMIF(BS!$B:$B,'Consolidated 3 Statement'!$B126,BS!BD:BD),BD126)</f>
        <v>-15524.47</v>
      </c>
      <c r="BF126" s="33">
        <f>IF(BF$4="Actual",SUMIF(BS!$B:$B,'Consolidated 3 Statement'!$B126,BS!BE:BE),BE126)</f>
        <v>-15524.47</v>
      </c>
      <c r="BG126" s="33">
        <f>IF(BG$4="Actual",SUMIF(BS!$B:$B,'Consolidated 3 Statement'!$B126,BS!BF:BF),BF126)</f>
        <v>-15524.47</v>
      </c>
      <c r="BH126" s="33">
        <f>IF(BH$4="Actual",SUMIF(BS!$B:$B,'Consolidated 3 Statement'!$B126,BS!BG:BG),BG126)</f>
        <v>-15524.47</v>
      </c>
      <c r="BI126" s="33">
        <f>IF(BI$4="Actual",SUMIF(BS!$B:$B,'Consolidated 3 Statement'!$B126,BS!BH:BH),BH126)</f>
        <v>-15524.47</v>
      </c>
      <c r="BJ126" s="33">
        <f>IF(BJ$4="Actual",SUMIF(BS!$B:$B,'Consolidated 3 Statement'!$B126,BS!BI:BI),BI126)</f>
        <v>-15524.47</v>
      </c>
      <c r="BK126" s="33">
        <f>IF(BK$4="Actual",SUMIF(BS!$B:$B,'Consolidated 3 Statement'!$B126,BS!BJ:BJ),BJ126)</f>
        <v>-15524.47</v>
      </c>
      <c r="BL126" s="34">
        <f>IF(BL$4="Actual",SUMIF(BS!$B:$B,'Consolidated 3 Statement'!$B126,BS!BK:BK),BK126)</f>
        <v>-15524.47</v>
      </c>
      <c r="BM126" s="33">
        <f>IF(BM$4="Actual",SUMIF(BS!$B:$B,'Consolidated 3 Statement'!$B126,BS!BL:BL),BL126)</f>
        <v>-15524.47</v>
      </c>
      <c r="BN126" s="33">
        <f>IF(BN$4="Actual",SUMIF(BS!$B:$B,'Consolidated 3 Statement'!$B126,BS!BM:BM),BM126)</f>
        <v>-15524.47</v>
      </c>
      <c r="BO126" s="33">
        <f>IF(BO$4="Actual",SUMIF(BS!$B:$B,'Consolidated 3 Statement'!$B126,BS!BN:BN),BN126)</f>
        <v>-15524.47</v>
      </c>
      <c r="BP126" s="33">
        <f>IF(BP$4="Actual",SUMIF(BS!$B:$B,'Consolidated 3 Statement'!$B126,BS!BO:BO),BO126)</f>
        <v>-15524.47</v>
      </c>
      <c r="BQ126" s="33">
        <f>IF(BQ$4="Actual",SUMIF(BS!$B:$B,'Consolidated 3 Statement'!$B126,BS!BP:BP),BP126)</f>
        <v>-15524.47</v>
      </c>
      <c r="BR126" s="33">
        <f>IF(BR$4="Actual",SUMIF(BS!$B:$B,'Consolidated 3 Statement'!$B126,BS!BQ:BQ),BQ126)</f>
        <v>-15524.47</v>
      </c>
      <c r="BS126" s="33">
        <f>IF(BS$4="Actual",SUMIF(BS!$B:$B,'Consolidated 3 Statement'!$B126,BS!BR:BR),BR126)</f>
        <v>-15524.47</v>
      </c>
      <c r="BT126" s="33">
        <f>IF(BT$4="Actual",SUMIF(BS!$B:$B,'Consolidated 3 Statement'!$B126,BS!BS:BS),BS126)</f>
        <v>-15524.47</v>
      </c>
      <c r="BU126" s="33">
        <f>IF(BU$4="Actual",SUMIF(BS!$B:$B,'Consolidated 3 Statement'!$B126,BS!BT:BT),BT126)</f>
        <v>-15524.47</v>
      </c>
      <c r="BV126" s="33">
        <f>IF(BV$4="Actual",SUMIF(BS!$B:$B,'Consolidated 3 Statement'!$B126,BS!BU:BU),BU126)</f>
        <v>-15524.47</v>
      </c>
      <c r="BW126" s="33">
        <f>IF(BW$4="Actual",SUMIF(BS!$B:$B,'Consolidated 3 Statement'!$B126,BS!BV:BV),BV126)</f>
        <v>-15524.47</v>
      </c>
      <c r="BX126" s="34">
        <f>IF(BX$4="Actual",SUMIF(BS!$B:$B,'Consolidated 3 Statement'!$B126,BS!BW:BW),BW126)</f>
        <v>-15524.47</v>
      </c>
      <c r="BY126" s="25"/>
      <c r="BZ126" s="24">
        <f t="shared" si="386"/>
        <v>0</v>
      </c>
      <c r="CA126" s="24">
        <f t="shared" si="387"/>
        <v>850</v>
      </c>
      <c r="CB126" s="24">
        <f t="shared" si="388"/>
        <v>-15524.47</v>
      </c>
      <c r="CC126" s="24">
        <f t="shared" si="389"/>
        <v>-15524.47</v>
      </c>
      <c r="CD126" s="24">
        <f t="shared" si="390"/>
        <v>-15524.47</v>
      </c>
      <c r="CE126" s="24">
        <f t="shared" si="391"/>
        <v>-15524.47</v>
      </c>
      <c r="CF126" s="152"/>
    </row>
    <row r="127" spans="2:84" ht="12.75" hidden="1" customHeight="1" outlineLevel="1" x14ac:dyDescent="0.3">
      <c r="B127" s="250" t="s">
        <v>234</v>
      </c>
      <c r="C127" s="126" t="s">
        <v>180</v>
      </c>
      <c r="D127" s="605"/>
      <c r="E127" s="33">
        <f>IF(E$4="Actual",SUMIF(BS!$B:$B,'Consolidated 3 Statement'!$B127,BS!D:D),D127)</f>
        <v>0</v>
      </c>
      <c r="F127" s="33">
        <f>IF(F$4="Actual",SUMIF(BS!$B:$B,'Consolidated 3 Statement'!$B127,BS!E:E),E127)</f>
        <v>0</v>
      </c>
      <c r="G127" s="33">
        <f>IF(G$4="Actual",SUMIF(BS!$B:$B,'Consolidated 3 Statement'!$B127,BS!F:F),F127)</f>
        <v>0</v>
      </c>
      <c r="H127" s="33">
        <f>IF(H$4="Actual",SUMIF(BS!$B:$B,'Consolidated 3 Statement'!$B127,BS!G:G),G127)</f>
        <v>0</v>
      </c>
      <c r="I127" s="33">
        <f>IF(I$4="Actual",SUMIF(BS!$B:$B,'Consolidated 3 Statement'!$B127,BS!H:H),H127)</f>
        <v>0</v>
      </c>
      <c r="J127" s="33">
        <f>IF(J$4="Actual",SUMIF(BS!$B:$B,'Consolidated 3 Statement'!$B127,BS!I:I),I127)</f>
        <v>0</v>
      </c>
      <c r="K127" s="33">
        <f>IF(K$4="Actual",SUMIF(BS!$B:$B,'Consolidated 3 Statement'!$B127,BS!J:J),J127)</f>
        <v>0</v>
      </c>
      <c r="L127" s="33">
        <f>IF(L$4="Actual",SUMIF(BS!$B:$B,'Consolidated 3 Statement'!$B127,BS!K:K),K127)</f>
        <v>0</v>
      </c>
      <c r="M127" s="33">
        <f>IF(M$4="Actual",SUMIF(BS!$B:$B,'Consolidated 3 Statement'!$B127,BS!L:L),L127)</f>
        <v>0</v>
      </c>
      <c r="N127" s="33">
        <f>IF(N$4="Actual",SUMIF(BS!$B:$B,'Consolidated 3 Statement'!$B127,BS!M:M),M127)</f>
        <v>0</v>
      </c>
      <c r="O127" s="33">
        <f>IF(O$4="Actual",SUMIF(BS!$B:$B,'Consolidated 3 Statement'!$B127,BS!N:N),N127)</f>
        <v>0</v>
      </c>
      <c r="P127" s="34">
        <f>IF(P$4="Actual",SUMIF(BS!$B:$B,'Consolidated 3 Statement'!$B127,BS!O:O),O127)</f>
        <v>0</v>
      </c>
      <c r="Q127" s="33">
        <f>IF(Q$4="Actual",SUMIF(BS!$B:$B,'Consolidated 3 Statement'!$B127,BS!P:P),P127)</f>
        <v>0</v>
      </c>
      <c r="R127" s="33">
        <f>IF(R$4="Actual",SUMIF(BS!$B:$B,'Consolidated 3 Statement'!$B127,BS!Q:Q),Q127)</f>
        <v>0</v>
      </c>
      <c r="S127" s="33">
        <f>IF(S$4="Actual",SUMIF(BS!$B:$B,'Consolidated 3 Statement'!$B127,BS!R:R),R127)</f>
        <v>0</v>
      </c>
      <c r="T127" s="33">
        <f>IF(T$4="Actual",SUMIF(BS!$B:$B,'Consolidated 3 Statement'!$B127,BS!S:S),S127)</f>
        <v>0</v>
      </c>
      <c r="U127" s="33">
        <f>IF(U$4="Actual",SUMIF(BS!$B:$B,'Consolidated 3 Statement'!$B127,BS!T:T),T127)</f>
        <v>0</v>
      </c>
      <c r="V127" s="33">
        <f>IF(V$4="Actual",SUMIF(BS!$B:$B,'Consolidated 3 Statement'!$B127,BS!U:U),U127)</f>
        <v>0</v>
      </c>
      <c r="W127" s="33">
        <f>IF(W$4="Actual",SUMIF(BS!$B:$B,'Consolidated 3 Statement'!$B127,BS!V:V),V127)</f>
        <v>0</v>
      </c>
      <c r="X127" s="33">
        <f>IF(X$4="Actual",SUMIF(BS!$B:$B,'Consolidated 3 Statement'!$B127,BS!W:W),W127)</f>
        <v>0</v>
      </c>
      <c r="Y127" s="33">
        <f>IF(Y$4="Actual",SUMIF(BS!$B:$B,'Consolidated 3 Statement'!$B127,BS!X:X),X127)</f>
        <v>0</v>
      </c>
      <c r="Z127" s="33">
        <f>IF(Z$4="Actual",SUMIF(BS!$B:$B,'Consolidated 3 Statement'!$B127,BS!Y:Y),Y127)</f>
        <v>0</v>
      </c>
      <c r="AA127" s="33">
        <f>IF(AA$4="Actual",SUMIF(BS!$B:$B,'Consolidated 3 Statement'!$B127,BS!Z:Z),Z127)</f>
        <v>0</v>
      </c>
      <c r="AB127" s="34">
        <f>IF(AB$4="Actual",SUMIF(BS!$B:$B,'Consolidated 3 Statement'!$B127,BS!AA:AA),AA127)</f>
        <v>0</v>
      </c>
      <c r="AC127" s="33">
        <f>IF(AC$4="Actual",SUMIF(BS!$B:$B,'Consolidated 3 Statement'!$B127,BS!AB:AB),AB127)</f>
        <v>0</v>
      </c>
      <c r="AD127" s="33">
        <f>IF(AD$4="Actual",SUMIF(BS!$B:$B,'Consolidated 3 Statement'!$B127,BS!AC:AC),AC127)</f>
        <v>0</v>
      </c>
      <c r="AE127" s="33">
        <f>IF(AE$4="Actual",SUMIF(BS!$B:$B,'Consolidated 3 Statement'!$B127,BS!AD:AD),AD127)</f>
        <v>0</v>
      </c>
      <c r="AF127" s="33">
        <f>IF(AF$4="Actual",SUMIF(BS!$B:$B,'Consolidated 3 Statement'!$B127,BS!AE:AE),AE127)</f>
        <v>0</v>
      </c>
      <c r="AG127" s="33">
        <f>IF(AG$4="Actual",SUMIF(BS!$B:$B,'Consolidated 3 Statement'!$B127,BS!AF:AF),AF127)</f>
        <v>0</v>
      </c>
      <c r="AH127" s="33">
        <f>IF(AH$4="Actual",SUMIF(BS!$B:$B,'Consolidated 3 Statement'!$B127,BS!AG:AG),AG127)</f>
        <v>0</v>
      </c>
      <c r="AI127" s="33">
        <f>IF(AI$4="Actual",SUMIF(BS!$B:$B,'Consolidated 3 Statement'!$B127,BS!AH:AH),AH127)</f>
        <v>0</v>
      </c>
      <c r="AJ127" s="33">
        <f>IF(AJ$4="Actual",SUMIF(BS!$B:$B,'Consolidated 3 Statement'!$B127,BS!AI:AI),AI127)</f>
        <v>0</v>
      </c>
      <c r="AK127" s="33">
        <f>IF(AK$4="Actual",SUMIF(BS!$B:$B,'Consolidated 3 Statement'!$B127,BS!AJ:AJ),AJ127)</f>
        <v>0</v>
      </c>
      <c r="AL127" s="33">
        <f>IF(AL$4="Actual",SUMIF(BS!$B:$B,'Consolidated 3 Statement'!$B127,BS!AK:AK),AK127)</f>
        <v>0</v>
      </c>
      <c r="AM127" s="33">
        <f>IF(AM$4="Actual",SUMIF(BS!$B:$B,'Consolidated 3 Statement'!$B127,BS!AL:AL),AL127)</f>
        <v>0</v>
      </c>
      <c r="AN127" s="34">
        <f>IF(AN$4="Actual",SUMIF(BS!$B:$B,'Consolidated 3 Statement'!$B127,BS!AM:AM),AM127)</f>
        <v>0</v>
      </c>
      <c r="AO127" s="33">
        <f>IF(AO$4="Actual",SUMIF(BS!$B:$B,'Consolidated 3 Statement'!$B127,BS!AN:AN),AN127)</f>
        <v>0</v>
      </c>
      <c r="AP127" s="33">
        <f>IF(AP$4="Actual",SUMIF(BS!$B:$B,'Consolidated 3 Statement'!$B127,BS!AO:AO),AO127)</f>
        <v>0</v>
      </c>
      <c r="AQ127" s="33">
        <f>IF(AQ$4="Actual",SUMIF(BS!$B:$B,'Consolidated 3 Statement'!$B127,BS!AP:AP),AP127)</f>
        <v>0</v>
      </c>
      <c r="AR127" s="33">
        <f>IF(AR$4="Actual",SUMIF(BS!$B:$B,'Consolidated 3 Statement'!$B127,BS!AQ:AQ),AQ127)</f>
        <v>0</v>
      </c>
      <c r="AS127" s="33">
        <f>IF(AS$4="Actual",SUMIF(BS!$B:$B,'Consolidated 3 Statement'!$B127,BS!AR:AR),AR127)</f>
        <v>0</v>
      </c>
      <c r="AT127" s="33">
        <f>IF(AT$4="Actual",SUMIF(BS!$B:$B,'Consolidated 3 Statement'!$B127,BS!AS:AS),AS127)</f>
        <v>0</v>
      </c>
      <c r="AU127" s="33">
        <f>IF(AU$4="Actual",SUMIF(BS!$B:$B,'Consolidated 3 Statement'!$B127,BS!AT:AT),AT127)</f>
        <v>0</v>
      </c>
      <c r="AV127" s="33">
        <f>IF(AV$4="Actual",SUMIF(BS!$B:$B,'Consolidated 3 Statement'!$B127,BS!AU:AU),AU127)</f>
        <v>0</v>
      </c>
      <c r="AW127" s="33">
        <f>IF(AW$4="Actual",SUMIF(BS!$B:$B,'Consolidated 3 Statement'!$B127,BS!AV:AV),AV127)</f>
        <v>0</v>
      </c>
      <c r="AX127" s="33">
        <f>IF(AX$4="Actual",SUMIF(BS!$B:$B,'Consolidated 3 Statement'!$B127,BS!AW:AW),AW127)</f>
        <v>0</v>
      </c>
      <c r="AY127" s="33">
        <f>IF(AY$4="Actual",SUMIF(BS!$B:$B,'Consolidated 3 Statement'!$B127,BS!AX:AX),AX127)</f>
        <v>0</v>
      </c>
      <c r="AZ127" s="34">
        <f>IF(AZ$4="Actual",SUMIF(BS!$B:$B,'Consolidated 3 Statement'!$B127,BS!AY:AY),AY127)</f>
        <v>0</v>
      </c>
      <c r="BA127" s="33">
        <f>IF(BA$4="Actual",SUMIF(BS!$B:$B,'Consolidated 3 Statement'!$B127,BS!AZ:AZ),AZ127)</f>
        <v>0</v>
      </c>
      <c r="BB127" s="33">
        <f>IF(BB$4="Actual",SUMIF(BS!$B:$B,'Consolidated 3 Statement'!$B127,BS!BA:BA),BA127)</f>
        <v>0</v>
      </c>
      <c r="BC127" s="33">
        <f>IF(BC$4="Actual",SUMIF(BS!$B:$B,'Consolidated 3 Statement'!$B127,BS!BB:BB),BB127)</f>
        <v>0</v>
      </c>
      <c r="BD127" s="33">
        <f>IF(BD$4="Actual",SUMIF(BS!$B:$B,'Consolidated 3 Statement'!$B127,BS!BC:BC),BC127)</f>
        <v>0</v>
      </c>
      <c r="BE127" s="33">
        <f>IF(BE$4="Actual",SUMIF(BS!$B:$B,'Consolidated 3 Statement'!$B127,BS!BD:BD),BD127)</f>
        <v>0</v>
      </c>
      <c r="BF127" s="33">
        <f>IF(BF$4="Actual",SUMIF(BS!$B:$B,'Consolidated 3 Statement'!$B127,BS!BE:BE),BE127)</f>
        <v>0</v>
      </c>
      <c r="BG127" s="33">
        <f>IF(BG$4="Actual",SUMIF(BS!$B:$B,'Consolidated 3 Statement'!$B127,BS!BF:BF),BF127)</f>
        <v>0</v>
      </c>
      <c r="BH127" s="33">
        <f>IF(BH$4="Actual",SUMIF(BS!$B:$B,'Consolidated 3 Statement'!$B127,BS!BG:BG),BG127)</f>
        <v>0</v>
      </c>
      <c r="BI127" s="33">
        <f>IF(BI$4="Actual",SUMIF(BS!$B:$B,'Consolidated 3 Statement'!$B127,BS!BH:BH),BH127)</f>
        <v>0</v>
      </c>
      <c r="BJ127" s="33">
        <f>IF(BJ$4="Actual",SUMIF(BS!$B:$B,'Consolidated 3 Statement'!$B127,BS!BI:BI),BI127)</f>
        <v>0</v>
      </c>
      <c r="BK127" s="33">
        <f>IF(BK$4="Actual",SUMIF(BS!$B:$B,'Consolidated 3 Statement'!$B127,BS!BJ:BJ),BJ127)</f>
        <v>0</v>
      </c>
      <c r="BL127" s="34">
        <f>IF(BL$4="Actual",SUMIF(BS!$B:$B,'Consolidated 3 Statement'!$B127,BS!BK:BK),BK127)</f>
        <v>0</v>
      </c>
      <c r="BM127" s="33">
        <f>IF(BM$4="Actual",SUMIF(BS!$B:$B,'Consolidated 3 Statement'!$B127,BS!BL:BL),BL127)</f>
        <v>0</v>
      </c>
      <c r="BN127" s="33">
        <f>IF(BN$4="Actual",SUMIF(BS!$B:$B,'Consolidated 3 Statement'!$B127,BS!BM:BM),BM127)</f>
        <v>0</v>
      </c>
      <c r="BO127" s="33">
        <f>IF(BO$4="Actual",SUMIF(BS!$B:$B,'Consolidated 3 Statement'!$B127,BS!BN:BN),BN127)</f>
        <v>0</v>
      </c>
      <c r="BP127" s="33">
        <f>IF(BP$4="Actual",SUMIF(BS!$B:$B,'Consolidated 3 Statement'!$B127,BS!BO:BO),BO127)</f>
        <v>0</v>
      </c>
      <c r="BQ127" s="33">
        <f>IF(BQ$4="Actual",SUMIF(BS!$B:$B,'Consolidated 3 Statement'!$B127,BS!BP:BP),BP127)</f>
        <v>0</v>
      </c>
      <c r="BR127" s="33">
        <f>IF(BR$4="Actual",SUMIF(BS!$B:$B,'Consolidated 3 Statement'!$B127,BS!BQ:BQ),BQ127)</f>
        <v>0</v>
      </c>
      <c r="BS127" s="33">
        <f>IF(BS$4="Actual",SUMIF(BS!$B:$B,'Consolidated 3 Statement'!$B127,BS!BR:BR),BR127)</f>
        <v>0</v>
      </c>
      <c r="BT127" s="33">
        <f>IF(BT$4="Actual",SUMIF(BS!$B:$B,'Consolidated 3 Statement'!$B127,BS!BS:BS),BS127)</f>
        <v>0</v>
      </c>
      <c r="BU127" s="33">
        <f>IF(BU$4="Actual",SUMIF(BS!$B:$B,'Consolidated 3 Statement'!$B127,BS!BT:BT),BT127)</f>
        <v>0</v>
      </c>
      <c r="BV127" s="33">
        <f>IF(BV$4="Actual",SUMIF(BS!$B:$B,'Consolidated 3 Statement'!$B127,BS!BU:BU),BU127)</f>
        <v>0</v>
      </c>
      <c r="BW127" s="33">
        <f>IF(BW$4="Actual",SUMIF(BS!$B:$B,'Consolidated 3 Statement'!$B127,BS!BV:BV),BV127)</f>
        <v>0</v>
      </c>
      <c r="BX127" s="34">
        <f>IF(BX$4="Actual",SUMIF(BS!$B:$B,'Consolidated 3 Statement'!$B127,BS!BW:BW),BW127)</f>
        <v>0</v>
      </c>
      <c r="BY127" s="25"/>
      <c r="BZ127" s="24">
        <f t="shared" si="386"/>
        <v>0</v>
      </c>
      <c r="CA127" s="24">
        <f t="shared" si="387"/>
        <v>0</v>
      </c>
      <c r="CB127" s="24">
        <f t="shared" si="388"/>
        <v>0</v>
      </c>
      <c r="CC127" s="24">
        <f t="shared" si="389"/>
        <v>0</v>
      </c>
      <c r="CD127" s="24">
        <f t="shared" si="390"/>
        <v>0</v>
      </c>
      <c r="CE127" s="24">
        <f t="shared" si="391"/>
        <v>0</v>
      </c>
      <c r="CF127" s="152"/>
    </row>
    <row r="128" spans="2:84" ht="12.75" hidden="1" customHeight="1" outlineLevel="1" x14ac:dyDescent="0.3">
      <c r="B128" s="605" t="s">
        <v>235</v>
      </c>
      <c r="C128" s="126" t="s">
        <v>199</v>
      </c>
      <c r="D128" s="605"/>
      <c r="E128" s="33">
        <f>IF(E$4="Actual",SUMIF(BS!$B:$B,'Consolidated 3 Statement'!$B128,BS!D:D),D128)</f>
        <v>0</v>
      </c>
      <c r="F128" s="33">
        <f>IF(F$4="Actual",SUMIF(BS!$B:$B,'Consolidated 3 Statement'!$B128,BS!E:E),E128)</f>
        <v>0</v>
      </c>
      <c r="G128" s="33">
        <f>IF(G$4="Actual",SUMIF(BS!$B:$B,'Consolidated 3 Statement'!$B128,BS!F:F),F128)</f>
        <v>0</v>
      </c>
      <c r="H128" s="33">
        <f>IF(H$4="Actual",SUMIF(BS!$B:$B,'Consolidated 3 Statement'!$B128,BS!G:G),G128)</f>
        <v>0</v>
      </c>
      <c r="I128" s="33">
        <f>IF(I$4="Actual",SUMIF(BS!$B:$B,'Consolidated 3 Statement'!$B128,BS!H:H),H128)</f>
        <v>0</v>
      </c>
      <c r="J128" s="33">
        <f>IF(J$4="Actual",SUMIF(BS!$B:$B,'Consolidated 3 Statement'!$B128,BS!I:I),I128)</f>
        <v>0</v>
      </c>
      <c r="K128" s="33">
        <f>IF(K$4="Actual",SUMIF(BS!$B:$B,'Consolidated 3 Statement'!$B128,BS!J:J),J128)</f>
        <v>0</v>
      </c>
      <c r="L128" s="33">
        <f>IF(L$4="Actual",SUMIF(BS!$B:$B,'Consolidated 3 Statement'!$B128,BS!K:K),K128)</f>
        <v>0</v>
      </c>
      <c r="M128" s="33">
        <f>IF(M$4="Actual",SUMIF(BS!$B:$B,'Consolidated 3 Statement'!$B128,BS!L:L),L128)</f>
        <v>0</v>
      </c>
      <c r="N128" s="33">
        <f>IF(N$4="Actual",SUMIF(BS!$B:$B,'Consolidated 3 Statement'!$B128,BS!M:M),M128)</f>
        <v>0</v>
      </c>
      <c r="O128" s="33">
        <f>IF(O$4="Actual",SUMIF(BS!$B:$B,'Consolidated 3 Statement'!$B128,BS!N:N),N128)</f>
        <v>0</v>
      </c>
      <c r="P128" s="34">
        <f>IF(P$4="Actual",SUMIF(BS!$B:$B,'Consolidated 3 Statement'!$B128,BS!O:O),O128)</f>
        <v>0</v>
      </c>
      <c r="Q128" s="33">
        <f>IF(Q$4="Actual",SUMIF(BS!$B:$B,'Consolidated 3 Statement'!$B128,BS!P:P),P128)</f>
        <v>0</v>
      </c>
      <c r="R128" s="33">
        <f>IF(R$4="Actual",SUMIF(BS!$B:$B,'Consolidated 3 Statement'!$B128,BS!Q:Q),Q128)</f>
        <v>0</v>
      </c>
      <c r="S128" s="33">
        <f>IF(S$4="Actual",SUMIF(BS!$B:$B,'Consolidated 3 Statement'!$B128,BS!R:R),R128)</f>
        <v>0</v>
      </c>
      <c r="T128" s="33">
        <f>IF(T$4="Actual",SUMIF(BS!$B:$B,'Consolidated 3 Statement'!$B128,BS!S:S),S128)</f>
        <v>0</v>
      </c>
      <c r="U128" s="33">
        <f>IF(U$4="Actual",SUMIF(BS!$B:$B,'Consolidated 3 Statement'!$B128,BS!T:T),T128)</f>
        <v>0</v>
      </c>
      <c r="V128" s="33">
        <f>IF(V$4="Actual",SUMIF(BS!$B:$B,'Consolidated 3 Statement'!$B128,BS!U:U),U128)</f>
        <v>0</v>
      </c>
      <c r="W128" s="33">
        <f>IF(W$4="Actual",SUMIF(BS!$B:$B,'Consolidated 3 Statement'!$B128,BS!V:V),V128)</f>
        <v>0</v>
      </c>
      <c r="X128" s="33">
        <f>IF(X$4="Actual",SUMIF(BS!$B:$B,'Consolidated 3 Statement'!$B128,BS!W:W),W128)</f>
        <v>0</v>
      </c>
      <c r="Y128" s="33">
        <f>IF(Y$4="Actual",SUMIF(BS!$B:$B,'Consolidated 3 Statement'!$B128,BS!X:X),X128)</f>
        <v>0</v>
      </c>
      <c r="Z128" s="33">
        <f>IF(Z$4="Actual",SUMIF(BS!$B:$B,'Consolidated 3 Statement'!$B128,BS!Y:Y),Y128)</f>
        <v>0</v>
      </c>
      <c r="AA128" s="33">
        <f>IF(AA$4="Actual",SUMIF(BS!$B:$B,'Consolidated 3 Statement'!$B128,BS!Z:Z),Z128)</f>
        <v>0</v>
      </c>
      <c r="AB128" s="34">
        <f>IF(AB$4="Actual",SUMIF(BS!$B:$B,'Consolidated 3 Statement'!$B128,BS!AA:AA),AA128)</f>
        <v>0</v>
      </c>
      <c r="AC128" s="33">
        <f>IF(AC$4="Actual",SUMIF(BS!$B:$B,'Consolidated 3 Statement'!$B128,BS!AB:AB),AB128)</f>
        <v>0</v>
      </c>
      <c r="AD128" s="33">
        <f>IF(AD$4="Actual",SUMIF(BS!$B:$B,'Consolidated 3 Statement'!$B128,BS!AC:AC),AC128)</f>
        <v>0</v>
      </c>
      <c r="AE128" s="33">
        <f>IF(AE$4="Actual",SUMIF(BS!$B:$B,'Consolidated 3 Statement'!$B128,BS!AD:AD),AD128)</f>
        <v>0</v>
      </c>
      <c r="AF128" s="33">
        <f>IF(AF$4="Actual",SUMIF(BS!$B:$B,'Consolidated 3 Statement'!$B128,BS!AE:AE),AE128)</f>
        <v>0</v>
      </c>
      <c r="AG128" s="33">
        <f>IF(AG$4="Actual",SUMIF(BS!$B:$B,'Consolidated 3 Statement'!$B128,BS!AF:AF),AF128)</f>
        <v>0</v>
      </c>
      <c r="AH128" s="33">
        <f>IF(AH$4="Actual",SUMIF(BS!$B:$B,'Consolidated 3 Statement'!$B128,BS!AG:AG),AG128)</f>
        <v>0</v>
      </c>
      <c r="AI128" s="33">
        <f>IF(AI$4="Actual",SUMIF(BS!$B:$B,'Consolidated 3 Statement'!$B128,BS!AH:AH),AH128)</f>
        <v>0</v>
      </c>
      <c r="AJ128" s="33">
        <f>IF(AJ$4="Actual",SUMIF(BS!$B:$B,'Consolidated 3 Statement'!$B128,BS!AI:AI),AI128)</f>
        <v>0</v>
      </c>
      <c r="AK128" s="33">
        <f>IF(AK$4="Actual",SUMIF(BS!$B:$B,'Consolidated 3 Statement'!$B128,BS!AJ:AJ),AJ128)</f>
        <v>0</v>
      </c>
      <c r="AL128" s="33">
        <f>IF(AL$4="Actual",SUMIF(BS!$B:$B,'Consolidated 3 Statement'!$B128,BS!AK:AK),AK128)</f>
        <v>0</v>
      </c>
      <c r="AM128" s="33">
        <f>IF(AM$4="Actual",SUMIF(BS!$B:$B,'Consolidated 3 Statement'!$B128,BS!AL:AL),AL128)</f>
        <v>0</v>
      </c>
      <c r="AN128" s="34">
        <f>IF(AN$4="Actual",SUMIF(BS!$B:$B,'Consolidated 3 Statement'!$B128,BS!AM:AM),AM128)</f>
        <v>0</v>
      </c>
      <c r="AO128" s="33">
        <f>IF(AO$4="Actual",SUMIF(BS!$B:$B,'Consolidated 3 Statement'!$B128,BS!AN:AN),AN128)</f>
        <v>0</v>
      </c>
      <c r="AP128" s="33">
        <f>IF(AP$4="Actual",SUMIF(BS!$B:$B,'Consolidated 3 Statement'!$B128,BS!AO:AO),AO128)</f>
        <v>0</v>
      </c>
      <c r="AQ128" s="33">
        <f>IF(AQ$4="Actual",SUMIF(BS!$B:$B,'Consolidated 3 Statement'!$B128,BS!AP:AP),AP128)</f>
        <v>0</v>
      </c>
      <c r="AR128" s="33">
        <f>IF(AR$4="Actual",SUMIF(BS!$B:$B,'Consolidated 3 Statement'!$B128,BS!AQ:AQ),AQ128)</f>
        <v>0</v>
      </c>
      <c r="AS128" s="33">
        <f>IF(AS$4="Actual",SUMIF(BS!$B:$B,'Consolidated 3 Statement'!$B128,BS!AR:AR),AR128)</f>
        <v>0</v>
      </c>
      <c r="AT128" s="33">
        <f>IF(AT$4="Actual",SUMIF(BS!$B:$B,'Consolidated 3 Statement'!$B128,BS!AS:AS),AS128)</f>
        <v>0</v>
      </c>
      <c r="AU128" s="33">
        <f>IF(AU$4="Actual",SUMIF(BS!$B:$B,'Consolidated 3 Statement'!$B128,BS!AT:AT),AT128)</f>
        <v>0</v>
      </c>
      <c r="AV128" s="33">
        <f>IF(AV$4="Actual",SUMIF(BS!$B:$B,'Consolidated 3 Statement'!$B128,BS!AU:AU),AU128)</f>
        <v>0</v>
      </c>
      <c r="AW128" s="33">
        <f>IF(AW$4="Actual",SUMIF(BS!$B:$B,'Consolidated 3 Statement'!$B128,BS!AV:AV),AV128)</f>
        <v>0</v>
      </c>
      <c r="AX128" s="33">
        <f>IF(AX$4="Actual",SUMIF(BS!$B:$B,'Consolidated 3 Statement'!$B128,BS!AW:AW),AW128)</f>
        <v>0</v>
      </c>
      <c r="AY128" s="33">
        <f>IF(AY$4="Actual",SUMIF(BS!$B:$B,'Consolidated 3 Statement'!$B128,BS!AX:AX),AX128)</f>
        <v>0</v>
      </c>
      <c r="AZ128" s="34">
        <f>IF(AZ$4="Actual",SUMIF(BS!$B:$B,'Consolidated 3 Statement'!$B128,BS!AY:AY),AY128)</f>
        <v>0</v>
      </c>
      <c r="BA128" s="33">
        <f>IF(BA$4="Actual",SUMIF(BS!$B:$B,'Consolidated 3 Statement'!$B128,BS!AZ:AZ),AZ128)</f>
        <v>0</v>
      </c>
      <c r="BB128" s="33">
        <f>IF(BB$4="Actual",SUMIF(BS!$B:$B,'Consolidated 3 Statement'!$B128,BS!BA:BA),BA128)</f>
        <v>0</v>
      </c>
      <c r="BC128" s="33">
        <f>IF(BC$4="Actual",SUMIF(BS!$B:$B,'Consolidated 3 Statement'!$B128,BS!BB:BB),BB128)</f>
        <v>0</v>
      </c>
      <c r="BD128" s="33">
        <f>IF(BD$4="Actual",SUMIF(BS!$B:$B,'Consolidated 3 Statement'!$B128,BS!BC:BC),BC128)</f>
        <v>0</v>
      </c>
      <c r="BE128" s="33">
        <f>IF(BE$4="Actual",SUMIF(BS!$B:$B,'Consolidated 3 Statement'!$B128,BS!BD:BD),BD128)</f>
        <v>0</v>
      </c>
      <c r="BF128" s="33">
        <f>IF(BF$4="Actual",SUMIF(BS!$B:$B,'Consolidated 3 Statement'!$B128,BS!BE:BE),BE128)</f>
        <v>0</v>
      </c>
      <c r="BG128" s="33">
        <f>IF(BG$4="Actual",SUMIF(BS!$B:$B,'Consolidated 3 Statement'!$B128,BS!BF:BF),BF128)</f>
        <v>0</v>
      </c>
      <c r="BH128" s="33">
        <f>IF(BH$4="Actual",SUMIF(BS!$B:$B,'Consolidated 3 Statement'!$B128,BS!BG:BG),BG128)</f>
        <v>0</v>
      </c>
      <c r="BI128" s="33">
        <f>IF(BI$4="Actual",SUMIF(BS!$B:$B,'Consolidated 3 Statement'!$B128,BS!BH:BH),BH128)</f>
        <v>0</v>
      </c>
      <c r="BJ128" s="33">
        <f>IF(BJ$4="Actual",SUMIF(BS!$B:$B,'Consolidated 3 Statement'!$B128,BS!BI:BI),BI128)</f>
        <v>0</v>
      </c>
      <c r="BK128" s="33">
        <f>IF(BK$4="Actual",SUMIF(BS!$B:$B,'Consolidated 3 Statement'!$B128,BS!BJ:BJ),BJ128)</f>
        <v>0</v>
      </c>
      <c r="BL128" s="34">
        <f>IF(BL$4="Actual",SUMIF(BS!$B:$B,'Consolidated 3 Statement'!$B128,BS!BK:BK),BK128)</f>
        <v>0</v>
      </c>
      <c r="BM128" s="33">
        <f>IF(BM$4="Actual",SUMIF(BS!$B:$B,'Consolidated 3 Statement'!$B128,BS!BL:BL),BL128)</f>
        <v>0</v>
      </c>
      <c r="BN128" s="33">
        <f>IF(BN$4="Actual",SUMIF(BS!$B:$B,'Consolidated 3 Statement'!$B128,BS!BM:BM),BM128)</f>
        <v>0</v>
      </c>
      <c r="BO128" s="33">
        <f>IF(BO$4="Actual",SUMIF(BS!$B:$B,'Consolidated 3 Statement'!$B128,BS!BN:BN),BN128)</f>
        <v>0</v>
      </c>
      <c r="BP128" s="33">
        <f>IF(BP$4="Actual",SUMIF(BS!$B:$B,'Consolidated 3 Statement'!$B128,BS!BO:BO),BO128)</f>
        <v>0</v>
      </c>
      <c r="BQ128" s="33">
        <f>IF(BQ$4="Actual",SUMIF(BS!$B:$B,'Consolidated 3 Statement'!$B128,BS!BP:BP),BP128)</f>
        <v>0</v>
      </c>
      <c r="BR128" s="33">
        <f>IF(BR$4="Actual",SUMIF(BS!$B:$B,'Consolidated 3 Statement'!$B128,BS!BQ:BQ),BQ128)</f>
        <v>0</v>
      </c>
      <c r="BS128" s="33">
        <f>IF(BS$4="Actual",SUMIF(BS!$B:$B,'Consolidated 3 Statement'!$B128,BS!BR:BR),BR128)</f>
        <v>0</v>
      </c>
      <c r="BT128" s="33">
        <f>IF(BT$4="Actual",SUMIF(BS!$B:$B,'Consolidated 3 Statement'!$B128,BS!BS:BS),BS128)</f>
        <v>0</v>
      </c>
      <c r="BU128" s="33">
        <f>IF(BU$4="Actual",SUMIF(BS!$B:$B,'Consolidated 3 Statement'!$B128,BS!BT:BT),BT128)</f>
        <v>0</v>
      </c>
      <c r="BV128" s="33">
        <f>IF(BV$4="Actual",SUMIF(BS!$B:$B,'Consolidated 3 Statement'!$B128,BS!BU:BU),BU128)</f>
        <v>0</v>
      </c>
      <c r="BW128" s="33">
        <f>IF(BW$4="Actual",SUMIF(BS!$B:$B,'Consolidated 3 Statement'!$B128,BS!BV:BV),BV128)</f>
        <v>0</v>
      </c>
      <c r="BX128" s="34">
        <f>IF(BX$4="Actual",SUMIF(BS!$B:$B,'Consolidated 3 Statement'!$B128,BS!BW:BW),BW128)</f>
        <v>0</v>
      </c>
      <c r="BY128" s="25"/>
      <c r="BZ128" s="24">
        <f t="shared" si="386"/>
        <v>0</v>
      </c>
      <c r="CA128" s="24">
        <f t="shared" si="387"/>
        <v>0</v>
      </c>
      <c r="CB128" s="24">
        <f t="shared" si="388"/>
        <v>0</v>
      </c>
      <c r="CC128" s="24">
        <f t="shared" si="389"/>
        <v>0</v>
      </c>
      <c r="CD128" s="24">
        <f t="shared" si="390"/>
        <v>0</v>
      </c>
      <c r="CE128" s="24">
        <f t="shared" si="391"/>
        <v>0</v>
      </c>
      <c r="CF128" s="152"/>
    </row>
    <row r="129" spans="2:84" s="140" customFormat="1" ht="12.75" hidden="1" customHeight="1" outlineLevel="1" x14ac:dyDescent="0.3">
      <c r="B129" s="605" t="s">
        <v>236</v>
      </c>
      <c r="C129" s="126" t="s">
        <v>184</v>
      </c>
      <c r="D129" s="605"/>
      <c r="E129" s="33">
        <f>IF(E$4="Actual",SUMIF(BS!$B:$B,'Consolidated 3 Statement'!$B129,BS!D:D),D129)</f>
        <v>0</v>
      </c>
      <c r="F129" s="33">
        <f>IF(F$4="Actual",SUMIF(BS!$B:$B,'Consolidated 3 Statement'!$B129,BS!E:E),E129)</f>
        <v>0</v>
      </c>
      <c r="G129" s="33">
        <f>IF(G$4="Actual",SUMIF(BS!$B:$B,'Consolidated 3 Statement'!$B129,BS!F:F),F129)</f>
        <v>0</v>
      </c>
      <c r="H129" s="33">
        <f>IF(H$4="Actual",SUMIF(BS!$B:$B,'Consolidated 3 Statement'!$B129,BS!G:G),G129)</f>
        <v>0</v>
      </c>
      <c r="I129" s="33">
        <f>IF(I$4="Actual",SUMIF(BS!$B:$B,'Consolidated 3 Statement'!$B129,BS!H:H),H129)</f>
        <v>0</v>
      </c>
      <c r="J129" s="33">
        <f>IF(J$4="Actual",SUMIF(BS!$B:$B,'Consolidated 3 Statement'!$B129,BS!I:I),I129)</f>
        <v>0</v>
      </c>
      <c r="K129" s="33">
        <f>IF(K$4="Actual",SUMIF(BS!$B:$B,'Consolidated 3 Statement'!$B129,BS!J:J),J129)</f>
        <v>0</v>
      </c>
      <c r="L129" s="33">
        <f>IF(L$4="Actual",SUMIF(BS!$B:$B,'Consolidated 3 Statement'!$B129,BS!K:K),K129)</f>
        <v>0</v>
      </c>
      <c r="M129" s="33">
        <f>IF(M$4="Actual",SUMIF(BS!$B:$B,'Consolidated 3 Statement'!$B129,BS!L:L),L129)</f>
        <v>0</v>
      </c>
      <c r="N129" s="33">
        <f>IF(N$4="Actual",SUMIF(BS!$B:$B,'Consolidated 3 Statement'!$B129,BS!M:M),M129)</f>
        <v>0</v>
      </c>
      <c r="O129" s="33">
        <f>IF(O$4="Actual",SUMIF(BS!$B:$B,'Consolidated 3 Statement'!$B129,BS!N:N),N129)</f>
        <v>0</v>
      </c>
      <c r="P129" s="34">
        <f>IF(P$4="Actual",SUMIF(BS!$B:$B,'Consolidated 3 Statement'!$B129,BS!O:O),O129)</f>
        <v>0</v>
      </c>
      <c r="Q129" s="33">
        <f>IF(Q$4="Actual",SUMIF(BS!$B:$B,'Consolidated 3 Statement'!$B129,BS!P:P),P129)</f>
        <v>0</v>
      </c>
      <c r="R129" s="33">
        <f>IF(R$4="Actual",SUMIF(BS!$B:$B,'Consolidated 3 Statement'!$B129,BS!Q:Q),Q129)</f>
        <v>0</v>
      </c>
      <c r="S129" s="33">
        <f>IF(S$4="Actual",SUMIF(BS!$B:$B,'Consolidated 3 Statement'!$B129,BS!R:R),R129)</f>
        <v>0</v>
      </c>
      <c r="T129" s="33">
        <f>IF(T$4="Actual",SUMIF(BS!$B:$B,'Consolidated 3 Statement'!$B129,BS!S:S),S129)</f>
        <v>0</v>
      </c>
      <c r="U129" s="33">
        <f>IF(U$4="Actual",SUMIF(BS!$B:$B,'Consolidated 3 Statement'!$B129,BS!T:T),T129)</f>
        <v>0</v>
      </c>
      <c r="V129" s="33">
        <f>IF(V$4="Actual",SUMIF(BS!$B:$B,'Consolidated 3 Statement'!$B129,BS!U:U),U129)</f>
        <v>0</v>
      </c>
      <c r="W129" s="33">
        <f>IF(W$4="Actual",SUMIF(BS!$B:$B,'Consolidated 3 Statement'!$B129,BS!V:V),V129)</f>
        <v>0</v>
      </c>
      <c r="X129" s="33">
        <f>IF(X$4="Actual",SUMIF(BS!$B:$B,'Consolidated 3 Statement'!$B129,BS!W:W),W129)</f>
        <v>0</v>
      </c>
      <c r="Y129" s="33">
        <f>IF(Y$4="Actual",SUMIF(BS!$B:$B,'Consolidated 3 Statement'!$B129,BS!X:X),X129)</f>
        <v>0</v>
      </c>
      <c r="Z129" s="33">
        <f>IF(Z$4="Actual",SUMIF(BS!$B:$B,'Consolidated 3 Statement'!$B129,BS!Y:Y),Y129)</f>
        <v>0</v>
      </c>
      <c r="AA129" s="33">
        <f>IF(AA$4="Actual",SUMIF(BS!$B:$B,'Consolidated 3 Statement'!$B129,BS!Z:Z),Z129)</f>
        <v>0</v>
      </c>
      <c r="AB129" s="34">
        <f>IF(AB$4="Actual",SUMIF(BS!$B:$B,'Consolidated 3 Statement'!$B129,BS!AA:AA),AA129)</f>
        <v>0</v>
      </c>
      <c r="AC129" s="33">
        <f>IF(AC$4="Actual",SUMIF(BS!$B:$B,'Consolidated 3 Statement'!$B129,BS!AB:AB),AB129)</f>
        <v>0</v>
      </c>
      <c r="AD129" s="33">
        <f>IF(AD$4="Actual",SUMIF(BS!$B:$B,'Consolidated 3 Statement'!$B129,BS!AC:AC),AC129)</f>
        <v>0</v>
      </c>
      <c r="AE129" s="33">
        <f>IF(AE$4="Actual",SUMIF(BS!$B:$B,'Consolidated 3 Statement'!$B129,BS!AD:AD),AD129)</f>
        <v>0</v>
      </c>
      <c r="AF129" s="33">
        <f>IF(AF$4="Actual",SUMIF(BS!$B:$B,'Consolidated 3 Statement'!$B129,BS!AE:AE),AE129)</f>
        <v>0</v>
      </c>
      <c r="AG129" s="33">
        <f>IF(AG$4="Actual",SUMIF(BS!$B:$B,'Consolidated 3 Statement'!$B129,BS!AF:AF),AF129)</f>
        <v>0</v>
      </c>
      <c r="AH129" s="33">
        <f>IF(AH$4="Actual",SUMIF(BS!$B:$B,'Consolidated 3 Statement'!$B129,BS!AG:AG),AG129)</f>
        <v>0</v>
      </c>
      <c r="AI129" s="33">
        <f>IF(AI$4="Actual",SUMIF(BS!$B:$B,'Consolidated 3 Statement'!$B129,BS!AH:AH),AH129)</f>
        <v>0</v>
      </c>
      <c r="AJ129" s="33">
        <f>IF(AJ$4="Actual",SUMIF(BS!$B:$B,'Consolidated 3 Statement'!$B129,BS!AI:AI),AI129)</f>
        <v>0</v>
      </c>
      <c r="AK129" s="33">
        <f>IF(AK$4="Actual",SUMIF(BS!$B:$B,'Consolidated 3 Statement'!$B129,BS!AJ:AJ),AJ129)</f>
        <v>0</v>
      </c>
      <c r="AL129" s="33">
        <f>IF(AL$4="Actual",SUMIF(BS!$B:$B,'Consolidated 3 Statement'!$B129,BS!AK:AK),AK129)</f>
        <v>0</v>
      </c>
      <c r="AM129" s="33">
        <f>IF(AM$4="Actual",SUMIF(BS!$B:$B,'Consolidated 3 Statement'!$B129,BS!AL:AL),AL129)</f>
        <v>0</v>
      </c>
      <c r="AN129" s="34">
        <f>IF(AN$4="Actual",SUMIF(BS!$B:$B,'Consolidated 3 Statement'!$B129,BS!AM:AM),AM129)</f>
        <v>0</v>
      </c>
      <c r="AO129" s="33">
        <f>IF(AO$4="Actual",SUMIF(BS!$B:$B,'Consolidated 3 Statement'!$B129,BS!AN:AN),AN129)</f>
        <v>0</v>
      </c>
      <c r="AP129" s="33">
        <f>IF(AP$4="Actual",SUMIF(BS!$B:$B,'Consolidated 3 Statement'!$B129,BS!AO:AO),AO129)</f>
        <v>0</v>
      </c>
      <c r="AQ129" s="33">
        <f>IF(AQ$4="Actual",SUMIF(BS!$B:$B,'Consolidated 3 Statement'!$B129,BS!AP:AP),AP129)</f>
        <v>0</v>
      </c>
      <c r="AR129" s="33">
        <f>IF(AR$4="Actual",SUMIF(BS!$B:$B,'Consolidated 3 Statement'!$B129,BS!AQ:AQ),AQ129)</f>
        <v>0</v>
      </c>
      <c r="AS129" s="33">
        <f>IF(AS$4="Actual",SUMIF(BS!$B:$B,'Consolidated 3 Statement'!$B129,BS!AR:AR),AR129)</f>
        <v>0</v>
      </c>
      <c r="AT129" s="33">
        <f>IF(AT$4="Actual",SUMIF(BS!$B:$B,'Consolidated 3 Statement'!$B129,BS!AS:AS),AS129)</f>
        <v>0</v>
      </c>
      <c r="AU129" s="33">
        <f>IF(AU$4="Actual",SUMIF(BS!$B:$B,'Consolidated 3 Statement'!$B129,BS!AT:AT),AT129)</f>
        <v>0</v>
      </c>
      <c r="AV129" s="33">
        <f>IF(AV$4="Actual",SUMIF(BS!$B:$B,'Consolidated 3 Statement'!$B129,BS!AU:AU),AU129)</f>
        <v>0</v>
      </c>
      <c r="AW129" s="33">
        <f>IF(AW$4="Actual",SUMIF(BS!$B:$B,'Consolidated 3 Statement'!$B129,BS!AV:AV),AV129)</f>
        <v>0</v>
      </c>
      <c r="AX129" s="33">
        <f>IF(AX$4="Actual",SUMIF(BS!$B:$B,'Consolidated 3 Statement'!$B129,BS!AW:AW),AW129)</f>
        <v>0</v>
      </c>
      <c r="AY129" s="33">
        <f>IF(AY$4="Actual",SUMIF(BS!$B:$B,'Consolidated 3 Statement'!$B129,BS!AX:AX),AX129)</f>
        <v>0</v>
      </c>
      <c r="AZ129" s="34">
        <f>IF(AZ$4="Actual",SUMIF(BS!$B:$B,'Consolidated 3 Statement'!$B129,BS!AY:AY),AY129)</f>
        <v>0</v>
      </c>
      <c r="BA129" s="33">
        <f>IF(BA$4="Actual",SUMIF(BS!$B:$B,'Consolidated 3 Statement'!$B129,BS!AZ:AZ),AZ129)</f>
        <v>0</v>
      </c>
      <c r="BB129" s="33">
        <f>IF(BB$4="Actual",SUMIF(BS!$B:$B,'Consolidated 3 Statement'!$B129,BS!BA:BA),BA129)</f>
        <v>0</v>
      </c>
      <c r="BC129" s="33">
        <f>IF(BC$4="Actual",SUMIF(BS!$B:$B,'Consolidated 3 Statement'!$B129,BS!BB:BB),BB129)</f>
        <v>0</v>
      </c>
      <c r="BD129" s="33">
        <f>IF(BD$4="Actual",SUMIF(BS!$B:$B,'Consolidated 3 Statement'!$B129,BS!BC:BC),BC129)</f>
        <v>0</v>
      </c>
      <c r="BE129" s="33">
        <f>IF(BE$4="Actual",SUMIF(BS!$B:$B,'Consolidated 3 Statement'!$B129,BS!BD:BD),BD129)</f>
        <v>0</v>
      </c>
      <c r="BF129" s="33">
        <f>IF(BF$4="Actual",SUMIF(BS!$B:$B,'Consolidated 3 Statement'!$B129,BS!BE:BE),BE129)</f>
        <v>0</v>
      </c>
      <c r="BG129" s="33">
        <f>IF(BG$4="Actual",SUMIF(BS!$B:$B,'Consolidated 3 Statement'!$B129,BS!BF:BF),BF129)</f>
        <v>0</v>
      </c>
      <c r="BH129" s="33">
        <f>IF(BH$4="Actual",SUMIF(BS!$B:$B,'Consolidated 3 Statement'!$B129,BS!BG:BG),BG129)</f>
        <v>0</v>
      </c>
      <c r="BI129" s="33">
        <f>IF(BI$4="Actual",SUMIF(BS!$B:$B,'Consolidated 3 Statement'!$B129,BS!BH:BH),BH129)</f>
        <v>0</v>
      </c>
      <c r="BJ129" s="33">
        <f>IF(BJ$4="Actual",SUMIF(BS!$B:$B,'Consolidated 3 Statement'!$B129,BS!BI:BI),BI129)</f>
        <v>0</v>
      </c>
      <c r="BK129" s="33">
        <f>IF(BK$4="Actual",SUMIF(BS!$B:$B,'Consolidated 3 Statement'!$B129,BS!BJ:BJ),BJ129)</f>
        <v>0</v>
      </c>
      <c r="BL129" s="34">
        <f>IF(BL$4="Actual",SUMIF(BS!$B:$B,'Consolidated 3 Statement'!$B129,BS!BK:BK),BK129)</f>
        <v>0</v>
      </c>
      <c r="BM129" s="33">
        <f>IF(BM$4="Actual",SUMIF(BS!$B:$B,'Consolidated 3 Statement'!$B129,BS!BL:BL),BL129)</f>
        <v>0</v>
      </c>
      <c r="BN129" s="33">
        <f>IF(BN$4="Actual",SUMIF(BS!$B:$B,'Consolidated 3 Statement'!$B129,BS!BM:BM),BM129)</f>
        <v>0</v>
      </c>
      <c r="BO129" s="33">
        <f>IF(BO$4="Actual",SUMIF(BS!$B:$B,'Consolidated 3 Statement'!$B129,BS!BN:BN),BN129)</f>
        <v>0</v>
      </c>
      <c r="BP129" s="33">
        <f>IF(BP$4="Actual",SUMIF(BS!$B:$B,'Consolidated 3 Statement'!$B129,BS!BO:BO),BO129)</f>
        <v>0</v>
      </c>
      <c r="BQ129" s="33">
        <f>IF(BQ$4="Actual",SUMIF(BS!$B:$B,'Consolidated 3 Statement'!$B129,BS!BP:BP),BP129)</f>
        <v>0</v>
      </c>
      <c r="BR129" s="33">
        <f>IF(BR$4="Actual",SUMIF(BS!$B:$B,'Consolidated 3 Statement'!$B129,BS!BQ:BQ),BQ129)</f>
        <v>0</v>
      </c>
      <c r="BS129" s="33">
        <f>IF(BS$4="Actual",SUMIF(BS!$B:$B,'Consolidated 3 Statement'!$B129,BS!BR:BR),BR129)</f>
        <v>0</v>
      </c>
      <c r="BT129" s="33">
        <f>IF(BT$4="Actual",SUMIF(BS!$B:$B,'Consolidated 3 Statement'!$B129,BS!BS:BS),BS129)</f>
        <v>0</v>
      </c>
      <c r="BU129" s="33">
        <f>IF(BU$4="Actual",SUMIF(BS!$B:$B,'Consolidated 3 Statement'!$B129,BS!BT:BT),BT129)</f>
        <v>0</v>
      </c>
      <c r="BV129" s="33">
        <f>IF(BV$4="Actual",SUMIF(BS!$B:$B,'Consolidated 3 Statement'!$B129,BS!BU:BU),BU129)</f>
        <v>0</v>
      </c>
      <c r="BW129" s="33">
        <f>IF(BW$4="Actual",SUMIF(BS!$B:$B,'Consolidated 3 Statement'!$B129,BS!BV:BV),BV129)</f>
        <v>0</v>
      </c>
      <c r="BX129" s="34">
        <f>IF(BX$4="Actual",SUMIF(BS!$B:$B,'Consolidated 3 Statement'!$B129,BS!BW:BW),BW129)</f>
        <v>0</v>
      </c>
      <c r="BY129" s="139"/>
      <c r="BZ129" s="135">
        <f t="shared" si="386"/>
        <v>0</v>
      </c>
      <c r="CA129" s="135">
        <f t="shared" si="387"/>
        <v>0</v>
      </c>
      <c r="CB129" s="135">
        <f t="shared" si="388"/>
        <v>0</v>
      </c>
      <c r="CC129" s="135">
        <f t="shared" si="389"/>
        <v>0</v>
      </c>
      <c r="CD129" s="135">
        <f t="shared" si="390"/>
        <v>0</v>
      </c>
      <c r="CE129" s="135">
        <f t="shared" si="391"/>
        <v>0</v>
      </c>
      <c r="CF129" s="156"/>
    </row>
    <row r="130" spans="2:84" ht="12.75" customHeight="1" collapsed="1" x14ac:dyDescent="0.3">
      <c r="B130" s="43" t="s">
        <v>237</v>
      </c>
      <c r="C130" s="605"/>
      <c r="D130" s="605"/>
      <c r="E130" s="27">
        <f>SUM(E123:E129)</f>
        <v>8985.6</v>
      </c>
      <c r="F130" s="27">
        <f t="shared" ref="F130:BL130" si="392">SUM(F123:F129)</f>
        <v>7297.27</v>
      </c>
      <c r="G130" s="27">
        <f t="shared" si="392"/>
        <v>3987.8199999999988</v>
      </c>
      <c r="H130" s="27">
        <f t="shared" si="392"/>
        <v>10749.68</v>
      </c>
      <c r="I130" s="27">
        <f t="shared" si="392"/>
        <v>16474.84</v>
      </c>
      <c r="J130" s="27">
        <f t="shared" si="392"/>
        <v>10997.21</v>
      </c>
      <c r="K130" s="27">
        <f t="shared" si="392"/>
        <v>24521.8</v>
      </c>
      <c r="L130" s="27">
        <f t="shared" si="392"/>
        <v>15280.25</v>
      </c>
      <c r="M130" s="27">
        <f t="shared" si="392"/>
        <v>13895.59</v>
      </c>
      <c r="N130" s="27">
        <f t="shared" si="392"/>
        <v>11281.09</v>
      </c>
      <c r="O130" s="27">
        <f t="shared" si="392"/>
        <v>35871.890000000007</v>
      </c>
      <c r="P130" s="28">
        <f t="shared" si="392"/>
        <v>48901.24</v>
      </c>
      <c r="Q130" s="27">
        <f t="shared" si="392"/>
        <v>22828.79</v>
      </c>
      <c r="R130" s="27">
        <f t="shared" si="392"/>
        <v>24053.68</v>
      </c>
      <c r="S130" s="27">
        <f t="shared" si="392"/>
        <v>12048.009999999998</v>
      </c>
      <c r="T130" s="27">
        <f t="shared" si="392"/>
        <v>22619.15</v>
      </c>
      <c r="U130" s="27">
        <f t="shared" si="392"/>
        <v>-2081.1200000000008</v>
      </c>
      <c r="V130" s="27">
        <f t="shared" si="392"/>
        <v>11819.970000000003</v>
      </c>
      <c r="W130" s="27">
        <f t="shared" si="392"/>
        <v>73108.69</v>
      </c>
      <c r="X130" s="27">
        <f t="shared" si="392"/>
        <v>11909</v>
      </c>
      <c r="Y130" s="27">
        <f t="shared" si="392"/>
        <v>33843.72</v>
      </c>
      <c r="Z130" s="27">
        <f t="shared" si="392"/>
        <v>41351.81</v>
      </c>
      <c r="AA130" s="27">
        <f t="shared" si="392"/>
        <v>25885.1</v>
      </c>
      <c r="AB130" s="28">
        <f t="shared" ref="AB130" si="393">SUM(AB123:AB129)</f>
        <v>36327.699999999997</v>
      </c>
      <c r="AC130" s="27">
        <f t="shared" si="392"/>
        <v>-22501.9</v>
      </c>
      <c r="AD130" s="27">
        <f t="shared" si="392"/>
        <v>-22501.9</v>
      </c>
      <c r="AE130" s="27">
        <f t="shared" si="392"/>
        <v>-22501.9</v>
      </c>
      <c r="AF130" s="27">
        <f t="shared" si="392"/>
        <v>-22501.9</v>
      </c>
      <c r="AG130" s="27">
        <f t="shared" si="392"/>
        <v>-22501.9</v>
      </c>
      <c r="AH130" s="27">
        <f t="shared" si="392"/>
        <v>-22501.9</v>
      </c>
      <c r="AI130" s="27">
        <f t="shared" si="392"/>
        <v>-22501.9</v>
      </c>
      <c r="AJ130" s="27">
        <f t="shared" si="392"/>
        <v>-22501.9</v>
      </c>
      <c r="AK130" s="27">
        <f t="shared" si="392"/>
        <v>-22501.9</v>
      </c>
      <c r="AL130" s="27">
        <f t="shared" si="392"/>
        <v>-22501.9</v>
      </c>
      <c r="AM130" s="27">
        <f t="shared" si="392"/>
        <v>-22501.9</v>
      </c>
      <c r="AN130" s="28">
        <f t="shared" si="392"/>
        <v>-22501.9</v>
      </c>
      <c r="AO130" s="27">
        <f t="shared" si="392"/>
        <v>-22501.9</v>
      </c>
      <c r="AP130" s="27">
        <f t="shared" si="392"/>
        <v>-22501.9</v>
      </c>
      <c r="AQ130" s="27">
        <f t="shared" si="392"/>
        <v>-22501.9</v>
      </c>
      <c r="AR130" s="27">
        <f t="shared" si="392"/>
        <v>-22501.9</v>
      </c>
      <c r="AS130" s="27">
        <f t="shared" si="392"/>
        <v>-22501.9</v>
      </c>
      <c r="AT130" s="27">
        <f t="shared" si="392"/>
        <v>-22501.9</v>
      </c>
      <c r="AU130" s="27">
        <f t="shared" si="392"/>
        <v>-22501.9</v>
      </c>
      <c r="AV130" s="27">
        <f t="shared" si="392"/>
        <v>-22501.9</v>
      </c>
      <c r="AW130" s="27">
        <f t="shared" si="392"/>
        <v>-22501.9</v>
      </c>
      <c r="AX130" s="27">
        <f t="shared" si="392"/>
        <v>-22501.9</v>
      </c>
      <c r="AY130" s="27">
        <f t="shared" si="392"/>
        <v>-22501.9</v>
      </c>
      <c r="AZ130" s="28">
        <f t="shared" si="392"/>
        <v>-22501.9</v>
      </c>
      <c r="BA130" s="27">
        <f t="shared" si="392"/>
        <v>-22501.9</v>
      </c>
      <c r="BB130" s="27">
        <f t="shared" si="392"/>
        <v>-22501.9</v>
      </c>
      <c r="BC130" s="27">
        <f t="shared" si="392"/>
        <v>-22501.9</v>
      </c>
      <c r="BD130" s="27">
        <f t="shared" si="392"/>
        <v>-22501.9</v>
      </c>
      <c r="BE130" s="27">
        <f t="shared" si="392"/>
        <v>-22501.9</v>
      </c>
      <c r="BF130" s="27">
        <f t="shared" si="392"/>
        <v>-22501.9</v>
      </c>
      <c r="BG130" s="27">
        <f t="shared" si="392"/>
        <v>-22501.9</v>
      </c>
      <c r="BH130" s="27">
        <f t="shared" si="392"/>
        <v>-22501.9</v>
      </c>
      <c r="BI130" s="27">
        <f t="shared" si="392"/>
        <v>-22501.9</v>
      </c>
      <c r="BJ130" s="27">
        <f t="shared" si="392"/>
        <v>-22501.9</v>
      </c>
      <c r="BK130" s="27">
        <f t="shared" si="392"/>
        <v>-22501.9</v>
      </c>
      <c r="BL130" s="28">
        <f t="shared" si="392"/>
        <v>-22501.9</v>
      </c>
      <c r="BM130" s="27">
        <f t="shared" ref="BM130:BX130" si="394">SUM(BM123:BM129)</f>
        <v>-22501.9</v>
      </c>
      <c r="BN130" s="27">
        <f t="shared" si="394"/>
        <v>-22501.9</v>
      </c>
      <c r="BO130" s="27">
        <f t="shared" si="394"/>
        <v>-22501.9</v>
      </c>
      <c r="BP130" s="27">
        <f t="shared" si="394"/>
        <v>-22501.9</v>
      </c>
      <c r="BQ130" s="27">
        <f t="shared" si="394"/>
        <v>-22501.9</v>
      </c>
      <c r="BR130" s="27">
        <f t="shared" si="394"/>
        <v>-22501.9</v>
      </c>
      <c r="BS130" s="27">
        <f t="shared" si="394"/>
        <v>-22501.9</v>
      </c>
      <c r="BT130" s="27">
        <f t="shared" si="394"/>
        <v>-22501.9</v>
      </c>
      <c r="BU130" s="27">
        <f t="shared" si="394"/>
        <v>-22501.9</v>
      </c>
      <c r="BV130" s="27">
        <f t="shared" si="394"/>
        <v>-22501.9</v>
      </c>
      <c r="BW130" s="27">
        <f t="shared" si="394"/>
        <v>-22501.9</v>
      </c>
      <c r="BX130" s="28">
        <f t="shared" si="394"/>
        <v>-22501.9</v>
      </c>
      <c r="BY130" s="16"/>
      <c r="BZ130" s="27">
        <f>SUM(BZ123:BZ129)</f>
        <v>48901.24</v>
      </c>
      <c r="CA130" s="27">
        <f t="shared" ref="CA130:CD130" si="395">SUM(CA123:CA129)</f>
        <v>36327.699999999997</v>
      </c>
      <c r="CB130" s="27">
        <f t="shared" si="395"/>
        <v>-22501.9</v>
      </c>
      <c r="CC130" s="27">
        <f t="shared" si="395"/>
        <v>-22501.9</v>
      </c>
      <c r="CD130" s="27">
        <f t="shared" si="395"/>
        <v>-22501.9</v>
      </c>
      <c r="CE130" s="27">
        <f t="shared" ref="CE130" si="396">SUM(CE123:CE129)</f>
        <v>-22501.9</v>
      </c>
      <c r="CF130" s="152"/>
    </row>
    <row r="131" spans="2:84" ht="9" customHeight="1" x14ac:dyDescent="0.3">
      <c r="B131" s="627"/>
      <c r="C131" s="605"/>
      <c r="D131" s="605"/>
      <c r="E131" s="3"/>
      <c r="F131" s="3"/>
      <c r="G131" s="3"/>
      <c r="H131" s="3"/>
      <c r="I131" s="3"/>
      <c r="J131" s="3"/>
      <c r="K131" s="3"/>
      <c r="L131" s="3"/>
      <c r="M131" s="3"/>
      <c r="N131" s="3"/>
      <c r="O131" s="3"/>
      <c r="P131" s="16"/>
      <c r="Q131" s="3"/>
      <c r="R131" s="3"/>
      <c r="S131" s="3"/>
      <c r="T131" s="3"/>
      <c r="U131" s="3"/>
      <c r="V131" s="3"/>
      <c r="W131" s="3"/>
      <c r="X131" s="3"/>
      <c r="Y131" s="3"/>
      <c r="Z131" s="3"/>
      <c r="AA131" s="3"/>
      <c r="AB131" s="16"/>
      <c r="AC131" s="3"/>
      <c r="AD131" s="3"/>
      <c r="AE131" s="3"/>
      <c r="AF131" s="3"/>
      <c r="AG131" s="3"/>
      <c r="AH131" s="3"/>
      <c r="AI131" s="3"/>
      <c r="AJ131" s="3"/>
      <c r="AK131" s="3"/>
      <c r="AL131" s="3"/>
      <c r="AM131" s="3"/>
      <c r="AN131" s="16"/>
      <c r="AO131" s="3"/>
      <c r="AP131" s="3"/>
      <c r="AQ131" s="3"/>
      <c r="AR131" s="3"/>
      <c r="AS131" s="3"/>
      <c r="AT131" s="3"/>
      <c r="AU131" s="3"/>
      <c r="AV131" s="3"/>
      <c r="AW131" s="3"/>
      <c r="AX131" s="3"/>
      <c r="AY131" s="3"/>
      <c r="AZ131" s="16"/>
      <c r="BA131" s="3"/>
      <c r="BB131" s="3"/>
      <c r="BC131" s="3"/>
      <c r="BD131" s="3"/>
      <c r="BE131" s="3"/>
      <c r="BF131" s="3"/>
      <c r="BG131" s="3"/>
      <c r="BH131" s="3"/>
      <c r="BI131" s="3"/>
      <c r="BJ131" s="3"/>
      <c r="BK131" s="3"/>
      <c r="BL131" s="16"/>
      <c r="BM131" s="3"/>
      <c r="BN131" s="3"/>
      <c r="BO131" s="3"/>
      <c r="BP131" s="3"/>
      <c r="BQ131" s="3"/>
      <c r="BR131" s="3"/>
      <c r="BS131" s="3"/>
      <c r="BT131" s="3"/>
      <c r="BU131" s="3"/>
      <c r="BV131" s="3"/>
      <c r="BW131" s="3"/>
      <c r="BX131" s="16"/>
      <c r="BY131" s="16"/>
      <c r="BZ131" s="30"/>
      <c r="CA131" s="30"/>
      <c r="CB131" s="30"/>
      <c r="CC131" s="30"/>
      <c r="CD131" s="30"/>
      <c r="CE131" s="30"/>
      <c r="CF131" s="152"/>
    </row>
    <row r="132" spans="2:84" ht="12.75" customHeight="1" x14ac:dyDescent="0.3">
      <c r="B132" s="627" t="s">
        <v>238</v>
      </c>
      <c r="C132" s="126" t="s">
        <v>199</v>
      </c>
      <c r="D132" s="627"/>
      <c r="E132" s="3">
        <f>IF(E$4="Actual",SUMIF(BS!$B:$B,'Consolidated 3 Statement'!$B132,BS!D:D),D132)</f>
        <v>0</v>
      </c>
      <c r="F132" s="3">
        <f>IF(F$4="Actual",SUMIF(BS!$B:$B,'Consolidated 3 Statement'!$B132,BS!E:E),E132)</f>
        <v>0</v>
      </c>
      <c r="G132" s="3">
        <f>IF(G$4="Actual",SUMIF(BS!$B:$B,'Consolidated 3 Statement'!$B132,BS!F:F),F132)</f>
        <v>0</v>
      </c>
      <c r="H132" s="3">
        <f>IF(H$4="Actual",SUMIF(BS!$B:$B,'Consolidated 3 Statement'!$B132,BS!G:G),G132)</f>
        <v>0</v>
      </c>
      <c r="I132" s="3">
        <f>IF(I$4="Actual",SUMIF(BS!$B:$B,'Consolidated 3 Statement'!$B132,BS!H:H),H132)</f>
        <v>0</v>
      </c>
      <c r="J132" s="3">
        <f>IF(J$4="Actual",SUMIF(BS!$B:$B,'Consolidated 3 Statement'!$B132,BS!I:I),I132)</f>
        <v>0</v>
      </c>
      <c r="K132" s="3">
        <f>IF(K$4="Actual",SUMIF(BS!$B:$B,'Consolidated 3 Statement'!$B132,BS!J:J),J132)</f>
        <v>0</v>
      </c>
      <c r="L132" s="3">
        <f>IF(L$4="Actual",SUMIF(BS!$B:$B,'Consolidated 3 Statement'!$B132,BS!K:K),K132)</f>
        <v>0</v>
      </c>
      <c r="M132" s="3">
        <f>IF(M$4="Actual",SUMIF(BS!$B:$B,'Consolidated 3 Statement'!$B132,BS!L:L),L132)</f>
        <v>0</v>
      </c>
      <c r="N132" s="3">
        <f>IF(N$4="Actual",SUMIF(BS!$B:$B,'Consolidated 3 Statement'!$B132,BS!M:M),M132)</f>
        <v>0</v>
      </c>
      <c r="O132" s="3">
        <f>IF(O$4="Actual",SUMIF(BS!$B:$B,'Consolidated 3 Statement'!$B132,BS!N:N),N132)</f>
        <v>0</v>
      </c>
      <c r="P132" s="16">
        <f>IF(P$4="Actual",SUMIF(BS!$B:$B,'Consolidated 3 Statement'!$B132,BS!O:O),O132)</f>
        <v>0</v>
      </c>
      <c r="Q132" s="3">
        <f>IF(Q$4="Actual",SUMIF(BS!$B:$B,'Consolidated 3 Statement'!$B132,BS!P:P),P132)</f>
        <v>0</v>
      </c>
      <c r="R132" s="3">
        <f>IF(R$4="Actual",SUMIF(BS!$B:$B,'Consolidated 3 Statement'!$B132,BS!Q:Q),Q132)</f>
        <v>0</v>
      </c>
      <c r="S132" s="3">
        <f>IF(S$4="Actual",SUMIF(BS!$B:$B,'Consolidated 3 Statement'!$B132,BS!R:R),R132)</f>
        <v>0</v>
      </c>
      <c r="T132" s="3">
        <f>IF(T$4="Actual",SUMIF(BS!$B:$B,'Consolidated 3 Statement'!$B132,BS!S:S),S132)</f>
        <v>0</v>
      </c>
      <c r="U132" s="3">
        <f>IF(U$4="Actual",SUMIF(BS!$B:$B,'Consolidated 3 Statement'!$B132,BS!T:T),T132)</f>
        <v>0</v>
      </c>
      <c r="V132" s="3">
        <f>IF(V$4="Actual",SUMIF(BS!$B:$B,'Consolidated 3 Statement'!$B132,BS!U:U),U132)</f>
        <v>0</v>
      </c>
      <c r="W132" s="3">
        <f>IF(W$4="Actual",SUMIF(BS!$B:$B,'Consolidated 3 Statement'!$B132,BS!V:V),V132)</f>
        <v>0</v>
      </c>
      <c r="X132" s="3">
        <f>IF(X$4="Actual",SUMIF(BS!$B:$B,'Consolidated 3 Statement'!$B132,BS!W:W),W132)</f>
        <v>0</v>
      </c>
      <c r="Y132" s="3">
        <f>IF(Y$4="Actual",SUMIF(BS!$B:$B,'Consolidated 3 Statement'!$B132,BS!X:X),X132)</f>
        <v>0</v>
      </c>
      <c r="Z132" s="3">
        <f>IF(Z$4="Actual",SUMIF(BS!$B:$B,'Consolidated 3 Statement'!$B132,BS!Y:Y),Y132)</f>
        <v>0</v>
      </c>
      <c r="AA132" s="3">
        <f>IF(AA$4="Actual",SUMIF(BS!$B:$B,'Consolidated 3 Statement'!$B132,BS!Z:Z),Z132)</f>
        <v>0</v>
      </c>
      <c r="AB132" s="16">
        <f>IF(AB$4="Actual",SUMIF(BS!$B:$B,'Consolidated 3 Statement'!$B132,BS!AA:AA),AA132)</f>
        <v>0</v>
      </c>
      <c r="AC132" s="3">
        <f>IF(AC$4="Actual",SUMIF(BS!$B:$B,'Consolidated 3 Statement'!$B132,BS!AB:AB),AB132)</f>
        <v>0</v>
      </c>
      <c r="AD132" s="3">
        <f>IF(AD$4="Actual",SUMIF(BS!$B:$B,'Consolidated 3 Statement'!$B132,BS!AC:AC),AC132)</f>
        <v>0</v>
      </c>
      <c r="AE132" s="3">
        <f>IF(AE$4="Actual",SUMIF(BS!$B:$B,'Consolidated 3 Statement'!$B132,BS!AD:AD),AD132)</f>
        <v>0</v>
      </c>
      <c r="AF132" s="3">
        <f>IF(AF$4="Actual",SUMIF(BS!$B:$B,'Consolidated 3 Statement'!$B132,BS!AE:AE),AE132)</f>
        <v>0</v>
      </c>
      <c r="AG132" s="3">
        <f>IF(AG$4="Actual",SUMIF(BS!$B:$B,'Consolidated 3 Statement'!$B132,BS!AF:AF),AF132)</f>
        <v>0</v>
      </c>
      <c r="AH132" s="3">
        <f>IF(AH$4="Actual",SUMIF(BS!$B:$B,'Consolidated 3 Statement'!$B132,BS!AG:AG),AG132)</f>
        <v>0</v>
      </c>
      <c r="AI132" s="3">
        <f>IF(AI$4="Actual",SUMIF(BS!$B:$B,'Consolidated 3 Statement'!$B132,BS!AH:AH),AH132)</f>
        <v>0</v>
      </c>
      <c r="AJ132" s="3">
        <f>IF(AJ$4="Actual",SUMIF(BS!$B:$B,'Consolidated 3 Statement'!$B132,BS!AI:AI),AI132)</f>
        <v>0</v>
      </c>
      <c r="AK132" s="3">
        <f>IF(AK$4="Actual",SUMIF(BS!$B:$B,'Consolidated 3 Statement'!$B132,BS!AJ:AJ),AJ132)</f>
        <v>0</v>
      </c>
      <c r="AL132" s="3">
        <f>IF(AL$4="Actual",SUMIF(BS!$B:$B,'Consolidated 3 Statement'!$B132,BS!AK:AK),AK132)</f>
        <v>0</v>
      </c>
      <c r="AM132" s="3">
        <f>IF(AM$4="Actual",SUMIF(BS!$B:$B,'Consolidated 3 Statement'!$B132,BS!AL:AL),AL132)</f>
        <v>0</v>
      </c>
      <c r="AN132" s="16">
        <f>IF(AN$4="Actual",SUMIF(BS!$B:$B,'Consolidated 3 Statement'!$B132,BS!AM:AM),AM132)</f>
        <v>0</v>
      </c>
      <c r="AO132" s="3">
        <f>IF(AO$4="Actual",SUMIF(BS!$B:$B,'Consolidated 3 Statement'!$B132,BS!AN:AN),AN132)</f>
        <v>0</v>
      </c>
      <c r="AP132" s="3">
        <f>IF(AP$4="Actual",SUMIF(BS!$B:$B,'Consolidated 3 Statement'!$B132,BS!AO:AO),AO132)</f>
        <v>0</v>
      </c>
      <c r="AQ132" s="3">
        <f>IF(AQ$4="Actual",SUMIF(BS!$B:$B,'Consolidated 3 Statement'!$B132,BS!AP:AP),AP132)</f>
        <v>0</v>
      </c>
      <c r="AR132" s="3">
        <f>IF(AR$4="Actual",SUMIF(BS!$B:$B,'Consolidated 3 Statement'!$B132,BS!AQ:AQ),AQ132)</f>
        <v>0</v>
      </c>
      <c r="AS132" s="3">
        <f>IF(AS$4="Actual",SUMIF(BS!$B:$B,'Consolidated 3 Statement'!$B132,BS!AR:AR),AR132)</f>
        <v>0</v>
      </c>
      <c r="AT132" s="3">
        <f>IF(AT$4="Actual",SUMIF(BS!$B:$B,'Consolidated 3 Statement'!$B132,BS!AS:AS),AS132)</f>
        <v>0</v>
      </c>
      <c r="AU132" s="3">
        <f>IF(AU$4="Actual",SUMIF(BS!$B:$B,'Consolidated 3 Statement'!$B132,BS!AT:AT),AT132)</f>
        <v>0</v>
      </c>
      <c r="AV132" s="3">
        <f>IF(AV$4="Actual",SUMIF(BS!$B:$B,'Consolidated 3 Statement'!$B132,BS!AU:AU),AU132)</f>
        <v>0</v>
      </c>
      <c r="AW132" s="3">
        <f>IF(AW$4="Actual",SUMIF(BS!$B:$B,'Consolidated 3 Statement'!$B132,BS!AV:AV),AV132)</f>
        <v>0</v>
      </c>
      <c r="AX132" s="3">
        <f>IF(AX$4="Actual",SUMIF(BS!$B:$B,'Consolidated 3 Statement'!$B132,BS!AW:AW),AW132)</f>
        <v>0</v>
      </c>
      <c r="AY132" s="3">
        <f>IF(AY$4="Actual",SUMIF(BS!$B:$B,'Consolidated 3 Statement'!$B132,BS!AX:AX),AX132)</f>
        <v>0</v>
      </c>
      <c r="AZ132" s="16">
        <f>IF(AZ$4="Actual",SUMIF(BS!$B:$B,'Consolidated 3 Statement'!$B132,BS!AY:AY),AY132)</f>
        <v>0</v>
      </c>
      <c r="BA132" s="3">
        <f>IF(BA$4="Actual",SUMIF(BS!$B:$B,'Consolidated 3 Statement'!$B132,BS!AZ:AZ),AZ132)</f>
        <v>0</v>
      </c>
      <c r="BB132" s="3">
        <f>IF(BB$4="Actual",SUMIF(BS!$B:$B,'Consolidated 3 Statement'!$B132,BS!BA:BA),BA132)</f>
        <v>0</v>
      </c>
      <c r="BC132" s="3">
        <f>IF(BC$4="Actual",SUMIF(BS!$B:$B,'Consolidated 3 Statement'!$B132,BS!BB:BB),BB132)</f>
        <v>0</v>
      </c>
      <c r="BD132" s="3">
        <f>IF(BD$4="Actual",SUMIF(BS!$B:$B,'Consolidated 3 Statement'!$B132,BS!BC:BC),BC132)</f>
        <v>0</v>
      </c>
      <c r="BE132" s="3">
        <f>IF(BE$4="Actual",SUMIF(BS!$B:$B,'Consolidated 3 Statement'!$B132,BS!BD:BD),BD132)</f>
        <v>0</v>
      </c>
      <c r="BF132" s="3">
        <f>IF(BF$4="Actual",SUMIF(BS!$B:$B,'Consolidated 3 Statement'!$B132,BS!BE:BE),BE132)</f>
        <v>0</v>
      </c>
      <c r="BG132" s="3">
        <f>IF(BG$4="Actual",SUMIF(BS!$B:$B,'Consolidated 3 Statement'!$B132,BS!BF:BF),BF132)</f>
        <v>0</v>
      </c>
      <c r="BH132" s="3">
        <f>IF(BH$4="Actual",SUMIF(BS!$B:$B,'Consolidated 3 Statement'!$B132,BS!BG:BG),BG132)</f>
        <v>0</v>
      </c>
      <c r="BI132" s="3">
        <f>IF(BI$4="Actual",SUMIF(BS!$B:$B,'Consolidated 3 Statement'!$B132,BS!BH:BH),BH132)</f>
        <v>0</v>
      </c>
      <c r="BJ132" s="3">
        <f>IF(BJ$4="Actual",SUMIF(BS!$B:$B,'Consolidated 3 Statement'!$B132,BS!BI:BI),BI132)</f>
        <v>0</v>
      </c>
      <c r="BK132" s="3">
        <f>IF(BK$4="Actual",SUMIF(BS!$B:$B,'Consolidated 3 Statement'!$B132,BS!BJ:BJ),BJ132)</f>
        <v>0</v>
      </c>
      <c r="BL132" s="16">
        <f>IF(BL$4="Actual",SUMIF(BS!$B:$B,'Consolidated 3 Statement'!$B132,BS!BK:BK),BK132)</f>
        <v>0</v>
      </c>
      <c r="BM132" s="3">
        <f>IF(BM$4="Actual",SUMIF(BS!$B:$B,'Consolidated 3 Statement'!$B132,BS!BL:BL),BL132)</f>
        <v>0</v>
      </c>
      <c r="BN132" s="3">
        <f>IF(BN$4="Actual",SUMIF(BS!$B:$B,'Consolidated 3 Statement'!$B132,BS!BM:BM),BM132)</f>
        <v>0</v>
      </c>
      <c r="BO132" s="3">
        <f>IF(BO$4="Actual",SUMIF(BS!$B:$B,'Consolidated 3 Statement'!$B132,BS!BN:BN),BN132)</f>
        <v>0</v>
      </c>
      <c r="BP132" s="3">
        <f>IF(BP$4="Actual",SUMIF(BS!$B:$B,'Consolidated 3 Statement'!$B132,BS!BO:BO),BO132)</f>
        <v>0</v>
      </c>
      <c r="BQ132" s="3">
        <f>IF(BQ$4="Actual",SUMIF(BS!$B:$B,'Consolidated 3 Statement'!$B132,BS!BP:BP),BP132)</f>
        <v>0</v>
      </c>
      <c r="BR132" s="3">
        <f>IF(BR$4="Actual",SUMIF(BS!$B:$B,'Consolidated 3 Statement'!$B132,BS!BQ:BQ),BQ132)</f>
        <v>0</v>
      </c>
      <c r="BS132" s="3">
        <f>IF(BS$4="Actual",SUMIF(BS!$B:$B,'Consolidated 3 Statement'!$B132,BS!BR:BR),BR132)</f>
        <v>0</v>
      </c>
      <c r="BT132" s="3">
        <f>IF(BT$4="Actual",SUMIF(BS!$B:$B,'Consolidated 3 Statement'!$B132,BS!BS:BS),BS132)</f>
        <v>0</v>
      </c>
      <c r="BU132" s="3">
        <f>IF(BU$4="Actual",SUMIF(BS!$B:$B,'Consolidated 3 Statement'!$B132,BS!BT:BT),BT132)</f>
        <v>0</v>
      </c>
      <c r="BV132" s="3">
        <f>IF(BV$4="Actual",SUMIF(BS!$B:$B,'Consolidated 3 Statement'!$B132,BS!BU:BU),BU132)</f>
        <v>0</v>
      </c>
      <c r="BW132" s="3">
        <f>IF(BW$4="Actual",SUMIF(BS!$B:$B,'Consolidated 3 Statement'!$B132,BS!BV:BV),BV132)</f>
        <v>0</v>
      </c>
      <c r="BX132" s="16">
        <f>IF(BX$4="Actual",SUMIF(BS!$B:$B,'Consolidated 3 Statement'!$B132,BS!BW:BW),BW132)</f>
        <v>0</v>
      </c>
      <c r="BY132" s="16"/>
      <c r="BZ132" s="3">
        <f t="shared" ref="BZ132:BZ135" si="397">P132</f>
        <v>0</v>
      </c>
      <c r="CA132" s="3">
        <f t="shared" ref="CA132:CA135" si="398">AB132</f>
        <v>0</v>
      </c>
      <c r="CB132" s="3">
        <f t="shared" ref="CB132:CB135" si="399">AN132</f>
        <v>0</v>
      </c>
      <c r="CC132" s="3">
        <f t="shared" ref="CC132:CC135" si="400">AZ132</f>
        <v>0</v>
      </c>
      <c r="CD132" s="3">
        <f t="shared" ref="CD132:CD135" si="401">BL132</f>
        <v>0</v>
      </c>
      <c r="CE132" s="3">
        <f>BX132</f>
        <v>0</v>
      </c>
      <c r="CF132" s="152"/>
    </row>
    <row r="133" spans="2:84" ht="12.75" customHeight="1" x14ac:dyDescent="0.3">
      <c r="B133" s="627" t="s">
        <v>239</v>
      </c>
      <c r="C133" s="612" t="s">
        <v>203</v>
      </c>
      <c r="D133" s="627"/>
      <c r="E133" s="33">
        <f>IF(E$4="Actual",SUMIF(BS!$B:$B,'Consolidated 3 Statement'!$B133,BS!D:D),D133)</f>
        <v>0</v>
      </c>
      <c r="F133" s="33">
        <f>IF(F$4="Actual",SUMIF(BS!$B:$B,'Consolidated 3 Statement'!$B133,BS!E:E),E133)</f>
        <v>0</v>
      </c>
      <c r="G133" s="33">
        <f>IF(G$4="Actual",SUMIF(BS!$B:$B,'Consolidated 3 Statement'!$B133,BS!F:F),F133)</f>
        <v>0</v>
      </c>
      <c r="H133" s="33">
        <f>IF(H$4="Actual",SUMIF(BS!$B:$B,'Consolidated 3 Statement'!$B133,BS!G:G),G133)</f>
        <v>0</v>
      </c>
      <c r="I133" s="33">
        <f>IF(I$4="Actual",SUMIF(BS!$B:$B,'Consolidated 3 Statement'!$B133,BS!H:H),H133)</f>
        <v>0</v>
      </c>
      <c r="J133" s="33">
        <f>IF(J$4="Actual",SUMIF(BS!$B:$B,'Consolidated 3 Statement'!$B133,BS!I:I),I133)</f>
        <v>0</v>
      </c>
      <c r="K133" s="33">
        <f>IF(K$4="Actual",SUMIF(BS!$B:$B,'Consolidated 3 Statement'!$B133,BS!J:J),J133)</f>
        <v>0</v>
      </c>
      <c r="L133" s="33">
        <f>IF(L$4="Actual",SUMIF(BS!$B:$B,'Consolidated 3 Statement'!$B133,BS!K:K),K133)</f>
        <v>0</v>
      </c>
      <c r="M133" s="33">
        <f>IF(M$4="Actual",SUMIF(BS!$B:$B,'Consolidated 3 Statement'!$B133,BS!L:L),L133)</f>
        <v>0</v>
      </c>
      <c r="N133" s="33">
        <f>IF(N$4="Actual",SUMIF(BS!$B:$B,'Consolidated 3 Statement'!$B133,BS!M:M),M133)</f>
        <v>0</v>
      </c>
      <c r="O133" s="33">
        <f>IF(O$4="Actual",SUMIF(BS!$B:$B,'Consolidated 3 Statement'!$B133,BS!N:N),N133)</f>
        <v>0</v>
      </c>
      <c r="P133" s="34">
        <f>IF(P$4="Actual",SUMIF(BS!$B:$B,'Consolidated 3 Statement'!$B133,BS!O:O),O133)</f>
        <v>0</v>
      </c>
      <c r="Q133" s="33">
        <f>IF(Q$4="Actual",SUMIF(BS!$B:$B,'Consolidated 3 Statement'!$B133,BS!P:P),P133)</f>
        <v>0</v>
      </c>
      <c r="R133" s="33">
        <f>IF(R$4="Actual",SUMIF(BS!$B:$B,'Consolidated 3 Statement'!$B133,BS!Q:Q),Q133)</f>
        <v>0</v>
      </c>
      <c r="S133" s="33">
        <f>IF(S$4="Actual",SUMIF(BS!$B:$B,'Consolidated 3 Statement'!$B133,BS!R:R),R133)</f>
        <v>0</v>
      </c>
      <c r="T133" s="33">
        <f>IF(T$4="Actual",SUMIF(BS!$B:$B,'Consolidated 3 Statement'!$B133,BS!S:S),S133)</f>
        <v>0</v>
      </c>
      <c r="U133" s="33">
        <f>IF(U$4="Actual",SUMIF(BS!$B:$B,'Consolidated 3 Statement'!$B133,BS!T:T),T133)</f>
        <v>0</v>
      </c>
      <c r="V133" s="33">
        <f>IF(V$4="Actual",SUMIF(BS!$B:$B,'Consolidated 3 Statement'!$B133,BS!U:U),U133)</f>
        <v>0</v>
      </c>
      <c r="W133" s="33">
        <f>IF(W$4="Actual",SUMIF(BS!$B:$B,'Consolidated 3 Statement'!$B133,BS!V:V),V133)</f>
        <v>0</v>
      </c>
      <c r="X133" s="33">
        <f>IF(X$4="Actual",SUMIF(BS!$B:$B,'Consolidated 3 Statement'!$B133,BS!W:W),W133)</f>
        <v>0</v>
      </c>
      <c r="Y133" s="33">
        <f>IF(Y$4="Actual",SUMIF(BS!$B:$B,'Consolidated 3 Statement'!$B133,BS!X:X),X133)</f>
        <v>0</v>
      </c>
      <c r="Z133" s="33">
        <f>IF(Z$4="Actual",SUMIF(BS!$B:$B,'Consolidated 3 Statement'!$B133,BS!Y:Y),Y133)</f>
        <v>0</v>
      </c>
      <c r="AA133" s="33">
        <f>IF(AA$4="Actual",SUMIF(BS!$B:$B,'Consolidated 3 Statement'!$B133,BS!Z:Z),Z133)</f>
        <v>0</v>
      </c>
      <c r="AB133" s="34">
        <f>IF(AB$4="Actual",SUMIF(BS!$B:$B,'Consolidated 3 Statement'!$B133,BS!AA:AA),AA133)</f>
        <v>0</v>
      </c>
      <c r="AC133" s="33">
        <f>IF(AC$4="Actual",SUMIF(BS!$B:$B,'Consolidated 3 Statement'!$B133,BS!AB:AB),AB133)</f>
        <v>0</v>
      </c>
      <c r="AD133" s="33">
        <f>IF(AD$4="Actual",SUMIF(BS!$B:$B,'Consolidated 3 Statement'!$B133,BS!AC:AC),AC133)</f>
        <v>0</v>
      </c>
      <c r="AE133" s="33">
        <f>IF(AE$4="Actual",SUMIF(BS!$B:$B,'Consolidated 3 Statement'!$B133,BS!AD:AD),AD133)</f>
        <v>0</v>
      </c>
      <c r="AF133" s="33">
        <f>IF(AF$4="Actual",SUMIF(BS!$B:$B,'Consolidated 3 Statement'!$B133,BS!AE:AE),AE133)</f>
        <v>0</v>
      </c>
      <c r="AG133" s="33">
        <f>IF(AG$4="Actual",SUMIF(BS!$B:$B,'Consolidated 3 Statement'!$B133,BS!AF:AF),AF133)</f>
        <v>0</v>
      </c>
      <c r="AH133" s="33">
        <f>IF(AH$4="Actual",SUMIF(BS!$B:$B,'Consolidated 3 Statement'!$B133,BS!AG:AG),AG133)</f>
        <v>0</v>
      </c>
      <c r="AI133" s="33">
        <f>IF(AI$4="Actual",SUMIF(BS!$B:$B,'Consolidated 3 Statement'!$B133,BS!AH:AH),AH133)</f>
        <v>0</v>
      </c>
      <c r="AJ133" s="33">
        <f>IF(AJ$4="Actual",SUMIF(BS!$B:$B,'Consolidated 3 Statement'!$B133,BS!AI:AI),AI133)</f>
        <v>0</v>
      </c>
      <c r="AK133" s="33">
        <f>IF(AK$4="Actual",SUMIF(BS!$B:$B,'Consolidated 3 Statement'!$B133,BS!AJ:AJ),AJ133)</f>
        <v>0</v>
      </c>
      <c r="AL133" s="33">
        <f>IF(AL$4="Actual",SUMIF(BS!$B:$B,'Consolidated 3 Statement'!$B133,BS!AK:AK),AK133)</f>
        <v>0</v>
      </c>
      <c r="AM133" s="33">
        <f>IF(AM$4="Actual",SUMIF(BS!$B:$B,'Consolidated 3 Statement'!$B133,BS!AL:AL),AL133)</f>
        <v>0</v>
      </c>
      <c r="AN133" s="34">
        <f>IF(AN$4="Actual",SUMIF(BS!$B:$B,'Consolidated 3 Statement'!$B133,BS!AM:AM),AM133)</f>
        <v>0</v>
      </c>
      <c r="AO133" s="33">
        <f>IF(AO$4="Actual",SUMIF(BS!$B:$B,'Consolidated 3 Statement'!$B133,BS!AN:AN),AN133)</f>
        <v>0</v>
      </c>
      <c r="AP133" s="33">
        <f>IF(AP$4="Actual",SUMIF(BS!$B:$B,'Consolidated 3 Statement'!$B133,BS!AO:AO),AO133)</f>
        <v>0</v>
      </c>
      <c r="AQ133" s="33">
        <f>IF(AQ$4="Actual",SUMIF(BS!$B:$B,'Consolidated 3 Statement'!$B133,BS!AP:AP),AP133)</f>
        <v>0</v>
      </c>
      <c r="AR133" s="33">
        <f>IF(AR$4="Actual",SUMIF(BS!$B:$B,'Consolidated 3 Statement'!$B133,BS!AQ:AQ),AQ133)</f>
        <v>0</v>
      </c>
      <c r="AS133" s="33">
        <f>IF(AS$4="Actual",SUMIF(BS!$B:$B,'Consolidated 3 Statement'!$B133,BS!AR:AR),AR133)</f>
        <v>0</v>
      </c>
      <c r="AT133" s="33">
        <f>IF(AT$4="Actual",SUMIF(BS!$B:$B,'Consolidated 3 Statement'!$B133,BS!AS:AS),AS133)</f>
        <v>0</v>
      </c>
      <c r="AU133" s="33">
        <f>IF(AU$4="Actual",SUMIF(BS!$B:$B,'Consolidated 3 Statement'!$B133,BS!AT:AT),AT133)</f>
        <v>0</v>
      </c>
      <c r="AV133" s="33">
        <f>IF(AV$4="Actual",SUMIF(BS!$B:$B,'Consolidated 3 Statement'!$B133,BS!AU:AU),AU133)</f>
        <v>0</v>
      </c>
      <c r="AW133" s="33">
        <f>IF(AW$4="Actual",SUMIF(BS!$B:$B,'Consolidated 3 Statement'!$B133,BS!AV:AV),AV133)</f>
        <v>0</v>
      </c>
      <c r="AX133" s="33">
        <f>IF(AX$4="Actual",SUMIF(BS!$B:$B,'Consolidated 3 Statement'!$B133,BS!AW:AW),AW133)</f>
        <v>0</v>
      </c>
      <c r="AY133" s="33">
        <f>IF(AY$4="Actual",SUMIF(BS!$B:$B,'Consolidated 3 Statement'!$B133,BS!AX:AX),AX133)</f>
        <v>0</v>
      </c>
      <c r="AZ133" s="34">
        <f>IF(AZ$4="Actual",SUMIF(BS!$B:$B,'Consolidated 3 Statement'!$B133,BS!AY:AY),AY133)</f>
        <v>0</v>
      </c>
      <c r="BA133" s="33">
        <f>IF(BA$4="Actual",SUMIF(BS!$B:$B,'Consolidated 3 Statement'!$B133,BS!AZ:AZ),AZ133)</f>
        <v>0</v>
      </c>
      <c r="BB133" s="33">
        <f>IF(BB$4="Actual",SUMIF(BS!$B:$B,'Consolidated 3 Statement'!$B133,BS!BA:BA),BA133)</f>
        <v>0</v>
      </c>
      <c r="BC133" s="33">
        <f>IF(BC$4="Actual",SUMIF(BS!$B:$B,'Consolidated 3 Statement'!$B133,BS!BB:BB),BB133)</f>
        <v>0</v>
      </c>
      <c r="BD133" s="33">
        <f>IF(BD$4="Actual",SUMIF(BS!$B:$B,'Consolidated 3 Statement'!$B133,BS!BC:BC),BC133)</f>
        <v>0</v>
      </c>
      <c r="BE133" s="33">
        <f>IF(BE$4="Actual",SUMIF(BS!$B:$B,'Consolidated 3 Statement'!$B133,BS!BD:BD),BD133)</f>
        <v>0</v>
      </c>
      <c r="BF133" s="33">
        <f>IF(BF$4="Actual",SUMIF(BS!$B:$B,'Consolidated 3 Statement'!$B133,BS!BE:BE),BE133)</f>
        <v>0</v>
      </c>
      <c r="BG133" s="33">
        <f>IF(BG$4="Actual",SUMIF(BS!$B:$B,'Consolidated 3 Statement'!$B133,BS!BF:BF),BF133)</f>
        <v>0</v>
      </c>
      <c r="BH133" s="33">
        <f>IF(BH$4="Actual",SUMIF(BS!$B:$B,'Consolidated 3 Statement'!$B133,BS!BG:BG),BG133)</f>
        <v>0</v>
      </c>
      <c r="BI133" s="33">
        <f>IF(BI$4="Actual",SUMIF(BS!$B:$B,'Consolidated 3 Statement'!$B133,BS!BH:BH),BH133)</f>
        <v>0</v>
      </c>
      <c r="BJ133" s="33">
        <f>IF(BJ$4="Actual",SUMIF(BS!$B:$B,'Consolidated 3 Statement'!$B133,BS!BI:BI),BI133)</f>
        <v>0</v>
      </c>
      <c r="BK133" s="33">
        <f>IF(BK$4="Actual",SUMIF(BS!$B:$B,'Consolidated 3 Statement'!$B133,BS!BJ:BJ),BJ133)</f>
        <v>0</v>
      </c>
      <c r="BL133" s="34">
        <f>IF(BL$4="Actual",SUMIF(BS!$B:$B,'Consolidated 3 Statement'!$B133,BS!BK:BK),BK133)</f>
        <v>0</v>
      </c>
      <c r="BM133" s="33">
        <f>IF(BM$4="Actual",SUMIF(BS!$B:$B,'Consolidated 3 Statement'!$B133,BS!BL:BL),BL133)</f>
        <v>0</v>
      </c>
      <c r="BN133" s="33">
        <f>IF(BN$4="Actual",SUMIF(BS!$B:$B,'Consolidated 3 Statement'!$B133,BS!BM:BM),BM133)</f>
        <v>0</v>
      </c>
      <c r="BO133" s="33">
        <f>IF(BO$4="Actual",SUMIF(BS!$B:$B,'Consolidated 3 Statement'!$B133,BS!BN:BN),BN133)</f>
        <v>0</v>
      </c>
      <c r="BP133" s="33">
        <f>IF(BP$4="Actual",SUMIF(BS!$B:$B,'Consolidated 3 Statement'!$B133,BS!BO:BO),BO133)</f>
        <v>0</v>
      </c>
      <c r="BQ133" s="33">
        <f>IF(BQ$4="Actual",SUMIF(BS!$B:$B,'Consolidated 3 Statement'!$B133,BS!BP:BP),BP133)</f>
        <v>0</v>
      </c>
      <c r="BR133" s="33">
        <f>IF(BR$4="Actual",SUMIF(BS!$B:$B,'Consolidated 3 Statement'!$B133,BS!BQ:BQ),BQ133)</f>
        <v>0</v>
      </c>
      <c r="BS133" s="33">
        <f>IF(BS$4="Actual",SUMIF(BS!$B:$B,'Consolidated 3 Statement'!$B133,BS!BR:BR),BR133)</f>
        <v>0</v>
      </c>
      <c r="BT133" s="33">
        <f>IF(BT$4="Actual",SUMIF(BS!$B:$B,'Consolidated 3 Statement'!$B133,BS!BS:BS),BS133)</f>
        <v>0</v>
      </c>
      <c r="BU133" s="33">
        <f>IF(BU$4="Actual",SUMIF(BS!$B:$B,'Consolidated 3 Statement'!$B133,BS!BT:BT),BT133)</f>
        <v>0</v>
      </c>
      <c r="BV133" s="33">
        <f>IF(BV$4="Actual",SUMIF(BS!$B:$B,'Consolidated 3 Statement'!$B133,BS!BU:BU),BU133)</f>
        <v>0</v>
      </c>
      <c r="BW133" s="33">
        <f>IF(BW$4="Actual",SUMIF(BS!$B:$B,'Consolidated 3 Statement'!$B133,BS!BV:BV),BV133)</f>
        <v>0</v>
      </c>
      <c r="BX133" s="34">
        <f>IF(BX$4="Actual",SUMIF(BS!$B:$B,'Consolidated 3 Statement'!$B133,BS!BW:BW),BW133)</f>
        <v>0</v>
      </c>
      <c r="BY133" s="16"/>
      <c r="BZ133" s="3">
        <f t="shared" si="397"/>
        <v>0</v>
      </c>
      <c r="CA133" s="3">
        <f t="shared" si="398"/>
        <v>0</v>
      </c>
      <c r="CB133" s="3">
        <f t="shared" si="399"/>
        <v>0</v>
      </c>
      <c r="CC133" s="3">
        <f t="shared" si="400"/>
        <v>0</v>
      </c>
      <c r="CD133" s="3">
        <f t="shared" si="401"/>
        <v>0</v>
      </c>
      <c r="CE133" s="33">
        <f>BX133</f>
        <v>0</v>
      </c>
      <c r="CF133" s="152"/>
    </row>
    <row r="134" spans="2:84" ht="12.75" hidden="1" customHeight="1" outlineLevel="1" x14ac:dyDescent="0.3">
      <c r="B134" s="627" t="s">
        <v>240</v>
      </c>
      <c r="C134" s="126" t="s">
        <v>199</v>
      </c>
      <c r="D134" s="627"/>
      <c r="E134" s="33">
        <f>IF(E$4="Actual",SUMIF(BS!$B:$B,'Consolidated 3 Statement'!$B134,BS!D:D),D134)</f>
        <v>0</v>
      </c>
      <c r="F134" s="33">
        <f>IF(F$4="Actual",SUMIF(BS!$B:$B,'Consolidated 3 Statement'!$B134,BS!E:E),E134)</f>
        <v>0</v>
      </c>
      <c r="G134" s="33">
        <f>IF(G$4="Actual",SUMIF(BS!$B:$B,'Consolidated 3 Statement'!$B134,BS!F:F),F134)</f>
        <v>0</v>
      </c>
      <c r="H134" s="33">
        <f>IF(H$4="Actual",SUMIF(BS!$B:$B,'Consolidated 3 Statement'!$B134,BS!G:G),G134)</f>
        <v>0</v>
      </c>
      <c r="I134" s="33">
        <f>IF(I$4="Actual",SUMIF(BS!$B:$B,'Consolidated 3 Statement'!$B134,BS!H:H),H134)</f>
        <v>0</v>
      </c>
      <c r="J134" s="33">
        <f>IF(J$4="Actual",SUMIF(BS!$B:$B,'Consolidated 3 Statement'!$B134,BS!I:I),I134)</f>
        <v>0</v>
      </c>
      <c r="K134" s="33">
        <f>IF(K$4="Actual",SUMIF(BS!$B:$B,'Consolidated 3 Statement'!$B134,BS!J:J),J134)</f>
        <v>0</v>
      </c>
      <c r="L134" s="33">
        <f>IF(L$4="Actual",SUMIF(BS!$B:$B,'Consolidated 3 Statement'!$B134,BS!K:K),K134)</f>
        <v>0</v>
      </c>
      <c r="M134" s="33">
        <f>IF(M$4="Actual",SUMIF(BS!$B:$B,'Consolidated 3 Statement'!$B134,BS!L:L),L134)</f>
        <v>0</v>
      </c>
      <c r="N134" s="33">
        <f>IF(N$4="Actual",SUMIF(BS!$B:$B,'Consolidated 3 Statement'!$B134,BS!M:M),M134)</f>
        <v>0</v>
      </c>
      <c r="O134" s="33">
        <f>IF(O$4="Actual",SUMIF(BS!$B:$B,'Consolidated 3 Statement'!$B134,BS!N:N),N134)</f>
        <v>0</v>
      </c>
      <c r="P134" s="34">
        <f>IF(P$4="Actual",SUMIF(BS!$B:$B,'Consolidated 3 Statement'!$B134,BS!O:O),O134)</f>
        <v>0</v>
      </c>
      <c r="Q134" s="33">
        <f>IF(Q$4="Actual",SUMIF(BS!$B:$B,'Consolidated 3 Statement'!$B134,BS!P:P),P134)</f>
        <v>0</v>
      </c>
      <c r="R134" s="33">
        <f>IF(R$4="Actual",SUMIF(BS!$B:$B,'Consolidated 3 Statement'!$B134,BS!Q:Q),Q134)</f>
        <v>0</v>
      </c>
      <c r="S134" s="33">
        <f>IF(S$4="Actual",SUMIF(BS!$B:$B,'Consolidated 3 Statement'!$B134,BS!R:R),R134)</f>
        <v>0</v>
      </c>
      <c r="T134" s="33">
        <f>IF(T$4="Actual",SUMIF(BS!$B:$B,'Consolidated 3 Statement'!$B134,BS!S:S),S134)</f>
        <v>0</v>
      </c>
      <c r="U134" s="33">
        <f>IF(U$4="Actual",SUMIF(BS!$B:$B,'Consolidated 3 Statement'!$B134,BS!T:T),T134)</f>
        <v>0</v>
      </c>
      <c r="V134" s="33">
        <f>IF(V$4="Actual",SUMIF(BS!$B:$B,'Consolidated 3 Statement'!$B134,BS!U:U),U134)</f>
        <v>0</v>
      </c>
      <c r="W134" s="33">
        <f>IF(W$4="Actual",SUMIF(BS!$B:$B,'Consolidated 3 Statement'!$B134,BS!V:V),V134)</f>
        <v>0</v>
      </c>
      <c r="X134" s="33">
        <f>IF(X$4="Actual",SUMIF(BS!$B:$B,'Consolidated 3 Statement'!$B134,BS!W:W),W134)</f>
        <v>0</v>
      </c>
      <c r="Y134" s="33">
        <f>IF(Y$4="Actual",SUMIF(BS!$B:$B,'Consolidated 3 Statement'!$B134,BS!X:X),X134)</f>
        <v>0</v>
      </c>
      <c r="Z134" s="33">
        <f>IF(Z$4="Actual",SUMIF(BS!$B:$B,'Consolidated 3 Statement'!$B134,BS!Y:Y),Y134)</f>
        <v>0</v>
      </c>
      <c r="AA134" s="33">
        <f>IF(AA$4="Actual",SUMIF(BS!$B:$B,'Consolidated 3 Statement'!$B134,BS!Z:Z),Z134)</f>
        <v>0</v>
      </c>
      <c r="AB134" s="34">
        <f>IF(AB$4="Actual",SUMIF(BS!$B:$B,'Consolidated 3 Statement'!$B134,BS!AA:AA),AA134)</f>
        <v>0</v>
      </c>
      <c r="AC134" s="33">
        <f>IF(AC$4="Actual",SUMIF(BS!$B:$B,'Consolidated 3 Statement'!$B134,BS!AB:AB),AB134)</f>
        <v>0</v>
      </c>
      <c r="AD134" s="33">
        <f>IF(AD$4="Actual",SUMIF(BS!$B:$B,'Consolidated 3 Statement'!$B134,BS!AC:AC),AC134)</f>
        <v>0</v>
      </c>
      <c r="AE134" s="33">
        <f>IF(AE$4="Actual",SUMIF(BS!$B:$B,'Consolidated 3 Statement'!$B134,BS!AD:AD),AD134)</f>
        <v>0</v>
      </c>
      <c r="AF134" s="33">
        <f>IF(AF$4="Actual",SUMIF(BS!$B:$B,'Consolidated 3 Statement'!$B134,BS!AE:AE),AE134)</f>
        <v>0</v>
      </c>
      <c r="AG134" s="33">
        <f>IF(AG$4="Actual",SUMIF(BS!$B:$B,'Consolidated 3 Statement'!$B134,BS!AF:AF),AF134)</f>
        <v>0</v>
      </c>
      <c r="AH134" s="33">
        <f>IF(AH$4="Actual",SUMIF(BS!$B:$B,'Consolidated 3 Statement'!$B134,BS!AG:AG),AG134)</f>
        <v>0</v>
      </c>
      <c r="AI134" s="33">
        <f>IF(AI$4="Actual",SUMIF(BS!$B:$B,'Consolidated 3 Statement'!$B134,BS!AH:AH),AH134)</f>
        <v>0</v>
      </c>
      <c r="AJ134" s="33">
        <f>IF(AJ$4="Actual",SUMIF(BS!$B:$B,'Consolidated 3 Statement'!$B134,BS!AI:AI),AI134)</f>
        <v>0</v>
      </c>
      <c r="AK134" s="33">
        <f>IF(AK$4="Actual",SUMIF(BS!$B:$B,'Consolidated 3 Statement'!$B134,BS!AJ:AJ),AJ134)</f>
        <v>0</v>
      </c>
      <c r="AL134" s="33">
        <f>IF(AL$4="Actual",SUMIF(BS!$B:$B,'Consolidated 3 Statement'!$B134,BS!AK:AK),AK134)</f>
        <v>0</v>
      </c>
      <c r="AM134" s="33">
        <f>IF(AM$4="Actual",SUMIF(BS!$B:$B,'Consolidated 3 Statement'!$B134,BS!AL:AL),AL134)</f>
        <v>0</v>
      </c>
      <c r="AN134" s="34">
        <f>IF(AN$4="Actual",SUMIF(BS!$B:$B,'Consolidated 3 Statement'!$B134,BS!AM:AM),AM134)</f>
        <v>0</v>
      </c>
      <c r="AO134" s="33">
        <f>IF(AO$4="Actual",SUMIF(BS!$B:$B,'Consolidated 3 Statement'!$B134,BS!AN:AN),AN134)</f>
        <v>0</v>
      </c>
      <c r="AP134" s="33">
        <f>IF(AP$4="Actual",SUMIF(BS!$B:$B,'Consolidated 3 Statement'!$B134,BS!AO:AO),AO134)</f>
        <v>0</v>
      </c>
      <c r="AQ134" s="33">
        <f>IF(AQ$4="Actual",SUMIF(BS!$B:$B,'Consolidated 3 Statement'!$B134,BS!AP:AP),AP134)</f>
        <v>0</v>
      </c>
      <c r="AR134" s="33">
        <f>IF(AR$4="Actual",SUMIF(BS!$B:$B,'Consolidated 3 Statement'!$B134,BS!AQ:AQ),AQ134)</f>
        <v>0</v>
      </c>
      <c r="AS134" s="33">
        <f>IF(AS$4="Actual",SUMIF(BS!$B:$B,'Consolidated 3 Statement'!$B134,BS!AR:AR),AR134)</f>
        <v>0</v>
      </c>
      <c r="AT134" s="33">
        <f>IF(AT$4="Actual",SUMIF(BS!$B:$B,'Consolidated 3 Statement'!$B134,BS!AS:AS),AS134)</f>
        <v>0</v>
      </c>
      <c r="AU134" s="33">
        <f>IF(AU$4="Actual",SUMIF(BS!$B:$B,'Consolidated 3 Statement'!$B134,BS!AT:AT),AT134)</f>
        <v>0</v>
      </c>
      <c r="AV134" s="33">
        <f>IF(AV$4="Actual",SUMIF(BS!$B:$B,'Consolidated 3 Statement'!$B134,BS!AU:AU),AU134)</f>
        <v>0</v>
      </c>
      <c r="AW134" s="33">
        <f>IF(AW$4="Actual",SUMIF(BS!$B:$B,'Consolidated 3 Statement'!$B134,BS!AV:AV),AV134)</f>
        <v>0</v>
      </c>
      <c r="AX134" s="33">
        <f>IF(AX$4="Actual",SUMIF(BS!$B:$B,'Consolidated 3 Statement'!$B134,BS!AW:AW),AW134)</f>
        <v>0</v>
      </c>
      <c r="AY134" s="33">
        <f>IF(AY$4="Actual",SUMIF(BS!$B:$B,'Consolidated 3 Statement'!$B134,BS!AX:AX),AX134)</f>
        <v>0</v>
      </c>
      <c r="AZ134" s="34">
        <f>IF(AZ$4="Actual",SUMIF(BS!$B:$B,'Consolidated 3 Statement'!$B134,BS!AY:AY),AY134)</f>
        <v>0</v>
      </c>
      <c r="BA134" s="33">
        <f>IF(BA$4="Actual",SUMIF(BS!$B:$B,'Consolidated 3 Statement'!$B134,BS!AZ:AZ),AZ134)</f>
        <v>0</v>
      </c>
      <c r="BB134" s="33">
        <f>IF(BB$4="Actual",SUMIF(BS!$B:$B,'Consolidated 3 Statement'!$B134,BS!BA:BA),BA134)</f>
        <v>0</v>
      </c>
      <c r="BC134" s="33">
        <f>IF(BC$4="Actual",SUMIF(BS!$B:$B,'Consolidated 3 Statement'!$B134,BS!BB:BB),BB134)</f>
        <v>0</v>
      </c>
      <c r="BD134" s="33">
        <f>IF(BD$4="Actual",SUMIF(BS!$B:$B,'Consolidated 3 Statement'!$B134,BS!BC:BC),BC134)</f>
        <v>0</v>
      </c>
      <c r="BE134" s="33">
        <f>IF(BE$4="Actual",SUMIF(BS!$B:$B,'Consolidated 3 Statement'!$B134,BS!BD:BD),BD134)</f>
        <v>0</v>
      </c>
      <c r="BF134" s="33">
        <f>IF(BF$4="Actual",SUMIF(BS!$B:$B,'Consolidated 3 Statement'!$B134,BS!BE:BE),BE134)</f>
        <v>0</v>
      </c>
      <c r="BG134" s="33">
        <f>IF(BG$4="Actual",SUMIF(BS!$B:$B,'Consolidated 3 Statement'!$B134,BS!BF:BF),BF134)</f>
        <v>0</v>
      </c>
      <c r="BH134" s="33">
        <f>IF(BH$4="Actual",SUMIF(BS!$B:$B,'Consolidated 3 Statement'!$B134,BS!BG:BG),BG134)</f>
        <v>0</v>
      </c>
      <c r="BI134" s="33">
        <f>IF(BI$4="Actual",SUMIF(BS!$B:$B,'Consolidated 3 Statement'!$B134,BS!BH:BH),BH134)</f>
        <v>0</v>
      </c>
      <c r="BJ134" s="33">
        <f>IF(BJ$4="Actual",SUMIF(BS!$B:$B,'Consolidated 3 Statement'!$B134,BS!BI:BI),BI134)</f>
        <v>0</v>
      </c>
      <c r="BK134" s="33">
        <f>IF(BK$4="Actual",SUMIF(BS!$B:$B,'Consolidated 3 Statement'!$B134,BS!BJ:BJ),BJ134)</f>
        <v>0</v>
      </c>
      <c r="BL134" s="34">
        <f>IF(BL$4="Actual",SUMIF(BS!$B:$B,'Consolidated 3 Statement'!$B134,BS!BK:BK),BK134)</f>
        <v>0</v>
      </c>
      <c r="BM134" s="33">
        <f>IF(BM$4="Actual",SUMIF(BS!$B:$B,'Consolidated 3 Statement'!$B134,BS!BL:BL),BL134)</f>
        <v>0</v>
      </c>
      <c r="BN134" s="33">
        <f>IF(BN$4="Actual",SUMIF(BS!$B:$B,'Consolidated 3 Statement'!$B134,BS!BM:BM),BM134)</f>
        <v>0</v>
      </c>
      <c r="BO134" s="33">
        <f>IF(BO$4="Actual",SUMIF(BS!$B:$B,'Consolidated 3 Statement'!$B134,BS!BN:BN),BN134)</f>
        <v>0</v>
      </c>
      <c r="BP134" s="33">
        <f>IF(BP$4="Actual",SUMIF(BS!$B:$B,'Consolidated 3 Statement'!$B134,BS!BO:BO),BO134)</f>
        <v>0</v>
      </c>
      <c r="BQ134" s="33">
        <f>IF(BQ$4="Actual",SUMIF(BS!$B:$B,'Consolidated 3 Statement'!$B134,BS!BP:BP),BP134)</f>
        <v>0</v>
      </c>
      <c r="BR134" s="33">
        <f>IF(BR$4="Actual",SUMIF(BS!$B:$B,'Consolidated 3 Statement'!$B134,BS!BQ:BQ),BQ134)</f>
        <v>0</v>
      </c>
      <c r="BS134" s="33">
        <f>IF(BS$4="Actual",SUMIF(BS!$B:$B,'Consolidated 3 Statement'!$B134,BS!BR:BR),BR134)</f>
        <v>0</v>
      </c>
      <c r="BT134" s="33">
        <f>IF(BT$4="Actual",SUMIF(BS!$B:$B,'Consolidated 3 Statement'!$B134,BS!BS:BS),BS134)</f>
        <v>0</v>
      </c>
      <c r="BU134" s="33">
        <f>IF(BU$4="Actual",SUMIF(BS!$B:$B,'Consolidated 3 Statement'!$B134,BS!BT:BT),BT134)</f>
        <v>0</v>
      </c>
      <c r="BV134" s="33">
        <f>IF(BV$4="Actual",SUMIF(BS!$B:$B,'Consolidated 3 Statement'!$B134,BS!BU:BU),BU134)</f>
        <v>0</v>
      </c>
      <c r="BW134" s="33">
        <f>IF(BW$4="Actual",SUMIF(BS!$B:$B,'Consolidated 3 Statement'!$B134,BS!BV:BV),BV134)</f>
        <v>0</v>
      </c>
      <c r="BX134" s="34">
        <f>IF(BX$4="Actual",SUMIF(BS!$B:$B,'Consolidated 3 Statement'!$B134,BS!BW:BW),BW134)</f>
        <v>0</v>
      </c>
      <c r="BY134" s="16"/>
      <c r="BZ134" s="3">
        <f t="shared" si="397"/>
        <v>0</v>
      </c>
      <c r="CA134" s="3">
        <f t="shared" si="398"/>
        <v>0</v>
      </c>
      <c r="CB134" s="3">
        <f t="shared" si="399"/>
        <v>0</v>
      </c>
      <c r="CC134" s="3">
        <f t="shared" si="400"/>
        <v>0</v>
      </c>
      <c r="CD134" s="3">
        <f t="shared" si="401"/>
        <v>0</v>
      </c>
      <c r="CE134" s="33">
        <f>BX134</f>
        <v>0</v>
      </c>
      <c r="CF134" s="152"/>
    </row>
    <row r="135" spans="2:84" ht="12.75" customHeight="1" collapsed="1" x14ac:dyDescent="0.3">
      <c r="B135" s="627" t="s">
        <v>241</v>
      </c>
      <c r="C135" s="126" t="s">
        <v>188</v>
      </c>
      <c r="D135" s="627"/>
      <c r="E135" s="33">
        <f>IF(E$4="Actual",SUMIF(BS!$B:$B,'Consolidated 3 Statement'!$B135,BS!D:D),D135)</f>
        <v>0</v>
      </c>
      <c r="F135" s="33">
        <f>IF(F$4="Actual",SUMIF(BS!$B:$B,'Consolidated 3 Statement'!$B135,BS!E:E),E135)</f>
        <v>0</v>
      </c>
      <c r="G135" s="33">
        <f>IF(G$4="Actual",SUMIF(BS!$B:$B,'Consolidated 3 Statement'!$B135,BS!F:F),F135)</f>
        <v>0</v>
      </c>
      <c r="H135" s="33">
        <f>IF(H$4="Actual",SUMIF(BS!$B:$B,'Consolidated 3 Statement'!$B135,BS!G:G),G135)</f>
        <v>0</v>
      </c>
      <c r="I135" s="33">
        <f>IF(I$4="Actual",SUMIF(BS!$B:$B,'Consolidated 3 Statement'!$B135,BS!H:H),H135)</f>
        <v>0</v>
      </c>
      <c r="J135" s="33">
        <f>IF(J$4="Actual",SUMIF(BS!$B:$B,'Consolidated 3 Statement'!$B135,BS!I:I),I135)</f>
        <v>0</v>
      </c>
      <c r="K135" s="33">
        <f>IF(K$4="Actual",SUMIF(BS!$B:$B,'Consolidated 3 Statement'!$B135,BS!J:J),J135)</f>
        <v>0</v>
      </c>
      <c r="L135" s="33">
        <f>IF(L$4="Actual",SUMIF(BS!$B:$B,'Consolidated 3 Statement'!$B135,BS!K:K),K135)</f>
        <v>0</v>
      </c>
      <c r="M135" s="33">
        <f>IF(M$4="Actual",SUMIF(BS!$B:$B,'Consolidated 3 Statement'!$B135,BS!L:L),L135)</f>
        <v>0</v>
      </c>
      <c r="N135" s="33">
        <f>IF(N$4="Actual",SUMIF(BS!$B:$B,'Consolidated 3 Statement'!$B135,BS!M:M),M135)</f>
        <v>0</v>
      </c>
      <c r="O135" s="33">
        <f>IF(O$4="Actual",SUMIF(BS!$B:$B,'Consolidated 3 Statement'!$B135,BS!N:N),N135)</f>
        <v>0</v>
      </c>
      <c r="P135" s="34">
        <f>IF(P$4="Actual",SUMIF(BS!$B:$B,'Consolidated 3 Statement'!$B135,BS!O:O),O135)</f>
        <v>0</v>
      </c>
      <c r="Q135" s="33">
        <f>IF(Q$4="Actual",SUMIF(BS!$B:$B,'Consolidated 3 Statement'!$B135,BS!P:P),P135)</f>
        <v>0</v>
      </c>
      <c r="R135" s="33">
        <f>IF(R$4="Actual",SUMIF(BS!$B:$B,'Consolidated 3 Statement'!$B135,BS!Q:Q),Q135)</f>
        <v>0</v>
      </c>
      <c r="S135" s="33">
        <f>IF(S$4="Actual",SUMIF(BS!$B:$B,'Consolidated 3 Statement'!$B135,BS!R:R),R135)</f>
        <v>0</v>
      </c>
      <c r="T135" s="33">
        <f>IF(T$4="Actual",SUMIF(BS!$B:$B,'Consolidated 3 Statement'!$B135,BS!S:S),S135)</f>
        <v>0</v>
      </c>
      <c r="U135" s="33">
        <f>IF(U$4="Actual",SUMIF(BS!$B:$B,'Consolidated 3 Statement'!$B135,BS!T:T),T135)</f>
        <v>0</v>
      </c>
      <c r="V135" s="33">
        <f>IF(V$4="Actual",SUMIF(BS!$B:$B,'Consolidated 3 Statement'!$B135,BS!U:U),U135)</f>
        <v>0</v>
      </c>
      <c r="W135" s="33">
        <f>IF(W$4="Actual",SUMIF(BS!$B:$B,'Consolidated 3 Statement'!$B135,BS!V:V),V135)</f>
        <v>0</v>
      </c>
      <c r="X135" s="33">
        <f>IF(X$4="Actual",SUMIF(BS!$B:$B,'Consolidated 3 Statement'!$B135,BS!W:W),W135)</f>
        <v>0</v>
      </c>
      <c r="Y135" s="33">
        <f>IF(Y$4="Actual",SUMIF(BS!$B:$B,'Consolidated 3 Statement'!$B135,BS!X:X),X135)</f>
        <v>0</v>
      </c>
      <c r="Z135" s="33">
        <f>IF(Z$4="Actual",SUMIF(BS!$B:$B,'Consolidated 3 Statement'!$B135,BS!Y:Y),Y135)</f>
        <v>0</v>
      </c>
      <c r="AA135" s="33">
        <f>IF(AA$4="Actual",SUMIF(BS!$B:$B,'Consolidated 3 Statement'!$B135,BS!Z:Z),Z135)</f>
        <v>0</v>
      </c>
      <c r="AB135" s="34">
        <f>IF(AB$4="Actual",SUMIF(BS!$B:$B,'Consolidated 3 Statement'!$B135,BS!AA:AA),AA135)</f>
        <v>0</v>
      </c>
      <c r="AC135" s="33">
        <f>IF(AC$4="Actual",SUMIF(BS!$B:$B,'Consolidated 3 Statement'!$B135,BS!AB:AB),AB135)</f>
        <v>0</v>
      </c>
      <c r="AD135" s="33">
        <f>IF(AD$4="Actual",SUMIF(BS!$B:$B,'Consolidated 3 Statement'!$B135,BS!AC:AC),AC135)</f>
        <v>0</v>
      </c>
      <c r="AE135" s="33">
        <f>IF(AE$4="Actual",SUMIF(BS!$B:$B,'Consolidated 3 Statement'!$B135,BS!AD:AD),AD135)</f>
        <v>0</v>
      </c>
      <c r="AF135" s="33">
        <f>IF(AF$4="Actual",SUMIF(BS!$B:$B,'Consolidated 3 Statement'!$B135,BS!AE:AE),AE135)</f>
        <v>0</v>
      </c>
      <c r="AG135" s="33">
        <f>IF(AG$4="Actual",SUMIF(BS!$B:$B,'Consolidated 3 Statement'!$B135,BS!AF:AF),AF135)</f>
        <v>0</v>
      </c>
      <c r="AH135" s="33">
        <f>IF(AH$4="Actual",SUMIF(BS!$B:$B,'Consolidated 3 Statement'!$B135,BS!AG:AG),AG135)</f>
        <v>0</v>
      </c>
      <c r="AI135" s="33">
        <f>IF(AI$4="Actual",SUMIF(BS!$B:$B,'Consolidated 3 Statement'!$B135,BS!AH:AH),AH135)</f>
        <v>0</v>
      </c>
      <c r="AJ135" s="33">
        <f>IF(AJ$4="Actual",SUMIF(BS!$B:$B,'Consolidated 3 Statement'!$B135,BS!AI:AI),AI135)</f>
        <v>0</v>
      </c>
      <c r="AK135" s="33">
        <f>IF(AK$4="Actual",SUMIF(BS!$B:$B,'Consolidated 3 Statement'!$B135,BS!AJ:AJ),AJ135)</f>
        <v>0</v>
      </c>
      <c r="AL135" s="33">
        <f>IF(AL$4="Actual",SUMIF(BS!$B:$B,'Consolidated 3 Statement'!$B135,BS!AK:AK),AK135)</f>
        <v>0</v>
      </c>
      <c r="AM135" s="33">
        <f>IF(AM$4="Actual",SUMIF(BS!$B:$B,'Consolidated 3 Statement'!$B135,BS!AL:AL),AL135)</f>
        <v>0</v>
      </c>
      <c r="AN135" s="34">
        <f>IF(AN$4="Actual",SUMIF(BS!$B:$B,'Consolidated 3 Statement'!$B135,BS!AM:AM),AM135)</f>
        <v>0</v>
      </c>
      <c r="AO135" s="33">
        <f>IF(AO$4="Actual",SUMIF(BS!$B:$B,'Consolidated 3 Statement'!$B135,BS!AN:AN),AN135)</f>
        <v>0</v>
      </c>
      <c r="AP135" s="33">
        <f>IF(AP$4="Actual",SUMIF(BS!$B:$B,'Consolidated 3 Statement'!$B135,BS!AO:AO),AO135)</f>
        <v>0</v>
      </c>
      <c r="AQ135" s="33">
        <f>IF(AQ$4="Actual",SUMIF(BS!$B:$B,'Consolidated 3 Statement'!$B135,BS!AP:AP),AP135)</f>
        <v>0</v>
      </c>
      <c r="AR135" s="33">
        <f>IF(AR$4="Actual",SUMIF(BS!$B:$B,'Consolidated 3 Statement'!$B135,BS!AQ:AQ),AQ135)</f>
        <v>0</v>
      </c>
      <c r="AS135" s="33">
        <f>IF(AS$4="Actual",SUMIF(BS!$B:$B,'Consolidated 3 Statement'!$B135,BS!AR:AR),AR135)</f>
        <v>0</v>
      </c>
      <c r="AT135" s="33">
        <f>IF(AT$4="Actual",SUMIF(BS!$B:$B,'Consolidated 3 Statement'!$B135,BS!AS:AS),AS135)</f>
        <v>0</v>
      </c>
      <c r="AU135" s="33">
        <f>IF(AU$4="Actual",SUMIF(BS!$B:$B,'Consolidated 3 Statement'!$B135,BS!AT:AT),AT135)</f>
        <v>0</v>
      </c>
      <c r="AV135" s="33">
        <f>IF(AV$4="Actual",SUMIF(BS!$B:$B,'Consolidated 3 Statement'!$B135,BS!AU:AU),AU135)</f>
        <v>0</v>
      </c>
      <c r="AW135" s="33">
        <f>IF(AW$4="Actual",SUMIF(BS!$B:$B,'Consolidated 3 Statement'!$B135,BS!AV:AV),AV135)</f>
        <v>0</v>
      </c>
      <c r="AX135" s="33">
        <f>IF(AX$4="Actual",SUMIF(BS!$B:$B,'Consolidated 3 Statement'!$B135,BS!AW:AW),AW135)</f>
        <v>0</v>
      </c>
      <c r="AY135" s="33">
        <f>IF(AY$4="Actual",SUMIF(BS!$B:$B,'Consolidated 3 Statement'!$B135,BS!AX:AX),AX135)</f>
        <v>0</v>
      </c>
      <c r="AZ135" s="34">
        <f>IF(AZ$4="Actual",SUMIF(BS!$B:$B,'Consolidated 3 Statement'!$B135,BS!AY:AY),AY135)</f>
        <v>0</v>
      </c>
      <c r="BA135" s="33">
        <f>IF(BA$4="Actual",SUMIF(BS!$B:$B,'Consolidated 3 Statement'!$B135,BS!AZ:AZ),AZ135)</f>
        <v>0</v>
      </c>
      <c r="BB135" s="33">
        <f>IF(BB$4="Actual",SUMIF(BS!$B:$B,'Consolidated 3 Statement'!$B135,BS!BA:BA),BA135)</f>
        <v>0</v>
      </c>
      <c r="BC135" s="33">
        <f>IF(BC$4="Actual",SUMIF(BS!$B:$B,'Consolidated 3 Statement'!$B135,BS!BB:BB),BB135)</f>
        <v>0</v>
      </c>
      <c r="BD135" s="33">
        <f>IF(BD$4="Actual",SUMIF(BS!$B:$B,'Consolidated 3 Statement'!$B135,BS!BC:BC),BC135)</f>
        <v>0</v>
      </c>
      <c r="BE135" s="33">
        <f>IF(BE$4="Actual",SUMIF(BS!$B:$B,'Consolidated 3 Statement'!$B135,BS!BD:BD),BD135)</f>
        <v>0</v>
      </c>
      <c r="BF135" s="33">
        <f>IF(BF$4="Actual",SUMIF(BS!$B:$B,'Consolidated 3 Statement'!$B135,BS!BE:BE),BE135)</f>
        <v>0</v>
      </c>
      <c r="BG135" s="33">
        <f>IF(BG$4="Actual",SUMIF(BS!$B:$B,'Consolidated 3 Statement'!$B135,BS!BF:BF),BF135)</f>
        <v>0</v>
      </c>
      <c r="BH135" s="33">
        <f>IF(BH$4="Actual",SUMIF(BS!$B:$B,'Consolidated 3 Statement'!$B135,BS!BG:BG),BG135)</f>
        <v>0</v>
      </c>
      <c r="BI135" s="33">
        <f>IF(BI$4="Actual",SUMIF(BS!$B:$B,'Consolidated 3 Statement'!$B135,BS!BH:BH),BH135)</f>
        <v>0</v>
      </c>
      <c r="BJ135" s="33">
        <f>IF(BJ$4="Actual",SUMIF(BS!$B:$B,'Consolidated 3 Statement'!$B135,BS!BI:BI),BI135)</f>
        <v>0</v>
      </c>
      <c r="BK135" s="33">
        <f>IF(BK$4="Actual",SUMIF(BS!$B:$B,'Consolidated 3 Statement'!$B135,BS!BJ:BJ),BJ135)</f>
        <v>0</v>
      </c>
      <c r="BL135" s="34">
        <f>IF(BL$4="Actual",SUMIF(BS!$B:$B,'Consolidated 3 Statement'!$B135,BS!BK:BK),BK135)</f>
        <v>0</v>
      </c>
      <c r="BM135" s="33">
        <f>IF(BM$4="Actual",SUMIF(BS!$B:$B,'Consolidated 3 Statement'!$B135,BS!BL:BL),BL135)</f>
        <v>0</v>
      </c>
      <c r="BN135" s="33">
        <f>IF(BN$4="Actual",SUMIF(BS!$B:$B,'Consolidated 3 Statement'!$B135,BS!BM:BM),BM135)</f>
        <v>0</v>
      </c>
      <c r="BO135" s="33">
        <f>IF(BO$4="Actual",SUMIF(BS!$B:$B,'Consolidated 3 Statement'!$B135,BS!BN:BN),BN135)</f>
        <v>0</v>
      </c>
      <c r="BP135" s="33">
        <f>IF(BP$4="Actual",SUMIF(BS!$B:$B,'Consolidated 3 Statement'!$B135,BS!BO:BO),BO135)</f>
        <v>0</v>
      </c>
      <c r="BQ135" s="33">
        <f>IF(BQ$4="Actual",SUMIF(BS!$B:$B,'Consolidated 3 Statement'!$B135,BS!BP:BP),BP135)</f>
        <v>0</v>
      </c>
      <c r="BR135" s="33">
        <f>IF(BR$4="Actual",SUMIF(BS!$B:$B,'Consolidated 3 Statement'!$B135,BS!BQ:BQ),BQ135)</f>
        <v>0</v>
      </c>
      <c r="BS135" s="33">
        <f>IF(BS$4="Actual",SUMIF(BS!$B:$B,'Consolidated 3 Statement'!$B135,BS!BR:BR),BR135)</f>
        <v>0</v>
      </c>
      <c r="BT135" s="33">
        <f>IF(BT$4="Actual",SUMIF(BS!$B:$B,'Consolidated 3 Statement'!$B135,BS!BS:BS),BS135)</f>
        <v>0</v>
      </c>
      <c r="BU135" s="33">
        <f>IF(BU$4="Actual",SUMIF(BS!$B:$B,'Consolidated 3 Statement'!$B135,BS!BT:BT),BT135)</f>
        <v>0</v>
      </c>
      <c r="BV135" s="33">
        <f>IF(BV$4="Actual",SUMIF(BS!$B:$B,'Consolidated 3 Statement'!$B135,BS!BU:BU),BU135)</f>
        <v>0</v>
      </c>
      <c r="BW135" s="33">
        <f>IF(BW$4="Actual",SUMIF(BS!$B:$B,'Consolidated 3 Statement'!$B135,BS!BV:BV),BV135)</f>
        <v>0</v>
      </c>
      <c r="BX135" s="34">
        <f>IF(BX$4="Actual",SUMIF(BS!$B:$B,'Consolidated 3 Statement'!$B135,BS!BW:BW),BW135)</f>
        <v>0</v>
      </c>
      <c r="BY135" s="16"/>
      <c r="BZ135" s="3">
        <f t="shared" si="397"/>
        <v>0</v>
      </c>
      <c r="CA135" s="3">
        <f t="shared" si="398"/>
        <v>0</v>
      </c>
      <c r="CB135" s="3">
        <f t="shared" si="399"/>
        <v>0</v>
      </c>
      <c r="CC135" s="3">
        <f t="shared" si="400"/>
        <v>0</v>
      </c>
      <c r="CD135" s="3">
        <f t="shared" si="401"/>
        <v>0</v>
      </c>
      <c r="CE135" s="33">
        <f>BX135</f>
        <v>0</v>
      </c>
      <c r="CF135" s="152"/>
    </row>
    <row r="136" spans="2:84" ht="12.75" customHeight="1" x14ac:dyDescent="0.3">
      <c r="B136" s="43" t="s">
        <v>242</v>
      </c>
      <c r="C136" s="627"/>
      <c r="D136" s="627"/>
      <c r="E136" s="27">
        <f>SUM(E132:E135)</f>
        <v>0</v>
      </c>
      <c r="F136" s="27">
        <f t="shared" ref="F136:BL136" si="402">SUM(F132:F135)</f>
        <v>0</v>
      </c>
      <c r="G136" s="27">
        <f t="shared" si="402"/>
        <v>0</v>
      </c>
      <c r="H136" s="27">
        <f t="shared" si="402"/>
        <v>0</v>
      </c>
      <c r="I136" s="27">
        <f t="shared" si="402"/>
        <v>0</v>
      </c>
      <c r="J136" s="27">
        <f t="shared" si="402"/>
        <v>0</v>
      </c>
      <c r="K136" s="27">
        <f t="shared" si="402"/>
        <v>0</v>
      </c>
      <c r="L136" s="27">
        <f t="shared" si="402"/>
        <v>0</v>
      </c>
      <c r="M136" s="27">
        <f t="shared" si="402"/>
        <v>0</v>
      </c>
      <c r="N136" s="27">
        <f t="shared" si="402"/>
        <v>0</v>
      </c>
      <c r="O136" s="27">
        <f t="shared" si="402"/>
        <v>0</v>
      </c>
      <c r="P136" s="28">
        <f t="shared" si="402"/>
        <v>0</v>
      </c>
      <c r="Q136" s="27">
        <f t="shared" si="402"/>
        <v>0</v>
      </c>
      <c r="R136" s="27">
        <f t="shared" si="402"/>
        <v>0</v>
      </c>
      <c r="S136" s="27">
        <f t="shared" si="402"/>
        <v>0</v>
      </c>
      <c r="T136" s="27">
        <f t="shared" si="402"/>
        <v>0</v>
      </c>
      <c r="U136" s="27">
        <f t="shared" si="402"/>
        <v>0</v>
      </c>
      <c r="V136" s="27">
        <f t="shared" si="402"/>
        <v>0</v>
      </c>
      <c r="W136" s="27">
        <f t="shared" si="402"/>
        <v>0</v>
      </c>
      <c r="X136" s="27">
        <f t="shared" si="402"/>
        <v>0</v>
      </c>
      <c r="Y136" s="27">
        <f t="shared" si="402"/>
        <v>0</v>
      </c>
      <c r="Z136" s="27">
        <f t="shared" si="402"/>
        <v>0</v>
      </c>
      <c r="AA136" s="27">
        <f t="shared" si="402"/>
        <v>0</v>
      </c>
      <c r="AB136" s="28">
        <f t="shared" ref="AB136" si="403">SUM(AB132:AB135)</f>
        <v>0</v>
      </c>
      <c r="AC136" s="27">
        <f t="shared" si="402"/>
        <v>0</v>
      </c>
      <c r="AD136" s="27">
        <f t="shared" si="402"/>
        <v>0</v>
      </c>
      <c r="AE136" s="27">
        <f t="shared" si="402"/>
        <v>0</v>
      </c>
      <c r="AF136" s="27">
        <f t="shared" si="402"/>
        <v>0</v>
      </c>
      <c r="AG136" s="27">
        <f t="shared" si="402"/>
        <v>0</v>
      </c>
      <c r="AH136" s="27">
        <f t="shared" si="402"/>
        <v>0</v>
      </c>
      <c r="AI136" s="27">
        <f t="shared" si="402"/>
        <v>0</v>
      </c>
      <c r="AJ136" s="27">
        <f t="shared" si="402"/>
        <v>0</v>
      </c>
      <c r="AK136" s="27">
        <f t="shared" si="402"/>
        <v>0</v>
      </c>
      <c r="AL136" s="27">
        <f t="shared" si="402"/>
        <v>0</v>
      </c>
      <c r="AM136" s="27">
        <f t="shared" si="402"/>
        <v>0</v>
      </c>
      <c r="AN136" s="28">
        <f t="shared" si="402"/>
        <v>0</v>
      </c>
      <c r="AO136" s="27">
        <f t="shared" si="402"/>
        <v>0</v>
      </c>
      <c r="AP136" s="27">
        <f t="shared" si="402"/>
        <v>0</v>
      </c>
      <c r="AQ136" s="27">
        <f t="shared" si="402"/>
        <v>0</v>
      </c>
      <c r="AR136" s="27">
        <f t="shared" si="402"/>
        <v>0</v>
      </c>
      <c r="AS136" s="27">
        <f t="shared" si="402"/>
        <v>0</v>
      </c>
      <c r="AT136" s="27">
        <f t="shared" si="402"/>
        <v>0</v>
      </c>
      <c r="AU136" s="27">
        <f t="shared" si="402"/>
        <v>0</v>
      </c>
      <c r="AV136" s="27">
        <f t="shared" si="402"/>
        <v>0</v>
      </c>
      <c r="AW136" s="27">
        <f t="shared" si="402"/>
        <v>0</v>
      </c>
      <c r="AX136" s="27">
        <f t="shared" si="402"/>
        <v>0</v>
      </c>
      <c r="AY136" s="27">
        <f t="shared" si="402"/>
        <v>0</v>
      </c>
      <c r="AZ136" s="28">
        <f t="shared" si="402"/>
        <v>0</v>
      </c>
      <c r="BA136" s="27">
        <f t="shared" si="402"/>
        <v>0</v>
      </c>
      <c r="BB136" s="27">
        <f t="shared" si="402"/>
        <v>0</v>
      </c>
      <c r="BC136" s="27">
        <f t="shared" si="402"/>
        <v>0</v>
      </c>
      <c r="BD136" s="27">
        <f t="shared" si="402"/>
        <v>0</v>
      </c>
      <c r="BE136" s="27">
        <f t="shared" si="402"/>
        <v>0</v>
      </c>
      <c r="BF136" s="27">
        <f t="shared" si="402"/>
        <v>0</v>
      </c>
      <c r="BG136" s="27">
        <f t="shared" si="402"/>
        <v>0</v>
      </c>
      <c r="BH136" s="27">
        <f t="shared" si="402"/>
        <v>0</v>
      </c>
      <c r="BI136" s="27">
        <f t="shared" si="402"/>
        <v>0</v>
      </c>
      <c r="BJ136" s="27">
        <f t="shared" si="402"/>
        <v>0</v>
      </c>
      <c r="BK136" s="27">
        <f t="shared" si="402"/>
        <v>0</v>
      </c>
      <c r="BL136" s="28">
        <f t="shared" si="402"/>
        <v>0</v>
      </c>
      <c r="BM136" s="27">
        <f t="shared" ref="BM136:BX136" si="404">SUM(BM132:BM135)</f>
        <v>0</v>
      </c>
      <c r="BN136" s="27">
        <f t="shared" si="404"/>
        <v>0</v>
      </c>
      <c r="BO136" s="27">
        <f t="shared" si="404"/>
        <v>0</v>
      </c>
      <c r="BP136" s="27">
        <f t="shared" si="404"/>
        <v>0</v>
      </c>
      <c r="BQ136" s="27">
        <f t="shared" si="404"/>
        <v>0</v>
      </c>
      <c r="BR136" s="27">
        <f t="shared" si="404"/>
        <v>0</v>
      </c>
      <c r="BS136" s="27">
        <f t="shared" si="404"/>
        <v>0</v>
      </c>
      <c r="BT136" s="27">
        <f t="shared" si="404"/>
        <v>0</v>
      </c>
      <c r="BU136" s="27">
        <f t="shared" si="404"/>
        <v>0</v>
      </c>
      <c r="BV136" s="27">
        <f t="shared" si="404"/>
        <v>0</v>
      </c>
      <c r="BW136" s="27">
        <f t="shared" si="404"/>
        <v>0</v>
      </c>
      <c r="BX136" s="28">
        <f t="shared" si="404"/>
        <v>0</v>
      </c>
      <c r="BY136" s="16"/>
      <c r="BZ136" s="27">
        <f t="shared" ref="BZ136:CE136" si="405">SUM(BZ132:BZ135)</f>
        <v>0</v>
      </c>
      <c r="CA136" s="27">
        <f t="shared" si="405"/>
        <v>0</v>
      </c>
      <c r="CB136" s="27">
        <f t="shared" si="405"/>
        <v>0</v>
      </c>
      <c r="CC136" s="27">
        <f t="shared" si="405"/>
        <v>0</v>
      </c>
      <c r="CD136" s="27">
        <f t="shared" si="405"/>
        <v>0</v>
      </c>
      <c r="CE136" s="27">
        <f t="shared" si="405"/>
        <v>0</v>
      </c>
      <c r="CF136" s="152"/>
    </row>
    <row r="137" spans="2:84" ht="9" customHeight="1" x14ac:dyDescent="0.3">
      <c r="B137" s="627"/>
      <c r="C137" s="627"/>
      <c r="D137" s="627"/>
      <c r="E137" s="3"/>
      <c r="F137" s="3"/>
      <c r="G137" s="3"/>
      <c r="H137" s="3"/>
      <c r="I137" s="3"/>
      <c r="J137" s="3"/>
      <c r="K137" s="3"/>
      <c r="L137" s="3"/>
      <c r="M137" s="3"/>
      <c r="N137" s="3"/>
      <c r="O137" s="3"/>
      <c r="P137" s="16"/>
      <c r="Q137" s="3"/>
      <c r="R137" s="3"/>
      <c r="S137" s="3"/>
      <c r="T137" s="3"/>
      <c r="U137" s="3"/>
      <c r="V137" s="3"/>
      <c r="W137" s="3"/>
      <c r="X137" s="3"/>
      <c r="Y137" s="3"/>
      <c r="Z137" s="3"/>
      <c r="AA137" s="3"/>
      <c r="AB137" s="16"/>
      <c r="AC137" s="3"/>
      <c r="AD137" s="3"/>
      <c r="AE137" s="3"/>
      <c r="AF137" s="3"/>
      <c r="AG137" s="3"/>
      <c r="AH137" s="3"/>
      <c r="AI137" s="3"/>
      <c r="AJ137" s="3"/>
      <c r="AK137" s="3"/>
      <c r="AL137" s="3"/>
      <c r="AM137" s="3"/>
      <c r="AN137" s="16"/>
      <c r="AO137" s="3"/>
      <c r="AP137" s="3"/>
      <c r="AQ137" s="3"/>
      <c r="AR137" s="3"/>
      <c r="AS137" s="3"/>
      <c r="AT137" s="3"/>
      <c r="AU137" s="3"/>
      <c r="AV137" s="3"/>
      <c r="AW137" s="3"/>
      <c r="AX137" s="3"/>
      <c r="AY137" s="3"/>
      <c r="AZ137" s="16"/>
      <c r="BA137" s="3"/>
      <c r="BB137" s="3"/>
      <c r="BC137" s="3"/>
      <c r="BD137" s="3"/>
      <c r="BE137" s="3"/>
      <c r="BF137" s="3"/>
      <c r="BG137" s="3"/>
      <c r="BH137" s="3"/>
      <c r="BI137" s="3"/>
      <c r="BJ137" s="3"/>
      <c r="BK137" s="3"/>
      <c r="BL137" s="16"/>
      <c r="BM137" s="3"/>
      <c r="BN137" s="3"/>
      <c r="BO137" s="3"/>
      <c r="BP137" s="3"/>
      <c r="BQ137" s="3"/>
      <c r="BR137" s="3"/>
      <c r="BS137" s="3"/>
      <c r="BT137" s="3"/>
      <c r="BU137" s="3"/>
      <c r="BV137" s="3"/>
      <c r="BW137" s="3"/>
      <c r="BX137" s="16"/>
      <c r="BY137" s="16"/>
      <c r="BZ137" s="30"/>
      <c r="CA137" s="30"/>
      <c r="CB137" s="30"/>
      <c r="CC137" s="30"/>
      <c r="CD137" s="30"/>
      <c r="CE137" s="30"/>
      <c r="CF137" s="152"/>
    </row>
    <row r="138" spans="2:84" ht="12.75" customHeight="1" x14ac:dyDescent="0.3">
      <c r="B138" s="627" t="s">
        <v>243</v>
      </c>
      <c r="C138" s="627"/>
      <c r="D138" s="627"/>
      <c r="E138" s="38">
        <f>SUM(E136,E130)</f>
        <v>8985.6</v>
      </c>
      <c r="F138" s="38">
        <f t="shared" ref="F138:BL138" si="406">SUM(F136,F130)</f>
        <v>7297.27</v>
      </c>
      <c r="G138" s="38">
        <f t="shared" si="406"/>
        <v>3987.8199999999988</v>
      </c>
      <c r="H138" s="38">
        <f t="shared" si="406"/>
        <v>10749.68</v>
      </c>
      <c r="I138" s="38">
        <f t="shared" si="406"/>
        <v>16474.84</v>
      </c>
      <c r="J138" s="38">
        <f t="shared" si="406"/>
        <v>10997.21</v>
      </c>
      <c r="K138" s="38">
        <f t="shared" si="406"/>
        <v>24521.8</v>
      </c>
      <c r="L138" s="38">
        <f t="shared" si="406"/>
        <v>15280.25</v>
      </c>
      <c r="M138" s="38">
        <f t="shared" si="406"/>
        <v>13895.59</v>
      </c>
      <c r="N138" s="38">
        <f t="shared" si="406"/>
        <v>11281.09</v>
      </c>
      <c r="O138" s="38">
        <f t="shared" si="406"/>
        <v>35871.890000000007</v>
      </c>
      <c r="P138" s="37">
        <f t="shared" si="406"/>
        <v>48901.24</v>
      </c>
      <c r="Q138" s="38">
        <f t="shared" si="406"/>
        <v>22828.79</v>
      </c>
      <c r="R138" s="38">
        <f t="shared" si="406"/>
        <v>24053.68</v>
      </c>
      <c r="S138" s="38">
        <f t="shared" si="406"/>
        <v>12048.009999999998</v>
      </c>
      <c r="T138" s="38">
        <f t="shared" si="406"/>
        <v>22619.15</v>
      </c>
      <c r="U138" s="38">
        <f t="shared" si="406"/>
        <v>-2081.1200000000008</v>
      </c>
      <c r="V138" s="38">
        <f t="shared" si="406"/>
        <v>11819.970000000003</v>
      </c>
      <c r="W138" s="38">
        <f t="shared" si="406"/>
        <v>73108.69</v>
      </c>
      <c r="X138" s="38">
        <f t="shared" si="406"/>
        <v>11909</v>
      </c>
      <c r="Y138" s="38">
        <f t="shared" si="406"/>
        <v>33843.72</v>
      </c>
      <c r="Z138" s="38">
        <f t="shared" si="406"/>
        <v>41351.81</v>
      </c>
      <c r="AA138" s="38">
        <f t="shared" si="406"/>
        <v>25885.1</v>
      </c>
      <c r="AB138" s="37">
        <f t="shared" ref="AB138" si="407">SUM(AB136,AB130)</f>
        <v>36327.699999999997</v>
      </c>
      <c r="AC138" s="38">
        <f t="shared" si="406"/>
        <v>-22501.9</v>
      </c>
      <c r="AD138" s="38">
        <f t="shared" si="406"/>
        <v>-22501.9</v>
      </c>
      <c r="AE138" s="38">
        <f t="shared" si="406"/>
        <v>-22501.9</v>
      </c>
      <c r="AF138" s="38">
        <f t="shared" si="406"/>
        <v>-22501.9</v>
      </c>
      <c r="AG138" s="38">
        <f t="shared" si="406"/>
        <v>-22501.9</v>
      </c>
      <c r="AH138" s="38">
        <f t="shared" si="406"/>
        <v>-22501.9</v>
      </c>
      <c r="AI138" s="38">
        <f t="shared" si="406"/>
        <v>-22501.9</v>
      </c>
      <c r="AJ138" s="38">
        <f t="shared" si="406"/>
        <v>-22501.9</v>
      </c>
      <c r="AK138" s="38">
        <f t="shared" si="406"/>
        <v>-22501.9</v>
      </c>
      <c r="AL138" s="38">
        <f t="shared" si="406"/>
        <v>-22501.9</v>
      </c>
      <c r="AM138" s="38">
        <f t="shared" si="406"/>
        <v>-22501.9</v>
      </c>
      <c r="AN138" s="37">
        <f t="shared" si="406"/>
        <v>-22501.9</v>
      </c>
      <c r="AO138" s="38">
        <f t="shared" si="406"/>
        <v>-22501.9</v>
      </c>
      <c r="AP138" s="38">
        <f t="shared" si="406"/>
        <v>-22501.9</v>
      </c>
      <c r="AQ138" s="38">
        <f t="shared" si="406"/>
        <v>-22501.9</v>
      </c>
      <c r="AR138" s="38">
        <f t="shared" si="406"/>
        <v>-22501.9</v>
      </c>
      <c r="AS138" s="38">
        <f t="shared" si="406"/>
        <v>-22501.9</v>
      </c>
      <c r="AT138" s="38">
        <f t="shared" si="406"/>
        <v>-22501.9</v>
      </c>
      <c r="AU138" s="38">
        <f t="shared" si="406"/>
        <v>-22501.9</v>
      </c>
      <c r="AV138" s="38">
        <f t="shared" si="406"/>
        <v>-22501.9</v>
      </c>
      <c r="AW138" s="38">
        <f t="shared" si="406"/>
        <v>-22501.9</v>
      </c>
      <c r="AX138" s="38">
        <f t="shared" si="406"/>
        <v>-22501.9</v>
      </c>
      <c r="AY138" s="38">
        <f t="shared" si="406"/>
        <v>-22501.9</v>
      </c>
      <c r="AZ138" s="37">
        <f t="shared" si="406"/>
        <v>-22501.9</v>
      </c>
      <c r="BA138" s="38">
        <f t="shared" si="406"/>
        <v>-22501.9</v>
      </c>
      <c r="BB138" s="38">
        <f t="shared" si="406"/>
        <v>-22501.9</v>
      </c>
      <c r="BC138" s="38">
        <f t="shared" si="406"/>
        <v>-22501.9</v>
      </c>
      <c r="BD138" s="38">
        <f t="shared" si="406"/>
        <v>-22501.9</v>
      </c>
      <c r="BE138" s="38">
        <f t="shared" si="406"/>
        <v>-22501.9</v>
      </c>
      <c r="BF138" s="38">
        <f t="shared" si="406"/>
        <v>-22501.9</v>
      </c>
      <c r="BG138" s="38">
        <f t="shared" si="406"/>
        <v>-22501.9</v>
      </c>
      <c r="BH138" s="38">
        <f t="shared" si="406"/>
        <v>-22501.9</v>
      </c>
      <c r="BI138" s="38">
        <f t="shared" si="406"/>
        <v>-22501.9</v>
      </c>
      <c r="BJ138" s="38">
        <f t="shared" si="406"/>
        <v>-22501.9</v>
      </c>
      <c r="BK138" s="38">
        <f t="shared" si="406"/>
        <v>-22501.9</v>
      </c>
      <c r="BL138" s="37">
        <f t="shared" si="406"/>
        <v>-22501.9</v>
      </c>
      <c r="BM138" s="38">
        <f t="shared" ref="BM138:BX138" si="408">SUM(BM136,BM130)</f>
        <v>-22501.9</v>
      </c>
      <c r="BN138" s="38">
        <f t="shared" si="408"/>
        <v>-22501.9</v>
      </c>
      <c r="BO138" s="38">
        <f t="shared" si="408"/>
        <v>-22501.9</v>
      </c>
      <c r="BP138" s="38">
        <f t="shared" si="408"/>
        <v>-22501.9</v>
      </c>
      <c r="BQ138" s="38">
        <f t="shared" si="408"/>
        <v>-22501.9</v>
      </c>
      <c r="BR138" s="38">
        <f t="shared" si="408"/>
        <v>-22501.9</v>
      </c>
      <c r="BS138" s="38">
        <f t="shared" si="408"/>
        <v>-22501.9</v>
      </c>
      <c r="BT138" s="38">
        <f t="shared" si="408"/>
        <v>-22501.9</v>
      </c>
      <c r="BU138" s="38">
        <f t="shared" si="408"/>
        <v>-22501.9</v>
      </c>
      <c r="BV138" s="38">
        <f t="shared" si="408"/>
        <v>-22501.9</v>
      </c>
      <c r="BW138" s="38">
        <f t="shared" si="408"/>
        <v>-22501.9</v>
      </c>
      <c r="BX138" s="37">
        <f t="shared" si="408"/>
        <v>-22501.9</v>
      </c>
      <c r="BY138" s="40"/>
      <c r="BZ138" s="38">
        <f t="shared" ref="BZ138:CE138" si="409">BZ130+BZ136</f>
        <v>48901.24</v>
      </c>
      <c r="CA138" s="38">
        <f t="shared" si="409"/>
        <v>36327.699999999997</v>
      </c>
      <c r="CB138" s="38">
        <f t="shared" si="409"/>
        <v>-22501.9</v>
      </c>
      <c r="CC138" s="38">
        <f t="shared" si="409"/>
        <v>-22501.9</v>
      </c>
      <c r="CD138" s="38">
        <f t="shared" si="409"/>
        <v>-22501.9</v>
      </c>
      <c r="CE138" s="38">
        <f t="shared" si="409"/>
        <v>-22501.9</v>
      </c>
      <c r="CF138" s="152"/>
    </row>
    <row r="139" spans="2:84" ht="9" customHeight="1" x14ac:dyDescent="0.3">
      <c r="B139" s="627"/>
      <c r="C139" s="627"/>
      <c r="D139" s="627"/>
      <c r="E139" s="3"/>
      <c r="F139" s="3"/>
      <c r="G139" s="3"/>
      <c r="H139" s="3"/>
      <c r="I139" s="3"/>
      <c r="J139" s="3"/>
      <c r="K139" s="3"/>
      <c r="L139" s="3"/>
      <c r="M139" s="3"/>
      <c r="N139" s="3"/>
      <c r="O139" s="3"/>
      <c r="P139" s="16"/>
      <c r="Q139" s="3"/>
      <c r="R139" s="3"/>
      <c r="S139" s="3"/>
      <c r="T139" s="3"/>
      <c r="U139" s="3"/>
      <c r="V139" s="3"/>
      <c r="W139" s="3"/>
      <c r="X139" s="3"/>
      <c r="Y139" s="3"/>
      <c r="Z139" s="3"/>
      <c r="AA139" s="3"/>
      <c r="AB139" s="16"/>
      <c r="AC139" s="3"/>
      <c r="AD139" s="3"/>
      <c r="AE139" s="3"/>
      <c r="AF139" s="3"/>
      <c r="AG139" s="3"/>
      <c r="AH139" s="3"/>
      <c r="AI139" s="3"/>
      <c r="AJ139" s="3"/>
      <c r="AK139" s="3"/>
      <c r="AL139" s="3"/>
      <c r="AM139" s="3"/>
      <c r="AN139" s="16"/>
      <c r="AO139" s="3"/>
      <c r="AP139" s="3"/>
      <c r="AQ139" s="3"/>
      <c r="AR139" s="3"/>
      <c r="AS139" s="3"/>
      <c r="AT139" s="3"/>
      <c r="AU139" s="3"/>
      <c r="AV139" s="3"/>
      <c r="AW139" s="3"/>
      <c r="AX139" s="3"/>
      <c r="AY139" s="3"/>
      <c r="AZ139" s="16"/>
      <c r="BA139" s="3"/>
      <c r="BB139" s="3"/>
      <c r="BC139" s="3"/>
      <c r="BD139" s="3"/>
      <c r="BE139" s="3"/>
      <c r="BF139" s="3"/>
      <c r="BG139" s="3"/>
      <c r="BH139" s="3"/>
      <c r="BI139" s="3"/>
      <c r="BJ139" s="3"/>
      <c r="BK139" s="3"/>
      <c r="BL139" s="16"/>
      <c r="BM139" s="3"/>
      <c r="BN139" s="3"/>
      <c r="BO139" s="3"/>
      <c r="BP139" s="3"/>
      <c r="BQ139" s="3"/>
      <c r="BR139" s="3"/>
      <c r="BS139" s="3"/>
      <c r="BT139" s="3"/>
      <c r="BU139" s="3"/>
      <c r="BV139" s="3"/>
      <c r="BW139" s="3"/>
      <c r="BX139" s="16"/>
      <c r="BY139" s="16"/>
      <c r="BZ139" s="30"/>
      <c r="CA139" s="30"/>
      <c r="CB139" s="30"/>
      <c r="CC139" s="30"/>
      <c r="CD139" s="30"/>
      <c r="CE139" s="30"/>
      <c r="CF139" s="152"/>
    </row>
    <row r="140" spans="2:84" ht="12.75" customHeight="1" x14ac:dyDescent="0.3">
      <c r="B140" s="626" t="s">
        <v>244</v>
      </c>
      <c r="C140" s="626"/>
      <c r="D140" s="626"/>
      <c r="E140" s="3"/>
      <c r="F140" s="3"/>
      <c r="G140" s="3"/>
      <c r="H140" s="3"/>
      <c r="I140" s="3"/>
      <c r="J140" s="3"/>
      <c r="K140" s="3"/>
      <c r="L140" s="3"/>
      <c r="M140" s="3"/>
      <c r="N140" s="3"/>
      <c r="O140" s="3"/>
      <c r="P140" s="16"/>
      <c r="Q140" s="3"/>
      <c r="R140" s="3"/>
      <c r="S140" s="3"/>
      <c r="T140" s="3"/>
      <c r="U140" s="3"/>
      <c r="V140" s="3"/>
      <c r="W140" s="3"/>
      <c r="X140" s="3"/>
      <c r="Y140" s="3"/>
      <c r="Z140" s="3"/>
      <c r="AA140" s="3"/>
      <c r="AB140" s="16"/>
      <c r="AC140" s="3"/>
      <c r="AD140" s="3"/>
      <c r="AE140" s="3"/>
      <c r="AF140" s="3"/>
      <c r="AG140" s="3"/>
      <c r="AH140" s="3"/>
      <c r="AI140" s="3"/>
      <c r="AJ140" s="3"/>
      <c r="AK140" s="3"/>
      <c r="AL140" s="3"/>
      <c r="AM140" s="3"/>
      <c r="AN140" s="16"/>
      <c r="AO140" s="3"/>
      <c r="AP140" s="3"/>
      <c r="AQ140" s="3"/>
      <c r="AR140" s="3"/>
      <c r="AS140" s="3"/>
      <c r="AT140" s="3"/>
      <c r="AU140" s="3"/>
      <c r="AV140" s="3"/>
      <c r="AW140" s="3"/>
      <c r="AX140" s="3"/>
      <c r="AY140" s="3"/>
      <c r="AZ140" s="16"/>
      <c r="BA140" s="3"/>
      <c r="BB140" s="3"/>
      <c r="BC140" s="3"/>
      <c r="BD140" s="3"/>
      <c r="BE140" s="3"/>
      <c r="BF140" s="3"/>
      <c r="BG140" s="3"/>
      <c r="BH140" s="3"/>
      <c r="BI140" s="3"/>
      <c r="BJ140" s="3"/>
      <c r="BK140" s="3"/>
      <c r="BL140" s="16"/>
      <c r="BM140" s="3"/>
      <c r="BN140" s="3"/>
      <c r="BO140" s="3"/>
      <c r="BP140" s="3"/>
      <c r="BQ140" s="3"/>
      <c r="BR140" s="3"/>
      <c r="BS140" s="3"/>
      <c r="BT140" s="3"/>
      <c r="BU140" s="3"/>
      <c r="BV140" s="3"/>
      <c r="BW140" s="3"/>
      <c r="BX140" s="16"/>
      <c r="BY140" s="16"/>
      <c r="BZ140" s="30"/>
      <c r="CA140" s="30"/>
      <c r="CB140" s="30"/>
      <c r="CC140" s="30"/>
      <c r="CD140" s="30"/>
      <c r="CE140" s="30"/>
      <c r="CF140" s="152"/>
    </row>
    <row r="141" spans="2:84" ht="12.75" customHeight="1" x14ac:dyDescent="0.3">
      <c r="B141" s="605" t="s">
        <v>245</v>
      </c>
      <c r="C141" s="612" t="s">
        <v>201</v>
      </c>
      <c r="D141" s="627"/>
      <c r="E141" s="3">
        <f>IF(E$4="Actual",SUMIF(BS!$B:$B,'Consolidated 3 Statement'!$B141,BS!D:D),D141)</f>
        <v>12081.96</v>
      </c>
      <c r="F141" s="3">
        <f>IF(F$4="Actual",SUMIF(BS!$B:$B,'Consolidated 3 Statement'!$B141,BS!E:E),E141)</f>
        <v>13652.96</v>
      </c>
      <c r="G141" s="3">
        <f>IF(G$4="Actual",SUMIF(BS!$B:$B,'Consolidated 3 Statement'!$B141,BS!F:F),F141)</f>
        <v>13652.96</v>
      </c>
      <c r="H141" s="3">
        <f>IF(H$4="Actual",SUMIF(BS!$B:$B,'Consolidated 3 Statement'!$B141,BS!G:G),G141)</f>
        <v>13818.33</v>
      </c>
      <c r="I141" s="3">
        <f>IF(I$4="Actual",SUMIF(BS!$B:$B,'Consolidated 3 Statement'!$B141,BS!H:H),H141)</f>
        <v>14713.33</v>
      </c>
      <c r="J141" s="3">
        <f>IF(J$4="Actual",SUMIF(BS!$B:$B,'Consolidated 3 Statement'!$B141,BS!I:I),I141)</f>
        <v>16265.53</v>
      </c>
      <c r="K141" s="3">
        <f>IF(K$4="Actual",SUMIF(BS!$B:$B,'Consolidated 3 Statement'!$B141,BS!J:J),J141)</f>
        <v>21264.97</v>
      </c>
      <c r="L141" s="3">
        <f>IF(L$4="Actual",SUMIF(BS!$B:$B,'Consolidated 3 Statement'!$B141,BS!K:K),K141)</f>
        <v>21752.82</v>
      </c>
      <c r="M141" s="3">
        <f>IF(M$4="Actual",SUMIF(BS!$B:$B,'Consolidated 3 Statement'!$B141,BS!L:L),L141)</f>
        <v>23987.5</v>
      </c>
      <c r="N141" s="3">
        <f>IF(N$4="Actual",SUMIF(BS!$B:$B,'Consolidated 3 Statement'!$B141,BS!M:M),M141)</f>
        <v>24778.53</v>
      </c>
      <c r="O141" s="3">
        <f>IF(O$4="Actual",SUMIF(BS!$B:$B,'Consolidated 3 Statement'!$B141,BS!N:N),N141)</f>
        <v>25662.53</v>
      </c>
      <c r="P141" s="16">
        <f>IF(P$4="Actual",SUMIF(BS!$B:$B,'Consolidated 3 Statement'!$B141,BS!O:O),O141)</f>
        <v>26452</v>
      </c>
      <c r="Q141" s="3">
        <f>IF(Q$4="Actual",SUMIF(BS!$B:$B,'Consolidated 3 Statement'!$B141,BS!P:P),P141)</f>
        <v>26650.18</v>
      </c>
      <c r="R141" s="3">
        <f>IF(R$4="Actual",SUMIF(BS!$B:$B,'Consolidated 3 Statement'!$B141,BS!Q:Q),Q141)</f>
        <v>26719.18</v>
      </c>
      <c r="S141" s="3">
        <f>IF(S$4="Actual",SUMIF(BS!$B:$B,'Consolidated 3 Statement'!$B141,BS!R:R),R141)</f>
        <v>26719.18</v>
      </c>
      <c r="T141" s="3">
        <f>IF(T$4="Actual",SUMIF(BS!$B:$B,'Consolidated 3 Statement'!$B141,BS!S:S),S141)</f>
        <v>28818.44</v>
      </c>
      <c r="U141" s="3">
        <f>IF(U$4="Actual",SUMIF(BS!$B:$B,'Consolidated 3 Statement'!$B141,BS!T:T),T141)</f>
        <v>31284.959999999999</v>
      </c>
      <c r="V141" s="3">
        <f>IF(V$4="Actual",SUMIF(BS!$B:$B,'Consolidated 3 Statement'!$B141,BS!U:U),U141)</f>
        <v>40225.96</v>
      </c>
      <c r="W141" s="3">
        <f>IF(W$4="Actual",SUMIF(BS!$B:$B,'Consolidated 3 Statement'!$B141,BS!V:V),V141)</f>
        <v>41985.96</v>
      </c>
      <c r="X141" s="3">
        <f>IF(X$4="Actual",SUMIF(BS!$B:$B,'Consolidated 3 Statement'!$B141,BS!W:W),W141)</f>
        <v>44094.96</v>
      </c>
      <c r="Y141" s="3">
        <f>IF(Y$4="Actual",SUMIF(BS!$B:$B,'Consolidated 3 Statement'!$B141,BS!X:X),X141)</f>
        <v>44094.96</v>
      </c>
      <c r="Z141" s="3">
        <f>IF(Z$4="Actual",SUMIF(BS!$B:$B,'Consolidated 3 Statement'!$B141,BS!Y:Y),Y141)</f>
        <v>44802.82</v>
      </c>
      <c r="AA141" s="3">
        <f>IF(AA$4="Actual",SUMIF(BS!$B:$B,'Consolidated 3 Statement'!$B141,BS!Z:Z),Z141)</f>
        <v>44926.13</v>
      </c>
      <c r="AB141" s="16">
        <f>IF(AB$4="Actual",SUMIF(BS!$B:$B,'Consolidated 3 Statement'!$B141,BS!AA:AA),AA141)</f>
        <v>44926.13</v>
      </c>
      <c r="AC141" s="3">
        <f>IF(AC$4="Actual",SUMIF(BS!$B:$B,'Consolidated 3 Statement'!$B141,BS!AB:AB),AB141)</f>
        <v>44926.13</v>
      </c>
      <c r="AD141" s="3">
        <f>IF(AD$4="Actual",SUMIF(BS!$B:$B,'Consolidated 3 Statement'!$B141,BS!AC:AC),AC141)</f>
        <v>44926.13</v>
      </c>
      <c r="AE141" s="3">
        <f>IF(AE$4="Actual",SUMIF(BS!$B:$B,'Consolidated 3 Statement'!$B141,BS!AD:AD),AD141)</f>
        <v>44926.13</v>
      </c>
      <c r="AF141" s="3">
        <f>IF(AF$4="Actual",SUMIF(BS!$B:$B,'Consolidated 3 Statement'!$B141,BS!AE:AE),AE141)</f>
        <v>44926.13</v>
      </c>
      <c r="AG141" s="3">
        <f>IF(AG$4="Actual",SUMIF(BS!$B:$B,'Consolidated 3 Statement'!$B141,BS!AF:AF),AF141)</f>
        <v>44926.13</v>
      </c>
      <c r="AH141" s="3">
        <f>IF(AH$4="Actual",SUMIF(BS!$B:$B,'Consolidated 3 Statement'!$B141,BS!AG:AG),AG141)</f>
        <v>44926.13</v>
      </c>
      <c r="AI141" s="3">
        <f>IF(AI$4="Actual",SUMIF(BS!$B:$B,'Consolidated 3 Statement'!$B141,BS!AH:AH),AH141)</f>
        <v>44926.13</v>
      </c>
      <c r="AJ141" s="3">
        <f>IF(AJ$4="Actual",SUMIF(BS!$B:$B,'Consolidated 3 Statement'!$B141,BS!AI:AI),AI141)</f>
        <v>44926.13</v>
      </c>
      <c r="AK141" s="3">
        <f>IF(AK$4="Actual",SUMIF(BS!$B:$B,'Consolidated 3 Statement'!$B141,BS!AJ:AJ),AJ141)</f>
        <v>44926.13</v>
      </c>
      <c r="AL141" s="3">
        <f>IF(AL$4="Actual",SUMIF(BS!$B:$B,'Consolidated 3 Statement'!$B141,BS!AK:AK),AK141)</f>
        <v>44926.13</v>
      </c>
      <c r="AM141" s="3">
        <f>IF(AM$4="Actual",SUMIF(BS!$B:$B,'Consolidated 3 Statement'!$B141,BS!AL:AL),AL141)</f>
        <v>44926.13</v>
      </c>
      <c r="AN141" s="16">
        <f>IF(AN$4="Actual",SUMIF(BS!$B:$B,'Consolidated 3 Statement'!$B141,BS!AM:AM),AM141)</f>
        <v>44926.13</v>
      </c>
      <c r="AO141" s="3">
        <f>IF(AO$4="Actual",SUMIF(BS!$B:$B,'Consolidated 3 Statement'!$B141,BS!AN:AN),AN141)</f>
        <v>44926.13</v>
      </c>
      <c r="AP141" s="3">
        <f>IF(AP$4="Actual",SUMIF(BS!$B:$B,'Consolidated 3 Statement'!$B141,BS!AO:AO),AO141)</f>
        <v>44926.13</v>
      </c>
      <c r="AQ141" s="3">
        <f>IF(AQ$4="Actual",SUMIF(BS!$B:$B,'Consolidated 3 Statement'!$B141,BS!AP:AP),AP141)</f>
        <v>44926.13</v>
      </c>
      <c r="AR141" s="3">
        <f>IF(AR$4="Actual",SUMIF(BS!$B:$B,'Consolidated 3 Statement'!$B141,BS!AQ:AQ),AQ141)</f>
        <v>44926.13</v>
      </c>
      <c r="AS141" s="3">
        <f>IF(AS$4="Actual",SUMIF(BS!$B:$B,'Consolidated 3 Statement'!$B141,BS!AR:AR),AR141)</f>
        <v>44926.13</v>
      </c>
      <c r="AT141" s="3">
        <f>IF(AT$4="Actual",SUMIF(BS!$B:$B,'Consolidated 3 Statement'!$B141,BS!AS:AS),AS141)</f>
        <v>44926.13</v>
      </c>
      <c r="AU141" s="3">
        <f>IF(AU$4="Actual",SUMIF(BS!$B:$B,'Consolidated 3 Statement'!$B141,BS!AT:AT),AT141)</f>
        <v>44926.13</v>
      </c>
      <c r="AV141" s="3">
        <f>IF(AV$4="Actual",SUMIF(BS!$B:$B,'Consolidated 3 Statement'!$B141,BS!AU:AU),AU141)</f>
        <v>44926.13</v>
      </c>
      <c r="AW141" s="3">
        <f>IF(AW$4="Actual",SUMIF(BS!$B:$B,'Consolidated 3 Statement'!$B141,BS!AV:AV),AV141)</f>
        <v>44926.13</v>
      </c>
      <c r="AX141" s="3">
        <f>IF(AX$4="Actual",SUMIF(BS!$B:$B,'Consolidated 3 Statement'!$B141,BS!AW:AW),AW141)</f>
        <v>44926.13</v>
      </c>
      <c r="AY141" s="3">
        <f>IF(AY$4="Actual",SUMIF(BS!$B:$B,'Consolidated 3 Statement'!$B141,BS!AX:AX),AX141)</f>
        <v>44926.13</v>
      </c>
      <c r="AZ141" s="16">
        <f>IF(AZ$4="Actual",SUMIF(BS!$B:$B,'Consolidated 3 Statement'!$B141,BS!AY:AY),AY141)</f>
        <v>44926.13</v>
      </c>
      <c r="BA141" s="3">
        <f>IF(BA$4="Actual",SUMIF(BS!$B:$B,'Consolidated 3 Statement'!$B141,BS!AZ:AZ),AZ141)</f>
        <v>44926.13</v>
      </c>
      <c r="BB141" s="3">
        <f>IF(BB$4="Actual",SUMIF(BS!$B:$B,'Consolidated 3 Statement'!$B141,BS!BA:BA),BA141)</f>
        <v>44926.13</v>
      </c>
      <c r="BC141" s="3">
        <f>IF(BC$4="Actual",SUMIF(BS!$B:$B,'Consolidated 3 Statement'!$B141,BS!BB:BB),BB141)</f>
        <v>44926.13</v>
      </c>
      <c r="BD141" s="3">
        <f>IF(BD$4="Actual",SUMIF(BS!$B:$B,'Consolidated 3 Statement'!$B141,BS!BC:BC),BC141)</f>
        <v>44926.13</v>
      </c>
      <c r="BE141" s="3">
        <f>IF(BE$4="Actual",SUMIF(BS!$B:$B,'Consolidated 3 Statement'!$B141,BS!BD:BD),BD141)</f>
        <v>44926.13</v>
      </c>
      <c r="BF141" s="3">
        <f>IF(BF$4="Actual",SUMIF(BS!$B:$B,'Consolidated 3 Statement'!$B141,BS!BE:BE),BE141)</f>
        <v>44926.13</v>
      </c>
      <c r="BG141" s="3">
        <f>IF(BG$4="Actual",SUMIF(BS!$B:$B,'Consolidated 3 Statement'!$B141,BS!BF:BF),BF141)</f>
        <v>44926.13</v>
      </c>
      <c r="BH141" s="3">
        <f>IF(BH$4="Actual",SUMIF(BS!$B:$B,'Consolidated 3 Statement'!$B141,BS!BG:BG),BG141)</f>
        <v>44926.13</v>
      </c>
      <c r="BI141" s="3">
        <f>IF(BI$4="Actual",SUMIF(BS!$B:$B,'Consolidated 3 Statement'!$B141,BS!BH:BH),BH141)</f>
        <v>44926.13</v>
      </c>
      <c r="BJ141" s="3">
        <f>IF(BJ$4="Actual",SUMIF(BS!$B:$B,'Consolidated 3 Statement'!$B141,BS!BI:BI),BI141)</f>
        <v>44926.13</v>
      </c>
      <c r="BK141" s="3">
        <f>IF(BK$4="Actual",SUMIF(BS!$B:$B,'Consolidated 3 Statement'!$B141,BS!BJ:BJ),BJ141)</f>
        <v>44926.13</v>
      </c>
      <c r="BL141" s="16">
        <f>IF(BL$4="Actual",SUMIF(BS!$B:$B,'Consolidated 3 Statement'!$B141,BS!BK:BK),BK141)</f>
        <v>44926.13</v>
      </c>
      <c r="BM141" s="3">
        <f>IF(BM$4="Actual",SUMIF(BS!$B:$B,'Consolidated 3 Statement'!$B141,BS!BL:BL),BL141)</f>
        <v>44926.13</v>
      </c>
      <c r="BN141" s="3">
        <f>IF(BN$4="Actual",SUMIF(BS!$B:$B,'Consolidated 3 Statement'!$B141,BS!BM:BM),BM141)</f>
        <v>44926.13</v>
      </c>
      <c r="BO141" s="3">
        <f>IF(BO$4="Actual",SUMIF(BS!$B:$B,'Consolidated 3 Statement'!$B141,BS!BN:BN),BN141)</f>
        <v>44926.13</v>
      </c>
      <c r="BP141" s="3">
        <f>IF(BP$4="Actual",SUMIF(BS!$B:$B,'Consolidated 3 Statement'!$B141,BS!BO:BO),BO141)</f>
        <v>44926.13</v>
      </c>
      <c r="BQ141" s="3">
        <f>IF(BQ$4="Actual",SUMIF(BS!$B:$B,'Consolidated 3 Statement'!$B141,BS!BP:BP),BP141)</f>
        <v>44926.13</v>
      </c>
      <c r="BR141" s="3">
        <f>IF(BR$4="Actual",SUMIF(BS!$B:$B,'Consolidated 3 Statement'!$B141,BS!BQ:BQ),BQ141)</f>
        <v>44926.13</v>
      </c>
      <c r="BS141" s="3">
        <f>IF(BS$4="Actual",SUMIF(BS!$B:$B,'Consolidated 3 Statement'!$B141,BS!BR:BR),BR141)</f>
        <v>44926.13</v>
      </c>
      <c r="BT141" s="3">
        <f>IF(BT$4="Actual",SUMIF(BS!$B:$B,'Consolidated 3 Statement'!$B141,BS!BS:BS),BS141)</f>
        <v>44926.13</v>
      </c>
      <c r="BU141" s="3">
        <f>IF(BU$4="Actual",SUMIF(BS!$B:$B,'Consolidated 3 Statement'!$B141,BS!BT:BT),BT141)</f>
        <v>44926.13</v>
      </c>
      <c r="BV141" s="3">
        <f>IF(BV$4="Actual",SUMIF(BS!$B:$B,'Consolidated 3 Statement'!$B141,BS!BU:BU),BU141)</f>
        <v>44926.13</v>
      </c>
      <c r="BW141" s="3">
        <f>IF(BW$4="Actual",SUMIF(BS!$B:$B,'Consolidated 3 Statement'!$B141,BS!BV:BV),BV141)</f>
        <v>44926.13</v>
      </c>
      <c r="BX141" s="16">
        <f>IF(BX$4="Actual",SUMIF(BS!$B:$B,'Consolidated 3 Statement'!$B141,BS!BW:BW),BW141)</f>
        <v>44926.13</v>
      </c>
      <c r="BY141" s="16"/>
      <c r="BZ141" s="3">
        <f t="shared" ref="BZ141:BZ147" si="410">P141</f>
        <v>26452</v>
      </c>
      <c r="CA141" s="3">
        <f t="shared" ref="CA141:CA147" si="411">AB141</f>
        <v>44926.13</v>
      </c>
      <c r="CB141" s="3">
        <f t="shared" ref="CB141:CB147" si="412">AN141</f>
        <v>44926.13</v>
      </c>
      <c r="CC141" s="3">
        <f t="shared" ref="CC141:CC147" si="413">AZ141</f>
        <v>44926.13</v>
      </c>
      <c r="CD141" s="3">
        <f t="shared" ref="CD141:CD147" si="414">BL141</f>
        <v>44926.13</v>
      </c>
      <c r="CE141" s="3">
        <f t="shared" ref="CE141:CE147" si="415">BX141</f>
        <v>44926.13</v>
      </c>
      <c r="CF141" s="152"/>
    </row>
    <row r="142" spans="2:84" ht="12.75" customHeight="1" x14ac:dyDescent="0.3">
      <c r="B142" s="605" t="s">
        <v>246</v>
      </c>
      <c r="C142" s="612" t="s">
        <v>203</v>
      </c>
      <c r="D142" s="605"/>
      <c r="E142" s="33">
        <f>IF(E$4="Actual",SUMIF(BS!$B:$B,'Consolidated 3 Statement'!$B142,BS!D:D),D142)</f>
        <v>-19000</v>
      </c>
      <c r="F142" s="33">
        <f>IF(F$4="Actual",SUMIF(BS!$B:$B,'Consolidated 3 Statement'!$B142,BS!E:E),E142)</f>
        <v>-19000</v>
      </c>
      <c r="G142" s="33">
        <f>IF(G$4="Actual",SUMIF(BS!$B:$B,'Consolidated 3 Statement'!$B142,BS!F:F),F142)</f>
        <v>-19111</v>
      </c>
      <c r="H142" s="33">
        <f>IF(H$4="Actual",SUMIF(BS!$B:$B,'Consolidated 3 Statement'!$B142,BS!G:G),G142)</f>
        <v>-30711</v>
      </c>
      <c r="I142" s="33">
        <f>IF(I$4="Actual",SUMIF(BS!$B:$B,'Consolidated 3 Statement'!$B142,BS!H:H),H142)</f>
        <v>-30711</v>
      </c>
      <c r="J142" s="33">
        <f>IF(J$4="Actual",SUMIF(BS!$B:$B,'Consolidated 3 Statement'!$B142,BS!I:I),I142)</f>
        <v>-42311</v>
      </c>
      <c r="K142" s="33">
        <f>IF(K$4="Actual",SUMIF(BS!$B:$B,'Consolidated 3 Statement'!$B142,BS!J:J),J142)</f>
        <v>-42311</v>
      </c>
      <c r="L142" s="33">
        <f>IF(L$4="Actual",SUMIF(BS!$B:$B,'Consolidated 3 Statement'!$B142,BS!K:K),K142)</f>
        <v>-42311</v>
      </c>
      <c r="M142" s="33">
        <f>IF(M$4="Actual",SUMIF(BS!$B:$B,'Consolidated 3 Statement'!$B142,BS!L:L),L142)</f>
        <v>-62311</v>
      </c>
      <c r="N142" s="33">
        <f>IF(N$4="Actual",SUMIF(BS!$B:$B,'Consolidated 3 Statement'!$B142,BS!M:M),M142)</f>
        <v>-72311</v>
      </c>
      <c r="O142" s="33">
        <f>IF(O$4="Actual",SUMIF(BS!$B:$B,'Consolidated 3 Statement'!$B142,BS!N:N),N142)</f>
        <v>-72311</v>
      </c>
      <c r="P142" s="34">
        <f>IF(P$4="Actual",SUMIF(BS!$B:$B,'Consolidated 3 Statement'!$B142,BS!O:O),O142)</f>
        <v>-102401</v>
      </c>
      <c r="Q142" s="33">
        <f>IF(Q$4="Actual",SUMIF(BS!$B:$B,'Consolidated 3 Statement'!$B142,BS!P:P),P142)</f>
        <v>-102</v>
      </c>
      <c r="R142" s="33">
        <f>IF(R$4="Actual",SUMIF(BS!$B:$B,'Consolidated 3 Statement'!$B142,BS!Q:Q),Q142)</f>
        <v>-226</v>
      </c>
      <c r="S142" s="33">
        <f>IF(S$4="Actual",SUMIF(BS!$B:$B,'Consolidated 3 Statement'!$B142,BS!R:R),R142)</f>
        <v>-508.55</v>
      </c>
      <c r="T142" s="33">
        <f>IF(T$4="Actual",SUMIF(BS!$B:$B,'Consolidated 3 Statement'!$B142,BS!S:S),S142)</f>
        <v>-121168.55</v>
      </c>
      <c r="U142" s="33">
        <f>IF(U$4="Actual",SUMIF(BS!$B:$B,'Consolidated 3 Statement'!$B142,BS!T:T),T142)</f>
        <v>-121382.55</v>
      </c>
      <c r="V142" s="33">
        <f>IF(V$4="Actual",SUMIF(BS!$B:$B,'Consolidated 3 Statement'!$B142,BS!U:U),U142)</f>
        <v>-121760.89</v>
      </c>
      <c r="W142" s="33">
        <f>IF(W$4="Actual",SUMIF(BS!$B:$B,'Consolidated 3 Statement'!$B142,BS!V:V),V142)</f>
        <v>-122134.62999999999</v>
      </c>
      <c r="X142" s="33">
        <f>IF(X$4="Actual",SUMIF(BS!$B:$B,'Consolidated 3 Statement'!$B142,BS!W:W),W142)</f>
        <v>-123072.62999999999</v>
      </c>
      <c r="Y142" s="33">
        <f>IF(Y$4="Actual",SUMIF(BS!$B:$B,'Consolidated 3 Statement'!$B142,BS!X:X),X142)</f>
        <v>-123225.62999999999</v>
      </c>
      <c r="Z142" s="33">
        <f>IF(Z$4="Actual",SUMIF(BS!$B:$B,'Consolidated 3 Statement'!$B142,BS!Y:Y),Y142)</f>
        <v>-123435.62999999999</v>
      </c>
      <c r="AA142" s="33">
        <f>IF(AA$4="Actual",SUMIF(BS!$B:$B,'Consolidated 3 Statement'!$B142,BS!Z:Z),Z142)</f>
        <v>-123600.42</v>
      </c>
      <c r="AB142" s="34">
        <f>IF(AB$4="Actual",SUMIF(BS!$B:$B,'Consolidated 3 Statement'!$B142,BS!AA:AA),AA142)</f>
        <v>-183739.42</v>
      </c>
      <c r="AC142" s="33">
        <f>IF(AC$4="Actual",SUMIF(BS!$B:$B,'Consolidated 3 Statement'!$B142,BS!AB:AB),AB142)</f>
        <v>-183851.42</v>
      </c>
      <c r="AD142" s="33">
        <f>IF(AD$4="Actual",SUMIF(BS!$B:$B,'Consolidated 3 Statement'!$B142,BS!AC:AC),AC142)</f>
        <v>-183851.42</v>
      </c>
      <c r="AE142" s="33">
        <f>IF(AE$4="Actual",SUMIF(BS!$B:$B,'Consolidated 3 Statement'!$B142,BS!AD:AD),AD142)</f>
        <v>-183851.42</v>
      </c>
      <c r="AF142" s="33">
        <f>IF(AF$4="Actual",SUMIF(BS!$B:$B,'Consolidated 3 Statement'!$B142,BS!AE:AE),AE142)</f>
        <v>-183851.42</v>
      </c>
      <c r="AG142" s="33">
        <f>IF(AG$4="Actual",SUMIF(BS!$B:$B,'Consolidated 3 Statement'!$B142,BS!AF:AF),AF142)</f>
        <v>-183851.42</v>
      </c>
      <c r="AH142" s="33">
        <f>IF(AH$4="Actual",SUMIF(BS!$B:$B,'Consolidated 3 Statement'!$B142,BS!AG:AG),AG142)</f>
        <v>-183851.42</v>
      </c>
      <c r="AI142" s="33">
        <f>IF(AI$4="Actual",SUMIF(BS!$B:$B,'Consolidated 3 Statement'!$B142,BS!AH:AH),AH142)</f>
        <v>-183851.42</v>
      </c>
      <c r="AJ142" s="33">
        <f>IF(AJ$4="Actual",SUMIF(BS!$B:$B,'Consolidated 3 Statement'!$B142,BS!AI:AI),AI142)</f>
        <v>-183851.42</v>
      </c>
      <c r="AK142" s="33">
        <f>IF(AK$4="Actual",SUMIF(BS!$B:$B,'Consolidated 3 Statement'!$B142,BS!AJ:AJ),AJ142)</f>
        <v>-183851.42</v>
      </c>
      <c r="AL142" s="33">
        <f>IF(AL$4="Actual",SUMIF(BS!$B:$B,'Consolidated 3 Statement'!$B142,BS!AK:AK),AK142)</f>
        <v>-183851.42</v>
      </c>
      <c r="AM142" s="33">
        <f>IF(AM$4="Actual",SUMIF(BS!$B:$B,'Consolidated 3 Statement'!$B142,BS!AL:AL),AL142)</f>
        <v>-183851.42</v>
      </c>
      <c r="AN142" s="34">
        <f>IF(AN$4="Actual",SUMIF(BS!$B:$B,'Consolidated 3 Statement'!$B142,BS!AM:AM),AM142)</f>
        <v>-183851.42</v>
      </c>
      <c r="AO142" s="33">
        <f>IF(AO$4="Actual",SUMIF(BS!$B:$B,'Consolidated 3 Statement'!$B142,BS!AN:AN),AN142)</f>
        <v>-183851.42</v>
      </c>
      <c r="AP142" s="33">
        <f>IF(AP$4="Actual",SUMIF(BS!$B:$B,'Consolidated 3 Statement'!$B142,BS!AO:AO),AO142)</f>
        <v>-183851.42</v>
      </c>
      <c r="AQ142" s="33">
        <f>IF(AQ$4="Actual",SUMIF(BS!$B:$B,'Consolidated 3 Statement'!$B142,BS!AP:AP),AP142)</f>
        <v>-183851.42</v>
      </c>
      <c r="AR142" s="33">
        <f>IF(AR$4="Actual",SUMIF(BS!$B:$B,'Consolidated 3 Statement'!$B142,BS!AQ:AQ),AQ142)</f>
        <v>-183851.42</v>
      </c>
      <c r="AS142" s="33">
        <f>IF(AS$4="Actual",SUMIF(BS!$B:$B,'Consolidated 3 Statement'!$B142,BS!AR:AR),AR142)</f>
        <v>-183851.42</v>
      </c>
      <c r="AT142" s="33">
        <f>IF(AT$4="Actual",SUMIF(BS!$B:$B,'Consolidated 3 Statement'!$B142,BS!AS:AS),AS142)</f>
        <v>-183851.42</v>
      </c>
      <c r="AU142" s="33">
        <f>IF(AU$4="Actual",SUMIF(BS!$B:$B,'Consolidated 3 Statement'!$B142,BS!AT:AT),AT142)</f>
        <v>-183851.42</v>
      </c>
      <c r="AV142" s="33">
        <f>IF(AV$4="Actual",SUMIF(BS!$B:$B,'Consolidated 3 Statement'!$B142,BS!AU:AU),AU142)</f>
        <v>-183851.42</v>
      </c>
      <c r="AW142" s="33">
        <f>IF(AW$4="Actual",SUMIF(BS!$B:$B,'Consolidated 3 Statement'!$B142,BS!AV:AV),AV142)</f>
        <v>-183851.42</v>
      </c>
      <c r="AX142" s="33">
        <f>IF(AX$4="Actual",SUMIF(BS!$B:$B,'Consolidated 3 Statement'!$B142,BS!AW:AW),AW142)</f>
        <v>-183851.42</v>
      </c>
      <c r="AY142" s="33">
        <f>IF(AY$4="Actual",SUMIF(BS!$B:$B,'Consolidated 3 Statement'!$B142,BS!AX:AX),AX142)</f>
        <v>-183851.42</v>
      </c>
      <c r="AZ142" s="34">
        <f>IF(AZ$4="Actual",SUMIF(BS!$B:$B,'Consolidated 3 Statement'!$B142,BS!AY:AY),AY142)</f>
        <v>-183851.42</v>
      </c>
      <c r="BA142" s="33">
        <f>IF(BA$4="Actual",SUMIF(BS!$B:$B,'Consolidated 3 Statement'!$B142,BS!AZ:AZ),AZ142)</f>
        <v>-183851.42</v>
      </c>
      <c r="BB142" s="33">
        <f>IF(BB$4="Actual",SUMIF(BS!$B:$B,'Consolidated 3 Statement'!$B142,BS!BA:BA),BA142)</f>
        <v>-183851.42</v>
      </c>
      <c r="BC142" s="33">
        <f>IF(BC$4="Actual",SUMIF(BS!$B:$B,'Consolidated 3 Statement'!$B142,BS!BB:BB),BB142)</f>
        <v>-183851.42</v>
      </c>
      <c r="BD142" s="33">
        <f>IF(BD$4="Actual",SUMIF(BS!$B:$B,'Consolidated 3 Statement'!$B142,BS!BC:BC),BC142)</f>
        <v>-183851.42</v>
      </c>
      <c r="BE142" s="33">
        <f>IF(BE$4="Actual",SUMIF(BS!$B:$B,'Consolidated 3 Statement'!$B142,BS!BD:BD),BD142)</f>
        <v>-183851.42</v>
      </c>
      <c r="BF142" s="33">
        <f>IF(BF$4="Actual",SUMIF(BS!$B:$B,'Consolidated 3 Statement'!$B142,BS!BE:BE),BE142)</f>
        <v>-183851.42</v>
      </c>
      <c r="BG142" s="33">
        <f>IF(BG$4="Actual",SUMIF(BS!$B:$B,'Consolidated 3 Statement'!$B142,BS!BF:BF),BF142)</f>
        <v>-183851.42</v>
      </c>
      <c r="BH142" s="33">
        <f>IF(BH$4="Actual",SUMIF(BS!$B:$B,'Consolidated 3 Statement'!$B142,BS!BG:BG),BG142)</f>
        <v>-183851.42</v>
      </c>
      <c r="BI142" s="33">
        <f>IF(BI$4="Actual",SUMIF(BS!$B:$B,'Consolidated 3 Statement'!$B142,BS!BH:BH),BH142)</f>
        <v>-183851.42</v>
      </c>
      <c r="BJ142" s="33">
        <f>IF(BJ$4="Actual",SUMIF(BS!$B:$B,'Consolidated 3 Statement'!$B142,BS!BI:BI),BI142)</f>
        <v>-183851.42</v>
      </c>
      <c r="BK142" s="33">
        <f>IF(BK$4="Actual",SUMIF(BS!$B:$B,'Consolidated 3 Statement'!$B142,BS!BJ:BJ),BJ142)</f>
        <v>-183851.42</v>
      </c>
      <c r="BL142" s="34">
        <f>IF(BL$4="Actual",SUMIF(BS!$B:$B,'Consolidated 3 Statement'!$B142,BS!BK:BK),BK142)</f>
        <v>-183851.42</v>
      </c>
      <c r="BM142" s="33">
        <f>IF(BM$4="Actual",SUMIF(BS!$B:$B,'Consolidated 3 Statement'!$B142,BS!BL:BL),BL142)</f>
        <v>-183851.42</v>
      </c>
      <c r="BN142" s="33">
        <f>IF(BN$4="Actual",SUMIF(BS!$B:$B,'Consolidated 3 Statement'!$B142,BS!BM:BM),BM142)</f>
        <v>-183851.42</v>
      </c>
      <c r="BO142" s="33">
        <f>IF(BO$4="Actual",SUMIF(BS!$B:$B,'Consolidated 3 Statement'!$B142,BS!BN:BN),BN142)</f>
        <v>-183851.42</v>
      </c>
      <c r="BP142" s="33">
        <f>IF(BP$4="Actual",SUMIF(BS!$B:$B,'Consolidated 3 Statement'!$B142,BS!BO:BO),BO142)</f>
        <v>-183851.42</v>
      </c>
      <c r="BQ142" s="33">
        <f>IF(BQ$4="Actual",SUMIF(BS!$B:$B,'Consolidated 3 Statement'!$B142,BS!BP:BP),BP142)</f>
        <v>-183851.42</v>
      </c>
      <c r="BR142" s="33">
        <f>IF(BR$4="Actual",SUMIF(BS!$B:$B,'Consolidated 3 Statement'!$B142,BS!BQ:BQ),BQ142)</f>
        <v>-183851.42</v>
      </c>
      <c r="BS142" s="33">
        <f>IF(BS$4="Actual",SUMIF(BS!$B:$B,'Consolidated 3 Statement'!$B142,BS!BR:BR),BR142)</f>
        <v>-183851.42</v>
      </c>
      <c r="BT142" s="33">
        <f>IF(BT$4="Actual",SUMIF(BS!$B:$B,'Consolidated 3 Statement'!$B142,BS!BS:BS),BS142)</f>
        <v>-183851.42</v>
      </c>
      <c r="BU142" s="33">
        <f>IF(BU$4="Actual",SUMIF(BS!$B:$B,'Consolidated 3 Statement'!$B142,BS!BT:BT),BT142)</f>
        <v>-183851.42</v>
      </c>
      <c r="BV142" s="33">
        <f>IF(BV$4="Actual",SUMIF(BS!$B:$B,'Consolidated 3 Statement'!$B142,BS!BU:BU),BU142)</f>
        <v>-183851.42</v>
      </c>
      <c r="BW142" s="33">
        <f>IF(BW$4="Actual",SUMIF(BS!$B:$B,'Consolidated 3 Statement'!$B142,BS!BV:BV),BV142)</f>
        <v>-183851.42</v>
      </c>
      <c r="BX142" s="34">
        <f>IF(BX$4="Actual",SUMIF(BS!$B:$B,'Consolidated 3 Statement'!$B142,BS!BW:BW),BW142)</f>
        <v>-183851.42</v>
      </c>
      <c r="BY142" s="25"/>
      <c r="BZ142" s="3">
        <f t="shared" si="410"/>
        <v>-102401</v>
      </c>
      <c r="CA142" s="3">
        <f t="shared" si="411"/>
        <v>-183739.42</v>
      </c>
      <c r="CB142" s="3">
        <f t="shared" si="412"/>
        <v>-183851.42</v>
      </c>
      <c r="CC142" s="3">
        <f t="shared" si="413"/>
        <v>-183851.42</v>
      </c>
      <c r="CD142" s="3">
        <f t="shared" si="414"/>
        <v>-183851.42</v>
      </c>
      <c r="CE142" s="33">
        <f t="shared" si="415"/>
        <v>-183851.42</v>
      </c>
      <c r="CF142" s="152"/>
    </row>
    <row r="143" spans="2:84" ht="12.75" hidden="1" customHeight="1" outlineLevel="1" x14ac:dyDescent="0.3">
      <c r="B143" s="605" t="s">
        <v>247</v>
      </c>
      <c r="C143" s="612" t="s">
        <v>201</v>
      </c>
      <c r="D143" s="605"/>
      <c r="E143" s="33">
        <f>IF(E$4="Actual",SUMIF(BS!$B:$B,'Consolidated 3 Statement'!$B143,BS!D:D),D143)</f>
        <v>0</v>
      </c>
      <c r="F143" s="33">
        <f>IF(F$4="Actual",SUMIF(BS!$B:$B,'Consolidated 3 Statement'!$B143,BS!E:E),E143)</f>
        <v>0</v>
      </c>
      <c r="G143" s="33">
        <f>IF(G$4="Actual",SUMIF(BS!$B:$B,'Consolidated 3 Statement'!$B143,BS!F:F),F143)</f>
        <v>0</v>
      </c>
      <c r="H143" s="33">
        <f>IF(H$4="Actual",SUMIF(BS!$B:$B,'Consolidated 3 Statement'!$B143,BS!G:G),G143)</f>
        <v>0</v>
      </c>
      <c r="I143" s="33">
        <f>IF(I$4="Actual",SUMIF(BS!$B:$B,'Consolidated 3 Statement'!$B143,BS!H:H),H143)</f>
        <v>0</v>
      </c>
      <c r="J143" s="33">
        <f>IF(J$4="Actual",SUMIF(BS!$B:$B,'Consolidated 3 Statement'!$B143,BS!I:I),I143)</f>
        <v>0</v>
      </c>
      <c r="K143" s="33">
        <f>IF(K$4="Actual",SUMIF(BS!$B:$B,'Consolidated 3 Statement'!$B143,BS!J:J),J143)</f>
        <v>0</v>
      </c>
      <c r="L143" s="33">
        <f>IF(L$4="Actual",SUMIF(BS!$B:$B,'Consolidated 3 Statement'!$B143,BS!K:K),K143)</f>
        <v>0</v>
      </c>
      <c r="M143" s="33">
        <f>IF(M$4="Actual",SUMIF(BS!$B:$B,'Consolidated 3 Statement'!$B143,BS!L:L),L143)</f>
        <v>0</v>
      </c>
      <c r="N143" s="33">
        <f>IF(N$4="Actual",SUMIF(BS!$B:$B,'Consolidated 3 Statement'!$B143,BS!M:M),M143)</f>
        <v>0</v>
      </c>
      <c r="O143" s="33">
        <f>IF(O$4="Actual",SUMIF(BS!$B:$B,'Consolidated 3 Statement'!$B143,BS!N:N),N143)</f>
        <v>0</v>
      </c>
      <c r="P143" s="34">
        <f>IF(P$4="Actual",SUMIF(BS!$B:$B,'Consolidated 3 Statement'!$B143,BS!O:O),O143)</f>
        <v>0</v>
      </c>
      <c r="Q143" s="33">
        <f>IF(Q$4="Actual",SUMIF(BS!$B:$B,'Consolidated 3 Statement'!$B143,BS!P:P),P143)</f>
        <v>0</v>
      </c>
      <c r="R143" s="33">
        <f>IF(R$4="Actual",SUMIF(BS!$B:$B,'Consolidated 3 Statement'!$B143,BS!Q:Q),Q143)</f>
        <v>0</v>
      </c>
      <c r="S143" s="33">
        <f>IF(S$4="Actual",SUMIF(BS!$B:$B,'Consolidated 3 Statement'!$B143,BS!R:R),R143)</f>
        <v>0</v>
      </c>
      <c r="T143" s="33">
        <f>IF(T$4="Actual",SUMIF(BS!$B:$B,'Consolidated 3 Statement'!$B143,BS!S:S),S143)</f>
        <v>0</v>
      </c>
      <c r="U143" s="33">
        <f>IF(U$4="Actual",SUMIF(BS!$B:$B,'Consolidated 3 Statement'!$B143,BS!T:T),T143)</f>
        <v>0</v>
      </c>
      <c r="V143" s="33">
        <f>IF(V$4="Actual",SUMIF(BS!$B:$B,'Consolidated 3 Statement'!$B143,BS!U:U),U143)</f>
        <v>0</v>
      </c>
      <c r="W143" s="33">
        <f>IF(W$4="Actual",SUMIF(BS!$B:$B,'Consolidated 3 Statement'!$B143,BS!V:V),V143)</f>
        <v>0</v>
      </c>
      <c r="X143" s="33">
        <f>IF(X$4="Actual",SUMIF(BS!$B:$B,'Consolidated 3 Statement'!$B143,BS!W:W),W143)</f>
        <v>0</v>
      </c>
      <c r="Y143" s="33">
        <f>IF(Y$4="Actual",SUMIF(BS!$B:$B,'Consolidated 3 Statement'!$B143,BS!X:X),X143)</f>
        <v>0</v>
      </c>
      <c r="Z143" s="33">
        <f>IF(Z$4="Actual",SUMIF(BS!$B:$B,'Consolidated 3 Statement'!$B143,BS!Y:Y),Y143)</f>
        <v>0</v>
      </c>
      <c r="AA143" s="33">
        <f>IF(AA$4="Actual",SUMIF(BS!$B:$B,'Consolidated 3 Statement'!$B143,BS!Z:Z),Z143)</f>
        <v>0</v>
      </c>
      <c r="AB143" s="34">
        <f>IF(AB$4="Actual",SUMIF(BS!$B:$B,'Consolidated 3 Statement'!$B143,BS!AA:AA),AA143)</f>
        <v>0</v>
      </c>
      <c r="AC143" s="33">
        <f>IF(AC$4="Actual",SUMIF(BS!$B:$B,'Consolidated 3 Statement'!$B143,BS!AB:AB),AB143)</f>
        <v>0</v>
      </c>
      <c r="AD143" s="33">
        <f>IF(AD$4="Actual",SUMIF(BS!$B:$B,'Consolidated 3 Statement'!$B143,BS!AC:AC),AC143)</f>
        <v>0</v>
      </c>
      <c r="AE143" s="33">
        <f>IF(AE$4="Actual",SUMIF(BS!$B:$B,'Consolidated 3 Statement'!$B143,BS!AD:AD),AD143)</f>
        <v>0</v>
      </c>
      <c r="AF143" s="33">
        <f>IF(AF$4="Actual",SUMIF(BS!$B:$B,'Consolidated 3 Statement'!$B143,BS!AE:AE),AE143)</f>
        <v>0</v>
      </c>
      <c r="AG143" s="33">
        <f>IF(AG$4="Actual",SUMIF(BS!$B:$B,'Consolidated 3 Statement'!$B143,BS!AF:AF),AF143)</f>
        <v>0</v>
      </c>
      <c r="AH143" s="33">
        <f>IF(AH$4="Actual",SUMIF(BS!$B:$B,'Consolidated 3 Statement'!$B143,BS!AG:AG),AG143)</f>
        <v>0</v>
      </c>
      <c r="AI143" s="33">
        <f>IF(AI$4="Actual",SUMIF(BS!$B:$B,'Consolidated 3 Statement'!$B143,BS!AH:AH),AH143)</f>
        <v>0</v>
      </c>
      <c r="AJ143" s="33">
        <f>IF(AJ$4="Actual",SUMIF(BS!$B:$B,'Consolidated 3 Statement'!$B143,BS!AI:AI),AI143)</f>
        <v>0</v>
      </c>
      <c r="AK143" s="33">
        <f>IF(AK$4="Actual",SUMIF(BS!$B:$B,'Consolidated 3 Statement'!$B143,BS!AJ:AJ),AJ143)</f>
        <v>0</v>
      </c>
      <c r="AL143" s="33">
        <f>IF(AL$4="Actual",SUMIF(BS!$B:$B,'Consolidated 3 Statement'!$B143,BS!AK:AK),AK143)</f>
        <v>0</v>
      </c>
      <c r="AM143" s="33">
        <f>IF(AM$4="Actual",SUMIF(BS!$B:$B,'Consolidated 3 Statement'!$B143,BS!AL:AL),AL143)</f>
        <v>0</v>
      </c>
      <c r="AN143" s="34">
        <f>IF(AN$4="Actual",SUMIF(BS!$B:$B,'Consolidated 3 Statement'!$B143,BS!AM:AM),AM143)</f>
        <v>0</v>
      </c>
      <c r="AO143" s="33">
        <f>IF(AO$4="Actual",SUMIF(BS!$B:$B,'Consolidated 3 Statement'!$B143,BS!AN:AN),AN143)</f>
        <v>0</v>
      </c>
      <c r="AP143" s="33">
        <f>IF(AP$4="Actual",SUMIF(BS!$B:$B,'Consolidated 3 Statement'!$B143,BS!AO:AO),AO143)</f>
        <v>0</v>
      </c>
      <c r="AQ143" s="33">
        <f>IF(AQ$4="Actual",SUMIF(BS!$B:$B,'Consolidated 3 Statement'!$B143,BS!AP:AP),AP143)</f>
        <v>0</v>
      </c>
      <c r="AR143" s="33">
        <f>IF(AR$4="Actual",SUMIF(BS!$B:$B,'Consolidated 3 Statement'!$B143,BS!AQ:AQ),AQ143)</f>
        <v>0</v>
      </c>
      <c r="AS143" s="33">
        <f>IF(AS$4="Actual",SUMIF(BS!$B:$B,'Consolidated 3 Statement'!$B143,BS!AR:AR),AR143)</f>
        <v>0</v>
      </c>
      <c r="AT143" s="33">
        <f>IF(AT$4="Actual",SUMIF(BS!$B:$B,'Consolidated 3 Statement'!$B143,BS!AS:AS),AS143)</f>
        <v>0</v>
      </c>
      <c r="AU143" s="33">
        <f>IF(AU$4="Actual",SUMIF(BS!$B:$B,'Consolidated 3 Statement'!$B143,BS!AT:AT),AT143)</f>
        <v>0</v>
      </c>
      <c r="AV143" s="33">
        <f>IF(AV$4="Actual",SUMIF(BS!$B:$B,'Consolidated 3 Statement'!$B143,BS!AU:AU),AU143)</f>
        <v>0</v>
      </c>
      <c r="AW143" s="33">
        <f>IF(AW$4="Actual",SUMIF(BS!$B:$B,'Consolidated 3 Statement'!$B143,BS!AV:AV),AV143)</f>
        <v>0</v>
      </c>
      <c r="AX143" s="33">
        <f>IF(AX$4="Actual",SUMIF(BS!$B:$B,'Consolidated 3 Statement'!$B143,BS!AW:AW),AW143)</f>
        <v>0</v>
      </c>
      <c r="AY143" s="33">
        <f>IF(AY$4="Actual",SUMIF(BS!$B:$B,'Consolidated 3 Statement'!$B143,BS!AX:AX),AX143)</f>
        <v>0</v>
      </c>
      <c r="AZ143" s="34">
        <f>IF(AZ$4="Actual",SUMIF(BS!$B:$B,'Consolidated 3 Statement'!$B143,BS!AY:AY),AY143)</f>
        <v>0</v>
      </c>
      <c r="BA143" s="33">
        <f>IF(BA$4="Actual",SUMIF(BS!$B:$B,'Consolidated 3 Statement'!$B143,BS!AZ:AZ),AZ143)</f>
        <v>0</v>
      </c>
      <c r="BB143" s="33">
        <f>IF(BB$4="Actual",SUMIF(BS!$B:$B,'Consolidated 3 Statement'!$B143,BS!BA:BA),BA143)</f>
        <v>0</v>
      </c>
      <c r="BC143" s="33">
        <f>IF(BC$4="Actual",SUMIF(BS!$B:$B,'Consolidated 3 Statement'!$B143,BS!BB:BB),BB143)</f>
        <v>0</v>
      </c>
      <c r="BD143" s="33">
        <f>IF(BD$4="Actual",SUMIF(BS!$B:$B,'Consolidated 3 Statement'!$B143,BS!BC:BC),BC143)</f>
        <v>0</v>
      </c>
      <c r="BE143" s="33">
        <f>IF(BE$4="Actual",SUMIF(BS!$B:$B,'Consolidated 3 Statement'!$B143,BS!BD:BD),BD143)</f>
        <v>0</v>
      </c>
      <c r="BF143" s="33">
        <f>IF(BF$4="Actual",SUMIF(BS!$B:$B,'Consolidated 3 Statement'!$B143,BS!BE:BE),BE143)</f>
        <v>0</v>
      </c>
      <c r="BG143" s="33">
        <f>IF(BG$4="Actual",SUMIF(BS!$B:$B,'Consolidated 3 Statement'!$B143,BS!BF:BF),BF143)</f>
        <v>0</v>
      </c>
      <c r="BH143" s="33">
        <f>IF(BH$4="Actual",SUMIF(BS!$B:$B,'Consolidated 3 Statement'!$B143,BS!BG:BG),BG143)</f>
        <v>0</v>
      </c>
      <c r="BI143" s="33">
        <f>IF(BI$4="Actual",SUMIF(BS!$B:$B,'Consolidated 3 Statement'!$B143,BS!BH:BH),BH143)</f>
        <v>0</v>
      </c>
      <c r="BJ143" s="33">
        <f>IF(BJ$4="Actual",SUMIF(BS!$B:$B,'Consolidated 3 Statement'!$B143,BS!BI:BI),BI143)</f>
        <v>0</v>
      </c>
      <c r="BK143" s="33">
        <f>IF(BK$4="Actual",SUMIF(BS!$B:$B,'Consolidated 3 Statement'!$B143,BS!BJ:BJ),BJ143)</f>
        <v>0</v>
      </c>
      <c r="BL143" s="34">
        <f>IF(BL$4="Actual",SUMIF(BS!$B:$B,'Consolidated 3 Statement'!$B143,BS!BK:BK),BK143)</f>
        <v>0</v>
      </c>
      <c r="BM143" s="33">
        <f>IF(BM$4="Actual",SUMIF(BS!$B:$B,'Consolidated 3 Statement'!$B143,BS!BL:BL),BL143)</f>
        <v>0</v>
      </c>
      <c r="BN143" s="33">
        <f>IF(BN$4="Actual",SUMIF(BS!$B:$B,'Consolidated 3 Statement'!$B143,BS!BM:BM),BM143)</f>
        <v>0</v>
      </c>
      <c r="BO143" s="33">
        <f>IF(BO$4="Actual",SUMIF(BS!$B:$B,'Consolidated 3 Statement'!$B143,BS!BN:BN),BN143)</f>
        <v>0</v>
      </c>
      <c r="BP143" s="33">
        <f>IF(BP$4="Actual",SUMIF(BS!$B:$B,'Consolidated 3 Statement'!$B143,BS!BO:BO),BO143)</f>
        <v>0</v>
      </c>
      <c r="BQ143" s="33">
        <f>IF(BQ$4="Actual",SUMIF(BS!$B:$B,'Consolidated 3 Statement'!$B143,BS!BP:BP),BP143)</f>
        <v>0</v>
      </c>
      <c r="BR143" s="33">
        <f>IF(BR$4="Actual",SUMIF(BS!$B:$B,'Consolidated 3 Statement'!$B143,BS!BQ:BQ),BQ143)</f>
        <v>0</v>
      </c>
      <c r="BS143" s="33">
        <f>IF(BS$4="Actual",SUMIF(BS!$B:$B,'Consolidated 3 Statement'!$B143,BS!BR:BR),BR143)</f>
        <v>0</v>
      </c>
      <c r="BT143" s="33">
        <f>IF(BT$4="Actual",SUMIF(BS!$B:$B,'Consolidated 3 Statement'!$B143,BS!BS:BS),BS143)</f>
        <v>0</v>
      </c>
      <c r="BU143" s="33">
        <f>IF(BU$4="Actual",SUMIF(BS!$B:$B,'Consolidated 3 Statement'!$B143,BS!BT:BT),BT143)</f>
        <v>0</v>
      </c>
      <c r="BV143" s="33">
        <f>IF(BV$4="Actual",SUMIF(BS!$B:$B,'Consolidated 3 Statement'!$B143,BS!BU:BU),BU143)</f>
        <v>0</v>
      </c>
      <c r="BW143" s="33">
        <f>IF(BW$4="Actual",SUMIF(BS!$B:$B,'Consolidated 3 Statement'!$B143,BS!BV:BV),BV143)</f>
        <v>0</v>
      </c>
      <c r="BX143" s="34">
        <f>IF(BX$4="Actual",SUMIF(BS!$B:$B,'Consolidated 3 Statement'!$B143,BS!BW:BW),BW143)</f>
        <v>0</v>
      </c>
      <c r="BY143" s="25"/>
      <c r="BZ143" s="24">
        <f t="shared" si="410"/>
        <v>0</v>
      </c>
      <c r="CA143" s="24">
        <f t="shared" si="411"/>
        <v>0</v>
      </c>
      <c r="CB143" s="24">
        <f t="shared" si="412"/>
        <v>0</v>
      </c>
      <c r="CC143" s="24">
        <f t="shared" si="413"/>
        <v>0</v>
      </c>
      <c r="CD143" s="24">
        <f t="shared" si="414"/>
        <v>0</v>
      </c>
      <c r="CE143" s="24">
        <f t="shared" si="415"/>
        <v>0</v>
      </c>
      <c r="CF143" s="152"/>
    </row>
    <row r="144" spans="2:84" ht="12.75" hidden="1" customHeight="1" outlineLevel="1" x14ac:dyDescent="0.3">
      <c r="B144" s="605" t="s">
        <v>248</v>
      </c>
      <c r="C144" s="612" t="s">
        <v>201</v>
      </c>
      <c r="D144" s="627"/>
      <c r="E144" s="33">
        <f>IF(E$4="Actual",SUMIF(BS!$B:$B,'Consolidated 3 Statement'!$B144,BS!D:D),D144)</f>
        <v>0</v>
      </c>
      <c r="F144" s="33">
        <f>IF(F$4="Actual",SUMIF(BS!$B:$B,'Consolidated 3 Statement'!$B144,BS!E:E),E144)</f>
        <v>0</v>
      </c>
      <c r="G144" s="33">
        <f>IF(G$4="Actual",SUMIF(BS!$B:$B,'Consolidated 3 Statement'!$B144,BS!F:F),F144)</f>
        <v>0</v>
      </c>
      <c r="H144" s="33">
        <f>IF(H$4="Actual",SUMIF(BS!$B:$B,'Consolidated 3 Statement'!$B144,BS!G:G),G144)</f>
        <v>0</v>
      </c>
      <c r="I144" s="33">
        <f>IF(I$4="Actual",SUMIF(BS!$B:$B,'Consolidated 3 Statement'!$B144,BS!H:H),H144)</f>
        <v>0</v>
      </c>
      <c r="J144" s="33">
        <f>IF(J$4="Actual",SUMIF(BS!$B:$B,'Consolidated 3 Statement'!$B144,BS!I:I),I144)</f>
        <v>0</v>
      </c>
      <c r="K144" s="33">
        <f>IF(K$4="Actual",SUMIF(BS!$B:$B,'Consolidated 3 Statement'!$B144,BS!J:J),J144)</f>
        <v>0</v>
      </c>
      <c r="L144" s="33">
        <f>IF(L$4="Actual",SUMIF(BS!$B:$B,'Consolidated 3 Statement'!$B144,BS!K:K),K144)</f>
        <v>0</v>
      </c>
      <c r="M144" s="33">
        <f>IF(M$4="Actual",SUMIF(BS!$B:$B,'Consolidated 3 Statement'!$B144,BS!L:L),L144)</f>
        <v>0</v>
      </c>
      <c r="N144" s="33">
        <f>IF(N$4="Actual",SUMIF(BS!$B:$B,'Consolidated 3 Statement'!$B144,BS!M:M),M144)</f>
        <v>0</v>
      </c>
      <c r="O144" s="33">
        <f>IF(O$4="Actual",SUMIF(BS!$B:$B,'Consolidated 3 Statement'!$B144,BS!N:N),N144)</f>
        <v>0</v>
      </c>
      <c r="P144" s="34">
        <f>IF(P$4="Actual",SUMIF(BS!$B:$B,'Consolidated 3 Statement'!$B144,BS!O:O),O144)</f>
        <v>0</v>
      </c>
      <c r="Q144" s="33">
        <f>IF(Q$4="Actual",SUMIF(BS!$B:$B,'Consolidated 3 Statement'!$B144,BS!P:P),P144)</f>
        <v>0</v>
      </c>
      <c r="R144" s="33">
        <f>IF(R$4="Actual",SUMIF(BS!$B:$B,'Consolidated 3 Statement'!$B144,BS!Q:Q),Q144)</f>
        <v>0</v>
      </c>
      <c r="S144" s="33">
        <f>IF(S$4="Actual",SUMIF(BS!$B:$B,'Consolidated 3 Statement'!$B144,BS!R:R),R144)</f>
        <v>0</v>
      </c>
      <c r="T144" s="33">
        <f>IF(T$4="Actual",SUMIF(BS!$B:$B,'Consolidated 3 Statement'!$B144,BS!S:S),S144)</f>
        <v>0</v>
      </c>
      <c r="U144" s="33">
        <f>IF(U$4="Actual",SUMIF(BS!$B:$B,'Consolidated 3 Statement'!$B144,BS!T:T),T144)</f>
        <v>0</v>
      </c>
      <c r="V144" s="33">
        <f>IF(V$4="Actual",SUMIF(BS!$B:$B,'Consolidated 3 Statement'!$B144,BS!U:U),U144)</f>
        <v>0</v>
      </c>
      <c r="W144" s="33">
        <f>IF(W$4="Actual",SUMIF(BS!$B:$B,'Consolidated 3 Statement'!$B144,BS!V:V),V144)</f>
        <v>0</v>
      </c>
      <c r="X144" s="33">
        <f>IF(X$4="Actual",SUMIF(BS!$B:$B,'Consolidated 3 Statement'!$B144,BS!W:W),W144)</f>
        <v>0</v>
      </c>
      <c r="Y144" s="33">
        <f>IF(Y$4="Actual",SUMIF(BS!$B:$B,'Consolidated 3 Statement'!$B144,BS!X:X),X144)</f>
        <v>0</v>
      </c>
      <c r="Z144" s="33">
        <f>IF(Z$4="Actual",SUMIF(BS!$B:$B,'Consolidated 3 Statement'!$B144,BS!Y:Y),Y144)</f>
        <v>0</v>
      </c>
      <c r="AA144" s="33">
        <f>IF(AA$4="Actual",SUMIF(BS!$B:$B,'Consolidated 3 Statement'!$B144,BS!Z:Z),Z144)</f>
        <v>0</v>
      </c>
      <c r="AB144" s="34">
        <f>IF(AB$4="Actual",SUMIF(BS!$B:$B,'Consolidated 3 Statement'!$B144,BS!AA:AA),AA144)</f>
        <v>0</v>
      </c>
      <c r="AC144" s="33">
        <f>IF(AC$4="Actual",SUMIF(BS!$B:$B,'Consolidated 3 Statement'!$B144,BS!AB:AB),AB144)</f>
        <v>0</v>
      </c>
      <c r="AD144" s="33">
        <f>IF(AD$4="Actual",SUMIF(BS!$B:$B,'Consolidated 3 Statement'!$B144,BS!AC:AC),AC144)</f>
        <v>0</v>
      </c>
      <c r="AE144" s="33">
        <f>IF(AE$4="Actual",SUMIF(BS!$B:$B,'Consolidated 3 Statement'!$B144,BS!AD:AD),AD144)</f>
        <v>0</v>
      </c>
      <c r="AF144" s="33">
        <f>IF(AF$4="Actual",SUMIF(BS!$B:$B,'Consolidated 3 Statement'!$B144,BS!AE:AE),AE144)</f>
        <v>0</v>
      </c>
      <c r="AG144" s="33">
        <f>IF(AG$4="Actual",SUMIF(BS!$B:$B,'Consolidated 3 Statement'!$B144,BS!AF:AF),AF144)</f>
        <v>0</v>
      </c>
      <c r="AH144" s="33">
        <f>IF(AH$4="Actual",SUMIF(BS!$B:$B,'Consolidated 3 Statement'!$B144,BS!AG:AG),AG144)</f>
        <v>0</v>
      </c>
      <c r="AI144" s="33">
        <f>IF(AI$4="Actual",SUMIF(BS!$B:$B,'Consolidated 3 Statement'!$B144,BS!AH:AH),AH144)</f>
        <v>0</v>
      </c>
      <c r="AJ144" s="33">
        <f>IF(AJ$4="Actual",SUMIF(BS!$B:$B,'Consolidated 3 Statement'!$B144,BS!AI:AI),AI144)</f>
        <v>0</v>
      </c>
      <c r="AK144" s="33">
        <f>IF(AK$4="Actual",SUMIF(BS!$B:$B,'Consolidated 3 Statement'!$B144,BS!AJ:AJ),AJ144)</f>
        <v>0</v>
      </c>
      <c r="AL144" s="33">
        <f>IF(AL$4="Actual",SUMIF(BS!$B:$B,'Consolidated 3 Statement'!$B144,BS!AK:AK),AK144)</f>
        <v>0</v>
      </c>
      <c r="AM144" s="33">
        <f>IF(AM$4="Actual",SUMIF(BS!$B:$B,'Consolidated 3 Statement'!$B144,BS!AL:AL),AL144)</f>
        <v>0</v>
      </c>
      <c r="AN144" s="34">
        <f>IF(AN$4="Actual",SUMIF(BS!$B:$B,'Consolidated 3 Statement'!$B144,BS!AM:AM),AM144)</f>
        <v>0</v>
      </c>
      <c r="AO144" s="33">
        <f>IF(AO$4="Actual",SUMIF(BS!$B:$B,'Consolidated 3 Statement'!$B144,BS!AN:AN),AN144)</f>
        <v>0</v>
      </c>
      <c r="AP144" s="33">
        <f>IF(AP$4="Actual",SUMIF(BS!$B:$B,'Consolidated 3 Statement'!$B144,BS!AO:AO),AO144)</f>
        <v>0</v>
      </c>
      <c r="AQ144" s="33">
        <f>IF(AQ$4="Actual",SUMIF(BS!$B:$B,'Consolidated 3 Statement'!$B144,BS!AP:AP),AP144)</f>
        <v>0</v>
      </c>
      <c r="AR144" s="33">
        <f>IF(AR$4="Actual",SUMIF(BS!$B:$B,'Consolidated 3 Statement'!$B144,BS!AQ:AQ),AQ144)</f>
        <v>0</v>
      </c>
      <c r="AS144" s="33">
        <f>IF(AS$4="Actual",SUMIF(BS!$B:$B,'Consolidated 3 Statement'!$B144,BS!AR:AR),AR144)</f>
        <v>0</v>
      </c>
      <c r="AT144" s="33">
        <f>IF(AT$4="Actual",SUMIF(BS!$B:$B,'Consolidated 3 Statement'!$B144,BS!AS:AS),AS144)</f>
        <v>0</v>
      </c>
      <c r="AU144" s="33">
        <f>IF(AU$4="Actual",SUMIF(BS!$B:$B,'Consolidated 3 Statement'!$B144,BS!AT:AT),AT144)</f>
        <v>0</v>
      </c>
      <c r="AV144" s="33">
        <f>IF(AV$4="Actual",SUMIF(BS!$B:$B,'Consolidated 3 Statement'!$B144,BS!AU:AU),AU144)</f>
        <v>0</v>
      </c>
      <c r="AW144" s="33">
        <f>IF(AW$4="Actual",SUMIF(BS!$B:$B,'Consolidated 3 Statement'!$B144,BS!AV:AV),AV144)</f>
        <v>0</v>
      </c>
      <c r="AX144" s="33">
        <f>IF(AX$4="Actual",SUMIF(BS!$B:$B,'Consolidated 3 Statement'!$B144,BS!AW:AW),AW144)</f>
        <v>0</v>
      </c>
      <c r="AY144" s="33">
        <f>IF(AY$4="Actual",SUMIF(BS!$B:$B,'Consolidated 3 Statement'!$B144,BS!AX:AX),AX144)</f>
        <v>0</v>
      </c>
      <c r="AZ144" s="34">
        <f>IF(AZ$4="Actual",SUMIF(BS!$B:$B,'Consolidated 3 Statement'!$B144,BS!AY:AY),AY144)</f>
        <v>0</v>
      </c>
      <c r="BA144" s="33">
        <f>IF(BA$4="Actual",SUMIF(BS!$B:$B,'Consolidated 3 Statement'!$B144,BS!AZ:AZ),AZ144)</f>
        <v>0</v>
      </c>
      <c r="BB144" s="33">
        <f>IF(BB$4="Actual",SUMIF(BS!$B:$B,'Consolidated 3 Statement'!$B144,BS!BA:BA),BA144)</f>
        <v>0</v>
      </c>
      <c r="BC144" s="33">
        <f>IF(BC$4="Actual",SUMIF(BS!$B:$B,'Consolidated 3 Statement'!$B144,BS!BB:BB),BB144)</f>
        <v>0</v>
      </c>
      <c r="BD144" s="33">
        <f>IF(BD$4="Actual",SUMIF(BS!$B:$B,'Consolidated 3 Statement'!$B144,BS!BC:BC),BC144)</f>
        <v>0</v>
      </c>
      <c r="BE144" s="33">
        <f>IF(BE$4="Actual",SUMIF(BS!$B:$B,'Consolidated 3 Statement'!$B144,BS!BD:BD),BD144)</f>
        <v>0</v>
      </c>
      <c r="BF144" s="33">
        <f>IF(BF$4="Actual",SUMIF(BS!$B:$B,'Consolidated 3 Statement'!$B144,BS!BE:BE),BE144)</f>
        <v>0</v>
      </c>
      <c r="BG144" s="33">
        <f>IF(BG$4="Actual",SUMIF(BS!$B:$B,'Consolidated 3 Statement'!$B144,BS!BF:BF),BF144)</f>
        <v>0</v>
      </c>
      <c r="BH144" s="33">
        <f>IF(BH$4="Actual",SUMIF(BS!$B:$B,'Consolidated 3 Statement'!$B144,BS!BG:BG),BG144)</f>
        <v>0</v>
      </c>
      <c r="BI144" s="33">
        <f>IF(BI$4="Actual",SUMIF(BS!$B:$B,'Consolidated 3 Statement'!$B144,BS!BH:BH),BH144)</f>
        <v>0</v>
      </c>
      <c r="BJ144" s="33">
        <f>IF(BJ$4="Actual",SUMIF(BS!$B:$B,'Consolidated 3 Statement'!$B144,BS!BI:BI),BI144)</f>
        <v>0</v>
      </c>
      <c r="BK144" s="33">
        <f>IF(BK$4="Actual",SUMIF(BS!$B:$B,'Consolidated 3 Statement'!$B144,BS!BJ:BJ),BJ144)</f>
        <v>0</v>
      </c>
      <c r="BL144" s="34">
        <f>IF(BL$4="Actual",SUMIF(BS!$B:$B,'Consolidated 3 Statement'!$B144,BS!BK:BK),BK144)</f>
        <v>0</v>
      </c>
      <c r="BM144" s="33">
        <f>IF(BM$4="Actual",SUMIF(BS!$B:$B,'Consolidated 3 Statement'!$B144,BS!BL:BL),BL144)</f>
        <v>0</v>
      </c>
      <c r="BN144" s="33">
        <f>IF(BN$4="Actual",SUMIF(BS!$B:$B,'Consolidated 3 Statement'!$B144,BS!BM:BM),BM144)</f>
        <v>0</v>
      </c>
      <c r="BO144" s="33">
        <f>IF(BO$4="Actual",SUMIF(BS!$B:$B,'Consolidated 3 Statement'!$B144,BS!BN:BN),BN144)</f>
        <v>0</v>
      </c>
      <c r="BP144" s="33">
        <f>IF(BP$4="Actual",SUMIF(BS!$B:$B,'Consolidated 3 Statement'!$B144,BS!BO:BO),BO144)</f>
        <v>0</v>
      </c>
      <c r="BQ144" s="33">
        <f>IF(BQ$4="Actual",SUMIF(BS!$B:$B,'Consolidated 3 Statement'!$B144,BS!BP:BP),BP144)</f>
        <v>0</v>
      </c>
      <c r="BR144" s="33">
        <f>IF(BR$4="Actual",SUMIF(BS!$B:$B,'Consolidated 3 Statement'!$B144,BS!BQ:BQ),BQ144)</f>
        <v>0</v>
      </c>
      <c r="BS144" s="33">
        <f>IF(BS$4="Actual",SUMIF(BS!$B:$B,'Consolidated 3 Statement'!$B144,BS!BR:BR),BR144)</f>
        <v>0</v>
      </c>
      <c r="BT144" s="33">
        <f>IF(BT$4="Actual",SUMIF(BS!$B:$B,'Consolidated 3 Statement'!$B144,BS!BS:BS),BS144)</f>
        <v>0</v>
      </c>
      <c r="BU144" s="33">
        <f>IF(BU$4="Actual",SUMIF(BS!$B:$B,'Consolidated 3 Statement'!$B144,BS!BT:BT),BT144)</f>
        <v>0</v>
      </c>
      <c r="BV144" s="33">
        <f>IF(BV$4="Actual",SUMIF(BS!$B:$B,'Consolidated 3 Statement'!$B144,BS!BU:BU),BU144)</f>
        <v>0</v>
      </c>
      <c r="BW144" s="33">
        <f>IF(BW$4="Actual",SUMIF(BS!$B:$B,'Consolidated 3 Statement'!$B144,BS!BV:BV),BV144)</f>
        <v>0</v>
      </c>
      <c r="BX144" s="34">
        <f>IF(BX$4="Actual",SUMIF(BS!$B:$B,'Consolidated 3 Statement'!$B144,BS!BW:BW),BW144)</f>
        <v>0</v>
      </c>
      <c r="BY144" s="25"/>
      <c r="BZ144" s="24">
        <f t="shared" si="410"/>
        <v>0</v>
      </c>
      <c r="CA144" s="24">
        <f t="shared" si="411"/>
        <v>0</v>
      </c>
      <c r="CB144" s="24">
        <f t="shared" si="412"/>
        <v>0</v>
      </c>
      <c r="CC144" s="24">
        <f t="shared" si="413"/>
        <v>0</v>
      </c>
      <c r="CD144" s="24">
        <f t="shared" si="414"/>
        <v>0</v>
      </c>
      <c r="CE144" s="24">
        <f t="shared" si="415"/>
        <v>0</v>
      </c>
      <c r="CF144" s="152"/>
    </row>
    <row r="145" spans="2:84" ht="12.75" customHeight="1" collapsed="1" x14ac:dyDescent="0.3">
      <c r="B145" s="605" t="s">
        <v>249</v>
      </c>
      <c r="C145" s="222"/>
      <c r="D145" s="65"/>
      <c r="E145" s="33">
        <f t="shared" ref="E145:P145" si="416">IF(E$4="Actual",E56+D145,E56)</f>
        <v>24415.090000000026</v>
      </c>
      <c r="F145" s="33">
        <f t="shared" si="416"/>
        <v>50684.890000000029</v>
      </c>
      <c r="G145" s="33">
        <f t="shared" si="416"/>
        <v>85292.920000000027</v>
      </c>
      <c r="H145" s="33">
        <f t="shared" si="416"/>
        <v>141428.19</v>
      </c>
      <c r="I145" s="33">
        <f t="shared" si="416"/>
        <v>174243.27000000002</v>
      </c>
      <c r="J145" s="33">
        <f t="shared" si="416"/>
        <v>223418.48000000004</v>
      </c>
      <c r="K145" s="33">
        <f t="shared" si="416"/>
        <v>254913.10000000003</v>
      </c>
      <c r="L145" s="33">
        <f t="shared" si="416"/>
        <v>312507.75000000006</v>
      </c>
      <c r="M145" s="33">
        <f t="shared" si="416"/>
        <v>371867.82000000007</v>
      </c>
      <c r="N145" s="33">
        <f t="shared" si="416"/>
        <v>442574.06000000006</v>
      </c>
      <c r="O145" s="33">
        <f t="shared" si="416"/>
        <v>468369.78</v>
      </c>
      <c r="P145" s="34">
        <f t="shared" si="416"/>
        <v>441031.31</v>
      </c>
      <c r="Q145" s="33">
        <f>IF(Q$4="Actual",Q56,Q56)</f>
        <v>76619.049999999988</v>
      </c>
      <c r="R145" s="33">
        <f t="shared" ref="R145:BL145" si="417">IF(R$4="Actual",R56+Q145,R56)</f>
        <v>118092.16</v>
      </c>
      <c r="S145" s="33">
        <f t="shared" si="417"/>
        <v>187552.23000000004</v>
      </c>
      <c r="T145" s="33">
        <f t="shared" si="417"/>
        <v>214580.30000000005</v>
      </c>
      <c r="U145" s="33">
        <f t="shared" si="417"/>
        <v>288579.00000000006</v>
      </c>
      <c r="V145" s="33">
        <f t="shared" si="417"/>
        <v>298984.27000000008</v>
      </c>
      <c r="W145" s="33">
        <f t="shared" si="417"/>
        <v>313822.26000000007</v>
      </c>
      <c r="X145" s="33">
        <f t="shared" si="417"/>
        <v>342344.59000000008</v>
      </c>
      <c r="Y145" s="33">
        <f t="shared" si="417"/>
        <v>379603.21000000014</v>
      </c>
      <c r="Z145" s="33">
        <f t="shared" si="417"/>
        <v>527926.12000000011</v>
      </c>
      <c r="AA145" s="33">
        <f t="shared" si="417"/>
        <v>548880.93000000017</v>
      </c>
      <c r="AB145" s="34">
        <f t="shared" si="417"/>
        <v>562728.4700000002</v>
      </c>
      <c r="AC145" s="33">
        <f t="shared" si="417"/>
        <v>709544.26000000013</v>
      </c>
      <c r="AD145" s="33">
        <f t="shared" si="417"/>
        <v>174360.08736666659</v>
      </c>
      <c r="AE145" s="33">
        <f t="shared" si="417"/>
        <v>55053.96369166665</v>
      </c>
      <c r="AF145" s="33">
        <f t="shared" si="417"/>
        <v>69126.094699999943</v>
      </c>
      <c r="AG145" s="33">
        <f t="shared" si="417"/>
        <v>123119.72807499992</v>
      </c>
      <c r="AH145" s="33">
        <f t="shared" si="417"/>
        <v>47398.968766666709</v>
      </c>
      <c r="AI145" s="33">
        <f t="shared" si="417"/>
        <v>93252.025674999983</v>
      </c>
      <c r="AJ145" s="33">
        <f t="shared" si="417"/>
        <v>76530.765850000083</v>
      </c>
      <c r="AK145" s="33">
        <f t="shared" si="417"/>
        <v>56258.579375000023</v>
      </c>
      <c r="AL145" s="33">
        <f t="shared" si="417"/>
        <v>162650.76986666664</v>
      </c>
      <c r="AM145" s="33">
        <f t="shared" si="417"/>
        <v>118399.6592916667</v>
      </c>
      <c r="AN145" s="34">
        <f t="shared" si="417"/>
        <v>122788.08571666671</v>
      </c>
      <c r="AO145" s="33">
        <f t="shared" si="417"/>
        <v>202789.27189999999</v>
      </c>
      <c r="AP145" s="33">
        <f t="shared" si="417"/>
        <v>249486.92790750001</v>
      </c>
      <c r="AQ145" s="33">
        <f t="shared" si="417"/>
        <v>219586.57807749999</v>
      </c>
      <c r="AR145" s="33">
        <f t="shared" si="417"/>
        <v>256250.32091166679</v>
      </c>
      <c r="AS145" s="33">
        <f t="shared" si="417"/>
        <v>310652.56308250001</v>
      </c>
      <c r="AT145" s="33">
        <f t="shared" si="417"/>
        <v>238663.45688916667</v>
      </c>
      <c r="AU145" s="33">
        <f t="shared" si="417"/>
        <v>297627.5892716666</v>
      </c>
      <c r="AV145" s="33">
        <f t="shared" si="417"/>
        <v>291684.6722225002</v>
      </c>
      <c r="AW145" s="33">
        <f t="shared" si="417"/>
        <v>263694.76960416662</v>
      </c>
      <c r="AX145" s="33">
        <f t="shared" si="417"/>
        <v>378332.55615750013</v>
      </c>
      <c r="AY145" s="33">
        <f t="shared" si="417"/>
        <v>350925.88055416662</v>
      </c>
      <c r="AZ145" s="34">
        <f t="shared" si="417"/>
        <v>343164.21765083331</v>
      </c>
      <c r="BA145" s="33">
        <f t="shared" si="417"/>
        <v>435131.22049000009</v>
      </c>
      <c r="BB145" s="33">
        <f t="shared" si="417"/>
        <v>480028.18642970815</v>
      </c>
      <c r="BC145" s="33">
        <f t="shared" si="417"/>
        <v>429431.74324087496</v>
      </c>
      <c r="BD145" s="33">
        <f t="shared" si="417"/>
        <v>481296.75798325002</v>
      </c>
      <c r="BE145" s="33">
        <f t="shared" si="417"/>
        <v>534820.74716179154</v>
      </c>
      <c r="BF145" s="33">
        <f t="shared" si="417"/>
        <v>473686.21783495822</v>
      </c>
      <c r="BG145" s="33">
        <f t="shared" si="417"/>
        <v>534798.99858925003</v>
      </c>
      <c r="BH145" s="33">
        <f t="shared" si="417"/>
        <v>534880.22743079183</v>
      </c>
      <c r="BI145" s="33">
        <f t="shared" si="417"/>
        <v>499459.95603854163</v>
      </c>
      <c r="BJ145" s="33">
        <f t="shared" si="417"/>
        <v>616682.59544220846</v>
      </c>
      <c r="BK145" s="33">
        <f t="shared" si="417"/>
        <v>601312.2336793748</v>
      </c>
      <c r="BL145" s="34">
        <f t="shared" si="417"/>
        <v>582333.88271154172</v>
      </c>
      <c r="BM145" s="33">
        <f t="shared" ref="BM145" si="418">IF(BM$4="Actual",BM56+BL145,BM56)</f>
        <v>689293.52787483332</v>
      </c>
      <c r="BN145" s="33">
        <f t="shared" ref="BN145" si="419">IF(BN$4="Actual",BN56+BM145,BN56)</f>
        <v>732616.15725691849</v>
      </c>
      <c r="BO145" s="33">
        <f t="shared" ref="BO145" si="420">IF(BO$4="Actual",BO56+BN145,BO56)</f>
        <v>695400.01387974387</v>
      </c>
      <c r="BP145" s="33">
        <f t="shared" ref="BP145" si="421">IF(BP$4="Actual",BP56+BO145,BP56)</f>
        <v>762072.04724409559</v>
      </c>
      <c r="BQ145" s="33">
        <f t="shared" ref="BQ145" si="422">IF(BQ$4="Actual",BQ56+BP145,BQ56)</f>
        <v>813623.21929585631</v>
      </c>
      <c r="BR145" s="33">
        <f t="shared" ref="BR145" si="423">IF(BR$4="Actual",BR56+BQ145,BR56)</f>
        <v>753689.03863888141</v>
      </c>
      <c r="BS145" s="33">
        <f t="shared" ref="BS145" si="424">IF(BS$4="Actual",BS56+BR145,BS56)</f>
        <v>814206.94655086228</v>
      </c>
      <c r="BT145" s="33">
        <f t="shared" ref="BT145" si="425">IF(BT$4="Actual",BT56+BS145,BT56)</f>
        <v>815485.7827328397</v>
      </c>
      <c r="BU145" s="33">
        <f t="shared" ref="BU145" si="426">IF(BU$4="Actual",BU56+BT145,BU56)</f>
        <v>775239.80204942706</v>
      </c>
      <c r="BV145" s="33">
        <f t="shared" ref="BV145" si="427">IF(BV$4="Actual",BV56+BU145,BV56)</f>
        <v>883205.92054254364</v>
      </c>
      <c r="BW145" s="33">
        <f t="shared" ref="BW145" si="428">IF(BW$4="Actual",BW56+BV145,BW56)</f>
        <v>869858.61304413504</v>
      </c>
      <c r="BX145" s="34">
        <f t="shared" ref="BX145" si="429">IF(BX$4="Actual",BX56+BW145,BX56)</f>
        <v>842222.63972147694</v>
      </c>
      <c r="BY145" s="25"/>
      <c r="BZ145" s="24">
        <f t="shared" si="410"/>
        <v>441031.31</v>
      </c>
      <c r="CA145" s="24">
        <f t="shared" si="411"/>
        <v>562728.4700000002</v>
      </c>
      <c r="CB145" s="24">
        <f t="shared" si="412"/>
        <v>122788.08571666671</v>
      </c>
      <c r="CC145" s="24">
        <f t="shared" si="413"/>
        <v>343164.21765083331</v>
      </c>
      <c r="CD145" s="24">
        <f t="shared" si="414"/>
        <v>582333.88271154172</v>
      </c>
      <c r="CE145" s="24">
        <f t="shared" si="415"/>
        <v>842222.63972147694</v>
      </c>
      <c r="CF145" s="152"/>
    </row>
    <row r="146" spans="2:84" ht="12.75" customHeight="1" x14ac:dyDescent="0.3">
      <c r="B146" s="605" t="s">
        <v>250</v>
      </c>
      <c r="C146" s="222"/>
      <c r="D146" s="605"/>
      <c r="E146" s="33">
        <f>IF(E$4="Actual",SUMIF(BS!$B:$B,'Consolidated 3 Statement'!$B146,BS!D:D)-E145,D146+D145)</f>
        <v>121935.35999999999</v>
      </c>
      <c r="F146" s="33">
        <f>IF(F$4="Actual",SUMIF(BS!$B:$B,'Consolidated 3 Statement'!$B146,BS!E:E)-F145,E146+E145)</f>
        <v>121935.35999999997</v>
      </c>
      <c r="G146" s="33">
        <f>IF(G$4="Actual",SUMIF(BS!$B:$B,'Consolidated 3 Statement'!$B146,BS!F:F)-G145,F146+F145)</f>
        <v>121935.35999999997</v>
      </c>
      <c r="H146" s="33">
        <f>IF(H$4="Actual",SUMIF(BS!$B:$B,'Consolidated 3 Statement'!$B146,BS!G:G)-H145,G146+G145)</f>
        <v>121935.35999999999</v>
      </c>
      <c r="I146" s="33">
        <f>IF(I$4="Actual",SUMIF(BS!$B:$B,'Consolidated 3 Statement'!$B146,BS!H:H)-I145,H146+H145)</f>
        <v>121935.35999999999</v>
      </c>
      <c r="J146" s="33">
        <f>IF(J$4="Actual",SUMIF(BS!$B:$B,'Consolidated 3 Statement'!$B146,BS!I:I)-J145,I146+I145)</f>
        <v>121935.35999999999</v>
      </c>
      <c r="K146" s="33">
        <f>IF(K$4="Actual",SUMIF(BS!$B:$B,'Consolidated 3 Statement'!$B146,BS!J:J)-K145,J146+J145)</f>
        <v>121935.35999999999</v>
      </c>
      <c r="L146" s="33">
        <f>IF(L$4="Actual",SUMIF(BS!$B:$B,'Consolidated 3 Statement'!$B146,BS!K:K)-L145,K146+K145)</f>
        <v>121935.35999999993</v>
      </c>
      <c r="M146" s="33">
        <f>IF(M$4="Actual",SUMIF(BS!$B:$B,'Consolidated 3 Statement'!$B146,BS!L:L)-M145,L146+L145)</f>
        <v>121935.35999999993</v>
      </c>
      <c r="N146" s="33">
        <f>IF(N$4="Actual",SUMIF(BS!$B:$B,'Consolidated 3 Statement'!$B146,BS!M:M)-N145,M146+M145)</f>
        <v>121935.35999999999</v>
      </c>
      <c r="O146" s="33">
        <f>IF(O$4="Actual",SUMIF(BS!$B:$B,'Consolidated 3 Statement'!$B146,BS!N:N)-O145,N146+N145)</f>
        <v>121935.35999999999</v>
      </c>
      <c r="P146" s="34">
        <f>IF(P$4="Actual",SUMIF(BS!$B:$B,'Consolidated 3 Statement'!$B146,BS!O:O)-P145,O146+O145)</f>
        <v>121935.36000000004</v>
      </c>
      <c r="Q146" s="33">
        <f>IF(Q$4="Actual",SUMIF(BS!$B:$B,'Consolidated 3 Statement'!$B146,BS!P:P)-Q145,P146+P145)</f>
        <v>468190.68</v>
      </c>
      <c r="R146" s="33">
        <f>IF(R$4="Actual",SUMIF(BS!$B:$B,'Consolidated 3 Statement'!$B146,BS!Q:Q)-R145,Q146+Q145)</f>
        <v>468190.67999999993</v>
      </c>
      <c r="S146" s="33">
        <f>IF(S$4="Actual",SUMIF(BS!$B:$B,'Consolidated 3 Statement'!$B146,BS!R:R)-S145,R146+R145)</f>
        <v>468190.68</v>
      </c>
      <c r="T146" s="33">
        <f>IF(T$4="Actual",SUMIF(BS!$B:$B,'Consolidated 3 Statement'!$B146,BS!S:S)-T145,S146+S145)</f>
        <v>468190.67999999993</v>
      </c>
      <c r="U146" s="33">
        <f>IF(U$4="Actual",SUMIF(BS!$B:$B,'Consolidated 3 Statement'!$B146,BS!T:T)-U145,T146+T145)</f>
        <v>468190.68</v>
      </c>
      <c r="V146" s="33">
        <f>IF(V$4="Actual",SUMIF(BS!$B:$B,'Consolidated 3 Statement'!$B146,BS!U:U)-V145,U146+U145)</f>
        <v>468190.67999999988</v>
      </c>
      <c r="W146" s="33">
        <f>IF(W$4="Actual",SUMIF(BS!$B:$B,'Consolidated 3 Statement'!$B146,BS!V:V)-W145,V146+V145)</f>
        <v>468190.67999999988</v>
      </c>
      <c r="X146" s="33">
        <f>IF(X$4="Actual",SUMIF(BS!$B:$B,'Consolidated 3 Statement'!$B146,BS!W:W)-X145,W146+W145)</f>
        <v>468190.67999999993</v>
      </c>
      <c r="Y146" s="33">
        <f>IF(Y$4="Actual",SUMIF(BS!$B:$B,'Consolidated 3 Statement'!$B146,BS!X:X)-Y145,X146+X145)</f>
        <v>468190.67999999988</v>
      </c>
      <c r="Z146" s="33">
        <f>IF(Z$4="Actual",SUMIF(BS!$B:$B,'Consolidated 3 Statement'!$B146,BS!Y:Y)-Z145,Y146+Y145)</f>
        <v>461004.8899999999</v>
      </c>
      <c r="AA146" s="33">
        <f>IF(AA$4="Actual",SUMIF(BS!$B:$B,'Consolidated 3 Statement'!$B146,BS!Z:Z)-AA145,Z146+Z145)</f>
        <v>461004.88999999978</v>
      </c>
      <c r="AB146" s="34">
        <f>IF(AB$4="Actual",SUMIF(BS!$B:$B,'Consolidated 3 Statement'!$B146,BS!AA:AA)-AB145,AA146+AA145)</f>
        <v>461004.88999999978</v>
      </c>
      <c r="AC146" s="33">
        <f>IF(AC$4="Actual",SUMIF(BS!$B:$B,'Consolidated 3 Statement'!$B146,BS!AB:AB)-AC145,AB146+AB145)</f>
        <v>497239.71999999986</v>
      </c>
      <c r="AD146" s="33">
        <f>IF(AD$4="Actual",SUMIF(BS!$B:$B,'Consolidated 3 Statement'!$B146,BS!AC:AC)-AD145,AC146+AC145)</f>
        <v>1206783.98</v>
      </c>
      <c r="AE146" s="33">
        <f>IF(AE$4="Actual",SUMIF(BS!$B:$B,'Consolidated 3 Statement'!$B146,BS!AD:AD)-AE145,AD146+AD145)</f>
        <v>1381144.0673666666</v>
      </c>
      <c r="AF146" s="33">
        <f>IF(AF$4="Actual",SUMIF(BS!$B:$B,'Consolidated 3 Statement'!$B146,BS!AE:AE)-AF145,AE146+AE145)</f>
        <v>1436198.0310583333</v>
      </c>
      <c r="AG146" s="33">
        <f>IF(AG$4="Actual",SUMIF(BS!$B:$B,'Consolidated 3 Statement'!$B146,BS!AF:AF)-AG145,AF146+AF145)</f>
        <v>1505324.1257583334</v>
      </c>
      <c r="AH146" s="33">
        <f>IF(AH$4="Actual",SUMIF(BS!$B:$B,'Consolidated 3 Statement'!$B146,BS!AG:AG)-AH145,AG146+AG145)</f>
        <v>1628443.8538333334</v>
      </c>
      <c r="AI146" s="33">
        <f>IF(AI$4="Actual",SUMIF(BS!$B:$B,'Consolidated 3 Statement'!$B146,BS!AH:AH)-AI145,AH146+AH145)</f>
        <v>1675842.8226000001</v>
      </c>
      <c r="AJ146" s="33">
        <f>IF(AJ$4="Actual",SUMIF(BS!$B:$B,'Consolidated 3 Statement'!$B146,BS!AI:AI)-AJ145,AI146+AI145)</f>
        <v>1769094.848275</v>
      </c>
      <c r="AK146" s="33">
        <f>IF(AK$4="Actual",SUMIF(BS!$B:$B,'Consolidated 3 Statement'!$B146,BS!AJ:AJ)-AK145,AJ146+AJ145)</f>
        <v>1845625.6141250001</v>
      </c>
      <c r="AL146" s="33">
        <f>IF(AL$4="Actual",SUMIF(BS!$B:$B,'Consolidated 3 Statement'!$B146,BS!AK:AK)-AL145,AK146+AK145)</f>
        <v>1901884.1935000001</v>
      </c>
      <c r="AM146" s="33">
        <f>IF(AM$4="Actual",SUMIF(BS!$B:$B,'Consolidated 3 Statement'!$B146,BS!AL:AL)-AM145,AL146+AL145)</f>
        <v>2064534.9633666668</v>
      </c>
      <c r="AN146" s="34">
        <f>IF(AN$4="Actual",SUMIF(BS!$B:$B,'Consolidated 3 Statement'!$B146,BS!AM:AM)-AN145,AM146+AM145)</f>
        <v>2182934.6226583337</v>
      </c>
      <c r="AO146" s="33">
        <f>IF(AO$4="Actual",SUMIF(BS!$B:$B,'Consolidated 3 Statement'!$B146,BS!AN:AN),AN146+AN145)</f>
        <v>2305722.7083750004</v>
      </c>
      <c r="AP146" s="33">
        <f>IF(AP$4="Actual",SUMIF(BS!$B:$B,'Consolidated 3 Statement'!$B146,BS!AO:AO),AO146+AO145)</f>
        <v>2508511.9802750004</v>
      </c>
      <c r="AQ146" s="33">
        <f>IF(AQ$4="Actual",SUMIF(BS!$B:$B,'Consolidated 3 Statement'!$B146,BS!AP:AP),AP146+AP145)</f>
        <v>2757998.9081825004</v>
      </c>
      <c r="AR146" s="33">
        <f>IF(AR$4="Actual",SUMIF(BS!$B:$B,'Consolidated 3 Statement'!$B146,BS!AQ:AQ),AQ146+AQ145)</f>
        <v>2977585.4862600006</v>
      </c>
      <c r="AS146" s="33">
        <f>IF(AS$4="Actual",SUMIF(BS!$B:$B,'Consolidated 3 Statement'!$B146,BS!AR:AR),AR146+AR145)</f>
        <v>3233835.8071716675</v>
      </c>
      <c r="AT146" s="33">
        <f>IF(AT$4="Actual",SUMIF(BS!$B:$B,'Consolidated 3 Statement'!$B146,BS!AS:AS),AS146+AS145)</f>
        <v>3544488.3702541674</v>
      </c>
      <c r="AU146" s="33">
        <f>IF(AU$4="Actual",SUMIF(BS!$B:$B,'Consolidated 3 Statement'!$B146,BS!AT:AT),AT146+AT145)</f>
        <v>3783151.8271433339</v>
      </c>
      <c r="AV146" s="33">
        <f>IF(AV$4="Actual",SUMIF(BS!$B:$B,'Consolidated 3 Statement'!$B146,BS!AU:AU),AU146+AU145)</f>
        <v>4080779.4164150003</v>
      </c>
      <c r="AW146" s="33">
        <f>IF(AW$4="Actual",SUMIF(BS!$B:$B,'Consolidated 3 Statement'!$B146,BS!AV:AV),AV146+AV145)</f>
        <v>4372464.088637501</v>
      </c>
      <c r="AX146" s="33">
        <f>IF(AX$4="Actual",SUMIF(BS!$B:$B,'Consolidated 3 Statement'!$B146,BS!AW:AW),AW146+AW145)</f>
        <v>4636158.858241668</v>
      </c>
      <c r="AY146" s="33">
        <f>IF(AY$4="Actual",SUMIF(BS!$B:$B,'Consolidated 3 Statement'!$B146,BS!AX:AX),AX146+AX145)</f>
        <v>5014491.4143991685</v>
      </c>
      <c r="AZ146" s="34">
        <f>IF(AZ$4="Actual",SUMIF(BS!$B:$B,'Consolidated 3 Statement'!$B146,BS!AY:AY),AY146+AY145)</f>
        <v>5365417.2949533351</v>
      </c>
      <c r="BA146" s="33">
        <f>IF(BA$4="Actual",SUMIF(BS!$B:$B,'Consolidated 3 Statement'!$B146,BS!AZ:AZ),AZ146+AZ145)</f>
        <v>5708581.5126041686</v>
      </c>
      <c r="BB146" s="33">
        <f>IF(BB$4="Actual",SUMIF(BS!$B:$B,'Consolidated 3 Statement'!$B146,BS!BA:BA),BA146+BA145)</f>
        <v>6143712.7330941688</v>
      </c>
      <c r="BC146" s="33">
        <f>IF(BC$4="Actual",SUMIF(BS!$B:$B,'Consolidated 3 Statement'!$B146,BS!BB:BB),BB146+BB145)</f>
        <v>6623740.9195238771</v>
      </c>
      <c r="BD146" s="33">
        <f>IF(BD$4="Actual",SUMIF(BS!$B:$B,'Consolidated 3 Statement'!$B146,BS!BC:BC),BC146+BC145)</f>
        <v>7053172.6627647523</v>
      </c>
      <c r="BE146" s="33">
        <f>IF(BE$4="Actual",SUMIF(BS!$B:$B,'Consolidated 3 Statement'!$B146,BS!BD:BD),BD146+BD145)</f>
        <v>7534469.4207480019</v>
      </c>
      <c r="BF146" s="33">
        <f>IF(BF$4="Actual",SUMIF(BS!$B:$B,'Consolidated 3 Statement'!$B146,BS!BE:BE),BE146+BE145)</f>
        <v>8069290.1679097936</v>
      </c>
      <c r="BG146" s="33">
        <f>IF(BG$4="Actual",SUMIF(BS!$B:$B,'Consolidated 3 Statement'!$B146,BS!BF:BF),BF146+BF145)</f>
        <v>8542976.3857447524</v>
      </c>
      <c r="BH146" s="33">
        <f>IF(BH$4="Actual",SUMIF(BS!$B:$B,'Consolidated 3 Statement'!$B146,BS!BG:BG),BG146+BG145)</f>
        <v>9077775.3843340017</v>
      </c>
      <c r="BI146" s="33">
        <f>IF(BI$4="Actual",SUMIF(BS!$B:$B,'Consolidated 3 Statement'!$B146,BS!BH:BH),BH146+BH145)</f>
        <v>9612655.6117647942</v>
      </c>
      <c r="BJ146" s="33">
        <f>IF(BJ$4="Actual",SUMIF(BS!$B:$B,'Consolidated 3 Statement'!$B146,BS!BI:BI),BI146+BI145)</f>
        <v>10112115.567803336</v>
      </c>
      <c r="BK146" s="33">
        <f>IF(BK$4="Actual",SUMIF(BS!$B:$B,'Consolidated 3 Statement'!$B146,BS!BJ:BJ),BJ146+BJ145)</f>
        <v>10728798.163245544</v>
      </c>
      <c r="BL146" s="34">
        <f>IF(BL$4="Actual",SUMIF(BS!$B:$B,'Consolidated 3 Statement'!$B146,BS!BK:BK),BK146+BK145)</f>
        <v>11330110.396924919</v>
      </c>
      <c r="BM146" s="33">
        <f>IF(BM$4="Actual",SUMIF(BS!$B:$B,'Consolidated 3 Statement'!$B146,BS!BL:BL),BL146+BL145)</f>
        <v>11912444.279636459</v>
      </c>
      <c r="BN146" s="33">
        <f>IF(BN$4="Actual",SUMIF(BS!$B:$B,'Consolidated 3 Statement'!$B146,BS!BM:BM),BM146+BM145)</f>
        <v>12601737.807511292</v>
      </c>
      <c r="BO146" s="33">
        <f>IF(BO$4="Actual",SUMIF(BS!$B:$B,'Consolidated 3 Statement'!$B146,BS!BN:BN),BN146+BN145)</f>
        <v>13334353.96476821</v>
      </c>
      <c r="BP146" s="33">
        <f>IF(BP$4="Actual",SUMIF(BS!$B:$B,'Consolidated 3 Statement'!$B146,BS!BO:BO),BO146+BO145)</f>
        <v>14029753.978647955</v>
      </c>
      <c r="BQ146" s="33">
        <f>IF(BQ$4="Actual",SUMIF(BS!$B:$B,'Consolidated 3 Statement'!$B146,BS!BP:BP),BP146+BP145)</f>
        <v>14791826.025892051</v>
      </c>
      <c r="BR146" s="33">
        <f>IF(BR$4="Actual",SUMIF(BS!$B:$B,'Consolidated 3 Statement'!$B146,BS!BQ:BQ),BQ146+BQ145)</f>
        <v>15605449.245187907</v>
      </c>
      <c r="BS146" s="33">
        <f>IF(BS$4="Actual",SUMIF(BS!$B:$B,'Consolidated 3 Statement'!$B146,BS!BR:BR),BR146+BR145)</f>
        <v>16359138.283826787</v>
      </c>
      <c r="BT146" s="33">
        <f>IF(BT$4="Actual",SUMIF(BS!$B:$B,'Consolidated 3 Statement'!$B146,BS!BS:BS),BS146+BS145)</f>
        <v>17173345.230377648</v>
      </c>
      <c r="BU146" s="33">
        <f>IF(BU$4="Actual",SUMIF(BS!$B:$B,'Consolidated 3 Statement'!$B146,BS!BT:BT),BT146+BT145)</f>
        <v>17988831.013110489</v>
      </c>
      <c r="BV146" s="33">
        <f>IF(BV$4="Actual",SUMIF(BS!$B:$B,'Consolidated 3 Statement'!$B146,BS!BU:BU),BU146+BU145)</f>
        <v>18764070.815159917</v>
      </c>
      <c r="BW146" s="33">
        <f>IF(BW$4="Actual",SUMIF(BS!$B:$B,'Consolidated 3 Statement'!$B146,BS!BV:BV),BV146+BV145)</f>
        <v>19647276.735702459</v>
      </c>
      <c r="BX146" s="34">
        <f>IF(BX$4="Actual",SUMIF(BS!$B:$B,'Consolidated 3 Statement'!$B146,BS!BW:BW),BW146+BW145)</f>
        <v>20517135.348746594</v>
      </c>
      <c r="BY146" s="25"/>
      <c r="BZ146" s="24">
        <f t="shared" si="410"/>
        <v>121935.36000000004</v>
      </c>
      <c r="CA146" s="24">
        <f t="shared" si="411"/>
        <v>461004.88999999978</v>
      </c>
      <c r="CB146" s="24">
        <f t="shared" si="412"/>
        <v>2182934.6226583337</v>
      </c>
      <c r="CC146" s="24">
        <f t="shared" si="413"/>
        <v>5365417.2949533351</v>
      </c>
      <c r="CD146" s="24">
        <f t="shared" si="414"/>
        <v>11330110.396924919</v>
      </c>
      <c r="CE146" s="24">
        <f t="shared" si="415"/>
        <v>20517135.348746594</v>
      </c>
      <c r="CF146" s="152"/>
    </row>
    <row r="147" spans="2:84" ht="12.75" customHeight="1" x14ac:dyDescent="0.3">
      <c r="B147" s="605" t="s">
        <v>251</v>
      </c>
      <c r="C147" s="612" t="s">
        <v>201</v>
      </c>
      <c r="D147" s="627"/>
      <c r="E147" s="33">
        <f>IF(E$4="Actual",SUMIF(BS!$B:$B,'Consolidated 3 Statement'!$B147,BS!D:D),D147)</f>
        <v>0</v>
      </c>
      <c r="F147" s="33">
        <f>IF(F$4="Actual",SUMIF(BS!$B:$B,'Consolidated 3 Statement'!$B147,BS!E:E),E147)</f>
        <v>0</v>
      </c>
      <c r="G147" s="33">
        <f>IF(G$4="Actual",SUMIF(BS!$B:$B,'Consolidated 3 Statement'!$B147,BS!F:F),F147)</f>
        <v>0</v>
      </c>
      <c r="H147" s="33">
        <f>IF(H$4="Actual",SUMIF(BS!$B:$B,'Consolidated 3 Statement'!$B147,BS!G:G),G147)</f>
        <v>0</v>
      </c>
      <c r="I147" s="33">
        <f>IF(I$4="Actual",SUMIF(BS!$B:$B,'Consolidated 3 Statement'!$B147,BS!H:H),H147)</f>
        <v>0</v>
      </c>
      <c r="J147" s="33">
        <f>IF(J$4="Actual",SUMIF(BS!$B:$B,'Consolidated 3 Statement'!$B147,BS!I:I),I147)</f>
        <v>0</v>
      </c>
      <c r="K147" s="33">
        <f>IF(K$4="Actual",SUMIF(BS!$B:$B,'Consolidated 3 Statement'!$B147,BS!J:J),J147)</f>
        <v>0</v>
      </c>
      <c r="L147" s="33">
        <f>IF(L$4="Actual",SUMIF(BS!$B:$B,'Consolidated 3 Statement'!$B147,BS!K:K),K147)</f>
        <v>0</v>
      </c>
      <c r="M147" s="33">
        <f>IF(M$4="Actual",SUMIF(BS!$B:$B,'Consolidated 3 Statement'!$B147,BS!L:L),L147)</f>
        <v>0</v>
      </c>
      <c r="N147" s="33">
        <f>IF(N$4="Actual",SUMIF(BS!$B:$B,'Consolidated 3 Statement'!$B147,BS!M:M),M147)</f>
        <v>0</v>
      </c>
      <c r="O147" s="33">
        <f>IF(O$4="Actual",SUMIF(BS!$B:$B,'Consolidated 3 Statement'!$B147,BS!N:N),N147)</f>
        <v>0</v>
      </c>
      <c r="P147" s="34">
        <f>IF(P$4="Actual",SUMIF(BS!$B:$B,'Consolidated 3 Statement'!$B147,BS!O:O),O147)</f>
        <v>0</v>
      </c>
      <c r="Q147" s="33">
        <f>IF(Q$4="Actual",SUMIF(BS!$B:$B,'Consolidated 3 Statement'!$B147,BS!P:P),P147)</f>
        <v>0</v>
      </c>
      <c r="R147" s="33">
        <f>IF(R$4="Actual",SUMIF(BS!$B:$B,'Consolidated 3 Statement'!$B147,BS!Q:Q),Q147)</f>
        <v>0</v>
      </c>
      <c r="S147" s="33">
        <f>IF(S$4="Actual",SUMIF(BS!$B:$B,'Consolidated 3 Statement'!$B147,BS!R:R),R147)</f>
        <v>0</v>
      </c>
      <c r="T147" s="33">
        <f>IF(T$4="Actual",SUMIF(BS!$B:$B,'Consolidated 3 Statement'!$B147,BS!S:S),S147)</f>
        <v>0</v>
      </c>
      <c r="U147" s="33">
        <f>IF(U$4="Actual",SUMIF(BS!$B:$B,'Consolidated 3 Statement'!$B147,BS!T:T),T147)</f>
        <v>0</v>
      </c>
      <c r="V147" s="33">
        <f>IF(V$4="Actual",SUMIF(BS!$B:$B,'Consolidated 3 Statement'!$B147,BS!U:U),U147)</f>
        <v>0</v>
      </c>
      <c r="W147" s="33">
        <f>IF(W$4="Actual",SUMIF(BS!$B:$B,'Consolidated 3 Statement'!$B147,BS!V:V),V147)</f>
        <v>0</v>
      </c>
      <c r="X147" s="33">
        <f>IF(X$4="Actual",SUMIF(BS!$B:$B,'Consolidated 3 Statement'!$B147,BS!W:W),W147)</f>
        <v>0</v>
      </c>
      <c r="Y147" s="33">
        <f>IF(Y$4="Actual",SUMIF(BS!$B:$B,'Consolidated 3 Statement'!$B147,BS!X:X),X147)</f>
        <v>0</v>
      </c>
      <c r="Z147" s="33">
        <f>IF(Z$4="Actual",SUMIF(BS!$B:$B,'Consolidated 3 Statement'!$B147,BS!Y:Y),Y147)</f>
        <v>0</v>
      </c>
      <c r="AA147" s="33">
        <f>IF(AA$4="Actual",SUMIF(BS!$B:$B,'Consolidated 3 Statement'!$B147,BS!Z:Z),Z147)</f>
        <v>0</v>
      </c>
      <c r="AB147" s="34">
        <f>IF(AB$4="Actual",SUMIF(BS!$B:$B,'Consolidated 3 Statement'!$B147,BS!AA:AA),AA147)</f>
        <v>0</v>
      </c>
      <c r="AC147" s="33">
        <f>IF(AC$4="Actual",SUMIF(BS!$B:$B,'Consolidated 3 Statement'!$B147,BS!AB:AB),AB147)</f>
        <v>0</v>
      </c>
      <c r="AD147" s="33">
        <f>IF(AD$4="Actual",SUMIF(BS!$B:$B,'Consolidated 3 Statement'!$B147,BS!AC:AC),AC147)</f>
        <v>0</v>
      </c>
      <c r="AE147" s="33">
        <f>IF(AE$4="Actual",SUMIF(BS!$B:$B,'Consolidated 3 Statement'!$B147,BS!AD:AD),AD147)</f>
        <v>0</v>
      </c>
      <c r="AF147" s="33">
        <f>IF(AF$4="Actual",SUMIF(BS!$B:$B,'Consolidated 3 Statement'!$B147,BS!AE:AE),AE147)</f>
        <v>0</v>
      </c>
      <c r="AG147" s="33">
        <f>IF(AG$4="Actual",SUMIF(BS!$B:$B,'Consolidated 3 Statement'!$B147,BS!AF:AF),AF147)</f>
        <v>0</v>
      </c>
      <c r="AH147" s="33">
        <f>IF(AH$4="Actual",SUMIF(BS!$B:$B,'Consolidated 3 Statement'!$B147,BS!AG:AG),AG147)</f>
        <v>0</v>
      </c>
      <c r="AI147" s="33">
        <f>IF(AI$4="Actual",SUMIF(BS!$B:$B,'Consolidated 3 Statement'!$B147,BS!AH:AH),AH147)</f>
        <v>0</v>
      </c>
      <c r="AJ147" s="33">
        <f>IF(AJ$4="Actual",SUMIF(BS!$B:$B,'Consolidated 3 Statement'!$B147,BS!AI:AI),AI147)</f>
        <v>0</v>
      </c>
      <c r="AK147" s="33">
        <f>IF(AK$4="Actual",SUMIF(BS!$B:$B,'Consolidated 3 Statement'!$B147,BS!AJ:AJ),AJ147)</f>
        <v>0</v>
      </c>
      <c r="AL147" s="33">
        <f>IF(AL$4="Actual",SUMIF(BS!$B:$B,'Consolidated 3 Statement'!$B147,BS!AK:AK),AK147)</f>
        <v>0</v>
      </c>
      <c r="AM147" s="33">
        <f>IF(AM$4="Actual",SUMIF(BS!$B:$B,'Consolidated 3 Statement'!$B147,BS!AL:AL),AL147)</f>
        <v>0</v>
      </c>
      <c r="AN147" s="34">
        <f>IF(AN$4="Actual",SUMIF(BS!$B:$B,'Consolidated 3 Statement'!$B147,BS!AM:AM),AM147)</f>
        <v>0</v>
      </c>
      <c r="AO147" s="33">
        <f>IF(AO$4="Actual",SUMIF(BS!$B:$B,'Consolidated 3 Statement'!$B147,BS!AN:AN),AN147)</f>
        <v>0</v>
      </c>
      <c r="AP147" s="33">
        <f>IF(AP$4="Actual",SUMIF(BS!$B:$B,'Consolidated 3 Statement'!$B147,BS!AO:AO),AO147)</f>
        <v>0</v>
      </c>
      <c r="AQ147" s="33">
        <f>IF(AQ$4="Actual",SUMIF(BS!$B:$B,'Consolidated 3 Statement'!$B147,BS!AP:AP),AP147)</f>
        <v>0</v>
      </c>
      <c r="AR147" s="33">
        <f>IF(AR$4="Actual",SUMIF(BS!$B:$B,'Consolidated 3 Statement'!$B147,BS!AQ:AQ),AQ147)</f>
        <v>0</v>
      </c>
      <c r="AS147" s="33">
        <f>IF(AS$4="Actual",SUMIF(BS!$B:$B,'Consolidated 3 Statement'!$B147,BS!AR:AR),AR147)</f>
        <v>0</v>
      </c>
      <c r="AT147" s="33">
        <f>IF(AT$4="Actual",SUMIF(BS!$B:$B,'Consolidated 3 Statement'!$B147,BS!AS:AS),AS147)</f>
        <v>0</v>
      </c>
      <c r="AU147" s="33">
        <f>IF(AU$4="Actual",SUMIF(BS!$B:$B,'Consolidated 3 Statement'!$B147,BS!AT:AT),AT147)</f>
        <v>0</v>
      </c>
      <c r="AV147" s="33">
        <f>IF(AV$4="Actual",SUMIF(BS!$B:$B,'Consolidated 3 Statement'!$B147,BS!AU:AU),AU147)</f>
        <v>0</v>
      </c>
      <c r="AW147" s="33">
        <f>IF(AW$4="Actual",SUMIF(BS!$B:$B,'Consolidated 3 Statement'!$B147,BS!AV:AV),AV147)</f>
        <v>0</v>
      </c>
      <c r="AX147" s="33">
        <f>IF(AX$4="Actual",SUMIF(BS!$B:$B,'Consolidated 3 Statement'!$B147,BS!AW:AW),AW147)</f>
        <v>0</v>
      </c>
      <c r="AY147" s="33">
        <f>IF(AY$4="Actual",SUMIF(BS!$B:$B,'Consolidated 3 Statement'!$B147,BS!AX:AX),AX147)</f>
        <v>0</v>
      </c>
      <c r="AZ147" s="34">
        <f>IF(AZ$4="Actual",SUMIF(BS!$B:$B,'Consolidated 3 Statement'!$B147,BS!AY:AY),AY147)</f>
        <v>0</v>
      </c>
      <c r="BA147" s="33">
        <f>IF(BA$4="Actual",SUMIF(BS!$B:$B,'Consolidated 3 Statement'!$B147,BS!AZ:AZ),AZ147)</f>
        <v>0</v>
      </c>
      <c r="BB147" s="33">
        <f>IF(BB$4="Actual",SUMIF(BS!$B:$B,'Consolidated 3 Statement'!$B147,BS!BA:BA),BA147)</f>
        <v>0</v>
      </c>
      <c r="BC147" s="33">
        <f>IF(BC$4="Actual",SUMIF(BS!$B:$B,'Consolidated 3 Statement'!$B147,BS!BB:BB),BB147)</f>
        <v>0</v>
      </c>
      <c r="BD147" s="33">
        <f>IF(BD$4="Actual",SUMIF(BS!$B:$B,'Consolidated 3 Statement'!$B147,BS!BC:BC),BC147)</f>
        <v>0</v>
      </c>
      <c r="BE147" s="33">
        <f>IF(BE$4="Actual",SUMIF(BS!$B:$B,'Consolidated 3 Statement'!$B147,BS!BD:BD),BD147)</f>
        <v>0</v>
      </c>
      <c r="BF147" s="33">
        <f>IF(BF$4="Actual",SUMIF(BS!$B:$B,'Consolidated 3 Statement'!$B147,BS!BE:BE),BE147)</f>
        <v>0</v>
      </c>
      <c r="BG147" s="33">
        <f>IF(BG$4="Actual",SUMIF(BS!$B:$B,'Consolidated 3 Statement'!$B147,BS!BF:BF),BF147)</f>
        <v>0</v>
      </c>
      <c r="BH147" s="33">
        <f>IF(BH$4="Actual",SUMIF(BS!$B:$B,'Consolidated 3 Statement'!$B147,BS!BG:BG),BG147)</f>
        <v>0</v>
      </c>
      <c r="BI147" s="33">
        <f>IF(BI$4="Actual",SUMIF(BS!$B:$B,'Consolidated 3 Statement'!$B147,BS!BH:BH),BH147)</f>
        <v>0</v>
      </c>
      <c r="BJ147" s="33">
        <f>IF(BJ$4="Actual",SUMIF(BS!$B:$B,'Consolidated 3 Statement'!$B147,BS!BI:BI),BI147)</f>
        <v>0</v>
      </c>
      <c r="BK147" s="33">
        <f>IF(BK$4="Actual",SUMIF(BS!$B:$B,'Consolidated 3 Statement'!$B147,BS!BJ:BJ),BJ147)</f>
        <v>0</v>
      </c>
      <c r="BL147" s="34">
        <f>IF(BL$4="Actual",SUMIF(BS!$B:$B,'Consolidated 3 Statement'!$B147,BS!BK:BK),BK147)</f>
        <v>0</v>
      </c>
      <c r="BM147" s="33">
        <f>IF(BM$4="Actual",SUMIF(BS!$B:$B,'Consolidated 3 Statement'!$B147,BS!BL:BL),BL147)</f>
        <v>0</v>
      </c>
      <c r="BN147" s="33">
        <f>IF(BN$4="Actual",SUMIF(BS!$B:$B,'Consolidated 3 Statement'!$B147,BS!BM:BM),BM147)</f>
        <v>0</v>
      </c>
      <c r="BO147" s="33">
        <f>IF(BO$4="Actual",SUMIF(BS!$B:$B,'Consolidated 3 Statement'!$B147,BS!BN:BN),BN147)</f>
        <v>0</v>
      </c>
      <c r="BP147" s="33">
        <f>IF(BP$4="Actual",SUMIF(BS!$B:$B,'Consolidated 3 Statement'!$B147,BS!BO:BO),BO147)</f>
        <v>0</v>
      </c>
      <c r="BQ147" s="33">
        <f>IF(BQ$4="Actual",SUMIF(BS!$B:$B,'Consolidated 3 Statement'!$B147,BS!BP:BP),BP147)</f>
        <v>0</v>
      </c>
      <c r="BR147" s="33">
        <f>IF(BR$4="Actual",SUMIF(BS!$B:$B,'Consolidated 3 Statement'!$B147,BS!BQ:BQ),BQ147)</f>
        <v>0</v>
      </c>
      <c r="BS147" s="33">
        <f>IF(BS$4="Actual",SUMIF(BS!$B:$B,'Consolidated 3 Statement'!$B147,BS!BR:BR),BR147)</f>
        <v>0</v>
      </c>
      <c r="BT147" s="33">
        <f>IF(BT$4="Actual",SUMIF(BS!$B:$B,'Consolidated 3 Statement'!$B147,BS!BS:BS),BS147)</f>
        <v>0</v>
      </c>
      <c r="BU147" s="33">
        <f>IF(BU$4="Actual",SUMIF(BS!$B:$B,'Consolidated 3 Statement'!$B147,BS!BT:BT),BT147)</f>
        <v>0</v>
      </c>
      <c r="BV147" s="33">
        <f>IF(BV$4="Actual",SUMIF(BS!$B:$B,'Consolidated 3 Statement'!$B147,BS!BU:BU),BU147)</f>
        <v>0</v>
      </c>
      <c r="BW147" s="33">
        <f>IF(BW$4="Actual",SUMIF(BS!$B:$B,'Consolidated 3 Statement'!$B147,BS!BV:BV),BV147)</f>
        <v>0</v>
      </c>
      <c r="BX147" s="34">
        <f>IF(BX$4="Actual",SUMIF(BS!$B:$B,'Consolidated 3 Statement'!$B147,BS!BW:BW),BW147)</f>
        <v>0</v>
      </c>
      <c r="BY147" s="25"/>
      <c r="BZ147" s="24">
        <f t="shared" si="410"/>
        <v>0</v>
      </c>
      <c r="CA147" s="24">
        <f t="shared" si="411"/>
        <v>0</v>
      </c>
      <c r="CB147" s="24">
        <f t="shared" si="412"/>
        <v>0</v>
      </c>
      <c r="CC147" s="24">
        <f t="shared" si="413"/>
        <v>0</v>
      </c>
      <c r="CD147" s="24">
        <f t="shared" si="414"/>
        <v>0</v>
      </c>
      <c r="CE147" s="24">
        <f t="shared" si="415"/>
        <v>0</v>
      </c>
      <c r="CF147" s="152"/>
    </row>
    <row r="148" spans="2:84" s="31" customFormat="1" ht="12.75" customHeight="1" x14ac:dyDescent="0.3">
      <c r="B148" s="43" t="s">
        <v>252</v>
      </c>
      <c r="C148" s="43"/>
      <c r="D148" s="43"/>
      <c r="E148" s="27">
        <f>SUM(E141:E147)</f>
        <v>139432.41</v>
      </c>
      <c r="F148" s="27">
        <f t="shared" ref="F148:P148" si="430">SUM(F141:F147)</f>
        <v>167273.21</v>
      </c>
      <c r="G148" s="27">
        <f t="shared" si="430"/>
        <v>201770.23999999999</v>
      </c>
      <c r="H148" s="27">
        <f t="shared" si="430"/>
        <v>246470.88</v>
      </c>
      <c r="I148" s="27">
        <f t="shared" si="430"/>
        <v>280180.95999999996</v>
      </c>
      <c r="J148" s="27">
        <f t="shared" si="430"/>
        <v>319308.37</v>
      </c>
      <c r="K148" s="27">
        <f t="shared" si="430"/>
        <v>355802.43000000005</v>
      </c>
      <c r="L148" s="27">
        <f t="shared" si="430"/>
        <v>413884.93</v>
      </c>
      <c r="M148" s="27">
        <f t="shared" si="430"/>
        <v>455479.68</v>
      </c>
      <c r="N148" s="27">
        <f t="shared" si="430"/>
        <v>516976.95000000007</v>
      </c>
      <c r="O148" s="27">
        <f t="shared" si="430"/>
        <v>543656.67000000004</v>
      </c>
      <c r="P148" s="28">
        <f t="shared" si="430"/>
        <v>487017.67000000004</v>
      </c>
      <c r="Q148" s="27">
        <f>SUM(Q141:Q147)</f>
        <v>571357.90999999992</v>
      </c>
      <c r="R148" s="27">
        <f t="shared" ref="R148" si="431">SUM(R141:R147)</f>
        <v>612776.0199999999</v>
      </c>
      <c r="S148" s="27">
        <f t="shared" ref="S148" si="432">SUM(S141:S147)</f>
        <v>681953.54</v>
      </c>
      <c r="T148" s="27">
        <f t="shared" ref="T148" si="433">SUM(T141:T147)</f>
        <v>590420.87</v>
      </c>
      <c r="U148" s="27">
        <f t="shared" ref="U148" si="434">SUM(U141:U147)</f>
        <v>666672.09000000008</v>
      </c>
      <c r="V148" s="27">
        <f t="shared" ref="V148" si="435">SUM(V141:V147)</f>
        <v>685640.02</v>
      </c>
      <c r="W148" s="27">
        <f t="shared" ref="W148" si="436">SUM(W141:W147)</f>
        <v>701864.27</v>
      </c>
      <c r="X148" s="27">
        <f t="shared" ref="X148" si="437">SUM(X141:X147)</f>
        <v>731557.60000000009</v>
      </c>
      <c r="Y148" s="27">
        <f t="shared" ref="Y148" si="438">SUM(Y141:Y147)</f>
        <v>768663.22</v>
      </c>
      <c r="Z148" s="27">
        <f t="shared" ref="Z148" si="439">SUM(Z141:Z147)</f>
        <v>910298.2</v>
      </c>
      <c r="AA148" s="27">
        <f t="shared" ref="AA148" si="440">SUM(AA141:AA147)</f>
        <v>931211.52999999991</v>
      </c>
      <c r="AB148" s="28">
        <f t="shared" ref="AB148" si="441">SUM(AB141:AB147)</f>
        <v>884920.07</v>
      </c>
      <c r="AC148" s="27">
        <f>SUM(AC141:AC147)</f>
        <v>1067858.69</v>
      </c>
      <c r="AD148" s="27">
        <f t="shared" ref="AD148" si="442">SUM(AD141:AD147)</f>
        <v>1242218.7773666666</v>
      </c>
      <c r="AE148" s="27">
        <f t="shared" ref="AE148" si="443">SUM(AE141:AE147)</f>
        <v>1297272.7410583333</v>
      </c>
      <c r="AF148" s="27">
        <f t="shared" ref="AF148" si="444">SUM(AF141:AF147)</f>
        <v>1366398.8357583333</v>
      </c>
      <c r="AG148" s="27">
        <f t="shared" ref="AG148" si="445">SUM(AG141:AG147)</f>
        <v>1489518.5638333333</v>
      </c>
      <c r="AH148" s="27">
        <f t="shared" ref="AH148" si="446">SUM(AH141:AH147)</f>
        <v>1536917.5326</v>
      </c>
      <c r="AI148" s="27">
        <f t="shared" ref="AI148" si="447">SUM(AI141:AI147)</f>
        <v>1630169.558275</v>
      </c>
      <c r="AJ148" s="27">
        <f t="shared" ref="AJ148" si="448">SUM(AJ141:AJ147)</f>
        <v>1706700.324125</v>
      </c>
      <c r="AK148" s="27">
        <f t="shared" ref="AK148" si="449">SUM(AK141:AK147)</f>
        <v>1762958.9035</v>
      </c>
      <c r="AL148" s="27">
        <f t="shared" ref="AL148" si="450">SUM(AL141:AL147)</f>
        <v>1925609.6733666668</v>
      </c>
      <c r="AM148" s="27">
        <f t="shared" ref="AM148" si="451">SUM(AM141:AM147)</f>
        <v>2044009.3326583335</v>
      </c>
      <c r="AN148" s="28">
        <f t="shared" ref="AN148" si="452">SUM(AN141:AN147)</f>
        <v>2166797.4183750004</v>
      </c>
      <c r="AO148" s="27">
        <f>SUM(AO141:AO147)</f>
        <v>2369586.6902750004</v>
      </c>
      <c r="AP148" s="27">
        <f t="shared" ref="AP148" si="453">SUM(AP141:AP147)</f>
        <v>2619073.6181825004</v>
      </c>
      <c r="AQ148" s="27">
        <f t="shared" ref="AQ148" si="454">SUM(AQ141:AQ147)</f>
        <v>2838660.1962600006</v>
      </c>
      <c r="AR148" s="27">
        <f t="shared" ref="AR148" si="455">SUM(AR141:AR147)</f>
        <v>3094910.5171716674</v>
      </c>
      <c r="AS148" s="27">
        <f t="shared" ref="AS148" si="456">SUM(AS141:AS147)</f>
        <v>3405563.0802541673</v>
      </c>
      <c r="AT148" s="27">
        <f t="shared" ref="AT148" si="457">SUM(AT141:AT147)</f>
        <v>3644226.5371433338</v>
      </c>
      <c r="AU148" s="27">
        <f t="shared" ref="AU148" si="458">SUM(AU141:AU147)</f>
        <v>3941854.1264150003</v>
      </c>
      <c r="AV148" s="27">
        <f t="shared" ref="AV148" si="459">SUM(AV141:AV147)</f>
        <v>4233538.798637501</v>
      </c>
      <c r="AW148" s="27">
        <f t="shared" ref="AW148" si="460">SUM(AW141:AW147)</f>
        <v>4497233.5682416679</v>
      </c>
      <c r="AX148" s="27">
        <f t="shared" ref="AX148" si="461">SUM(AX141:AX147)</f>
        <v>4875566.1243991684</v>
      </c>
      <c r="AY148" s="27">
        <f t="shared" ref="AY148" si="462">SUM(AY141:AY147)</f>
        <v>5226492.004953335</v>
      </c>
      <c r="AZ148" s="28">
        <f t="shared" ref="AZ148" si="463">SUM(AZ141:AZ147)</f>
        <v>5569656.2226041686</v>
      </c>
      <c r="BA148" s="27">
        <f>SUM(BA141:BA147)</f>
        <v>6004787.4430941688</v>
      </c>
      <c r="BB148" s="27">
        <f t="shared" ref="BB148" si="464">SUM(BB141:BB147)</f>
        <v>6484815.6295238771</v>
      </c>
      <c r="BC148" s="27">
        <f t="shared" ref="BC148" si="465">SUM(BC141:BC147)</f>
        <v>6914247.3727647522</v>
      </c>
      <c r="BD148" s="27">
        <f t="shared" ref="BD148" si="466">SUM(BD141:BD147)</f>
        <v>7395544.1307480019</v>
      </c>
      <c r="BE148" s="27">
        <f t="shared" ref="BE148" si="467">SUM(BE141:BE147)</f>
        <v>7930364.8779097935</v>
      </c>
      <c r="BF148" s="27">
        <f t="shared" ref="BF148" si="468">SUM(BF141:BF147)</f>
        <v>8404051.0957447514</v>
      </c>
      <c r="BG148" s="27">
        <f t="shared" ref="BG148" si="469">SUM(BG141:BG147)</f>
        <v>8938850.0943340026</v>
      </c>
      <c r="BH148" s="27">
        <f t="shared" ref="BH148" si="470">SUM(BH141:BH147)</f>
        <v>9473730.3217647932</v>
      </c>
      <c r="BI148" s="27">
        <f t="shared" ref="BI148" si="471">SUM(BI141:BI147)</f>
        <v>9973190.2778033353</v>
      </c>
      <c r="BJ148" s="27">
        <f t="shared" ref="BJ148" si="472">SUM(BJ141:BJ147)</f>
        <v>10589872.873245545</v>
      </c>
      <c r="BK148" s="27">
        <f t="shared" ref="BK148" si="473">SUM(BK141:BK147)</f>
        <v>11191185.106924919</v>
      </c>
      <c r="BL148" s="28">
        <f t="shared" ref="BL148" si="474">SUM(BL141:BL147)</f>
        <v>11773518.98963646</v>
      </c>
      <c r="BM148" s="27">
        <f>SUM(BM141:BM147)</f>
        <v>12462812.517511293</v>
      </c>
      <c r="BN148" s="27">
        <f t="shared" ref="BN148:BX148" si="475">SUM(BN141:BN147)</f>
        <v>13195428.674768211</v>
      </c>
      <c r="BO148" s="27">
        <f t="shared" si="475"/>
        <v>13890828.688647954</v>
      </c>
      <c r="BP148" s="27">
        <f t="shared" si="475"/>
        <v>14652900.73589205</v>
      </c>
      <c r="BQ148" s="27">
        <f t="shared" si="475"/>
        <v>15466523.955187907</v>
      </c>
      <c r="BR148" s="27">
        <f t="shared" si="475"/>
        <v>16220212.993826788</v>
      </c>
      <c r="BS148" s="27">
        <f t="shared" si="475"/>
        <v>17034419.940377649</v>
      </c>
      <c r="BT148" s="27">
        <f t="shared" si="475"/>
        <v>17849905.72311049</v>
      </c>
      <c r="BU148" s="27">
        <f t="shared" si="475"/>
        <v>18625145.525159914</v>
      </c>
      <c r="BV148" s="27">
        <f t="shared" si="475"/>
        <v>19508351.44570246</v>
      </c>
      <c r="BW148" s="27">
        <f t="shared" si="475"/>
        <v>20378210.058746595</v>
      </c>
      <c r="BX148" s="28">
        <f t="shared" si="475"/>
        <v>21220432.69846807</v>
      </c>
      <c r="BY148" s="16"/>
      <c r="BZ148" s="27">
        <f t="shared" ref="BZ148:CE148" si="476">SUM(BZ141:BZ147)</f>
        <v>487017.67000000004</v>
      </c>
      <c r="CA148" s="27">
        <f t="shared" si="476"/>
        <v>884920.07</v>
      </c>
      <c r="CB148" s="27">
        <f t="shared" si="476"/>
        <v>2166797.4183750004</v>
      </c>
      <c r="CC148" s="27">
        <f t="shared" si="476"/>
        <v>5569656.2226041686</v>
      </c>
      <c r="CD148" s="27">
        <f t="shared" si="476"/>
        <v>11773518.98963646</v>
      </c>
      <c r="CE148" s="27">
        <f t="shared" si="476"/>
        <v>21220432.69846807</v>
      </c>
      <c r="CF148" s="157"/>
    </row>
    <row r="149" spans="2:84" ht="9" customHeight="1" x14ac:dyDescent="0.3">
      <c r="B149" s="627"/>
      <c r="C149" s="627"/>
      <c r="D149" s="627"/>
      <c r="E149" s="3"/>
      <c r="F149" s="3"/>
      <c r="G149" s="3"/>
      <c r="H149" s="3"/>
      <c r="I149" s="3"/>
      <c r="J149" s="3"/>
      <c r="K149" s="3"/>
      <c r="L149" s="3"/>
      <c r="M149" s="3"/>
      <c r="N149" s="3"/>
      <c r="O149" s="3"/>
      <c r="P149" s="16"/>
      <c r="Q149" s="3"/>
      <c r="R149" s="3"/>
      <c r="S149" s="3"/>
      <c r="T149" s="3"/>
      <c r="U149" s="3"/>
      <c r="V149" s="3"/>
      <c r="W149" s="3"/>
      <c r="X149" s="3"/>
      <c r="Y149" s="3"/>
      <c r="Z149" s="3"/>
      <c r="AA149" s="3"/>
      <c r="AB149" s="16"/>
      <c r="AC149" s="3"/>
      <c r="AD149" s="3"/>
      <c r="AE149" s="3"/>
      <c r="AF149" s="3"/>
      <c r="AG149" s="3"/>
      <c r="AH149" s="3"/>
      <c r="AI149" s="3"/>
      <c r="AJ149" s="3"/>
      <c r="AK149" s="3"/>
      <c r="AL149" s="3"/>
      <c r="AM149" s="3"/>
      <c r="AN149" s="16"/>
      <c r="AO149" s="3"/>
      <c r="AP149" s="3"/>
      <c r="AQ149" s="3"/>
      <c r="AR149" s="3"/>
      <c r="AS149" s="3"/>
      <c r="AT149" s="3"/>
      <c r="AU149" s="3"/>
      <c r="AV149" s="3"/>
      <c r="AW149" s="3"/>
      <c r="AX149" s="3"/>
      <c r="AY149" s="3"/>
      <c r="AZ149" s="16"/>
      <c r="BA149" s="3"/>
      <c r="BB149" s="3"/>
      <c r="BC149" s="3"/>
      <c r="BD149" s="3"/>
      <c r="BE149" s="3"/>
      <c r="BF149" s="3"/>
      <c r="BG149" s="3"/>
      <c r="BH149" s="3"/>
      <c r="BI149" s="3"/>
      <c r="BJ149" s="3"/>
      <c r="BK149" s="3"/>
      <c r="BL149" s="16"/>
      <c r="BM149" s="3"/>
      <c r="BN149" s="3"/>
      <c r="BO149" s="3"/>
      <c r="BP149" s="3"/>
      <c r="BQ149" s="3"/>
      <c r="BR149" s="3"/>
      <c r="BS149" s="3"/>
      <c r="BT149" s="3"/>
      <c r="BU149" s="3"/>
      <c r="BV149" s="3"/>
      <c r="BW149" s="3"/>
      <c r="BX149" s="16"/>
      <c r="BY149" s="16"/>
      <c r="BZ149" s="30"/>
      <c r="CA149" s="30"/>
      <c r="CB149" s="30"/>
      <c r="CC149" s="30"/>
      <c r="CD149" s="30"/>
      <c r="CE149" s="30"/>
      <c r="CF149" s="152"/>
    </row>
    <row r="150" spans="2:84" ht="12.75" customHeight="1" x14ac:dyDescent="0.3">
      <c r="B150" s="629" t="s">
        <v>253</v>
      </c>
      <c r="C150" s="629"/>
      <c r="D150" s="629"/>
      <c r="E150" s="38">
        <f>SUM(E138+E148)</f>
        <v>148418.01</v>
      </c>
      <c r="F150" s="38">
        <f t="shared" ref="F150:P150" si="477">SUM(F138+F148)</f>
        <v>174570.47999999998</v>
      </c>
      <c r="G150" s="38">
        <f t="shared" si="477"/>
        <v>205758.06</v>
      </c>
      <c r="H150" s="38">
        <f t="shared" si="477"/>
        <v>257220.56</v>
      </c>
      <c r="I150" s="38">
        <f t="shared" si="477"/>
        <v>296655.8</v>
      </c>
      <c r="J150" s="38">
        <f t="shared" si="477"/>
        <v>330305.58</v>
      </c>
      <c r="K150" s="38">
        <f t="shared" si="477"/>
        <v>380324.23000000004</v>
      </c>
      <c r="L150" s="38">
        <f t="shared" si="477"/>
        <v>429165.18</v>
      </c>
      <c r="M150" s="38">
        <f t="shared" si="477"/>
        <v>469375.27</v>
      </c>
      <c r="N150" s="38">
        <f t="shared" si="477"/>
        <v>528258.04</v>
      </c>
      <c r="O150" s="38">
        <f t="shared" si="477"/>
        <v>579528.56000000006</v>
      </c>
      <c r="P150" s="37">
        <f t="shared" si="477"/>
        <v>535918.91</v>
      </c>
      <c r="Q150" s="38">
        <f>SUM(Q138+Q148)</f>
        <v>594186.69999999995</v>
      </c>
      <c r="R150" s="38">
        <f t="shared" ref="R150:AA150" si="478">SUM(R138+R148)</f>
        <v>636829.69999999995</v>
      </c>
      <c r="S150" s="38">
        <f t="shared" si="478"/>
        <v>694001.55</v>
      </c>
      <c r="T150" s="38">
        <f t="shared" si="478"/>
        <v>613040.02</v>
      </c>
      <c r="U150" s="38">
        <f t="shared" si="478"/>
        <v>664590.97000000009</v>
      </c>
      <c r="V150" s="38">
        <f t="shared" si="478"/>
        <v>697459.99</v>
      </c>
      <c r="W150" s="38">
        <f t="shared" si="478"/>
        <v>774972.96</v>
      </c>
      <c r="X150" s="38">
        <f t="shared" si="478"/>
        <v>743466.60000000009</v>
      </c>
      <c r="Y150" s="38">
        <f t="shared" si="478"/>
        <v>802506.94</v>
      </c>
      <c r="Z150" s="38">
        <f t="shared" si="478"/>
        <v>951650.01</v>
      </c>
      <c r="AA150" s="38">
        <f t="shared" si="478"/>
        <v>957096.62999999989</v>
      </c>
      <c r="AB150" s="37">
        <f t="shared" ref="AB150" si="479">SUM(AB138+AB148)</f>
        <v>921247.7699999999</v>
      </c>
      <c r="AC150" s="38">
        <f>SUM(AC138+AC148)</f>
        <v>1045356.7899999999</v>
      </c>
      <c r="AD150" s="38">
        <f t="shared" ref="AD150:AN150" si="480">SUM(AD138+AD148)</f>
        <v>1219716.8773666667</v>
      </c>
      <c r="AE150" s="38">
        <f t="shared" si="480"/>
        <v>1274770.8410583334</v>
      </c>
      <c r="AF150" s="38">
        <f t="shared" si="480"/>
        <v>1343896.9357583334</v>
      </c>
      <c r="AG150" s="38">
        <f t="shared" si="480"/>
        <v>1467016.6638333334</v>
      </c>
      <c r="AH150" s="38">
        <f t="shared" si="480"/>
        <v>1514415.6326000001</v>
      </c>
      <c r="AI150" s="38">
        <f t="shared" si="480"/>
        <v>1607667.6582750001</v>
      </c>
      <c r="AJ150" s="38">
        <f t="shared" si="480"/>
        <v>1684198.4241250001</v>
      </c>
      <c r="AK150" s="38">
        <f t="shared" si="480"/>
        <v>1740457.0035000001</v>
      </c>
      <c r="AL150" s="38">
        <f t="shared" si="480"/>
        <v>1903107.7733666669</v>
      </c>
      <c r="AM150" s="38">
        <f t="shared" si="480"/>
        <v>2021507.4326583336</v>
      </c>
      <c r="AN150" s="37">
        <f t="shared" si="480"/>
        <v>2144295.5183750005</v>
      </c>
      <c r="AO150" s="38">
        <f>SUM(AO138+AO148)</f>
        <v>2347084.7902750005</v>
      </c>
      <c r="AP150" s="38">
        <f t="shared" ref="AP150:AZ150" si="481">SUM(AP138+AP148)</f>
        <v>2596571.7181825005</v>
      </c>
      <c r="AQ150" s="38">
        <f t="shared" si="481"/>
        <v>2816158.2962600007</v>
      </c>
      <c r="AR150" s="38">
        <f t="shared" si="481"/>
        <v>3072408.6171716675</v>
      </c>
      <c r="AS150" s="38">
        <f t="shared" si="481"/>
        <v>3383061.1802541674</v>
      </c>
      <c r="AT150" s="38">
        <f t="shared" si="481"/>
        <v>3621724.6371433339</v>
      </c>
      <c r="AU150" s="38">
        <f t="shared" si="481"/>
        <v>3919352.2264150004</v>
      </c>
      <c r="AV150" s="38">
        <f t="shared" si="481"/>
        <v>4211036.8986375006</v>
      </c>
      <c r="AW150" s="38">
        <f t="shared" si="481"/>
        <v>4474731.6682416676</v>
      </c>
      <c r="AX150" s="38">
        <f t="shared" si="481"/>
        <v>4853064.224399168</v>
      </c>
      <c r="AY150" s="38">
        <f t="shared" si="481"/>
        <v>5203990.1049533347</v>
      </c>
      <c r="AZ150" s="37">
        <f t="shared" si="481"/>
        <v>5547154.3226041682</v>
      </c>
      <c r="BA150" s="38">
        <f>SUM(BA138+BA148)</f>
        <v>5982285.5430941684</v>
      </c>
      <c r="BB150" s="38">
        <f t="shared" ref="BB150:BL150" si="482">SUM(BB138+BB148)</f>
        <v>6462313.7295238767</v>
      </c>
      <c r="BC150" s="38">
        <f t="shared" si="482"/>
        <v>6891745.4727647519</v>
      </c>
      <c r="BD150" s="38">
        <f t="shared" si="482"/>
        <v>7373042.2307480015</v>
      </c>
      <c r="BE150" s="38">
        <f t="shared" si="482"/>
        <v>7907862.9779097931</v>
      </c>
      <c r="BF150" s="38">
        <f t="shared" si="482"/>
        <v>8381549.195744751</v>
      </c>
      <c r="BG150" s="38">
        <f t="shared" si="482"/>
        <v>8916348.1943340022</v>
      </c>
      <c r="BH150" s="38">
        <f t="shared" si="482"/>
        <v>9451228.4217647929</v>
      </c>
      <c r="BI150" s="38">
        <f t="shared" si="482"/>
        <v>9950688.377803335</v>
      </c>
      <c r="BJ150" s="38">
        <f t="shared" si="482"/>
        <v>10567370.973245544</v>
      </c>
      <c r="BK150" s="38">
        <f t="shared" si="482"/>
        <v>11168683.206924919</v>
      </c>
      <c r="BL150" s="37">
        <f t="shared" si="482"/>
        <v>11751017.08963646</v>
      </c>
      <c r="BM150" s="38">
        <f>SUM(BM138+BM148)</f>
        <v>12440310.617511293</v>
      </c>
      <c r="BN150" s="38">
        <f t="shared" ref="BN150:BX150" si="483">SUM(BN138+BN148)</f>
        <v>13172926.774768211</v>
      </c>
      <c r="BO150" s="38">
        <f t="shared" si="483"/>
        <v>13868326.788647953</v>
      </c>
      <c r="BP150" s="38">
        <f t="shared" si="483"/>
        <v>14630398.83589205</v>
      </c>
      <c r="BQ150" s="38">
        <f t="shared" si="483"/>
        <v>15444022.055187907</v>
      </c>
      <c r="BR150" s="38">
        <f t="shared" si="483"/>
        <v>16197711.093826788</v>
      </c>
      <c r="BS150" s="38">
        <f t="shared" si="483"/>
        <v>17011918.04037765</v>
      </c>
      <c r="BT150" s="38">
        <f t="shared" si="483"/>
        <v>17827403.823110491</v>
      </c>
      <c r="BU150" s="38">
        <f t="shared" si="483"/>
        <v>18602643.625159916</v>
      </c>
      <c r="BV150" s="38">
        <f t="shared" si="483"/>
        <v>19485849.545702461</v>
      </c>
      <c r="BW150" s="38">
        <f t="shared" si="483"/>
        <v>20355708.158746596</v>
      </c>
      <c r="BX150" s="37">
        <f t="shared" si="483"/>
        <v>21197930.798468072</v>
      </c>
      <c r="BY150" s="40"/>
      <c r="BZ150" s="38">
        <f t="shared" ref="BZ150:CE150" si="484">SUM(BZ138,BZ148)</f>
        <v>535918.91</v>
      </c>
      <c r="CA150" s="38">
        <f t="shared" si="484"/>
        <v>921247.7699999999</v>
      </c>
      <c r="CB150" s="38">
        <f t="shared" si="484"/>
        <v>2144295.5183750005</v>
      </c>
      <c r="CC150" s="38">
        <f t="shared" si="484"/>
        <v>5547154.3226041682</v>
      </c>
      <c r="CD150" s="38">
        <f t="shared" si="484"/>
        <v>11751017.08963646</v>
      </c>
      <c r="CE150" s="38">
        <f t="shared" si="484"/>
        <v>21197930.798468072</v>
      </c>
      <c r="CF150" s="152"/>
    </row>
    <row r="151" spans="2:84" ht="9" customHeight="1" x14ac:dyDescent="0.3">
      <c r="B151" s="605"/>
      <c r="C151" s="605"/>
      <c r="D151" s="605"/>
      <c r="E151" s="3"/>
      <c r="F151" s="3"/>
      <c r="G151" s="3"/>
      <c r="H151" s="3"/>
      <c r="I151" s="3"/>
      <c r="J151" s="3"/>
      <c r="K151" s="3"/>
      <c r="L151" s="3"/>
      <c r="M151" s="3"/>
      <c r="N151" s="3"/>
      <c r="O151" s="3"/>
      <c r="P151" s="16"/>
      <c r="Q151" s="3"/>
      <c r="R151" s="3"/>
      <c r="S151" s="3"/>
      <c r="T151" s="3"/>
      <c r="U151" s="3"/>
      <c r="V151" s="3"/>
      <c r="W151" s="3"/>
      <c r="X151" s="3"/>
      <c r="Y151" s="3"/>
      <c r="Z151" s="3"/>
      <c r="AA151" s="3"/>
      <c r="AB151" s="16"/>
      <c r="AC151" s="3"/>
      <c r="AD151" s="3"/>
      <c r="AE151" s="3"/>
      <c r="AF151" s="3"/>
      <c r="AG151" s="3"/>
      <c r="AH151" s="3"/>
      <c r="AI151" s="3"/>
      <c r="AJ151" s="3"/>
      <c r="AK151" s="3"/>
      <c r="AL151" s="3"/>
      <c r="AM151" s="3"/>
      <c r="AN151" s="16"/>
      <c r="AO151" s="3"/>
      <c r="AP151" s="3"/>
      <c r="AQ151" s="3"/>
      <c r="AR151" s="3"/>
      <c r="AS151" s="3"/>
      <c r="AT151" s="3"/>
      <c r="AU151" s="3"/>
      <c r="AV151" s="3"/>
      <c r="AW151" s="3"/>
      <c r="AX151" s="3"/>
      <c r="AY151" s="3"/>
      <c r="AZ151" s="16"/>
      <c r="BA151" s="3"/>
      <c r="BB151" s="3"/>
      <c r="BC151" s="3"/>
      <c r="BD151" s="3"/>
      <c r="BE151" s="3"/>
      <c r="BF151" s="3"/>
      <c r="BG151" s="3"/>
      <c r="BH151" s="3"/>
      <c r="BI151" s="3"/>
      <c r="BJ151" s="3"/>
      <c r="BK151" s="3"/>
      <c r="BL151" s="16"/>
      <c r="BM151" s="3"/>
      <c r="BN151" s="3"/>
      <c r="BO151" s="3"/>
      <c r="BP151" s="3"/>
      <c r="BQ151" s="3"/>
      <c r="BR151" s="3"/>
      <c r="BS151" s="3"/>
      <c r="BT151" s="3"/>
      <c r="BU151" s="3"/>
      <c r="BV151" s="3"/>
      <c r="BW151" s="3"/>
      <c r="BX151" s="16"/>
      <c r="BY151" s="16"/>
      <c r="BZ151" s="30"/>
      <c r="CA151" s="30"/>
      <c r="CB151" s="30"/>
      <c r="CC151" s="30"/>
      <c r="CD151" s="30"/>
      <c r="CE151" s="30"/>
      <c r="CF151" s="152"/>
    </row>
    <row r="152" spans="2:84" ht="12.75" hidden="1" customHeight="1" outlineLevel="1" x14ac:dyDescent="0.3">
      <c r="B152" s="630" t="s">
        <v>254</v>
      </c>
      <c r="C152" s="631">
        <f>SUM(E152:AZ152)</f>
        <v>-833401.09000001615</v>
      </c>
      <c r="D152" s="631"/>
      <c r="E152" s="265">
        <f>E118-E150</f>
        <v>0</v>
      </c>
      <c r="F152" s="265">
        <f t="shared" ref="F152:P152" si="485">F118-F150</f>
        <v>0</v>
      </c>
      <c r="G152" s="265">
        <f t="shared" si="485"/>
        <v>0</v>
      </c>
      <c r="H152" s="265">
        <f t="shared" si="485"/>
        <v>0</v>
      </c>
      <c r="I152" s="265">
        <f t="shared" si="485"/>
        <v>0</v>
      </c>
      <c r="J152" s="265">
        <f t="shared" si="485"/>
        <v>0</v>
      </c>
      <c r="K152" s="265">
        <f t="shared" si="485"/>
        <v>0</v>
      </c>
      <c r="L152" s="265">
        <f t="shared" si="485"/>
        <v>0</v>
      </c>
      <c r="M152" s="265">
        <f t="shared" si="485"/>
        <v>0</v>
      </c>
      <c r="N152" s="265">
        <f t="shared" si="485"/>
        <v>0</v>
      </c>
      <c r="O152" s="265">
        <f t="shared" si="485"/>
        <v>0</v>
      </c>
      <c r="P152" s="266">
        <f t="shared" si="485"/>
        <v>0</v>
      </c>
      <c r="Q152" s="265">
        <f>Q118-Q150</f>
        <v>0</v>
      </c>
      <c r="R152" s="265">
        <f t="shared" ref="R152:AA152" si="486">R118-R150</f>
        <v>0</v>
      </c>
      <c r="S152" s="265">
        <f t="shared" si="486"/>
        <v>0</v>
      </c>
      <c r="T152" s="265">
        <f t="shared" si="486"/>
        <v>0</v>
      </c>
      <c r="U152" s="265">
        <f t="shared" si="486"/>
        <v>0</v>
      </c>
      <c r="V152" s="265">
        <f>V118-V150</f>
        <v>0</v>
      </c>
      <c r="W152" s="265">
        <f t="shared" si="486"/>
        <v>0</v>
      </c>
      <c r="X152" s="265">
        <f t="shared" si="486"/>
        <v>0</v>
      </c>
      <c r="Y152" s="265">
        <f t="shared" si="486"/>
        <v>0</v>
      </c>
      <c r="Z152" s="265">
        <f t="shared" si="486"/>
        <v>0</v>
      </c>
      <c r="AA152" s="265">
        <f t="shared" si="486"/>
        <v>0</v>
      </c>
      <c r="AB152" s="266">
        <f t="shared" ref="AB152" si="487">AB118-AB150</f>
        <v>0</v>
      </c>
      <c r="AC152" s="265">
        <f>AC118-AC150</f>
        <v>0</v>
      </c>
      <c r="AD152" s="265">
        <f t="shared" ref="AD152:AN152" si="488">AD118-AD150</f>
        <v>-36234.830000000307</v>
      </c>
      <c r="AE152" s="265">
        <f t="shared" si="488"/>
        <v>-36234.830000000307</v>
      </c>
      <c r="AF152" s="265">
        <f t="shared" si="488"/>
        <v>-36234.830000000307</v>
      </c>
      <c r="AG152" s="265">
        <f t="shared" si="488"/>
        <v>-36234.830000000307</v>
      </c>
      <c r="AH152" s="265">
        <f t="shared" si="488"/>
        <v>-36234.830000000307</v>
      </c>
      <c r="AI152" s="265">
        <f t="shared" si="488"/>
        <v>-36234.830000000307</v>
      </c>
      <c r="AJ152" s="265">
        <f t="shared" si="488"/>
        <v>-36234.830000000307</v>
      </c>
      <c r="AK152" s="265">
        <f t="shared" si="488"/>
        <v>-36234.830000000307</v>
      </c>
      <c r="AL152" s="265">
        <f t="shared" si="488"/>
        <v>-36234.83000000054</v>
      </c>
      <c r="AM152" s="265">
        <f t="shared" si="488"/>
        <v>-36234.83000000054</v>
      </c>
      <c r="AN152" s="266">
        <f t="shared" si="488"/>
        <v>-36234.83000000054</v>
      </c>
      <c r="AO152" s="265">
        <f>AO118-AO150</f>
        <v>-36234.830000001006</v>
      </c>
      <c r="AP152" s="265">
        <f t="shared" ref="AP152:AZ152" si="489">AP118-AP150</f>
        <v>-36234.830000001006</v>
      </c>
      <c r="AQ152" s="265">
        <f t="shared" si="489"/>
        <v>-36234.830000001006</v>
      </c>
      <c r="AR152" s="265">
        <f t="shared" si="489"/>
        <v>-36234.830000001006</v>
      </c>
      <c r="AS152" s="265">
        <f t="shared" si="489"/>
        <v>-36234.830000001006</v>
      </c>
      <c r="AT152" s="265">
        <f t="shared" si="489"/>
        <v>-36234.830000001006</v>
      </c>
      <c r="AU152" s="265">
        <f t="shared" si="489"/>
        <v>-36234.830000001006</v>
      </c>
      <c r="AV152" s="265">
        <f t="shared" si="489"/>
        <v>-36234.830000001006</v>
      </c>
      <c r="AW152" s="265">
        <f t="shared" si="489"/>
        <v>-36234.830000001006</v>
      </c>
      <c r="AX152" s="265">
        <f t="shared" si="489"/>
        <v>-36234.830000001006</v>
      </c>
      <c r="AY152" s="265">
        <f t="shared" si="489"/>
        <v>-36234.830000001006</v>
      </c>
      <c r="AZ152" s="266">
        <f t="shared" si="489"/>
        <v>-36234.830000001006</v>
      </c>
      <c r="BA152" s="265">
        <f>BA118-BA150</f>
        <v>-36234.830000001006</v>
      </c>
      <c r="BB152" s="265">
        <f t="shared" ref="BB152:BL152" si="490">BB118-BB150</f>
        <v>-36234.830000001006</v>
      </c>
      <c r="BC152" s="265">
        <f t="shared" si="490"/>
        <v>-36234.830000001006</v>
      </c>
      <c r="BD152" s="265">
        <f t="shared" si="490"/>
        <v>-36234.830000001006</v>
      </c>
      <c r="BE152" s="265">
        <f t="shared" si="490"/>
        <v>-36234.830000001006</v>
      </c>
      <c r="BF152" s="265">
        <f t="shared" si="490"/>
        <v>-36234.830000001006</v>
      </c>
      <c r="BG152" s="265">
        <f t="shared" si="490"/>
        <v>-36234.830000001937</v>
      </c>
      <c r="BH152" s="265">
        <f t="shared" si="490"/>
        <v>-36234.830000000075</v>
      </c>
      <c r="BI152" s="265">
        <f t="shared" si="490"/>
        <v>-36234.830000000075</v>
      </c>
      <c r="BJ152" s="265">
        <f t="shared" si="490"/>
        <v>-36234.830000000075</v>
      </c>
      <c r="BK152" s="265">
        <f t="shared" si="490"/>
        <v>-36234.830000000075</v>
      </c>
      <c r="BL152" s="266">
        <f t="shared" si="490"/>
        <v>-36234.830000000075</v>
      </c>
      <c r="BM152" s="265">
        <f>BM118-BM150</f>
        <v>-36234.830000000075</v>
      </c>
      <c r="BN152" s="265">
        <f t="shared" ref="BN152:BX152" si="491">BN118-BN150</f>
        <v>-36234.830000000075</v>
      </c>
      <c r="BO152" s="265">
        <f t="shared" si="491"/>
        <v>-36234.829999998212</v>
      </c>
      <c r="BP152" s="265">
        <f t="shared" si="491"/>
        <v>-36234.829999998212</v>
      </c>
      <c r="BQ152" s="265">
        <f t="shared" si="491"/>
        <v>-36234.830000000075</v>
      </c>
      <c r="BR152" s="265">
        <f t="shared" si="491"/>
        <v>-36234.830000000075</v>
      </c>
      <c r="BS152" s="265">
        <f t="shared" si="491"/>
        <v>-36234.830000005662</v>
      </c>
      <c r="BT152" s="265">
        <f t="shared" si="491"/>
        <v>-36234.830000005662</v>
      </c>
      <c r="BU152" s="265">
        <f t="shared" si="491"/>
        <v>-36234.830000001937</v>
      </c>
      <c r="BV152" s="265">
        <f t="shared" si="491"/>
        <v>-36234.830000005662</v>
      </c>
      <c r="BW152" s="265">
        <f t="shared" si="491"/>
        <v>-36234.830000005662</v>
      </c>
      <c r="BX152" s="266">
        <f t="shared" si="491"/>
        <v>-36234.830000005662</v>
      </c>
      <c r="BY152" s="149"/>
      <c r="BZ152" s="615">
        <f t="shared" ref="BZ152" si="492">BZ118-BZ150</f>
        <v>0</v>
      </c>
      <c r="CA152" s="615">
        <f>CA118-CA150</f>
        <v>0</v>
      </c>
      <c r="CB152" s="615">
        <f t="shared" ref="CB152:CD152" si="493">CB118-CB150</f>
        <v>-36234.83000000054</v>
      </c>
      <c r="CC152" s="615">
        <f t="shared" si="493"/>
        <v>-36234.830000001006</v>
      </c>
      <c r="CD152" s="615">
        <f t="shared" si="493"/>
        <v>-36234.830000000075</v>
      </c>
      <c r="CE152" s="615">
        <f t="shared" ref="CE152" si="494">CE118-CE150</f>
        <v>-36234.830000005662</v>
      </c>
      <c r="CF152" s="152"/>
    </row>
    <row r="153" spans="2:84" ht="6.75" hidden="1" customHeight="1" outlineLevel="1" x14ac:dyDescent="0.3">
      <c r="B153" s="630"/>
      <c r="C153" s="630"/>
      <c r="D153" s="630"/>
      <c r="E153" s="148"/>
      <c r="F153" s="148"/>
      <c r="G153" s="148"/>
      <c r="H153" s="148"/>
      <c r="I153" s="148"/>
      <c r="J153" s="148"/>
      <c r="K153" s="148"/>
      <c r="L153" s="148"/>
      <c r="M153" s="148"/>
      <c r="N153" s="148"/>
      <c r="O153" s="148"/>
      <c r="P153" s="149"/>
      <c r="Q153" s="148"/>
      <c r="R153" s="148"/>
      <c r="S153" s="148"/>
      <c r="T153" s="148"/>
      <c r="U153" s="148"/>
      <c r="V153" s="148"/>
      <c r="W153" s="148"/>
      <c r="X153" s="148"/>
      <c r="Y153" s="148"/>
      <c r="Z153" s="148"/>
      <c r="AA153" s="148"/>
      <c r="AB153" s="149"/>
      <c r="AC153" s="148"/>
      <c r="AD153" s="148"/>
      <c r="AE153" s="148"/>
      <c r="AF153" s="148"/>
      <c r="AG153" s="148"/>
      <c r="AH153" s="148"/>
      <c r="AI153" s="148"/>
      <c r="AJ153" s="148"/>
      <c r="AK153" s="148"/>
      <c r="AL153" s="148"/>
      <c r="AM153" s="148"/>
      <c r="AN153" s="149"/>
      <c r="AO153" s="148"/>
      <c r="AP153" s="148"/>
      <c r="AQ153" s="148"/>
      <c r="AR153" s="148"/>
      <c r="AS153" s="148"/>
      <c r="AT153" s="148"/>
      <c r="AU153" s="148"/>
      <c r="AV153" s="148"/>
      <c r="AW153" s="148"/>
      <c r="AX153" s="148"/>
      <c r="AY153" s="148"/>
      <c r="AZ153" s="149"/>
      <c r="BA153" s="148"/>
      <c r="BB153" s="148"/>
      <c r="BC153" s="148"/>
      <c r="BD153" s="148"/>
      <c r="BE153" s="148"/>
      <c r="BF153" s="148"/>
      <c r="BG153" s="148"/>
      <c r="BH153" s="148"/>
      <c r="BI153" s="148"/>
      <c r="BJ153" s="148"/>
      <c r="BK153" s="148"/>
      <c r="BL153" s="149"/>
      <c r="BM153" s="148"/>
      <c r="BN153" s="148"/>
      <c r="BO153" s="148"/>
      <c r="BP153" s="148"/>
      <c r="BQ153" s="148"/>
      <c r="BR153" s="148"/>
      <c r="BS153" s="148"/>
      <c r="BT153" s="148"/>
      <c r="BU153" s="148"/>
      <c r="BV153" s="148"/>
      <c r="BW153" s="148"/>
      <c r="BX153" s="149"/>
      <c r="BY153" s="149"/>
      <c r="BZ153" s="148"/>
      <c r="CA153" s="148"/>
      <c r="CB153" s="148"/>
      <c r="CC153" s="148"/>
      <c r="CD153" s="148"/>
      <c r="CE153" s="148"/>
      <c r="CF153" s="152"/>
    </row>
    <row r="154" spans="2:84" s="42" customFormat="1" ht="12.75" customHeight="1" collapsed="1" x14ac:dyDescent="0.3">
      <c r="B154" s="632" t="s">
        <v>255</v>
      </c>
      <c r="C154" s="632"/>
      <c r="D154" s="632"/>
      <c r="E154" s="267"/>
      <c r="F154" s="267"/>
      <c r="G154" s="267"/>
      <c r="H154" s="267"/>
      <c r="I154" s="267"/>
      <c r="J154" s="267"/>
      <c r="K154" s="267"/>
      <c r="L154" s="267"/>
      <c r="M154" s="267"/>
      <c r="N154" s="267"/>
      <c r="O154" s="267"/>
      <c r="P154" s="268"/>
      <c r="Q154" s="267"/>
      <c r="R154" s="267"/>
      <c r="S154" s="267"/>
      <c r="T154" s="267"/>
      <c r="U154" s="267"/>
      <c r="V154" s="267"/>
      <c r="W154" s="267"/>
      <c r="X154" s="267"/>
      <c r="Y154" s="267"/>
      <c r="Z154" s="267"/>
      <c r="AA154" s="267"/>
      <c r="AB154" s="268"/>
      <c r="AC154" s="267"/>
      <c r="AD154" s="267"/>
      <c r="AE154" s="267"/>
      <c r="AF154" s="267"/>
      <c r="AG154" s="267"/>
      <c r="AH154" s="267"/>
      <c r="AI154" s="267"/>
      <c r="AJ154" s="267"/>
      <c r="AK154" s="267"/>
      <c r="AL154" s="267"/>
      <c r="AM154" s="267"/>
      <c r="AN154" s="268"/>
      <c r="AO154" s="267"/>
      <c r="AP154" s="267"/>
      <c r="AQ154" s="267"/>
      <c r="AR154" s="267"/>
      <c r="AS154" s="267"/>
      <c r="AT154" s="267"/>
      <c r="AU154" s="267"/>
      <c r="AV154" s="267"/>
      <c r="AW154" s="267"/>
      <c r="AX154" s="267"/>
      <c r="AY154" s="267"/>
      <c r="AZ154" s="268"/>
      <c r="BA154" s="267"/>
      <c r="BB154" s="267"/>
      <c r="BC154" s="267"/>
      <c r="BD154" s="267"/>
      <c r="BE154" s="267"/>
      <c r="BF154" s="267"/>
      <c r="BG154" s="267"/>
      <c r="BH154" s="267"/>
      <c r="BI154" s="267"/>
      <c r="BJ154" s="267"/>
      <c r="BK154" s="267"/>
      <c r="BL154" s="268"/>
      <c r="BM154" s="267"/>
      <c r="BN154" s="267"/>
      <c r="BO154" s="267"/>
      <c r="BP154" s="267"/>
      <c r="BQ154" s="267"/>
      <c r="BR154" s="267"/>
      <c r="BS154" s="267"/>
      <c r="BT154" s="267"/>
      <c r="BU154" s="267"/>
      <c r="BV154" s="267"/>
      <c r="BW154" s="267"/>
      <c r="BX154" s="268"/>
      <c r="BY154" s="267"/>
      <c r="BZ154" s="633"/>
      <c r="CA154" s="267"/>
      <c r="CB154" s="267"/>
      <c r="CC154" s="267"/>
      <c r="CD154" s="267"/>
      <c r="CE154" s="268"/>
      <c r="CF154" s="160"/>
    </row>
    <row r="155" spans="2:84" s="44" customFormat="1" ht="12.75" customHeight="1" x14ac:dyDescent="0.3">
      <c r="B155" s="630" t="s">
        <v>256</v>
      </c>
      <c r="C155" s="630"/>
      <c r="D155" s="630"/>
      <c r="E155" s="144">
        <f t="shared" ref="E155:AJ155" si="495">DAY(EOMONTH(E5,0))</f>
        <v>31</v>
      </c>
      <c r="F155" s="144">
        <f t="shared" si="495"/>
        <v>28</v>
      </c>
      <c r="G155" s="144">
        <f t="shared" si="495"/>
        <v>31</v>
      </c>
      <c r="H155" s="144">
        <f t="shared" si="495"/>
        <v>30</v>
      </c>
      <c r="I155" s="144">
        <f t="shared" si="495"/>
        <v>31</v>
      </c>
      <c r="J155" s="144">
        <f t="shared" si="495"/>
        <v>30</v>
      </c>
      <c r="K155" s="144">
        <f t="shared" si="495"/>
        <v>31</v>
      </c>
      <c r="L155" s="144">
        <f t="shared" si="495"/>
        <v>31</v>
      </c>
      <c r="M155" s="144">
        <f t="shared" si="495"/>
        <v>30</v>
      </c>
      <c r="N155" s="144">
        <f t="shared" si="495"/>
        <v>31</v>
      </c>
      <c r="O155" s="144">
        <f t="shared" si="495"/>
        <v>30</v>
      </c>
      <c r="P155" s="145">
        <f t="shared" si="495"/>
        <v>31</v>
      </c>
      <c r="Q155" s="144">
        <f t="shared" si="495"/>
        <v>31</v>
      </c>
      <c r="R155" s="144">
        <f t="shared" si="495"/>
        <v>28</v>
      </c>
      <c r="S155" s="144">
        <f t="shared" si="495"/>
        <v>31</v>
      </c>
      <c r="T155" s="144">
        <f t="shared" si="495"/>
        <v>30</v>
      </c>
      <c r="U155" s="144">
        <f t="shared" si="495"/>
        <v>31</v>
      </c>
      <c r="V155" s="144">
        <f t="shared" si="495"/>
        <v>30</v>
      </c>
      <c r="W155" s="144">
        <f t="shared" si="495"/>
        <v>31</v>
      </c>
      <c r="X155" s="144">
        <f t="shared" si="495"/>
        <v>31</v>
      </c>
      <c r="Y155" s="144">
        <f t="shared" si="495"/>
        <v>30</v>
      </c>
      <c r="Z155" s="144">
        <f t="shared" si="495"/>
        <v>31</v>
      </c>
      <c r="AA155" s="144">
        <f t="shared" si="495"/>
        <v>30</v>
      </c>
      <c r="AB155" s="145">
        <f t="shared" si="495"/>
        <v>31</v>
      </c>
      <c r="AC155" s="144">
        <f t="shared" si="495"/>
        <v>31</v>
      </c>
      <c r="AD155" s="144">
        <f t="shared" si="495"/>
        <v>29</v>
      </c>
      <c r="AE155" s="144">
        <f t="shared" si="495"/>
        <v>31</v>
      </c>
      <c r="AF155" s="144">
        <f t="shared" si="495"/>
        <v>30</v>
      </c>
      <c r="AG155" s="144">
        <f t="shared" si="495"/>
        <v>31</v>
      </c>
      <c r="AH155" s="144">
        <f t="shared" si="495"/>
        <v>30</v>
      </c>
      <c r="AI155" s="144">
        <f t="shared" si="495"/>
        <v>31</v>
      </c>
      <c r="AJ155" s="144">
        <f t="shared" si="495"/>
        <v>31</v>
      </c>
      <c r="AK155" s="144">
        <f t="shared" ref="AK155:BP155" si="496">DAY(EOMONTH(AK5,0))</f>
        <v>30</v>
      </c>
      <c r="AL155" s="144">
        <f t="shared" si="496"/>
        <v>31</v>
      </c>
      <c r="AM155" s="144">
        <f t="shared" si="496"/>
        <v>30</v>
      </c>
      <c r="AN155" s="145">
        <f t="shared" si="496"/>
        <v>31</v>
      </c>
      <c r="AO155" s="144">
        <f t="shared" si="496"/>
        <v>31</v>
      </c>
      <c r="AP155" s="144">
        <f t="shared" si="496"/>
        <v>28</v>
      </c>
      <c r="AQ155" s="144">
        <f t="shared" si="496"/>
        <v>31</v>
      </c>
      <c r="AR155" s="144">
        <f t="shared" si="496"/>
        <v>30</v>
      </c>
      <c r="AS155" s="144">
        <f t="shared" si="496"/>
        <v>31</v>
      </c>
      <c r="AT155" s="144">
        <f t="shared" si="496"/>
        <v>30</v>
      </c>
      <c r="AU155" s="144">
        <f t="shared" si="496"/>
        <v>31</v>
      </c>
      <c r="AV155" s="144">
        <f t="shared" si="496"/>
        <v>31</v>
      </c>
      <c r="AW155" s="144">
        <f t="shared" si="496"/>
        <v>30</v>
      </c>
      <c r="AX155" s="144">
        <f t="shared" si="496"/>
        <v>31</v>
      </c>
      <c r="AY155" s="144">
        <f t="shared" si="496"/>
        <v>30</v>
      </c>
      <c r="AZ155" s="145">
        <f t="shared" si="496"/>
        <v>31</v>
      </c>
      <c r="BA155" s="144">
        <f t="shared" si="496"/>
        <v>31</v>
      </c>
      <c r="BB155" s="144">
        <f t="shared" si="496"/>
        <v>28</v>
      </c>
      <c r="BC155" s="144">
        <f t="shared" si="496"/>
        <v>31</v>
      </c>
      <c r="BD155" s="144">
        <f t="shared" si="496"/>
        <v>30</v>
      </c>
      <c r="BE155" s="144">
        <f t="shared" si="496"/>
        <v>31</v>
      </c>
      <c r="BF155" s="144">
        <f t="shared" si="496"/>
        <v>30</v>
      </c>
      <c r="BG155" s="144">
        <f t="shared" si="496"/>
        <v>31</v>
      </c>
      <c r="BH155" s="144">
        <f t="shared" si="496"/>
        <v>31</v>
      </c>
      <c r="BI155" s="144">
        <f t="shared" si="496"/>
        <v>30</v>
      </c>
      <c r="BJ155" s="144">
        <f t="shared" si="496"/>
        <v>31</v>
      </c>
      <c r="BK155" s="144">
        <f t="shared" si="496"/>
        <v>30</v>
      </c>
      <c r="BL155" s="145">
        <f t="shared" si="496"/>
        <v>31</v>
      </c>
      <c r="BM155" s="144">
        <f t="shared" si="496"/>
        <v>31</v>
      </c>
      <c r="BN155" s="144">
        <f t="shared" si="496"/>
        <v>28</v>
      </c>
      <c r="BO155" s="144">
        <f t="shared" si="496"/>
        <v>31</v>
      </c>
      <c r="BP155" s="144">
        <f t="shared" si="496"/>
        <v>30</v>
      </c>
      <c r="BQ155" s="144">
        <f t="shared" ref="BQ155:BX155" si="497">DAY(EOMONTH(BQ5,0))</f>
        <v>31</v>
      </c>
      <c r="BR155" s="144">
        <f t="shared" si="497"/>
        <v>30</v>
      </c>
      <c r="BS155" s="144">
        <f t="shared" si="497"/>
        <v>31</v>
      </c>
      <c r="BT155" s="144">
        <f t="shared" si="497"/>
        <v>31</v>
      </c>
      <c r="BU155" s="144">
        <f t="shared" si="497"/>
        <v>30</v>
      </c>
      <c r="BV155" s="144">
        <f t="shared" si="497"/>
        <v>31</v>
      </c>
      <c r="BW155" s="144">
        <f t="shared" si="497"/>
        <v>30</v>
      </c>
      <c r="BX155" s="145">
        <f t="shared" si="497"/>
        <v>31</v>
      </c>
      <c r="BY155" s="634"/>
      <c r="BZ155" s="635"/>
      <c r="CA155" s="634"/>
      <c r="CB155" s="634"/>
      <c r="CC155" s="634"/>
      <c r="CD155" s="636"/>
      <c r="CE155" s="145"/>
      <c r="CF155" s="163"/>
    </row>
    <row r="156" spans="2:84" s="44" customFormat="1" ht="9" customHeight="1" x14ac:dyDescent="0.3">
      <c r="B156" s="608"/>
      <c r="C156" s="608"/>
      <c r="D156" s="608"/>
      <c r="E156" s="144"/>
      <c r="F156" s="144"/>
      <c r="G156" s="144"/>
      <c r="H156" s="144"/>
      <c r="I156" s="144"/>
      <c r="J156" s="144"/>
      <c r="K156" s="144"/>
      <c r="L156" s="144"/>
      <c r="M156" s="144"/>
      <c r="N156" s="144"/>
      <c r="O156" s="144"/>
      <c r="P156" s="145"/>
      <c r="Q156" s="144"/>
      <c r="R156" s="144"/>
      <c r="S156" s="144"/>
      <c r="T156" s="144"/>
      <c r="U156" s="144"/>
      <c r="V156" s="144"/>
      <c r="W156" s="144"/>
      <c r="X156" s="144"/>
      <c r="Y156" s="144"/>
      <c r="Z156" s="144"/>
      <c r="AA156" s="144"/>
      <c r="AB156" s="145"/>
      <c r="AC156" s="144"/>
      <c r="AD156" s="144"/>
      <c r="AE156" s="144"/>
      <c r="AF156" s="144"/>
      <c r="AG156" s="144"/>
      <c r="AH156" s="144"/>
      <c r="AI156" s="144"/>
      <c r="AJ156" s="144"/>
      <c r="AK156" s="144"/>
      <c r="AL156" s="144"/>
      <c r="AM156" s="144"/>
      <c r="AN156" s="145"/>
      <c r="AO156" s="144"/>
      <c r="AP156" s="144"/>
      <c r="AQ156" s="144"/>
      <c r="AR156" s="144"/>
      <c r="AS156" s="144"/>
      <c r="AT156" s="144"/>
      <c r="AU156" s="144"/>
      <c r="AV156" s="144"/>
      <c r="AW156" s="144"/>
      <c r="AX156" s="144"/>
      <c r="AY156" s="144"/>
      <c r="AZ156" s="145"/>
      <c r="BA156" s="144"/>
      <c r="BB156" s="144"/>
      <c r="BC156" s="144"/>
      <c r="BD156" s="144"/>
      <c r="BE156" s="144"/>
      <c r="BF156" s="144"/>
      <c r="BG156" s="144"/>
      <c r="BH156" s="144"/>
      <c r="BI156" s="144"/>
      <c r="BJ156" s="144"/>
      <c r="BK156" s="144"/>
      <c r="BL156" s="145"/>
      <c r="BM156" s="144"/>
      <c r="BN156" s="144"/>
      <c r="BO156" s="144"/>
      <c r="BP156" s="144"/>
      <c r="BQ156" s="144"/>
      <c r="BR156" s="144"/>
      <c r="BS156" s="144"/>
      <c r="BT156" s="144"/>
      <c r="BU156" s="144"/>
      <c r="BV156" s="144"/>
      <c r="BW156" s="144"/>
      <c r="BX156" s="145"/>
      <c r="BY156" s="634"/>
      <c r="BZ156" s="635"/>
      <c r="CA156" s="634"/>
      <c r="CB156" s="634"/>
      <c r="CC156" s="634"/>
      <c r="CD156" s="634"/>
      <c r="CE156" s="145"/>
      <c r="CF156" s="163"/>
    </row>
    <row r="157" spans="2:84" s="44" customFormat="1" ht="12.75" customHeight="1" x14ac:dyDescent="0.3">
      <c r="B157" s="605" t="s">
        <v>211</v>
      </c>
      <c r="C157" s="222"/>
      <c r="D157" s="3"/>
      <c r="E157" s="3">
        <f t="shared" ref="E157:AJ157" si="498">IF(E4="Actual",INDEX(E$94:E$150,MATCH($B$157,$B$94:$B$150,0),1),E158*((E17*12)/365))</f>
        <v>0</v>
      </c>
      <c r="F157" s="3">
        <f t="shared" si="498"/>
        <v>0</v>
      </c>
      <c r="G157" s="3">
        <f t="shared" si="498"/>
        <v>0</v>
      </c>
      <c r="H157" s="3">
        <f t="shared" si="498"/>
        <v>0</v>
      </c>
      <c r="I157" s="3">
        <f t="shared" si="498"/>
        <v>0</v>
      </c>
      <c r="J157" s="3">
        <f t="shared" si="498"/>
        <v>0</v>
      </c>
      <c r="K157" s="3">
        <f t="shared" si="498"/>
        <v>0</v>
      </c>
      <c r="L157" s="3">
        <f t="shared" si="498"/>
        <v>0</v>
      </c>
      <c r="M157" s="3">
        <f t="shared" si="498"/>
        <v>0</v>
      </c>
      <c r="N157" s="3">
        <f t="shared" si="498"/>
        <v>0</v>
      </c>
      <c r="O157" s="3">
        <f t="shared" si="498"/>
        <v>0</v>
      </c>
      <c r="P157" s="16">
        <f t="shared" si="498"/>
        <v>0</v>
      </c>
      <c r="Q157" s="3">
        <f t="shared" si="498"/>
        <v>0</v>
      </c>
      <c r="R157" s="3">
        <f t="shared" si="498"/>
        <v>0</v>
      </c>
      <c r="S157" s="3">
        <f t="shared" si="498"/>
        <v>0</v>
      </c>
      <c r="T157" s="3">
        <f t="shared" si="498"/>
        <v>0</v>
      </c>
      <c r="U157" s="3">
        <f t="shared" si="498"/>
        <v>0</v>
      </c>
      <c r="V157" s="3">
        <f t="shared" si="498"/>
        <v>0</v>
      </c>
      <c r="W157" s="3">
        <f t="shared" si="498"/>
        <v>0</v>
      </c>
      <c r="X157" s="3">
        <f t="shared" si="498"/>
        <v>0</v>
      </c>
      <c r="Y157" s="3">
        <f t="shared" si="498"/>
        <v>0</v>
      </c>
      <c r="Z157" s="3">
        <f t="shared" si="498"/>
        <v>0</v>
      </c>
      <c r="AA157" s="3">
        <f t="shared" si="498"/>
        <v>0</v>
      </c>
      <c r="AB157" s="16">
        <f t="shared" si="498"/>
        <v>0</v>
      </c>
      <c r="AC157" s="3">
        <f t="shared" si="498"/>
        <v>0</v>
      </c>
      <c r="AD157" s="3">
        <f t="shared" si="498"/>
        <v>0</v>
      </c>
      <c r="AE157" s="3">
        <f t="shared" si="498"/>
        <v>0</v>
      </c>
      <c r="AF157" s="3">
        <f t="shared" si="498"/>
        <v>0</v>
      </c>
      <c r="AG157" s="3">
        <f t="shared" si="498"/>
        <v>0</v>
      </c>
      <c r="AH157" s="3">
        <f t="shared" si="498"/>
        <v>0</v>
      </c>
      <c r="AI157" s="3">
        <f t="shared" si="498"/>
        <v>0</v>
      </c>
      <c r="AJ157" s="3">
        <f t="shared" si="498"/>
        <v>0</v>
      </c>
      <c r="AK157" s="3">
        <f t="shared" ref="AK157:BP157" si="499">IF(AK4="Actual",INDEX(AK$94:AK$150,MATCH($B$157,$B$94:$B$150,0),1),AK158*((AK17*12)/365))</f>
        <v>0</v>
      </c>
      <c r="AL157" s="3">
        <f t="shared" si="499"/>
        <v>0</v>
      </c>
      <c r="AM157" s="3">
        <f t="shared" si="499"/>
        <v>0</v>
      </c>
      <c r="AN157" s="16">
        <f t="shared" si="499"/>
        <v>0</v>
      </c>
      <c r="AO157" s="3">
        <f t="shared" si="499"/>
        <v>0</v>
      </c>
      <c r="AP157" s="3">
        <f t="shared" si="499"/>
        <v>0</v>
      </c>
      <c r="AQ157" s="3">
        <f t="shared" si="499"/>
        <v>0</v>
      </c>
      <c r="AR157" s="3">
        <f t="shared" si="499"/>
        <v>0</v>
      </c>
      <c r="AS157" s="3">
        <f t="shared" si="499"/>
        <v>0</v>
      </c>
      <c r="AT157" s="3">
        <f t="shared" si="499"/>
        <v>0</v>
      </c>
      <c r="AU157" s="3">
        <f t="shared" si="499"/>
        <v>0</v>
      </c>
      <c r="AV157" s="3">
        <f t="shared" si="499"/>
        <v>0</v>
      </c>
      <c r="AW157" s="3">
        <f t="shared" si="499"/>
        <v>0</v>
      </c>
      <c r="AX157" s="3">
        <f t="shared" si="499"/>
        <v>0</v>
      </c>
      <c r="AY157" s="3">
        <f t="shared" si="499"/>
        <v>0</v>
      </c>
      <c r="AZ157" s="16">
        <f t="shared" si="499"/>
        <v>0</v>
      </c>
      <c r="BA157" s="3">
        <f t="shared" si="499"/>
        <v>0</v>
      </c>
      <c r="BB157" s="3">
        <f t="shared" si="499"/>
        <v>0</v>
      </c>
      <c r="BC157" s="3">
        <f t="shared" si="499"/>
        <v>0</v>
      </c>
      <c r="BD157" s="3">
        <f t="shared" si="499"/>
        <v>0</v>
      </c>
      <c r="BE157" s="3">
        <f t="shared" si="499"/>
        <v>0</v>
      </c>
      <c r="BF157" s="3">
        <f t="shared" si="499"/>
        <v>0</v>
      </c>
      <c r="BG157" s="3">
        <f t="shared" si="499"/>
        <v>0</v>
      </c>
      <c r="BH157" s="3">
        <f t="shared" si="499"/>
        <v>0</v>
      </c>
      <c r="BI157" s="3">
        <f t="shared" si="499"/>
        <v>0</v>
      </c>
      <c r="BJ157" s="3">
        <f t="shared" si="499"/>
        <v>0</v>
      </c>
      <c r="BK157" s="3">
        <f t="shared" si="499"/>
        <v>0</v>
      </c>
      <c r="BL157" s="16">
        <f t="shared" si="499"/>
        <v>0</v>
      </c>
      <c r="BM157" s="3">
        <f t="shared" si="499"/>
        <v>0</v>
      </c>
      <c r="BN157" s="3">
        <f t="shared" si="499"/>
        <v>0</v>
      </c>
      <c r="BO157" s="3">
        <f t="shared" si="499"/>
        <v>0</v>
      </c>
      <c r="BP157" s="3">
        <f t="shared" si="499"/>
        <v>0</v>
      </c>
      <c r="BQ157" s="3">
        <f t="shared" ref="BQ157:BX157" si="500">IF(BQ4="Actual",INDEX(BQ$94:BQ$150,MATCH($B$157,$B$94:$B$150,0),1),BQ158*((BQ17*12)/365))</f>
        <v>0</v>
      </c>
      <c r="BR157" s="3">
        <f t="shared" si="500"/>
        <v>0</v>
      </c>
      <c r="BS157" s="3">
        <f t="shared" si="500"/>
        <v>0</v>
      </c>
      <c r="BT157" s="3">
        <f t="shared" si="500"/>
        <v>0</v>
      </c>
      <c r="BU157" s="3">
        <f t="shared" si="500"/>
        <v>0</v>
      </c>
      <c r="BV157" s="3">
        <f t="shared" si="500"/>
        <v>0</v>
      </c>
      <c r="BW157" s="3">
        <f t="shared" si="500"/>
        <v>0</v>
      </c>
      <c r="BX157" s="16">
        <f t="shared" si="500"/>
        <v>0</v>
      </c>
      <c r="BY157" s="634"/>
      <c r="BZ157" s="164"/>
      <c r="CA157" s="165"/>
      <c r="CB157" s="165"/>
      <c r="CC157" s="165"/>
      <c r="CD157" s="165"/>
      <c r="CE157" s="25"/>
      <c r="CF157" s="163"/>
    </row>
    <row r="158" spans="2:84" s="44" customFormat="1" ht="12.75" customHeight="1" x14ac:dyDescent="0.3">
      <c r="B158" s="608" t="s">
        <v>257</v>
      </c>
      <c r="C158" s="608"/>
      <c r="D158" s="608"/>
      <c r="E158" s="45">
        <f>IF(E4="Actual",(E157/(E17*12)*365),C158)</f>
        <v>0</v>
      </c>
      <c r="F158" s="45">
        <f t="shared" ref="F158:AK158" si="501">IF(F4="Actual",(F157/(F17*12)*365),E158)</f>
        <v>0</v>
      </c>
      <c r="G158" s="45">
        <f t="shared" si="501"/>
        <v>0</v>
      </c>
      <c r="H158" s="45">
        <f t="shared" si="501"/>
        <v>0</v>
      </c>
      <c r="I158" s="45">
        <f t="shared" si="501"/>
        <v>0</v>
      </c>
      <c r="J158" s="45">
        <f t="shared" si="501"/>
        <v>0</v>
      </c>
      <c r="K158" s="45">
        <f t="shared" si="501"/>
        <v>0</v>
      </c>
      <c r="L158" s="45">
        <f t="shared" si="501"/>
        <v>0</v>
      </c>
      <c r="M158" s="45">
        <f t="shared" si="501"/>
        <v>0</v>
      </c>
      <c r="N158" s="45">
        <f t="shared" si="501"/>
        <v>0</v>
      </c>
      <c r="O158" s="45">
        <f t="shared" si="501"/>
        <v>0</v>
      </c>
      <c r="P158" s="46">
        <f t="shared" si="501"/>
        <v>0</v>
      </c>
      <c r="Q158" s="45">
        <f t="shared" si="501"/>
        <v>0</v>
      </c>
      <c r="R158" s="45">
        <f t="shared" si="501"/>
        <v>0</v>
      </c>
      <c r="S158" s="45">
        <f t="shared" si="501"/>
        <v>0</v>
      </c>
      <c r="T158" s="45">
        <f t="shared" si="501"/>
        <v>0</v>
      </c>
      <c r="U158" s="45">
        <f t="shared" si="501"/>
        <v>0</v>
      </c>
      <c r="V158" s="45">
        <f t="shared" si="501"/>
        <v>0</v>
      </c>
      <c r="W158" s="45">
        <f t="shared" si="501"/>
        <v>0</v>
      </c>
      <c r="X158" s="45">
        <f t="shared" si="501"/>
        <v>0</v>
      </c>
      <c r="Y158" s="45">
        <f t="shared" si="501"/>
        <v>0</v>
      </c>
      <c r="Z158" s="45">
        <f t="shared" si="501"/>
        <v>0</v>
      </c>
      <c r="AA158" s="45">
        <f t="shared" si="501"/>
        <v>0</v>
      </c>
      <c r="AB158" s="46">
        <f t="shared" si="501"/>
        <v>0</v>
      </c>
      <c r="AC158" s="45">
        <f t="shared" si="501"/>
        <v>0</v>
      </c>
      <c r="AD158" s="45">
        <f t="shared" si="501"/>
        <v>0</v>
      </c>
      <c r="AE158" s="45">
        <f t="shared" si="501"/>
        <v>0</v>
      </c>
      <c r="AF158" s="45">
        <f t="shared" si="501"/>
        <v>0</v>
      </c>
      <c r="AG158" s="45">
        <f t="shared" si="501"/>
        <v>0</v>
      </c>
      <c r="AH158" s="45">
        <f t="shared" si="501"/>
        <v>0</v>
      </c>
      <c r="AI158" s="45">
        <f t="shared" si="501"/>
        <v>0</v>
      </c>
      <c r="AJ158" s="45">
        <f t="shared" si="501"/>
        <v>0</v>
      </c>
      <c r="AK158" s="45">
        <f t="shared" si="501"/>
        <v>0</v>
      </c>
      <c r="AL158" s="45">
        <f t="shared" ref="AL158:BQ158" si="502">IF(AL4="Actual",(AL157/(AL17*12)*365),AK158)</f>
        <v>0</v>
      </c>
      <c r="AM158" s="45">
        <f t="shared" si="502"/>
        <v>0</v>
      </c>
      <c r="AN158" s="46">
        <f t="shared" si="502"/>
        <v>0</v>
      </c>
      <c r="AO158" s="45">
        <f t="shared" si="502"/>
        <v>0</v>
      </c>
      <c r="AP158" s="45">
        <f t="shared" si="502"/>
        <v>0</v>
      </c>
      <c r="AQ158" s="45">
        <f t="shared" si="502"/>
        <v>0</v>
      </c>
      <c r="AR158" s="45">
        <f t="shared" si="502"/>
        <v>0</v>
      </c>
      <c r="AS158" s="45">
        <f t="shared" si="502"/>
        <v>0</v>
      </c>
      <c r="AT158" s="45">
        <f t="shared" si="502"/>
        <v>0</v>
      </c>
      <c r="AU158" s="45">
        <f t="shared" si="502"/>
        <v>0</v>
      </c>
      <c r="AV158" s="45">
        <f t="shared" si="502"/>
        <v>0</v>
      </c>
      <c r="AW158" s="45">
        <f t="shared" si="502"/>
        <v>0</v>
      </c>
      <c r="AX158" s="45">
        <f t="shared" si="502"/>
        <v>0</v>
      </c>
      <c r="AY158" s="45">
        <f t="shared" si="502"/>
        <v>0</v>
      </c>
      <c r="AZ158" s="46">
        <f t="shared" si="502"/>
        <v>0</v>
      </c>
      <c r="BA158" s="45">
        <f t="shared" si="502"/>
        <v>0</v>
      </c>
      <c r="BB158" s="45">
        <f t="shared" si="502"/>
        <v>0</v>
      </c>
      <c r="BC158" s="45">
        <f t="shared" si="502"/>
        <v>0</v>
      </c>
      <c r="BD158" s="45">
        <f t="shared" si="502"/>
        <v>0</v>
      </c>
      <c r="BE158" s="45">
        <f t="shared" si="502"/>
        <v>0</v>
      </c>
      <c r="BF158" s="45">
        <f t="shared" si="502"/>
        <v>0</v>
      </c>
      <c r="BG158" s="45">
        <f t="shared" si="502"/>
        <v>0</v>
      </c>
      <c r="BH158" s="45">
        <f t="shared" si="502"/>
        <v>0</v>
      </c>
      <c r="BI158" s="45">
        <f t="shared" si="502"/>
        <v>0</v>
      </c>
      <c r="BJ158" s="45">
        <f t="shared" si="502"/>
        <v>0</v>
      </c>
      <c r="BK158" s="45">
        <f t="shared" si="502"/>
        <v>0</v>
      </c>
      <c r="BL158" s="46">
        <f t="shared" si="502"/>
        <v>0</v>
      </c>
      <c r="BM158" s="45">
        <f t="shared" si="502"/>
        <v>0</v>
      </c>
      <c r="BN158" s="45">
        <f t="shared" si="502"/>
        <v>0</v>
      </c>
      <c r="BO158" s="45">
        <f t="shared" si="502"/>
        <v>0</v>
      </c>
      <c r="BP158" s="45">
        <f t="shared" si="502"/>
        <v>0</v>
      </c>
      <c r="BQ158" s="45">
        <f t="shared" si="502"/>
        <v>0</v>
      </c>
      <c r="BR158" s="45">
        <f t="shared" ref="BR158:BX158" si="503">IF(BR4="Actual",(BR157/(BR17*12)*365),BQ158)</f>
        <v>0</v>
      </c>
      <c r="BS158" s="45">
        <f t="shared" si="503"/>
        <v>0</v>
      </c>
      <c r="BT158" s="45">
        <f t="shared" si="503"/>
        <v>0</v>
      </c>
      <c r="BU158" s="45">
        <f t="shared" si="503"/>
        <v>0</v>
      </c>
      <c r="BV158" s="45">
        <f t="shared" si="503"/>
        <v>0</v>
      </c>
      <c r="BW158" s="45">
        <f t="shared" si="503"/>
        <v>0</v>
      </c>
      <c r="BX158" s="46">
        <f t="shared" si="503"/>
        <v>0</v>
      </c>
      <c r="BY158" s="634"/>
      <c r="BZ158" s="166"/>
      <c r="CA158" s="167"/>
      <c r="CB158" s="167"/>
      <c r="CC158" s="167"/>
      <c r="CD158" s="167"/>
      <c r="CE158" s="46"/>
      <c r="CF158" s="163"/>
    </row>
    <row r="159" spans="2:84" s="44" customFormat="1" ht="9" customHeight="1" x14ac:dyDescent="0.3">
      <c r="B159" s="605"/>
      <c r="C159" s="605"/>
      <c r="D159" s="605"/>
      <c r="E159" s="144"/>
      <c r="F159" s="144"/>
      <c r="G159" s="144"/>
      <c r="H159" s="144"/>
      <c r="I159" s="144"/>
      <c r="J159" s="144"/>
      <c r="K159" s="144"/>
      <c r="L159" s="144"/>
      <c r="M159" s="144"/>
      <c r="N159" s="144"/>
      <c r="O159" s="144"/>
      <c r="P159" s="145"/>
      <c r="Q159" s="144"/>
      <c r="R159" s="144"/>
      <c r="S159" s="144"/>
      <c r="T159" s="144"/>
      <c r="U159" s="144"/>
      <c r="V159" s="144"/>
      <c r="W159" s="144"/>
      <c r="X159" s="144"/>
      <c r="Y159" s="144"/>
      <c r="Z159" s="144"/>
      <c r="AA159" s="144"/>
      <c r="AB159" s="145"/>
      <c r="AC159" s="144"/>
      <c r="AD159" s="144"/>
      <c r="AE159" s="144"/>
      <c r="AF159" s="144"/>
      <c r="AG159" s="144"/>
      <c r="AH159" s="144"/>
      <c r="AI159" s="144"/>
      <c r="AJ159" s="144"/>
      <c r="AK159" s="144"/>
      <c r="AL159" s="144"/>
      <c r="AM159" s="144"/>
      <c r="AN159" s="145"/>
      <c r="AO159" s="144"/>
      <c r="AP159" s="144"/>
      <c r="AQ159" s="144"/>
      <c r="AR159" s="144"/>
      <c r="AS159" s="144"/>
      <c r="AT159" s="144"/>
      <c r="AU159" s="144"/>
      <c r="AV159" s="144"/>
      <c r="AW159" s="144"/>
      <c r="AX159" s="144"/>
      <c r="AY159" s="144"/>
      <c r="AZ159" s="145"/>
      <c r="BA159" s="144"/>
      <c r="BB159" s="144"/>
      <c r="BC159" s="144"/>
      <c r="BD159" s="144"/>
      <c r="BE159" s="144"/>
      <c r="BF159" s="144"/>
      <c r="BG159" s="144"/>
      <c r="BH159" s="144"/>
      <c r="BI159" s="144"/>
      <c r="BJ159" s="144"/>
      <c r="BK159" s="144"/>
      <c r="BL159" s="145"/>
      <c r="BM159" s="144"/>
      <c r="BN159" s="144"/>
      <c r="BO159" s="144"/>
      <c r="BP159" s="144"/>
      <c r="BQ159" s="144"/>
      <c r="BR159" s="144"/>
      <c r="BS159" s="144"/>
      <c r="BT159" s="144"/>
      <c r="BU159" s="144"/>
      <c r="BV159" s="144"/>
      <c r="BW159" s="144"/>
      <c r="BX159" s="145"/>
      <c r="BY159" s="634"/>
      <c r="BZ159" s="635"/>
      <c r="CA159" s="634"/>
      <c r="CB159" s="634"/>
      <c r="CC159" s="634"/>
      <c r="CD159" s="634"/>
      <c r="CE159" s="145"/>
      <c r="CF159" s="163"/>
    </row>
    <row r="160" spans="2:84" s="44" customFormat="1" ht="12.75" customHeight="1" x14ac:dyDescent="0.3">
      <c r="B160" s="605" t="s">
        <v>230</v>
      </c>
      <c r="C160" s="222"/>
      <c r="D160" s="605"/>
      <c r="E160" s="3">
        <f t="shared" ref="E160:AJ160" si="504">IF(E4="Actual",INDEX(E$94:E$150,MATCH($B$160,$B$94:$B$150,0),1),+E41*E161)</f>
        <v>0</v>
      </c>
      <c r="F160" s="3">
        <f t="shared" si="504"/>
        <v>0</v>
      </c>
      <c r="G160" s="3">
        <f t="shared" si="504"/>
        <v>0</v>
      </c>
      <c r="H160" s="3">
        <f t="shared" si="504"/>
        <v>0</v>
      </c>
      <c r="I160" s="3">
        <f t="shared" si="504"/>
        <v>0</v>
      </c>
      <c r="J160" s="3">
        <f t="shared" si="504"/>
        <v>0</v>
      </c>
      <c r="K160" s="3">
        <f t="shared" si="504"/>
        <v>0</v>
      </c>
      <c r="L160" s="3">
        <f t="shared" si="504"/>
        <v>0</v>
      </c>
      <c r="M160" s="3">
        <f t="shared" si="504"/>
        <v>0</v>
      </c>
      <c r="N160" s="3">
        <f t="shared" si="504"/>
        <v>0</v>
      </c>
      <c r="O160" s="3">
        <f t="shared" si="504"/>
        <v>0</v>
      </c>
      <c r="P160" s="16">
        <f t="shared" si="504"/>
        <v>0</v>
      </c>
      <c r="Q160" s="3">
        <f t="shared" si="504"/>
        <v>0</v>
      </c>
      <c r="R160" s="3">
        <f t="shared" si="504"/>
        <v>0</v>
      </c>
      <c r="S160" s="3">
        <f t="shared" si="504"/>
        <v>0</v>
      </c>
      <c r="T160" s="3">
        <f t="shared" si="504"/>
        <v>0</v>
      </c>
      <c r="U160" s="3">
        <f t="shared" si="504"/>
        <v>0</v>
      </c>
      <c r="V160" s="3">
        <f t="shared" si="504"/>
        <v>0</v>
      </c>
      <c r="W160" s="3">
        <f t="shared" si="504"/>
        <v>0</v>
      </c>
      <c r="X160" s="3">
        <f t="shared" si="504"/>
        <v>0</v>
      </c>
      <c r="Y160" s="3">
        <f t="shared" si="504"/>
        <v>0</v>
      </c>
      <c r="Z160" s="3">
        <f t="shared" si="504"/>
        <v>0</v>
      </c>
      <c r="AA160" s="3">
        <f t="shared" si="504"/>
        <v>0</v>
      </c>
      <c r="AB160" s="16">
        <f t="shared" si="504"/>
        <v>0</v>
      </c>
      <c r="AC160" s="3">
        <f t="shared" si="504"/>
        <v>0</v>
      </c>
      <c r="AD160" s="3">
        <f t="shared" si="504"/>
        <v>0</v>
      </c>
      <c r="AE160" s="3">
        <f t="shared" si="504"/>
        <v>0</v>
      </c>
      <c r="AF160" s="3">
        <f t="shared" si="504"/>
        <v>0</v>
      </c>
      <c r="AG160" s="3">
        <f t="shared" si="504"/>
        <v>0</v>
      </c>
      <c r="AH160" s="3">
        <f t="shared" si="504"/>
        <v>0</v>
      </c>
      <c r="AI160" s="3">
        <f t="shared" si="504"/>
        <v>0</v>
      </c>
      <c r="AJ160" s="3">
        <f t="shared" si="504"/>
        <v>0</v>
      </c>
      <c r="AK160" s="3">
        <f t="shared" ref="AK160:BP160" si="505">IF(AK4="Actual",INDEX(AK$94:AK$150,MATCH($B$160,$B$94:$B$150,0),1),+AK41*AK161)</f>
        <v>0</v>
      </c>
      <c r="AL160" s="3">
        <f t="shared" si="505"/>
        <v>0</v>
      </c>
      <c r="AM160" s="3">
        <f t="shared" si="505"/>
        <v>0</v>
      </c>
      <c r="AN160" s="16">
        <f t="shared" si="505"/>
        <v>0</v>
      </c>
      <c r="AO160" s="3">
        <f t="shared" si="505"/>
        <v>0</v>
      </c>
      <c r="AP160" s="3">
        <f t="shared" si="505"/>
        <v>0</v>
      </c>
      <c r="AQ160" s="3">
        <f t="shared" si="505"/>
        <v>0</v>
      </c>
      <c r="AR160" s="3">
        <f t="shared" si="505"/>
        <v>0</v>
      </c>
      <c r="AS160" s="3">
        <f t="shared" si="505"/>
        <v>0</v>
      </c>
      <c r="AT160" s="3">
        <f t="shared" si="505"/>
        <v>0</v>
      </c>
      <c r="AU160" s="3">
        <f t="shared" si="505"/>
        <v>0</v>
      </c>
      <c r="AV160" s="3">
        <f t="shared" si="505"/>
        <v>0</v>
      </c>
      <c r="AW160" s="3">
        <f t="shared" si="505"/>
        <v>0</v>
      </c>
      <c r="AX160" s="3">
        <f t="shared" si="505"/>
        <v>0</v>
      </c>
      <c r="AY160" s="3">
        <f t="shared" si="505"/>
        <v>0</v>
      </c>
      <c r="AZ160" s="16">
        <f t="shared" si="505"/>
        <v>0</v>
      </c>
      <c r="BA160" s="3">
        <f t="shared" si="505"/>
        <v>0</v>
      </c>
      <c r="BB160" s="3">
        <f t="shared" si="505"/>
        <v>0</v>
      </c>
      <c r="BC160" s="3">
        <f t="shared" si="505"/>
        <v>0</v>
      </c>
      <c r="BD160" s="3">
        <f t="shared" si="505"/>
        <v>0</v>
      </c>
      <c r="BE160" s="3">
        <f t="shared" si="505"/>
        <v>0</v>
      </c>
      <c r="BF160" s="3">
        <f t="shared" si="505"/>
        <v>0</v>
      </c>
      <c r="BG160" s="3">
        <f t="shared" si="505"/>
        <v>0</v>
      </c>
      <c r="BH160" s="3">
        <f t="shared" si="505"/>
        <v>0</v>
      </c>
      <c r="BI160" s="3">
        <f t="shared" si="505"/>
        <v>0</v>
      </c>
      <c r="BJ160" s="3">
        <f t="shared" si="505"/>
        <v>0</v>
      </c>
      <c r="BK160" s="3">
        <f t="shared" si="505"/>
        <v>0</v>
      </c>
      <c r="BL160" s="16">
        <f t="shared" si="505"/>
        <v>0</v>
      </c>
      <c r="BM160" s="3">
        <f t="shared" si="505"/>
        <v>0</v>
      </c>
      <c r="BN160" s="3">
        <f t="shared" si="505"/>
        <v>0</v>
      </c>
      <c r="BO160" s="3">
        <f t="shared" si="505"/>
        <v>0</v>
      </c>
      <c r="BP160" s="3">
        <f t="shared" si="505"/>
        <v>0</v>
      </c>
      <c r="BQ160" s="3">
        <f t="shared" ref="BQ160:BX160" si="506">IF(BQ4="Actual",INDEX(BQ$94:BQ$150,MATCH($B$160,$B$94:$B$150,0),1),+BQ41*BQ161)</f>
        <v>0</v>
      </c>
      <c r="BR160" s="3">
        <f t="shared" si="506"/>
        <v>0</v>
      </c>
      <c r="BS160" s="3">
        <f t="shared" si="506"/>
        <v>0</v>
      </c>
      <c r="BT160" s="3">
        <f t="shared" si="506"/>
        <v>0</v>
      </c>
      <c r="BU160" s="3">
        <f t="shared" si="506"/>
        <v>0</v>
      </c>
      <c r="BV160" s="3">
        <f t="shared" si="506"/>
        <v>0</v>
      </c>
      <c r="BW160" s="3">
        <f t="shared" si="506"/>
        <v>0</v>
      </c>
      <c r="BX160" s="16">
        <f t="shared" si="506"/>
        <v>0</v>
      </c>
      <c r="BY160" s="634"/>
      <c r="BZ160" s="168"/>
      <c r="CA160" s="159"/>
      <c r="CB160" s="159"/>
      <c r="CC160" s="159"/>
      <c r="CD160" s="159"/>
      <c r="CE160" s="16"/>
      <c r="CF160" s="163"/>
    </row>
    <row r="161" spans="2:84" s="44" customFormat="1" ht="12.75" customHeight="1" x14ac:dyDescent="0.3">
      <c r="B161" s="608" t="s">
        <v>258</v>
      </c>
      <c r="C161" s="608"/>
      <c r="D161" s="608"/>
      <c r="E161" s="47">
        <f>IF(E4="Actual",E160/E41,C161)</f>
        <v>0</v>
      </c>
      <c r="F161" s="47">
        <f t="shared" ref="F161:AK161" si="507">IF(F4="Actual",F160/F41,E161)</f>
        <v>0</v>
      </c>
      <c r="G161" s="47">
        <f t="shared" si="507"/>
        <v>0</v>
      </c>
      <c r="H161" s="47">
        <f t="shared" si="507"/>
        <v>0</v>
      </c>
      <c r="I161" s="47">
        <f t="shared" si="507"/>
        <v>0</v>
      </c>
      <c r="J161" s="47">
        <f t="shared" si="507"/>
        <v>0</v>
      </c>
      <c r="K161" s="47">
        <f t="shared" si="507"/>
        <v>0</v>
      </c>
      <c r="L161" s="47">
        <f t="shared" si="507"/>
        <v>0</v>
      </c>
      <c r="M161" s="47">
        <f t="shared" si="507"/>
        <v>0</v>
      </c>
      <c r="N161" s="47">
        <f t="shared" si="507"/>
        <v>0</v>
      </c>
      <c r="O161" s="47">
        <f t="shared" si="507"/>
        <v>0</v>
      </c>
      <c r="P161" s="48">
        <f t="shared" si="507"/>
        <v>0</v>
      </c>
      <c r="Q161" s="47">
        <f t="shared" si="507"/>
        <v>0</v>
      </c>
      <c r="R161" s="47">
        <f t="shared" si="507"/>
        <v>0</v>
      </c>
      <c r="S161" s="47">
        <f t="shared" si="507"/>
        <v>0</v>
      </c>
      <c r="T161" s="47">
        <f t="shared" si="507"/>
        <v>0</v>
      </c>
      <c r="U161" s="47">
        <f t="shared" si="507"/>
        <v>0</v>
      </c>
      <c r="V161" s="47">
        <f t="shared" si="507"/>
        <v>0</v>
      </c>
      <c r="W161" s="47">
        <f t="shared" si="507"/>
        <v>0</v>
      </c>
      <c r="X161" s="47">
        <f t="shared" si="507"/>
        <v>0</v>
      </c>
      <c r="Y161" s="47">
        <f t="shared" si="507"/>
        <v>0</v>
      </c>
      <c r="Z161" s="47">
        <f t="shared" si="507"/>
        <v>0</v>
      </c>
      <c r="AA161" s="47">
        <f t="shared" si="507"/>
        <v>0</v>
      </c>
      <c r="AB161" s="48">
        <f t="shared" si="507"/>
        <v>0</v>
      </c>
      <c r="AC161" s="47">
        <f t="shared" si="507"/>
        <v>0</v>
      </c>
      <c r="AD161" s="47">
        <f t="shared" si="507"/>
        <v>0</v>
      </c>
      <c r="AE161" s="47">
        <f t="shared" si="507"/>
        <v>0</v>
      </c>
      <c r="AF161" s="47">
        <f t="shared" si="507"/>
        <v>0</v>
      </c>
      <c r="AG161" s="47">
        <f t="shared" si="507"/>
        <v>0</v>
      </c>
      <c r="AH161" s="47">
        <f t="shared" si="507"/>
        <v>0</v>
      </c>
      <c r="AI161" s="47">
        <f t="shared" si="507"/>
        <v>0</v>
      </c>
      <c r="AJ161" s="47">
        <f t="shared" si="507"/>
        <v>0</v>
      </c>
      <c r="AK161" s="47">
        <f t="shared" si="507"/>
        <v>0</v>
      </c>
      <c r="AL161" s="47">
        <f t="shared" ref="AL161:BQ161" si="508">IF(AL4="Actual",AL160/AL41,AK161)</f>
        <v>0</v>
      </c>
      <c r="AM161" s="47">
        <f t="shared" si="508"/>
        <v>0</v>
      </c>
      <c r="AN161" s="48">
        <f t="shared" si="508"/>
        <v>0</v>
      </c>
      <c r="AO161" s="47">
        <f t="shared" si="508"/>
        <v>0</v>
      </c>
      <c r="AP161" s="47">
        <f t="shared" si="508"/>
        <v>0</v>
      </c>
      <c r="AQ161" s="47">
        <f t="shared" si="508"/>
        <v>0</v>
      </c>
      <c r="AR161" s="47">
        <f t="shared" si="508"/>
        <v>0</v>
      </c>
      <c r="AS161" s="47">
        <f t="shared" si="508"/>
        <v>0</v>
      </c>
      <c r="AT161" s="47">
        <f t="shared" si="508"/>
        <v>0</v>
      </c>
      <c r="AU161" s="47">
        <f t="shared" si="508"/>
        <v>0</v>
      </c>
      <c r="AV161" s="47">
        <f t="shared" si="508"/>
        <v>0</v>
      </c>
      <c r="AW161" s="47">
        <f t="shared" si="508"/>
        <v>0</v>
      </c>
      <c r="AX161" s="47">
        <f t="shared" si="508"/>
        <v>0</v>
      </c>
      <c r="AY161" s="47">
        <f t="shared" si="508"/>
        <v>0</v>
      </c>
      <c r="AZ161" s="48">
        <f t="shared" si="508"/>
        <v>0</v>
      </c>
      <c r="BA161" s="47">
        <f t="shared" si="508"/>
        <v>0</v>
      </c>
      <c r="BB161" s="47">
        <f t="shared" si="508"/>
        <v>0</v>
      </c>
      <c r="BC161" s="47">
        <f t="shared" si="508"/>
        <v>0</v>
      </c>
      <c r="BD161" s="47">
        <f t="shared" si="508"/>
        <v>0</v>
      </c>
      <c r="BE161" s="47">
        <f t="shared" si="508"/>
        <v>0</v>
      </c>
      <c r="BF161" s="47">
        <f t="shared" si="508"/>
        <v>0</v>
      </c>
      <c r="BG161" s="47">
        <f t="shared" si="508"/>
        <v>0</v>
      </c>
      <c r="BH161" s="47">
        <f t="shared" si="508"/>
        <v>0</v>
      </c>
      <c r="BI161" s="47">
        <f t="shared" si="508"/>
        <v>0</v>
      </c>
      <c r="BJ161" s="47">
        <f t="shared" si="508"/>
        <v>0</v>
      </c>
      <c r="BK161" s="47">
        <f t="shared" si="508"/>
        <v>0</v>
      </c>
      <c r="BL161" s="48">
        <f t="shared" si="508"/>
        <v>0</v>
      </c>
      <c r="BM161" s="47">
        <f t="shared" si="508"/>
        <v>0</v>
      </c>
      <c r="BN161" s="47">
        <f t="shared" si="508"/>
        <v>0</v>
      </c>
      <c r="BO161" s="47">
        <f t="shared" si="508"/>
        <v>0</v>
      </c>
      <c r="BP161" s="47">
        <f t="shared" si="508"/>
        <v>0</v>
      </c>
      <c r="BQ161" s="47">
        <f t="shared" si="508"/>
        <v>0</v>
      </c>
      <c r="BR161" s="47">
        <f t="shared" ref="BR161:BX161" si="509">IF(BR4="Actual",BR160/BR41,BQ161)</f>
        <v>0</v>
      </c>
      <c r="BS161" s="47">
        <f t="shared" si="509"/>
        <v>0</v>
      </c>
      <c r="BT161" s="47">
        <f t="shared" si="509"/>
        <v>0</v>
      </c>
      <c r="BU161" s="47">
        <f t="shared" si="509"/>
        <v>0</v>
      </c>
      <c r="BV161" s="47">
        <f t="shared" si="509"/>
        <v>0</v>
      </c>
      <c r="BW161" s="47">
        <f t="shared" si="509"/>
        <v>0</v>
      </c>
      <c r="BX161" s="48">
        <f t="shared" si="509"/>
        <v>0</v>
      </c>
      <c r="BY161" s="634"/>
      <c r="BZ161" s="169"/>
      <c r="CA161" s="170"/>
      <c r="CB161" s="170"/>
      <c r="CC161" s="170"/>
      <c r="CD161" s="170"/>
      <c r="CE161" s="48"/>
      <c r="CF161" s="163"/>
    </row>
    <row r="162" spans="2:84" s="44" customFormat="1" ht="9" customHeight="1" x14ac:dyDescent="0.3">
      <c r="B162" s="605"/>
      <c r="C162" s="605"/>
      <c r="D162" s="605"/>
      <c r="E162" s="3"/>
      <c r="F162" s="3"/>
      <c r="G162" s="3"/>
      <c r="H162" s="3"/>
      <c r="I162" s="3"/>
      <c r="J162" s="3"/>
      <c r="K162" s="3"/>
      <c r="L162" s="3"/>
      <c r="M162" s="3"/>
      <c r="N162" s="3"/>
      <c r="O162" s="3"/>
      <c r="P162" s="16"/>
      <c r="Q162" s="3"/>
      <c r="R162" s="3"/>
      <c r="S162" s="3"/>
      <c r="T162" s="3"/>
      <c r="U162" s="3"/>
      <c r="V162" s="3"/>
      <c r="W162" s="3"/>
      <c r="X162" s="3"/>
      <c r="Y162" s="3"/>
      <c r="Z162" s="3"/>
      <c r="AA162" s="3"/>
      <c r="AB162" s="16"/>
      <c r="AC162" s="3"/>
      <c r="AD162" s="3"/>
      <c r="AE162" s="3"/>
      <c r="AF162" s="3"/>
      <c r="AG162" s="3"/>
      <c r="AH162" s="3"/>
      <c r="AI162" s="3"/>
      <c r="AJ162" s="3"/>
      <c r="AK162" s="3"/>
      <c r="AL162" s="3"/>
      <c r="AM162" s="3"/>
      <c r="AN162" s="16"/>
      <c r="AO162" s="3"/>
      <c r="AP162" s="3"/>
      <c r="AQ162" s="3"/>
      <c r="AR162" s="3"/>
      <c r="AS162" s="3"/>
      <c r="AT162" s="3"/>
      <c r="AU162" s="3"/>
      <c r="AV162" s="3"/>
      <c r="AW162" s="3"/>
      <c r="AX162" s="3"/>
      <c r="AY162" s="3"/>
      <c r="AZ162" s="16"/>
      <c r="BA162" s="3"/>
      <c r="BB162" s="3"/>
      <c r="BC162" s="3"/>
      <c r="BD162" s="3"/>
      <c r="BE162" s="3"/>
      <c r="BF162" s="3"/>
      <c r="BG162" s="3"/>
      <c r="BH162" s="3"/>
      <c r="BI162" s="3"/>
      <c r="BJ162" s="3"/>
      <c r="BK162" s="3"/>
      <c r="BL162" s="16"/>
      <c r="BM162" s="3"/>
      <c r="BN162" s="3"/>
      <c r="BO162" s="3"/>
      <c r="BP162" s="3"/>
      <c r="BQ162" s="3"/>
      <c r="BR162" s="3"/>
      <c r="BS162" s="3"/>
      <c r="BT162" s="3"/>
      <c r="BU162" s="3"/>
      <c r="BV162" s="3"/>
      <c r="BW162" s="3"/>
      <c r="BX162" s="16"/>
      <c r="BY162" s="634"/>
      <c r="BZ162" s="635"/>
      <c r="CA162" s="634"/>
      <c r="CB162" s="634"/>
      <c r="CC162" s="634"/>
      <c r="CD162" s="634"/>
      <c r="CE162" s="145"/>
      <c r="CF162" s="163"/>
    </row>
    <row r="163" spans="2:84" s="44" customFormat="1" ht="12.75" customHeight="1" x14ac:dyDescent="0.3">
      <c r="B163" s="605" t="s">
        <v>259</v>
      </c>
      <c r="C163" s="605"/>
      <c r="D163" s="605"/>
      <c r="E163" s="49" t="str">
        <f>IFERROR(IF(E4="Actual",INDEX(E$6:E$57,MATCH("Depreciation &amp; Amortization",$B$6:$B$57,0),1)/D17,D163),"")</f>
        <v/>
      </c>
      <c r="F163" s="49">
        <f t="shared" ref="F163:BQ163" si="510">IFERROR(IF(F4="Actual",INDEX(F$6:F$57,MATCH("Depreciation &amp; Amortization",$B$6:$B$57,0),1)/E17,E163),"")</f>
        <v>0</v>
      </c>
      <c r="G163" s="49">
        <f t="shared" si="510"/>
        <v>0</v>
      </c>
      <c r="H163" s="49">
        <f t="shared" si="510"/>
        <v>0</v>
      </c>
      <c r="I163" s="49">
        <f t="shared" si="510"/>
        <v>0</v>
      </c>
      <c r="J163" s="49">
        <f t="shared" si="510"/>
        <v>0</v>
      </c>
      <c r="K163" s="49">
        <f t="shared" si="510"/>
        <v>0</v>
      </c>
      <c r="L163" s="49">
        <f t="shared" si="510"/>
        <v>0</v>
      </c>
      <c r="M163" s="49">
        <f t="shared" si="510"/>
        <v>0</v>
      </c>
      <c r="N163" s="49">
        <f t="shared" si="510"/>
        <v>0</v>
      </c>
      <c r="O163" s="49">
        <f t="shared" si="510"/>
        <v>0</v>
      </c>
      <c r="P163" s="150">
        <f t="shared" si="510"/>
        <v>0</v>
      </c>
      <c r="Q163" s="49">
        <f t="shared" si="510"/>
        <v>0</v>
      </c>
      <c r="R163" s="49">
        <f t="shared" si="510"/>
        <v>0</v>
      </c>
      <c r="S163" s="49">
        <f t="shared" si="510"/>
        <v>0</v>
      </c>
      <c r="T163" s="49">
        <f t="shared" si="510"/>
        <v>0</v>
      </c>
      <c r="U163" s="49">
        <f t="shared" si="510"/>
        <v>0</v>
      </c>
      <c r="V163" s="49">
        <f t="shared" si="510"/>
        <v>0</v>
      </c>
      <c r="W163" s="49">
        <f t="shared" si="510"/>
        <v>0</v>
      </c>
      <c r="X163" s="49">
        <f t="shared" si="510"/>
        <v>0</v>
      </c>
      <c r="Y163" s="49">
        <f t="shared" si="510"/>
        <v>0</v>
      </c>
      <c r="Z163" s="49">
        <f t="shared" si="510"/>
        <v>0</v>
      </c>
      <c r="AA163" s="49">
        <f t="shared" si="510"/>
        <v>0</v>
      </c>
      <c r="AB163" s="150">
        <f t="shared" si="510"/>
        <v>0</v>
      </c>
      <c r="AC163" s="49">
        <f t="shared" si="510"/>
        <v>0</v>
      </c>
      <c r="AD163" s="49">
        <f t="shared" si="510"/>
        <v>0</v>
      </c>
      <c r="AE163" s="49">
        <f t="shared" si="510"/>
        <v>0</v>
      </c>
      <c r="AF163" s="49">
        <f t="shared" si="510"/>
        <v>0</v>
      </c>
      <c r="AG163" s="49">
        <f t="shared" si="510"/>
        <v>0</v>
      </c>
      <c r="AH163" s="49">
        <f t="shared" si="510"/>
        <v>0</v>
      </c>
      <c r="AI163" s="49">
        <f t="shared" si="510"/>
        <v>0</v>
      </c>
      <c r="AJ163" s="49">
        <f t="shared" si="510"/>
        <v>0</v>
      </c>
      <c r="AK163" s="49">
        <f t="shared" si="510"/>
        <v>0</v>
      </c>
      <c r="AL163" s="49">
        <f t="shared" si="510"/>
        <v>0</v>
      </c>
      <c r="AM163" s="49">
        <f t="shared" si="510"/>
        <v>0</v>
      </c>
      <c r="AN163" s="150">
        <f t="shared" si="510"/>
        <v>0</v>
      </c>
      <c r="AO163" s="49">
        <f t="shared" si="510"/>
        <v>0</v>
      </c>
      <c r="AP163" s="49">
        <f t="shared" si="510"/>
        <v>0</v>
      </c>
      <c r="AQ163" s="49">
        <f t="shared" si="510"/>
        <v>0</v>
      </c>
      <c r="AR163" s="49">
        <f t="shared" si="510"/>
        <v>0</v>
      </c>
      <c r="AS163" s="49">
        <f t="shared" si="510"/>
        <v>0</v>
      </c>
      <c r="AT163" s="49">
        <f t="shared" si="510"/>
        <v>0</v>
      </c>
      <c r="AU163" s="49">
        <f t="shared" si="510"/>
        <v>0</v>
      </c>
      <c r="AV163" s="49">
        <f t="shared" si="510"/>
        <v>0</v>
      </c>
      <c r="AW163" s="49">
        <f t="shared" si="510"/>
        <v>0</v>
      </c>
      <c r="AX163" s="49">
        <f t="shared" si="510"/>
        <v>0</v>
      </c>
      <c r="AY163" s="49">
        <f t="shared" si="510"/>
        <v>0</v>
      </c>
      <c r="AZ163" s="150">
        <f t="shared" si="510"/>
        <v>0</v>
      </c>
      <c r="BA163" s="49">
        <f t="shared" si="510"/>
        <v>0</v>
      </c>
      <c r="BB163" s="49">
        <f t="shared" si="510"/>
        <v>0</v>
      </c>
      <c r="BC163" s="49">
        <f t="shared" si="510"/>
        <v>0</v>
      </c>
      <c r="BD163" s="49">
        <f t="shared" si="510"/>
        <v>0</v>
      </c>
      <c r="BE163" s="49">
        <f t="shared" si="510"/>
        <v>0</v>
      </c>
      <c r="BF163" s="49">
        <f t="shared" si="510"/>
        <v>0</v>
      </c>
      <c r="BG163" s="49">
        <f t="shared" si="510"/>
        <v>0</v>
      </c>
      <c r="BH163" s="49">
        <f t="shared" si="510"/>
        <v>0</v>
      </c>
      <c r="BI163" s="49">
        <f t="shared" si="510"/>
        <v>0</v>
      </c>
      <c r="BJ163" s="49">
        <f t="shared" si="510"/>
        <v>0</v>
      </c>
      <c r="BK163" s="49">
        <f t="shared" si="510"/>
        <v>0</v>
      </c>
      <c r="BL163" s="150">
        <f t="shared" si="510"/>
        <v>0</v>
      </c>
      <c r="BM163" s="49">
        <f t="shared" si="510"/>
        <v>0</v>
      </c>
      <c r="BN163" s="49">
        <f t="shared" si="510"/>
        <v>0</v>
      </c>
      <c r="BO163" s="49">
        <f t="shared" si="510"/>
        <v>0</v>
      </c>
      <c r="BP163" s="49">
        <f t="shared" si="510"/>
        <v>0</v>
      </c>
      <c r="BQ163" s="49">
        <f t="shared" si="510"/>
        <v>0</v>
      </c>
      <c r="BR163" s="49">
        <f t="shared" ref="BR163:BX163" si="511">IFERROR(IF(BR4="Actual",INDEX(BR$6:BR$57,MATCH("Depreciation &amp; Amortization",$B$6:$B$57,0),1)/BQ17,BQ163),"")</f>
        <v>0</v>
      </c>
      <c r="BS163" s="49">
        <f t="shared" si="511"/>
        <v>0</v>
      </c>
      <c r="BT163" s="49">
        <f t="shared" si="511"/>
        <v>0</v>
      </c>
      <c r="BU163" s="49">
        <f t="shared" si="511"/>
        <v>0</v>
      </c>
      <c r="BV163" s="49">
        <f t="shared" si="511"/>
        <v>0</v>
      </c>
      <c r="BW163" s="49">
        <f t="shared" si="511"/>
        <v>0</v>
      </c>
      <c r="BX163" s="150">
        <f t="shared" si="511"/>
        <v>0</v>
      </c>
      <c r="BY163" s="634"/>
      <c r="BZ163" s="635"/>
      <c r="CA163" s="634"/>
      <c r="CB163" s="634"/>
      <c r="CC163" s="634"/>
      <c r="CD163" s="634"/>
      <c r="CE163" s="145"/>
      <c r="CF163" s="163"/>
    </row>
    <row r="164" spans="2:84" s="44" customFormat="1" ht="12.75" customHeight="1" x14ac:dyDescent="0.3">
      <c r="B164" s="605" t="s">
        <v>260</v>
      </c>
      <c r="C164" s="605"/>
      <c r="D164" s="605"/>
      <c r="E164" s="262">
        <f>IFERROR(-E75/E17,"")</f>
        <v>0</v>
      </c>
      <c r="F164" s="49">
        <f t="shared" ref="F164:AN164" si="512">IFERROR(-F75/F17,"")</f>
        <v>0</v>
      </c>
      <c r="G164" s="49">
        <f t="shared" si="512"/>
        <v>0</v>
      </c>
      <c r="H164" s="49">
        <f t="shared" si="512"/>
        <v>0</v>
      </c>
      <c r="I164" s="49">
        <f t="shared" si="512"/>
        <v>0</v>
      </c>
      <c r="J164" s="49">
        <f t="shared" si="512"/>
        <v>0</v>
      </c>
      <c r="K164" s="49">
        <f t="shared" si="512"/>
        <v>0</v>
      </c>
      <c r="L164" s="49">
        <f t="shared" si="512"/>
        <v>0</v>
      </c>
      <c r="M164" s="49">
        <f t="shared" si="512"/>
        <v>0</v>
      </c>
      <c r="N164" s="49">
        <f t="shared" si="512"/>
        <v>0</v>
      </c>
      <c r="O164" s="49">
        <f t="shared" si="512"/>
        <v>0</v>
      </c>
      <c r="P164" s="150">
        <f t="shared" si="512"/>
        <v>0</v>
      </c>
      <c r="Q164" s="49">
        <f t="shared" si="512"/>
        <v>0</v>
      </c>
      <c r="R164" s="49">
        <f t="shared" si="512"/>
        <v>0</v>
      </c>
      <c r="S164" s="49">
        <f t="shared" si="512"/>
        <v>0</v>
      </c>
      <c r="T164" s="49">
        <f t="shared" si="512"/>
        <v>2.3671571492644063E-2</v>
      </c>
      <c r="U164" s="49">
        <f t="shared" si="512"/>
        <v>0</v>
      </c>
      <c r="V164" s="49">
        <f t="shared" si="512"/>
        <v>0</v>
      </c>
      <c r="W164" s="49">
        <f t="shared" si="512"/>
        <v>0</v>
      </c>
      <c r="X164" s="49">
        <f t="shared" si="512"/>
        <v>0</v>
      </c>
      <c r="Y164" s="49">
        <f t="shared" si="512"/>
        <v>1.6474863517367367E-2</v>
      </c>
      <c r="Z164" s="49">
        <f t="shared" si="512"/>
        <v>0</v>
      </c>
      <c r="AA164" s="49">
        <f t="shared" si="512"/>
        <v>0</v>
      </c>
      <c r="AB164" s="150">
        <f t="shared" ref="AB164" si="513">IFERROR(-AB75/AB17,"")</f>
        <v>7.5825615146720537E-2</v>
      </c>
      <c r="AC164" s="49">
        <f t="shared" si="512"/>
        <v>0</v>
      </c>
      <c r="AD164" s="49">
        <f t="shared" si="512"/>
        <v>0</v>
      </c>
      <c r="AE164" s="49">
        <f t="shared" si="512"/>
        <v>0</v>
      </c>
      <c r="AF164" s="49">
        <f t="shared" si="512"/>
        <v>0</v>
      </c>
      <c r="AG164" s="49">
        <f t="shared" si="512"/>
        <v>0</v>
      </c>
      <c r="AH164" s="49">
        <f t="shared" si="512"/>
        <v>0</v>
      </c>
      <c r="AI164" s="49">
        <f t="shared" si="512"/>
        <v>0</v>
      </c>
      <c r="AJ164" s="49">
        <f t="shared" si="512"/>
        <v>0</v>
      </c>
      <c r="AK164" s="49">
        <f t="shared" si="512"/>
        <v>0</v>
      </c>
      <c r="AL164" s="49">
        <f t="shared" si="512"/>
        <v>0</v>
      </c>
      <c r="AM164" s="49">
        <f t="shared" si="512"/>
        <v>0</v>
      </c>
      <c r="AN164" s="150">
        <f t="shared" si="512"/>
        <v>0</v>
      </c>
      <c r="AO164" s="49"/>
      <c r="AP164" s="49"/>
      <c r="AQ164" s="49"/>
      <c r="AR164" s="49"/>
      <c r="AS164" s="49"/>
      <c r="AT164" s="49"/>
      <c r="AU164" s="49"/>
      <c r="AV164" s="49"/>
      <c r="AW164" s="49"/>
      <c r="AX164" s="49"/>
      <c r="AY164" s="49"/>
      <c r="AZ164" s="150"/>
      <c r="BA164" s="49"/>
      <c r="BB164" s="49"/>
      <c r="BC164" s="49"/>
      <c r="BD164" s="49"/>
      <c r="BE164" s="49"/>
      <c r="BF164" s="49"/>
      <c r="BG164" s="49"/>
      <c r="BH164" s="49"/>
      <c r="BI164" s="49"/>
      <c r="BJ164" s="49"/>
      <c r="BK164" s="49"/>
      <c r="BL164" s="150"/>
      <c r="BM164" s="49"/>
      <c r="BN164" s="49"/>
      <c r="BO164" s="49"/>
      <c r="BP164" s="49"/>
      <c r="BQ164" s="49"/>
      <c r="BR164" s="49"/>
      <c r="BS164" s="49"/>
      <c r="BT164" s="49"/>
      <c r="BU164" s="49"/>
      <c r="BV164" s="49"/>
      <c r="BW164" s="49"/>
      <c r="BX164" s="150"/>
      <c r="BY164" s="634"/>
      <c r="BZ164" s="635"/>
      <c r="CA164" s="634"/>
      <c r="CB164" s="634"/>
      <c r="CC164" s="634"/>
      <c r="CD164" s="634"/>
      <c r="CE164" s="145"/>
      <c r="CF164" s="163"/>
    </row>
    <row r="165" spans="2:84" s="44" customFormat="1" ht="9" customHeight="1" x14ac:dyDescent="0.3">
      <c r="B165" s="605"/>
      <c r="C165" s="605"/>
      <c r="D165" s="605"/>
      <c r="E165" s="3"/>
      <c r="F165" s="3"/>
      <c r="G165" s="3"/>
      <c r="H165" s="3"/>
      <c r="I165" s="3"/>
      <c r="J165" s="3"/>
      <c r="K165" s="3"/>
      <c r="L165" s="3"/>
      <c r="M165" s="3"/>
      <c r="N165" s="3"/>
      <c r="O165" s="3"/>
      <c r="P165" s="16"/>
      <c r="Q165" s="3"/>
      <c r="R165" s="3"/>
      <c r="S165" s="3"/>
      <c r="T165" s="3"/>
      <c r="U165" s="3"/>
      <c r="V165" s="3"/>
      <c r="W165" s="3"/>
      <c r="X165" s="3"/>
      <c r="Y165" s="3"/>
      <c r="Z165" s="3"/>
      <c r="AA165" s="3"/>
      <c r="AB165" s="16"/>
      <c r="AC165" s="3"/>
      <c r="AD165" s="3"/>
      <c r="AE165" s="3"/>
      <c r="AF165" s="3"/>
      <c r="AG165" s="3"/>
      <c r="AH165" s="3"/>
      <c r="AI165" s="3"/>
      <c r="AJ165" s="3"/>
      <c r="AK165" s="3"/>
      <c r="AL165" s="3"/>
      <c r="AM165" s="3"/>
      <c r="AN165" s="16"/>
      <c r="AO165" s="3"/>
      <c r="AP165" s="3"/>
      <c r="AQ165" s="3"/>
      <c r="AR165" s="3"/>
      <c r="AS165" s="3"/>
      <c r="AT165" s="3"/>
      <c r="AU165" s="3"/>
      <c r="AV165" s="3"/>
      <c r="AW165" s="3"/>
      <c r="AX165" s="3"/>
      <c r="AY165" s="3"/>
      <c r="AZ165" s="16"/>
      <c r="BA165" s="3"/>
      <c r="BB165" s="3"/>
      <c r="BC165" s="3"/>
      <c r="BD165" s="3"/>
      <c r="BE165" s="3"/>
      <c r="BF165" s="3"/>
      <c r="BG165" s="3"/>
      <c r="BH165" s="3"/>
      <c r="BI165" s="3"/>
      <c r="BJ165" s="3"/>
      <c r="BK165" s="3"/>
      <c r="BL165" s="16"/>
      <c r="BM165" s="3"/>
      <c r="BN165" s="3"/>
      <c r="BO165" s="3"/>
      <c r="BP165" s="3"/>
      <c r="BQ165" s="3"/>
      <c r="BR165" s="3"/>
      <c r="BS165" s="3"/>
      <c r="BT165" s="3"/>
      <c r="BU165" s="3"/>
      <c r="BV165" s="3"/>
      <c r="BW165" s="3"/>
      <c r="BX165" s="16"/>
      <c r="BY165" s="634"/>
      <c r="BZ165" s="635"/>
      <c r="CA165" s="634"/>
      <c r="CB165" s="634"/>
      <c r="CC165" s="634"/>
      <c r="CD165" s="634"/>
      <c r="CE165" s="145"/>
      <c r="CF165" s="163"/>
    </row>
    <row r="166" spans="2:84" s="44" customFormat="1" ht="12.75" customHeight="1" x14ac:dyDescent="0.3">
      <c r="B166" s="637" t="s">
        <v>261</v>
      </c>
      <c r="C166" s="637"/>
      <c r="D166" s="637"/>
      <c r="E166" s="144"/>
      <c r="F166" s="144"/>
      <c r="G166" s="144"/>
      <c r="H166" s="144"/>
      <c r="I166" s="144"/>
      <c r="J166" s="144"/>
      <c r="K166" s="144"/>
      <c r="L166" s="144"/>
      <c r="M166" s="144"/>
      <c r="N166" s="144"/>
      <c r="O166" s="144"/>
      <c r="P166" s="145"/>
      <c r="Q166" s="144"/>
      <c r="R166" s="144"/>
      <c r="S166" s="144"/>
      <c r="T166" s="144"/>
      <c r="U166" s="144"/>
      <c r="V166" s="144"/>
      <c r="W166" s="144"/>
      <c r="X166" s="144"/>
      <c r="Y166" s="144"/>
      <c r="Z166" s="144"/>
      <c r="AA166" s="144"/>
      <c r="AB166" s="145"/>
      <c r="AC166" s="144"/>
      <c r="AD166" s="144"/>
      <c r="AE166" s="144"/>
      <c r="AF166" s="144"/>
      <c r="AG166" s="144"/>
      <c r="AH166" s="144"/>
      <c r="AI166" s="144"/>
      <c r="AJ166" s="144"/>
      <c r="AK166" s="144"/>
      <c r="AL166" s="144"/>
      <c r="AM166" s="144"/>
      <c r="AN166" s="145"/>
      <c r="AO166" s="144"/>
      <c r="AP166" s="144"/>
      <c r="AQ166" s="144"/>
      <c r="AR166" s="144"/>
      <c r="AS166" s="144"/>
      <c r="AT166" s="144"/>
      <c r="AU166" s="144"/>
      <c r="AV166" s="144"/>
      <c r="AW166" s="144"/>
      <c r="AX166" s="144"/>
      <c r="AY166" s="144"/>
      <c r="AZ166" s="145"/>
      <c r="BA166" s="144"/>
      <c r="BB166" s="144"/>
      <c r="BC166" s="144"/>
      <c r="BD166" s="144"/>
      <c r="BE166" s="144"/>
      <c r="BF166" s="144"/>
      <c r="BG166" s="144"/>
      <c r="BH166" s="144"/>
      <c r="BI166" s="144"/>
      <c r="BJ166" s="144"/>
      <c r="BK166" s="144"/>
      <c r="BL166" s="145"/>
      <c r="BM166" s="144"/>
      <c r="BN166" s="144"/>
      <c r="BO166" s="144"/>
      <c r="BP166" s="144"/>
      <c r="BQ166" s="144"/>
      <c r="BR166" s="144"/>
      <c r="BS166" s="144"/>
      <c r="BT166" s="144"/>
      <c r="BU166" s="144"/>
      <c r="BV166" s="144"/>
      <c r="BW166" s="144"/>
      <c r="BX166" s="145"/>
      <c r="BY166" s="634"/>
      <c r="BZ166" s="635"/>
      <c r="CA166" s="634"/>
      <c r="CB166" s="634"/>
      <c r="CC166" s="634"/>
      <c r="CD166" s="634"/>
      <c r="CE166" s="145"/>
      <c r="CF166" s="163"/>
    </row>
    <row r="167" spans="2:84" s="44" customFormat="1" ht="12.75" customHeight="1" x14ac:dyDescent="0.3">
      <c r="B167" s="144" t="s">
        <v>262</v>
      </c>
      <c r="C167" s="144"/>
      <c r="D167" s="144"/>
      <c r="E167" s="638">
        <f t="shared" ref="E167:AJ167" si="514">+E155*E98/E$17</f>
        <v>0</v>
      </c>
      <c r="F167" s="638">
        <f t="shared" si="514"/>
        <v>0</v>
      </c>
      <c r="G167" s="638">
        <f t="shared" si="514"/>
        <v>0</v>
      </c>
      <c r="H167" s="638">
        <f t="shared" si="514"/>
        <v>0</v>
      </c>
      <c r="I167" s="638">
        <f t="shared" si="514"/>
        <v>0</v>
      </c>
      <c r="J167" s="638">
        <f t="shared" si="514"/>
        <v>0</v>
      </c>
      <c r="K167" s="638">
        <f t="shared" si="514"/>
        <v>0</v>
      </c>
      <c r="L167" s="638">
        <f t="shared" si="514"/>
        <v>0</v>
      </c>
      <c r="M167" s="638">
        <f t="shared" si="514"/>
        <v>0</v>
      </c>
      <c r="N167" s="638">
        <f t="shared" si="514"/>
        <v>0</v>
      </c>
      <c r="O167" s="638">
        <f t="shared" si="514"/>
        <v>0</v>
      </c>
      <c r="P167" s="639">
        <f t="shared" si="514"/>
        <v>0</v>
      </c>
      <c r="Q167" s="638">
        <f t="shared" si="514"/>
        <v>0</v>
      </c>
      <c r="R167" s="638">
        <f t="shared" si="514"/>
        <v>0</v>
      </c>
      <c r="S167" s="638">
        <f t="shared" si="514"/>
        <v>0</v>
      </c>
      <c r="T167" s="638">
        <f t="shared" si="514"/>
        <v>0</v>
      </c>
      <c r="U167" s="638">
        <f t="shared" si="514"/>
        <v>0</v>
      </c>
      <c r="V167" s="638">
        <f t="shared" si="514"/>
        <v>0</v>
      </c>
      <c r="W167" s="638">
        <f t="shared" si="514"/>
        <v>0</v>
      </c>
      <c r="X167" s="638">
        <f t="shared" si="514"/>
        <v>0</v>
      </c>
      <c r="Y167" s="638">
        <f t="shared" si="514"/>
        <v>0</v>
      </c>
      <c r="Z167" s="638">
        <f t="shared" si="514"/>
        <v>0</v>
      </c>
      <c r="AA167" s="638">
        <f t="shared" si="514"/>
        <v>0</v>
      </c>
      <c r="AB167" s="639">
        <f t="shared" si="514"/>
        <v>0</v>
      </c>
      <c r="AC167" s="638">
        <f t="shared" si="514"/>
        <v>0</v>
      </c>
      <c r="AD167" s="638">
        <f t="shared" si="514"/>
        <v>0</v>
      </c>
      <c r="AE167" s="638">
        <f t="shared" si="514"/>
        <v>0</v>
      </c>
      <c r="AF167" s="638">
        <f t="shared" si="514"/>
        <v>0</v>
      </c>
      <c r="AG167" s="638">
        <f t="shared" si="514"/>
        <v>0</v>
      </c>
      <c r="AH167" s="638">
        <f t="shared" si="514"/>
        <v>0</v>
      </c>
      <c r="AI167" s="638">
        <f t="shared" si="514"/>
        <v>0</v>
      </c>
      <c r="AJ167" s="638">
        <f t="shared" si="514"/>
        <v>0</v>
      </c>
      <c r="AK167" s="638">
        <f t="shared" ref="AK167:BP167" si="515">+AK155*AK98/AK$17</f>
        <v>0</v>
      </c>
      <c r="AL167" s="638">
        <f t="shared" si="515"/>
        <v>0</v>
      </c>
      <c r="AM167" s="638">
        <f t="shared" si="515"/>
        <v>0</v>
      </c>
      <c r="AN167" s="639">
        <f t="shared" si="515"/>
        <v>0</v>
      </c>
      <c r="AO167" s="638">
        <f t="shared" si="515"/>
        <v>0</v>
      </c>
      <c r="AP167" s="638">
        <f t="shared" si="515"/>
        <v>0</v>
      </c>
      <c r="AQ167" s="638">
        <f t="shared" si="515"/>
        <v>0</v>
      </c>
      <c r="AR167" s="638">
        <f t="shared" si="515"/>
        <v>0</v>
      </c>
      <c r="AS167" s="638">
        <f t="shared" si="515"/>
        <v>0</v>
      </c>
      <c r="AT167" s="638">
        <f t="shared" si="515"/>
        <v>0</v>
      </c>
      <c r="AU167" s="638">
        <f t="shared" si="515"/>
        <v>0</v>
      </c>
      <c r="AV167" s="638">
        <f t="shared" si="515"/>
        <v>0</v>
      </c>
      <c r="AW167" s="638">
        <f t="shared" si="515"/>
        <v>0</v>
      </c>
      <c r="AX167" s="638">
        <f t="shared" si="515"/>
        <v>0</v>
      </c>
      <c r="AY167" s="638">
        <f t="shared" si="515"/>
        <v>0</v>
      </c>
      <c r="AZ167" s="639">
        <f t="shared" si="515"/>
        <v>0</v>
      </c>
      <c r="BA167" s="638">
        <f t="shared" si="515"/>
        <v>0</v>
      </c>
      <c r="BB167" s="638">
        <f t="shared" si="515"/>
        <v>0</v>
      </c>
      <c r="BC167" s="638">
        <f t="shared" si="515"/>
        <v>0</v>
      </c>
      <c r="BD167" s="638">
        <f t="shared" si="515"/>
        <v>0</v>
      </c>
      <c r="BE167" s="638">
        <f t="shared" si="515"/>
        <v>0</v>
      </c>
      <c r="BF167" s="638">
        <f t="shared" si="515"/>
        <v>0</v>
      </c>
      <c r="BG167" s="638">
        <f t="shared" si="515"/>
        <v>0</v>
      </c>
      <c r="BH167" s="638">
        <f t="shared" si="515"/>
        <v>0</v>
      </c>
      <c r="BI167" s="638">
        <f t="shared" si="515"/>
        <v>0</v>
      </c>
      <c r="BJ167" s="638">
        <f t="shared" si="515"/>
        <v>0</v>
      </c>
      <c r="BK167" s="638">
        <f t="shared" si="515"/>
        <v>0</v>
      </c>
      <c r="BL167" s="639">
        <f t="shared" si="515"/>
        <v>0</v>
      </c>
      <c r="BM167" s="638">
        <f t="shared" si="515"/>
        <v>0</v>
      </c>
      <c r="BN167" s="638">
        <f t="shared" si="515"/>
        <v>0</v>
      </c>
      <c r="BO167" s="638">
        <f t="shared" si="515"/>
        <v>0</v>
      </c>
      <c r="BP167" s="638">
        <f t="shared" si="515"/>
        <v>0</v>
      </c>
      <c r="BQ167" s="638">
        <f t="shared" ref="BQ167:BX167" si="516">+BQ155*BQ98/BQ$17</f>
        <v>0</v>
      </c>
      <c r="BR167" s="638">
        <f t="shared" si="516"/>
        <v>0</v>
      </c>
      <c r="BS167" s="638">
        <f t="shared" si="516"/>
        <v>0</v>
      </c>
      <c r="BT167" s="638">
        <f t="shared" si="516"/>
        <v>0</v>
      </c>
      <c r="BU167" s="638">
        <f t="shared" si="516"/>
        <v>0</v>
      </c>
      <c r="BV167" s="638">
        <f t="shared" si="516"/>
        <v>0</v>
      </c>
      <c r="BW167" s="638">
        <f t="shared" si="516"/>
        <v>0</v>
      </c>
      <c r="BX167" s="639">
        <f t="shared" si="516"/>
        <v>0</v>
      </c>
      <c r="BY167" s="634"/>
      <c r="BZ167" s="640"/>
      <c r="CA167" s="641"/>
      <c r="CB167" s="641"/>
      <c r="CC167" s="641"/>
      <c r="CD167" s="641"/>
      <c r="CE167" s="639"/>
      <c r="CF167" s="163"/>
    </row>
    <row r="168" spans="2:84" s="44" customFormat="1" ht="12.75" customHeight="1" x14ac:dyDescent="0.3">
      <c r="B168" s="144" t="s">
        <v>263</v>
      </c>
      <c r="C168" s="144"/>
      <c r="D168" s="144"/>
      <c r="E168" s="47">
        <f t="shared" ref="E168:AJ168" si="517">+E101/E$17</f>
        <v>5.3337588048976495E-3</v>
      </c>
      <c r="F168" s="47">
        <f t="shared" si="517"/>
        <v>5.7312581059960075E-3</v>
      </c>
      <c r="G168" s="47">
        <f t="shared" si="517"/>
        <v>4.4098343311860825E-3</v>
      </c>
      <c r="H168" s="47">
        <f t="shared" si="517"/>
        <v>4.0460184783635451E-3</v>
      </c>
      <c r="I168" s="47">
        <f t="shared" si="517"/>
        <v>4.1090922906449221E-3</v>
      </c>
      <c r="J168" s="47">
        <f t="shared" si="517"/>
        <v>4.2466261294068271E-3</v>
      </c>
      <c r="K168" s="47">
        <f t="shared" si="517"/>
        <v>3.8835056267532021E-3</v>
      </c>
      <c r="L168" s="47">
        <f t="shared" si="517"/>
        <v>3.6529535884384091E-3</v>
      </c>
      <c r="M168" s="47">
        <f t="shared" si="517"/>
        <v>3.7174484568429115E-3</v>
      </c>
      <c r="N168" s="47">
        <f t="shared" si="517"/>
        <v>2.8517146851501449E-3</v>
      </c>
      <c r="O168" s="47">
        <f t="shared" si="517"/>
        <v>3.6803758560582565E-3</v>
      </c>
      <c r="P168" s="48">
        <f t="shared" si="517"/>
        <v>3.8132909277581737E-3</v>
      </c>
      <c r="Q168" s="47">
        <f t="shared" si="517"/>
        <v>2.7717754499521807E-3</v>
      </c>
      <c r="R168" s="47">
        <f t="shared" si="517"/>
        <v>2.9969373802904839E-3</v>
      </c>
      <c r="S168" s="47">
        <f t="shared" si="517"/>
        <v>2.6711033142278124E-3</v>
      </c>
      <c r="T168" s="47">
        <f t="shared" si="517"/>
        <v>3.091115715125695E-3</v>
      </c>
      <c r="U168" s="47">
        <f t="shared" si="517"/>
        <v>2.8831419512486906E-3</v>
      </c>
      <c r="V168" s="47">
        <f t="shared" si="517"/>
        <v>3.2071240123503568E-3</v>
      </c>
      <c r="W168" s="47">
        <f t="shared" si="517"/>
        <v>2.1882916456788062E-3</v>
      </c>
      <c r="X168" s="47">
        <f t="shared" si="517"/>
        <v>2.7617367901994366E-3</v>
      </c>
      <c r="Y168" s="47">
        <f t="shared" si="517"/>
        <v>-4.4911178120176982E-2</v>
      </c>
      <c r="Z168" s="47">
        <f t="shared" si="517"/>
        <v>1.7606924011469604E-3</v>
      </c>
      <c r="AA168" s="47">
        <f t="shared" si="517"/>
        <v>2.5078057805642288E-3</v>
      </c>
      <c r="AB168" s="48">
        <f t="shared" si="517"/>
        <v>2.1110913884501417E-3</v>
      </c>
      <c r="AC168" s="47">
        <f t="shared" si="517"/>
        <v>9.0135400487117365E-2</v>
      </c>
      <c r="AD168" s="47">
        <f t="shared" si="517"/>
        <v>7.9744494185455969E-2</v>
      </c>
      <c r="AE168" s="47">
        <f t="shared" si="517"/>
        <v>7.5828573193744281E-2</v>
      </c>
      <c r="AF168" s="47">
        <f t="shared" si="517"/>
        <v>7.8569975117290594E-2</v>
      </c>
      <c r="AG168" s="47">
        <f t="shared" si="517"/>
        <v>6.9639043419346014E-2</v>
      </c>
      <c r="AH168" s="47">
        <f t="shared" si="517"/>
        <v>7.643138482808938E-2</v>
      </c>
      <c r="AI168" s="47">
        <f t="shared" si="517"/>
        <v>7.020405974552546E-2</v>
      </c>
      <c r="AJ168" s="47">
        <f t="shared" si="517"/>
        <v>7.2788899709923333E-2</v>
      </c>
      <c r="AK168" s="47">
        <f t="shared" ref="AK168:BP168" si="518">+AK101/AK$17</f>
        <v>6.9397511460807165E-2</v>
      </c>
      <c r="AL168" s="47">
        <f t="shared" si="518"/>
        <v>5.9495117125682236E-2</v>
      </c>
      <c r="AM168" s="47">
        <f t="shared" si="518"/>
        <v>6.4910874391711643E-2</v>
      </c>
      <c r="AN168" s="48">
        <f t="shared" si="518"/>
        <v>5.7838365168463995E-2</v>
      </c>
      <c r="AO168" s="47">
        <f t="shared" si="518"/>
        <v>5.3369033656110759E-2</v>
      </c>
      <c r="AP168" s="47">
        <f t="shared" si="518"/>
        <v>4.9286349240877499E-2</v>
      </c>
      <c r="AQ168" s="47">
        <f t="shared" si="518"/>
        <v>4.7578132011805378E-2</v>
      </c>
      <c r="AR168" s="47">
        <f t="shared" si="518"/>
        <v>4.806546067732579E-2</v>
      </c>
      <c r="AS168" s="47">
        <f t="shared" si="518"/>
        <v>4.4613196767408748E-2</v>
      </c>
      <c r="AT168" s="47">
        <f t="shared" si="518"/>
        <v>4.6590306948079467E-2</v>
      </c>
      <c r="AU168" s="47">
        <f t="shared" si="518"/>
        <v>4.4253604332849202E-2</v>
      </c>
      <c r="AV168" s="47">
        <f t="shared" si="518"/>
        <v>4.4557335368320551E-2</v>
      </c>
      <c r="AW168" s="47">
        <f t="shared" si="518"/>
        <v>4.2954057659966606E-2</v>
      </c>
      <c r="AX168" s="47">
        <f t="shared" si="518"/>
        <v>3.9124219505195304E-2</v>
      </c>
      <c r="AY168" s="47">
        <f t="shared" si="518"/>
        <v>4.0505456512103376E-2</v>
      </c>
      <c r="AZ168" s="48">
        <f t="shared" si="518"/>
        <v>3.7655845236039626E-2</v>
      </c>
      <c r="BA168" s="47">
        <f t="shared" si="518"/>
        <v>3.5758949782873209E-2</v>
      </c>
      <c r="BB168" s="47">
        <f t="shared" si="518"/>
        <v>3.3941616045578625E-2</v>
      </c>
      <c r="BC168" s="47">
        <f t="shared" si="518"/>
        <v>3.3047400194139757E-2</v>
      </c>
      <c r="BD168" s="47">
        <f t="shared" si="518"/>
        <v>3.3050808317527845E-2</v>
      </c>
      <c r="BE168" s="47">
        <f t="shared" si="518"/>
        <v>3.1443671231141654E-2</v>
      </c>
      <c r="BF168" s="47">
        <f t="shared" si="518"/>
        <v>3.2171524266315289E-2</v>
      </c>
      <c r="BG168" s="47">
        <f t="shared" si="518"/>
        <v>3.1118008467938215E-2</v>
      </c>
      <c r="BH168" s="47">
        <f t="shared" si="518"/>
        <v>3.1072482732869399E-2</v>
      </c>
      <c r="BI168" s="47">
        <f t="shared" si="518"/>
        <v>3.0236263266083044E-2</v>
      </c>
      <c r="BJ168" s="47">
        <f t="shared" si="518"/>
        <v>2.8418801548888012E-2</v>
      </c>
      <c r="BK168" s="47">
        <f t="shared" si="518"/>
        <v>2.8806699389726007E-2</v>
      </c>
      <c r="BL168" s="48">
        <f t="shared" si="518"/>
        <v>2.734541816546799E-2</v>
      </c>
      <c r="BM168" s="47">
        <f t="shared" si="518"/>
        <v>2.6354191858382652E-2</v>
      </c>
      <c r="BN168" s="47">
        <f t="shared" si="518"/>
        <v>2.538369239592534E-2</v>
      </c>
      <c r="BO168" s="47">
        <f t="shared" si="518"/>
        <v>2.4844094676141612E-2</v>
      </c>
      <c r="BP168" s="47">
        <f t="shared" si="518"/>
        <v>2.4736325906993779E-2</v>
      </c>
      <c r="BQ168" s="47">
        <f t="shared" ref="BQ168:BX168" si="519">+BQ101/BQ$17</f>
        <v>2.3880954250648359E-2</v>
      </c>
      <c r="BR168" s="47">
        <f t="shared" si="519"/>
        <v>2.4208801431299935E-2</v>
      </c>
      <c r="BS168" s="47">
        <f t="shared" si="519"/>
        <v>2.367820259444493E-2</v>
      </c>
      <c r="BT168" s="47">
        <f t="shared" si="519"/>
        <v>2.3635879349545957E-2</v>
      </c>
      <c r="BU168" s="47">
        <f t="shared" si="519"/>
        <v>2.3220656368750658E-2</v>
      </c>
      <c r="BV168" s="47">
        <f t="shared" si="519"/>
        <v>2.2290112047347266E-2</v>
      </c>
      <c r="BW168" s="47">
        <f t="shared" si="519"/>
        <v>2.2492031407261755E-2</v>
      </c>
      <c r="BX168" s="48">
        <f t="shared" si="519"/>
        <v>2.1721666513478139E-2</v>
      </c>
      <c r="BY168" s="634"/>
      <c r="BZ168" s="642"/>
      <c r="CA168" s="170"/>
      <c r="CB168" s="170"/>
      <c r="CC168" s="170"/>
      <c r="CD168" s="170"/>
      <c r="CE168" s="48"/>
      <c r="CF168" s="163"/>
    </row>
    <row r="169" spans="2:84" s="44" customFormat="1" ht="12.75" customHeight="1" x14ac:dyDescent="0.3">
      <c r="B169" s="144" t="s">
        <v>264</v>
      </c>
      <c r="C169" s="144"/>
      <c r="D169" s="144"/>
      <c r="E169" s="47">
        <f t="shared" ref="E169:AJ169" si="520">+E117/E$17</f>
        <v>0</v>
      </c>
      <c r="F169" s="47">
        <f t="shared" si="520"/>
        <v>0</v>
      </c>
      <c r="G169" s="47">
        <f t="shared" si="520"/>
        <v>0</v>
      </c>
      <c r="H169" s="47">
        <f t="shared" si="520"/>
        <v>0</v>
      </c>
      <c r="I169" s="47">
        <f t="shared" si="520"/>
        <v>0</v>
      </c>
      <c r="J169" s="47">
        <f t="shared" si="520"/>
        <v>0</v>
      </c>
      <c r="K169" s="47">
        <f t="shared" si="520"/>
        <v>0</v>
      </c>
      <c r="L169" s="47">
        <f t="shared" si="520"/>
        <v>0</v>
      </c>
      <c r="M169" s="47">
        <f t="shared" si="520"/>
        <v>0</v>
      </c>
      <c r="N169" s="47">
        <f t="shared" si="520"/>
        <v>0</v>
      </c>
      <c r="O169" s="47">
        <f t="shared" si="520"/>
        <v>0</v>
      </c>
      <c r="P169" s="48">
        <f t="shared" si="520"/>
        <v>0</v>
      </c>
      <c r="Q169" s="47">
        <f t="shared" si="520"/>
        <v>0</v>
      </c>
      <c r="R169" s="47">
        <f t="shared" si="520"/>
        <v>0</v>
      </c>
      <c r="S169" s="47">
        <f t="shared" si="520"/>
        <v>0</v>
      </c>
      <c r="T169" s="47">
        <f t="shared" si="520"/>
        <v>0</v>
      </c>
      <c r="U169" s="47">
        <f t="shared" si="520"/>
        <v>0</v>
      </c>
      <c r="V169" s="47">
        <f t="shared" si="520"/>
        <v>0</v>
      </c>
      <c r="W169" s="47">
        <f t="shared" si="520"/>
        <v>0</v>
      </c>
      <c r="X169" s="47">
        <f t="shared" si="520"/>
        <v>0</v>
      </c>
      <c r="Y169" s="47">
        <f t="shared" si="520"/>
        <v>0</v>
      </c>
      <c r="Z169" s="47">
        <f t="shared" si="520"/>
        <v>0</v>
      </c>
      <c r="AA169" s="47">
        <f t="shared" si="520"/>
        <v>0</v>
      </c>
      <c r="AB169" s="48">
        <f t="shared" si="520"/>
        <v>0</v>
      </c>
      <c r="AC169" s="47">
        <f t="shared" si="520"/>
        <v>0</v>
      </c>
      <c r="AD169" s="47">
        <f t="shared" si="520"/>
        <v>0</v>
      </c>
      <c r="AE169" s="47">
        <f t="shared" si="520"/>
        <v>0</v>
      </c>
      <c r="AF169" s="47">
        <f t="shared" si="520"/>
        <v>0</v>
      </c>
      <c r="AG169" s="47">
        <f t="shared" si="520"/>
        <v>0</v>
      </c>
      <c r="AH169" s="47">
        <f t="shared" si="520"/>
        <v>0</v>
      </c>
      <c r="AI169" s="47">
        <f t="shared" si="520"/>
        <v>0</v>
      </c>
      <c r="AJ169" s="47">
        <f t="shared" si="520"/>
        <v>0</v>
      </c>
      <c r="AK169" s="47">
        <f t="shared" ref="AK169:BP169" si="521">+AK117/AK$17</f>
        <v>0</v>
      </c>
      <c r="AL169" s="47">
        <f t="shared" si="521"/>
        <v>0</v>
      </c>
      <c r="AM169" s="47">
        <f t="shared" si="521"/>
        <v>0</v>
      </c>
      <c r="AN169" s="48">
        <f t="shared" si="521"/>
        <v>0</v>
      </c>
      <c r="AO169" s="47">
        <f t="shared" si="521"/>
        <v>0</v>
      </c>
      <c r="AP169" s="47">
        <f t="shared" si="521"/>
        <v>0</v>
      </c>
      <c r="AQ169" s="47">
        <f t="shared" si="521"/>
        <v>0</v>
      </c>
      <c r="AR169" s="47">
        <f t="shared" si="521"/>
        <v>0</v>
      </c>
      <c r="AS169" s="47">
        <f t="shared" si="521"/>
        <v>0</v>
      </c>
      <c r="AT169" s="47">
        <f t="shared" si="521"/>
        <v>0</v>
      </c>
      <c r="AU169" s="47">
        <f t="shared" si="521"/>
        <v>0</v>
      </c>
      <c r="AV169" s="47">
        <f t="shared" si="521"/>
        <v>0</v>
      </c>
      <c r="AW169" s="47">
        <f t="shared" si="521"/>
        <v>0</v>
      </c>
      <c r="AX169" s="47">
        <f t="shared" si="521"/>
        <v>0</v>
      </c>
      <c r="AY169" s="47">
        <f t="shared" si="521"/>
        <v>0</v>
      </c>
      <c r="AZ169" s="48">
        <f t="shared" si="521"/>
        <v>0</v>
      </c>
      <c r="BA169" s="47">
        <f t="shared" si="521"/>
        <v>0</v>
      </c>
      <c r="BB169" s="47">
        <f t="shared" si="521"/>
        <v>0</v>
      </c>
      <c r="BC169" s="47">
        <f t="shared" si="521"/>
        <v>0</v>
      </c>
      <c r="BD169" s="47">
        <f t="shared" si="521"/>
        <v>0</v>
      </c>
      <c r="BE169" s="47">
        <f t="shared" si="521"/>
        <v>0</v>
      </c>
      <c r="BF169" s="47">
        <f t="shared" si="521"/>
        <v>0</v>
      </c>
      <c r="BG169" s="47">
        <f t="shared" si="521"/>
        <v>0</v>
      </c>
      <c r="BH169" s="47">
        <f t="shared" si="521"/>
        <v>0</v>
      </c>
      <c r="BI169" s="47">
        <f t="shared" si="521"/>
        <v>0</v>
      </c>
      <c r="BJ169" s="47">
        <f t="shared" si="521"/>
        <v>0</v>
      </c>
      <c r="BK169" s="47">
        <f t="shared" si="521"/>
        <v>0</v>
      </c>
      <c r="BL169" s="48">
        <f t="shared" si="521"/>
        <v>0</v>
      </c>
      <c r="BM169" s="47">
        <f t="shared" si="521"/>
        <v>0</v>
      </c>
      <c r="BN169" s="47">
        <f t="shared" si="521"/>
        <v>0</v>
      </c>
      <c r="BO169" s="47">
        <f t="shared" si="521"/>
        <v>0</v>
      </c>
      <c r="BP169" s="47">
        <f t="shared" si="521"/>
        <v>0</v>
      </c>
      <c r="BQ169" s="47">
        <f t="shared" ref="BQ169:BX169" si="522">+BQ117/BQ$17</f>
        <v>0</v>
      </c>
      <c r="BR169" s="47">
        <f t="shared" si="522"/>
        <v>0</v>
      </c>
      <c r="BS169" s="47">
        <f t="shared" si="522"/>
        <v>0</v>
      </c>
      <c r="BT169" s="47">
        <f t="shared" si="522"/>
        <v>0</v>
      </c>
      <c r="BU169" s="47">
        <f t="shared" si="522"/>
        <v>0</v>
      </c>
      <c r="BV169" s="47">
        <f t="shared" si="522"/>
        <v>0</v>
      </c>
      <c r="BW169" s="47">
        <f t="shared" si="522"/>
        <v>0</v>
      </c>
      <c r="BX169" s="48">
        <f t="shared" si="522"/>
        <v>0</v>
      </c>
      <c r="BY169" s="634"/>
      <c r="BZ169" s="642"/>
      <c r="CA169" s="170"/>
      <c r="CB169" s="170"/>
      <c r="CC169" s="170"/>
      <c r="CD169" s="170"/>
      <c r="CE169" s="48"/>
      <c r="CF169" s="163"/>
    </row>
    <row r="170" spans="2:84" s="44" customFormat="1" ht="9" customHeight="1" x14ac:dyDescent="0.3">
      <c r="B170" s="144"/>
      <c r="C170" s="144"/>
      <c r="D170" s="144"/>
      <c r="E170" s="144"/>
      <c r="F170" s="144"/>
      <c r="G170" s="144"/>
      <c r="H170" s="144"/>
      <c r="I170" s="144"/>
      <c r="J170" s="144"/>
      <c r="K170" s="144"/>
      <c r="L170" s="144"/>
      <c r="M170" s="144"/>
      <c r="N170" s="144"/>
      <c r="O170" s="144"/>
      <c r="P170" s="145"/>
      <c r="Q170" s="144"/>
      <c r="R170" s="144"/>
      <c r="S170" s="144"/>
      <c r="T170" s="144"/>
      <c r="U170" s="144"/>
      <c r="V170" s="144"/>
      <c r="W170" s="144"/>
      <c r="X170" s="144"/>
      <c r="Y170" s="144"/>
      <c r="Z170" s="144"/>
      <c r="AA170" s="144"/>
      <c r="AB170" s="145"/>
      <c r="AC170" s="144"/>
      <c r="AD170" s="144"/>
      <c r="AE170" s="144"/>
      <c r="AF170" s="144"/>
      <c r="AG170" s="144"/>
      <c r="AH170" s="144"/>
      <c r="AI170" s="144"/>
      <c r="AJ170" s="144"/>
      <c r="AK170" s="144"/>
      <c r="AL170" s="144"/>
      <c r="AM170" s="144"/>
      <c r="AN170" s="145"/>
      <c r="AO170" s="144"/>
      <c r="AP170" s="144"/>
      <c r="AQ170" s="144"/>
      <c r="AR170" s="144"/>
      <c r="AS170" s="144"/>
      <c r="AT170" s="144"/>
      <c r="AU170" s="144"/>
      <c r="AV170" s="144"/>
      <c r="AW170" s="144"/>
      <c r="AX170" s="144"/>
      <c r="AY170" s="144"/>
      <c r="AZ170" s="145"/>
      <c r="BA170" s="144"/>
      <c r="BB170" s="144"/>
      <c r="BC170" s="144"/>
      <c r="BD170" s="144"/>
      <c r="BE170" s="144"/>
      <c r="BF170" s="144"/>
      <c r="BG170" s="144"/>
      <c r="BH170" s="144"/>
      <c r="BI170" s="144"/>
      <c r="BJ170" s="144"/>
      <c r="BK170" s="144"/>
      <c r="BL170" s="145"/>
      <c r="BM170" s="144"/>
      <c r="BN170" s="144"/>
      <c r="BO170" s="144"/>
      <c r="BP170" s="144"/>
      <c r="BQ170" s="144"/>
      <c r="BR170" s="144"/>
      <c r="BS170" s="144"/>
      <c r="BT170" s="144"/>
      <c r="BU170" s="144"/>
      <c r="BV170" s="144"/>
      <c r="BW170" s="144"/>
      <c r="BX170" s="145"/>
      <c r="BY170" s="634"/>
      <c r="BZ170" s="635"/>
      <c r="CA170" s="634"/>
      <c r="CB170" s="634"/>
      <c r="CC170" s="634"/>
      <c r="CD170" s="634"/>
      <c r="CE170" s="145"/>
      <c r="CF170" s="163"/>
    </row>
    <row r="171" spans="2:84" s="44" customFormat="1" ht="12.75" customHeight="1" x14ac:dyDescent="0.3">
      <c r="B171" s="637" t="s">
        <v>265</v>
      </c>
      <c r="C171" s="637"/>
      <c r="D171" s="637"/>
      <c r="E171" s="144"/>
      <c r="F171" s="144"/>
      <c r="G171" s="144"/>
      <c r="H171" s="144"/>
      <c r="I171" s="144"/>
      <c r="J171" s="144"/>
      <c r="K171" s="144"/>
      <c r="L171" s="144"/>
      <c r="M171" s="144"/>
      <c r="N171" s="144"/>
      <c r="O171" s="144"/>
      <c r="P171" s="145"/>
      <c r="Q171" s="144"/>
      <c r="R171" s="144"/>
      <c r="S171" s="144"/>
      <c r="T171" s="144"/>
      <c r="U171" s="144"/>
      <c r="V171" s="144"/>
      <c r="W171" s="144"/>
      <c r="X171" s="144"/>
      <c r="Y171" s="144"/>
      <c r="Z171" s="144"/>
      <c r="AA171" s="144"/>
      <c r="AB171" s="145"/>
      <c r="AC171" s="144"/>
      <c r="AD171" s="144"/>
      <c r="AE171" s="144"/>
      <c r="AF171" s="144"/>
      <c r="AG171" s="144"/>
      <c r="AH171" s="144"/>
      <c r="AI171" s="144"/>
      <c r="AJ171" s="144"/>
      <c r="AK171" s="144"/>
      <c r="AL171" s="144"/>
      <c r="AM171" s="144"/>
      <c r="AN171" s="145"/>
      <c r="AO171" s="144"/>
      <c r="AP171" s="144"/>
      <c r="AQ171" s="144"/>
      <c r="AR171" s="144"/>
      <c r="AS171" s="144"/>
      <c r="AT171" s="144"/>
      <c r="AU171" s="144"/>
      <c r="AV171" s="144"/>
      <c r="AW171" s="144"/>
      <c r="AX171" s="144"/>
      <c r="AY171" s="144"/>
      <c r="AZ171" s="145"/>
      <c r="BA171" s="144"/>
      <c r="BB171" s="144"/>
      <c r="BC171" s="144"/>
      <c r="BD171" s="144"/>
      <c r="BE171" s="144"/>
      <c r="BF171" s="144"/>
      <c r="BG171" s="144"/>
      <c r="BH171" s="144"/>
      <c r="BI171" s="144"/>
      <c r="BJ171" s="144"/>
      <c r="BK171" s="144"/>
      <c r="BL171" s="145"/>
      <c r="BM171" s="144"/>
      <c r="BN171" s="144"/>
      <c r="BO171" s="144"/>
      <c r="BP171" s="144"/>
      <c r="BQ171" s="144"/>
      <c r="BR171" s="144"/>
      <c r="BS171" s="144"/>
      <c r="BT171" s="144"/>
      <c r="BU171" s="144"/>
      <c r="BV171" s="144"/>
      <c r="BW171" s="144"/>
      <c r="BX171" s="145"/>
      <c r="BY171" s="634"/>
      <c r="BZ171" s="635"/>
      <c r="CA171" s="634"/>
      <c r="CB171" s="634"/>
      <c r="CC171" s="634"/>
      <c r="CD171" s="634"/>
      <c r="CE171" s="145"/>
      <c r="CF171" s="163"/>
    </row>
    <row r="172" spans="2:84" s="44" customFormat="1" ht="12.75" customHeight="1" x14ac:dyDescent="0.3">
      <c r="B172" s="144" t="s">
        <v>266</v>
      </c>
      <c r="C172" s="144"/>
      <c r="D172" s="144"/>
      <c r="E172" s="638">
        <f t="shared" ref="E172:AJ172" si="523">+E155*E123/E41</f>
        <v>0</v>
      </c>
      <c r="F172" s="638">
        <f t="shared" si="523"/>
        <v>0</v>
      </c>
      <c r="G172" s="638">
        <f t="shared" si="523"/>
        <v>0</v>
      </c>
      <c r="H172" s="638">
        <f t="shared" si="523"/>
        <v>0</v>
      </c>
      <c r="I172" s="638">
        <f t="shared" si="523"/>
        <v>0</v>
      </c>
      <c r="J172" s="638">
        <f t="shared" si="523"/>
        <v>0</v>
      </c>
      <c r="K172" s="638">
        <f t="shared" si="523"/>
        <v>0</v>
      </c>
      <c r="L172" s="638">
        <f t="shared" si="523"/>
        <v>0</v>
      </c>
      <c r="M172" s="638">
        <f t="shared" si="523"/>
        <v>0</v>
      </c>
      <c r="N172" s="638">
        <f t="shared" si="523"/>
        <v>0</v>
      </c>
      <c r="O172" s="638">
        <f t="shared" si="523"/>
        <v>0</v>
      </c>
      <c r="P172" s="639">
        <f t="shared" si="523"/>
        <v>0</v>
      </c>
      <c r="Q172" s="638">
        <f t="shared" si="523"/>
        <v>0</v>
      </c>
      <c r="R172" s="638">
        <f t="shared" si="523"/>
        <v>0</v>
      </c>
      <c r="S172" s="638">
        <f t="shared" si="523"/>
        <v>0</v>
      </c>
      <c r="T172" s="638">
        <f t="shared" si="523"/>
        <v>0</v>
      </c>
      <c r="U172" s="638">
        <f t="shared" si="523"/>
        <v>0</v>
      </c>
      <c r="V172" s="638">
        <f t="shared" si="523"/>
        <v>0</v>
      </c>
      <c r="W172" s="638">
        <f t="shared" si="523"/>
        <v>0</v>
      </c>
      <c r="X172" s="638">
        <f t="shared" si="523"/>
        <v>0</v>
      </c>
      <c r="Y172" s="638">
        <f t="shared" si="523"/>
        <v>0</v>
      </c>
      <c r="Z172" s="638">
        <f t="shared" si="523"/>
        <v>0</v>
      </c>
      <c r="AA172" s="638">
        <f t="shared" si="523"/>
        <v>0</v>
      </c>
      <c r="AB172" s="639">
        <f t="shared" si="523"/>
        <v>0</v>
      </c>
      <c r="AC172" s="638">
        <f t="shared" si="523"/>
        <v>0</v>
      </c>
      <c r="AD172" s="638">
        <f t="shared" si="523"/>
        <v>0</v>
      </c>
      <c r="AE172" s="638">
        <f t="shared" si="523"/>
        <v>0</v>
      </c>
      <c r="AF172" s="638">
        <f t="shared" si="523"/>
        <v>0</v>
      </c>
      <c r="AG172" s="638">
        <f t="shared" si="523"/>
        <v>0</v>
      </c>
      <c r="AH172" s="638">
        <f t="shared" si="523"/>
        <v>0</v>
      </c>
      <c r="AI172" s="638">
        <f t="shared" si="523"/>
        <v>0</v>
      </c>
      <c r="AJ172" s="638">
        <f t="shared" si="523"/>
        <v>0</v>
      </c>
      <c r="AK172" s="638">
        <f t="shared" ref="AK172:BP172" si="524">+AK155*AK123/AK41</f>
        <v>0</v>
      </c>
      <c r="AL172" s="638">
        <f t="shared" si="524"/>
        <v>0</v>
      </c>
      <c r="AM172" s="638">
        <f t="shared" si="524"/>
        <v>0</v>
      </c>
      <c r="AN172" s="639">
        <f t="shared" si="524"/>
        <v>0</v>
      </c>
      <c r="AO172" s="638">
        <f t="shared" si="524"/>
        <v>0</v>
      </c>
      <c r="AP172" s="638">
        <f t="shared" si="524"/>
        <v>0</v>
      </c>
      <c r="AQ172" s="638">
        <f t="shared" si="524"/>
        <v>0</v>
      </c>
      <c r="AR172" s="638">
        <f t="shared" si="524"/>
        <v>0</v>
      </c>
      <c r="AS172" s="638">
        <f t="shared" si="524"/>
        <v>0</v>
      </c>
      <c r="AT172" s="638">
        <f t="shared" si="524"/>
        <v>0</v>
      </c>
      <c r="AU172" s="638">
        <f t="shared" si="524"/>
        <v>0</v>
      </c>
      <c r="AV172" s="638">
        <f t="shared" si="524"/>
        <v>0</v>
      </c>
      <c r="AW172" s="638">
        <f t="shared" si="524"/>
        <v>0</v>
      </c>
      <c r="AX172" s="638">
        <f t="shared" si="524"/>
        <v>0</v>
      </c>
      <c r="AY172" s="638">
        <f t="shared" si="524"/>
        <v>0</v>
      </c>
      <c r="AZ172" s="639">
        <f t="shared" si="524"/>
        <v>0</v>
      </c>
      <c r="BA172" s="638">
        <f t="shared" si="524"/>
        <v>0</v>
      </c>
      <c r="BB172" s="638">
        <f t="shared" si="524"/>
        <v>0</v>
      </c>
      <c r="BC172" s="638">
        <f t="shared" si="524"/>
        <v>0</v>
      </c>
      <c r="BD172" s="638">
        <f t="shared" si="524"/>
        <v>0</v>
      </c>
      <c r="BE172" s="638">
        <f t="shared" si="524"/>
        <v>0</v>
      </c>
      <c r="BF172" s="638">
        <f t="shared" si="524"/>
        <v>0</v>
      </c>
      <c r="BG172" s="638">
        <f t="shared" si="524"/>
        <v>0</v>
      </c>
      <c r="BH172" s="638">
        <f t="shared" si="524"/>
        <v>0</v>
      </c>
      <c r="BI172" s="638">
        <f t="shared" si="524"/>
        <v>0</v>
      </c>
      <c r="BJ172" s="638">
        <f t="shared" si="524"/>
        <v>0</v>
      </c>
      <c r="BK172" s="638">
        <f t="shared" si="524"/>
        <v>0</v>
      </c>
      <c r="BL172" s="639">
        <f t="shared" si="524"/>
        <v>0</v>
      </c>
      <c r="BM172" s="638">
        <f t="shared" si="524"/>
        <v>0</v>
      </c>
      <c r="BN172" s="638">
        <f t="shared" si="524"/>
        <v>0</v>
      </c>
      <c r="BO172" s="638">
        <f t="shared" si="524"/>
        <v>0</v>
      </c>
      <c r="BP172" s="638">
        <f t="shared" si="524"/>
        <v>0</v>
      </c>
      <c r="BQ172" s="638">
        <f t="shared" ref="BQ172:BX172" si="525">+BQ155*BQ123/BQ41</f>
        <v>0</v>
      </c>
      <c r="BR172" s="638">
        <f t="shared" si="525"/>
        <v>0</v>
      </c>
      <c r="BS172" s="638">
        <f t="shared" si="525"/>
        <v>0</v>
      </c>
      <c r="BT172" s="638">
        <f t="shared" si="525"/>
        <v>0</v>
      </c>
      <c r="BU172" s="638">
        <f t="shared" si="525"/>
        <v>0</v>
      </c>
      <c r="BV172" s="638">
        <f t="shared" si="525"/>
        <v>0</v>
      </c>
      <c r="BW172" s="638">
        <f t="shared" si="525"/>
        <v>0</v>
      </c>
      <c r="BX172" s="639">
        <f t="shared" si="525"/>
        <v>0</v>
      </c>
      <c r="BY172" s="634"/>
      <c r="BZ172" s="640"/>
      <c r="CA172" s="641"/>
      <c r="CB172" s="641"/>
      <c r="CC172" s="641"/>
      <c r="CD172" s="641"/>
      <c r="CE172" s="639"/>
      <c r="CF172" s="163"/>
    </row>
    <row r="173" spans="2:84" s="44" customFormat="1" ht="12.75" customHeight="1" x14ac:dyDescent="0.3">
      <c r="B173" s="144" t="s">
        <v>267</v>
      </c>
      <c r="C173" s="144"/>
      <c r="D173" s="144"/>
      <c r="E173" s="47">
        <f t="shared" ref="E173:AJ173" si="526">+E127/E$17</f>
        <v>0</v>
      </c>
      <c r="F173" s="47">
        <f t="shared" si="526"/>
        <v>0</v>
      </c>
      <c r="G173" s="47">
        <f t="shared" si="526"/>
        <v>0</v>
      </c>
      <c r="H173" s="47">
        <f t="shared" si="526"/>
        <v>0</v>
      </c>
      <c r="I173" s="47">
        <f t="shared" si="526"/>
        <v>0</v>
      </c>
      <c r="J173" s="47">
        <f t="shared" si="526"/>
        <v>0</v>
      </c>
      <c r="K173" s="47">
        <f t="shared" si="526"/>
        <v>0</v>
      </c>
      <c r="L173" s="47">
        <f t="shared" si="526"/>
        <v>0</v>
      </c>
      <c r="M173" s="47">
        <f t="shared" si="526"/>
        <v>0</v>
      </c>
      <c r="N173" s="47">
        <f t="shared" si="526"/>
        <v>0</v>
      </c>
      <c r="O173" s="47">
        <f t="shared" si="526"/>
        <v>0</v>
      </c>
      <c r="P173" s="48">
        <f t="shared" si="526"/>
        <v>0</v>
      </c>
      <c r="Q173" s="47">
        <f t="shared" si="526"/>
        <v>0</v>
      </c>
      <c r="R173" s="47">
        <f t="shared" si="526"/>
        <v>0</v>
      </c>
      <c r="S173" s="47">
        <f t="shared" si="526"/>
        <v>0</v>
      </c>
      <c r="T173" s="47">
        <f t="shared" si="526"/>
        <v>0</v>
      </c>
      <c r="U173" s="47">
        <f t="shared" si="526"/>
        <v>0</v>
      </c>
      <c r="V173" s="47">
        <f t="shared" si="526"/>
        <v>0</v>
      </c>
      <c r="W173" s="47">
        <f t="shared" si="526"/>
        <v>0</v>
      </c>
      <c r="X173" s="47">
        <f t="shared" si="526"/>
        <v>0</v>
      </c>
      <c r="Y173" s="47">
        <f t="shared" si="526"/>
        <v>0</v>
      </c>
      <c r="Z173" s="47">
        <f t="shared" si="526"/>
        <v>0</v>
      </c>
      <c r="AA173" s="47">
        <f t="shared" si="526"/>
        <v>0</v>
      </c>
      <c r="AB173" s="48">
        <f t="shared" si="526"/>
        <v>0</v>
      </c>
      <c r="AC173" s="47">
        <f t="shared" si="526"/>
        <v>0</v>
      </c>
      <c r="AD173" s="47">
        <f t="shared" si="526"/>
        <v>0</v>
      </c>
      <c r="AE173" s="47">
        <f t="shared" si="526"/>
        <v>0</v>
      </c>
      <c r="AF173" s="47">
        <f t="shared" si="526"/>
        <v>0</v>
      </c>
      <c r="AG173" s="47">
        <f t="shared" si="526"/>
        <v>0</v>
      </c>
      <c r="AH173" s="47">
        <f t="shared" si="526"/>
        <v>0</v>
      </c>
      <c r="AI173" s="47">
        <f t="shared" si="526"/>
        <v>0</v>
      </c>
      <c r="AJ173" s="47">
        <f t="shared" si="526"/>
        <v>0</v>
      </c>
      <c r="AK173" s="47">
        <f t="shared" ref="AK173:BP173" si="527">+AK127/AK$17</f>
        <v>0</v>
      </c>
      <c r="AL173" s="47">
        <f t="shared" si="527"/>
        <v>0</v>
      </c>
      <c r="AM173" s="47">
        <f t="shared" si="527"/>
        <v>0</v>
      </c>
      <c r="AN173" s="48">
        <f t="shared" si="527"/>
        <v>0</v>
      </c>
      <c r="AO173" s="47">
        <f t="shared" si="527"/>
        <v>0</v>
      </c>
      <c r="AP173" s="47">
        <f t="shared" si="527"/>
        <v>0</v>
      </c>
      <c r="AQ173" s="47">
        <f t="shared" si="527"/>
        <v>0</v>
      </c>
      <c r="AR173" s="47">
        <f t="shared" si="527"/>
        <v>0</v>
      </c>
      <c r="AS173" s="47">
        <f t="shared" si="527"/>
        <v>0</v>
      </c>
      <c r="AT173" s="47">
        <f t="shared" si="527"/>
        <v>0</v>
      </c>
      <c r="AU173" s="47">
        <f t="shared" si="527"/>
        <v>0</v>
      </c>
      <c r="AV173" s="47">
        <f t="shared" si="527"/>
        <v>0</v>
      </c>
      <c r="AW173" s="47">
        <f t="shared" si="527"/>
        <v>0</v>
      </c>
      <c r="AX173" s="47">
        <f t="shared" si="527"/>
        <v>0</v>
      </c>
      <c r="AY173" s="47">
        <f t="shared" si="527"/>
        <v>0</v>
      </c>
      <c r="AZ173" s="48">
        <f t="shared" si="527"/>
        <v>0</v>
      </c>
      <c r="BA173" s="47">
        <f t="shared" si="527"/>
        <v>0</v>
      </c>
      <c r="BB173" s="47">
        <f t="shared" si="527"/>
        <v>0</v>
      </c>
      <c r="BC173" s="47">
        <f t="shared" si="527"/>
        <v>0</v>
      </c>
      <c r="BD173" s="47">
        <f t="shared" si="527"/>
        <v>0</v>
      </c>
      <c r="BE173" s="47">
        <f t="shared" si="527"/>
        <v>0</v>
      </c>
      <c r="BF173" s="47">
        <f t="shared" si="527"/>
        <v>0</v>
      </c>
      <c r="BG173" s="47">
        <f t="shared" si="527"/>
        <v>0</v>
      </c>
      <c r="BH173" s="47">
        <f t="shared" si="527"/>
        <v>0</v>
      </c>
      <c r="BI173" s="47">
        <f t="shared" si="527"/>
        <v>0</v>
      </c>
      <c r="BJ173" s="47">
        <f t="shared" si="527"/>
        <v>0</v>
      </c>
      <c r="BK173" s="47">
        <f t="shared" si="527"/>
        <v>0</v>
      </c>
      <c r="BL173" s="48">
        <f t="shared" si="527"/>
        <v>0</v>
      </c>
      <c r="BM173" s="47">
        <f t="shared" si="527"/>
        <v>0</v>
      </c>
      <c r="BN173" s="47">
        <f t="shared" si="527"/>
        <v>0</v>
      </c>
      <c r="BO173" s="47">
        <f t="shared" si="527"/>
        <v>0</v>
      </c>
      <c r="BP173" s="47">
        <f t="shared" si="527"/>
        <v>0</v>
      </c>
      <c r="BQ173" s="47">
        <f t="shared" ref="BQ173:BX173" si="528">+BQ127/BQ$17</f>
        <v>0</v>
      </c>
      <c r="BR173" s="47">
        <f t="shared" si="528"/>
        <v>0</v>
      </c>
      <c r="BS173" s="47">
        <f t="shared" si="528"/>
        <v>0</v>
      </c>
      <c r="BT173" s="47">
        <f t="shared" si="528"/>
        <v>0</v>
      </c>
      <c r="BU173" s="47">
        <f t="shared" si="528"/>
        <v>0</v>
      </c>
      <c r="BV173" s="47">
        <f t="shared" si="528"/>
        <v>0</v>
      </c>
      <c r="BW173" s="47">
        <f t="shared" si="528"/>
        <v>0</v>
      </c>
      <c r="BX173" s="48">
        <f t="shared" si="528"/>
        <v>0</v>
      </c>
      <c r="BY173" s="634"/>
      <c r="BZ173" s="642"/>
      <c r="CA173" s="170"/>
      <c r="CB173" s="170"/>
      <c r="CC173" s="170"/>
      <c r="CD173" s="170"/>
      <c r="CE173" s="48"/>
      <c r="CF173" s="163"/>
    </row>
    <row r="174" spans="2:84" ht="9" customHeight="1" thickBot="1" x14ac:dyDescent="0.35">
      <c r="B174" s="616"/>
      <c r="C174" s="616"/>
      <c r="D174" s="616"/>
      <c r="E174" s="617"/>
      <c r="F174" s="617"/>
      <c r="G174" s="617"/>
      <c r="H174" s="617"/>
      <c r="I174" s="617"/>
      <c r="J174" s="617"/>
      <c r="K174" s="617"/>
      <c r="L174" s="617"/>
      <c r="M174" s="617"/>
      <c r="N174" s="617"/>
      <c r="O174" s="617"/>
      <c r="P174" s="619"/>
      <c r="Q174" s="617"/>
      <c r="R174" s="617"/>
      <c r="S174" s="617"/>
      <c r="T174" s="617"/>
      <c r="U174" s="617"/>
      <c r="V174" s="617"/>
      <c r="W174" s="617"/>
      <c r="X174" s="617"/>
      <c r="Y174" s="617"/>
      <c r="Z174" s="617"/>
      <c r="AA174" s="617"/>
      <c r="AB174" s="619"/>
      <c r="AC174" s="617"/>
      <c r="AD174" s="617"/>
      <c r="AE174" s="617"/>
      <c r="AF174" s="617"/>
      <c r="AG174" s="617"/>
      <c r="AH174" s="617"/>
      <c r="AI174" s="617"/>
      <c r="AJ174" s="617"/>
      <c r="AK174" s="617"/>
      <c r="AL174" s="617"/>
      <c r="AM174" s="617"/>
      <c r="AN174" s="619"/>
      <c r="AO174" s="617"/>
      <c r="AP174" s="617"/>
      <c r="AQ174" s="617"/>
      <c r="AR174" s="617"/>
      <c r="AS174" s="617"/>
      <c r="AT174" s="617"/>
      <c r="AU174" s="617"/>
      <c r="AV174" s="617"/>
      <c r="AW174" s="617"/>
      <c r="AX174" s="617"/>
      <c r="AY174" s="617"/>
      <c r="AZ174" s="619"/>
      <c r="BA174" s="617"/>
      <c r="BB174" s="617"/>
      <c r="BC174" s="617"/>
      <c r="BD174" s="617"/>
      <c r="BE174" s="617"/>
      <c r="BF174" s="617"/>
      <c r="BG174" s="617"/>
      <c r="BH174" s="617"/>
      <c r="BI174" s="617"/>
      <c r="BJ174" s="617"/>
      <c r="BK174" s="617"/>
      <c r="BL174" s="619"/>
      <c r="BM174" s="617"/>
      <c r="BN174" s="617"/>
      <c r="BO174" s="617"/>
      <c r="BP174" s="617"/>
      <c r="BQ174" s="617"/>
      <c r="BR174" s="617"/>
      <c r="BS174" s="617"/>
      <c r="BT174" s="617"/>
      <c r="BU174" s="617"/>
      <c r="BV174" s="617"/>
      <c r="BW174" s="617"/>
      <c r="BX174" s="619"/>
      <c r="BY174" s="617"/>
      <c r="BZ174" s="643"/>
      <c r="CA174" s="617"/>
      <c r="CB174" s="617"/>
      <c r="CC174" s="617"/>
      <c r="CD174" s="617"/>
      <c r="CE174" s="619"/>
      <c r="CF174" s="175"/>
    </row>
    <row r="175" spans="2:84" ht="9" hidden="1" customHeight="1" outlineLevel="1" x14ac:dyDescent="0.3">
      <c r="E175" s="21"/>
      <c r="F175" s="21"/>
      <c r="G175" s="21"/>
      <c r="H175" s="21"/>
      <c r="I175" s="21"/>
      <c r="J175" s="21"/>
      <c r="K175" s="21"/>
      <c r="L175" s="21"/>
      <c r="M175" s="21"/>
      <c r="N175" s="21"/>
      <c r="O175" s="21"/>
      <c r="P175" s="10"/>
      <c r="Q175" s="21"/>
      <c r="R175" s="21"/>
      <c r="S175" s="21"/>
      <c r="T175" s="21"/>
      <c r="U175" s="21"/>
      <c r="V175" s="21"/>
      <c r="W175" s="21"/>
      <c r="X175" s="21"/>
      <c r="Y175" s="21"/>
      <c r="Z175" s="21"/>
      <c r="AA175" s="21"/>
      <c r="AB175" s="10"/>
      <c r="AC175" s="21"/>
      <c r="AD175" s="21"/>
      <c r="AE175" s="21"/>
      <c r="AF175" s="21"/>
      <c r="AG175" s="21"/>
      <c r="AH175" s="21"/>
      <c r="AI175" s="21"/>
      <c r="AJ175" s="21"/>
      <c r="AK175" s="21"/>
      <c r="AL175" s="21"/>
      <c r="AM175" s="21"/>
      <c r="AN175" s="10"/>
      <c r="AO175" s="21"/>
      <c r="AP175" s="21"/>
      <c r="AQ175" s="21"/>
      <c r="AR175" s="21"/>
      <c r="AS175" s="21"/>
      <c r="AT175" s="21"/>
      <c r="AU175" s="21"/>
      <c r="AV175" s="21"/>
      <c r="AW175" s="21"/>
      <c r="AX175" s="21"/>
      <c r="AY175" s="21"/>
      <c r="AZ175" s="10"/>
      <c r="BA175" s="21"/>
      <c r="BB175" s="21"/>
      <c r="BC175" s="21"/>
      <c r="BD175" s="21"/>
      <c r="BE175" s="21"/>
      <c r="BF175" s="21"/>
      <c r="BG175" s="21"/>
      <c r="BH175" s="21"/>
      <c r="BI175" s="21"/>
      <c r="BJ175" s="21"/>
      <c r="BK175" s="21"/>
      <c r="BL175" s="10"/>
      <c r="BM175" s="21"/>
      <c r="BN175" s="21"/>
      <c r="BO175" s="21"/>
      <c r="BP175" s="21"/>
      <c r="BQ175" s="21"/>
      <c r="BR175" s="21"/>
      <c r="BS175" s="21"/>
      <c r="BT175" s="21"/>
      <c r="BU175" s="21"/>
      <c r="BV175" s="21"/>
      <c r="BW175" s="21"/>
      <c r="BX175" s="10"/>
      <c r="BY175" s="161"/>
      <c r="BZ175" s="171"/>
      <c r="CA175" s="161"/>
      <c r="CB175" s="161"/>
      <c r="CC175" s="161"/>
      <c r="CD175" s="370"/>
      <c r="CE175" s="369"/>
      <c r="CF175" s="175"/>
    </row>
    <row r="176" spans="2:84" ht="12.75" hidden="1" customHeight="1" outlineLevel="1" x14ac:dyDescent="0.3">
      <c r="B176" s="32" t="s">
        <v>268</v>
      </c>
      <c r="C176" s="32"/>
      <c r="D176" s="32"/>
      <c r="E176" s="50"/>
      <c r="F176" s="50"/>
      <c r="G176" s="50"/>
      <c r="H176" s="50"/>
      <c r="I176" s="50"/>
      <c r="J176" s="50"/>
      <c r="K176" s="50"/>
      <c r="L176" s="50"/>
      <c r="M176" s="50"/>
      <c r="N176" s="50"/>
      <c r="O176" s="50"/>
      <c r="P176" s="11"/>
      <c r="Q176" s="50"/>
      <c r="R176" s="50"/>
      <c r="S176" s="50"/>
      <c r="T176" s="50"/>
      <c r="U176" s="50"/>
      <c r="V176" s="50"/>
      <c r="W176" s="50"/>
      <c r="X176" s="50"/>
      <c r="Y176" s="50"/>
      <c r="Z176" s="50"/>
      <c r="AA176" s="50"/>
      <c r="AB176" s="11"/>
      <c r="AC176" s="50"/>
      <c r="AD176" s="50"/>
      <c r="AE176" s="50"/>
      <c r="AF176" s="50"/>
      <c r="AG176" s="50"/>
      <c r="AH176" s="50"/>
      <c r="AI176" s="50"/>
      <c r="AJ176" s="50"/>
      <c r="AK176" s="50"/>
      <c r="AL176" s="50"/>
      <c r="AM176" s="50"/>
      <c r="AN176" s="11"/>
      <c r="AO176" s="50"/>
      <c r="AP176" s="50"/>
      <c r="AQ176" s="50"/>
      <c r="AR176" s="50"/>
      <c r="AS176" s="50"/>
      <c r="AT176" s="50"/>
      <c r="AU176" s="50"/>
      <c r="AV176" s="50"/>
      <c r="AW176" s="50"/>
      <c r="AX176" s="50"/>
      <c r="AY176" s="50"/>
      <c r="AZ176" s="11"/>
      <c r="BA176" s="50"/>
      <c r="BB176" s="50"/>
      <c r="BC176" s="50"/>
      <c r="BD176" s="50"/>
      <c r="BE176" s="50"/>
      <c r="BF176" s="50"/>
      <c r="BG176" s="50"/>
      <c r="BH176" s="50"/>
      <c r="BI176" s="50"/>
      <c r="BJ176" s="50"/>
      <c r="BK176" s="50"/>
      <c r="BL176" s="11"/>
      <c r="BM176" s="50"/>
      <c r="BN176" s="50"/>
      <c r="BO176" s="50"/>
      <c r="BP176" s="50"/>
      <c r="BQ176" s="50"/>
      <c r="BR176" s="50"/>
      <c r="BS176" s="50"/>
      <c r="BT176" s="50"/>
      <c r="BU176" s="50"/>
      <c r="BV176" s="50"/>
      <c r="BW176" s="50"/>
      <c r="BX176" s="11"/>
      <c r="BY176" s="158"/>
      <c r="BZ176" s="172"/>
      <c r="CA176" s="158"/>
      <c r="CB176" s="158"/>
      <c r="CC176" s="158"/>
      <c r="CD176" s="158"/>
      <c r="CE176" s="7"/>
      <c r="CF176" s="175"/>
    </row>
    <row r="177" spans="2:84" ht="12.75" hidden="1" customHeight="1" outlineLevel="1" x14ac:dyDescent="0.3">
      <c r="B177" s="13" t="s">
        <v>269</v>
      </c>
      <c r="C177" s="13"/>
      <c r="D177" s="13"/>
      <c r="E177" s="50">
        <f t="shared" ref="E177:AJ177" si="529">E17</f>
        <v>93073.200000000012</v>
      </c>
      <c r="F177" s="50">
        <f t="shared" si="529"/>
        <v>86617.98</v>
      </c>
      <c r="G177" s="50">
        <f t="shared" si="529"/>
        <v>112573.39</v>
      </c>
      <c r="H177" s="50">
        <f t="shared" si="529"/>
        <v>122695.93</v>
      </c>
      <c r="I177" s="50">
        <f t="shared" si="529"/>
        <v>120812.57</v>
      </c>
      <c r="J177" s="50">
        <f t="shared" si="529"/>
        <v>116899.86</v>
      </c>
      <c r="K177" s="50">
        <f t="shared" si="529"/>
        <v>127830.38</v>
      </c>
      <c r="L177" s="50">
        <f t="shared" si="529"/>
        <v>135898.25</v>
      </c>
      <c r="M177" s="50">
        <f t="shared" si="529"/>
        <v>133540.52000000002</v>
      </c>
      <c r="N177" s="50">
        <f t="shared" si="529"/>
        <v>174081.23</v>
      </c>
      <c r="O177" s="50">
        <f t="shared" si="529"/>
        <v>134885.68</v>
      </c>
      <c r="P177" s="11">
        <f t="shared" si="529"/>
        <v>130184.14000000001</v>
      </c>
      <c r="Q177" s="50">
        <f t="shared" si="529"/>
        <v>179101.81</v>
      </c>
      <c r="R177" s="50">
        <f t="shared" si="529"/>
        <v>165645.76999999999</v>
      </c>
      <c r="S177" s="50">
        <f t="shared" si="529"/>
        <v>185852.04</v>
      </c>
      <c r="T177" s="50">
        <f t="shared" si="529"/>
        <v>160598.97</v>
      </c>
      <c r="U177" s="50">
        <f t="shared" si="529"/>
        <v>204460.97</v>
      </c>
      <c r="V177" s="50">
        <f t="shared" si="529"/>
        <v>176266.96000000002</v>
      </c>
      <c r="W177" s="50">
        <f t="shared" si="529"/>
        <v>226857.33</v>
      </c>
      <c r="X177" s="50">
        <f t="shared" si="529"/>
        <v>190304.16</v>
      </c>
      <c r="Y177" s="50">
        <f t="shared" si="529"/>
        <v>210319.80000000002</v>
      </c>
      <c r="Z177" s="50">
        <f t="shared" si="529"/>
        <v>287239.26999999996</v>
      </c>
      <c r="AA177" s="50">
        <f t="shared" si="529"/>
        <v>216954.6</v>
      </c>
      <c r="AB177" s="11">
        <f t="shared" si="529"/>
        <v>263768.78000000003</v>
      </c>
      <c r="AC177" s="50">
        <f t="shared" si="529"/>
        <v>339207.79</v>
      </c>
      <c r="AD177" s="50">
        <f t="shared" si="529"/>
        <v>383407.41028333327</v>
      </c>
      <c r="AE177" s="50">
        <f t="shared" si="529"/>
        <v>403207.24381666665</v>
      </c>
      <c r="AF177" s="50">
        <f t="shared" si="529"/>
        <v>389138.85303333332</v>
      </c>
      <c r="AG177" s="50">
        <f t="shared" si="529"/>
        <v>439044.37078333332</v>
      </c>
      <c r="AH177" s="50">
        <f t="shared" si="529"/>
        <v>400027.16251666669</v>
      </c>
      <c r="AI177" s="50">
        <f t="shared" si="529"/>
        <v>435510.85379999998</v>
      </c>
      <c r="AJ177" s="50">
        <f t="shared" si="529"/>
        <v>420045.22835000005</v>
      </c>
      <c r="AK177" s="50">
        <f t="shared" ref="AK177:BP177" si="530">AK17</f>
        <v>440572.42625000008</v>
      </c>
      <c r="AL177" s="50">
        <f t="shared" si="530"/>
        <v>513901.50111666665</v>
      </c>
      <c r="AM177" s="50">
        <f t="shared" si="530"/>
        <v>471024.77491666673</v>
      </c>
      <c r="AN177" s="11">
        <f t="shared" si="530"/>
        <v>528621.96071666677</v>
      </c>
      <c r="AO177" s="50">
        <f t="shared" si="530"/>
        <v>572890.83023333328</v>
      </c>
      <c r="AP177" s="50">
        <f t="shared" si="530"/>
        <v>620346.81957416667</v>
      </c>
      <c r="AQ177" s="50">
        <f t="shared" si="530"/>
        <v>642619.38641083334</v>
      </c>
      <c r="AR177" s="50">
        <f t="shared" si="530"/>
        <v>636103.96257833345</v>
      </c>
      <c r="AS177" s="50">
        <f t="shared" si="530"/>
        <v>685327.03808249999</v>
      </c>
      <c r="AT177" s="50">
        <f t="shared" si="530"/>
        <v>656244.44230583333</v>
      </c>
      <c r="AU177" s="50">
        <f t="shared" si="530"/>
        <v>690895.81427166658</v>
      </c>
      <c r="AV177" s="50">
        <f t="shared" si="530"/>
        <v>686186.23055583355</v>
      </c>
      <c r="AW177" s="50">
        <f t="shared" si="530"/>
        <v>711798.41127083334</v>
      </c>
      <c r="AX177" s="50">
        <f t="shared" si="530"/>
        <v>781475.78115750011</v>
      </c>
      <c r="AY177" s="50">
        <f t="shared" si="530"/>
        <v>754827.43888749997</v>
      </c>
      <c r="AZ177" s="11">
        <f t="shared" si="530"/>
        <v>811949.10931750003</v>
      </c>
      <c r="BA177" s="50">
        <f t="shared" si="530"/>
        <v>855020.35674000008</v>
      </c>
      <c r="BB177" s="50">
        <f t="shared" si="530"/>
        <v>900800.6560130415</v>
      </c>
      <c r="BC177" s="50">
        <f t="shared" si="530"/>
        <v>925175.04615754168</v>
      </c>
      <c r="BD177" s="50">
        <f t="shared" si="530"/>
        <v>925079.64423325006</v>
      </c>
      <c r="BE177" s="50">
        <f t="shared" si="530"/>
        <v>972361.9667451249</v>
      </c>
      <c r="BF177" s="50">
        <f t="shared" si="530"/>
        <v>950363.11450162495</v>
      </c>
      <c r="BG177" s="50">
        <f t="shared" si="530"/>
        <v>982538.13483925001</v>
      </c>
      <c r="BH177" s="50">
        <f t="shared" si="530"/>
        <v>983977.69701412518</v>
      </c>
      <c r="BI177" s="50">
        <f t="shared" si="530"/>
        <v>1011190.7589552084</v>
      </c>
      <c r="BJ177" s="50">
        <f t="shared" si="530"/>
        <v>1075859.2316922084</v>
      </c>
      <c r="BK177" s="50">
        <f t="shared" si="530"/>
        <v>1061372.2032627081</v>
      </c>
      <c r="BL177" s="11">
        <f t="shared" si="530"/>
        <v>1118089.6856282083</v>
      </c>
      <c r="BM177" s="50">
        <f t="shared" si="530"/>
        <v>1160142.9542706667</v>
      </c>
      <c r="BN177" s="50">
        <f t="shared" si="530"/>
        <v>1204498.9169860852</v>
      </c>
      <c r="BO177" s="50">
        <f t="shared" si="530"/>
        <v>1230659.8569422439</v>
      </c>
      <c r="BP177" s="50">
        <f t="shared" si="530"/>
        <v>1236021.473639929</v>
      </c>
      <c r="BQ177" s="50">
        <f t="shared" ref="BQ177:BX177" si="531">BQ17</f>
        <v>1280293.4790250231</v>
      </c>
      <c r="BR177" s="50">
        <f t="shared" si="531"/>
        <v>1262955.1317013814</v>
      </c>
      <c r="BS177" s="50">
        <f t="shared" si="531"/>
        <v>1291256.3729466957</v>
      </c>
      <c r="BT177" s="50">
        <f t="shared" si="531"/>
        <v>1293568.5424620064</v>
      </c>
      <c r="BU177" s="50">
        <f t="shared" si="531"/>
        <v>1316699.6451119271</v>
      </c>
      <c r="BV177" s="50">
        <f t="shared" si="531"/>
        <v>1371667.846938377</v>
      </c>
      <c r="BW177" s="50">
        <f t="shared" si="531"/>
        <v>1359353.8727733018</v>
      </c>
      <c r="BX177" s="11">
        <f t="shared" si="531"/>
        <v>1407563.7327839769</v>
      </c>
      <c r="BY177" s="158"/>
      <c r="BZ177" s="173"/>
      <c r="CA177" s="162"/>
      <c r="CB177" s="162"/>
      <c r="CC177" s="162"/>
      <c r="CD177" s="162"/>
      <c r="CE177" s="11"/>
      <c r="CF177" s="175"/>
    </row>
    <row r="178" spans="2:84" ht="9" hidden="1" customHeight="1" outlineLevel="1" x14ac:dyDescent="0.3">
      <c r="P178" s="7"/>
      <c r="AB178" s="7"/>
      <c r="AN178" s="7"/>
      <c r="AZ178" s="7"/>
      <c r="BL178" s="7"/>
      <c r="BX178" s="7"/>
      <c r="BY178" s="158"/>
      <c r="BZ178" s="172"/>
      <c r="CA178" s="158"/>
      <c r="CB178" s="158"/>
      <c r="CC178" s="158"/>
      <c r="CD178" s="158"/>
      <c r="CE178" s="7"/>
      <c r="CF178" s="175"/>
    </row>
    <row r="179" spans="2:84" ht="12.75" hidden="1" customHeight="1" outlineLevel="1" x14ac:dyDescent="0.3">
      <c r="B179" s="36" t="s">
        <v>270</v>
      </c>
      <c r="C179" s="36"/>
      <c r="D179" s="36"/>
      <c r="P179" s="7"/>
      <c r="AB179" s="7"/>
      <c r="AN179" s="7"/>
      <c r="AZ179" s="7"/>
      <c r="BL179" s="7"/>
      <c r="BX179" s="7"/>
      <c r="BY179" s="158"/>
      <c r="BZ179" s="172"/>
      <c r="CA179" s="158"/>
      <c r="CB179" s="158"/>
      <c r="CC179" s="158"/>
      <c r="CD179" s="158"/>
      <c r="CE179" s="7"/>
      <c r="CF179" s="175"/>
    </row>
    <row r="180" spans="2:84" ht="12.75" hidden="1" customHeight="1" outlineLevel="1" x14ac:dyDescent="0.3">
      <c r="B180" s="1" t="s">
        <v>271</v>
      </c>
      <c r="E180" s="14"/>
      <c r="F180" s="14"/>
      <c r="G180" s="14"/>
      <c r="H180" s="14"/>
      <c r="I180" s="14"/>
      <c r="J180" s="14"/>
      <c r="K180" s="14"/>
      <c r="L180" s="14"/>
      <c r="M180" s="14"/>
      <c r="N180" s="14"/>
      <c r="O180" s="14"/>
      <c r="P180" s="15"/>
      <c r="Q180" s="14"/>
      <c r="R180" s="14"/>
      <c r="S180" s="14"/>
      <c r="T180" s="14"/>
      <c r="U180" s="14"/>
      <c r="V180" s="14"/>
      <c r="W180" s="14"/>
      <c r="X180" s="14"/>
      <c r="Y180" s="14"/>
      <c r="Z180" s="14"/>
      <c r="AA180" s="14"/>
      <c r="AB180" s="15"/>
      <c r="AC180" s="14"/>
      <c r="AD180" s="14"/>
      <c r="AE180" s="14"/>
      <c r="AF180" s="14"/>
      <c r="AG180" s="14"/>
      <c r="AH180" s="14"/>
      <c r="AI180" s="14"/>
      <c r="AJ180" s="14"/>
      <c r="AK180" s="14"/>
      <c r="AL180" s="14"/>
      <c r="AM180" s="14"/>
      <c r="AN180" s="15"/>
      <c r="AO180" s="14"/>
      <c r="AP180" s="14"/>
      <c r="AQ180" s="14"/>
      <c r="AR180" s="14"/>
      <c r="AS180" s="14"/>
      <c r="AT180" s="14"/>
      <c r="AU180" s="14"/>
      <c r="AV180" s="14"/>
      <c r="AW180" s="14"/>
      <c r="AX180" s="14"/>
      <c r="AY180" s="14"/>
      <c r="AZ180" s="15"/>
      <c r="BA180" s="14"/>
      <c r="BB180" s="14"/>
      <c r="BC180" s="14"/>
      <c r="BD180" s="14"/>
      <c r="BE180" s="14"/>
      <c r="BF180" s="14"/>
      <c r="BG180" s="14"/>
      <c r="BH180" s="14"/>
      <c r="BI180" s="14"/>
      <c r="BJ180" s="14"/>
      <c r="BK180" s="14"/>
      <c r="BL180" s="15"/>
      <c r="BM180" s="14"/>
      <c r="BN180" s="14"/>
      <c r="BO180" s="14"/>
      <c r="BP180" s="14"/>
      <c r="BQ180" s="14"/>
      <c r="BR180" s="14"/>
      <c r="BS180" s="14"/>
      <c r="BT180" s="14"/>
      <c r="BU180" s="14"/>
      <c r="BV180" s="14"/>
      <c r="BW180" s="14"/>
      <c r="BX180" s="15"/>
      <c r="BY180" s="158"/>
      <c r="BZ180" s="168"/>
      <c r="CA180" s="159"/>
      <c r="CB180" s="159"/>
      <c r="CC180" s="159"/>
      <c r="CD180" s="159"/>
      <c r="CE180" s="16"/>
      <c r="CF180" s="175"/>
    </row>
    <row r="181" spans="2:84" ht="12.75" hidden="1" customHeight="1" outlineLevel="1" x14ac:dyDescent="0.3">
      <c r="B181" s="1" t="s">
        <v>272</v>
      </c>
      <c r="E181" s="22"/>
      <c r="F181" s="22"/>
      <c r="G181" s="22"/>
      <c r="H181" s="22"/>
      <c r="I181" s="22"/>
      <c r="J181" s="22"/>
      <c r="K181" s="22"/>
      <c r="L181" s="22"/>
      <c r="M181" s="22"/>
      <c r="N181" s="22"/>
      <c r="O181" s="22"/>
      <c r="P181" s="23"/>
      <c r="Q181" s="22"/>
      <c r="R181" s="22"/>
      <c r="S181" s="22"/>
      <c r="T181" s="22"/>
      <c r="U181" s="22"/>
      <c r="V181" s="22"/>
      <c r="W181" s="22"/>
      <c r="X181" s="22"/>
      <c r="Y181" s="22"/>
      <c r="Z181" s="22"/>
      <c r="AA181" s="22"/>
      <c r="AB181" s="23"/>
      <c r="AC181" s="22"/>
      <c r="AD181" s="22"/>
      <c r="AE181" s="22"/>
      <c r="AF181" s="22"/>
      <c r="AG181" s="22"/>
      <c r="AH181" s="22"/>
      <c r="AI181" s="22"/>
      <c r="AJ181" s="22"/>
      <c r="AK181" s="22"/>
      <c r="AL181" s="22"/>
      <c r="AM181" s="22"/>
      <c r="AN181" s="23"/>
      <c r="AO181" s="22"/>
      <c r="AP181" s="22"/>
      <c r="AQ181" s="22"/>
      <c r="AR181" s="22"/>
      <c r="AS181" s="22"/>
      <c r="AT181" s="22"/>
      <c r="AU181" s="22"/>
      <c r="AV181" s="22"/>
      <c r="AW181" s="22"/>
      <c r="AX181" s="22"/>
      <c r="AY181" s="22"/>
      <c r="AZ181" s="23"/>
      <c r="BA181" s="22"/>
      <c r="BB181" s="22"/>
      <c r="BC181" s="22"/>
      <c r="BD181" s="22"/>
      <c r="BE181" s="22"/>
      <c r="BF181" s="22"/>
      <c r="BG181" s="22"/>
      <c r="BH181" s="22"/>
      <c r="BI181" s="22"/>
      <c r="BJ181" s="22"/>
      <c r="BK181" s="22"/>
      <c r="BL181" s="23"/>
      <c r="BM181" s="22"/>
      <c r="BN181" s="22"/>
      <c r="BO181" s="22"/>
      <c r="BP181" s="22"/>
      <c r="BQ181" s="22"/>
      <c r="BR181" s="22"/>
      <c r="BS181" s="22"/>
      <c r="BT181" s="22"/>
      <c r="BU181" s="22"/>
      <c r="BV181" s="22"/>
      <c r="BW181" s="22"/>
      <c r="BX181" s="23"/>
      <c r="BY181" s="158"/>
      <c r="BZ181" s="164"/>
      <c r="CA181" s="165"/>
      <c r="CB181" s="165"/>
      <c r="CC181" s="165"/>
      <c r="CD181" s="165"/>
      <c r="CE181" s="25"/>
      <c r="CF181" s="175"/>
    </row>
    <row r="182" spans="2:84" ht="12.75" hidden="1" customHeight="1" outlineLevel="1" x14ac:dyDescent="0.3">
      <c r="B182" s="1" t="s">
        <v>273</v>
      </c>
      <c r="E182" s="22"/>
      <c r="F182" s="22"/>
      <c r="G182" s="22"/>
      <c r="H182" s="22"/>
      <c r="I182" s="22"/>
      <c r="J182" s="22"/>
      <c r="K182" s="22"/>
      <c r="L182" s="22"/>
      <c r="M182" s="22"/>
      <c r="N182" s="22"/>
      <c r="O182" s="22"/>
      <c r="P182" s="23"/>
      <c r="Q182" s="22"/>
      <c r="R182" s="22"/>
      <c r="S182" s="22"/>
      <c r="T182" s="22"/>
      <c r="U182" s="22"/>
      <c r="V182" s="22"/>
      <c r="W182" s="22"/>
      <c r="X182" s="22"/>
      <c r="Y182" s="22"/>
      <c r="Z182" s="22"/>
      <c r="AA182" s="22"/>
      <c r="AB182" s="23"/>
      <c r="AC182" s="22"/>
      <c r="AD182" s="22"/>
      <c r="AE182" s="22"/>
      <c r="AF182" s="22"/>
      <c r="AG182" s="22"/>
      <c r="AH182" s="22"/>
      <c r="AI182" s="22"/>
      <c r="AJ182" s="22"/>
      <c r="AK182" s="22"/>
      <c r="AL182" s="22"/>
      <c r="AM182" s="22"/>
      <c r="AN182" s="23"/>
      <c r="AO182" s="22"/>
      <c r="AP182" s="22"/>
      <c r="AQ182" s="22"/>
      <c r="AR182" s="22"/>
      <c r="AS182" s="22"/>
      <c r="AT182" s="22"/>
      <c r="AU182" s="22"/>
      <c r="AV182" s="22"/>
      <c r="AW182" s="22"/>
      <c r="AX182" s="22"/>
      <c r="AY182" s="22"/>
      <c r="AZ182" s="23"/>
      <c r="BA182" s="22"/>
      <c r="BB182" s="22"/>
      <c r="BC182" s="22"/>
      <c r="BD182" s="22"/>
      <c r="BE182" s="22"/>
      <c r="BF182" s="22"/>
      <c r="BG182" s="22"/>
      <c r="BH182" s="22"/>
      <c r="BI182" s="22"/>
      <c r="BJ182" s="22"/>
      <c r="BK182" s="22"/>
      <c r="BL182" s="23"/>
      <c r="BM182" s="22"/>
      <c r="BN182" s="22"/>
      <c r="BO182" s="22"/>
      <c r="BP182" s="22"/>
      <c r="BQ182" s="22"/>
      <c r="BR182" s="22"/>
      <c r="BS182" s="22"/>
      <c r="BT182" s="22"/>
      <c r="BU182" s="22"/>
      <c r="BV182" s="22"/>
      <c r="BW182" s="22"/>
      <c r="BX182" s="23"/>
      <c r="BY182" s="158"/>
      <c r="BZ182" s="164"/>
      <c r="CA182" s="165"/>
      <c r="CB182" s="165"/>
      <c r="CC182" s="165"/>
      <c r="CD182" s="368"/>
      <c r="CE182" s="25"/>
      <c r="CF182" s="175"/>
    </row>
    <row r="183" spans="2:84" ht="12.75" hidden="1" customHeight="1" outlineLevel="1" x14ac:dyDescent="0.3">
      <c r="B183" s="13" t="s">
        <v>274</v>
      </c>
      <c r="C183" s="13"/>
      <c r="D183" s="13"/>
      <c r="E183" s="51">
        <f t="shared" ref="E183:AN183" si="532">SUM(E180:E182)</f>
        <v>0</v>
      </c>
      <c r="F183" s="51">
        <f t="shared" si="532"/>
        <v>0</v>
      </c>
      <c r="G183" s="51">
        <f t="shared" si="532"/>
        <v>0</v>
      </c>
      <c r="H183" s="51">
        <f t="shared" si="532"/>
        <v>0</v>
      </c>
      <c r="I183" s="51">
        <f t="shared" si="532"/>
        <v>0</v>
      </c>
      <c r="J183" s="51">
        <f t="shared" si="532"/>
        <v>0</v>
      </c>
      <c r="K183" s="51">
        <f t="shared" si="532"/>
        <v>0</v>
      </c>
      <c r="L183" s="51">
        <f t="shared" si="532"/>
        <v>0</v>
      </c>
      <c r="M183" s="51">
        <f t="shared" si="532"/>
        <v>0</v>
      </c>
      <c r="N183" s="51">
        <f t="shared" si="532"/>
        <v>0</v>
      </c>
      <c r="O183" s="51">
        <f t="shared" si="532"/>
        <v>0</v>
      </c>
      <c r="P183" s="52">
        <f t="shared" si="532"/>
        <v>0</v>
      </c>
      <c r="Q183" s="51">
        <f t="shared" si="532"/>
        <v>0</v>
      </c>
      <c r="R183" s="51">
        <f t="shared" si="532"/>
        <v>0</v>
      </c>
      <c r="S183" s="51">
        <f t="shared" si="532"/>
        <v>0</v>
      </c>
      <c r="T183" s="51">
        <f t="shared" si="532"/>
        <v>0</v>
      </c>
      <c r="U183" s="51">
        <f t="shared" si="532"/>
        <v>0</v>
      </c>
      <c r="V183" s="51">
        <f t="shared" si="532"/>
        <v>0</v>
      </c>
      <c r="W183" s="51">
        <f t="shared" si="532"/>
        <v>0</v>
      </c>
      <c r="X183" s="51">
        <f t="shared" si="532"/>
        <v>0</v>
      </c>
      <c r="Y183" s="51">
        <f t="shared" si="532"/>
        <v>0</v>
      </c>
      <c r="Z183" s="51">
        <f t="shared" si="532"/>
        <v>0</v>
      </c>
      <c r="AA183" s="51">
        <f t="shared" si="532"/>
        <v>0</v>
      </c>
      <c r="AB183" s="52">
        <f t="shared" ref="AB183" si="533">SUM(AB180:AB182)</f>
        <v>0</v>
      </c>
      <c r="AC183" s="51">
        <f t="shared" si="532"/>
        <v>0</v>
      </c>
      <c r="AD183" s="51">
        <f t="shared" si="532"/>
        <v>0</v>
      </c>
      <c r="AE183" s="51">
        <f t="shared" si="532"/>
        <v>0</v>
      </c>
      <c r="AF183" s="51">
        <f t="shared" si="532"/>
        <v>0</v>
      </c>
      <c r="AG183" s="51">
        <f t="shared" si="532"/>
        <v>0</v>
      </c>
      <c r="AH183" s="51">
        <f t="shared" si="532"/>
        <v>0</v>
      </c>
      <c r="AI183" s="51">
        <f t="shared" si="532"/>
        <v>0</v>
      </c>
      <c r="AJ183" s="51">
        <f t="shared" si="532"/>
        <v>0</v>
      </c>
      <c r="AK183" s="51">
        <f t="shared" si="532"/>
        <v>0</v>
      </c>
      <c r="AL183" s="51">
        <f t="shared" si="532"/>
        <v>0</v>
      </c>
      <c r="AM183" s="51">
        <f t="shared" si="532"/>
        <v>0</v>
      </c>
      <c r="AN183" s="52">
        <f t="shared" si="532"/>
        <v>0</v>
      </c>
      <c r="AO183" s="51">
        <f t="shared" ref="AO183:AZ183" si="534">SUM(AO180:AO182)</f>
        <v>0</v>
      </c>
      <c r="AP183" s="51">
        <f t="shared" si="534"/>
        <v>0</v>
      </c>
      <c r="AQ183" s="51">
        <f t="shared" si="534"/>
        <v>0</v>
      </c>
      <c r="AR183" s="51">
        <f t="shared" si="534"/>
        <v>0</v>
      </c>
      <c r="AS183" s="51">
        <f t="shared" si="534"/>
        <v>0</v>
      </c>
      <c r="AT183" s="51">
        <f t="shared" si="534"/>
        <v>0</v>
      </c>
      <c r="AU183" s="51">
        <f t="shared" si="534"/>
        <v>0</v>
      </c>
      <c r="AV183" s="51">
        <f t="shared" si="534"/>
        <v>0</v>
      </c>
      <c r="AW183" s="51">
        <f t="shared" si="534"/>
        <v>0</v>
      </c>
      <c r="AX183" s="51">
        <f t="shared" si="534"/>
        <v>0</v>
      </c>
      <c r="AY183" s="51">
        <f t="shared" si="534"/>
        <v>0</v>
      </c>
      <c r="AZ183" s="52">
        <f t="shared" si="534"/>
        <v>0</v>
      </c>
      <c r="BA183" s="51">
        <f t="shared" ref="BA183:BL183" si="535">SUM(BA180:BA182)</f>
        <v>0</v>
      </c>
      <c r="BB183" s="51">
        <f t="shared" si="535"/>
        <v>0</v>
      </c>
      <c r="BC183" s="51">
        <f t="shared" si="535"/>
        <v>0</v>
      </c>
      <c r="BD183" s="51">
        <f t="shared" si="535"/>
        <v>0</v>
      </c>
      <c r="BE183" s="51">
        <f t="shared" si="535"/>
        <v>0</v>
      </c>
      <c r="BF183" s="51">
        <f t="shared" si="535"/>
        <v>0</v>
      </c>
      <c r="BG183" s="51">
        <f t="shared" si="535"/>
        <v>0</v>
      </c>
      <c r="BH183" s="51">
        <f t="shared" si="535"/>
        <v>0</v>
      </c>
      <c r="BI183" s="51">
        <f t="shared" si="535"/>
        <v>0</v>
      </c>
      <c r="BJ183" s="51">
        <f t="shared" si="535"/>
        <v>0</v>
      </c>
      <c r="BK183" s="51">
        <f t="shared" si="535"/>
        <v>0</v>
      </c>
      <c r="BL183" s="52">
        <f t="shared" si="535"/>
        <v>0</v>
      </c>
      <c r="BM183" s="51">
        <f t="shared" ref="BM183:BX183" si="536">SUM(BM180:BM182)</f>
        <v>0</v>
      </c>
      <c r="BN183" s="51">
        <f t="shared" si="536"/>
        <v>0</v>
      </c>
      <c r="BO183" s="51">
        <f t="shared" si="536"/>
        <v>0</v>
      </c>
      <c r="BP183" s="51">
        <f t="shared" si="536"/>
        <v>0</v>
      </c>
      <c r="BQ183" s="51">
        <f t="shared" si="536"/>
        <v>0</v>
      </c>
      <c r="BR183" s="51">
        <f t="shared" si="536"/>
        <v>0</v>
      </c>
      <c r="BS183" s="51">
        <f t="shared" si="536"/>
        <v>0</v>
      </c>
      <c r="BT183" s="51">
        <f t="shared" si="536"/>
        <v>0</v>
      </c>
      <c r="BU183" s="51">
        <f t="shared" si="536"/>
        <v>0</v>
      </c>
      <c r="BV183" s="51">
        <f t="shared" si="536"/>
        <v>0</v>
      </c>
      <c r="BW183" s="51">
        <f t="shared" si="536"/>
        <v>0</v>
      </c>
      <c r="BX183" s="52">
        <f t="shared" si="536"/>
        <v>0</v>
      </c>
      <c r="BY183" s="158"/>
      <c r="BZ183" s="174"/>
      <c r="CA183" s="27"/>
      <c r="CB183" s="27"/>
      <c r="CC183" s="27"/>
      <c r="CD183" s="27"/>
      <c r="CE183" s="28"/>
      <c r="CF183" s="175"/>
    </row>
    <row r="184" spans="2:84" ht="9" hidden="1" customHeight="1" outlineLevel="1" x14ac:dyDescent="0.3">
      <c r="P184" s="7"/>
      <c r="AB184" s="7"/>
      <c r="AN184" s="7"/>
      <c r="AZ184" s="7"/>
      <c r="BL184" s="7"/>
      <c r="BX184" s="7"/>
      <c r="BY184" s="158"/>
      <c r="BZ184" s="172"/>
      <c r="CA184" s="158"/>
      <c r="CB184" s="158"/>
      <c r="CC184" s="158"/>
      <c r="CD184" s="158"/>
      <c r="CE184" s="7"/>
      <c r="CF184" s="175"/>
    </row>
    <row r="185" spans="2:84" ht="12.75" hidden="1" customHeight="1" outlineLevel="1" x14ac:dyDescent="0.3">
      <c r="B185" s="36" t="s">
        <v>275</v>
      </c>
      <c r="C185" s="36"/>
      <c r="D185" s="36"/>
      <c r="P185" s="7"/>
      <c r="AB185" s="7"/>
      <c r="AN185" s="7"/>
      <c r="AZ185" s="7"/>
      <c r="BL185" s="7"/>
      <c r="BX185" s="7"/>
      <c r="BY185" s="158"/>
      <c r="BZ185" s="172"/>
      <c r="CA185" s="158"/>
      <c r="CB185" s="158"/>
      <c r="CC185" s="158"/>
      <c r="CD185" s="158"/>
      <c r="CE185" s="7"/>
      <c r="CF185" s="175"/>
    </row>
    <row r="186" spans="2:84" s="56" customFormat="1" ht="12.75" hidden="1" customHeight="1" outlineLevel="1" x14ac:dyDescent="0.3">
      <c r="B186" s="53" t="s">
        <v>276</v>
      </c>
      <c r="C186" s="53"/>
      <c r="D186" s="53"/>
      <c r="E186" s="151"/>
      <c r="F186" s="54"/>
      <c r="G186" s="54"/>
      <c r="H186" s="54"/>
      <c r="I186" s="54"/>
      <c r="J186" s="54"/>
      <c r="K186" s="54"/>
      <c r="L186" s="54"/>
      <c r="M186" s="54"/>
      <c r="N186" s="54"/>
      <c r="O186" s="54"/>
      <c r="P186" s="55"/>
      <c r="Q186" s="54"/>
      <c r="R186" s="54"/>
      <c r="S186" s="54"/>
      <c r="T186" s="54"/>
      <c r="U186" s="54"/>
      <c r="V186" s="54"/>
      <c r="W186" s="54"/>
      <c r="X186" s="54"/>
      <c r="Y186" s="54"/>
      <c r="Z186" s="54"/>
      <c r="AA186" s="54"/>
      <c r="AB186" s="55"/>
      <c r="AC186" s="54"/>
      <c r="AD186" s="54"/>
      <c r="AE186" s="54"/>
      <c r="AF186" s="54"/>
      <c r="AG186" s="54"/>
      <c r="AH186" s="54"/>
      <c r="AI186" s="54"/>
      <c r="AJ186" s="54"/>
      <c r="AK186" s="54"/>
      <c r="AL186" s="54"/>
      <c r="AM186" s="54"/>
      <c r="AN186" s="55"/>
      <c r="AO186" s="54"/>
      <c r="AP186" s="54"/>
      <c r="AQ186" s="54"/>
      <c r="AR186" s="54"/>
      <c r="AS186" s="54"/>
      <c r="AT186" s="54"/>
      <c r="AU186" s="54"/>
      <c r="AV186" s="54"/>
      <c r="AW186" s="54"/>
      <c r="AX186" s="54"/>
      <c r="AY186" s="54"/>
      <c r="AZ186" s="55"/>
      <c r="BA186" s="54"/>
      <c r="BB186" s="54"/>
      <c r="BC186" s="54"/>
      <c r="BD186" s="54"/>
      <c r="BE186" s="54"/>
      <c r="BF186" s="54"/>
      <c r="BG186" s="54"/>
      <c r="BH186" s="54"/>
      <c r="BI186" s="54"/>
      <c r="BJ186" s="54"/>
      <c r="BK186" s="54"/>
      <c r="BL186" s="55"/>
      <c r="BM186" s="54"/>
      <c r="BN186" s="54"/>
      <c r="BO186" s="54"/>
      <c r="BP186" s="54"/>
      <c r="BQ186" s="54"/>
      <c r="BR186" s="54"/>
      <c r="BS186" s="54"/>
      <c r="BT186" s="54"/>
      <c r="BU186" s="54"/>
      <c r="BV186" s="54"/>
      <c r="BW186" s="54"/>
      <c r="BX186" s="55"/>
      <c r="BY186" s="162"/>
      <c r="BZ186" s="141"/>
      <c r="CA186" s="61"/>
      <c r="CB186" s="61"/>
      <c r="CC186" s="61"/>
      <c r="CD186" s="61"/>
      <c r="CE186" s="62"/>
      <c r="CF186" s="176"/>
    </row>
    <row r="187" spans="2:84" ht="9" hidden="1" customHeight="1" outlineLevel="1" x14ac:dyDescent="0.3">
      <c r="E187" s="21"/>
      <c r="F187" s="21"/>
      <c r="G187" s="21"/>
      <c r="H187" s="21"/>
      <c r="I187" s="21"/>
      <c r="J187" s="21"/>
      <c r="K187" s="21"/>
      <c r="L187" s="21"/>
      <c r="M187" s="21"/>
      <c r="N187" s="21"/>
      <c r="O187" s="21"/>
      <c r="P187" s="9"/>
      <c r="Q187" s="21"/>
      <c r="R187" s="21"/>
      <c r="S187" s="21"/>
      <c r="T187" s="21"/>
      <c r="U187" s="21"/>
      <c r="V187" s="21"/>
      <c r="W187" s="21"/>
      <c r="X187" s="21"/>
      <c r="Y187" s="21"/>
      <c r="Z187" s="21"/>
      <c r="AA187" s="21"/>
      <c r="AB187" s="9"/>
      <c r="AC187" s="21"/>
      <c r="AD187" s="21"/>
      <c r="AE187" s="21"/>
      <c r="AF187" s="21"/>
      <c r="AG187" s="21"/>
      <c r="AH187" s="21"/>
      <c r="AI187" s="21"/>
      <c r="AJ187" s="21"/>
      <c r="AK187" s="21"/>
      <c r="AL187" s="21"/>
      <c r="AM187" s="21"/>
      <c r="AN187" s="9"/>
      <c r="AO187" s="21"/>
      <c r="AP187" s="21"/>
      <c r="AQ187" s="21"/>
      <c r="AR187" s="21"/>
      <c r="AS187" s="21"/>
      <c r="AT187" s="21"/>
      <c r="AU187" s="21"/>
      <c r="AV187" s="21"/>
      <c r="AW187" s="21"/>
      <c r="AX187" s="21"/>
      <c r="AY187" s="21"/>
      <c r="AZ187" s="9"/>
      <c r="BA187" s="21"/>
      <c r="BB187" s="21"/>
      <c r="BC187" s="21"/>
      <c r="BD187" s="21"/>
      <c r="BE187" s="21"/>
      <c r="BF187" s="21"/>
      <c r="BG187" s="21"/>
      <c r="BH187" s="21"/>
      <c r="BI187" s="21"/>
      <c r="BJ187" s="21"/>
      <c r="BK187" s="21"/>
      <c r="BL187" s="9"/>
      <c r="BM187" s="21"/>
      <c r="BN187" s="21"/>
      <c r="BO187" s="21"/>
      <c r="BP187" s="21"/>
      <c r="BQ187" s="21"/>
      <c r="BR187" s="21"/>
      <c r="BS187" s="21"/>
      <c r="BT187" s="21"/>
      <c r="BU187" s="21"/>
      <c r="BV187" s="21"/>
      <c r="BW187" s="21"/>
      <c r="BX187" s="9"/>
      <c r="BY187" s="21"/>
      <c r="BZ187" s="171"/>
      <c r="CA187" s="161"/>
      <c r="CB187" s="161"/>
      <c r="CC187" s="161"/>
      <c r="CD187" s="8"/>
      <c r="CE187" s="10"/>
    </row>
    <row r="188" spans="2:84" ht="12.75" hidden="1" customHeight="1" outlineLevel="1" x14ac:dyDescent="0.3">
      <c r="B188" s="32" t="s">
        <v>277</v>
      </c>
      <c r="C188" s="32"/>
      <c r="D188" s="32"/>
      <c r="P188" s="7"/>
      <c r="AB188" s="7"/>
      <c r="AN188" s="7"/>
      <c r="AZ188" s="7"/>
      <c r="BL188" s="7"/>
      <c r="BX188" s="7"/>
      <c r="BZ188" s="172"/>
      <c r="CA188" s="158"/>
      <c r="CB188" s="158"/>
      <c r="CC188" s="158"/>
      <c r="CD188" s="158"/>
      <c r="CE188" s="7"/>
    </row>
    <row r="189" spans="2:84" ht="12.75" hidden="1" customHeight="1" outlineLevel="1" x14ac:dyDescent="0.3">
      <c r="B189" s="1" t="s">
        <v>278</v>
      </c>
      <c r="E189" s="50">
        <v>0</v>
      </c>
      <c r="F189" s="50">
        <f t="shared" ref="F189" si="537">E191</f>
        <v>0</v>
      </c>
      <c r="G189" s="50">
        <f t="shared" ref="G189" si="538">F191</f>
        <v>0</v>
      </c>
      <c r="H189" s="50">
        <f t="shared" ref="H189" si="539">G191</f>
        <v>0</v>
      </c>
      <c r="I189" s="50">
        <f t="shared" ref="I189" si="540">H191</f>
        <v>0</v>
      </c>
      <c r="J189" s="50">
        <f t="shared" ref="J189" si="541">I191</f>
        <v>0</v>
      </c>
      <c r="K189" s="50">
        <f t="shared" ref="K189" si="542">J191</f>
        <v>0</v>
      </c>
      <c r="L189" s="50">
        <f t="shared" ref="L189" si="543">K191</f>
        <v>0</v>
      </c>
      <c r="M189" s="50">
        <f t="shared" ref="M189" si="544">L191</f>
        <v>0</v>
      </c>
      <c r="N189" s="50">
        <f t="shared" ref="N189" si="545">M191</f>
        <v>0</v>
      </c>
      <c r="O189" s="50">
        <f t="shared" ref="O189" si="546">N191</f>
        <v>0</v>
      </c>
      <c r="P189" s="11">
        <f t="shared" ref="P189" si="547">O191</f>
        <v>0</v>
      </c>
      <c r="Q189" s="50">
        <f t="shared" ref="Q189" si="548">P191</f>
        <v>0</v>
      </c>
      <c r="R189" s="50">
        <f t="shared" ref="R189" si="549">Q191</f>
        <v>0</v>
      </c>
      <c r="S189" s="50">
        <f t="shared" ref="S189" si="550">R191</f>
        <v>0</v>
      </c>
      <c r="T189" s="50">
        <f t="shared" ref="T189" si="551">S191</f>
        <v>0</v>
      </c>
      <c r="U189" s="50">
        <f t="shared" ref="U189" si="552">T191</f>
        <v>0</v>
      </c>
      <c r="V189" s="50">
        <f t="shared" ref="V189" si="553">U191</f>
        <v>0</v>
      </c>
      <c r="W189" s="50">
        <f t="shared" ref="W189" si="554">V191</f>
        <v>0</v>
      </c>
      <c r="X189" s="50">
        <f t="shared" ref="X189" si="555">W191</f>
        <v>0</v>
      </c>
      <c r="Y189" s="50">
        <f t="shared" ref="Y189" si="556">X191</f>
        <v>0</v>
      </c>
      <c r="Z189" s="50">
        <f t="shared" ref="Z189" si="557">Y191</f>
        <v>0</v>
      </c>
      <c r="AA189" s="50">
        <f t="shared" ref="AA189:AB189" si="558">Z191</f>
        <v>0</v>
      </c>
      <c r="AB189" s="11">
        <f t="shared" si="558"/>
        <v>0</v>
      </c>
      <c r="AC189" s="50">
        <f t="shared" ref="AC189" si="559">AB191</f>
        <v>0</v>
      </c>
      <c r="AD189" s="50">
        <f t="shared" ref="AD189" si="560">AC191</f>
        <v>0</v>
      </c>
      <c r="AE189" s="50">
        <f t="shared" ref="AE189" si="561">AD191</f>
        <v>0</v>
      </c>
      <c r="AF189" s="50">
        <f t="shared" ref="AF189" si="562">AE191</f>
        <v>0</v>
      </c>
      <c r="AG189" s="50">
        <f t="shared" ref="AG189" si="563">AF191</f>
        <v>0</v>
      </c>
      <c r="AH189" s="50">
        <f t="shared" ref="AH189" si="564">AG191</f>
        <v>0</v>
      </c>
      <c r="AI189" s="50">
        <f t="shared" ref="AI189" si="565">AH191</f>
        <v>0</v>
      </c>
      <c r="AJ189" s="50">
        <f t="shared" ref="AJ189" si="566">AI191</f>
        <v>0</v>
      </c>
      <c r="AK189" s="50">
        <f t="shared" ref="AK189" si="567">AJ191</f>
        <v>0</v>
      </c>
      <c r="AL189" s="50">
        <f t="shared" ref="AL189" si="568">AK191</f>
        <v>0</v>
      </c>
      <c r="AM189" s="50">
        <f t="shared" ref="AM189" si="569">AL191</f>
        <v>0</v>
      </c>
      <c r="AN189" s="11">
        <f t="shared" ref="AN189" si="570">AM191</f>
        <v>0</v>
      </c>
      <c r="AO189" s="50">
        <f t="shared" ref="AO189" si="571">AN191</f>
        <v>0</v>
      </c>
      <c r="AP189" s="50">
        <f t="shared" ref="AP189" si="572">AO191</f>
        <v>0</v>
      </c>
      <c r="AQ189" s="50">
        <f t="shared" ref="AQ189" si="573">AP191</f>
        <v>0</v>
      </c>
      <c r="AR189" s="50">
        <f t="shared" ref="AR189" si="574">AQ191</f>
        <v>0</v>
      </c>
      <c r="AS189" s="50">
        <f t="shared" ref="AS189" si="575">AR191</f>
        <v>0</v>
      </c>
      <c r="AT189" s="50">
        <f t="shared" ref="AT189" si="576">AS191</f>
        <v>0</v>
      </c>
      <c r="AU189" s="50">
        <f t="shared" ref="AU189" si="577">AT191</f>
        <v>0</v>
      </c>
      <c r="AV189" s="50">
        <f t="shared" ref="AV189" si="578">AU191</f>
        <v>0</v>
      </c>
      <c r="AW189" s="50">
        <f t="shared" ref="AW189" si="579">AV191</f>
        <v>0</v>
      </c>
      <c r="AX189" s="50">
        <f t="shared" ref="AX189" si="580">AW191</f>
        <v>0</v>
      </c>
      <c r="AY189" s="50">
        <f t="shared" ref="AY189" si="581">AX191</f>
        <v>0</v>
      </c>
      <c r="AZ189" s="11">
        <f t="shared" ref="AZ189" si="582">AY191</f>
        <v>0</v>
      </c>
      <c r="BA189" s="50">
        <f t="shared" ref="BA189" si="583">AZ191</f>
        <v>0</v>
      </c>
      <c r="BB189" s="50">
        <f t="shared" ref="BB189" si="584">BA191</f>
        <v>0</v>
      </c>
      <c r="BC189" s="50">
        <f t="shared" ref="BC189" si="585">BB191</f>
        <v>0</v>
      </c>
      <c r="BD189" s="50">
        <f t="shared" ref="BD189" si="586">BC191</f>
        <v>0</v>
      </c>
      <c r="BE189" s="50">
        <f t="shared" ref="BE189" si="587">BD191</f>
        <v>0</v>
      </c>
      <c r="BF189" s="50">
        <f t="shared" ref="BF189" si="588">BE191</f>
        <v>0</v>
      </c>
      <c r="BG189" s="50">
        <f t="shared" ref="BG189" si="589">BF191</f>
        <v>0</v>
      </c>
      <c r="BH189" s="50">
        <f t="shared" ref="BH189" si="590">BG191</f>
        <v>0</v>
      </c>
      <c r="BI189" s="50">
        <f t="shared" ref="BI189" si="591">BH191</f>
        <v>0</v>
      </c>
      <c r="BJ189" s="50">
        <f t="shared" ref="BJ189" si="592">BI191</f>
        <v>0</v>
      </c>
      <c r="BK189" s="50">
        <f t="shared" ref="BK189" si="593">BJ191</f>
        <v>0</v>
      </c>
      <c r="BL189" s="11">
        <f t="shared" ref="BL189" si="594">BK191</f>
        <v>0</v>
      </c>
      <c r="BM189" s="50">
        <f t="shared" ref="BM189" si="595">BL191</f>
        <v>0</v>
      </c>
      <c r="BN189" s="50">
        <f t="shared" ref="BN189" si="596">BM191</f>
        <v>0</v>
      </c>
      <c r="BO189" s="50">
        <f t="shared" ref="BO189" si="597">BN191</f>
        <v>0</v>
      </c>
      <c r="BP189" s="50">
        <f t="shared" ref="BP189" si="598">BO191</f>
        <v>0</v>
      </c>
      <c r="BQ189" s="50">
        <f t="shared" ref="BQ189" si="599">BP191</f>
        <v>0</v>
      </c>
      <c r="BR189" s="50">
        <f t="shared" ref="BR189" si="600">BQ191</f>
        <v>0</v>
      </c>
      <c r="BS189" s="50">
        <f t="shared" ref="BS189" si="601">BR191</f>
        <v>0</v>
      </c>
      <c r="BT189" s="50">
        <f t="shared" ref="BT189" si="602">BS191</f>
        <v>0</v>
      </c>
      <c r="BU189" s="50">
        <f t="shared" ref="BU189" si="603">BT191</f>
        <v>0</v>
      </c>
      <c r="BV189" s="50">
        <f t="shared" ref="BV189" si="604">BU191</f>
        <v>0</v>
      </c>
      <c r="BW189" s="50">
        <f t="shared" ref="BW189" si="605">BV191</f>
        <v>0</v>
      </c>
      <c r="BX189" s="11">
        <f t="shared" ref="BX189" si="606">BW191</f>
        <v>0</v>
      </c>
      <c r="BZ189" s="172"/>
      <c r="CA189" s="158"/>
      <c r="CB189" s="158"/>
      <c r="CC189" s="158"/>
      <c r="CD189" s="158"/>
      <c r="CE189" s="7"/>
    </row>
    <row r="190" spans="2:84" ht="12.75" hidden="1" customHeight="1" outlineLevel="1" x14ac:dyDescent="0.3">
      <c r="B190" s="1" t="s">
        <v>279</v>
      </c>
      <c r="E190" s="136">
        <v>0</v>
      </c>
      <c r="F190" s="136"/>
      <c r="G190" s="136"/>
      <c r="H190" s="136"/>
      <c r="I190" s="136"/>
      <c r="J190" s="136"/>
      <c r="K190" s="136"/>
      <c r="L190" s="136"/>
      <c r="M190" s="136"/>
      <c r="N190" s="136"/>
      <c r="O190" s="136"/>
      <c r="P190" s="137"/>
      <c r="Q190" s="136"/>
      <c r="R190" s="136"/>
      <c r="S190" s="136"/>
      <c r="T190" s="136"/>
      <c r="U190" s="136"/>
      <c r="V190" s="136"/>
      <c r="W190" s="136"/>
      <c r="X190" s="136"/>
      <c r="Y190" s="136"/>
      <c r="Z190" s="136"/>
      <c r="AA190" s="136"/>
      <c r="AB190" s="137"/>
      <c r="AC190" s="136"/>
      <c r="AD190" s="136"/>
      <c r="AE190" s="136"/>
      <c r="AF190" s="136"/>
      <c r="AG190" s="136"/>
      <c r="AH190" s="136"/>
      <c r="AI190" s="136"/>
      <c r="AJ190" s="136"/>
      <c r="AK190" s="136"/>
      <c r="AL190" s="136"/>
      <c r="AM190" s="136"/>
      <c r="AN190" s="137"/>
      <c r="AO190" s="136"/>
      <c r="AP190" s="136"/>
      <c r="AQ190" s="136"/>
      <c r="AR190" s="136"/>
      <c r="AS190" s="136"/>
      <c r="AT190" s="136"/>
      <c r="AU190" s="136"/>
      <c r="AV190" s="136"/>
      <c r="AW190" s="136"/>
      <c r="AX190" s="136"/>
      <c r="AY190" s="136"/>
      <c r="AZ190" s="137"/>
      <c r="BA190" s="136"/>
      <c r="BB190" s="136"/>
      <c r="BC190" s="136"/>
      <c r="BD190" s="136"/>
      <c r="BE190" s="136"/>
      <c r="BF190" s="136"/>
      <c r="BG190" s="136"/>
      <c r="BH190" s="136"/>
      <c r="BI190" s="136"/>
      <c r="BJ190" s="136"/>
      <c r="BK190" s="136"/>
      <c r="BL190" s="137"/>
      <c r="BM190" s="136"/>
      <c r="BN190" s="136"/>
      <c r="BO190" s="136"/>
      <c r="BP190" s="136"/>
      <c r="BQ190" s="136"/>
      <c r="BR190" s="136"/>
      <c r="BS190" s="136"/>
      <c r="BT190" s="136"/>
      <c r="BU190" s="136"/>
      <c r="BV190" s="136"/>
      <c r="BW190" s="136"/>
      <c r="BX190" s="137"/>
      <c r="BZ190" s="172"/>
      <c r="CA190" s="158"/>
      <c r="CB190" s="158"/>
      <c r="CC190" s="158"/>
      <c r="CD190" s="158"/>
      <c r="CE190" s="7"/>
    </row>
    <row r="191" spans="2:84" ht="12.75" hidden="1" customHeight="1" outlineLevel="1" x14ac:dyDescent="0.3">
      <c r="B191" s="12" t="s">
        <v>280</v>
      </c>
      <c r="C191" s="12"/>
      <c r="D191" s="12"/>
      <c r="E191" s="57">
        <f>E189-E190</f>
        <v>0</v>
      </c>
      <c r="F191" s="57">
        <f t="shared" ref="F191:AZ191" si="607">F189-F190</f>
        <v>0</v>
      </c>
      <c r="G191" s="57">
        <f t="shared" si="607"/>
        <v>0</v>
      </c>
      <c r="H191" s="57">
        <f t="shared" si="607"/>
        <v>0</v>
      </c>
      <c r="I191" s="57">
        <f t="shared" si="607"/>
        <v>0</v>
      </c>
      <c r="J191" s="57">
        <f t="shared" si="607"/>
        <v>0</v>
      </c>
      <c r="K191" s="57">
        <f t="shared" si="607"/>
        <v>0</v>
      </c>
      <c r="L191" s="57">
        <f t="shared" si="607"/>
        <v>0</v>
      </c>
      <c r="M191" s="57">
        <f t="shared" si="607"/>
        <v>0</v>
      </c>
      <c r="N191" s="57">
        <f t="shared" si="607"/>
        <v>0</v>
      </c>
      <c r="O191" s="57">
        <f t="shared" si="607"/>
        <v>0</v>
      </c>
      <c r="P191" s="138">
        <f t="shared" si="607"/>
        <v>0</v>
      </c>
      <c r="Q191" s="57">
        <f t="shared" si="607"/>
        <v>0</v>
      </c>
      <c r="R191" s="57">
        <f t="shared" si="607"/>
        <v>0</v>
      </c>
      <c r="S191" s="57">
        <f t="shared" si="607"/>
        <v>0</v>
      </c>
      <c r="T191" s="57">
        <f t="shared" si="607"/>
        <v>0</v>
      </c>
      <c r="U191" s="57">
        <f t="shared" si="607"/>
        <v>0</v>
      </c>
      <c r="V191" s="57">
        <f t="shared" si="607"/>
        <v>0</v>
      </c>
      <c r="W191" s="57">
        <f t="shared" si="607"/>
        <v>0</v>
      </c>
      <c r="X191" s="57">
        <f t="shared" si="607"/>
        <v>0</v>
      </c>
      <c r="Y191" s="57">
        <f t="shared" si="607"/>
        <v>0</v>
      </c>
      <c r="Z191" s="57">
        <f t="shared" si="607"/>
        <v>0</v>
      </c>
      <c r="AA191" s="57">
        <f t="shared" si="607"/>
        <v>0</v>
      </c>
      <c r="AB191" s="138">
        <f t="shared" ref="AB191" si="608">AB189-AB190</f>
        <v>0</v>
      </c>
      <c r="AC191" s="57">
        <f t="shared" si="607"/>
        <v>0</v>
      </c>
      <c r="AD191" s="57">
        <f t="shared" si="607"/>
        <v>0</v>
      </c>
      <c r="AE191" s="57">
        <f t="shared" si="607"/>
        <v>0</v>
      </c>
      <c r="AF191" s="57">
        <f t="shared" si="607"/>
        <v>0</v>
      </c>
      <c r="AG191" s="57">
        <f t="shared" si="607"/>
        <v>0</v>
      </c>
      <c r="AH191" s="57">
        <f t="shared" si="607"/>
        <v>0</v>
      </c>
      <c r="AI191" s="57">
        <f t="shared" si="607"/>
        <v>0</v>
      </c>
      <c r="AJ191" s="57">
        <f t="shared" si="607"/>
        <v>0</v>
      </c>
      <c r="AK191" s="57">
        <f t="shared" si="607"/>
        <v>0</v>
      </c>
      <c r="AL191" s="57">
        <f t="shared" si="607"/>
        <v>0</v>
      </c>
      <c r="AM191" s="57">
        <f t="shared" si="607"/>
        <v>0</v>
      </c>
      <c r="AN191" s="138">
        <f t="shared" si="607"/>
        <v>0</v>
      </c>
      <c r="AO191" s="57">
        <f t="shared" si="607"/>
        <v>0</v>
      </c>
      <c r="AP191" s="57">
        <f t="shared" si="607"/>
        <v>0</v>
      </c>
      <c r="AQ191" s="57">
        <f t="shared" si="607"/>
        <v>0</v>
      </c>
      <c r="AR191" s="57">
        <f t="shared" si="607"/>
        <v>0</v>
      </c>
      <c r="AS191" s="57">
        <f t="shared" si="607"/>
        <v>0</v>
      </c>
      <c r="AT191" s="57">
        <f t="shared" si="607"/>
        <v>0</v>
      </c>
      <c r="AU191" s="57">
        <f t="shared" si="607"/>
        <v>0</v>
      </c>
      <c r="AV191" s="57">
        <f t="shared" si="607"/>
        <v>0</v>
      </c>
      <c r="AW191" s="57">
        <f t="shared" si="607"/>
        <v>0</v>
      </c>
      <c r="AX191" s="57">
        <f t="shared" si="607"/>
        <v>0</v>
      </c>
      <c r="AY191" s="57">
        <f t="shared" si="607"/>
        <v>0</v>
      </c>
      <c r="AZ191" s="138">
        <f t="shared" si="607"/>
        <v>0</v>
      </c>
      <c r="BA191" s="57">
        <f t="shared" ref="BA191" si="609">BA189-BA190</f>
        <v>0</v>
      </c>
      <c r="BB191" s="57">
        <f t="shared" ref="BB191" si="610">BB189-BB190</f>
        <v>0</v>
      </c>
      <c r="BC191" s="57">
        <f t="shared" ref="BC191" si="611">BC189-BC190</f>
        <v>0</v>
      </c>
      <c r="BD191" s="57">
        <f t="shared" ref="BD191" si="612">BD189-BD190</f>
        <v>0</v>
      </c>
      <c r="BE191" s="57">
        <f t="shared" ref="BE191" si="613">BE189-BE190</f>
        <v>0</v>
      </c>
      <c r="BF191" s="57">
        <f t="shared" ref="BF191" si="614">BF189-BF190</f>
        <v>0</v>
      </c>
      <c r="BG191" s="57">
        <f t="shared" ref="BG191" si="615">BG189-BG190</f>
        <v>0</v>
      </c>
      <c r="BH191" s="57">
        <f t="shared" ref="BH191" si="616">BH189-BH190</f>
        <v>0</v>
      </c>
      <c r="BI191" s="57">
        <f t="shared" ref="BI191" si="617">BI189-BI190</f>
        <v>0</v>
      </c>
      <c r="BJ191" s="57">
        <f t="shared" ref="BJ191" si="618">BJ189-BJ190</f>
        <v>0</v>
      </c>
      <c r="BK191" s="57">
        <f t="shared" ref="BK191" si="619">BK189-BK190</f>
        <v>0</v>
      </c>
      <c r="BL191" s="138">
        <f t="shared" ref="BL191:BW191" si="620">BL189-BL190</f>
        <v>0</v>
      </c>
      <c r="BM191" s="57">
        <f t="shared" si="620"/>
        <v>0</v>
      </c>
      <c r="BN191" s="57">
        <f t="shared" si="620"/>
        <v>0</v>
      </c>
      <c r="BO191" s="57">
        <f t="shared" si="620"/>
        <v>0</v>
      </c>
      <c r="BP191" s="57">
        <f t="shared" si="620"/>
        <v>0</v>
      </c>
      <c r="BQ191" s="57">
        <f t="shared" si="620"/>
        <v>0</v>
      </c>
      <c r="BR191" s="57">
        <f t="shared" si="620"/>
        <v>0</v>
      </c>
      <c r="BS191" s="57">
        <f t="shared" si="620"/>
        <v>0</v>
      </c>
      <c r="BT191" s="57">
        <f t="shared" si="620"/>
        <v>0</v>
      </c>
      <c r="BU191" s="57">
        <f t="shared" si="620"/>
        <v>0</v>
      </c>
      <c r="BV191" s="57">
        <f t="shared" si="620"/>
        <v>0</v>
      </c>
      <c r="BW191" s="57">
        <f t="shared" si="620"/>
        <v>0</v>
      </c>
      <c r="BX191" s="138">
        <f t="shared" ref="BX191" si="621">BX189-BX190</f>
        <v>0</v>
      </c>
      <c r="BZ191" s="172"/>
      <c r="CA191" s="158"/>
      <c r="CB191" s="158"/>
      <c r="CC191" s="158"/>
      <c r="CD191" s="158"/>
      <c r="CE191" s="7"/>
    </row>
    <row r="192" spans="2:84" ht="12.75" hidden="1" customHeight="1" outlineLevel="1" x14ac:dyDescent="0.3">
      <c r="P192" s="7"/>
      <c r="AB192" s="7"/>
      <c r="AN192" s="7"/>
      <c r="AZ192" s="7"/>
      <c r="BL192" s="7"/>
      <c r="BX192" s="7"/>
      <c r="BZ192" s="172"/>
      <c r="CA192" s="158"/>
      <c r="CB192" s="158"/>
      <c r="CC192" s="158"/>
      <c r="CD192" s="158"/>
      <c r="CE192" s="7"/>
    </row>
    <row r="193" spans="1:91" ht="12.75" hidden="1" customHeight="1" outlineLevel="1" x14ac:dyDescent="0.3">
      <c r="B193" s="1" t="s">
        <v>165</v>
      </c>
      <c r="C193" s="128">
        <v>0.05</v>
      </c>
      <c r="E193" s="61">
        <f t="shared" ref="E193:AY193" si="622">AVERAGE(E189+E191)*$C$193/12</f>
        <v>0</v>
      </c>
      <c r="F193" s="61">
        <f t="shared" si="622"/>
        <v>0</v>
      </c>
      <c r="G193" s="61">
        <f t="shared" si="622"/>
        <v>0</v>
      </c>
      <c r="H193" s="61">
        <f t="shared" si="622"/>
        <v>0</v>
      </c>
      <c r="I193" s="61">
        <f t="shared" si="622"/>
        <v>0</v>
      </c>
      <c r="J193" s="61">
        <f t="shared" si="622"/>
        <v>0</v>
      </c>
      <c r="K193" s="61">
        <f t="shared" si="622"/>
        <v>0</v>
      </c>
      <c r="L193" s="61">
        <f t="shared" si="622"/>
        <v>0</v>
      </c>
      <c r="M193" s="61">
        <f t="shared" si="622"/>
        <v>0</v>
      </c>
      <c r="N193" s="61">
        <f t="shared" si="622"/>
        <v>0</v>
      </c>
      <c r="O193" s="61">
        <f t="shared" si="622"/>
        <v>0</v>
      </c>
      <c r="P193" s="62">
        <f t="shared" si="622"/>
        <v>0</v>
      </c>
      <c r="Q193" s="61">
        <f t="shared" si="622"/>
        <v>0</v>
      </c>
      <c r="R193" s="61">
        <f t="shared" si="622"/>
        <v>0</v>
      </c>
      <c r="S193" s="61">
        <f t="shared" si="622"/>
        <v>0</v>
      </c>
      <c r="T193" s="61">
        <f t="shared" si="622"/>
        <v>0</v>
      </c>
      <c r="U193" s="61">
        <f t="shared" si="622"/>
        <v>0</v>
      </c>
      <c r="V193" s="61">
        <f t="shared" si="622"/>
        <v>0</v>
      </c>
      <c r="W193" s="61">
        <f t="shared" si="622"/>
        <v>0</v>
      </c>
      <c r="X193" s="61">
        <f t="shared" si="622"/>
        <v>0</v>
      </c>
      <c r="Y193" s="61">
        <f t="shared" si="622"/>
        <v>0</v>
      </c>
      <c r="Z193" s="61">
        <f t="shared" si="622"/>
        <v>0</v>
      </c>
      <c r="AA193" s="61">
        <f t="shared" si="622"/>
        <v>0</v>
      </c>
      <c r="AB193" s="62">
        <f t="shared" ref="AB193" si="623">AVERAGE(AB189+AB191)*$C$193/12</f>
        <v>0</v>
      </c>
      <c r="AC193" s="61">
        <f t="shared" si="622"/>
        <v>0</v>
      </c>
      <c r="AD193" s="61">
        <f t="shared" si="622"/>
        <v>0</v>
      </c>
      <c r="AE193" s="61">
        <f t="shared" si="622"/>
        <v>0</v>
      </c>
      <c r="AF193" s="61">
        <f t="shared" si="622"/>
        <v>0</v>
      </c>
      <c r="AG193" s="61">
        <f t="shared" si="622"/>
        <v>0</v>
      </c>
      <c r="AH193" s="61">
        <f t="shared" si="622"/>
        <v>0</v>
      </c>
      <c r="AI193" s="61">
        <f t="shared" si="622"/>
        <v>0</v>
      </c>
      <c r="AJ193" s="61">
        <f t="shared" si="622"/>
        <v>0</v>
      </c>
      <c r="AK193" s="61">
        <f t="shared" si="622"/>
        <v>0</v>
      </c>
      <c r="AL193" s="61">
        <f t="shared" si="622"/>
        <v>0</v>
      </c>
      <c r="AM193" s="61">
        <f t="shared" si="622"/>
        <v>0</v>
      </c>
      <c r="AN193" s="62">
        <f t="shared" si="622"/>
        <v>0</v>
      </c>
      <c r="AO193" s="61">
        <f t="shared" si="622"/>
        <v>0</v>
      </c>
      <c r="AP193" s="61">
        <f t="shared" si="622"/>
        <v>0</v>
      </c>
      <c r="AQ193" s="61">
        <f t="shared" si="622"/>
        <v>0</v>
      </c>
      <c r="AR193" s="61">
        <f t="shared" si="622"/>
        <v>0</v>
      </c>
      <c r="AS193" s="61">
        <f t="shared" si="622"/>
        <v>0</v>
      </c>
      <c r="AT193" s="61">
        <f t="shared" si="622"/>
        <v>0</v>
      </c>
      <c r="AU193" s="61">
        <f t="shared" si="622"/>
        <v>0</v>
      </c>
      <c r="AV193" s="61">
        <f t="shared" si="622"/>
        <v>0</v>
      </c>
      <c r="AW193" s="61">
        <f t="shared" si="622"/>
        <v>0</v>
      </c>
      <c r="AX193" s="61">
        <f t="shared" si="622"/>
        <v>0</v>
      </c>
      <c r="AY193" s="61">
        <f t="shared" si="622"/>
        <v>0</v>
      </c>
      <c r="AZ193" s="62">
        <f>AVERAGE(AZ189+AZ191)*$C$193/12</f>
        <v>0</v>
      </c>
      <c r="BA193" s="61">
        <f t="shared" ref="BA193:BK193" si="624">AVERAGE(BA189+BA191)*$C$193/12</f>
        <v>0</v>
      </c>
      <c r="BB193" s="61">
        <f t="shared" si="624"/>
        <v>0</v>
      </c>
      <c r="BC193" s="61">
        <f t="shared" si="624"/>
        <v>0</v>
      </c>
      <c r="BD193" s="61">
        <f t="shared" si="624"/>
        <v>0</v>
      </c>
      <c r="BE193" s="61">
        <f t="shared" si="624"/>
        <v>0</v>
      </c>
      <c r="BF193" s="61">
        <f t="shared" si="624"/>
        <v>0</v>
      </c>
      <c r="BG193" s="61">
        <f t="shared" si="624"/>
        <v>0</v>
      </c>
      <c r="BH193" s="61">
        <f t="shared" si="624"/>
        <v>0</v>
      </c>
      <c r="BI193" s="61">
        <f t="shared" si="624"/>
        <v>0</v>
      </c>
      <c r="BJ193" s="61">
        <f t="shared" si="624"/>
        <v>0</v>
      </c>
      <c r="BK193" s="61">
        <f t="shared" si="624"/>
        <v>0</v>
      </c>
      <c r="BL193" s="62">
        <f>AVERAGE(BL189+BL191)*$C$193/12</f>
        <v>0</v>
      </c>
      <c r="BM193" s="61">
        <f t="shared" ref="BM193:BW193" si="625">AVERAGE(BM189+BM191)*$C$193/12</f>
        <v>0</v>
      </c>
      <c r="BN193" s="61">
        <f t="shared" si="625"/>
        <v>0</v>
      </c>
      <c r="BO193" s="61">
        <f t="shared" si="625"/>
        <v>0</v>
      </c>
      <c r="BP193" s="61">
        <f t="shared" si="625"/>
        <v>0</v>
      </c>
      <c r="BQ193" s="61">
        <f t="shared" si="625"/>
        <v>0</v>
      </c>
      <c r="BR193" s="61">
        <f t="shared" si="625"/>
        <v>0</v>
      </c>
      <c r="BS193" s="61">
        <f t="shared" si="625"/>
        <v>0</v>
      </c>
      <c r="BT193" s="61">
        <f t="shared" si="625"/>
        <v>0</v>
      </c>
      <c r="BU193" s="61">
        <f t="shared" si="625"/>
        <v>0</v>
      </c>
      <c r="BV193" s="61">
        <f t="shared" si="625"/>
        <v>0</v>
      </c>
      <c r="BW193" s="61">
        <f t="shared" si="625"/>
        <v>0</v>
      </c>
      <c r="BX193" s="62">
        <f>AVERAGE(BX189+BX191)*$C$193/12</f>
        <v>0</v>
      </c>
      <c r="BZ193" s="177"/>
      <c r="CA193" s="178"/>
      <c r="CB193" s="178"/>
      <c r="CC193" s="178"/>
      <c r="CD193" s="178"/>
      <c r="CE193" s="179"/>
    </row>
    <row r="194" spans="1:91" ht="12.75" hidden="1" customHeight="1" outlineLevel="1" x14ac:dyDescent="0.3"/>
    <row r="195" spans="1:91" ht="12.75" hidden="1" customHeight="1" outlineLevel="1" x14ac:dyDescent="0.3"/>
    <row r="196" spans="1:91" s="2" customFormat="1" ht="12.75" customHeight="1" collapsed="1" x14ac:dyDescent="0.3">
      <c r="A196" s="5"/>
      <c r="B196" s="1"/>
      <c r="C196" s="1"/>
      <c r="D196" s="1"/>
      <c r="CF196" s="5"/>
      <c r="CG196" s="5"/>
      <c r="CH196" s="5"/>
      <c r="CI196" s="5"/>
      <c r="CJ196" s="5"/>
      <c r="CK196" s="5"/>
      <c r="CL196" s="5"/>
      <c r="CM196" s="5"/>
    </row>
    <row r="197" spans="1:91" s="2" customFormat="1" ht="12.75" customHeight="1" x14ac:dyDescent="0.3">
      <c r="A197" s="5"/>
      <c r="B197" s="1"/>
      <c r="C197" s="1"/>
      <c r="D197" s="1"/>
      <c r="CF197" s="5"/>
      <c r="CG197" s="5"/>
      <c r="CH197" s="5"/>
      <c r="CI197" s="5"/>
      <c r="CJ197" s="5"/>
      <c r="CK197" s="5"/>
      <c r="CL197" s="5"/>
      <c r="CM197" s="5"/>
    </row>
    <row r="198" spans="1:91" s="2" customFormat="1" ht="12.75" customHeight="1" x14ac:dyDescent="0.3">
      <c r="A198" s="5"/>
      <c r="B198" s="1"/>
      <c r="C198" s="1"/>
      <c r="D198" s="1"/>
      <c r="CF198" s="5"/>
      <c r="CG198" s="5"/>
      <c r="CH198" s="5"/>
      <c r="CI198" s="5"/>
      <c r="CJ198" s="5"/>
      <c r="CK198" s="5"/>
      <c r="CL198" s="5"/>
      <c r="CM198" s="5"/>
    </row>
    <row r="199" spans="1:91" s="2" customFormat="1" ht="12.75" customHeight="1" x14ac:dyDescent="0.3">
      <c r="A199" s="5"/>
      <c r="B199" s="1"/>
      <c r="C199" s="1"/>
      <c r="D199" s="1"/>
      <c r="CF199" s="5"/>
      <c r="CG199" s="5"/>
      <c r="CH199" s="5"/>
      <c r="CI199" s="5"/>
      <c r="CJ199" s="5"/>
      <c r="CK199" s="5"/>
      <c r="CL199" s="5"/>
      <c r="CM199" s="5"/>
    </row>
    <row r="200" spans="1:91" s="2" customFormat="1" ht="12.75" customHeight="1" x14ac:dyDescent="0.3">
      <c r="A200" s="5"/>
      <c r="B200" s="1"/>
      <c r="C200" s="1"/>
      <c r="D200" s="1"/>
      <c r="CF200" s="5"/>
      <c r="CG200" s="5"/>
      <c r="CH200" s="5"/>
      <c r="CI200" s="5"/>
      <c r="CJ200" s="5"/>
      <c r="CK200" s="5"/>
      <c r="CL200" s="5"/>
      <c r="CM200" s="5"/>
    </row>
    <row r="201" spans="1:91" s="2" customFormat="1" ht="12.75" customHeight="1" x14ac:dyDescent="0.3">
      <c r="A201" s="5"/>
      <c r="B201" s="1"/>
      <c r="C201" s="1"/>
      <c r="D201" s="1"/>
      <c r="CF201" s="5"/>
      <c r="CG201" s="5"/>
      <c r="CH201" s="5"/>
      <c r="CI201" s="5"/>
      <c r="CJ201" s="5"/>
      <c r="CK201" s="5"/>
      <c r="CL201" s="5"/>
      <c r="CM201" s="5"/>
    </row>
    <row r="202" spans="1:91" s="2" customFormat="1" ht="12.75" customHeight="1" x14ac:dyDescent="0.3">
      <c r="A202" s="5"/>
      <c r="B202" s="1"/>
      <c r="C202" s="1"/>
      <c r="D202" s="1"/>
      <c r="CF202" s="5"/>
      <c r="CG202" s="5"/>
      <c r="CH202" s="5"/>
      <c r="CI202" s="5"/>
      <c r="CJ202" s="5"/>
      <c r="CK202" s="5"/>
      <c r="CL202" s="5"/>
      <c r="CM202" s="5"/>
    </row>
    <row r="203" spans="1:91" s="2" customFormat="1" ht="12.75" customHeight="1" x14ac:dyDescent="0.3">
      <c r="A203" s="5"/>
      <c r="B203" s="1"/>
      <c r="C203" s="1"/>
      <c r="D203" s="1"/>
      <c r="CF203" s="5"/>
      <c r="CG203" s="5"/>
      <c r="CH203" s="5"/>
      <c r="CI203" s="5"/>
      <c r="CJ203" s="5"/>
      <c r="CK203" s="5"/>
      <c r="CL203" s="5"/>
      <c r="CM203" s="5"/>
    </row>
    <row r="204" spans="1:91" s="2" customFormat="1" ht="12.75" customHeight="1" x14ac:dyDescent="0.3">
      <c r="A204" s="5"/>
      <c r="B204" s="1"/>
      <c r="C204" s="1"/>
      <c r="D204" s="1"/>
      <c r="CF204" s="5"/>
      <c r="CG204" s="5"/>
      <c r="CH204" s="5"/>
      <c r="CI204" s="5"/>
      <c r="CJ204" s="5"/>
      <c r="CK204" s="5"/>
      <c r="CL204" s="5"/>
      <c r="CM204" s="5"/>
    </row>
    <row r="205" spans="1:91" s="2" customFormat="1" ht="12.75" customHeight="1" x14ac:dyDescent="0.3">
      <c r="A205" s="5"/>
      <c r="B205" s="1"/>
      <c r="C205" s="1"/>
      <c r="D205" s="1"/>
      <c r="CF205" s="5"/>
      <c r="CG205" s="5"/>
      <c r="CH205" s="5"/>
      <c r="CI205" s="5"/>
      <c r="CJ205" s="5"/>
      <c r="CK205" s="5"/>
      <c r="CL205" s="5"/>
      <c r="CM205" s="5"/>
    </row>
    <row r="206" spans="1:91" s="2" customFormat="1" ht="12.75" customHeight="1" x14ac:dyDescent="0.3">
      <c r="A206" s="5"/>
      <c r="B206" s="1"/>
      <c r="C206" s="1"/>
      <c r="D206" s="1"/>
      <c r="CF206" s="5"/>
      <c r="CG206" s="5"/>
      <c r="CH206" s="5"/>
      <c r="CI206" s="5"/>
      <c r="CJ206" s="5"/>
      <c r="CK206" s="5"/>
      <c r="CL206" s="5"/>
      <c r="CM206" s="5"/>
    </row>
    <row r="207" spans="1:91" s="2" customFormat="1" ht="12.75" customHeight="1" x14ac:dyDescent="0.3">
      <c r="A207" s="5"/>
      <c r="B207" s="1"/>
      <c r="C207" s="1"/>
      <c r="D207" s="1"/>
      <c r="CF207" s="5"/>
      <c r="CG207" s="5"/>
      <c r="CH207" s="5"/>
      <c r="CI207" s="5"/>
      <c r="CJ207" s="5"/>
      <c r="CK207" s="5"/>
      <c r="CL207" s="5"/>
      <c r="CM207" s="5"/>
    </row>
    <row r="208" spans="1:91" s="2" customFormat="1" ht="12.75" customHeight="1" x14ac:dyDescent="0.3">
      <c r="A208" s="5"/>
      <c r="B208" s="1"/>
      <c r="C208" s="1"/>
      <c r="D208" s="1"/>
      <c r="CF208" s="5"/>
      <c r="CG208" s="5"/>
      <c r="CH208" s="5"/>
      <c r="CI208" s="5"/>
      <c r="CJ208" s="5"/>
      <c r="CK208" s="5"/>
      <c r="CL208" s="5"/>
      <c r="CM208" s="5"/>
    </row>
    <row r="209" spans="1:91" s="2" customFormat="1" ht="12.75" customHeight="1" x14ac:dyDescent="0.3">
      <c r="A209" s="5"/>
      <c r="B209" s="1"/>
      <c r="C209" s="1"/>
      <c r="D209" s="1"/>
      <c r="CF209" s="5"/>
      <c r="CG209" s="5"/>
      <c r="CH209" s="5"/>
      <c r="CI209" s="5"/>
      <c r="CJ209" s="5"/>
      <c r="CK209" s="5"/>
      <c r="CL209" s="5"/>
      <c r="CM209" s="5"/>
    </row>
    <row r="210" spans="1:91" s="2" customFormat="1" ht="12.75" customHeight="1" x14ac:dyDescent="0.3">
      <c r="A210" s="5"/>
      <c r="B210" s="1"/>
      <c r="C210" s="1"/>
      <c r="D210" s="1"/>
      <c r="CF210" s="5"/>
      <c r="CG210" s="5"/>
      <c r="CH210" s="5"/>
      <c r="CI210" s="5"/>
      <c r="CJ210" s="5"/>
      <c r="CK210" s="5"/>
      <c r="CL210" s="5"/>
      <c r="CM210" s="5"/>
    </row>
    <row r="211" spans="1:91" s="2" customFormat="1" ht="12.75" customHeight="1" x14ac:dyDescent="0.3">
      <c r="A211" s="5"/>
      <c r="B211" s="1"/>
      <c r="C211" s="1"/>
      <c r="D211" s="1"/>
      <c r="CF211" s="5"/>
      <c r="CG211" s="5"/>
      <c r="CH211" s="5"/>
      <c r="CI211" s="5"/>
      <c r="CJ211" s="5"/>
      <c r="CK211" s="5"/>
      <c r="CL211" s="5"/>
      <c r="CM211" s="5"/>
    </row>
    <row r="212" spans="1:91" s="2" customFormat="1" ht="12.75" customHeight="1" x14ac:dyDescent="0.3">
      <c r="A212" s="5"/>
      <c r="B212" s="1"/>
      <c r="C212" s="1"/>
      <c r="D212" s="1"/>
      <c r="CF212" s="5"/>
      <c r="CG212" s="5"/>
      <c r="CH212" s="5"/>
      <c r="CI212" s="5"/>
      <c r="CJ212" s="5"/>
      <c r="CK212" s="5"/>
      <c r="CL212" s="5"/>
      <c r="CM212" s="5"/>
    </row>
    <row r="213" spans="1:91" s="2" customFormat="1" ht="12.75" customHeight="1" x14ac:dyDescent="0.3">
      <c r="A213" s="5"/>
      <c r="B213" s="1"/>
      <c r="C213" s="1"/>
      <c r="D213" s="1"/>
      <c r="CF213" s="5"/>
      <c r="CG213" s="5"/>
      <c r="CH213" s="5"/>
      <c r="CI213" s="5"/>
      <c r="CJ213" s="5"/>
      <c r="CK213" s="5"/>
      <c r="CL213" s="5"/>
      <c r="CM213" s="5"/>
    </row>
    <row r="214" spans="1:91" s="2" customFormat="1" ht="12.75" customHeight="1" x14ac:dyDescent="0.3">
      <c r="A214" s="5"/>
      <c r="B214" s="1"/>
      <c r="C214" s="1"/>
      <c r="D214" s="1"/>
      <c r="CF214" s="5"/>
      <c r="CG214" s="5"/>
      <c r="CH214" s="5"/>
      <c r="CI214" s="5"/>
      <c r="CJ214" s="5"/>
      <c r="CK214" s="5"/>
      <c r="CL214" s="5"/>
      <c r="CM214" s="5"/>
    </row>
    <row r="215" spans="1:91" s="2" customFormat="1" ht="12.75" customHeight="1" x14ac:dyDescent="0.3">
      <c r="A215" s="5"/>
      <c r="B215" s="1"/>
      <c r="C215" s="1"/>
      <c r="D215" s="1"/>
      <c r="CF215" s="5"/>
      <c r="CG215" s="5"/>
      <c r="CH215" s="5"/>
      <c r="CI215" s="5"/>
      <c r="CJ215" s="5"/>
      <c r="CK215" s="5"/>
      <c r="CL215" s="5"/>
      <c r="CM215" s="5"/>
    </row>
    <row r="216" spans="1:91" s="2" customFormat="1" ht="12.75" customHeight="1" x14ac:dyDescent="0.3">
      <c r="A216" s="5"/>
      <c r="B216" s="1"/>
      <c r="C216" s="1"/>
      <c r="D216" s="1"/>
      <c r="CF216" s="5"/>
      <c r="CG216" s="5"/>
      <c r="CH216" s="5"/>
      <c r="CI216" s="5"/>
      <c r="CJ216" s="5"/>
      <c r="CK216" s="5"/>
      <c r="CL216" s="5"/>
      <c r="CM216" s="5"/>
    </row>
    <row r="217" spans="1:91" s="2" customFormat="1" ht="12.75" customHeight="1" x14ac:dyDescent="0.3">
      <c r="A217" s="5"/>
      <c r="B217" s="1"/>
      <c r="C217" s="1"/>
      <c r="D217" s="1"/>
      <c r="CF217" s="5"/>
      <c r="CG217" s="5"/>
      <c r="CH217" s="5"/>
      <c r="CI217" s="5"/>
      <c r="CJ217" s="5"/>
      <c r="CK217" s="5"/>
      <c r="CL217" s="5"/>
      <c r="CM217" s="5"/>
    </row>
    <row r="218" spans="1:91" s="2" customFormat="1" ht="12.75" customHeight="1" x14ac:dyDescent="0.3">
      <c r="A218" s="5"/>
      <c r="B218" s="1"/>
      <c r="C218" s="1"/>
      <c r="D218" s="1"/>
      <c r="CF218" s="5"/>
      <c r="CG218" s="5"/>
      <c r="CH218" s="5"/>
      <c r="CI218" s="5"/>
      <c r="CJ218" s="5"/>
      <c r="CK218" s="5"/>
      <c r="CL218" s="5"/>
      <c r="CM218" s="5"/>
    </row>
    <row r="219" spans="1:91" s="2" customFormat="1" ht="12.75" customHeight="1" x14ac:dyDescent="0.3">
      <c r="A219" s="5"/>
      <c r="B219" s="1"/>
      <c r="C219" s="1"/>
      <c r="D219" s="1"/>
      <c r="CF219" s="5"/>
      <c r="CG219" s="5"/>
      <c r="CH219" s="5"/>
      <c r="CI219" s="5"/>
      <c r="CJ219" s="5"/>
      <c r="CK219" s="5"/>
      <c r="CL219" s="5"/>
      <c r="CM219" s="5"/>
    </row>
    <row r="220" spans="1:91" s="2" customFormat="1" ht="12.75" customHeight="1" x14ac:dyDescent="0.3">
      <c r="A220" s="5"/>
      <c r="B220" s="1"/>
      <c r="C220" s="1"/>
      <c r="D220" s="1"/>
      <c r="CF220" s="5"/>
      <c r="CG220" s="5"/>
      <c r="CH220" s="5"/>
      <c r="CI220" s="5"/>
      <c r="CJ220" s="5"/>
      <c r="CK220" s="5"/>
      <c r="CL220" s="5"/>
      <c r="CM220" s="5"/>
    </row>
    <row r="221" spans="1:91" s="2" customFormat="1" ht="12.75" customHeight="1" x14ac:dyDescent="0.3">
      <c r="A221" s="5"/>
      <c r="B221" s="1"/>
      <c r="C221" s="1"/>
      <c r="D221" s="1"/>
      <c r="CF221" s="5"/>
      <c r="CG221" s="5"/>
      <c r="CH221" s="5"/>
      <c r="CI221" s="5"/>
      <c r="CJ221" s="5"/>
      <c r="CK221" s="5"/>
      <c r="CL221" s="5"/>
      <c r="CM221" s="5"/>
    </row>
    <row r="222" spans="1:91" s="2" customFormat="1" ht="12.75" customHeight="1" x14ac:dyDescent="0.3">
      <c r="A222" s="5"/>
      <c r="B222" s="1"/>
      <c r="C222" s="1"/>
      <c r="D222" s="1"/>
      <c r="CF222" s="5"/>
      <c r="CG222" s="5"/>
      <c r="CH222" s="5"/>
      <c r="CI222" s="5"/>
      <c r="CJ222" s="5"/>
      <c r="CK222" s="5"/>
      <c r="CL222" s="5"/>
      <c r="CM222" s="5"/>
    </row>
    <row r="223" spans="1:91" s="2" customFormat="1" ht="12.75" customHeight="1" x14ac:dyDescent="0.3">
      <c r="A223" s="5"/>
      <c r="B223" s="1"/>
      <c r="C223" s="1"/>
      <c r="D223" s="1"/>
      <c r="CF223" s="5"/>
      <c r="CG223" s="5"/>
      <c r="CH223" s="5"/>
      <c r="CI223" s="5"/>
      <c r="CJ223" s="5"/>
      <c r="CK223" s="5"/>
      <c r="CL223" s="5"/>
      <c r="CM223" s="5"/>
    </row>
    <row r="224" spans="1:91" s="2" customFormat="1" ht="12.75" customHeight="1" x14ac:dyDescent="0.3">
      <c r="A224" s="5"/>
      <c r="B224" s="1"/>
      <c r="C224" s="1"/>
      <c r="D224" s="1"/>
      <c r="CF224" s="5"/>
      <c r="CG224" s="5"/>
      <c r="CH224" s="5"/>
      <c r="CI224" s="5"/>
      <c r="CJ224" s="5"/>
      <c r="CK224" s="5"/>
      <c r="CL224" s="5"/>
      <c r="CM224" s="5"/>
    </row>
    <row r="225" spans="1:91" s="2" customFormat="1" ht="12.75" customHeight="1" x14ac:dyDescent="0.3">
      <c r="A225" s="5"/>
      <c r="B225" s="1"/>
      <c r="C225" s="1"/>
      <c r="D225" s="1"/>
      <c r="CF225" s="5"/>
      <c r="CG225" s="5"/>
      <c r="CH225" s="5"/>
      <c r="CI225" s="5"/>
      <c r="CJ225" s="5"/>
      <c r="CK225" s="5"/>
      <c r="CL225" s="5"/>
      <c r="CM225" s="5"/>
    </row>
    <row r="226" spans="1:91" s="2" customFormat="1" ht="12.75" customHeight="1" x14ac:dyDescent="0.3">
      <c r="A226" s="5"/>
      <c r="B226" s="1"/>
      <c r="C226" s="1"/>
      <c r="D226" s="1"/>
      <c r="CF226" s="5"/>
      <c r="CG226" s="5"/>
      <c r="CH226" s="5"/>
      <c r="CI226" s="5"/>
      <c r="CJ226" s="5"/>
      <c r="CK226" s="5"/>
      <c r="CL226" s="5"/>
      <c r="CM226" s="5"/>
    </row>
    <row r="227" spans="1:91" s="2" customFormat="1" ht="12.75" customHeight="1" x14ac:dyDescent="0.3">
      <c r="A227" s="5"/>
      <c r="B227" s="1"/>
      <c r="C227" s="1"/>
      <c r="D227" s="1"/>
      <c r="CF227" s="5"/>
      <c r="CG227" s="5"/>
      <c r="CH227" s="5"/>
      <c r="CI227" s="5"/>
      <c r="CJ227" s="5"/>
      <c r="CK227" s="5"/>
      <c r="CL227" s="5"/>
      <c r="CM227" s="5"/>
    </row>
    <row r="228" spans="1:91" s="2" customFormat="1" ht="12.75" customHeight="1" x14ac:dyDescent="0.3">
      <c r="A228" s="5"/>
      <c r="B228" s="1"/>
      <c r="C228" s="1"/>
      <c r="D228" s="1"/>
      <c r="CF228" s="5"/>
      <c r="CG228" s="5"/>
      <c r="CH228" s="5"/>
      <c r="CI228" s="5"/>
      <c r="CJ228" s="5"/>
      <c r="CK228" s="5"/>
      <c r="CL228" s="5"/>
      <c r="CM228" s="5"/>
    </row>
    <row r="229" spans="1:91" s="2" customFormat="1" ht="12.75" customHeight="1" x14ac:dyDescent="0.3">
      <c r="A229" s="5"/>
      <c r="B229" s="1"/>
      <c r="C229" s="1"/>
      <c r="D229" s="1"/>
      <c r="CF229" s="5"/>
      <c r="CG229" s="5"/>
      <c r="CH229" s="5"/>
      <c r="CI229" s="5"/>
      <c r="CJ229" s="5"/>
      <c r="CK229" s="5"/>
      <c r="CL229" s="5"/>
      <c r="CM229" s="5"/>
    </row>
    <row r="230" spans="1:91" s="2" customFormat="1" ht="12.75" customHeight="1" x14ac:dyDescent="0.3">
      <c r="A230" s="5"/>
      <c r="B230" s="1"/>
      <c r="C230" s="1"/>
      <c r="D230" s="1"/>
      <c r="CF230" s="5"/>
      <c r="CG230" s="5"/>
      <c r="CH230" s="5"/>
      <c r="CI230" s="5"/>
      <c r="CJ230" s="5"/>
      <c r="CK230" s="5"/>
      <c r="CL230" s="5"/>
      <c r="CM230" s="5"/>
    </row>
    <row r="231" spans="1:91" s="2" customFormat="1" ht="12.75" customHeight="1" x14ac:dyDescent="0.3">
      <c r="A231" s="5"/>
      <c r="B231" s="1"/>
      <c r="C231" s="1"/>
      <c r="D231" s="1"/>
      <c r="CF231" s="5"/>
      <c r="CG231" s="5"/>
      <c r="CH231" s="5"/>
      <c r="CI231" s="5"/>
      <c r="CJ231" s="5"/>
      <c r="CK231" s="5"/>
      <c r="CL231" s="5"/>
      <c r="CM231" s="5"/>
    </row>
    <row r="232" spans="1:91" s="2" customFormat="1" ht="12.75" customHeight="1" x14ac:dyDescent="0.3">
      <c r="A232" s="5"/>
      <c r="B232" s="1"/>
      <c r="C232" s="1"/>
      <c r="D232" s="1"/>
      <c r="CF232" s="5"/>
      <c r="CG232" s="5"/>
      <c r="CH232" s="5"/>
      <c r="CI232" s="5"/>
      <c r="CJ232" s="5"/>
      <c r="CK232" s="5"/>
      <c r="CL232" s="5"/>
      <c r="CM232" s="5"/>
    </row>
    <row r="233" spans="1:91" s="2" customFormat="1" ht="12.75" customHeight="1" x14ac:dyDescent="0.3">
      <c r="A233" s="5"/>
      <c r="B233" s="1"/>
      <c r="C233" s="1"/>
      <c r="D233" s="1"/>
      <c r="CF233" s="5"/>
      <c r="CG233" s="5"/>
      <c r="CH233" s="5"/>
      <c r="CI233" s="5"/>
      <c r="CJ233" s="5"/>
      <c r="CK233" s="5"/>
      <c r="CL233" s="5"/>
      <c r="CM233" s="5"/>
    </row>
    <row r="234" spans="1:91" s="2" customFormat="1" ht="12.75" customHeight="1" x14ac:dyDescent="0.3">
      <c r="A234" s="5"/>
      <c r="B234" s="1"/>
      <c r="C234" s="1"/>
      <c r="D234" s="1"/>
      <c r="CF234" s="5"/>
      <c r="CG234" s="5"/>
      <c r="CH234" s="5"/>
      <c r="CI234" s="5"/>
      <c r="CJ234" s="5"/>
      <c r="CK234" s="5"/>
      <c r="CL234" s="5"/>
      <c r="CM234" s="5"/>
    </row>
    <row r="235" spans="1:91" s="2" customFormat="1" ht="12.75" customHeight="1" x14ac:dyDescent="0.3">
      <c r="A235" s="5"/>
      <c r="B235" s="1"/>
      <c r="C235" s="1"/>
      <c r="D235" s="1"/>
      <c r="CF235" s="5"/>
      <c r="CG235" s="5"/>
      <c r="CH235" s="5"/>
      <c r="CI235" s="5"/>
      <c r="CJ235" s="5"/>
      <c r="CK235" s="5"/>
      <c r="CL235" s="5"/>
      <c r="CM235" s="5"/>
    </row>
    <row r="236" spans="1:91" s="2" customFormat="1" ht="12.75" customHeight="1" x14ac:dyDescent="0.3">
      <c r="A236" s="5"/>
      <c r="B236" s="1"/>
      <c r="C236" s="1"/>
      <c r="D236" s="1"/>
      <c r="CF236" s="5"/>
      <c r="CG236" s="5"/>
      <c r="CH236" s="5"/>
      <c r="CI236" s="5"/>
      <c r="CJ236" s="5"/>
      <c r="CK236" s="5"/>
      <c r="CL236" s="5"/>
      <c r="CM236" s="5"/>
    </row>
    <row r="237" spans="1:91" s="2" customFormat="1" ht="12.75" customHeight="1" x14ac:dyDescent="0.3">
      <c r="A237" s="5"/>
      <c r="B237" s="1"/>
      <c r="C237" s="1"/>
      <c r="D237" s="1"/>
      <c r="CF237" s="5"/>
      <c r="CG237" s="5"/>
      <c r="CH237" s="5"/>
      <c r="CI237" s="5"/>
      <c r="CJ237" s="5"/>
      <c r="CK237" s="5"/>
      <c r="CL237" s="5"/>
      <c r="CM237" s="5"/>
    </row>
    <row r="238" spans="1:91" s="2" customFormat="1" ht="12.75" customHeight="1" x14ac:dyDescent="0.3">
      <c r="A238" s="5"/>
      <c r="B238" s="1"/>
      <c r="C238" s="1"/>
      <c r="D238" s="1"/>
      <c r="CF238" s="5"/>
      <c r="CG238" s="5"/>
      <c r="CH238" s="5"/>
      <c r="CI238" s="5"/>
      <c r="CJ238" s="5"/>
      <c r="CK238" s="5"/>
      <c r="CL238" s="5"/>
      <c r="CM238" s="5"/>
    </row>
    <row r="239" spans="1:91" s="2" customFormat="1" ht="12.75" customHeight="1" x14ac:dyDescent="0.3">
      <c r="A239" s="5"/>
      <c r="B239" s="1"/>
      <c r="C239" s="1"/>
      <c r="D239" s="1"/>
      <c r="CF239" s="5"/>
      <c r="CG239" s="5"/>
      <c r="CH239" s="5"/>
      <c r="CI239" s="5"/>
      <c r="CJ239" s="5"/>
      <c r="CK239" s="5"/>
      <c r="CL239" s="5"/>
      <c r="CM239" s="5"/>
    </row>
    <row r="240" spans="1:91" s="2" customFormat="1" ht="12.75" customHeight="1" x14ac:dyDescent="0.3">
      <c r="A240" s="5"/>
      <c r="B240" s="1"/>
      <c r="C240" s="1"/>
      <c r="D240" s="1"/>
      <c r="CF240" s="5"/>
      <c r="CG240" s="5"/>
      <c r="CH240" s="5"/>
      <c r="CI240" s="5"/>
      <c r="CJ240" s="5"/>
      <c r="CK240" s="5"/>
      <c r="CL240" s="5"/>
      <c r="CM240" s="5"/>
    </row>
    <row r="241" spans="1:91" s="2" customFormat="1" ht="12.75" customHeight="1" x14ac:dyDescent="0.3">
      <c r="A241" s="5"/>
      <c r="B241" s="1"/>
      <c r="C241" s="1"/>
      <c r="D241" s="1"/>
      <c r="CF241" s="5"/>
      <c r="CG241" s="5"/>
      <c r="CH241" s="5"/>
      <c r="CI241" s="5"/>
      <c r="CJ241" s="5"/>
      <c r="CK241" s="5"/>
      <c r="CL241" s="5"/>
      <c r="CM241" s="5"/>
    </row>
    <row r="242" spans="1:91" s="2" customFormat="1" ht="12.75" customHeight="1" x14ac:dyDescent="0.3">
      <c r="A242" s="5"/>
      <c r="B242" s="1"/>
      <c r="C242" s="1"/>
      <c r="D242" s="1"/>
      <c r="CF242" s="5"/>
      <c r="CG242" s="5"/>
      <c r="CH242" s="5"/>
      <c r="CI242" s="5"/>
      <c r="CJ242" s="5"/>
      <c r="CK242" s="5"/>
      <c r="CL242" s="5"/>
      <c r="CM242" s="5"/>
    </row>
    <row r="243" spans="1:91" s="2" customFormat="1" ht="12.75" customHeight="1" x14ac:dyDescent="0.3">
      <c r="A243" s="5"/>
      <c r="B243" s="1"/>
      <c r="C243" s="1"/>
      <c r="D243" s="1"/>
      <c r="CF243" s="5"/>
      <c r="CG243" s="5"/>
      <c r="CH243" s="5"/>
      <c r="CI243" s="5"/>
      <c r="CJ243" s="5"/>
      <c r="CK243" s="5"/>
      <c r="CL243" s="5"/>
      <c r="CM243" s="5"/>
    </row>
    <row r="244" spans="1:91" s="2" customFormat="1" ht="12.75" customHeight="1" x14ac:dyDescent="0.3">
      <c r="A244" s="5"/>
      <c r="B244" s="1"/>
      <c r="C244" s="1"/>
      <c r="D244" s="1"/>
      <c r="CF244" s="5"/>
      <c r="CG244" s="5"/>
      <c r="CH244" s="5"/>
      <c r="CI244" s="5"/>
      <c r="CJ244" s="5"/>
      <c r="CK244" s="5"/>
      <c r="CL244" s="5"/>
      <c r="CM244" s="5"/>
    </row>
    <row r="245" spans="1:91" s="2" customFormat="1" ht="12.75" customHeight="1" x14ac:dyDescent="0.3">
      <c r="A245" s="5"/>
      <c r="B245" s="1"/>
      <c r="C245" s="1"/>
      <c r="D245" s="1"/>
      <c r="CF245" s="5"/>
      <c r="CG245" s="5"/>
      <c r="CH245" s="5"/>
      <c r="CI245" s="5"/>
      <c r="CJ245" s="5"/>
      <c r="CK245" s="5"/>
      <c r="CL245" s="5"/>
      <c r="CM245" s="5"/>
    </row>
    <row r="246" spans="1:91" s="2" customFormat="1" ht="12.75" customHeight="1" x14ac:dyDescent="0.3">
      <c r="A246" s="5"/>
      <c r="B246" s="1"/>
      <c r="C246" s="1"/>
      <c r="D246" s="1"/>
      <c r="CF246" s="5"/>
      <c r="CG246" s="5"/>
      <c r="CH246" s="5"/>
      <c r="CI246" s="5"/>
      <c r="CJ246" s="5"/>
      <c r="CK246" s="5"/>
      <c r="CL246" s="5"/>
      <c r="CM246" s="5"/>
    </row>
    <row r="247" spans="1:91" s="2" customFormat="1" ht="12.75" customHeight="1" x14ac:dyDescent="0.3">
      <c r="A247" s="5"/>
      <c r="B247" s="1"/>
      <c r="C247" s="1"/>
      <c r="D247" s="1"/>
      <c r="CF247" s="5"/>
      <c r="CG247" s="5"/>
      <c r="CH247" s="5"/>
      <c r="CI247" s="5"/>
      <c r="CJ247" s="5"/>
      <c r="CK247" s="5"/>
      <c r="CL247" s="5"/>
      <c r="CM247" s="5"/>
    </row>
    <row r="248" spans="1:91" s="2" customFormat="1" ht="12.75" customHeight="1" x14ac:dyDescent="0.3">
      <c r="A248" s="5"/>
      <c r="B248" s="1"/>
      <c r="C248" s="1"/>
      <c r="D248" s="1"/>
      <c r="CF248" s="5"/>
      <c r="CG248" s="5"/>
      <c r="CH248" s="5"/>
      <c r="CI248" s="5"/>
      <c r="CJ248" s="5"/>
      <c r="CK248" s="5"/>
      <c r="CL248" s="5"/>
      <c r="CM248" s="5"/>
    </row>
    <row r="249" spans="1:91" s="2" customFormat="1" ht="12.75" customHeight="1" x14ac:dyDescent="0.3">
      <c r="A249" s="5"/>
      <c r="B249" s="1"/>
      <c r="C249" s="1"/>
      <c r="D249" s="1"/>
      <c r="CF249" s="5"/>
      <c r="CG249" s="5"/>
      <c r="CH249" s="5"/>
      <c r="CI249" s="5"/>
      <c r="CJ249" s="5"/>
      <c r="CK249" s="5"/>
      <c r="CL249" s="5"/>
      <c r="CM249" s="5"/>
    </row>
    <row r="250" spans="1:91" s="2" customFormat="1" ht="12.75" customHeight="1" x14ac:dyDescent="0.3">
      <c r="A250" s="5"/>
      <c r="B250" s="1"/>
      <c r="C250" s="1"/>
      <c r="D250" s="1"/>
      <c r="CF250" s="5"/>
      <c r="CG250" s="5"/>
      <c r="CH250" s="5"/>
      <c r="CI250" s="5"/>
      <c r="CJ250" s="5"/>
      <c r="CK250" s="5"/>
      <c r="CL250" s="5"/>
      <c r="CM250" s="5"/>
    </row>
    <row r="251" spans="1:91" s="2" customFormat="1" ht="12.75" customHeight="1" x14ac:dyDescent="0.3">
      <c r="A251" s="5"/>
      <c r="B251" s="1"/>
      <c r="C251" s="1"/>
      <c r="D251" s="1"/>
      <c r="CF251" s="5"/>
      <c r="CG251" s="5"/>
      <c r="CH251" s="5"/>
      <c r="CI251" s="5"/>
      <c r="CJ251" s="5"/>
      <c r="CK251" s="5"/>
      <c r="CL251" s="5"/>
      <c r="CM251" s="5"/>
    </row>
    <row r="252" spans="1:91" s="2" customFormat="1" ht="12.75" customHeight="1" x14ac:dyDescent="0.3">
      <c r="A252" s="5"/>
      <c r="B252" s="1"/>
      <c r="C252" s="1"/>
      <c r="D252" s="1"/>
      <c r="CF252" s="5"/>
      <c r="CG252" s="5"/>
      <c r="CH252" s="5"/>
      <c r="CI252" s="5"/>
      <c r="CJ252" s="5"/>
      <c r="CK252" s="5"/>
      <c r="CL252" s="5"/>
      <c r="CM252" s="5"/>
    </row>
    <row r="253" spans="1:91" s="2" customFormat="1" ht="12.75" customHeight="1" x14ac:dyDescent="0.3">
      <c r="A253" s="5"/>
      <c r="B253" s="1"/>
      <c r="C253" s="1"/>
      <c r="D253" s="1"/>
      <c r="CF253" s="5"/>
      <c r="CG253" s="5"/>
      <c r="CH253" s="5"/>
      <c r="CI253" s="5"/>
      <c r="CJ253" s="5"/>
      <c r="CK253" s="5"/>
      <c r="CL253" s="5"/>
      <c r="CM253" s="5"/>
    </row>
    <row r="254" spans="1:91" s="2" customFormat="1" ht="12.75" customHeight="1" x14ac:dyDescent="0.3">
      <c r="A254" s="5"/>
      <c r="B254" s="1"/>
      <c r="C254" s="1"/>
      <c r="D254" s="1"/>
      <c r="CF254" s="5"/>
      <c r="CG254" s="5"/>
      <c r="CH254" s="5"/>
      <c r="CI254" s="5"/>
      <c r="CJ254" s="5"/>
      <c r="CK254" s="5"/>
      <c r="CL254" s="5"/>
      <c r="CM254" s="5"/>
    </row>
    <row r="255" spans="1:91" s="2" customFormat="1" ht="12.75" customHeight="1" x14ac:dyDescent="0.3">
      <c r="A255" s="5"/>
      <c r="B255" s="1"/>
      <c r="C255" s="1"/>
      <c r="D255" s="1"/>
      <c r="CF255" s="5"/>
      <c r="CG255" s="5"/>
      <c r="CH255" s="5"/>
      <c r="CI255" s="5"/>
      <c r="CJ255" s="5"/>
      <c r="CK255" s="5"/>
      <c r="CL255" s="5"/>
      <c r="CM255" s="5"/>
    </row>
    <row r="256" spans="1:91" s="2" customFormat="1" ht="12.75" customHeight="1" x14ac:dyDescent="0.3">
      <c r="A256" s="5"/>
      <c r="B256" s="1"/>
      <c r="C256" s="1"/>
      <c r="D256" s="1"/>
      <c r="CF256" s="5"/>
      <c r="CG256" s="5"/>
      <c r="CH256" s="5"/>
      <c r="CI256" s="5"/>
      <c r="CJ256" s="5"/>
      <c r="CK256" s="5"/>
      <c r="CL256" s="5"/>
      <c r="CM256" s="5"/>
    </row>
    <row r="257" spans="1:91" s="2" customFormat="1" ht="12.75" customHeight="1" x14ac:dyDescent="0.3">
      <c r="A257" s="5"/>
      <c r="B257" s="1"/>
      <c r="C257" s="1"/>
      <c r="D257" s="1"/>
      <c r="CF257" s="5"/>
      <c r="CG257" s="5"/>
      <c r="CH257" s="5"/>
      <c r="CI257" s="5"/>
      <c r="CJ257" s="5"/>
      <c r="CK257" s="5"/>
      <c r="CL257" s="5"/>
      <c r="CM257" s="5"/>
    </row>
    <row r="258" spans="1:91" s="2" customFormat="1" ht="12.75" customHeight="1" x14ac:dyDescent="0.3">
      <c r="A258" s="5"/>
      <c r="B258" s="1"/>
      <c r="C258" s="1"/>
      <c r="D258" s="1"/>
      <c r="CF258" s="5"/>
      <c r="CG258" s="5"/>
      <c r="CH258" s="5"/>
      <c r="CI258" s="5"/>
      <c r="CJ258" s="5"/>
      <c r="CK258" s="5"/>
      <c r="CL258" s="5"/>
      <c r="CM258" s="5"/>
    </row>
    <row r="259" spans="1:91" s="2" customFormat="1" ht="12.75" customHeight="1" x14ac:dyDescent="0.3">
      <c r="A259" s="5"/>
      <c r="B259" s="1"/>
      <c r="C259" s="1"/>
      <c r="D259" s="1"/>
      <c r="CF259" s="5"/>
      <c r="CG259" s="5"/>
      <c r="CH259" s="5"/>
      <c r="CI259" s="5"/>
      <c r="CJ259" s="5"/>
      <c r="CK259" s="5"/>
      <c r="CL259" s="5"/>
      <c r="CM259" s="5"/>
    </row>
    <row r="260" spans="1:91" s="2" customFormat="1" ht="12.75" customHeight="1" x14ac:dyDescent="0.3">
      <c r="A260" s="5"/>
      <c r="B260" s="1"/>
      <c r="C260" s="1"/>
      <c r="D260" s="1"/>
      <c r="CF260" s="5"/>
      <c r="CG260" s="5"/>
      <c r="CH260" s="5"/>
      <c r="CI260" s="5"/>
      <c r="CJ260" s="5"/>
      <c r="CK260" s="5"/>
      <c r="CL260" s="5"/>
      <c r="CM260" s="5"/>
    </row>
    <row r="261" spans="1:91" s="2" customFormat="1" ht="12.75" customHeight="1" x14ac:dyDescent="0.3">
      <c r="A261" s="5"/>
      <c r="B261" s="1"/>
      <c r="C261" s="1"/>
      <c r="D261" s="1"/>
      <c r="CF261" s="5"/>
      <c r="CG261" s="5"/>
      <c r="CH261" s="5"/>
      <c r="CI261" s="5"/>
      <c r="CJ261" s="5"/>
      <c r="CK261" s="5"/>
      <c r="CL261" s="5"/>
      <c r="CM261" s="5"/>
    </row>
    <row r="262" spans="1:91" s="2" customFormat="1" ht="12.75" customHeight="1" x14ac:dyDescent="0.3">
      <c r="A262" s="5"/>
      <c r="B262" s="1"/>
      <c r="C262" s="1"/>
      <c r="D262" s="1"/>
      <c r="CF262" s="5"/>
      <c r="CG262" s="5"/>
      <c r="CH262" s="5"/>
      <c r="CI262" s="5"/>
      <c r="CJ262" s="5"/>
      <c r="CK262" s="5"/>
      <c r="CL262" s="5"/>
      <c r="CM262" s="5"/>
    </row>
    <row r="263" spans="1:91" s="2" customFormat="1" ht="12.75" customHeight="1" x14ac:dyDescent="0.3">
      <c r="A263" s="5"/>
      <c r="B263" s="1"/>
      <c r="C263" s="1"/>
      <c r="D263" s="1"/>
      <c r="CF263" s="5"/>
      <c r="CG263" s="5"/>
      <c r="CH263" s="5"/>
      <c r="CI263" s="5"/>
      <c r="CJ263" s="5"/>
      <c r="CK263" s="5"/>
      <c r="CL263" s="5"/>
      <c r="CM263" s="5"/>
    </row>
    <row r="264" spans="1:91" s="2" customFormat="1" ht="12.75" customHeight="1" x14ac:dyDescent="0.3">
      <c r="A264" s="5"/>
      <c r="B264" s="1"/>
      <c r="C264" s="1"/>
      <c r="D264" s="1"/>
      <c r="CF264" s="5"/>
      <c r="CG264" s="5"/>
      <c r="CH264" s="5"/>
      <c r="CI264" s="5"/>
      <c r="CJ264" s="5"/>
      <c r="CK264" s="5"/>
      <c r="CL264" s="5"/>
      <c r="CM264" s="5"/>
    </row>
    <row r="265" spans="1:91" s="2" customFormat="1" ht="12.75" customHeight="1" x14ac:dyDescent="0.3">
      <c r="A265" s="5"/>
      <c r="B265" s="1"/>
      <c r="C265" s="1"/>
      <c r="D265" s="1"/>
      <c r="CF265" s="5"/>
      <c r="CG265" s="5"/>
      <c r="CH265" s="5"/>
      <c r="CI265" s="5"/>
      <c r="CJ265" s="5"/>
      <c r="CK265" s="5"/>
      <c r="CL265" s="5"/>
      <c r="CM265" s="5"/>
    </row>
    <row r="266" spans="1:91" s="2" customFormat="1" ht="12.75" customHeight="1" x14ac:dyDescent="0.3">
      <c r="A266" s="5"/>
      <c r="B266" s="1"/>
      <c r="C266" s="1"/>
      <c r="D266" s="1"/>
      <c r="CF266" s="5"/>
      <c r="CG266" s="5"/>
      <c r="CH266" s="5"/>
      <c r="CI266" s="5"/>
      <c r="CJ266" s="5"/>
      <c r="CK266" s="5"/>
      <c r="CL266" s="5"/>
      <c r="CM266" s="5"/>
    </row>
    <row r="267" spans="1:91" s="2" customFormat="1" ht="12.75" customHeight="1" x14ac:dyDescent="0.3">
      <c r="A267" s="5"/>
      <c r="B267" s="1"/>
      <c r="C267" s="1"/>
      <c r="D267" s="1"/>
      <c r="CF267" s="5"/>
      <c r="CG267" s="5"/>
      <c r="CH267" s="5"/>
      <c r="CI267" s="5"/>
      <c r="CJ267" s="5"/>
      <c r="CK267" s="5"/>
      <c r="CL267" s="5"/>
      <c r="CM267" s="5"/>
    </row>
    <row r="268" spans="1:91" s="2" customFormat="1" ht="12.75" customHeight="1" x14ac:dyDescent="0.3">
      <c r="A268" s="5"/>
      <c r="B268" s="1"/>
      <c r="C268" s="1"/>
      <c r="D268" s="1"/>
      <c r="CF268" s="5"/>
      <c r="CG268" s="5"/>
      <c r="CH268" s="5"/>
      <c r="CI268" s="5"/>
      <c r="CJ268" s="5"/>
      <c r="CK268" s="5"/>
      <c r="CL268" s="5"/>
      <c r="CM268" s="5"/>
    </row>
    <row r="269" spans="1:91" s="2" customFormat="1" ht="12.75" customHeight="1" x14ac:dyDescent="0.3">
      <c r="A269" s="5"/>
      <c r="B269" s="1"/>
      <c r="C269" s="1"/>
      <c r="D269" s="1"/>
      <c r="CF269" s="5"/>
      <c r="CG269" s="5"/>
      <c r="CH269" s="5"/>
      <c r="CI269" s="5"/>
      <c r="CJ269" s="5"/>
      <c r="CK269" s="5"/>
      <c r="CL269" s="5"/>
      <c r="CM269" s="5"/>
    </row>
    <row r="270" spans="1:91" s="2" customFormat="1" ht="12.75" customHeight="1" x14ac:dyDescent="0.3">
      <c r="A270" s="5"/>
      <c r="B270" s="1"/>
      <c r="C270" s="1"/>
      <c r="D270" s="1"/>
      <c r="CF270" s="5"/>
      <c r="CG270" s="5"/>
      <c r="CH270" s="5"/>
      <c r="CI270" s="5"/>
      <c r="CJ270" s="5"/>
      <c r="CK270" s="5"/>
      <c r="CL270" s="5"/>
      <c r="CM270" s="5"/>
    </row>
    <row r="271" spans="1:91" s="2" customFormat="1" ht="12.75" customHeight="1" x14ac:dyDescent="0.3">
      <c r="A271" s="5"/>
      <c r="B271" s="1"/>
      <c r="C271" s="1"/>
      <c r="D271" s="1"/>
      <c r="CF271" s="5"/>
      <c r="CG271" s="5"/>
      <c r="CH271" s="5"/>
      <c r="CI271" s="5"/>
      <c r="CJ271" s="5"/>
      <c r="CK271" s="5"/>
      <c r="CL271" s="5"/>
      <c r="CM271" s="5"/>
    </row>
    <row r="272" spans="1:91" s="2" customFormat="1" ht="12.75" customHeight="1" x14ac:dyDescent="0.3">
      <c r="A272" s="5"/>
      <c r="B272" s="1"/>
      <c r="C272" s="1"/>
      <c r="D272" s="1"/>
      <c r="CF272" s="5"/>
      <c r="CG272" s="5"/>
      <c r="CH272" s="5"/>
      <c r="CI272" s="5"/>
      <c r="CJ272" s="5"/>
      <c r="CK272" s="5"/>
      <c r="CL272" s="5"/>
      <c r="CM272" s="5"/>
    </row>
    <row r="273" spans="1:91" s="2" customFormat="1" ht="12.75" customHeight="1" x14ac:dyDescent="0.3">
      <c r="A273" s="5"/>
      <c r="B273" s="1"/>
      <c r="C273" s="1"/>
      <c r="D273" s="1"/>
      <c r="CF273" s="5"/>
      <c r="CG273" s="5"/>
      <c r="CH273" s="5"/>
      <c r="CI273" s="5"/>
      <c r="CJ273" s="5"/>
      <c r="CK273" s="5"/>
      <c r="CL273" s="5"/>
      <c r="CM273" s="5"/>
    </row>
    <row r="274" spans="1:91" s="2" customFormat="1" ht="12.75" customHeight="1" x14ac:dyDescent="0.3">
      <c r="A274" s="5"/>
      <c r="B274" s="1"/>
      <c r="C274" s="1"/>
      <c r="D274" s="1"/>
      <c r="CF274" s="5"/>
      <c r="CG274" s="5"/>
      <c r="CH274" s="5"/>
      <c r="CI274" s="5"/>
      <c r="CJ274" s="5"/>
      <c r="CK274" s="5"/>
      <c r="CL274" s="5"/>
      <c r="CM274" s="5"/>
    </row>
    <row r="275" spans="1:91" s="2" customFormat="1" ht="12.75" customHeight="1" x14ac:dyDescent="0.3">
      <c r="A275" s="5"/>
      <c r="B275" s="1"/>
      <c r="C275" s="1"/>
      <c r="D275" s="1"/>
      <c r="CF275" s="5"/>
      <c r="CG275" s="5"/>
      <c r="CH275" s="5"/>
      <c r="CI275" s="5"/>
      <c r="CJ275" s="5"/>
      <c r="CK275" s="5"/>
      <c r="CL275" s="5"/>
      <c r="CM275" s="5"/>
    </row>
    <row r="276" spans="1:91" s="2" customFormat="1" ht="12.75" customHeight="1" x14ac:dyDescent="0.3">
      <c r="A276" s="5"/>
      <c r="B276" s="1"/>
      <c r="C276" s="1"/>
      <c r="D276" s="1"/>
      <c r="CF276" s="5"/>
      <c r="CG276" s="5"/>
      <c r="CH276" s="5"/>
      <c r="CI276" s="5"/>
      <c r="CJ276" s="5"/>
      <c r="CK276" s="5"/>
      <c r="CL276" s="5"/>
      <c r="CM276" s="5"/>
    </row>
    <row r="277" spans="1:91" s="2" customFormat="1" ht="12.75" customHeight="1" x14ac:dyDescent="0.3">
      <c r="A277" s="5"/>
      <c r="B277" s="1"/>
      <c r="C277" s="1"/>
      <c r="D277" s="1"/>
      <c r="CF277" s="5"/>
      <c r="CG277" s="5"/>
      <c r="CH277" s="5"/>
      <c r="CI277" s="5"/>
      <c r="CJ277" s="5"/>
      <c r="CK277" s="5"/>
      <c r="CL277" s="5"/>
      <c r="CM277" s="5"/>
    </row>
    <row r="278" spans="1:91" s="2" customFormat="1" ht="12.75" customHeight="1" x14ac:dyDescent="0.3">
      <c r="A278" s="5"/>
      <c r="B278" s="1"/>
      <c r="C278" s="1"/>
      <c r="D278" s="1"/>
      <c r="CF278" s="5"/>
      <c r="CG278" s="5"/>
      <c r="CH278" s="5"/>
      <c r="CI278" s="5"/>
      <c r="CJ278" s="5"/>
      <c r="CK278" s="5"/>
      <c r="CL278" s="5"/>
      <c r="CM278" s="5"/>
    </row>
    <row r="279" spans="1:91" s="2" customFormat="1" ht="12.75" customHeight="1" x14ac:dyDescent="0.3">
      <c r="A279" s="5"/>
      <c r="B279" s="1"/>
      <c r="C279" s="1"/>
      <c r="D279" s="1"/>
      <c r="CF279" s="5"/>
      <c r="CG279" s="5"/>
      <c r="CH279" s="5"/>
      <c r="CI279" s="5"/>
      <c r="CJ279" s="5"/>
      <c r="CK279" s="5"/>
      <c r="CL279" s="5"/>
      <c r="CM279" s="5"/>
    </row>
    <row r="280" spans="1:91" s="2" customFormat="1" ht="12.75" customHeight="1" x14ac:dyDescent="0.3">
      <c r="A280" s="5"/>
      <c r="B280" s="1"/>
      <c r="C280" s="1"/>
      <c r="D280" s="1"/>
      <c r="CF280" s="5"/>
      <c r="CG280" s="5"/>
      <c r="CH280" s="5"/>
      <c r="CI280" s="5"/>
      <c r="CJ280" s="5"/>
      <c r="CK280" s="5"/>
      <c r="CL280" s="5"/>
      <c r="CM280" s="5"/>
    </row>
    <row r="281" spans="1:91" s="2" customFormat="1" ht="12.75" customHeight="1" x14ac:dyDescent="0.3">
      <c r="A281" s="5"/>
      <c r="B281" s="1"/>
      <c r="C281" s="1"/>
      <c r="D281" s="1"/>
      <c r="CF281" s="5"/>
      <c r="CG281" s="5"/>
      <c r="CH281" s="5"/>
      <c r="CI281" s="5"/>
      <c r="CJ281" s="5"/>
      <c r="CK281" s="5"/>
      <c r="CL281" s="5"/>
      <c r="CM281" s="5"/>
    </row>
    <row r="282" spans="1:91" s="2" customFormat="1" ht="12.75" customHeight="1" x14ac:dyDescent="0.3">
      <c r="A282" s="5"/>
      <c r="B282" s="1"/>
      <c r="C282" s="1"/>
      <c r="D282" s="1"/>
      <c r="CF282" s="5"/>
      <c r="CG282" s="5"/>
      <c r="CH282" s="5"/>
      <c r="CI282" s="5"/>
      <c r="CJ282" s="5"/>
      <c r="CK282" s="5"/>
      <c r="CL282" s="5"/>
      <c r="CM282" s="5"/>
    </row>
    <row r="283" spans="1:91" s="2" customFormat="1" ht="12.75" customHeight="1" x14ac:dyDescent="0.3">
      <c r="A283" s="5"/>
      <c r="B283" s="1"/>
      <c r="C283" s="1"/>
      <c r="D283" s="1"/>
      <c r="CF283" s="5"/>
      <c r="CG283" s="5"/>
      <c r="CH283" s="5"/>
      <c r="CI283" s="5"/>
      <c r="CJ283" s="5"/>
      <c r="CK283" s="5"/>
      <c r="CL283" s="5"/>
      <c r="CM283" s="5"/>
    </row>
    <row r="284" spans="1:91" s="2" customFormat="1" ht="12.75" customHeight="1" x14ac:dyDescent="0.3">
      <c r="A284" s="5"/>
      <c r="B284" s="1"/>
      <c r="C284" s="1"/>
      <c r="D284" s="1"/>
      <c r="CF284" s="5"/>
      <c r="CG284" s="5"/>
      <c r="CH284" s="5"/>
      <c r="CI284" s="5"/>
      <c r="CJ284" s="5"/>
      <c r="CK284" s="5"/>
      <c r="CL284" s="5"/>
      <c r="CM284" s="5"/>
    </row>
    <row r="285" spans="1:91" s="2" customFormat="1" ht="12.75" customHeight="1" x14ac:dyDescent="0.3">
      <c r="A285" s="5"/>
      <c r="B285" s="1"/>
      <c r="C285" s="1"/>
      <c r="D285" s="1"/>
      <c r="CF285" s="5"/>
      <c r="CG285" s="5"/>
      <c r="CH285" s="5"/>
      <c r="CI285" s="5"/>
      <c r="CJ285" s="5"/>
      <c r="CK285" s="5"/>
      <c r="CL285" s="5"/>
      <c r="CM285" s="5"/>
    </row>
    <row r="286" spans="1:91" s="2" customFormat="1" ht="12.75" customHeight="1" x14ac:dyDescent="0.3">
      <c r="A286" s="5"/>
      <c r="B286" s="1"/>
      <c r="C286" s="1"/>
      <c r="D286" s="1"/>
      <c r="CF286" s="5"/>
      <c r="CG286" s="5"/>
      <c r="CH286" s="5"/>
      <c r="CI286" s="5"/>
      <c r="CJ286" s="5"/>
      <c r="CK286" s="5"/>
      <c r="CL286" s="5"/>
      <c r="CM286" s="5"/>
    </row>
    <row r="287" spans="1:91" s="2" customFormat="1" ht="12.75" customHeight="1" x14ac:dyDescent="0.3">
      <c r="A287" s="5"/>
      <c r="B287" s="1"/>
      <c r="C287" s="1"/>
      <c r="D287" s="1"/>
      <c r="CF287" s="5"/>
      <c r="CG287" s="5"/>
      <c r="CH287" s="5"/>
      <c r="CI287" s="5"/>
      <c r="CJ287" s="5"/>
      <c r="CK287" s="5"/>
      <c r="CL287" s="5"/>
      <c r="CM287" s="5"/>
    </row>
    <row r="288" spans="1:91" s="2" customFormat="1" ht="12.75" customHeight="1" x14ac:dyDescent="0.3">
      <c r="A288" s="5"/>
      <c r="B288" s="1"/>
      <c r="C288" s="1"/>
      <c r="D288" s="1"/>
      <c r="CF288" s="5"/>
      <c r="CG288" s="5"/>
      <c r="CH288" s="5"/>
      <c r="CI288" s="5"/>
      <c r="CJ288" s="5"/>
      <c r="CK288" s="5"/>
      <c r="CL288" s="5"/>
      <c r="CM288" s="5"/>
    </row>
    <row r="289" spans="1:91" s="2" customFormat="1" ht="12.75" customHeight="1" x14ac:dyDescent="0.3">
      <c r="A289" s="5"/>
      <c r="B289" s="1"/>
      <c r="C289" s="1"/>
      <c r="D289" s="1"/>
      <c r="CF289" s="5"/>
      <c r="CG289" s="5"/>
      <c r="CH289" s="5"/>
      <c r="CI289" s="5"/>
      <c r="CJ289" s="5"/>
      <c r="CK289" s="5"/>
      <c r="CL289" s="5"/>
      <c r="CM289" s="5"/>
    </row>
    <row r="290" spans="1:91" s="2" customFormat="1" ht="12.75" customHeight="1" x14ac:dyDescent="0.3">
      <c r="A290" s="5"/>
      <c r="B290" s="1"/>
      <c r="C290" s="1"/>
      <c r="D290" s="1"/>
      <c r="CF290" s="5"/>
      <c r="CG290" s="5"/>
      <c r="CH290" s="5"/>
      <c r="CI290" s="5"/>
      <c r="CJ290" s="5"/>
      <c r="CK290" s="5"/>
      <c r="CL290" s="5"/>
      <c r="CM290" s="5"/>
    </row>
    <row r="291" spans="1:91" s="2" customFormat="1" ht="12.75" customHeight="1" x14ac:dyDescent="0.3">
      <c r="A291" s="5"/>
      <c r="B291" s="1"/>
      <c r="C291" s="1"/>
      <c r="D291" s="1"/>
      <c r="CF291" s="5"/>
      <c r="CG291" s="5"/>
      <c r="CH291" s="5"/>
      <c r="CI291" s="5"/>
      <c r="CJ291" s="5"/>
      <c r="CK291" s="5"/>
      <c r="CL291" s="5"/>
      <c r="CM291" s="5"/>
    </row>
    <row r="292" spans="1:91" s="2" customFormat="1" ht="12.75" customHeight="1" x14ac:dyDescent="0.3">
      <c r="A292" s="5"/>
      <c r="B292" s="1"/>
      <c r="C292" s="1"/>
      <c r="D292" s="1"/>
      <c r="CF292" s="5"/>
      <c r="CG292" s="5"/>
      <c r="CH292" s="5"/>
      <c r="CI292" s="5"/>
      <c r="CJ292" s="5"/>
      <c r="CK292" s="5"/>
      <c r="CL292" s="5"/>
      <c r="CM292" s="5"/>
    </row>
    <row r="293" spans="1:91" s="2" customFormat="1" ht="12.75" customHeight="1" x14ac:dyDescent="0.3">
      <c r="A293" s="5"/>
      <c r="B293" s="1"/>
      <c r="C293" s="1"/>
      <c r="D293" s="1"/>
      <c r="CF293" s="5"/>
      <c r="CG293" s="5"/>
      <c r="CH293" s="5"/>
      <c r="CI293" s="5"/>
      <c r="CJ293" s="5"/>
      <c r="CK293" s="5"/>
      <c r="CL293" s="5"/>
      <c r="CM293" s="5"/>
    </row>
    <row r="294" spans="1:91" s="2" customFormat="1" ht="12.75" customHeight="1" x14ac:dyDescent="0.3">
      <c r="A294" s="5"/>
      <c r="B294" s="1"/>
      <c r="C294" s="1"/>
      <c r="D294" s="1"/>
      <c r="CF294" s="5"/>
      <c r="CG294" s="5"/>
      <c r="CH294" s="5"/>
      <c r="CI294" s="5"/>
      <c r="CJ294" s="5"/>
      <c r="CK294" s="5"/>
      <c r="CL294" s="5"/>
      <c r="CM294" s="5"/>
    </row>
    <row r="295" spans="1:91" s="2" customFormat="1" ht="12.75" customHeight="1" x14ac:dyDescent="0.3">
      <c r="A295" s="5"/>
      <c r="B295" s="1"/>
      <c r="C295" s="1"/>
      <c r="D295" s="1"/>
      <c r="CF295" s="5"/>
      <c r="CG295" s="5"/>
      <c r="CH295" s="5"/>
      <c r="CI295" s="5"/>
      <c r="CJ295" s="5"/>
      <c r="CK295" s="5"/>
      <c r="CL295" s="5"/>
      <c r="CM295" s="5"/>
    </row>
    <row r="296" spans="1:91" s="2" customFormat="1" ht="12.75" customHeight="1" x14ac:dyDescent="0.3">
      <c r="A296" s="5"/>
      <c r="B296" s="1"/>
      <c r="C296" s="1"/>
      <c r="D296" s="1"/>
      <c r="CF296" s="5"/>
      <c r="CG296" s="5"/>
      <c r="CH296" s="5"/>
      <c r="CI296" s="5"/>
      <c r="CJ296" s="5"/>
      <c r="CK296" s="5"/>
      <c r="CL296" s="5"/>
      <c r="CM296" s="5"/>
    </row>
    <row r="297" spans="1:91" s="2" customFormat="1" ht="12.75" customHeight="1" x14ac:dyDescent="0.3">
      <c r="A297" s="5"/>
      <c r="B297" s="1"/>
      <c r="C297" s="1"/>
      <c r="D297" s="1"/>
      <c r="CF297" s="5"/>
      <c r="CG297" s="5"/>
      <c r="CH297" s="5"/>
      <c r="CI297" s="5"/>
      <c r="CJ297" s="5"/>
      <c r="CK297" s="5"/>
      <c r="CL297" s="5"/>
      <c r="CM297" s="5"/>
    </row>
    <row r="298" spans="1:91" s="2" customFormat="1" ht="12.75" customHeight="1" x14ac:dyDescent="0.3">
      <c r="A298" s="5"/>
      <c r="B298" s="1"/>
      <c r="C298" s="1"/>
      <c r="D298" s="1"/>
      <c r="CF298" s="5"/>
      <c r="CG298" s="5"/>
      <c r="CH298" s="5"/>
      <c r="CI298" s="5"/>
      <c r="CJ298" s="5"/>
      <c r="CK298" s="5"/>
      <c r="CL298" s="5"/>
      <c r="CM298" s="5"/>
    </row>
    <row r="299" spans="1:91" s="2" customFormat="1" ht="12.75" customHeight="1" x14ac:dyDescent="0.3">
      <c r="A299" s="5"/>
      <c r="B299" s="1"/>
      <c r="C299" s="1"/>
      <c r="D299" s="1"/>
      <c r="CF299" s="5"/>
      <c r="CG299" s="5"/>
      <c r="CH299" s="5"/>
      <c r="CI299" s="5"/>
      <c r="CJ299" s="5"/>
      <c r="CK299" s="5"/>
      <c r="CL299" s="5"/>
      <c r="CM299" s="5"/>
    </row>
    <row r="300" spans="1:91" s="2" customFormat="1" ht="12.75" customHeight="1" x14ac:dyDescent="0.3">
      <c r="A300" s="5"/>
      <c r="B300" s="1"/>
      <c r="C300" s="1"/>
      <c r="D300" s="1"/>
      <c r="CF300" s="5"/>
      <c r="CG300" s="5"/>
      <c r="CH300" s="5"/>
      <c r="CI300" s="5"/>
      <c r="CJ300" s="5"/>
      <c r="CK300" s="5"/>
      <c r="CL300" s="5"/>
      <c r="CM300" s="5"/>
    </row>
    <row r="301" spans="1:91" s="2" customFormat="1" ht="12.75" customHeight="1" x14ac:dyDescent="0.3">
      <c r="A301" s="5"/>
      <c r="B301" s="1"/>
      <c r="C301" s="1"/>
      <c r="D301" s="1"/>
      <c r="CF301" s="5"/>
      <c r="CG301" s="5"/>
      <c r="CH301" s="5"/>
      <c r="CI301" s="5"/>
      <c r="CJ301" s="5"/>
      <c r="CK301" s="5"/>
      <c r="CL301" s="5"/>
      <c r="CM301" s="5"/>
    </row>
    <row r="302" spans="1:91" s="2" customFormat="1" ht="12.75" customHeight="1" x14ac:dyDescent="0.3">
      <c r="A302" s="5"/>
      <c r="B302" s="1"/>
      <c r="C302" s="1"/>
      <c r="D302" s="1"/>
      <c r="CF302" s="5"/>
      <c r="CG302" s="5"/>
      <c r="CH302" s="5"/>
      <c r="CI302" s="5"/>
      <c r="CJ302" s="5"/>
      <c r="CK302" s="5"/>
      <c r="CL302" s="5"/>
      <c r="CM302" s="5"/>
    </row>
    <row r="303" spans="1:91" s="2" customFormat="1" ht="12.75" customHeight="1" x14ac:dyDescent="0.3">
      <c r="A303" s="5"/>
      <c r="B303" s="1"/>
      <c r="C303" s="1"/>
      <c r="D303" s="1"/>
      <c r="CF303" s="5"/>
      <c r="CG303" s="5"/>
      <c r="CH303" s="5"/>
      <c r="CI303" s="5"/>
      <c r="CJ303" s="5"/>
      <c r="CK303" s="5"/>
      <c r="CL303" s="5"/>
      <c r="CM303" s="5"/>
    </row>
    <row r="304" spans="1:91" s="2" customFormat="1" ht="12.75" customHeight="1" x14ac:dyDescent="0.3">
      <c r="A304" s="5"/>
      <c r="B304" s="1"/>
      <c r="C304" s="1"/>
      <c r="D304" s="1"/>
      <c r="CF304" s="5"/>
      <c r="CG304" s="5"/>
      <c r="CH304" s="5"/>
      <c r="CI304" s="5"/>
      <c r="CJ304" s="5"/>
      <c r="CK304" s="5"/>
      <c r="CL304" s="5"/>
      <c r="CM304" s="5"/>
    </row>
    <row r="305" spans="1:91" s="2" customFormat="1" ht="12.75" customHeight="1" x14ac:dyDescent="0.3">
      <c r="A305" s="5"/>
      <c r="B305" s="1"/>
      <c r="C305" s="1"/>
      <c r="D305" s="1"/>
      <c r="CF305" s="5"/>
      <c r="CG305" s="5"/>
      <c r="CH305" s="5"/>
      <c r="CI305" s="5"/>
      <c r="CJ305" s="5"/>
      <c r="CK305" s="5"/>
      <c r="CL305" s="5"/>
      <c r="CM305" s="5"/>
    </row>
    <row r="306" spans="1:91" s="2" customFormat="1" ht="12.75" customHeight="1" x14ac:dyDescent="0.3">
      <c r="A306" s="5"/>
      <c r="B306" s="1"/>
      <c r="C306" s="1"/>
      <c r="D306" s="1"/>
      <c r="CF306" s="5"/>
      <c r="CG306" s="5"/>
      <c r="CH306" s="5"/>
      <c r="CI306" s="5"/>
      <c r="CJ306" s="5"/>
      <c r="CK306" s="5"/>
      <c r="CL306" s="5"/>
      <c r="CM306" s="5"/>
    </row>
    <row r="307" spans="1:91" s="2" customFormat="1" ht="12.75" customHeight="1" x14ac:dyDescent="0.3">
      <c r="A307" s="5"/>
      <c r="B307" s="1"/>
      <c r="C307" s="1"/>
      <c r="D307" s="1"/>
      <c r="CF307" s="5"/>
      <c r="CG307" s="5"/>
      <c r="CH307" s="5"/>
      <c r="CI307" s="5"/>
      <c r="CJ307" s="5"/>
      <c r="CK307" s="5"/>
      <c r="CL307" s="5"/>
      <c r="CM307" s="5"/>
    </row>
    <row r="308" spans="1:91" s="2" customFormat="1" ht="12.75" customHeight="1" x14ac:dyDescent="0.3">
      <c r="A308" s="5"/>
      <c r="B308" s="1"/>
      <c r="C308" s="1"/>
      <c r="D308" s="1"/>
      <c r="CF308" s="5"/>
      <c r="CG308" s="5"/>
      <c r="CH308" s="5"/>
      <c r="CI308" s="5"/>
      <c r="CJ308" s="5"/>
      <c r="CK308" s="5"/>
      <c r="CL308" s="5"/>
      <c r="CM308" s="5"/>
    </row>
    <row r="309" spans="1:91" s="2" customFormat="1" ht="12.75" customHeight="1" x14ac:dyDescent="0.3">
      <c r="A309" s="5"/>
      <c r="B309" s="1"/>
      <c r="C309" s="1"/>
      <c r="D309" s="1"/>
      <c r="CF309" s="5"/>
      <c r="CG309" s="5"/>
      <c r="CH309" s="5"/>
      <c r="CI309" s="5"/>
      <c r="CJ309" s="5"/>
      <c r="CK309" s="5"/>
      <c r="CL309" s="5"/>
      <c r="CM309" s="5"/>
    </row>
    <row r="310" spans="1:91" s="2" customFormat="1" ht="12.75" customHeight="1" x14ac:dyDescent="0.3">
      <c r="A310" s="5"/>
      <c r="B310" s="1"/>
      <c r="C310" s="1"/>
      <c r="D310" s="1"/>
      <c r="CF310" s="5"/>
      <c r="CG310" s="5"/>
      <c r="CH310" s="5"/>
      <c r="CI310" s="5"/>
      <c r="CJ310" s="5"/>
      <c r="CK310" s="5"/>
      <c r="CL310" s="5"/>
      <c r="CM310" s="5"/>
    </row>
    <row r="311" spans="1:91" s="2" customFormat="1" ht="12.75" customHeight="1" x14ac:dyDescent="0.3">
      <c r="A311" s="5"/>
      <c r="B311" s="1"/>
      <c r="C311" s="1"/>
      <c r="D311" s="1"/>
      <c r="CF311" s="5"/>
      <c r="CG311" s="5"/>
      <c r="CH311" s="5"/>
      <c r="CI311" s="5"/>
      <c r="CJ311" s="5"/>
      <c r="CK311" s="5"/>
      <c r="CL311" s="5"/>
      <c r="CM311" s="5"/>
    </row>
    <row r="312" spans="1:91" s="2" customFormat="1" ht="12.75" customHeight="1" x14ac:dyDescent="0.3">
      <c r="A312" s="5"/>
      <c r="B312" s="1"/>
      <c r="C312" s="1"/>
      <c r="D312" s="1"/>
      <c r="CF312" s="5"/>
      <c r="CG312" s="5"/>
      <c r="CH312" s="5"/>
      <c r="CI312" s="5"/>
      <c r="CJ312" s="5"/>
      <c r="CK312" s="5"/>
      <c r="CL312" s="5"/>
      <c r="CM312" s="5"/>
    </row>
    <row r="313" spans="1:91" s="2" customFormat="1" ht="12.75" customHeight="1" x14ac:dyDescent="0.3">
      <c r="A313" s="5"/>
      <c r="B313" s="1"/>
      <c r="C313" s="1"/>
      <c r="D313" s="1"/>
      <c r="CF313" s="5"/>
      <c r="CG313" s="5"/>
      <c r="CH313" s="5"/>
      <c r="CI313" s="5"/>
      <c r="CJ313" s="5"/>
      <c r="CK313" s="5"/>
      <c r="CL313" s="5"/>
      <c r="CM313" s="5"/>
    </row>
    <row r="314" spans="1:91" s="2" customFormat="1" ht="12.75" customHeight="1" x14ac:dyDescent="0.3">
      <c r="A314" s="5"/>
      <c r="B314" s="1"/>
      <c r="C314" s="1"/>
      <c r="D314" s="1"/>
      <c r="CF314" s="5"/>
      <c r="CG314" s="5"/>
      <c r="CH314" s="5"/>
      <c r="CI314" s="5"/>
      <c r="CJ314" s="5"/>
      <c r="CK314" s="5"/>
      <c r="CL314" s="5"/>
      <c r="CM314" s="5"/>
    </row>
    <row r="315" spans="1:91" s="2" customFormat="1" ht="12.75" customHeight="1" x14ac:dyDescent="0.3">
      <c r="A315" s="5"/>
      <c r="B315" s="1"/>
      <c r="C315" s="1"/>
      <c r="D315" s="1"/>
      <c r="CF315" s="5"/>
      <c r="CG315" s="5"/>
      <c r="CH315" s="5"/>
      <c r="CI315" s="5"/>
      <c r="CJ315" s="5"/>
      <c r="CK315" s="5"/>
      <c r="CL315" s="5"/>
      <c r="CM315" s="5"/>
    </row>
    <row r="316" spans="1:91" s="2" customFormat="1" ht="12.75" customHeight="1" x14ac:dyDescent="0.3">
      <c r="A316" s="5"/>
      <c r="B316" s="1"/>
      <c r="C316" s="1"/>
      <c r="D316" s="1"/>
      <c r="CF316" s="5"/>
      <c r="CG316" s="5"/>
      <c r="CH316" s="5"/>
      <c r="CI316" s="5"/>
      <c r="CJ316" s="5"/>
      <c r="CK316" s="5"/>
      <c r="CL316" s="5"/>
      <c r="CM316" s="5"/>
    </row>
    <row r="317" spans="1:91" s="2" customFormat="1" ht="12.75" customHeight="1" x14ac:dyDescent="0.3">
      <c r="A317" s="5"/>
      <c r="B317" s="1"/>
      <c r="C317" s="1"/>
      <c r="D317" s="1"/>
      <c r="CF317" s="5"/>
      <c r="CG317" s="5"/>
      <c r="CH317" s="5"/>
      <c r="CI317" s="5"/>
      <c r="CJ317" s="5"/>
      <c r="CK317" s="5"/>
      <c r="CL317" s="5"/>
      <c r="CM317" s="5"/>
    </row>
    <row r="318" spans="1:91" s="2" customFormat="1" ht="12.75" customHeight="1" x14ac:dyDescent="0.3">
      <c r="A318" s="5"/>
      <c r="B318" s="1"/>
      <c r="C318" s="1"/>
      <c r="D318" s="1"/>
      <c r="CF318" s="5"/>
      <c r="CG318" s="5"/>
      <c r="CH318" s="5"/>
      <c r="CI318" s="5"/>
      <c r="CJ318" s="5"/>
      <c r="CK318" s="5"/>
      <c r="CL318" s="5"/>
      <c r="CM318" s="5"/>
    </row>
    <row r="319" spans="1:91" s="2" customFormat="1" ht="12.75" customHeight="1" x14ac:dyDescent="0.3">
      <c r="A319" s="5"/>
      <c r="B319" s="1"/>
      <c r="C319" s="1"/>
      <c r="D319" s="1"/>
      <c r="CF319" s="5"/>
      <c r="CG319" s="5"/>
      <c r="CH319" s="5"/>
      <c r="CI319" s="5"/>
      <c r="CJ319" s="5"/>
      <c r="CK319" s="5"/>
      <c r="CL319" s="5"/>
      <c r="CM319" s="5"/>
    </row>
    <row r="320" spans="1:91" s="2" customFormat="1" ht="12.75" customHeight="1" x14ac:dyDescent="0.3">
      <c r="A320" s="5"/>
      <c r="B320" s="1"/>
      <c r="C320" s="1"/>
      <c r="D320" s="1"/>
      <c r="CF320" s="5"/>
      <c r="CG320" s="5"/>
      <c r="CH320" s="5"/>
      <c r="CI320" s="5"/>
      <c r="CJ320" s="5"/>
      <c r="CK320" s="5"/>
      <c r="CL320" s="5"/>
      <c r="CM320" s="5"/>
    </row>
    <row r="321" spans="1:91" s="2" customFormat="1" ht="12.75" customHeight="1" x14ac:dyDescent="0.3">
      <c r="A321" s="5"/>
      <c r="B321" s="1"/>
      <c r="C321" s="1"/>
      <c r="D321" s="1"/>
      <c r="CF321" s="5"/>
      <c r="CG321" s="5"/>
      <c r="CH321" s="5"/>
      <c r="CI321" s="5"/>
      <c r="CJ321" s="5"/>
      <c r="CK321" s="5"/>
      <c r="CL321" s="5"/>
      <c r="CM321" s="5"/>
    </row>
    <row r="322" spans="1:91" s="2" customFormat="1" ht="12.75" customHeight="1" x14ac:dyDescent="0.3">
      <c r="A322" s="5"/>
      <c r="B322" s="1"/>
      <c r="C322" s="1"/>
      <c r="D322" s="1"/>
      <c r="CF322" s="5"/>
      <c r="CG322" s="5"/>
      <c r="CH322" s="5"/>
      <c r="CI322" s="5"/>
      <c r="CJ322" s="5"/>
      <c r="CK322" s="5"/>
      <c r="CL322" s="5"/>
      <c r="CM322" s="5"/>
    </row>
    <row r="323" spans="1:91" s="2" customFormat="1" ht="12.75" customHeight="1" x14ac:dyDescent="0.3">
      <c r="A323" s="5"/>
      <c r="B323" s="1"/>
      <c r="C323" s="1"/>
      <c r="D323" s="1"/>
      <c r="CF323" s="5"/>
      <c r="CG323" s="5"/>
      <c r="CH323" s="5"/>
      <c r="CI323" s="5"/>
      <c r="CJ323" s="5"/>
      <c r="CK323" s="5"/>
      <c r="CL323" s="5"/>
      <c r="CM323" s="5"/>
    </row>
    <row r="324" spans="1:91" s="2" customFormat="1" ht="12.75" customHeight="1" x14ac:dyDescent="0.3">
      <c r="A324" s="5"/>
      <c r="B324" s="1"/>
      <c r="C324" s="1"/>
      <c r="D324" s="1"/>
      <c r="CF324" s="5"/>
      <c r="CG324" s="5"/>
      <c r="CH324" s="5"/>
      <c r="CI324" s="5"/>
      <c r="CJ324" s="5"/>
      <c r="CK324" s="5"/>
      <c r="CL324" s="5"/>
      <c r="CM324" s="5"/>
    </row>
    <row r="325" spans="1:91" s="2" customFormat="1" ht="12.75" customHeight="1" x14ac:dyDescent="0.3">
      <c r="A325" s="5"/>
      <c r="B325" s="1"/>
      <c r="C325" s="1"/>
      <c r="D325" s="1"/>
      <c r="CF325" s="5"/>
      <c r="CG325" s="5"/>
      <c r="CH325" s="5"/>
      <c r="CI325" s="5"/>
      <c r="CJ325" s="5"/>
      <c r="CK325" s="5"/>
      <c r="CL325" s="5"/>
      <c r="CM325" s="5"/>
    </row>
    <row r="326" spans="1:91" s="2" customFormat="1" ht="12.75" customHeight="1" x14ac:dyDescent="0.3">
      <c r="A326" s="5"/>
      <c r="B326" s="1"/>
      <c r="C326" s="1"/>
      <c r="D326" s="1"/>
      <c r="CF326" s="5"/>
      <c r="CG326" s="5"/>
      <c r="CH326" s="5"/>
      <c r="CI326" s="5"/>
      <c r="CJ326" s="5"/>
      <c r="CK326" s="5"/>
      <c r="CL326" s="5"/>
      <c r="CM326" s="5"/>
    </row>
    <row r="327" spans="1:91" s="2" customFormat="1" ht="12.75" customHeight="1" x14ac:dyDescent="0.3">
      <c r="A327" s="5"/>
      <c r="B327" s="1"/>
      <c r="C327" s="1"/>
      <c r="D327" s="1"/>
      <c r="CF327" s="5"/>
      <c r="CG327" s="5"/>
      <c r="CH327" s="5"/>
      <c r="CI327" s="5"/>
      <c r="CJ327" s="5"/>
      <c r="CK327" s="5"/>
      <c r="CL327" s="5"/>
      <c r="CM327" s="5"/>
    </row>
    <row r="328" spans="1:91" s="2" customFormat="1" ht="12.75" customHeight="1" x14ac:dyDescent="0.3">
      <c r="A328" s="5"/>
      <c r="B328" s="1"/>
      <c r="C328" s="1"/>
      <c r="D328" s="1"/>
      <c r="CF328" s="5"/>
      <c r="CG328" s="5"/>
      <c r="CH328" s="5"/>
      <c r="CI328" s="5"/>
      <c r="CJ328" s="5"/>
      <c r="CK328" s="5"/>
      <c r="CL328" s="5"/>
      <c r="CM328" s="5"/>
    </row>
    <row r="329" spans="1:91" s="2" customFormat="1" ht="12.75" customHeight="1" x14ac:dyDescent="0.3">
      <c r="A329" s="5"/>
      <c r="B329" s="1"/>
      <c r="C329" s="1"/>
      <c r="D329" s="1"/>
      <c r="CF329" s="5"/>
      <c r="CG329" s="5"/>
      <c r="CH329" s="5"/>
      <c r="CI329" s="5"/>
      <c r="CJ329" s="5"/>
      <c r="CK329" s="5"/>
      <c r="CL329" s="5"/>
      <c r="CM329" s="5"/>
    </row>
    <row r="330" spans="1:91" s="2" customFormat="1" ht="12.75" customHeight="1" x14ac:dyDescent="0.3">
      <c r="A330" s="5"/>
      <c r="B330" s="1"/>
      <c r="C330" s="1"/>
      <c r="D330" s="1"/>
      <c r="CF330" s="5"/>
      <c r="CG330" s="5"/>
      <c r="CH330" s="5"/>
      <c r="CI330" s="5"/>
      <c r="CJ330" s="5"/>
      <c r="CK330" s="5"/>
      <c r="CL330" s="5"/>
      <c r="CM330" s="5"/>
    </row>
    <row r="331" spans="1:91" s="2" customFormat="1" ht="12.75" customHeight="1" x14ac:dyDescent="0.3">
      <c r="A331" s="5"/>
      <c r="B331" s="1"/>
      <c r="C331" s="1"/>
      <c r="D331" s="1"/>
      <c r="CF331" s="5"/>
      <c r="CG331" s="5"/>
      <c r="CH331" s="5"/>
      <c r="CI331" s="5"/>
      <c r="CJ331" s="5"/>
      <c r="CK331" s="5"/>
      <c r="CL331" s="5"/>
      <c r="CM331" s="5"/>
    </row>
    <row r="332" spans="1:91" s="2" customFormat="1" ht="12.75" customHeight="1" x14ac:dyDescent="0.3">
      <c r="A332" s="5"/>
      <c r="B332" s="1"/>
      <c r="C332" s="1"/>
      <c r="D332" s="1"/>
      <c r="CF332" s="5"/>
      <c r="CG332" s="5"/>
      <c r="CH332" s="5"/>
      <c r="CI332" s="5"/>
      <c r="CJ332" s="5"/>
      <c r="CK332" s="5"/>
      <c r="CL332" s="5"/>
      <c r="CM332" s="5"/>
    </row>
    <row r="333" spans="1:91" s="2" customFormat="1" ht="12.75" customHeight="1" x14ac:dyDescent="0.3">
      <c r="A333" s="5"/>
      <c r="B333" s="1"/>
      <c r="C333" s="1"/>
      <c r="D333" s="1"/>
      <c r="CF333" s="5"/>
      <c r="CG333" s="5"/>
      <c r="CH333" s="5"/>
      <c r="CI333" s="5"/>
      <c r="CJ333" s="5"/>
      <c r="CK333" s="5"/>
      <c r="CL333" s="5"/>
      <c r="CM333" s="5"/>
    </row>
    <row r="334" spans="1:91" s="2" customFormat="1" ht="12.75" customHeight="1" x14ac:dyDescent="0.3">
      <c r="A334" s="5"/>
      <c r="B334" s="1"/>
      <c r="C334" s="1"/>
      <c r="D334" s="1"/>
      <c r="CF334" s="5"/>
      <c r="CG334" s="5"/>
      <c r="CH334" s="5"/>
      <c r="CI334" s="5"/>
      <c r="CJ334" s="5"/>
      <c r="CK334" s="5"/>
      <c r="CL334" s="5"/>
      <c r="CM334" s="5"/>
    </row>
    <row r="335" spans="1:91" s="2" customFormat="1" ht="12.75" customHeight="1" x14ac:dyDescent="0.3">
      <c r="A335" s="5"/>
      <c r="B335" s="1"/>
      <c r="C335" s="1"/>
      <c r="D335" s="1"/>
      <c r="CF335" s="5"/>
      <c r="CG335" s="5"/>
      <c r="CH335" s="5"/>
      <c r="CI335" s="5"/>
      <c r="CJ335" s="5"/>
      <c r="CK335" s="5"/>
      <c r="CL335" s="5"/>
      <c r="CM335" s="5"/>
    </row>
    <row r="336" spans="1:91" s="2" customFormat="1" ht="12.75" customHeight="1" x14ac:dyDescent="0.3">
      <c r="A336" s="5"/>
      <c r="B336" s="1"/>
      <c r="C336" s="1"/>
      <c r="D336" s="1"/>
      <c r="CF336" s="5"/>
      <c r="CG336" s="5"/>
      <c r="CH336" s="5"/>
      <c r="CI336" s="5"/>
      <c r="CJ336" s="5"/>
      <c r="CK336" s="5"/>
      <c r="CL336" s="5"/>
      <c r="CM336" s="5"/>
    </row>
    <row r="337" spans="1:91" s="2" customFormat="1" ht="12.75" customHeight="1" x14ac:dyDescent="0.3">
      <c r="A337" s="5"/>
      <c r="B337" s="1"/>
      <c r="C337" s="1"/>
      <c r="D337" s="1"/>
      <c r="CF337" s="5"/>
      <c r="CG337" s="5"/>
      <c r="CH337" s="5"/>
      <c r="CI337" s="5"/>
      <c r="CJ337" s="5"/>
      <c r="CK337" s="5"/>
      <c r="CL337" s="5"/>
      <c r="CM337" s="5"/>
    </row>
    <row r="338" spans="1:91" s="2" customFormat="1" ht="12.75" customHeight="1" x14ac:dyDescent="0.3">
      <c r="A338" s="5"/>
      <c r="B338" s="1"/>
      <c r="C338" s="1"/>
      <c r="D338" s="1"/>
      <c r="CF338" s="5"/>
      <c r="CG338" s="5"/>
      <c r="CH338" s="5"/>
      <c r="CI338" s="5"/>
      <c r="CJ338" s="5"/>
      <c r="CK338" s="5"/>
      <c r="CL338" s="5"/>
      <c r="CM338" s="5"/>
    </row>
    <row r="339" spans="1:91" s="2" customFormat="1" ht="12.75" customHeight="1" x14ac:dyDescent="0.3">
      <c r="A339" s="5"/>
      <c r="B339" s="1"/>
      <c r="C339" s="1"/>
      <c r="D339" s="1"/>
      <c r="CF339" s="5"/>
      <c r="CG339" s="5"/>
      <c r="CH339" s="5"/>
      <c r="CI339" s="5"/>
      <c r="CJ339" s="5"/>
      <c r="CK339" s="5"/>
      <c r="CL339" s="5"/>
      <c r="CM339" s="5"/>
    </row>
    <row r="340" spans="1:91" s="2" customFormat="1" ht="12.75" customHeight="1" x14ac:dyDescent="0.3">
      <c r="A340" s="5"/>
      <c r="B340" s="1"/>
      <c r="C340" s="1"/>
      <c r="D340" s="1"/>
      <c r="CF340" s="5"/>
      <c r="CG340" s="5"/>
      <c r="CH340" s="5"/>
      <c r="CI340" s="5"/>
      <c r="CJ340" s="5"/>
      <c r="CK340" s="5"/>
      <c r="CL340" s="5"/>
      <c r="CM340" s="5"/>
    </row>
    <row r="341" spans="1:91" s="2" customFormat="1" ht="12.75" customHeight="1" x14ac:dyDescent="0.3">
      <c r="A341" s="5"/>
      <c r="B341" s="1"/>
      <c r="C341" s="1"/>
      <c r="D341" s="1"/>
      <c r="CF341" s="5"/>
      <c r="CG341" s="5"/>
      <c r="CH341" s="5"/>
      <c r="CI341" s="5"/>
      <c r="CJ341" s="5"/>
      <c r="CK341" s="5"/>
      <c r="CL341" s="5"/>
      <c r="CM341" s="5"/>
    </row>
    <row r="342" spans="1:91" s="2" customFormat="1" ht="12.75" customHeight="1" x14ac:dyDescent="0.3">
      <c r="A342" s="5"/>
      <c r="B342" s="1"/>
      <c r="C342" s="1"/>
      <c r="D342" s="1"/>
      <c r="CF342" s="5"/>
      <c r="CG342" s="5"/>
      <c r="CH342" s="5"/>
      <c r="CI342" s="5"/>
      <c r="CJ342" s="5"/>
      <c r="CK342" s="5"/>
      <c r="CL342" s="5"/>
      <c r="CM342" s="5"/>
    </row>
    <row r="343" spans="1:91" s="2" customFormat="1" ht="12.75" customHeight="1" x14ac:dyDescent="0.3">
      <c r="A343" s="5"/>
      <c r="B343" s="1"/>
      <c r="C343" s="1"/>
      <c r="D343" s="1"/>
      <c r="CF343" s="5"/>
      <c r="CG343" s="5"/>
      <c r="CH343" s="5"/>
      <c r="CI343" s="5"/>
      <c r="CJ343" s="5"/>
      <c r="CK343" s="5"/>
      <c r="CL343" s="5"/>
      <c r="CM343" s="5"/>
    </row>
    <row r="344" spans="1:91" s="2" customFormat="1" ht="12.75" customHeight="1" x14ac:dyDescent="0.3">
      <c r="A344" s="5"/>
      <c r="B344" s="1"/>
      <c r="C344" s="1"/>
      <c r="D344" s="1"/>
      <c r="CF344" s="5"/>
      <c r="CG344" s="5"/>
      <c r="CH344" s="5"/>
      <c r="CI344" s="5"/>
      <c r="CJ344" s="5"/>
      <c r="CK344" s="5"/>
      <c r="CL344" s="5"/>
      <c r="CM344" s="5"/>
    </row>
    <row r="345" spans="1:91" s="2" customFormat="1" ht="12.75" customHeight="1" x14ac:dyDescent="0.3">
      <c r="A345" s="5"/>
      <c r="B345" s="1"/>
      <c r="C345" s="1"/>
      <c r="D345" s="1"/>
      <c r="CF345" s="5"/>
      <c r="CG345" s="5"/>
      <c r="CH345" s="5"/>
      <c r="CI345" s="5"/>
      <c r="CJ345" s="5"/>
      <c r="CK345" s="5"/>
      <c r="CL345" s="5"/>
      <c r="CM345" s="5"/>
    </row>
    <row r="346" spans="1:91" s="2" customFormat="1" ht="12.75" customHeight="1" x14ac:dyDescent="0.3">
      <c r="A346" s="5"/>
      <c r="B346" s="1"/>
      <c r="C346" s="1"/>
      <c r="D346" s="1"/>
      <c r="CF346" s="5"/>
      <c r="CG346" s="5"/>
      <c r="CH346" s="5"/>
      <c r="CI346" s="5"/>
      <c r="CJ346" s="5"/>
      <c r="CK346" s="5"/>
      <c r="CL346" s="5"/>
      <c r="CM346" s="5"/>
    </row>
    <row r="347" spans="1:91" s="2" customFormat="1" ht="12.75" customHeight="1" x14ac:dyDescent="0.3">
      <c r="A347" s="5"/>
      <c r="B347" s="1"/>
      <c r="C347" s="1"/>
      <c r="D347" s="1"/>
      <c r="CF347" s="5"/>
      <c r="CG347" s="5"/>
      <c r="CH347" s="5"/>
      <c r="CI347" s="5"/>
      <c r="CJ347" s="5"/>
      <c r="CK347" s="5"/>
      <c r="CL347" s="5"/>
      <c r="CM347" s="5"/>
    </row>
    <row r="348" spans="1:91" s="2" customFormat="1" ht="12.75" customHeight="1" x14ac:dyDescent="0.3">
      <c r="A348" s="5"/>
      <c r="B348" s="1"/>
      <c r="C348" s="1"/>
      <c r="D348" s="1"/>
      <c r="CF348" s="5"/>
      <c r="CG348" s="5"/>
      <c r="CH348" s="5"/>
      <c r="CI348" s="5"/>
      <c r="CJ348" s="5"/>
      <c r="CK348" s="5"/>
      <c r="CL348" s="5"/>
      <c r="CM348" s="5"/>
    </row>
    <row r="349" spans="1:91" s="2" customFormat="1" ht="12.75" customHeight="1" x14ac:dyDescent="0.3">
      <c r="A349" s="5"/>
      <c r="B349" s="1"/>
      <c r="C349" s="1"/>
      <c r="D349" s="1"/>
      <c r="CF349" s="5"/>
      <c r="CG349" s="5"/>
      <c r="CH349" s="5"/>
      <c r="CI349" s="5"/>
      <c r="CJ349" s="5"/>
      <c r="CK349" s="5"/>
      <c r="CL349" s="5"/>
      <c r="CM349" s="5"/>
    </row>
    <row r="350" spans="1:91" s="2" customFormat="1" ht="12.75" customHeight="1" x14ac:dyDescent="0.3">
      <c r="A350" s="5"/>
      <c r="B350" s="1"/>
      <c r="C350" s="1"/>
      <c r="D350" s="1"/>
      <c r="CF350" s="5"/>
      <c r="CG350" s="5"/>
      <c r="CH350" s="5"/>
      <c r="CI350" s="5"/>
      <c r="CJ350" s="5"/>
      <c r="CK350" s="5"/>
      <c r="CL350" s="5"/>
      <c r="CM350" s="5"/>
    </row>
    <row r="351" spans="1:91" s="2" customFormat="1" ht="12.75" customHeight="1" x14ac:dyDescent="0.3">
      <c r="A351" s="5"/>
      <c r="B351" s="1"/>
      <c r="C351" s="1"/>
      <c r="D351" s="1"/>
      <c r="CF351" s="5"/>
      <c r="CG351" s="5"/>
      <c r="CH351" s="5"/>
      <c r="CI351" s="5"/>
      <c r="CJ351" s="5"/>
      <c r="CK351" s="5"/>
      <c r="CL351" s="5"/>
      <c r="CM351" s="5"/>
    </row>
    <row r="352" spans="1:91" s="2" customFormat="1" ht="12.75" customHeight="1" x14ac:dyDescent="0.3">
      <c r="A352" s="5"/>
      <c r="B352" s="1"/>
      <c r="C352" s="1"/>
      <c r="D352" s="1"/>
      <c r="CF352" s="5"/>
      <c r="CG352" s="5"/>
      <c r="CH352" s="5"/>
      <c r="CI352" s="5"/>
      <c r="CJ352" s="5"/>
      <c r="CK352" s="5"/>
      <c r="CL352" s="5"/>
      <c r="CM352" s="5"/>
    </row>
    <row r="353" spans="1:91" s="2" customFormat="1" ht="12.75" customHeight="1" x14ac:dyDescent="0.3">
      <c r="A353" s="5"/>
      <c r="B353" s="1"/>
      <c r="C353" s="1"/>
      <c r="D353" s="1"/>
      <c r="CF353" s="5"/>
      <c r="CG353" s="5"/>
      <c r="CH353" s="5"/>
      <c r="CI353" s="5"/>
      <c r="CJ353" s="5"/>
      <c r="CK353" s="5"/>
      <c r="CL353" s="5"/>
      <c r="CM353" s="5"/>
    </row>
    <row r="354" spans="1:91" s="2" customFormat="1" ht="12.75" customHeight="1" x14ac:dyDescent="0.3">
      <c r="A354" s="5"/>
      <c r="B354" s="1"/>
      <c r="C354" s="1"/>
      <c r="D354" s="1"/>
      <c r="CF354" s="5"/>
      <c r="CG354" s="5"/>
      <c r="CH354" s="5"/>
      <c r="CI354" s="5"/>
      <c r="CJ354" s="5"/>
      <c r="CK354" s="5"/>
      <c r="CL354" s="5"/>
      <c r="CM354" s="5"/>
    </row>
    <row r="355" spans="1:91" s="2" customFormat="1" ht="12.75" customHeight="1" x14ac:dyDescent="0.3">
      <c r="A355" s="5"/>
      <c r="B355" s="1"/>
      <c r="C355" s="1"/>
      <c r="D355" s="1"/>
      <c r="CF355" s="5"/>
      <c r="CG355" s="5"/>
      <c r="CH355" s="5"/>
      <c r="CI355" s="5"/>
      <c r="CJ355" s="5"/>
      <c r="CK355" s="5"/>
      <c r="CL355" s="5"/>
      <c r="CM355" s="5"/>
    </row>
    <row r="356" spans="1:91" s="2" customFormat="1" ht="12.75" customHeight="1" x14ac:dyDescent="0.3">
      <c r="A356" s="5"/>
      <c r="B356" s="1"/>
      <c r="C356" s="1"/>
      <c r="D356" s="1"/>
      <c r="CF356" s="5"/>
      <c r="CG356" s="5"/>
      <c r="CH356" s="5"/>
      <c r="CI356" s="5"/>
      <c r="CJ356" s="5"/>
      <c r="CK356" s="5"/>
      <c r="CL356" s="5"/>
      <c r="CM356" s="5"/>
    </row>
    <row r="357" spans="1:91" s="2" customFormat="1" ht="12.75" customHeight="1" x14ac:dyDescent="0.3">
      <c r="A357" s="5"/>
      <c r="B357" s="1"/>
      <c r="C357" s="1"/>
      <c r="D357" s="1"/>
      <c r="CF357" s="5"/>
      <c r="CG357" s="5"/>
      <c r="CH357" s="5"/>
      <c r="CI357" s="5"/>
      <c r="CJ357" s="5"/>
      <c r="CK357" s="5"/>
      <c r="CL357" s="5"/>
      <c r="CM357" s="5"/>
    </row>
    <row r="358" spans="1:91" s="2" customFormat="1" ht="12.75" customHeight="1" x14ac:dyDescent="0.3">
      <c r="A358" s="5"/>
      <c r="B358" s="1"/>
      <c r="C358" s="1"/>
      <c r="D358" s="1"/>
      <c r="CF358" s="5"/>
      <c r="CG358" s="5"/>
      <c r="CH358" s="5"/>
      <c r="CI358" s="5"/>
      <c r="CJ358" s="5"/>
      <c r="CK358" s="5"/>
      <c r="CL358" s="5"/>
      <c r="CM358" s="5"/>
    </row>
    <row r="359" spans="1:91" s="2" customFormat="1" ht="12.75" customHeight="1" x14ac:dyDescent="0.3">
      <c r="A359" s="5"/>
      <c r="B359" s="1"/>
      <c r="C359" s="1"/>
      <c r="D359" s="1"/>
      <c r="CF359" s="5"/>
      <c r="CG359" s="5"/>
      <c r="CH359" s="5"/>
      <c r="CI359" s="5"/>
      <c r="CJ359" s="5"/>
      <c r="CK359" s="5"/>
      <c r="CL359" s="5"/>
      <c r="CM359" s="5"/>
    </row>
    <row r="360" spans="1:91" s="2" customFormat="1" ht="12.75" customHeight="1" x14ac:dyDescent="0.3">
      <c r="A360" s="5"/>
      <c r="B360" s="1"/>
      <c r="C360" s="1"/>
      <c r="D360" s="1"/>
      <c r="CF360" s="5"/>
      <c r="CG360" s="5"/>
      <c r="CH360" s="5"/>
      <c r="CI360" s="5"/>
      <c r="CJ360" s="5"/>
      <c r="CK360" s="5"/>
      <c r="CL360" s="5"/>
      <c r="CM360" s="5"/>
    </row>
    <row r="361" spans="1:91" s="2" customFormat="1" ht="12.75" customHeight="1" x14ac:dyDescent="0.3">
      <c r="A361" s="5"/>
      <c r="B361" s="1"/>
      <c r="C361" s="1"/>
      <c r="D361" s="1"/>
      <c r="CF361" s="5"/>
      <c r="CG361" s="5"/>
      <c r="CH361" s="5"/>
      <c r="CI361" s="5"/>
      <c r="CJ361" s="5"/>
      <c r="CK361" s="5"/>
      <c r="CL361" s="5"/>
      <c r="CM361" s="5"/>
    </row>
    <row r="362" spans="1:91" s="2" customFormat="1" ht="12.75" customHeight="1" x14ac:dyDescent="0.3">
      <c r="A362" s="5"/>
      <c r="B362" s="1"/>
      <c r="C362" s="1"/>
      <c r="D362" s="1"/>
      <c r="CF362" s="5"/>
      <c r="CG362" s="5"/>
      <c r="CH362" s="5"/>
      <c r="CI362" s="5"/>
      <c r="CJ362" s="5"/>
      <c r="CK362" s="5"/>
      <c r="CL362" s="5"/>
      <c r="CM362" s="5"/>
    </row>
    <row r="363" spans="1:91" s="2" customFormat="1" ht="12.75" customHeight="1" x14ac:dyDescent="0.3">
      <c r="A363" s="5"/>
      <c r="B363" s="1"/>
      <c r="C363" s="1"/>
      <c r="D363" s="1"/>
      <c r="CF363" s="5"/>
      <c r="CG363" s="5"/>
      <c r="CH363" s="5"/>
      <c r="CI363" s="5"/>
      <c r="CJ363" s="5"/>
      <c r="CK363" s="5"/>
      <c r="CL363" s="5"/>
      <c r="CM363" s="5"/>
    </row>
    <row r="364" spans="1:91" s="2" customFormat="1" ht="12.75" customHeight="1" x14ac:dyDescent="0.3">
      <c r="A364" s="5"/>
      <c r="B364" s="1"/>
      <c r="C364" s="1"/>
      <c r="D364" s="1"/>
      <c r="CF364" s="5"/>
      <c r="CG364" s="5"/>
      <c r="CH364" s="5"/>
      <c r="CI364" s="5"/>
      <c r="CJ364" s="5"/>
      <c r="CK364" s="5"/>
      <c r="CL364" s="5"/>
      <c r="CM364" s="5"/>
    </row>
    <row r="365" spans="1:91" s="2" customFormat="1" ht="12.75" customHeight="1" x14ac:dyDescent="0.3">
      <c r="A365" s="5"/>
      <c r="B365" s="1"/>
      <c r="C365" s="1"/>
      <c r="D365" s="1"/>
      <c r="CF365" s="5"/>
      <c r="CG365" s="5"/>
      <c r="CH365" s="5"/>
      <c r="CI365" s="5"/>
      <c r="CJ365" s="5"/>
      <c r="CK365" s="5"/>
      <c r="CL365" s="5"/>
      <c r="CM365" s="5"/>
    </row>
    <row r="366" spans="1:91" s="2" customFormat="1" ht="12.75" customHeight="1" x14ac:dyDescent="0.3">
      <c r="A366" s="5"/>
      <c r="B366" s="1"/>
      <c r="C366" s="1"/>
      <c r="D366" s="1"/>
      <c r="CF366" s="5"/>
      <c r="CG366" s="5"/>
      <c r="CH366" s="5"/>
      <c r="CI366" s="5"/>
      <c r="CJ366" s="5"/>
      <c r="CK366" s="5"/>
      <c r="CL366" s="5"/>
      <c r="CM366" s="5"/>
    </row>
    <row r="367" spans="1:91" s="2" customFormat="1" ht="12.75" customHeight="1" x14ac:dyDescent="0.3">
      <c r="A367" s="5"/>
      <c r="B367" s="1"/>
      <c r="C367" s="1"/>
      <c r="D367" s="1"/>
      <c r="CF367" s="5"/>
      <c r="CG367" s="5"/>
      <c r="CH367" s="5"/>
      <c r="CI367" s="5"/>
      <c r="CJ367" s="5"/>
      <c r="CK367" s="5"/>
      <c r="CL367" s="5"/>
      <c r="CM367" s="5"/>
    </row>
    <row r="368" spans="1:91" s="2" customFormat="1" ht="12.75" customHeight="1" x14ac:dyDescent="0.3">
      <c r="A368" s="5"/>
      <c r="B368" s="1"/>
      <c r="C368" s="1"/>
      <c r="D368" s="1"/>
      <c r="CF368" s="5"/>
      <c r="CG368" s="5"/>
      <c r="CH368" s="5"/>
      <c r="CI368" s="5"/>
      <c r="CJ368" s="5"/>
      <c r="CK368" s="5"/>
      <c r="CL368" s="5"/>
      <c r="CM368" s="5"/>
    </row>
    <row r="369" spans="1:91" s="2" customFormat="1" ht="12.75" customHeight="1" x14ac:dyDescent="0.3">
      <c r="A369" s="5"/>
      <c r="B369" s="1"/>
      <c r="C369" s="1"/>
      <c r="D369" s="1"/>
      <c r="CF369" s="5"/>
      <c r="CG369" s="5"/>
      <c r="CH369" s="5"/>
      <c r="CI369" s="5"/>
      <c r="CJ369" s="5"/>
      <c r="CK369" s="5"/>
      <c r="CL369" s="5"/>
      <c r="CM369" s="5"/>
    </row>
    <row r="370" spans="1:91" s="2" customFormat="1" ht="12.75" customHeight="1" x14ac:dyDescent="0.3">
      <c r="A370" s="5"/>
      <c r="B370" s="1"/>
      <c r="C370" s="1"/>
      <c r="D370" s="1"/>
      <c r="CF370" s="5"/>
      <c r="CG370" s="5"/>
      <c r="CH370" s="5"/>
      <c r="CI370" s="5"/>
      <c r="CJ370" s="5"/>
      <c r="CK370" s="5"/>
      <c r="CL370" s="5"/>
      <c r="CM370" s="5"/>
    </row>
    <row r="371" spans="1:91" s="2" customFormat="1" ht="12.75" customHeight="1" x14ac:dyDescent="0.3">
      <c r="A371" s="5"/>
      <c r="B371" s="1"/>
      <c r="C371" s="1"/>
      <c r="D371" s="1"/>
      <c r="CF371" s="5"/>
      <c r="CG371" s="5"/>
      <c r="CH371" s="5"/>
      <c r="CI371" s="5"/>
      <c r="CJ371" s="5"/>
      <c r="CK371" s="5"/>
      <c r="CL371" s="5"/>
      <c r="CM371" s="5"/>
    </row>
    <row r="372" spans="1:91" s="2" customFormat="1" ht="12.75" customHeight="1" x14ac:dyDescent="0.3">
      <c r="A372" s="5"/>
      <c r="B372" s="1"/>
      <c r="C372" s="1"/>
      <c r="D372" s="1"/>
      <c r="CF372" s="5"/>
      <c r="CG372" s="5"/>
      <c r="CH372" s="5"/>
      <c r="CI372" s="5"/>
      <c r="CJ372" s="5"/>
      <c r="CK372" s="5"/>
      <c r="CL372" s="5"/>
      <c r="CM372" s="5"/>
    </row>
    <row r="373" spans="1:91" s="2" customFormat="1" ht="12.75" customHeight="1" x14ac:dyDescent="0.3">
      <c r="A373" s="5"/>
      <c r="B373" s="1"/>
      <c r="C373" s="1"/>
      <c r="D373" s="1"/>
      <c r="CF373" s="5"/>
      <c r="CG373" s="5"/>
      <c r="CH373" s="5"/>
      <c r="CI373" s="5"/>
      <c r="CJ373" s="5"/>
      <c r="CK373" s="5"/>
      <c r="CL373" s="5"/>
      <c r="CM373" s="5"/>
    </row>
    <row r="374" spans="1:91" s="2" customFormat="1" ht="12.75" customHeight="1" x14ac:dyDescent="0.3">
      <c r="A374" s="5"/>
      <c r="B374" s="1"/>
      <c r="C374" s="1"/>
      <c r="D374" s="1"/>
      <c r="CF374" s="5"/>
      <c r="CG374" s="5"/>
      <c r="CH374" s="5"/>
      <c r="CI374" s="5"/>
      <c r="CJ374" s="5"/>
      <c r="CK374" s="5"/>
      <c r="CL374" s="5"/>
      <c r="CM374" s="5"/>
    </row>
    <row r="375" spans="1:91" s="2" customFormat="1" ht="12.75" customHeight="1" x14ac:dyDescent="0.3">
      <c r="A375" s="5"/>
      <c r="B375" s="1"/>
      <c r="C375" s="1"/>
      <c r="D375" s="1"/>
      <c r="CF375" s="5"/>
      <c r="CG375" s="5"/>
      <c r="CH375" s="5"/>
      <c r="CI375" s="5"/>
      <c r="CJ375" s="5"/>
      <c r="CK375" s="5"/>
      <c r="CL375" s="5"/>
      <c r="CM375" s="5"/>
    </row>
    <row r="376" spans="1:91" s="2" customFormat="1" ht="12.75" customHeight="1" x14ac:dyDescent="0.3">
      <c r="A376" s="5"/>
      <c r="B376" s="1"/>
      <c r="C376" s="1"/>
      <c r="D376" s="1"/>
      <c r="CF376" s="5"/>
      <c r="CG376" s="5"/>
      <c r="CH376" s="5"/>
      <c r="CI376" s="5"/>
      <c r="CJ376" s="5"/>
      <c r="CK376" s="5"/>
      <c r="CL376" s="5"/>
      <c r="CM376" s="5"/>
    </row>
    <row r="377" spans="1:91" s="2" customFormat="1" ht="12.75" customHeight="1" x14ac:dyDescent="0.3">
      <c r="A377" s="5"/>
      <c r="B377" s="1"/>
      <c r="C377" s="1"/>
      <c r="D377" s="1"/>
      <c r="CF377" s="5"/>
      <c r="CG377" s="5"/>
      <c r="CH377" s="5"/>
      <c r="CI377" s="5"/>
      <c r="CJ377" s="5"/>
      <c r="CK377" s="5"/>
      <c r="CL377" s="5"/>
      <c r="CM377" s="5"/>
    </row>
    <row r="378" spans="1:91" s="2" customFormat="1" ht="12.75" customHeight="1" x14ac:dyDescent="0.3">
      <c r="A378" s="5"/>
      <c r="B378" s="1"/>
      <c r="C378" s="1"/>
      <c r="D378" s="1"/>
      <c r="CF378" s="5"/>
      <c r="CG378" s="5"/>
      <c r="CH378" s="5"/>
      <c r="CI378" s="5"/>
      <c r="CJ378" s="5"/>
      <c r="CK378" s="5"/>
      <c r="CL378" s="5"/>
      <c r="CM378" s="5"/>
    </row>
    <row r="379" spans="1:91" s="2" customFormat="1" ht="12.75" customHeight="1" x14ac:dyDescent="0.3">
      <c r="A379" s="5"/>
      <c r="B379" s="1"/>
      <c r="C379" s="1"/>
      <c r="D379" s="1"/>
      <c r="CF379" s="5"/>
      <c r="CG379" s="5"/>
      <c r="CH379" s="5"/>
      <c r="CI379" s="5"/>
      <c r="CJ379" s="5"/>
      <c r="CK379" s="5"/>
      <c r="CL379" s="5"/>
      <c r="CM379" s="5"/>
    </row>
    <row r="380" spans="1:91" s="2" customFormat="1" ht="12.75" customHeight="1" x14ac:dyDescent="0.3">
      <c r="A380" s="5"/>
      <c r="B380" s="1"/>
      <c r="C380" s="1"/>
      <c r="D380" s="1"/>
      <c r="CF380" s="5"/>
      <c r="CG380" s="5"/>
      <c r="CH380" s="5"/>
      <c r="CI380" s="5"/>
      <c r="CJ380" s="5"/>
      <c r="CK380" s="5"/>
      <c r="CL380" s="5"/>
      <c r="CM380" s="5"/>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9D70-3CF6-4931-8EB4-021EFC46F9A3}">
  <dimension ref="B1:CG95"/>
  <sheetViews>
    <sheetView showGridLines="0" zoomScaleNormal="100" workbookViewId="0">
      <pane xSplit="12" ySplit="9" topLeftCell="M10" activePane="bottomRight" state="frozen"/>
      <selection pane="topRight" activeCell="L1" sqref="L1"/>
      <selection pane="bottomLeft" activeCell="A10" sqref="A10"/>
      <selection pane="bottomRight"/>
    </sheetView>
  </sheetViews>
  <sheetFormatPr defaultColWidth="8.81640625" defaultRowHeight="13" outlineLevelRow="1" outlineLevelCol="1" x14ac:dyDescent="0.3"/>
  <cols>
    <col min="1" max="1" width="2.1796875" style="65" customWidth="1"/>
    <col min="2" max="2" width="38.1796875" style="65" customWidth="1"/>
    <col min="3" max="3" width="6.81640625" style="65" hidden="1" customWidth="1" outlineLevel="1"/>
    <col min="4" max="4" width="2" style="65" customWidth="1" collapsed="1"/>
    <col min="5" max="5" width="8.81640625" style="65" customWidth="1"/>
    <col min="6" max="6" width="2" style="65" customWidth="1"/>
    <col min="7" max="12" width="9" style="65" hidden="1" customWidth="1" outlineLevel="1"/>
    <col min="13" max="13" width="3.1796875" style="65" customWidth="1" collapsed="1"/>
    <col min="14" max="25" width="11.81640625" style="65" hidden="1" customWidth="1" outlineLevel="1"/>
    <col min="26" max="26" width="11.81640625" style="65" hidden="1" customWidth="1" outlineLevel="1" collapsed="1"/>
    <col min="27" max="37" width="11.81640625" style="65" hidden="1" customWidth="1" outlineLevel="1"/>
    <col min="38" max="38" width="11.81640625" style="65" customWidth="1" collapsed="1"/>
    <col min="39" max="85" width="11.81640625" style="65" customWidth="1"/>
    <col min="86" max="16384" width="8.81640625" style="65"/>
  </cols>
  <sheetData>
    <row r="1" spans="2:85" ht="14.15" customHeight="1" x14ac:dyDescent="0.3"/>
    <row r="2" spans="2:85" ht="14.25" customHeight="1" thickBot="1" x14ac:dyDescent="0.35">
      <c r="B2" s="537" t="s">
        <v>281</v>
      </c>
      <c r="C2" s="537"/>
      <c r="D2" s="537"/>
      <c r="E2" s="537"/>
      <c r="F2" s="537"/>
      <c r="G2" s="537"/>
      <c r="H2" s="537"/>
      <c r="I2" s="537"/>
      <c r="J2" s="537"/>
      <c r="K2" s="537"/>
      <c r="L2" s="537"/>
      <c r="M2" s="537"/>
      <c r="N2" s="537"/>
      <c r="O2" s="537"/>
      <c r="P2" s="537"/>
      <c r="Q2" s="537"/>
      <c r="R2" s="537"/>
      <c r="S2" s="537"/>
      <c r="T2" s="537"/>
      <c r="U2" s="537"/>
      <c r="V2" s="537"/>
      <c r="W2" s="537"/>
      <c r="X2" s="537"/>
      <c r="Y2" s="537"/>
      <c r="Z2" s="537"/>
      <c r="AA2" s="537"/>
      <c r="AB2" s="537"/>
      <c r="AC2" s="537"/>
      <c r="AD2" s="537"/>
      <c r="AE2" s="537"/>
      <c r="AF2" s="537"/>
      <c r="AG2" s="537"/>
      <c r="AH2" s="537"/>
      <c r="AI2" s="537"/>
      <c r="AJ2" s="537"/>
      <c r="AK2" s="537"/>
      <c r="AL2" s="537"/>
      <c r="AM2" s="537"/>
      <c r="AN2" s="537"/>
      <c r="AO2" s="537"/>
      <c r="AP2" s="537"/>
      <c r="AQ2" s="537"/>
      <c r="AR2" s="537"/>
      <c r="AS2" s="537"/>
      <c r="AT2" s="537"/>
      <c r="AU2" s="537"/>
      <c r="AV2" s="537"/>
      <c r="AW2" s="537"/>
      <c r="AX2" s="537"/>
      <c r="AY2" s="537"/>
      <c r="AZ2" s="537"/>
      <c r="BA2" s="537"/>
      <c r="BB2" s="537"/>
      <c r="BC2" s="537"/>
      <c r="BD2" s="537"/>
      <c r="BE2" s="537"/>
      <c r="BF2" s="537"/>
      <c r="BG2" s="537"/>
      <c r="BH2" s="537"/>
      <c r="BI2" s="537"/>
      <c r="BJ2" s="537"/>
      <c r="BK2" s="537"/>
      <c r="BL2" s="537"/>
      <c r="BM2" s="537"/>
      <c r="BN2" s="537"/>
      <c r="BO2" s="537"/>
      <c r="BP2" s="537"/>
      <c r="BQ2" s="537"/>
      <c r="BR2" s="537"/>
      <c r="BS2" s="537"/>
      <c r="BT2" s="537"/>
      <c r="BU2" s="537"/>
      <c r="BV2" s="537"/>
      <c r="BW2" s="537"/>
      <c r="BX2" s="537"/>
      <c r="BY2" s="537"/>
      <c r="BZ2" s="537"/>
      <c r="CA2" s="537"/>
      <c r="CB2" s="537"/>
      <c r="CC2" s="537"/>
      <c r="CD2" s="537"/>
      <c r="CE2" s="537"/>
      <c r="CF2" s="537"/>
      <c r="CG2" s="537"/>
    </row>
    <row r="3" spans="2:85" x14ac:dyDescent="0.3">
      <c r="B3" s="109"/>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row>
    <row r="4" spans="2:85" hidden="1" outlineLevel="1" x14ac:dyDescent="0.3">
      <c r="N4" s="502" t="s">
        <v>282</v>
      </c>
      <c r="O4" s="502" t="s">
        <v>282</v>
      </c>
      <c r="P4" s="502" t="s">
        <v>282</v>
      </c>
      <c r="Q4" s="502" t="s">
        <v>282</v>
      </c>
      <c r="R4" s="502" t="s">
        <v>282</v>
      </c>
      <c r="S4" s="502" t="s">
        <v>282</v>
      </c>
      <c r="T4" s="502" t="s">
        <v>282</v>
      </c>
      <c r="U4" s="502" t="s">
        <v>282</v>
      </c>
      <c r="V4" s="502" t="s">
        <v>282</v>
      </c>
      <c r="W4" s="502" t="s">
        <v>282</v>
      </c>
      <c r="X4" s="502" t="s">
        <v>282</v>
      </c>
      <c r="Y4" s="502" t="s">
        <v>282</v>
      </c>
      <c r="Z4" s="502" t="s">
        <v>282</v>
      </c>
      <c r="AA4" s="502" t="s">
        <v>282</v>
      </c>
      <c r="AB4" s="502" t="s">
        <v>282</v>
      </c>
      <c r="AC4" s="502" t="s">
        <v>282</v>
      </c>
      <c r="AD4" s="502" t="s">
        <v>282</v>
      </c>
      <c r="AE4" s="502" t="s">
        <v>282</v>
      </c>
      <c r="AF4" s="502" t="s">
        <v>282</v>
      </c>
      <c r="AG4" s="502" t="s">
        <v>282</v>
      </c>
      <c r="AH4" s="502" t="s">
        <v>282</v>
      </c>
      <c r="AI4" s="502" t="s">
        <v>282</v>
      </c>
      <c r="AJ4" s="502" t="s">
        <v>282</v>
      </c>
      <c r="AK4" s="502" t="s">
        <v>282</v>
      </c>
      <c r="AL4" s="502" t="s">
        <v>282</v>
      </c>
      <c r="AM4" s="502" t="s">
        <v>283</v>
      </c>
      <c r="AN4" s="502" t="s">
        <v>283</v>
      </c>
      <c r="AO4" s="502" t="s">
        <v>283</v>
      </c>
      <c r="AP4" s="502" t="s">
        <v>283</v>
      </c>
      <c r="AQ4" s="502" t="s">
        <v>283</v>
      </c>
      <c r="AR4" s="502" t="s">
        <v>283</v>
      </c>
      <c r="AS4" s="502" t="s">
        <v>283</v>
      </c>
      <c r="AT4" s="502" t="s">
        <v>283</v>
      </c>
      <c r="AU4" s="502" t="s">
        <v>283</v>
      </c>
      <c r="AV4" s="502" t="s">
        <v>283</v>
      </c>
      <c r="AW4" s="502" t="s">
        <v>283</v>
      </c>
      <c r="AX4" s="502" t="s">
        <v>283</v>
      </c>
      <c r="AY4" s="502" t="s">
        <v>283</v>
      </c>
      <c r="AZ4" s="502" t="s">
        <v>283</v>
      </c>
      <c r="BA4" s="502" t="s">
        <v>283</v>
      </c>
      <c r="BB4" s="502" t="s">
        <v>283</v>
      </c>
      <c r="BC4" s="502" t="s">
        <v>283</v>
      </c>
      <c r="BD4" s="502" t="s">
        <v>283</v>
      </c>
      <c r="BE4" s="502" t="s">
        <v>283</v>
      </c>
      <c r="BF4" s="502" t="s">
        <v>283</v>
      </c>
      <c r="BG4" s="502" t="s">
        <v>283</v>
      </c>
      <c r="BH4" s="502" t="s">
        <v>283</v>
      </c>
      <c r="BI4" s="502" t="s">
        <v>283</v>
      </c>
      <c r="BJ4" s="502" t="s">
        <v>283</v>
      </c>
      <c r="BK4" s="502" t="s">
        <v>283</v>
      </c>
      <c r="BL4" s="502" t="s">
        <v>283</v>
      </c>
      <c r="BM4" s="502" t="s">
        <v>283</v>
      </c>
      <c r="BN4" s="502" t="s">
        <v>283</v>
      </c>
      <c r="BO4" s="502" t="s">
        <v>283</v>
      </c>
      <c r="BP4" s="502" t="s">
        <v>283</v>
      </c>
      <c r="BQ4" s="502" t="s">
        <v>283</v>
      </c>
      <c r="BR4" s="502" t="s">
        <v>283</v>
      </c>
      <c r="BS4" s="502" t="s">
        <v>283</v>
      </c>
      <c r="BT4" s="502" t="s">
        <v>283</v>
      </c>
      <c r="BU4" s="502" t="s">
        <v>283</v>
      </c>
      <c r="BV4" s="502" t="s">
        <v>283</v>
      </c>
      <c r="BW4" s="502" t="s">
        <v>283</v>
      </c>
      <c r="BX4" s="502" t="s">
        <v>283</v>
      </c>
      <c r="BY4" s="502" t="s">
        <v>283</v>
      </c>
      <c r="BZ4" s="502" t="s">
        <v>283</v>
      </c>
      <c r="CA4" s="502" t="s">
        <v>283</v>
      </c>
      <c r="CB4" s="502" t="s">
        <v>283</v>
      </c>
      <c r="CC4" s="502" t="s">
        <v>283</v>
      </c>
      <c r="CD4" s="502" t="s">
        <v>283</v>
      </c>
      <c r="CE4" s="502" t="s">
        <v>283</v>
      </c>
      <c r="CF4" s="502" t="s">
        <v>283</v>
      </c>
      <c r="CG4" s="502" t="s">
        <v>283</v>
      </c>
    </row>
    <row r="5" spans="2:85" hidden="1" outlineLevel="1" x14ac:dyDescent="0.3">
      <c r="B5" s="77" t="s">
        <v>284</v>
      </c>
      <c r="C5" s="77"/>
      <c r="D5" s="77"/>
      <c r="E5" s="77"/>
      <c r="F5" s="77"/>
      <c r="N5" s="78">
        <f>N9</f>
        <v>43101</v>
      </c>
      <c r="O5" s="78">
        <f t="shared" ref="O5:BG5" si="0">EOMONTH(N5,1)</f>
        <v>43159</v>
      </c>
      <c r="P5" s="78">
        <f t="shared" si="0"/>
        <v>43190</v>
      </c>
      <c r="Q5" s="78">
        <f t="shared" si="0"/>
        <v>43220</v>
      </c>
      <c r="R5" s="78">
        <f t="shared" si="0"/>
        <v>43251</v>
      </c>
      <c r="S5" s="78">
        <f t="shared" si="0"/>
        <v>43281</v>
      </c>
      <c r="T5" s="78">
        <f t="shared" si="0"/>
        <v>43312</v>
      </c>
      <c r="U5" s="78">
        <f t="shared" si="0"/>
        <v>43343</v>
      </c>
      <c r="V5" s="78">
        <f t="shared" si="0"/>
        <v>43373</v>
      </c>
      <c r="W5" s="78">
        <f t="shared" si="0"/>
        <v>43404</v>
      </c>
      <c r="X5" s="78">
        <f t="shared" si="0"/>
        <v>43434</v>
      </c>
      <c r="Y5" s="78">
        <f t="shared" si="0"/>
        <v>43465</v>
      </c>
      <c r="Z5" s="78">
        <f t="shared" si="0"/>
        <v>43496</v>
      </c>
      <c r="AA5" s="78">
        <f t="shared" si="0"/>
        <v>43524</v>
      </c>
      <c r="AB5" s="78">
        <f t="shared" si="0"/>
        <v>43555</v>
      </c>
      <c r="AC5" s="78">
        <f t="shared" si="0"/>
        <v>43585</v>
      </c>
      <c r="AD5" s="78">
        <f t="shared" si="0"/>
        <v>43616</v>
      </c>
      <c r="AE5" s="78">
        <f t="shared" si="0"/>
        <v>43646</v>
      </c>
      <c r="AF5" s="78">
        <f t="shared" si="0"/>
        <v>43677</v>
      </c>
      <c r="AG5" s="78">
        <f t="shared" si="0"/>
        <v>43708</v>
      </c>
      <c r="AH5" s="78">
        <f t="shared" ref="AH5" si="1">EOMONTH(AG5,1)</f>
        <v>43738</v>
      </c>
      <c r="AI5" s="78">
        <f t="shared" ref="AI5" si="2">EOMONTH(AH5,1)</f>
        <v>43769</v>
      </c>
      <c r="AJ5" s="78">
        <f t="shared" ref="AJ5:AL5" si="3">EOMONTH(AI5,1)</f>
        <v>43799</v>
      </c>
      <c r="AK5" s="78">
        <f t="shared" si="3"/>
        <v>43830</v>
      </c>
      <c r="AL5" s="78">
        <f t="shared" si="3"/>
        <v>43861</v>
      </c>
      <c r="AM5" s="78">
        <f t="shared" si="0"/>
        <v>43890</v>
      </c>
      <c r="AN5" s="78">
        <f t="shared" si="0"/>
        <v>43921</v>
      </c>
      <c r="AO5" s="78">
        <f t="shared" si="0"/>
        <v>43951</v>
      </c>
      <c r="AP5" s="78">
        <f t="shared" si="0"/>
        <v>43982</v>
      </c>
      <c r="AQ5" s="78">
        <f t="shared" si="0"/>
        <v>44012</v>
      </c>
      <c r="AR5" s="78">
        <f t="shared" si="0"/>
        <v>44043</v>
      </c>
      <c r="AS5" s="78">
        <f t="shared" si="0"/>
        <v>44074</v>
      </c>
      <c r="AT5" s="78">
        <f t="shared" si="0"/>
        <v>44104</v>
      </c>
      <c r="AU5" s="78">
        <f t="shared" si="0"/>
        <v>44135</v>
      </c>
      <c r="AV5" s="78">
        <f t="shared" si="0"/>
        <v>44165</v>
      </c>
      <c r="AW5" s="78">
        <f t="shared" si="0"/>
        <v>44196</v>
      </c>
      <c r="AX5" s="78">
        <f t="shared" si="0"/>
        <v>44227</v>
      </c>
      <c r="AY5" s="78">
        <f t="shared" si="0"/>
        <v>44255</v>
      </c>
      <c r="AZ5" s="78">
        <f t="shared" si="0"/>
        <v>44286</v>
      </c>
      <c r="BA5" s="78">
        <f t="shared" si="0"/>
        <v>44316</v>
      </c>
      <c r="BB5" s="78">
        <f t="shared" si="0"/>
        <v>44347</v>
      </c>
      <c r="BC5" s="78">
        <f t="shared" si="0"/>
        <v>44377</v>
      </c>
      <c r="BD5" s="78">
        <f t="shared" si="0"/>
        <v>44408</v>
      </c>
      <c r="BE5" s="78">
        <f t="shared" si="0"/>
        <v>44439</v>
      </c>
      <c r="BF5" s="78">
        <f t="shared" si="0"/>
        <v>44469</v>
      </c>
      <c r="BG5" s="78">
        <f t="shared" si="0"/>
        <v>44500</v>
      </c>
      <c r="BH5" s="78">
        <f t="shared" ref="BH5" si="4">EOMONTH(BG5,1)</f>
        <v>44530</v>
      </c>
      <c r="BI5" s="78">
        <f t="shared" ref="BI5" si="5">EOMONTH(BH5,1)</f>
        <v>44561</v>
      </c>
      <c r="BJ5" s="78">
        <f t="shared" ref="BJ5" si="6">EOMONTH(BI5,1)</f>
        <v>44592</v>
      </c>
      <c r="BK5" s="78">
        <f t="shared" ref="BK5" si="7">EOMONTH(BJ5,1)</f>
        <v>44620</v>
      </c>
      <c r="BL5" s="78">
        <f t="shared" ref="BL5" si="8">EOMONTH(BK5,1)</f>
        <v>44651</v>
      </c>
      <c r="BM5" s="78">
        <f t="shared" ref="BM5" si="9">EOMONTH(BL5,1)</f>
        <v>44681</v>
      </c>
      <c r="BN5" s="78">
        <f t="shared" ref="BN5" si="10">EOMONTH(BM5,1)</f>
        <v>44712</v>
      </c>
      <c r="BO5" s="78">
        <f t="shared" ref="BO5" si="11">EOMONTH(BN5,1)</f>
        <v>44742</v>
      </c>
      <c r="BP5" s="78">
        <f t="shared" ref="BP5" si="12">EOMONTH(BO5,1)</f>
        <v>44773</v>
      </c>
      <c r="BQ5" s="78">
        <f t="shared" ref="BQ5" si="13">EOMONTH(BP5,1)</f>
        <v>44804</v>
      </c>
      <c r="BR5" s="78">
        <f t="shared" ref="BR5" si="14">EOMONTH(BQ5,1)</f>
        <v>44834</v>
      </c>
      <c r="BS5" s="78">
        <f t="shared" ref="BS5" si="15">EOMONTH(BR5,1)</f>
        <v>44865</v>
      </c>
      <c r="BT5" s="78">
        <f t="shared" ref="BT5" si="16">EOMONTH(BS5,1)</f>
        <v>44895</v>
      </c>
      <c r="BU5" s="78">
        <f t="shared" ref="BU5" si="17">EOMONTH(BT5,1)</f>
        <v>44926</v>
      </c>
      <c r="BV5" s="78">
        <f t="shared" ref="BV5" si="18">EOMONTH(BU5,1)</f>
        <v>44957</v>
      </c>
      <c r="BW5" s="78">
        <f t="shared" ref="BW5" si="19">EOMONTH(BV5,1)</f>
        <v>44985</v>
      </c>
      <c r="BX5" s="78">
        <f t="shared" ref="BX5" si="20">EOMONTH(BW5,1)</f>
        <v>45016</v>
      </c>
      <c r="BY5" s="78">
        <f t="shared" ref="BY5" si="21">EOMONTH(BX5,1)</f>
        <v>45046</v>
      </c>
      <c r="BZ5" s="78">
        <f t="shared" ref="BZ5" si="22">EOMONTH(BY5,1)</f>
        <v>45077</v>
      </c>
      <c r="CA5" s="78">
        <f t="shared" ref="CA5" si="23">EOMONTH(BZ5,1)</f>
        <v>45107</v>
      </c>
      <c r="CB5" s="78">
        <f t="shared" ref="CB5" si="24">EOMONTH(CA5,1)</f>
        <v>45138</v>
      </c>
      <c r="CC5" s="78">
        <f t="shared" ref="CC5" si="25">EOMONTH(CB5,1)</f>
        <v>45169</v>
      </c>
      <c r="CD5" s="78">
        <f t="shared" ref="CD5" si="26">EOMONTH(CC5,1)</f>
        <v>45199</v>
      </c>
      <c r="CE5" s="78">
        <f t="shared" ref="CE5" si="27">EOMONTH(CD5,1)</f>
        <v>45230</v>
      </c>
      <c r="CF5" s="78">
        <f t="shared" ref="CF5" si="28">EOMONTH(CE5,1)</f>
        <v>45260</v>
      </c>
      <c r="CG5" s="78">
        <f t="shared" ref="CG5" si="29">EOMONTH(CF5,1)</f>
        <v>45291</v>
      </c>
    </row>
    <row r="6" spans="2:85" hidden="1" outlineLevel="1" x14ac:dyDescent="0.3">
      <c r="B6" s="77" t="s">
        <v>285</v>
      </c>
      <c r="C6" s="77"/>
      <c r="D6" s="77"/>
      <c r="E6" s="77"/>
      <c r="F6" s="77"/>
      <c r="N6" s="79">
        <f t="shared" ref="N6:BG6" si="30">YEAR(N5)</f>
        <v>2018</v>
      </c>
      <c r="O6" s="79">
        <f t="shared" si="30"/>
        <v>2018</v>
      </c>
      <c r="P6" s="79">
        <f t="shared" si="30"/>
        <v>2018</v>
      </c>
      <c r="Q6" s="79">
        <f t="shared" si="30"/>
        <v>2018</v>
      </c>
      <c r="R6" s="79">
        <f t="shared" si="30"/>
        <v>2018</v>
      </c>
      <c r="S6" s="79">
        <f t="shared" si="30"/>
        <v>2018</v>
      </c>
      <c r="T6" s="79">
        <f t="shared" si="30"/>
        <v>2018</v>
      </c>
      <c r="U6" s="79">
        <f t="shared" si="30"/>
        <v>2018</v>
      </c>
      <c r="V6" s="79">
        <f t="shared" si="30"/>
        <v>2018</v>
      </c>
      <c r="W6" s="79">
        <f t="shared" si="30"/>
        <v>2018</v>
      </c>
      <c r="X6" s="79">
        <f t="shared" si="30"/>
        <v>2018</v>
      </c>
      <c r="Y6" s="79">
        <f t="shared" si="30"/>
        <v>2018</v>
      </c>
      <c r="Z6" s="79">
        <f t="shared" ref="Z6" si="31">YEAR(Z5)</f>
        <v>2019</v>
      </c>
      <c r="AA6" s="79">
        <f t="shared" si="30"/>
        <v>2019</v>
      </c>
      <c r="AB6" s="79">
        <f t="shared" si="30"/>
        <v>2019</v>
      </c>
      <c r="AC6" s="79">
        <f t="shared" si="30"/>
        <v>2019</v>
      </c>
      <c r="AD6" s="79">
        <f t="shared" si="30"/>
        <v>2019</v>
      </c>
      <c r="AE6" s="79">
        <f t="shared" si="30"/>
        <v>2019</v>
      </c>
      <c r="AF6" s="79">
        <f t="shared" si="30"/>
        <v>2019</v>
      </c>
      <c r="AG6" s="79">
        <f t="shared" ref="AG6:AJ6" si="32">YEAR(AG5)</f>
        <v>2019</v>
      </c>
      <c r="AH6" s="79">
        <f t="shared" si="32"/>
        <v>2019</v>
      </c>
      <c r="AI6" s="79">
        <f t="shared" si="32"/>
        <v>2019</v>
      </c>
      <c r="AJ6" s="79">
        <f t="shared" si="32"/>
        <v>2019</v>
      </c>
      <c r="AK6" s="79">
        <f t="shared" ref="AK6:AL6" si="33">YEAR(AK5)</f>
        <v>2019</v>
      </c>
      <c r="AL6" s="79">
        <f t="shared" si="33"/>
        <v>2020</v>
      </c>
      <c r="AM6" s="79">
        <f t="shared" si="30"/>
        <v>2020</v>
      </c>
      <c r="AN6" s="79">
        <f t="shared" si="30"/>
        <v>2020</v>
      </c>
      <c r="AO6" s="79">
        <f t="shared" si="30"/>
        <v>2020</v>
      </c>
      <c r="AP6" s="79">
        <f t="shared" si="30"/>
        <v>2020</v>
      </c>
      <c r="AQ6" s="79">
        <f t="shared" si="30"/>
        <v>2020</v>
      </c>
      <c r="AR6" s="79">
        <f t="shared" si="30"/>
        <v>2020</v>
      </c>
      <c r="AS6" s="79">
        <f t="shared" si="30"/>
        <v>2020</v>
      </c>
      <c r="AT6" s="79">
        <f t="shared" si="30"/>
        <v>2020</v>
      </c>
      <c r="AU6" s="79">
        <f t="shared" si="30"/>
        <v>2020</v>
      </c>
      <c r="AV6" s="79">
        <f t="shared" si="30"/>
        <v>2020</v>
      </c>
      <c r="AW6" s="79">
        <f t="shared" si="30"/>
        <v>2020</v>
      </c>
      <c r="AX6" s="79">
        <f t="shared" si="30"/>
        <v>2021</v>
      </c>
      <c r="AY6" s="79">
        <f t="shared" si="30"/>
        <v>2021</v>
      </c>
      <c r="AZ6" s="79">
        <f t="shared" si="30"/>
        <v>2021</v>
      </c>
      <c r="BA6" s="79">
        <f t="shared" si="30"/>
        <v>2021</v>
      </c>
      <c r="BB6" s="79">
        <f t="shared" si="30"/>
        <v>2021</v>
      </c>
      <c r="BC6" s="79">
        <f t="shared" si="30"/>
        <v>2021</v>
      </c>
      <c r="BD6" s="79">
        <f t="shared" si="30"/>
        <v>2021</v>
      </c>
      <c r="BE6" s="79">
        <f t="shared" si="30"/>
        <v>2021</v>
      </c>
      <c r="BF6" s="79">
        <f t="shared" si="30"/>
        <v>2021</v>
      </c>
      <c r="BG6" s="79">
        <f t="shared" si="30"/>
        <v>2021</v>
      </c>
      <c r="BH6" s="79">
        <f t="shared" ref="BH6:BS6" si="34">YEAR(BH5)</f>
        <v>2021</v>
      </c>
      <c r="BI6" s="79">
        <f t="shared" si="34"/>
        <v>2021</v>
      </c>
      <c r="BJ6" s="79">
        <f t="shared" si="34"/>
        <v>2022</v>
      </c>
      <c r="BK6" s="79">
        <f t="shared" si="34"/>
        <v>2022</v>
      </c>
      <c r="BL6" s="79">
        <f t="shared" si="34"/>
        <v>2022</v>
      </c>
      <c r="BM6" s="79">
        <f t="shared" si="34"/>
        <v>2022</v>
      </c>
      <c r="BN6" s="79">
        <f t="shared" si="34"/>
        <v>2022</v>
      </c>
      <c r="BO6" s="79">
        <f t="shared" si="34"/>
        <v>2022</v>
      </c>
      <c r="BP6" s="79">
        <f t="shared" si="34"/>
        <v>2022</v>
      </c>
      <c r="BQ6" s="79">
        <f t="shared" si="34"/>
        <v>2022</v>
      </c>
      <c r="BR6" s="79">
        <f t="shared" si="34"/>
        <v>2022</v>
      </c>
      <c r="BS6" s="79">
        <f t="shared" si="34"/>
        <v>2022</v>
      </c>
      <c r="BT6" s="79">
        <f t="shared" ref="BT6:CE6" si="35">YEAR(BT5)</f>
        <v>2022</v>
      </c>
      <c r="BU6" s="79">
        <f t="shared" si="35"/>
        <v>2022</v>
      </c>
      <c r="BV6" s="79">
        <f t="shared" si="35"/>
        <v>2023</v>
      </c>
      <c r="BW6" s="79">
        <f t="shared" si="35"/>
        <v>2023</v>
      </c>
      <c r="BX6" s="79">
        <f t="shared" si="35"/>
        <v>2023</v>
      </c>
      <c r="BY6" s="79">
        <f t="shared" si="35"/>
        <v>2023</v>
      </c>
      <c r="BZ6" s="79">
        <f t="shared" si="35"/>
        <v>2023</v>
      </c>
      <c r="CA6" s="79">
        <f t="shared" si="35"/>
        <v>2023</v>
      </c>
      <c r="CB6" s="79">
        <f t="shared" si="35"/>
        <v>2023</v>
      </c>
      <c r="CC6" s="79">
        <f t="shared" si="35"/>
        <v>2023</v>
      </c>
      <c r="CD6" s="79">
        <f t="shared" si="35"/>
        <v>2023</v>
      </c>
      <c r="CE6" s="79">
        <f t="shared" si="35"/>
        <v>2023</v>
      </c>
      <c r="CF6" s="79">
        <f t="shared" ref="CF6:CG6" si="36">YEAR(CF5)</f>
        <v>2023</v>
      </c>
      <c r="CG6" s="79">
        <f t="shared" si="36"/>
        <v>2023</v>
      </c>
    </row>
    <row r="7" spans="2:85" hidden="1" outlineLevel="1" x14ac:dyDescent="0.3">
      <c r="B7" s="80" t="s">
        <v>286</v>
      </c>
      <c r="C7" s="80"/>
      <c r="D7" s="80"/>
      <c r="E7" s="80"/>
      <c r="F7" s="80"/>
      <c r="N7" s="110">
        <v>1</v>
      </c>
      <c r="O7" s="130">
        <f>IF(N7=12,1,N7+1)</f>
        <v>2</v>
      </c>
      <c r="P7" s="130">
        <f t="shared" ref="P7:BU7" si="37">IF(O7=12,1,O7+1)</f>
        <v>3</v>
      </c>
      <c r="Q7" s="130">
        <f t="shared" si="37"/>
        <v>4</v>
      </c>
      <c r="R7" s="130">
        <f t="shared" si="37"/>
        <v>5</v>
      </c>
      <c r="S7" s="130">
        <f t="shared" si="37"/>
        <v>6</v>
      </c>
      <c r="T7" s="130">
        <f t="shared" si="37"/>
        <v>7</v>
      </c>
      <c r="U7" s="130">
        <f t="shared" si="37"/>
        <v>8</v>
      </c>
      <c r="V7" s="130">
        <f t="shared" si="37"/>
        <v>9</v>
      </c>
      <c r="W7" s="130">
        <f t="shared" si="37"/>
        <v>10</v>
      </c>
      <c r="X7" s="130">
        <f t="shared" si="37"/>
        <v>11</v>
      </c>
      <c r="Y7" s="130">
        <f t="shared" si="37"/>
        <v>12</v>
      </c>
      <c r="Z7" s="130">
        <f t="shared" si="37"/>
        <v>1</v>
      </c>
      <c r="AA7" s="130">
        <f t="shared" si="37"/>
        <v>2</v>
      </c>
      <c r="AB7" s="130">
        <f t="shared" si="37"/>
        <v>3</v>
      </c>
      <c r="AC7" s="130">
        <f t="shared" si="37"/>
        <v>4</v>
      </c>
      <c r="AD7" s="130">
        <f t="shared" si="37"/>
        <v>5</v>
      </c>
      <c r="AE7" s="130">
        <f t="shared" si="37"/>
        <v>6</v>
      </c>
      <c r="AF7" s="130">
        <f t="shared" si="37"/>
        <v>7</v>
      </c>
      <c r="AG7" s="130">
        <f t="shared" si="37"/>
        <v>8</v>
      </c>
      <c r="AH7" s="130">
        <f t="shared" ref="AH7" si="38">IF(AG7=12,1,AG7+1)</f>
        <v>9</v>
      </c>
      <c r="AI7" s="130">
        <f t="shared" ref="AI7" si="39">IF(AH7=12,1,AH7+1)</f>
        <v>10</v>
      </c>
      <c r="AJ7" s="130">
        <f t="shared" ref="AJ7:AL7" si="40">IF(AI7=12,1,AI7+1)</f>
        <v>11</v>
      </c>
      <c r="AK7" s="130">
        <f t="shared" si="40"/>
        <v>12</v>
      </c>
      <c r="AL7" s="130">
        <f t="shared" si="40"/>
        <v>1</v>
      </c>
      <c r="AM7" s="130">
        <f t="shared" si="37"/>
        <v>2</v>
      </c>
      <c r="AN7" s="130">
        <f t="shared" si="37"/>
        <v>3</v>
      </c>
      <c r="AO7" s="130">
        <f t="shared" si="37"/>
        <v>4</v>
      </c>
      <c r="AP7" s="130">
        <f t="shared" si="37"/>
        <v>5</v>
      </c>
      <c r="AQ7" s="130">
        <f t="shared" si="37"/>
        <v>6</v>
      </c>
      <c r="AR7" s="130">
        <f t="shared" si="37"/>
        <v>7</v>
      </c>
      <c r="AS7" s="130">
        <f t="shared" si="37"/>
        <v>8</v>
      </c>
      <c r="AT7" s="130">
        <f t="shared" si="37"/>
        <v>9</v>
      </c>
      <c r="AU7" s="130">
        <f t="shared" si="37"/>
        <v>10</v>
      </c>
      <c r="AV7" s="130">
        <f t="shared" si="37"/>
        <v>11</v>
      </c>
      <c r="AW7" s="130">
        <f t="shared" si="37"/>
        <v>12</v>
      </c>
      <c r="AX7" s="130">
        <f t="shared" si="37"/>
        <v>1</v>
      </c>
      <c r="AY7" s="130">
        <f t="shared" si="37"/>
        <v>2</v>
      </c>
      <c r="AZ7" s="130">
        <f t="shared" si="37"/>
        <v>3</v>
      </c>
      <c r="BA7" s="130">
        <f t="shared" si="37"/>
        <v>4</v>
      </c>
      <c r="BB7" s="130">
        <f t="shared" si="37"/>
        <v>5</v>
      </c>
      <c r="BC7" s="130">
        <f t="shared" si="37"/>
        <v>6</v>
      </c>
      <c r="BD7" s="130">
        <f t="shared" si="37"/>
        <v>7</v>
      </c>
      <c r="BE7" s="130">
        <f t="shared" si="37"/>
        <v>8</v>
      </c>
      <c r="BF7" s="130">
        <f t="shared" si="37"/>
        <v>9</v>
      </c>
      <c r="BG7" s="130">
        <f t="shared" si="37"/>
        <v>10</v>
      </c>
      <c r="BH7" s="130">
        <f t="shared" si="37"/>
        <v>11</v>
      </c>
      <c r="BI7" s="130">
        <f t="shared" si="37"/>
        <v>12</v>
      </c>
      <c r="BJ7" s="130">
        <f t="shared" si="37"/>
        <v>1</v>
      </c>
      <c r="BK7" s="130">
        <f t="shared" si="37"/>
        <v>2</v>
      </c>
      <c r="BL7" s="130">
        <f t="shared" si="37"/>
        <v>3</v>
      </c>
      <c r="BM7" s="130">
        <f t="shared" si="37"/>
        <v>4</v>
      </c>
      <c r="BN7" s="130">
        <f t="shared" si="37"/>
        <v>5</v>
      </c>
      <c r="BO7" s="130">
        <f t="shared" si="37"/>
        <v>6</v>
      </c>
      <c r="BP7" s="130">
        <f t="shared" si="37"/>
        <v>7</v>
      </c>
      <c r="BQ7" s="130">
        <f t="shared" si="37"/>
        <v>8</v>
      </c>
      <c r="BR7" s="130">
        <f t="shared" si="37"/>
        <v>9</v>
      </c>
      <c r="BS7" s="130">
        <f t="shared" si="37"/>
        <v>10</v>
      </c>
      <c r="BT7" s="130">
        <f t="shared" si="37"/>
        <v>11</v>
      </c>
      <c r="BU7" s="130">
        <f t="shared" si="37"/>
        <v>12</v>
      </c>
      <c r="BV7" s="130">
        <f t="shared" ref="BV7" si="41">IF(BU7=12,1,BU7+1)</f>
        <v>1</v>
      </c>
      <c r="BW7" s="130">
        <f t="shared" ref="BW7" si="42">IF(BV7=12,1,BV7+1)</f>
        <v>2</v>
      </c>
      <c r="BX7" s="130">
        <f t="shared" ref="BX7" si="43">IF(BW7=12,1,BW7+1)</f>
        <v>3</v>
      </c>
      <c r="BY7" s="130">
        <f t="shared" ref="BY7" si="44">IF(BX7=12,1,BX7+1)</f>
        <v>4</v>
      </c>
      <c r="BZ7" s="130">
        <f t="shared" ref="BZ7" si="45">IF(BY7=12,1,BY7+1)</f>
        <v>5</v>
      </c>
      <c r="CA7" s="130">
        <f t="shared" ref="CA7" si="46">IF(BZ7=12,1,BZ7+1)</f>
        <v>6</v>
      </c>
      <c r="CB7" s="130">
        <f t="shared" ref="CB7" si="47">IF(CA7=12,1,CA7+1)</f>
        <v>7</v>
      </c>
      <c r="CC7" s="130">
        <f t="shared" ref="CC7" si="48">IF(CB7=12,1,CB7+1)</f>
        <v>8</v>
      </c>
      <c r="CD7" s="130">
        <f t="shared" ref="CD7" si="49">IF(CC7=12,1,CC7+1)</f>
        <v>9</v>
      </c>
      <c r="CE7" s="130">
        <f t="shared" ref="CE7" si="50">IF(CD7=12,1,CD7+1)</f>
        <v>10</v>
      </c>
      <c r="CF7" s="130">
        <f t="shared" ref="CF7" si="51">IF(CE7=12,1,CE7+1)</f>
        <v>11</v>
      </c>
      <c r="CG7" s="130">
        <f t="shared" ref="CG7" si="52">IF(CF7=12,1,CF7+1)</f>
        <v>12</v>
      </c>
    </row>
    <row r="8" spans="2:85" ht="14.5" hidden="1" customHeight="1" outlineLevel="1" x14ac:dyDescent="0.3">
      <c r="E8" s="126" t="s">
        <v>287</v>
      </c>
      <c r="G8" s="501" t="s">
        <v>288</v>
      </c>
      <c r="H8" s="501"/>
      <c r="I8" s="501"/>
      <c r="J8" s="501"/>
      <c r="K8" s="501"/>
      <c r="L8" s="501"/>
    </row>
    <row r="9" spans="2:85" ht="13.5" collapsed="1" thickBot="1" x14ac:dyDescent="0.35">
      <c r="B9" s="81"/>
      <c r="C9" s="126" t="s">
        <v>289</v>
      </c>
      <c r="D9" s="81"/>
      <c r="E9" s="126" t="s">
        <v>98</v>
      </c>
      <c r="F9" s="81"/>
      <c r="G9" s="644">
        <f>YEAR(N9)</f>
        <v>2018</v>
      </c>
      <c r="H9" s="644">
        <f>G9+1</f>
        <v>2019</v>
      </c>
      <c r="I9" s="644">
        <f t="shared" ref="I9:L9" si="53">H9+1</f>
        <v>2020</v>
      </c>
      <c r="J9" s="644">
        <f t="shared" si="53"/>
        <v>2021</v>
      </c>
      <c r="K9" s="644">
        <f t="shared" si="53"/>
        <v>2022</v>
      </c>
      <c r="L9" s="644">
        <f t="shared" si="53"/>
        <v>2023</v>
      </c>
      <c r="M9" s="81"/>
      <c r="N9" s="645">
        <v>43101</v>
      </c>
      <c r="O9" s="645">
        <f>EOMONTH(N9,1)</f>
        <v>43159</v>
      </c>
      <c r="P9" s="645">
        <f t="shared" ref="P9:BG9" si="54">EOMONTH(O9,1)</f>
        <v>43190</v>
      </c>
      <c r="Q9" s="645">
        <f t="shared" si="54"/>
        <v>43220</v>
      </c>
      <c r="R9" s="645">
        <f t="shared" si="54"/>
        <v>43251</v>
      </c>
      <c r="S9" s="645">
        <f t="shared" si="54"/>
        <v>43281</v>
      </c>
      <c r="T9" s="645">
        <f t="shared" si="54"/>
        <v>43312</v>
      </c>
      <c r="U9" s="645">
        <f t="shared" si="54"/>
        <v>43343</v>
      </c>
      <c r="V9" s="645">
        <f t="shared" si="54"/>
        <v>43373</v>
      </c>
      <c r="W9" s="645">
        <f t="shared" si="54"/>
        <v>43404</v>
      </c>
      <c r="X9" s="645">
        <f t="shared" si="54"/>
        <v>43434</v>
      </c>
      <c r="Y9" s="645">
        <f t="shared" si="54"/>
        <v>43465</v>
      </c>
      <c r="Z9" s="645">
        <f t="shared" si="54"/>
        <v>43496</v>
      </c>
      <c r="AA9" s="645">
        <f t="shared" si="54"/>
        <v>43524</v>
      </c>
      <c r="AB9" s="645">
        <f t="shared" si="54"/>
        <v>43555</v>
      </c>
      <c r="AC9" s="645">
        <f t="shared" si="54"/>
        <v>43585</v>
      </c>
      <c r="AD9" s="645">
        <f t="shared" si="54"/>
        <v>43616</v>
      </c>
      <c r="AE9" s="645">
        <f t="shared" si="54"/>
        <v>43646</v>
      </c>
      <c r="AF9" s="645">
        <f t="shared" si="54"/>
        <v>43677</v>
      </c>
      <c r="AG9" s="645">
        <f t="shared" si="54"/>
        <v>43708</v>
      </c>
      <c r="AH9" s="645">
        <f t="shared" ref="AH9" si="55">EOMONTH(AG9,1)</f>
        <v>43738</v>
      </c>
      <c r="AI9" s="645">
        <f t="shared" ref="AI9" si="56">EOMONTH(AH9,1)</f>
        <v>43769</v>
      </c>
      <c r="AJ9" s="645">
        <f t="shared" ref="AJ9:AL9" si="57">EOMONTH(AI9,1)</f>
        <v>43799</v>
      </c>
      <c r="AK9" s="645">
        <f t="shared" si="57"/>
        <v>43830</v>
      </c>
      <c r="AL9" s="645">
        <f t="shared" si="57"/>
        <v>43861</v>
      </c>
      <c r="AM9" s="645">
        <f t="shared" si="54"/>
        <v>43890</v>
      </c>
      <c r="AN9" s="645">
        <f t="shared" si="54"/>
        <v>43921</v>
      </c>
      <c r="AO9" s="645">
        <f t="shared" si="54"/>
        <v>43951</v>
      </c>
      <c r="AP9" s="645">
        <f t="shared" si="54"/>
        <v>43982</v>
      </c>
      <c r="AQ9" s="645">
        <f t="shared" si="54"/>
        <v>44012</v>
      </c>
      <c r="AR9" s="645">
        <f t="shared" si="54"/>
        <v>44043</v>
      </c>
      <c r="AS9" s="645">
        <f t="shared" si="54"/>
        <v>44074</v>
      </c>
      <c r="AT9" s="645">
        <f t="shared" si="54"/>
        <v>44104</v>
      </c>
      <c r="AU9" s="645">
        <f t="shared" si="54"/>
        <v>44135</v>
      </c>
      <c r="AV9" s="645">
        <f t="shared" si="54"/>
        <v>44165</v>
      </c>
      <c r="AW9" s="645">
        <f t="shared" si="54"/>
        <v>44196</v>
      </c>
      <c r="AX9" s="645">
        <f t="shared" si="54"/>
        <v>44227</v>
      </c>
      <c r="AY9" s="645">
        <f t="shared" si="54"/>
        <v>44255</v>
      </c>
      <c r="AZ9" s="645">
        <f t="shared" si="54"/>
        <v>44286</v>
      </c>
      <c r="BA9" s="645">
        <f t="shared" si="54"/>
        <v>44316</v>
      </c>
      <c r="BB9" s="645">
        <f t="shared" si="54"/>
        <v>44347</v>
      </c>
      <c r="BC9" s="645">
        <f t="shared" si="54"/>
        <v>44377</v>
      </c>
      <c r="BD9" s="645">
        <f t="shared" si="54"/>
        <v>44408</v>
      </c>
      <c r="BE9" s="645">
        <f t="shared" si="54"/>
        <v>44439</v>
      </c>
      <c r="BF9" s="645">
        <f t="shared" si="54"/>
        <v>44469</v>
      </c>
      <c r="BG9" s="645">
        <f t="shared" si="54"/>
        <v>44500</v>
      </c>
      <c r="BH9" s="645">
        <f t="shared" ref="BH9" si="58">EOMONTH(BG9,1)</f>
        <v>44530</v>
      </c>
      <c r="BI9" s="645">
        <f t="shared" ref="BI9" si="59">EOMONTH(BH9,1)</f>
        <v>44561</v>
      </c>
      <c r="BJ9" s="645">
        <f t="shared" ref="BJ9" si="60">EOMONTH(BI9,1)</f>
        <v>44592</v>
      </c>
      <c r="BK9" s="645">
        <f t="shared" ref="BK9" si="61">EOMONTH(BJ9,1)</f>
        <v>44620</v>
      </c>
      <c r="BL9" s="645">
        <f t="shared" ref="BL9" si="62">EOMONTH(BK9,1)</f>
        <v>44651</v>
      </c>
      <c r="BM9" s="645">
        <f t="shared" ref="BM9" si="63">EOMONTH(BL9,1)</f>
        <v>44681</v>
      </c>
      <c r="BN9" s="645">
        <f t="shared" ref="BN9" si="64">EOMONTH(BM9,1)</f>
        <v>44712</v>
      </c>
      <c r="BO9" s="645">
        <f t="shared" ref="BO9" si="65">EOMONTH(BN9,1)</f>
        <v>44742</v>
      </c>
      <c r="BP9" s="645">
        <f t="shared" ref="BP9" si="66">EOMONTH(BO9,1)</f>
        <v>44773</v>
      </c>
      <c r="BQ9" s="645">
        <f t="shared" ref="BQ9" si="67">EOMONTH(BP9,1)</f>
        <v>44804</v>
      </c>
      <c r="BR9" s="645">
        <f t="shared" ref="BR9" si="68">EOMONTH(BQ9,1)</f>
        <v>44834</v>
      </c>
      <c r="BS9" s="645">
        <f t="shared" ref="BS9" si="69">EOMONTH(BR9,1)</f>
        <v>44865</v>
      </c>
      <c r="BT9" s="645">
        <f t="shared" ref="BT9" si="70">EOMONTH(BS9,1)</f>
        <v>44895</v>
      </c>
      <c r="BU9" s="645">
        <f t="shared" ref="BU9" si="71">EOMONTH(BT9,1)</f>
        <v>44926</v>
      </c>
      <c r="BV9" s="645">
        <f t="shared" ref="BV9" si="72">EOMONTH(BU9,1)</f>
        <v>44957</v>
      </c>
      <c r="BW9" s="645">
        <f t="shared" ref="BW9" si="73">EOMONTH(BV9,1)</f>
        <v>44985</v>
      </c>
      <c r="BX9" s="645">
        <f t="shared" ref="BX9" si="74">EOMONTH(BW9,1)</f>
        <v>45016</v>
      </c>
      <c r="BY9" s="645">
        <f t="shared" ref="BY9" si="75">EOMONTH(BX9,1)</f>
        <v>45046</v>
      </c>
      <c r="BZ9" s="645">
        <f t="shared" ref="BZ9" si="76">EOMONTH(BY9,1)</f>
        <v>45077</v>
      </c>
      <c r="CA9" s="645">
        <f t="shared" ref="CA9" si="77">EOMONTH(BZ9,1)</f>
        <v>45107</v>
      </c>
      <c r="CB9" s="645">
        <f t="shared" ref="CB9" si="78">EOMONTH(CA9,1)</f>
        <v>45138</v>
      </c>
      <c r="CC9" s="645">
        <f t="shared" ref="CC9" si="79">EOMONTH(CB9,1)</f>
        <v>45169</v>
      </c>
      <c r="CD9" s="645">
        <f t="shared" ref="CD9" si="80">EOMONTH(CC9,1)</f>
        <v>45199</v>
      </c>
      <c r="CE9" s="645">
        <f t="shared" ref="CE9" si="81">EOMONTH(CD9,1)</f>
        <v>45230</v>
      </c>
      <c r="CF9" s="645">
        <f t="shared" ref="CF9" si="82">EOMONTH(CE9,1)</f>
        <v>45260</v>
      </c>
      <c r="CG9" s="645">
        <f t="shared" ref="CG9" si="83">EOMONTH(CF9,1)</f>
        <v>45291</v>
      </c>
    </row>
    <row r="10" spans="2:85" ht="13.5" thickTop="1" x14ac:dyDescent="0.3">
      <c r="B10" s="82" t="s">
        <v>290</v>
      </c>
      <c r="C10" s="82"/>
      <c r="D10" s="82"/>
      <c r="E10" s="82"/>
      <c r="F10" s="82"/>
      <c r="G10" s="83"/>
      <c r="I10" s="83"/>
      <c r="J10" s="83"/>
      <c r="K10" s="83"/>
      <c r="L10" s="83"/>
      <c r="M10" s="82"/>
    </row>
    <row r="11" spans="2:85" x14ac:dyDescent="0.3">
      <c r="B11" s="84" t="s">
        <v>4</v>
      </c>
      <c r="C11" s="222">
        <f>INDEX('Standard COA'!$B$4:$D$108,MATCH(B11,'Standard COA'!$C$4:$C$108,0),1)</f>
        <v>401</v>
      </c>
      <c r="D11" s="84"/>
      <c r="E11" s="84"/>
      <c r="F11" s="84"/>
      <c r="G11" s="503">
        <f>AVERAGE(N11:Y11)</f>
        <v>120725.34416666666</v>
      </c>
      <c r="H11" s="503">
        <f>AVERAGE(Z11:AK11)</f>
        <v>199107.20499999999</v>
      </c>
      <c r="I11" s="84"/>
      <c r="J11" s="84"/>
      <c r="K11" s="84"/>
      <c r="L11" s="84"/>
      <c r="M11" s="84"/>
      <c r="N11" s="88">
        <f>SUMIF(IS!$B:$B,'Model P&amp;L'!$B11,IS!D:D)+SUMIFS('Cost Allocations'!C:C,'Cost Allocations'!$B:$B,$B11)</f>
        <v>93073.200000000012</v>
      </c>
      <c r="O11" s="88">
        <f>SUMIF(IS!$B:$B,'Model P&amp;L'!$B11,IS!E:E)+SUMIFS('Cost Allocations'!D:D,'Cost Allocations'!$B:$B,$B11)</f>
        <v>84627.98</v>
      </c>
      <c r="P11" s="88">
        <f>SUMIF(IS!$B:$B,'Model P&amp;L'!$B11,IS!F:F)+SUMIFS('Cost Allocations'!E:E,'Cost Allocations'!$B:$B,$B11)</f>
        <v>112573.39</v>
      </c>
      <c r="Q11" s="88">
        <f>SUMIF(IS!$B:$B,'Model P&amp;L'!$B11,IS!G:G)+SUMIFS('Cost Allocations'!F:F,'Cost Allocations'!$B:$B,$B11)</f>
        <v>120693.93</v>
      </c>
      <c r="R11" s="88">
        <f>SUMIF(IS!$B:$B,'Model P&amp;L'!$B11,IS!H:H)+SUMIFS('Cost Allocations'!G:G,'Cost Allocations'!$B:$B,$B11)</f>
        <v>118312.57</v>
      </c>
      <c r="S11" s="88">
        <f>SUMIF(IS!$B:$B,'Model P&amp;L'!$B11,IS!I:I)+SUMIFS('Cost Allocations'!H:H,'Cost Allocations'!$B:$B,$B11)</f>
        <v>103374.86</v>
      </c>
      <c r="T11" s="88">
        <f>SUMIF(IS!$B:$B,'Model P&amp;L'!$B11,IS!J:J)+SUMIFS('Cost Allocations'!I:I,'Cost Allocations'!$B:$B,$B11)</f>
        <v>127830.38</v>
      </c>
      <c r="U11" s="88">
        <f>SUMIF(IS!$B:$B,'Model P&amp;L'!$B11,IS!K:K)+SUMIFS('Cost Allocations'!J:J,'Cost Allocations'!$B:$B,$B11)</f>
        <v>133648.25</v>
      </c>
      <c r="V11" s="88">
        <f>SUMIF(IS!$B:$B,'Model P&amp;L'!$B11,IS!L:L)+SUMIFS('Cost Allocations'!K:K,'Cost Allocations'!$B:$B,$B11)</f>
        <v>130540.52000000002</v>
      </c>
      <c r="W11" s="88">
        <f>SUMIF(IS!$B:$B,'Model P&amp;L'!$B11,IS!M:M)+SUMIFS('Cost Allocations'!L:L,'Cost Allocations'!$B:$B,$B11)</f>
        <v>169682.23</v>
      </c>
      <c r="X11" s="88">
        <f>SUMIF(IS!$B:$B,'Model P&amp;L'!$B11,IS!N:N)+SUMIFS('Cost Allocations'!M:M,'Cost Allocations'!$B:$B,$B11)</f>
        <v>126412.68</v>
      </c>
      <c r="Y11" s="88">
        <f>SUMIF(IS!$B:$B,'Model P&amp;L'!$B11,IS!O:O)+SUMIFS('Cost Allocations'!N:N,'Cost Allocations'!$B:$B,$B11)</f>
        <v>127934.14000000001</v>
      </c>
      <c r="Z11" s="88">
        <f>SUMIF(IS!$B:$B,'Model P&amp;L'!$B11,IS!P:P)+SUMIFS('Cost Allocations'!O:O,'Cost Allocations'!$B:$B,$B11)</f>
        <v>170501.81</v>
      </c>
      <c r="AA11" s="88">
        <f>SUMIF(IS!$B:$B,'Model P&amp;L'!$B11,IS!Q:Q)+SUMIFS('Cost Allocations'!P:P,'Cost Allocations'!$B:$B,$B11)</f>
        <v>163345.76999999999</v>
      </c>
      <c r="AB11" s="88">
        <f>SUMIF(IS!$B:$B,'Model P&amp;L'!$B11,IS!R:R)+SUMIFS('Cost Allocations'!Q:Q,'Cost Allocations'!$B:$B,$B11)</f>
        <v>177252.04</v>
      </c>
      <c r="AC11" s="88">
        <f>SUMIF(IS!$B:$B,'Model P&amp;L'!$B11,IS!S:S)+SUMIFS('Cost Allocations'!R:R,'Cost Allocations'!$B:$B,$B11)</f>
        <v>156298.97</v>
      </c>
      <c r="AD11" s="88">
        <f>SUMIF(IS!$B:$B,'Model P&amp;L'!$B11,IS!T:T)+SUMIFS('Cost Allocations'!S:S,'Cost Allocations'!$B:$B,$B11)</f>
        <v>201712.97</v>
      </c>
      <c r="AE11" s="88">
        <f>SUMIF(IS!$B:$B,'Model P&amp;L'!$B11,IS!U:U)+SUMIFS('Cost Allocations'!T:T,'Cost Allocations'!$B:$B,$B11)</f>
        <v>168116.96000000002</v>
      </c>
      <c r="AF11" s="88">
        <f>SUMIF(IS!$B:$B,'Model P&amp;L'!$B11,IS!V:V)+SUMIFS('Cost Allocations'!U:U,'Cost Allocations'!$B:$B,$B11)</f>
        <v>210907.33</v>
      </c>
      <c r="AG11" s="88">
        <f>SUMIF(IS!$B:$B,'Model P&amp;L'!$B11,IS!W:W)+SUMIFS('Cost Allocations'!V:V,'Cost Allocations'!$B:$B,$B11)</f>
        <v>190304.16</v>
      </c>
      <c r="AH11" s="88">
        <f>SUMIF(IS!$B:$B,'Model P&amp;L'!$B11,IS!X:X)+SUMIFS('Cost Allocations'!W:W,'Cost Allocations'!$B:$B,$B11)</f>
        <v>204720.80000000002</v>
      </c>
      <c r="AI11" s="88">
        <f>SUMIF(IS!$B:$B,'Model P&amp;L'!$B11,IS!Y:Y)+SUMIFS('Cost Allocations'!X:X,'Cost Allocations'!$B:$B,$B11)</f>
        <v>276150.26999999996</v>
      </c>
      <c r="AJ11" s="88">
        <f>SUMIF(IS!$B:$B,'Model P&amp;L'!$B11,IS!Z:Z)+SUMIFS('Cost Allocations'!Y:Y,'Cost Allocations'!$B:$B,$B11)</f>
        <v>215454.6</v>
      </c>
      <c r="AK11" s="88">
        <f>SUMIF(IS!$B:$B,'Model P&amp;L'!$B11,IS!AA:AA)+SUMIFS('Cost Allocations'!Z:Z,'Cost Allocations'!$B:$B,$B11)</f>
        <v>254520.78000000003</v>
      </c>
      <c r="AL11" s="88">
        <f>SUMIF(IS!$B:$B,'Model P&amp;L'!$B11,IS!AB:AB)+SUMIFS('Cost Allocations'!AA:AA,'Cost Allocations'!$B:$B,$B11)</f>
        <v>297714.78999999998</v>
      </c>
      <c r="AM11" s="88">
        <f>'Revenue Build'!AC13</f>
        <v>348552.19116666663</v>
      </c>
      <c r="AN11" s="88">
        <f>'Revenue Build'!AD13</f>
        <v>366552.03983333334</v>
      </c>
      <c r="AO11" s="88">
        <f>'Revenue Build'!AE13</f>
        <v>353762.59366666665</v>
      </c>
      <c r="AP11" s="88">
        <f>'Revenue Build'!AF13</f>
        <v>399131.24616666662</v>
      </c>
      <c r="AQ11" s="88">
        <f>'Revenue Build'!AG13</f>
        <v>363661.05683333334</v>
      </c>
      <c r="AR11" s="88">
        <f>'Revenue Build'!AH13</f>
        <v>395918.95799999998</v>
      </c>
      <c r="AS11" s="88">
        <f>'Revenue Build'!AI13</f>
        <v>381859.29850000003</v>
      </c>
      <c r="AT11" s="88">
        <f>'Revenue Build'!AJ13</f>
        <v>400520.38750000007</v>
      </c>
      <c r="AU11" s="88">
        <f>'Revenue Build'!AK13</f>
        <v>467183.18283333333</v>
      </c>
      <c r="AV11" s="88">
        <f>'Revenue Build'!AL13</f>
        <v>428204.34083333338</v>
      </c>
      <c r="AW11" s="88">
        <f>'Revenue Build'!AM13</f>
        <v>480565.41883333342</v>
      </c>
      <c r="AX11" s="88">
        <f>'Revenue Build'!AN13</f>
        <v>520809.84566666663</v>
      </c>
      <c r="AY11" s="88">
        <f>'Revenue Build'!AO13</f>
        <v>563951.65415833332</v>
      </c>
      <c r="AZ11" s="88">
        <f>'Revenue Build'!AP13</f>
        <v>584199.44219166669</v>
      </c>
      <c r="BA11" s="88">
        <f>'Revenue Build'!AQ13</f>
        <v>578276.32961666677</v>
      </c>
      <c r="BB11" s="88">
        <f>'Revenue Build'!AR13</f>
        <v>623024.58007499995</v>
      </c>
      <c r="BC11" s="88">
        <f>'Revenue Build'!AS13</f>
        <v>596585.85664166661</v>
      </c>
      <c r="BD11" s="88">
        <f>'Revenue Build'!AT13</f>
        <v>628087.10388333327</v>
      </c>
      <c r="BE11" s="88">
        <f>'Revenue Build'!AU13</f>
        <v>623805.66414166684</v>
      </c>
      <c r="BF11" s="88">
        <f>'Revenue Build'!AV13</f>
        <v>647089.46479166672</v>
      </c>
      <c r="BG11" s="88">
        <f>'Revenue Build'!AW13</f>
        <v>710432.52832500008</v>
      </c>
      <c r="BH11" s="88">
        <f>'Revenue Build'!AX13</f>
        <v>686206.76262499997</v>
      </c>
      <c r="BI11" s="88">
        <f>'Revenue Build'!AY13</f>
        <v>738135.55392500001</v>
      </c>
      <c r="BJ11" s="88">
        <f>'Revenue Build'!AZ13</f>
        <v>777291.23340000003</v>
      </c>
      <c r="BK11" s="88">
        <f>'Revenue Build'!BA13</f>
        <v>818909.68728458323</v>
      </c>
      <c r="BL11" s="88">
        <f>'Revenue Build'!BB13</f>
        <v>841068.22377958335</v>
      </c>
      <c r="BM11" s="88">
        <f>'Revenue Build'!BC13</f>
        <v>840981.49475750001</v>
      </c>
      <c r="BN11" s="88">
        <f>'Revenue Build'!BD13</f>
        <v>883965.42431374989</v>
      </c>
      <c r="BO11" s="88">
        <f>'Revenue Build'!BE13</f>
        <v>863966.46772874997</v>
      </c>
      <c r="BP11" s="88">
        <f>'Revenue Build'!BF13</f>
        <v>893216.48621749994</v>
      </c>
      <c r="BQ11" s="88">
        <f>'Revenue Build'!BG13</f>
        <v>894525.17910375015</v>
      </c>
      <c r="BR11" s="88">
        <f>'Revenue Build'!BH13</f>
        <v>919264.32632291666</v>
      </c>
      <c r="BS11" s="88">
        <f>'Revenue Build'!BI13</f>
        <v>978053.84699291666</v>
      </c>
      <c r="BT11" s="88">
        <f>'Revenue Build'!BJ13</f>
        <v>964883.82114791661</v>
      </c>
      <c r="BU11" s="88">
        <f>'Revenue Build'!BK13</f>
        <v>1016445.1687529166</v>
      </c>
      <c r="BV11" s="88">
        <f>'Revenue Build'!BL13</f>
        <v>1054675.4129733334</v>
      </c>
      <c r="BW11" s="88">
        <f>'Revenue Build'!BM13</f>
        <v>1094999.0154418957</v>
      </c>
      <c r="BX11" s="88">
        <f>'Revenue Build'!BN13</f>
        <v>1118781.6881293126</v>
      </c>
      <c r="BY11" s="88">
        <f>'Revenue Build'!BO13</f>
        <v>1123655.8851272082</v>
      </c>
      <c r="BZ11" s="88">
        <f>'Revenue Build'!BP13</f>
        <v>1163903.1627500209</v>
      </c>
      <c r="CA11" s="88">
        <f>'Revenue Build'!BQ13</f>
        <v>1148141.0288194376</v>
      </c>
      <c r="CB11" s="88">
        <f>'Revenue Build'!BR13</f>
        <v>1173869.4299515416</v>
      </c>
      <c r="CC11" s="88">
        <f>'Revenue Build'!BS13</f>
        <v>1175971.4022381876</v>
      </c>
      <c r="CD11" s="88">
        <f>'Revenue Build'!BT13</f>
        <v>1196999.6773744791</v>
      </c>
      <c r="CE11" s="88">
        <f>'Revenue Build'!BU13</f>
        <v>1246970.7699439791</v>
      </c>
      <c r="CF11" s="88">
        <f>'Revenue Build'!BV13</f>
        <v>1235776.2479757289</v>
      </c>
      <c r="CG11" s="88">
        <f>'Revenue Build'!BW13</f>
        <v>1279603.3934399791</v>
      </c>
    </row>
    <row r="12" spans="2:85" x14ac:dyDescent="0.3">
      <c r="B12" s="84" t="s">
        <v>5</v>
      </c>
      <c r="C12" s="222">
        <f>INDEX('Standard COA'!$B$4:$D$108,MATCH(B12,'Standard COA'!$C$4:$C$108,0),1)</f>
        <v>402</v>
      </c>
      <c r="D12" s="84"/>
      <c r="E12" s="84"/>
      <c r="F12" s="84"/>
      <c r="G12" s="503">
        <f>AVERAGE(N12:Y12)</f>
        <v>3365.75</v>
      </c>
      <c r="H12" s="503">
        <f>AVERAGE(Z12:AK12)</f>
        <v>6507</v>
      </c>
      <c r="I12" s="84"/>
      <c r="J12" s="84"/>
      <c r="K12" s="84"/>
      <c r="L12" s="84"/>
      <c r="M12" s="84"/>
      <c r="N12" s="88">
        <f>SUMIF(IS!$B:$B,'Model P&amp;L'!$B12,IS!D:D)+SUMIFS('Cost Allocations'!C:C,'Cost Allocations'!$B:$B,$B12)</f>
        <v>0</v>
      </c>
      <c r="O12" s="88">
        <f>SUMIF(IS!$B:$B,'Model P&amp;L'!$B12,IS!E:E)+SUMIFS('Cost Allocations'!D:D,'Cost Allocations'!$B:$B,$B12)</f>
        <v>1990</v>
      </c>
      <c r="P12" s="88">
        <f>SUMIF(IS!$B:$B,'Model P&amp;L'!$B12,IS!F:F)+SUMIFS('Cost Allocations'!E:E,'Cost Allocations'!$B:$B,$B12)</f>
        <v>0</v>
      </c>
      <c r="Q12" s="88">
        <f>SUMIF(IS!$B:$B,'Model P&amp;L'!$B12,IS!G:G)+SUMIFS('Cost Allocations'!F:F,'Cost Allocations'!$B:$B,$B12)</f>
        <v>2002</v>
      </c>
      <c r="R12" s="88">
        <f>SUMIF(IS!$B:$B,'Model P&amp;L'!$B12,IS!H:H)+SUMIFS('Cost Allocations'!G:G,'Cost Allocations'!$B:$B,$B12)</f>
        <v>2500</v>
      </c>
      <c r="S12" s="88">
        <f>SUMIF(IS!$B:$B,'Model P&amp;L'!$B12,IS!I:I)+SUMIFS('Cost Allocations'!H:H,'Cost Allocations'!$B:$B,$B12)</f>
        <v>13525</v>
      </c>
      <c r="T12" s="88">
        <f>SUMIF(IS!$B:$B,'Model P&amp;L'!$B12,IS!J:J)+SUMIFS('Cost Allocations'!I:I,'Cost Allocations'!$B:$B,$B12)</f>
        <v>0</v>
      </c>
      <c r="U12" s="88">
        <f>SUMIF(IS!$B:$B,'Model P&amp;L'!$B12,IS!K:K)+SUMIFS('Cost Allocations'!J:J,'Cost Allocations'!$B:$B,$B12)</f>
        <v>2250</v>
      </c>
      <c r="V12" s="88">
        <f>SUMIF(IS!$B:$B,'Model P&amp;L'!$B12,IS!L:L)+SUMIFS('Cost Allocations'!K:K,'Cost Allocations'!$B:$B,$B12)</f>
        <v>3000</v>
      </c>
      <c r="W12" s="88">
        <f>SUMIF(IS!$B:$B,'Model P&amp;L'!$B12,IS!M:M)+SUMIFS('Cost Allocations'!L:L,'Cost Allocations'!$B:$B,$B12)</f>
        <v>4399</v>
      </c>
      <c r="X12" s="88">
        <f>SUMIF(IS!$B:$B,'Model P&amp;L'!$B12,IS!N:N)+SUMIFS('Cost Allocations'!M:M,'Cost Allocations'!$B:$B,$B12)</f>
        <v>8473</v>
      </c>
      <c r="Y12" s="88">
        <f>SUMIF(IS!$B:$B,'Model P&amp;L'!$B12,IS!O:O)+SUMIFS('Cost Allocations'!N:N,'Cost Allocations'!$B:$B,$B12)</f>
        <v>2250</v>
      </c>
      <c r="Z12" s="88">
        <f>SUMIF(IS!$B:$B,'Model P&amp;L'!$B12,IS!P:P)+SUMIFS('Cost Allocations'!O:O,'Cost Allocations'!$B:$B,$B12)</f>
        <v>8600</v>
      </c>
      <c r="AA12" s="88">
        <f>SUMIF(IS!$B:$B,'Model P&amp;L'!$B12,IS!Q:Q)+SUMIFS('Cost Allocations'!P:P,'Cost Allocations'!$B:$B,$B12)</f>
        <v>2300</v>
      </c>
      <c r="AB12" s="88">
        <f>SUMIF(IS!$B:$B,'Model P&amp;L'!$B12,IS!R:R)+SUMIFS('Cost Allocations'!Q:Q,'Cost Allocations'!$B:$B,$B12)</f>
        <v>8600</v>
      </c>
      <c r="AC12" s="88">
        <f>SUMIF(IS!$B:$B,'Model P&amp;L'!$B12,IS!S:S)+SUMIFS('Cost Allocations'!R:R,'Cost Allocations'!$B:$B,$B12)</f>
        <v>4300</v>
      </c>
      <c r="AD12" s="88">
        <f>SUMIF(IS!$B:$B,'Model P&amp;L'!$B12,IS!T:T)+SUMIFS('Cost Allocations'!S:S,'Cost Allocations'!$B:$B,$B12)</f>
        <v>2748</v>
      </c>
      <c r="AE12" s="88">
        <f>SUMIF(IS!$B:$B,'Model P&amp;L'!$B12,IS!U:U)+SUMIFS('Cost Allocations'!T:T,'Cost Allocations'!$B:$B,$B12)</f>
        <v>8150</v>
      </c>
      <c r="AF12" s="88">
        <f>SUMIF(IS!$B:$B,'Model P&amp;L'!$B12,IS!V:V)+SUMIFS('Cost Allocations'!U:U,'Cost Allocations'!$B:$B,$B12)</f>
        <v>15950</v>
      </c>
      <c r="AG12" s="88">
        <f>SUMIF(IS!$B:$B,'Model P&amp;L'!$B12,IS!W:W)+SUMIFS('Cost Allocations'!V:V,'Cost Allocations'!$B:$B,$B12)</f>
        <v>0</v>
      </c>
      <c r="AH12" s="88">
        <f>SUMIF(IS!$B:$B,'Model P&amp;L'!$B12,IS!X:X)+SUMIFS('Cost Allocations'!W:W,'Cost Allocations'!$B:$B,$B12)</f>
        <v>5599</v>
      </c>
      <c r="AI12" s="88">
        <f>SUMIF(IS!$B:$B,'Model P&amp;L'!$B12,IS!Y:Y)+SUMIFS('Cost Allocations'!X:X,'Cost Allocations'!$B:$B,$B12)</f>
        <v>11089</v>
      </c>
      <c r="AJ12" s="88">
        <f>SUMIF(IS!$B:$B,'Model P&amp;L'!$B12,IS!Z:Z)+SUMIFS('Cost Allocations'!Y:Y,'Cost Allocations'!$B:$B,$B12)</f>
        <v>1500</v>
      </c>
      <c r="AK12" s="88">
        <f>SUMIF(IS!$B:$B,'Model P&amp;L'!$B12,IS!AA:AA)+SUMIFS('Cost Allocations'!Z:Z,'Cost Allocations'!$B:$B,$B12)</f>
        <v>9248</v>
      </c>
      <c r="AL12" s="88">
        <f>SUMIF(IS!$B:$B,'Model P&amp;L'!$B12,IS!AB:AB)+SUMIFS('Cost Allocations'!AA:AA,'Cost Allocations'!$B:$B,$B12)</f>
        <v>41493</v>
      </c>
      <c r="AM12" s="88">
        <f>'Revenue Build'!AC14</f>
        <v>34855.219116666667</v>
      </c>
      <c r="AN12" s="88">
        <f>'Revenue Build'!AD14</f>
        <v>36655.203983333333</v>
      </c>
      <c r="AO12" s="88">
        <f>'Revenue Build'!AE14</f>
        <v>35376.259366666665</v>
      </c>
      <c r="AP12" s="88">
        <f>'Revenue Build'!AF14</f>
        <v>39913.124616666668</v>
      </c>
      <c r="AQ12" s="88">
        <f>'Revenue Build'!AG14</f>
        <v>36366.105683333335</v>
      </c>
      <c r="AR12" s="88">
        <f>'Revenue Build'!AH14</f>
        <v>39591.895799999998</v>
      </c>
      <c r="AS12" s="88">
        <f>'Revenue Build'!AI14</f>
        <v>38185.929850000008</v>
      </c>
      <c r="AT12" s="88">
        <f>'Revenue Build'!AJ14</f>
        <v>40052.038750000007</v>
      </c>
      <c r="AU12" s="88">
        <f>'Revenue Build'!AK14</f>
        <v>46718.318283333334</v>
      </c>
      <c r="AV12" s="88">
        <f>'Revenue Build'!AL14</f>
        <v>42820.434083333341</v>
      </c>
      <c r="AW12" s="88">
        <f>'Revenue Build'!AM14</f>
        <v>48056.541883333346</v>
      </c>
      <c r="AX12" s="88">
        <f>'Revenue Build'!AN14</f>
        <v>52080.984566666666</v>
      </c>
      <c r="AY12" s="88">
        <f>'Revenue Build'!AO14</f>
        <v>56395.165415833333</v>
      </c>
      <c r="AZ12" s="88">
        <f>'Revenue Build'!AP14</f>
        <v>58419.944219166675</v>
      </c>
      <c r="BA12" s="88">
        <f>'Revenue Build'!AQ14</f>
        <v>57827.632961666677</v>
      </c>
      <c r="BB12" s="88">
        <f>'Revenue Build'!AR14</f>
        <v>62302.458007499998</v>
      </c>
      <c r="BC12" s="88">
        <f>'Revenue Build'!AS14</f>
        <v>59658.585664166661</v>
      </c>
      <c r="BD12" s="88">
        <f>'Revenue Build'!AT14</f>
        <v>62808.710388333333</v>
      </c>
      <c r="BE12" s="88">
        <f>'Revenue Build'!AU14</f>
        <v>62380.566414166686</v>
      </c>
      <c r="BF12" s="88">
        <f>'Revenue Build'!AV14</f>
        <v>64708.946479166676</v>
      </c>
      <c r="BG12" s="88">
        <f>'Revenue Build'!AW14</f>
        <v>71043.252832500017</v>
      </c>
      <c r="BH12" s="88">
        <f>'Revenue Build'!AX14</f>
        <v>68620.676262499997</v>
      </c>
      <c r="BI12" s="88">
        <f>'Revenue Build'!AY14</f>
        <v>73813.555392499999</v>
      </c>
      <c r="BJ12" s="88">
        <f>'Revenue Build'!AZ14</f>
        <v>77729.123340000006</v>
      </c>
      <c r="BK12" s="88">
        <f>'Revenue Build'!BA14</f>
        <v>81890.968728458334</v>
      </c>
      <c r="BL12" s="88">
        <f>'Revenue Build'!BB14</f>
        <v>84106.822377958335</v>
      </c>
      <c r="BM12" s="88">
        <f>'Revenue Build'!BC14</f>
        <v>84098.149475750004</v>
      </c>
      <c r="BN12" s="88">
        <f>'Revenue Build'!BD14</f>
        <v>88396.542431374997</v>
      </c>
      <c r="BO12" s="88">
        <f>'Revenue Build'!BE14</f>
        <v>86396.646772874999</v>
      </c>
      <c r="BP12" s="88">
        <f>'Revenue Build'!BF14</f>
        <v>89321.648621750006</v>
      </c>
      <c r="BQ12" s="88">
        <f>'Revenue Build'!BG14</f>
        <v>89452.517910375027</v>
      </c>
      <c r="BR12" s="88">
        <f>'Revenue Build'!BH14</f>
        <v>91926.432632291675</v>
      </c>
      <c r="BS12" s="88">
        <f>'Revenue Build'!BI14</f>
        <v>97805.384699291666</v>
      </c>
      <c r="BT12" s="88">
        <f>'Revenue Build'!BJ14</f>
        <v>96488.382114791661</v>
      </c>
      <c r="BU12" s="88">
        <f>'Revenue Build'!BK14</f>
        <v>101644.51687529167</v>
      </c>
      <c r="BV12" s="88">
        <f>'Revenue Build'!BL14</f>
        <v>105467.54129733334</v>
      </c>
      <c r="BW12" s="88">
        <f>'Revenue Build'!BM14</f>
        <v>109499.90154418958</v>
      </c>
      <c r="BX12" s="88">
        <f>'Revenue Build'!BN14</f>
        <v>111878.16881293127</v>
      </c>
      <c r="BY12" s="88">
        <f>'Revenue Build'!BO14</f>
        <v>112365.58851272083</v>
      </c>
      <c r="BZ12" s="88">
        <f>'Revenue Build'!BP14</f>
        <v>116390.31627500209</v>
      </c>
      <c r="CA12" s="88">
        <f>'Revenue Build'!BQ14</f>
        <v>114814.10288194376</v>
      </c>
      <c r="CB12" s="88">
        <f>'Revenue Build'!BR14</f>
        <v>117386.94299515417</v>
      </c>
      <c r="CC12" s="88">
        <f>'Revenue Build'!BS14</f>
        <v>117597.14022381877</v>
      </c>
      <c r="CD12" s="88">
        <f>'Revenue Build'!BT14</f>
        <v>119699.96773744792</v>
      </c>
      <c r="CE12" s="88">
        <f>'Revenue Build'!BU14</f>
        <v>124697.07699439791</v>
      </c>
      <c r="CF12" s="88">
        <f>'Revenue Build'!BV14</f>
        <v>123577.62479757291</v>
      </c>
      <c r="CG12" s="88">
        <f>'Revenue Build'!BW14</f>
        <v>127960.33934399791</v>
      </c>
    </row>
    <row r="13" spans="2:85" hidden="1" outlineLevel="1" x14ac:dyDescent="0.3">
      <c r="B13" s="84" t="s">
        <v>148</v>
      </c>
      <c r="C13" s="222">
        <f>INDEX('Standard COA'!$B$4:$D$108,MATCH(B13,'Standard COA'!$C$4:$C$108,0),1)</f>
        <v>403</v>
      </c>
      <c r="D13" s="84"/>
      <c r="E13" s="128">
        <v>0</v>
      </c>
      <c r="F13" s="84"/>
      <c r="G13" s="503">
        <f>AVERAGE(N13:Y13)</f>
        <v>0</v>
      </c>
      <c r="H13" s="503">
        <f>AVERAGE(Z13:AK13)</f>
        <v>0</v>
      </c>
      <c r="I13" s="129">
        <f t="shared" ref="I13:J14" si="84">ROUND(H13+H13*$E13,-2)</f>
        <v>0</v>
      </c>
      <c r="J13" s="129">
        <f t="shared" si="84"/>
        <v>0</v>
      </c>
      <c r="K13" s="129">
        <f t="shared" ref="K13:K14" si="85">ROUND(J13+J13*$E13,-2)</f>
        <v>0</v>
      </c>
      <c r="L13" s="129">
        <f t="shared" ref="L13:L14" si="86">ROUND(K13+K13*$E13,-2)</f>
        <v>0</v>
      </c>
      <c r="M13" s="84"/>
      <c r="N13" s="88">
        <f>SUMIF(IS!$B:$B,'Model P&amp;L'!$B13,IS!D:D)+SUMIFS('Cost Allocations'!C:C,'Cost Allocations'!$B:$B,$B13)</f>
        <v>0</v>
      </c>
      <c r="O13" s="88">
        <f>SUMIF(IS!$B:$B,'Model P&amp;L'!$B13,IS!E:E)+SUMIFS('Cost Allocations'!D:D,'Cost Allocations'!$B:$B,$B13)</f>
        <v>0</v>
      </c>
      <c r="P13" s="88">
        <f>SUMIF(IS!$B:$B,'Model P&amp;L'!$B13,IS!F:F)+SUMIFS('Cost Allocations'!E:E,'Cost Allocations'!$B:$B,$B13)</f>
        <v>0</v>
      </c>
      <c r="Q13" s="88">
        <f>SUMIF(IS!$B:$B,'Model P&amp;L'!$B13,IS!G:G)+SUMIFS('Cost Allocations'!F:F,'Cost Allocations'!$B:$B,$B13)</f>
        <v>0</v>
      </c>
      <c r="R13" s="88">
        <f>SUMIF(IS!$B:$B,'Model P&amp;L'!$B13,IS!H:H)+SUMIFS('Cost Allocations'!G:G,'Cost Allocations'!$B:$B,$B13)</f>
        <v>0</v>
      </c>
      <c r="S13" s="88">
        <f>SUMIF(IS!$B:$B,'Model P&amp;L'!$B13,IS!I:I)+SUMIFS('Cost Allocations'!H:H,'Cost Allocations'!$B:$B,$B13)</f>
        <v>0</v>
      </c>
      <c r="T13" s="88">
        <f>SUMIF(IS!$B:$B,'Model P&amp;L'!$B13,IS!J:J)+SUMIFS('Cost Allocations'!I:I,'Cost Allocations'!$B:$B,$B13)</f>
        <v>0</v>
      </c>
      <c r="U13" s="88">
        <f>SUMIF(IS!$B:$B,'Model P&amp;L'!$B13,IS!K:K)+SUMIFS('Cost Allocations'!J:J,'Cost Allocations'!$B:$B,$B13)</f>
        <v>0</v>
      </c>
      <c r="V13" s="88">
        <f>SUMIF(IS!$B:$B,'Model P&amp;L'!$B13,IS!L:L)+SUMIFS('Cost Allocations'!K:K,'Cost Allocations'!$B:$B,$B13)</f>
        <v>0</v>
      </c>
      <c r="W13" s="88">
        <f>SUMIF(IS!$B:$B,'Model P&amp;L'!$B13,IS!M:M)+SUMIFS('Cost Allocations'!L:L,'Cost Allocations'!$B:$B,$B13)</f>
        <v>0</v>
      </c>
      <c r="X13" s="88">
        <f>SUMIF(IS!$B:$B,'Model P&amp;L'!$B13,IS!N:N)+SUMIFS('Cost Allocations'!M:M,'Cost Allocations'!$B:$B,$B13)</f>
        <v>0</v>
      </c>
      <c r="Y13" s="88">
        <f>SUMIF(IS!$B:$B,'Model P&amp;L'!$B13,IS!O:O)+SUMIFS('Cost Allocations'!N:N,'Cost Allocations'!$B:$B,$B13)</f>
        <v>0</v>
      </c>
      <c r="Z13" s="88">
        <f>SUMIF(IS!$B:$B,'Model P&amp;L'!$B13,IS!P:P)+SUMIFS('Cost Allocations'!O:O,'Cost Allocations'!$B:$B,$B13)</f>
        <v>0</v>
      </c>
      <c r="AA13" s="88">
        <f>SUMIF(IS!$B:$B,'Model P&amp;L'!$B13,IS!Q:Q)+SUMIFS('Cost Allocations'!P:P,'Cost Allocations'!$B:$B,$B13)</f>
        <v>0</v>
      </c>
      <c r="AB13" s="88">
        <f>SUMIF(IS!$B:$B,'Model P&amp;L'!$B13,IS!R:R)+SUMIFS('Cost Allocations'!Q:Q,'Cost Allocations'!$B:$B,$B13)</f>
        <v>0</v>
      </c>
      <c r="AC13" s="88">
        <f>SUMIF(IS!$B:$B,'Model P&amp;L'!$B13,IS!S:S)+SUMIFS('Cost Allocations'!R:R,'Cost Allocations'!$B:$B,$B13)</f>
        <v>0</v>
      </c>
      <c r="AD13" s="88">
        <f>SUMIF(IS!$B:$B,'Model P&amp;L'!$B13,IS!T:T)+SUMIFS('Cost Allocations'!S:S,'Cost Allocations'!$B:$B,$B13)</f>
        <v>0</v>
      </c>
      <c r="AE13" s="88">
        <f>SUMIF(IS!$B:$B,'Model P&amp;L'!$B13,IS!U:U)+SUMIFS('Cost Allocations'!T:T,'Cost Allocations'!$B:$B,$B13)</f>
        <v>0</v>
      </c>
      <c r="AF13" s="88">
        <f>SUMIF(IS!$B:$B,'Model P&amp;L'!$B13,IS!V:V)+SUMIFS('Cost Allocations'!U:U,'Cost Allocations'!$B:$B,$B13)</f>
        <v>0</v>
      </c>
      <c r="AG13" s="88">
        <f>SUMIF(IS!$B:$B,'Model P&amp;L'!$B13,IS!W:W)+SUMIFS('Cost Allocations'!V:V,'Cost Allocations'!$B:$B,$B13)</f>
        <v>0</v>
      </c>
      <c r="AH13" s="88">
        <f>SUMIF(IS!$B:$B,'Model P&amp;L'!$B13,IS!X:X)+SUMIFS('Cost Allocations'!W:W,'Cost Allocations'!$B:$B,$B13)</f>
        <v>0</v>
      </c>
      <c r="AI13" s="88">
        <f>SUMIF(IS!$B:$B,'Model P&amp;L'!$B13,IS!Y:Y)+SUMIFS('Cost Allocations'!X:X,'Cost Allocations'!$B:$B,$B13)</f>
        <v>0</v>
      </c>
      <c r="AJ13" s="88">
        <f>SUMIF(IS!$B:$B,'Model P&amp;L'!$B13,IS!Z:Z)+SUMIFS('Cost Allocations'!Y:Y,'Cost Allocations'!$B:$B,$B13)</f>
        <v>0</v>
      </c>
      <c r="AK13" s="88">
        <f>SUMIF(IS!$B:$B,'Model P&amp;L'!$B13,IS!AA:AA)+SUMIFS('Cost Allocations'!Z:Z,'Cost Allocations'!$B:$B,$B13)</f>
        <v>0</v>
      </c>
      <c r="AL13" s="88">
        <f>SUMIF(IS!$B:$B,'Model P&amp;L'!$B13,IS!AB:AB)+SUMIFS('Cost Allocations'!AA:AA,'Cost Allocations'!$B:$B,$B13)</f>
        <v>0</v>
      </c>
      <c r="AM13" s="88">
        <f t="shared" ref="AM13:AO14" si="87">INDEX($G13:$M13,1,MATCH(AM$6,$G$9:$M$9,0)-1)+(INDEX($G13:$M13,1,MATCH(AM$6,$G$9:$M$9,0))-INDEX($G13:$M13,1,MATCH(AM$6,$G$9:$M$9,0)-1))*(AM$7/12)</f>
        <v>0</v>
      </c>
      <c r="AN13" s="88">
        <f t="shared" si="87"/>
        <v>0</v>
      </c>
      <c r="AO13" s="88">
        <f t="shared" si="87"/>
        <v>0</v>
      </c>
      <c r="AP13" s="88">
        <f t="shared" ref="AP13:BA14" si="88">INDEX($G13:$M13,1,MATCH(AP$6,$G$9:$M$9,0)-1)+(INDEX($G13:$M13,1,MATCH(AP$6,$G$9:$M$9,0))-INDEX($G13:$M13,1,MATCH(AP$6,$G$9:$M$9,0)-1))*(AP$7/12)</f>
        <v>0</v>
      </c>
      <c r="AQ13" s="88">
        <f t="shared" si="88"/>
        <v>0</v>
      </c>
      <c r="AR13" s="88">
        <f t="shared" si="88"/>
        <v>0</v>
      </c>
      <c r="AS13" s="88">
        <f t="shared" si="88"/>
        <v>0</v>
      </c>
      <c r="AT13" s="88">
        <f t="shared" si="88"/>
        <v>0</v>
      </c>
      <c r="AU13" s="88">
        <f t="shared" si="88"/>
        <v>0</v>
      </c>
      <c r="AV13" s="88">
        <f t="shared" si="88"/>
        <v>0</v>
      </c>
      <c r="AW13" s="88">
        <f t="shared" si="88"/>
        <v>0</v>
      </c>
      <c r="AX13" s="88">
        <f t="shared" si="88"/>
        <v>0</v>
      </c>
      <c r="AY13" s="88">
        <f t="shared" si="88"/>
        <v>0</v>
      </c>
      <c r="AZ13" s="88">
        <f t="shared" si="88"/>
        <v>0</v>
      </c>
      <c r="BA13" s="88">
        <f t="shared" si="88"/>
        <v>0</v>
      </c>
      <c r="BB13" s="88">
        <f t="shared" ref="BB13:BK14" si="89">INDEX($G13:$M13,1,MATCH(BB$6,$G$9:$M$9,0)-1)+(INDEX($G13:$M13,1,MATCH(BB$6,$G$9:$M$9,0))-INDEX($G13:$M13,1,MATCH(BB$6,$G$9:$M$9,0)-1))*(BB$7/12)</f>
        <v>0</v>
      </c>
      <c r="BC13" s="88">
        <f t="shared" si="89"/>
        <v>0</v>
      </c>
      <c r="BD13" s="88">
        <f t="shared" si="89"/>
        <v>0</v>
      </c>
      <c r="BE13" s="88">
        <f t="shared" si="89"/>
        <v>0</v>
      </c>
      <c r="BF13" s="88">
        <f t="shared" si="89"/>
        <v>0</v>
      </c>
      <c r="BG13" s="88">
        <f t="shared" si="89"/>
        <v>0</v>
      </c>
      <c r="BH13" s="88">
        <f t="shared" si="89"/>
        <v>0</v>
      </c>
      <c r="BI13" s="88">
        <f t="shared" si="89"/>
        <v>0</v>
      </c>
      <c r="BJ13" s="88">
        <f t="shared" si="89"/>
        <v>0</v>
      </c>
      <c r="BK13" s="88">
        <f t="shared" si="89"/>
        <v>0</v>
      </c>
      <c r="BL13" s="88">
        <f t="shared" ref="BL13:BU14" si="90">INDEX($G13:$M13,1,MATCH(BL$6,$G$9:$M$9,0)-1)+(INDEX($G13:$M13,1,MATCH(BL$6,$G$9:$M$9,0))-INDEX($G13:$M13,1,MATCH(BL$6,$G$9:$M$9,0)-1))*(BL$7/12)</f>
        <v>0</v>
      </c>
      <c r="BM13" s="88">
        <f t="shared" si="90"/>
        <v>0</v>
      </c>
      <c r="BN13" s="88">
        <f t="shared" si="90"/>
        <v>0</v>
      </c>
      <c r="BO13" s="88">
        <f t="shared" si="90"/>
        <v>0</v>
      </c>
      <c r="BP13" s="88">
        <f t="shared" si="90"/>
        <v>0</v>
      </c>
      <c r="BQ13" s="88">
        <f t="shared" si="90"/>
        <v>0</v>
      </c>
      <c r="BR13" s="88">
        <f t="shared" si="90"/>
        <v>0</v>
      </c>
      <c r="BS13" s="88">
        <f t="shared" si="90"/>
        <v>0</v>
      </c>
      <c r="BT13" s="88">
        <f t="shared" si="90"/>
        <v>0</v>
      </c>
      <c r="BU13" s="88">
        <f t="shared" si="90"/>
        <v>0</v>
      </c>
      <c r="BV13" s="88">
        <f t="shared" ref="BV13:CG14" si="91">INDEX($G13:$M13,1,MATCH(BV$6,$G$9:$M$9,0)-1)+(INDEX($G13:$M13,1,MATCH(BV$6,$G$9:$M$9,0))-INDEX($G13:$M13,1,MATCH(BV$6,$G$9:$M$9,0)-1))*(BV$7/12)</f>
        <v>0</v>
      </c>
      <c r="BW13" s="88">
        <f t="shared" si="91"/>
        <v>0</v>
      </c>
      <c r="BX13" s="88">
        <f t="shared" si="91"/>
        <v>0</v>
      </c>
      <c r="BY13" s="88">
        <f t="shared" si="91"/>
        <v>0</v>
      </c>
      <c r="BZ13" s="88">
        <f t="shared" si="91"/>
        <v>0</v>
      </c>
      <c r="CA13" s="88">
        <f t="shared" si="91"/>
        <v>0</v>
      </c>
      <c r="CB13" s="88">
        <f t="shared" si="91"/>
        <v>0</v>
      </c>
      <c r="CC13" s="88">
        <f t="shared" si="91"/>
        <v>0</v>
      </c>
      <c r="CD13" s="88">
        <f t="shared" si="91"/>
        <v>0</v>
      </c>
      <c r="CE13" s="88">
        <f t="shared" si="91"/>
        <v>0</v>
      </c>
      <c r="CF13" s="88">
        <f t="shared" si="91"/>
        <v>0</v>
      </c>
      <c r="CG13" s="88">
        <f t="shared" si="91"/>
        <v>0</v>
      </c>
    </row>
    <row r="14" spans="2:85" hidden="1" outlineLevel="1" x14ac:dyDescent="0.3">
      <c r="B14" s="84" t="s">
        <v>149</v>
      </c>
      <c r="C14" s="222">
        <f>INDEX('Standard COA'!$B$4:$D$108,MATCH(B14,'Standard COA'!$C$4:$C$108,0),1)</f>
        <v>409</v>
      </c>
      <c r="D14" s="84"/>
      <c r="E14" s="128">
        <v>0</v>
      </c>
      <c r="F14" s="84"/>
      <c r="G14" s="503">
        <f t="shared" ref="G14" si="92">AVERAGE(N14:Y14)</f>
        <v>0</v>
      </c>
      <c r="H14" s="503">
        <f t="shared" ref="H14" si="93">AVERAGE(Z14:AK14)</f>
        <v>0</v>
      </c>
      <c r="I14" s="129">
        <f t="shared" si="84"/>
        <v>0</v>
      </c>
      <c r="J14" s="129">
        <f t="shared" si="84"/>
        <v>0</v>
      </c>
      <c r="K14" s="129">
        <f t="shared" si="85"/>
        <v>0</v>
      </c>
      <c r="L14" s="129">
        <f t="shared" si="86"/>
        <v>0</v>
      </c>
      <c r="M14" s="84"/>
      <c r="N14" s="88">
        <f>SUMIF(IS!$B:$B,'Model P&amp;L'!$B14,IS!D:D)+SUMIFS('Cost Allocations'!C:C,'Cost Allocations'!$B:$B,$B14)</f>
        <v>0</v>
      </c>
      <c r="O14" s="88">
        <f>SUMIF(IS!$B:$B,'Model P&amp;L'!$B14,IS!E:E)+SUMIFS('Cost Allocations'!D:D,'Cost Allocations'!$B:$B,$B14)</f>
        <v>0</v>
      </c>
      <c r="P14" s="88">
        <f>SUMIF(IS!$B:$B,'Model P&amp;L'!$B14,IS!F:F)+SUMIFS('Cost Allocations'!E:E,'Cost Allocations'!$B:$B,$B14)</f>
        <v>0</v>
      </c>
      <c r="Q14" s="88">
        <f>SUMIF(IS!$B:$B,'Model P&amp;L'!$B14,IS!G:G)+SUMIFS('Cost Allocations'!F:F,'Cost Allocations'!$B:$B,$B14)</f>
        <v>0</v>
      </c>
      <c r="R14" s="88">
        <f>SUMIF(IS!$B:$B,'Model P&amp;L'!$B14,IS!H:H)+SUMIFS('Cost Allocations'!G:G,'Cost Allocations'!$B:$B,$B14)</f>
        <v>0</v>
      </c>
      <c r="S14" s="88">
        <f>SUMIF(IS!$B:$B,'Model P&amp;L'!$B14,IS!I:I)+SUMIFS('Cost Allocations'!H:H,'Cost Allocations'!$B:$B,$B14)</f>
        <v>0</v>
      </c>
      <c r="T14" s="88">
        <f>SUMIF(IS!$B:$B,'Model P&amp;L'!$B14,IS!J:J)+SUMIFS('Cost Allocations'!I:I,'Cost Allocations'!$B:$B,$B14)</f>
        <v>0</v>
      </c>
      <c r="U14" s="88">
        <f>SUMIF(IS!$B:$B,'Model P&amp;L'!$B14,IS!K:K)+SUMIFS('Cost Allocations'!J:J,'Cost Allocations'!$B:$B,$B14)</f>
        <v>0</v>
      </c>
      <c r="V14" s="88">
        <f>SUMIF(IS!$B:$B,'Model P&amp;L'!$B14,IS!L:L)+SUMIFS('Cost Allocations'!K:K,'Cost Allocations'!$B:$B,$B14)</f>
        <v>0</v>
      </c>
      <c r="W14" s="88">
        <f>SUMIF(IS!$B:$B,'Model P&amp;L'!$B14,IS!M:M)+SUMIFS('Cost Allocations'!L:L,'Cost Allocations'!$B:$B,$B14)</f>
        <v>0</v>
      </c>
      <c r="X14" s="88">
        <f>SUMIF(IS!$B:$B,'Model P&amp;L'!$B14,IS!N:N)+SUMIFS('Cost Allocations'!M:M,'Cost Allocations'!$B:$B,$B14)</f>
        <v>0</v>
      </c>
      <c r="Y14" s="88">
        <f>SUMIF(IS!$B:$B,'Model P&amp;L'!$B14,IS!O:O)+SUMIFS('Cost Allocations'!N:N,'Cost Allocations'!$B:$B,$B14)</f>
        <v>0</v>
      </c>
      <c r="Z14" s="88">
        <f>SUMIF(IS!$B:$B,'Model P&amp;L'!$B14,IS!P:P)+SUMIFS('Cost Allocations'!O:O,'Cost Allocations'!$B:$B,$B14)</f>
        <v>0</v>
      </c>
      <c r="AA14" s="88">
        <f>SUMIF(IS!$B:$B,'Model P&amp;L'!$B14,IS!Q:Q)+SUMIFS('Cost Allocations'!P:P,'Cost Allocations'!$B:$B,$B14)</f>
        <v>0</v>
      </c>
      <c r="AB14" s="88">
        <f>SUMIF(IS!$B:$B,'Model P&amp;L'!$B14,IS!R:R)+SUMIFS('Cost Allocations'!Q:Q,'Cost Allocations'!$B:$B,$B14)</f>
        <v>0</v>
      </c>
      <c r="AC14" s="88">
        <f>SUMIF(IS!$B:$B,'Model P&amp;L'!$B14,IS!S:S)+SUMIFS('Cost Allocations'!R:R,'Cost Allocations'!$B:$B,$B14)</f>
        <v>0</v>
      </c>
      <c r="AD14" s="88">
        <f>SUMIF(IS!$B:$B,'Model P&amp;L'!$B14,IS!T:T)+SUMIFS('Cost Allocations'!S:S,'Cost Allocations'!$B:$B,$B14)</f>
        <v>0</v>
      </c>
      <c r="AE14" s="88">
        <f>SUMIF(IS!$B:$B,'Model P&amp;L'!$B14,IS!U:U)+SUMIFS('Cost Allocations'!T:T,'Cost Allocations'!$B:$B,$B14)</f>
        <v>0</v>
      </c>
      <c r="AF14" s="88">
        <f>SUMIF(IS!$B:$B,'Model P&amp;L'!$B14,IS!V:V)+SUMIFS('Cost Allocations'!U:U,'Cost Allocations'!$B:$B,$B14)</f>
        <v>0</v>
      </c>
      <c r="AG14" s="88">
        <f>SUMIF(IS!$B:$B,'Model P&amp;L'!$B14,IS!W:W)+SUMIFS('Cost Allocations'!V:V,'Cost Allocations'!$B:$B,$B14)</f>
        <v>0</v>
      </c>
      <c r="AH14" s="88">
        <f>SUMIF(IS!$B:$B,'Model P&amp;L'!$B14,IS!X:X)+SUMIFS('Cost Allocations'!W:W,'Cost Allocations'!$B:$B,$B14)</f>
        <v>0</v>
      </c>
      <c r="AI14" s="88">
        <f>SUMIF(IS!$B:$B,'Model P&amp;L'!$B14,IS!Y:Y)+SUMIFS('Cost Allocations'!X:X,'Cost Allocations'!$B:$B,$B14)</f>
        <v>0</v>
      </c>
      <c r="AJ14" s="88">
        <f>SUMIF(IS!$B:$B,'Model P&amp;L'!$B14,IS!Z:Z)+SUMIFS('Cost Allocations'!Y:Y,'Cost Allocations'!$B:$B,$B14)</f>
        <v>0</v>
      </c>
      <c r="AK14" s="88">
        <f>SUMIF(IS!$B:$B,'Model P&amp;L'!$B14,IS!AA:AA)+SUMIFS('Cost Allocations'!Z:Z,'Cost Allocations'!$B:$B,$B14)</f>
        <v>0</v>
      </c>
      <c r="AL14" s="88">
        <f>SUMIF(IS!$B:$B,'Model P&amp;L'!$B14,IS!AB:AB)+SUMIFS('Cost Allocations'!AA:AA,'Cost Allocations'!$B:$B,$B14)</f>
        <v>0</v>
      </c>
      <c r="AM14" s="88">
        <f t="shared" si="87"/>
        <v>0</v>
      </c>
      <c r="AN14" s="88">
        <f t="shared" si="87"/>
        <v>0</v>
      </c>
      <c r="AO14" s="88">
        <f t="shared" si="87"/>
        <v>0</v>
      </c>
      <c r="AP14" s="88">
        <f t="shared" si="88"/>
        <v>0</v>
      </c>
      <c r="AQ14" s="88">
        <f t="shared" si="88"/>
        <v>0</v>
      </c>
      <c r="AR14" s="88">
        <f t="shared" si="88"/>
        <v>0</v>
      </c>
      <c r="AS14" s="88">
        <f t="shared" si="88"/>
        <v>0</v>
      </c>
      <c r="AT14" s="88">
        <f t="shared" si="88"/>
        <v>0</v>
      </c>
      <c r="AU14" s="88">
        <f t="shared" si="88"/>
        <v>0</v>
      </c>
      <c r="AV14" s="88">
        <f t="shared" si="88"/>
        <v>0</v>
      </c>
      <c r="AW14" s="88">
        <f t="shared" si="88"/>
        <v>0</v>
      </c>
      <c r="AX14" s="88">
        <f t="shared" si="88"/>
        <v>0</v>
      </c>
      <c r="AY14" s="88">
        <f t="shared" si="88"/>
        <v>0</v>
      </c>
      <c r="AZ14" s="88">
        <f t="shared" si="88"/>
        <v>0</v>
      </c>
      <c r="BA14" s="88">
        <f t="shared" si="88"/>
        <v>0</v>
      </c>
      <c r="BB14" s="88">
        <f t="shared" si="89"/>
        <v>0</v>
      </c>
      <c r="BC14" s="88">
        <f t="shared" si="89"/>
        <v>0</v>
      </c>
      <c r="BD14" s="88">
        <f t="shared" si="89"/>
        <v>0</v>
      </c>
      <c r="BE14" s="88">
        <f t="shared" si="89"/>
        <v>0</v>
      </c>
      <c r="BF14" s="88">
        <f t="shared" si="89"/>
        <v>0</v>
      </c>
      <c r="BG14" s="88">
        <f t="shared" si="89"/>
        <v>0</v>
      </c>
      <c r="BH14" s="88">
        <f t="shared" si="89"/>
        <v>0</v>
      </c>
      <c r="BI14" s="88">
        <f t="shared" si="89"/>
        <v>0</v>
      </c>
      <c r="BJ14" s="88">
        <f t="shared" si="89"/>
        <v>0</v>
      </c>
      <c r="BK14" s="88">
        <f t="shared" si="89"/>
        <v>0</v>
      </c>
      <c r="BL14" s="88">
        <f t="shared" si="90"/>
        <v>0</v>
      </c>
      <c r="BM14" s="88">
        <f t="shared" si="90"/>
        <v>0</v>
      </c>
      <c r="BN14" s="88">
        <f t="shared" si="90"/>
        <v>0</v>
      </c>
      <c r="BO14" s="88">
        <f t="shared" si="90"/>
        <v>0</v>
      </c>
      <c r="BP14" s="88">
        <f t="shared" si="90"/>
        <v>0</v>
      </c>
      <c r="BQ14" s="88">
        <f t="shared" si="90"/>
        <v>0</v>
      </c>
      <c r="BR14" s="88">
        <f t="shared" si="90"/>
        <v>0</v>
      </c>
      <c r="BS14" s="88">
        <f t="shared" si="90"/>
        <v>0</v>
      </c>
      <c r="BT14" s="88">
        <f t="shared" si="90"/>
        <v>0</v>
      </c>
      <c r="BU14" s="88">
        <f t="shared" si="90"/>
        <v>0</v>
      </c>
      <c r="BV14" s="88">
        <f t="shared" si="91"/>
        <v>0</v>
      </c>
      <c r="BW14" s="88">
        <f t="shared" si="91"/>
        <v>0</v>
      </c>
      <c r="BX14" s="88">
        <f t="shared" si="91"/>
        <v>0</v>
      </c>
      <c r="BY14" s="88">
        <f t="shared" si="91"/>
        <v>0</v>
      </c>
      <c r="BZ14" s="88">
        <f t="shared" si="91"/>
        <v>0</v>
      </c>
      <c r="CA14" s="88">
        <f t="shared" si="91"/>
        <v>0</v>
      </c>
      <c r="CB14" s="88">
        <f t="shared" si="91"/>
        <v>0</v>
      </c>
      <c r="CC14" s="88">
        <f t="shared" si="91"/>
        <v>0</v>
      </c>
      <c r="CD14" s="88">
        <f t="shared" si="91"/>
        <v>0</v>
      </c>
      <c r="CE14" s="88">
        <f t="shared" si="91"/>
        <v>0</v>
      </c>
      <c r="CF14" s="88">
        <f t="shared" si="91"/>
        <v>0</v>
      </c>
      <c r="CG14" s="88">
        <f t="shared" si="91"/>
        <v>0</v>
      </c>
    </row>
    <row r="15" spans="2:85" s="64" customFormat="1" collapsed="1" x14ac:dyDescent="0.3">
      <c r="B15" s="89" t="s">
        <v>6</v>
      </c>
      <c r="C15" s="247"/>
      <c r="D15" s="89"/>
      <c r="E15" s="89"/>
      <c r="F15" s="89"/>
      <c r="G15" s="90"/>
      <c r="H15" s="90"/>
      <c r="I15" s="90"/>
      <c r="J15" s="90"/>
      <c r="K15" s="90"/>
      <c r="L15" s="90"/>
      <c r="M15" s="89"/>
      <c r="N15" s="91">
        <f>SUM(N11:N14)</f>
        <v>93073.200000000012</v>
      </c>
      <c r="O15" s="91">
        <f t="shared" ref="O15:AF15" si="94">SUM(O11:O14)</f>
        <v>86617.98</v>
      </c>
      <c r="P15" s="91">
        <f t="shared" si="94"/>
        <v>112573.39</v>
      </c>
      <c r="Q15" s="91">
        <f t="shared" si="94"/>
        <v>122695.93</v>
      </c>
      <c r="R15" s="91">
        <f t="shared" si="94"/>
        <v>120812.57</v>
      </c>
      <c r="S15" s="91">
        <f t="shared" si="94"/>
        <v>116899.86</v>
      </c>
      <c r="T15" s="91">
        <f t="shared" si="94"/>
        <v>127830.38</v>
      </c>
      <c r="U15" s="91">
        <f t="shared" si="94"/>
        <v>135898.25</v>
      </c>
      <c r="V15" s="91">
        <f t="shared" si="94"/>
        <v>133540.52000000002</v>
      </c>
      <c r="W15" s="91">
        <f t="shared" si="94"/>
        <v>174081.23</v>
      </c>
      <c r="X15" s="91">
        <f t="shared" si="94"/>
        <v>134885.68</v>
      </c>
      <c r="Y15" s="91">
        <f t="shared" si="94"/>
        <v>130184.14000000001</v>
      </c>
      <c r="Z15" s="91">
        <f t="shared" ref="Z15" si="95">SUM(Z11:Z14)</f>
        <v>179101.81</v>
      </c>
      <c r="AA15" s="91">
        <f t="shared" si="94"/>
        <v>165645.76999999999</v>
      </c>
      <c r="AB15" s="91">
        <f t="shared" si="94"/>
        <v>185852.04</v>
      </c>
      <c r="AC15" s="91">
        <f t="shared" si="94"/>
        <v>160598.97</v>
      </c>
      <c r="AD15" s="91">
        <f t="shared" si="94"/>
        <v>204460.97</v>
      </c>
      <c r="AE15" s="91">
        <f t="shared" si="94"/>
        <v>176266.96000000002</v>
      </c>
      <c r="AF15" s="91">
        <f t="shared" si="94"/>
        <v>226857.33</v>
      </c>
      <c r="AG15" s="91">
        <f t="shared" ref="AG15:AJ15" si="96">SUM(AG11:AG14)</f>
        <v>190304.16</v>
      </c>
      <c r="AH15" s="91">
        <f t="shared" si="96"/>
        <v>210319.80000000002</v>
      </c>
      <c r="AI15" s="91">
        <f t="shared" si="96"/>
        <v>287239.26999999996</v>
      </c>
      <c r="AJ15" s="91">
        <f t="shared" si="96"/>
        <v>216954.6</v>
      </c>
      <c r="AK15" s="91">
        <f t="shared" ref="AK15:AQ15" si="97">SUM(AK11:AK14)</f>
        <v>263768.78000000003</v>
      </c>
      <c r="AL15" s="91">
        <f t="shared" ref="AL15" si="98">SUM(AL11:AL14)</f>
        <v>339207.79</v>
      </c>
      <c r="AM15" s="91">
        <f t="shared" si="97"/>
        <v>383407.41028333327</v>
      </c>
      <c r="AN15" s="91">
        <f t="shared" si="97"/>
        <v>403207.24381666665</v>
      </c>
      <c r="AO15" s="91">
        <f t="shared" si="97"/>
        <v>389138.85303333332</v>
      </c>
      <c r="AP15" s="91">
        <f t="shared" si="97"/>
        <v>439044.37078333332</v>
      </c>
      <c r="AQ15" s="91">
        <f t="shared" si="97"/>
        <v>400027.16251666669</v>
      </c>
      <c r="AR15" s="91">
        <f t="shared" ref="AR15:BU15" si="99">SUM(AR11:AR14)</f>
        <v>435510.85379999998</v>
      </c>
      <c r="AS15" s="91">
        <f t="shared" si="99"/>
        <v>420045.22835000005</v>
      </c>
      <c r="AT15" s="91">
        <f t="shared" si="99"/>
        <v>440572.42625000008</v>
      </c>
      <c r="AU15" s="91">
        <f t="shared" si="99"/>
        <v>513901.50111666665</v>
      </c>
      <c r="AV15" s="91">
        <f t="shared" si="99"/>
        <v>471024.77491666673</v>
      </c>
      <c r="AW15" s="91">
        <f t="shared" si="99"/>
        <v>528621.96071666677</v>
      </c>
      <c r="AX15" s="91">
        <f t="shared" si="99"/>
        <v>572890.83023333328</v>
      </c>
      <c r="AY15" s="91">
        <f t="shared" si="99"/>
        <v>620346.81957416667</v>
      </c>
      <c r="AZ15" s="91">
        <f t="shared" si="99"/>
        <v>642619.38641083334</v>
      </c>
      <c r="BA15" s="91">
        <f t="shared" si="99"/>
        <v>636103.96257833345</v>
      </c>
      <c r="BB15" s="91">
        <f t="shared" si="99"/>
        <v>685327.03808249999</v>
      </c>
      <c r="BC15" s="91">
        <f t="shared" si="99"/>
        <v>656244.44230583333</v>
      </c>
      <c r="BD15" s="91">
        <f t="shared" si="99"/>
        <v>690895.81427166658</v>
      </c>
      <c r="BE15" s="91">
        <f t="shared" si="99"/>
        <v>686186.23055583355</v>
      </c>
      <c r="BF15" s="91">
        <f t="shared" si="99"/>
        <v>711798.41127083334</v>
      </c>
      <c r="BG15" s="91">
        <f t="shared" si="99"/>
        <v>781475.78115750011</v>
      </c>
      <c r="BH15" s="91">
        <f t="shared" si="99"/>
        <v>754827.43888749997</v>
      </c>
      <c r="BI15" s="91">
        <f t="shared" si="99"/>
        <v>811949.10931750003</v>
      </c>
      <c r="BJ15" s="91">
        <f t="shared" si="99"/>
        <v>855020.35674000008</v>
      </c>
      <c r="BK15" s="91">
        <f t="shared" si="99"/>
        <v>900800.6560130415</v>
      </c>
      <c r="BL15" s="91">
        <f t="shared" si="99"/>
        <v>925175.04615754168</v>
      </c>
      <c r="BM15" s="91">
        <f t="shared" si="99"/>
        <v>925079.64423325006</v>
      </c>
      <c r="BN15" s="91">
        <f t="shared" si="99"/>
        <v>972361.9667451249</v>
      </c>
      <c r="BO15" s="91">
        <f t="shared" si="99"/>
        <v>950363.11450162495</v>
      </c>
      <c r="BP15" s="91">
        <f t="shared" si="99"/>
        <v>982538.13483925001</v>
      </c>
      <c r="BQ15" s="91">
        <f t="shared" si="99"/>
        <v>983977.69701412518</v>
      </c>
      <c r="BR15" s="91">
        <f t="shared" si="99"/>
        <v>1011190.7589552084</v>
      </c>
      <c r="BS15" s="91">
        <f t="shared" si="99"/>
        <v>1075859.2316922084</v>
      </c>
      <c r="BT15" s="91">
        <f t="shared" si="99"/>
        <v>1061372.2032627081</v>
      </c>
      <c r="BU15" s="91">
        <f t="shared" si="99"/>
        <v>1118089.6856282083</v>
      </c>
      <c r="BV15" s="91">
        <f t="shared" ref="BV15:CG15" si="100">SUM(BV11:BV14)</f>
        <v>1160142.9542706667</v>
      </c>
      <c r="BW15" s="91">
        <f t="shared" si="100"/>
        <v>1204498.9169860852</v>
      </c>
      <c r="BX15" s="91">
        <f t="shared" si="100"/>
        <v>1230659.8569422439</v>
      </c>
      <c r="BY15" s="91">
        <f t="shared" si="100"/>
        <v>1236021.473639929</v>
      </c>
      <c r="BZ15" s="91">
        <f t="shared" si="100"/>
        <v>1280293.4790250231</v>
      </c>
      <c r="CA15" s="91">
        <f t="shared" si="100"/>
        <v>1262955.1317013814</v>
      </c>
      <c r="CB15" s="91">
        <f t="shared" si="100"/>
        <v>1291256.3729466957</v>
      </c>
      <c r="CC15" s="91">
        <f t="shared" si="100"/>
        <v>1293568.5424620064</v>
      </c>
      <c r="CD15" s="91">
        <f t="shared" si="100"/>
        <v>1316699.6451119271</v>
      </c>
      <c r="CE15" s="91">
        <f t="shared" si="100"/>
        <v>1371667.846938377</v>
      </c>
      <c r="CF15" s="91">
        <f t="shared" si="100"/>
        <v>1359353.8727733018</v>
      </c>
      <c r="CG15" s="91">
        <f t="shared" si="100"/>
        <v>1407563.7327839769</v>
      </c>
    </row>
    <row r="16" spans="2:85" x14ac:dyDescent="0.3">
      <c r="B16" s="81"/>
      <c r="C16" s="222"/>
      <c r="D16" s="81"/>
      <c r="E16" s="81"/>
      <c r="F16" s="81"/>
      <c r="M16" s="81"/>
    </row>
    <row r="17" spans="2:85" x14ac:dyDescent="0.3">
      <c r="B17" s="81" t="s">
        <v>291</v>
      </c>
      <c r="C17" s="222"/>
      <c r="D17" s="81"/>
      <c r="E17" s="81"/>
      <c r="F17" s="81"/>
      <c r="M17" s="81"/>
    </row>
    <row r="18" spans="2:85" x14ac:dyDescent="0.3">
      <c r="B18" s="84" t="s">
        <v>151</v>
      </c>
      <c r="C18" s="222">
        <f>INDEX('Standard COA'!$B$4:$D$108,MATCH(B18,'Standard COA'!$C$4:$C$108,0),1)</f>
        <v>501</v>
      </c>
      <c r="D18" s="84"/>
      <c r="E18" s="84"/>
      <c r="F18" s="84"/>
      <c r="G18" s="503">
        <f>AVERAGE(N18:Y18)</f>
        <v>7945.7337868369605</v>
      </c>
      <c r="H18" s="503">
        <f>AVERAGE(Z18:AK18)</f>
        <v>20208.572717157713</v>
      </c>
      <c r="M18" s="84"/>
      <c r="N18" s="88">
        <f>SUMIF(IS!$B:$B,'Model P&amp;L'!$B18,IS!D:D)+SUMIF('Cost Allocations'!$B:$B,'Model P&amp;L'!$B18,'Cost Allocations'!C:C)</f>
        <v>3888.7350323974083</v>
      </c>
      <c r="O18" s="88">
        <f>SUMIF(IS!$B:$B,'Model P&amp;L'!$B18,IS!E:E)+SUMIF('Cost Allocations'!$B:$B,'Model P&amp;L'!$B18,'Cost Allocations'!D:D)</f>
        <v>3935.8258315334779</v>
      </c>
      <c r="P18" s="88">
        <f>SUMIF(IS!$B:$B,'Model P&amp;L'!$B18,IS!F:F)+SUMIF('Cost Allocations'!$B:$B,'Model P&amp;L'!$B18,'Cost Allocations'!E:E)</f>
        <v>3895.6250539956814</v>
      </c>
      <c r="Q18" s="88">
        <f>SUMIF(IS!$B:$B,'Model P&amp;L'!$B18,IS!G:G)+SUMIF('Cost Allocations'!$B:$B,'Model P&amp;L'!$B18,'Cost Allocations'!F:F)</f>
        <v>4430.1619825636071</v>
      </c>
      <c r="R18" s="88">
        <f>SUMIF(IS!$B:$B,'Model P&amp;L'!$B18,IS!H:H)+SUMIF('Cost Allocations'!$B:$B,'Model P&amp;L'!$B18,'Cost Allocations'!G:G)</f>
        <v>3640.2811267605643</v>
      </c>
      <c r="S18" s="88">
        <f>SUMIF(IS!$B:$B,'Model P&amp;L'!$B18,IS!I:I)+SUMIF('Cost Allocations'!$B:$B,'Model P&amp;L'!$B18,'Cost Allocations'!H:H)</f>
        <v>3669.6826607920048</v>
      </c>
      <c r="T18" s="88">
        <f>SUMIF(IS!$B:$B,'Model P&amp;L'!$B18,IS!J:J)+SUMIF('Cost Allocations'!$B:$B,'Model P&amp;L'!$B18,'Cost Allocations'!I:I)</f>
        <v>4946.8822971493082</v>
      </c>
      <c r="U18" s="88">
        <f>SUMIF(IS!$B:$B,'Model P&amp;L'!$B18,IS!K:K)+SUMIF('Cost Allocations'!$B:$B,'Model P&amp;L'!$B18,'Cost Allocations'!J:J)</f>
        <v>8262.0196515448042</v>
      </c>
      <c r="V18" s="88">
        <f>SUMIF(IS!$B:$B,'Model P&amp;L'!$B18,IS!L:L)+SUMIF('Cost Allocations'!$B:$B,'Model P&amp;L'!$B18,'Cost Allocations'!K:K)</f>
        <v>7855.9567913033543</v>
      </c>
      <c r="W18" s="88">
        <f>SUMIF(IS!$B:$B,'Model P&amp;L'!$B18,IS!M:M)+SUMIF('Cost Allocations'!$B:$B,'Model P&amp;L'!$B18,'Cost Allocations'!L:L)</f>
        <v>16378.253902892193</v>
      </c>
      <c r="X18" s="88">
        <f>SUMIF(IS!$B:$B,'Model P&amp;L'!$B18,IS!N:N)+SUMIF('Cost Allocations'!$B:$B,'Model P&amp;L'!$B18,'Cost Allocations'!M:M)</f>
        <v>13591.707777777778</v>
      </c>
      <c r="Y18" s="88">
        <f>SUMIF(IS!$B:$B,'Model P&amp;L'!$B18,IS!O:O)+SUMIF('Cost Allocations'!$B:$B,'Model P&amp;L'!$B18,'Cost Allocations'!N:N)</f>
        <v>20853.673333333336</v>
      </c>
      <c r="Z18" s="88">
        <f>SUMIF(IS!$B:$B,'Model P&amp;L'!$B18,IS!P:P)+SUMIF('Cost Allocations'!$B:$B,'Model P&amp;L'!$B18,'Cost Allocations'!O:O)</f>
        <v>15983.205576923077</v>
      </c>
      <c r="AA18" s="88">
        <f>SUMIF(IS!$B:$B,'Model P&amp;L'!$B18,IS!Q:Q)+SUMIF('Cost Allocations'!$B:$B,'Model P&amp;L'!$B18,'Cost Allocations'!P:P)</f>
        <v>17151.449672374347</v>
      </c>
      <c r="AB18" s="88">
        <f>SUMIF(IS!$B:$B,'Model P&amp;L'!$B18,IS!R:R)+SUMIF('Cost Allocations'!$B:$B,'Model P&amp;L'!$B18,'Cost Allocations'!Q:Q)</f>
        <v>16474.22919847328</v>
      </c>
      <c r="AC18" s="88">
        <f>SUMIF(IS!$B:$B,'Model P&amp;L'!$B18,IS!S:S)+SUMIF('Cost Allocations'!$B:$B,'Model P&amp;L'!$B18,'Cost Allocations'!R:R)</f>
        <v>16257.784851858585</v>
      </c>
      <c r="AD18" s="88">
        <f>SUMIF(IS!$B:$B,'Model P&amp;L'!$B18,IS!T:T)+SUMIF('Cost Allocations'!$B:$B,'Model P&amp;L'!$B18,'Cost Allocations'!S:S)</f>
        <v>14706.432218543046</v>
      </c>
      <c r="AE18" s="88">
        <f>SUMIF(IS!$B:$B,'Model P&amp;L'!$B18,IS!U:U)+SUMIF('Cost Allocations'!$B:$B,'Model P&amp;L'!$B18,'Cost Allocations'!T:T)</f>
        <v>15334.715662251654</v>
      </c>
      <c r="AF18" s="88">
        <f>SUMIF(IS!$B:$B,'Model P&amp;L'!$B18,IS!V:V)+SUMIF('Cost Allocations'!$B:$B,'Model P&amp;L'!$B18,'Cost Allocations'!U:U)</f>
        <v>22448.153087055649</v>
      </c>
      <c r="AG18" s="88">
        <f>SUMIF(IS!$B:$B,'Model P&amp;L'!$B18,IS!W:W)+SUMIF('Cost Allocations'!$B:$B,'Model P&amp;L'!$B18,'Cost Allocations'!V:V)</f>
        <v>24000.718628230617</v>
      </c>
      <c r="AH18" s="88">
        <f>SUMIF(IS!$B:$B,'Model P&amp;L'!$B18,IS!X:X)+SUMIF('Cost Allocations'!$B:$B,'Model P&amp;L'!$B18,'Cost Allocations'!W:W)</f>
        <v>18955.815864811131</v>
      </c>
      <c r="AI18" s="88">
        <f>SUMIF(IS!$B:$B,'Model P&amp;L'!$B18,IS!Y:Y)+SUMIF('Cost Allocations'!$B:$B,'Model P&amp;L'!$B18,'Cost Allocations'!X:X)</f>
        <v>20884.816911327038</v>
      </c>
      <c r="AJ18" s="88">
        <f>SUMIF(IS!$B:$B,'Model P&amp;L'!$B18,IS!Z:Z)+SUMIF('Cost Allocations'!$B:$B,'Model P&amp;L'!$B18,'Cost Allocations'!Y:Y)</f>
        <v>22469.596140737041</v>
      </c>
      <c r="AK18" s="88">
        <f>SUMIF(IS!$B:$B,'Model P&amp;L'!$B18,IS!AA:AA)+SUMIF('Cost Allocations'!$B:$B,'Model P&amp;L'!$B18,'Cost Allocations'!Z:Z)</f>
        <v>37835.954793307086</v>
      </c>
      <c r="AL18" s="88">
        <f>SUMIF(IS!$B:$B,'Model P&amp;L'!$B18,IS!AB:AB)+SUMIF('Cost Allocations'!$B:$B,'Model P&amp;L'!$B18,'Cost Allocations'!AA:AA)</f>
        <v>24406.000551692603</v>
      </c>
      <c r="AM18" s="88">
        <f>SUMIF('Headcount Summary'!$C$39:$C$49,"COGS",'Headcount Summary'!AC$39:AC$49)</f>
        <v>24440.75</v>
      </c>
      <c r="AN18" s="88">
        <f>SUMIF('Headcount Summary'!$C$39:$C$49,"COGS",'Headcount Summary'!AD$39:AD$49)</f>
        <v>29849.083333333332</v>
      </c>
      <c r="AO18" s="88">
        <f>SUMIF('Headcount Summary'!$C$39:$C$49,"COGS",'Headcount Summary'!AE$39:AE$49)</f>
        <v>34765.75</v>
      </c>
      <c r="AP18" s="88">
        <f>SUMIF('Headcount Summary'!$C$39:$C$49,"COGS",'Headcount Summary'!AF$39:AF$49)</f>
        <v>34765.75</v>
      </c>
      <c r="AQ18" s="88">
        <f>SUMIF('Headcount Summary'!$C$39:$C$49,"COGS",'Headcount Summary'!AG$39:AG$49)</f>
        <v>40174.083333333328</v>
      </c>
      <c r="AR18" s="88">
        <f>SUMIF('Headcount Summary'!$C$39:$C$49,"COGS",'Headcount Summary'!AH$39:AH$49)</f>
        <v>40174.083333333328</v>
      </c>
      <c r="AS18" s="88">
        <f>SUMIF('Headcount Summary'!$C$39:$C$49,"COGS",'Headcount Summary'!AI$39:AI$49)</f>
        <v>40174.083333333328</v>
      </c>
      <c r="AT18" s="88">
        <f>SUMIF('Headcount Summary'!$C$39:$C$49,"COGS",'Headcount Summary'!AJ$39:AJ$49)</f>
        <v>40174.083333333328</v>
      </c>
      <c r="AU18" s="88">
        <f>SUMIF('Headcount Summary'!$C$39:$C$49,"COGS",'Headcount Summary'!AK$39:AK$49)</f>
        <v>40174.083333333328</v>
      </c>
      <c r="AV18" s="88">
        <f>SUMIF('Headcount Summary'!$C$39:$C$49,"COGS",'Headcount Summary'!AL$39:AL$49)</f>
        <v>40174.083333333328</v>
      </c>
      <c r="AW18" s="88">
        <f>SUMIF('Headcount Summary'!$C$39:$C$49,"COGS",'Headcount Summary'!AM$39:AM$49)</f>
        <v>40174.083333333328</v>
      </c>
      <c r="AX18" s="88">
        <f>SUMIF('Headcount Summary'!$C$39:$C$49,"COGS",'Headcount Summary'!AN$39:AN$49)</f>
        <v>42182.787499999999</v>
      </c>
      <c r="AY18" s="88">
        <f>SUMIF('Headcount Summary'!$C$39:$C$49,"COGS",'Headcount Summary'!AO$39:AO$49)</f>
        <v>42182.787499999999</v>
      </c>
      <c r="AZ18" s="88">
        <f>SUMIF('Headcount Summary'!$C$39:$C$49,"COGS",'Headcount Summary'!AP$39:AP$49)</f>
        <v>42182.787499999999</v>
      </c>
      <c r="BA18" s="88">
        <f>SUMIF('Headcount Summary'!$C$39:$C$49,"COGS",'Headcount Summary'!AQ$39:AQ$49)</f>
        <v>42182.787499999999</v>
      </c>
      <c r="BB18" s="88">
        <f>SUMIF('Headcount Summary'!$C$39:$C$49,"COGS",'Headcount Summary'!AR$39:AR$49)</f>
        <v>42182.787499999999</v>
      </c>
      <c r="BC18" s="88">
        <f>SUMIF('Headcount Summary'!$C$39:$C$49,"COGS",'Headcount Summary'!AS$39:AS$49)</f>
        <v>42182.787499999999</v>
      </c>
      <c r="BD18" s="88">
        <f>SUMIF('Headcount Summary'!$C$39:$C$49,"COGS",'Headcount Summary'!AT$39:AT$49)</f>
        <v>42182.787499999999</v>
      </c>
      <c r="BE18" s="88">
        <f>SUMIF('Headcount Summary'!$C$39:$C$49,"COGS",'Headcount Summary'!AU$39:AU$49)</f>
        <v>42182.787499999999</v>
      </c>
      <c r="BF18" s="88">
        <f>SUMIF('Headcount Summary'!$C$39:$C$49,"COGS",'Headcount Summary'!AV$39:AV$49)</f>
        <v>42182.787499999999</v>
      </c>
      <c r="BG18" s="88">
        <f>SUMIF('Headcount Summary'!$C$39:$C$49,"COGS",'Headcount Summary'!AW$39:AW$49)</f>
        <v>42182.787499999999</v>
      </c>
      <c r="BH18" s="88">
        <f>SUMIF('Headcount Summary'!$C$39:$C$49,"COGS",'Headcount Summary'!AX$39:AX$49)</f>
        <v>42182.787499999999</v>
      </c>
      <c r="BI18" s="88">
        <f>SUMIF('Headcount Summary'!$C$39:$C$49,"COGS",'Headcount Summary'!AY$39:AY$49)</f>
        <v>42182.787499999999</v>
      </c>
      <c r="BJ18" s="88">
        <f>SUMIF('Headcount Summary'!$C$39:$C$49,"COGS",'Headcount Summary'!AZ$39:AZ$49)</f>
        <v>44291.926875000005</v>
      </c>
      <c r="BK18" s="88">
        <f>SUMIF('Headcount Summary'!$C$39:$C$49,"COGS",'Headcount Summary'!BA$39:BA$49)</f>
        <v>44291.926875000005</v>
      </c>
      <c r="BL18" s="88">
        <f>SUMIF('Headcount Summary'!$C$39:$C$49,"COGS",'Headcount Summary'!BB$39:BB$49)</f>
        <v>44291.926875000005</v>
      </c>
      <c r="BM18" s="88">
        <f>SUMIF('Headcount Summary'!$C$39:$C$49,"COGS",'Headcount Summary'!BC$39:BC$49)</f>
        <v>44291.926875000005</v>
      </c>
      <c r="BN18" s="88">
        <f>SUMIF('Headcount Summary'!$C$39:$C$49,"COGS",'Headcount Summary'!BD$39:BD$49)</f>
        <v>44291.926875000005</v>
      </c>
      <c r="BO18" s="88">
        <f>SUMIF('Headcount Summary'!$C$39:$C$49,"COGS",'Headcount Summary'!BE$39:BE$49)</f>
        <v>44291.926875000005</v>
      </c>
      <c r="BP18" s="88">
        <f>SUMIF('Headcount Summary'!$C$39:$C$49,"COGS",'Headcount Summary'!BF$39:BF$49)</f>
        <v>44291.926875000005</v>
      </c>
      <c r="BQ18" s="88">
        <f>SUMIF('Headcount Summary'!$C$39:$C$49,"COGS",'Headcount Summary'!BG$39:BG$49)</f>
        <v>44291.926875000005</v>
      </c>
      <c r="BR18" s="88">
        <f>SUMIF('Headcount Summary'!$C$39:$C$49,"COGS",'Headcount Summary'!BH$39:BH$49)</f>
        <v>44291.926875000005</v>
      </c>
      <c r="BS18" s="88">
        <f>SUMIF('Headcount Summary'!$C$39:$C$49,"COGS",'Headcount Summary'!BI$39:BI$49)</f>
        <v>44291.926875000005</v>
      </c>
      <c r="BT18" s="88">
        <f>SUMIF('Headcount Summary'!$C$39:$C$49,"COGS",'Headcount Summary'!BJ$39:BJ$49)</f>
        <v>44291.926875000005</v>
      </c>
      <c r="BU18" s="88">
        <f>SUMIF('Headcount Summary'!$C$39:$C$49,"COGS",'Headcount Summary'!BK$39:BK$49)</f>
        <v>44291.926875000005</v>
      </c>
      <c r="BV18" s="88">
        <f>SUMIF('Headcount Summary'!$C$39:$C$49,"COGS",'Headcount Summary'!BL$39:BL$49)</f>
        <v>46506.523218750001</v>
      </c>
      <c r="BW18" s="88">
        <f>SUMIF('Headcount Summary'!$C$39:$C$49,"COGS",'Headcount Summary'!BM$39:BM$49)</f>
        <v>46506.523218750001</v>
      </c>
      <c r="BX18" s="88">
        <f>SUMIF('Headcount Summary'!$C$39:$C$49,"COGS",'Headcount Summary'!BN$39:BN$49)</f>
        <v>46506.523218750001</v>
      </c>
      <c r="BY18" s="88">
        <f>SUMIF('Headcount Summary'!$C$39:$C$49,"COGS",'Headcount Summary'!BO$39:BO$49)</f>
        <v>46506.523218750001</v>
      </c>
      <c r="BZ18" s="88">
        <f>SUMIF('Headcount Summary'!$C$39:$C$49,"COGS",'Headcount Summary'!BP$39:BP$49)</f>
        <v>46506.523218750001</v>
      </c>
      <c r="CA18" s="88">
        <f>SUMIF('Headcount Summary'!$C$39:$C$49,"COGS",'Headcount Summary'!BQ$39:BQ$49)</f>
        <v>46506.523218750001</v>
      </c>
      <c r="CB18" s="88">
        <f>SUMIF('Headcount Summary'!$C$39:$C$49,"COGS",'Headcount Summary'!BR$39:BR$49)</f>
        <v>46506.523218750001</v>
      </c>
      <c r="CC18" s="88">
        <f>SUMIF('Headcount Summary'!$C$39:$C$49,"COGS",'Headcount Summary'!BS$39:BS$49)</f>
        <v>46506.523218750001</v>
      </c>
      <c r="CD18" s="88">
        <f>SUMIF('Headcount Summary'!$C$39:$C$49,"COGS",'Headcount Summary'!BT$39:BT$49)</f>
        <v>46506.523218750001</v>
      </c>
      <c r="CE18" s="88">
        <f>SUMIF('Headcount Summary'!$C$39:$C$49,"COGS",'Headcount Summary'!BU$39:BU$49)</f>
        <v>46506.523218750001</v>
      </c>
      <c r="CF18" s="88">
        <f>SUMIF('Headcount Summary'!$C$39:$C$49,"COGS",'Headcount Summary'!BV$39:BV$49)</f>
        <v>46506.523218750001</v>
      </c>
      <c r="CG18" s="88">
        <f>SUMIF('Headcount Summary'!$C$39:$C$49,"COGS",'Headcount Summary'!BW$39:BW$49)</f>
        <v>46506.523218750001</v>
      </c>
    </row>
    <row r="19" spans="2:85" x14ac:dyDescent="0.3">
      <c r="B19" s="84" t="s">
        <v>152</v>
      </c>
      <c r="C19" s="222">
        <f>INDEX('Standard COA'!$B$4:$D$108,MATCH(B19,'Standard COA'!$C$4:$C$108,0),1)</f>
        <v>502</v>
      </c>
      <c r="D19" s="84"/>
      <c r="E19" s="128">
        <v>0.25</v>
      </c>
      <c r="F19" s="84"/>
      <c r="G19" s="503">
        <f t="shared" ref="G19:G22" si="101">AVERAGE(N19:Y19)</f>
        <v>5169.1691666666675</v>
      </c>
      <c r="H19" s="503">
        <f t="shared" ref="H19:H22" si="102">AVERAGE(Z19:AK19)</f>
        <v>8451.4724999999999</v>
      </c>
      <c r="I19" s="129">
        <f t="shared" ref="I19" si="103">ROUND(H19+H19*$E19,-2)</f>
        <v>10600</v>
      </c>
      <c r="J19" s="129">
        <f t="shared" ref="J19:J22" si="104">ROUND(I19+I19*$E19,-2)</f>
        <v>13300</v>
      </c>
      <c r="K19" s="129">
        <f t="shared" ref="K19:K22" si="105">ROUND(J19+J19*$E19,-2)</f>
        <v>16600</v>
      </c>
      <c r="L19" s="129">
        <f t="shared" ref="L19:L22" si="106">ROUND(K19+K19*$E19,-2)</f>
        <v>20800</v>
      </c>
      <c r="M19" s="84"/>
      <c r="N19" s="88">
        <f>SUMIF(IS!$B:$B,'Model P&amp;L'!$B19,IS!D:D)+SUMIF('Cost Allocations'!$B:$B,'Model P&amp;L'!$B19,'Cost Allocations'!C:C)</f>
        <v>3770.68</v>
      </c>
      <c r="O19" s="88">
        <f>SUMIF(IS!$B:$B,'Model P&amp;L'!$B19,IS!E:E)+SUMIF('Cost Allocations'!$B:$B,'Model P&amp;L'!$B19,'Cost Allocations'!D:D)</f>
        <v>4792.76</v>
      </c>
      <c r="P19" s="88">
        <f>SUMIF(IS!$B:$B,'Model P&amp;L'!$B19,IS!F:F)+SUMIF('Cost Allocations'!$B:$B,'Model P&amp;L'!$B19,'Cost Allocations'!E:E)</f>
        <v>3905.31</v>
      </c>
      <c r="Q19" s="88">
        <f>SUMIF(IS!$B:$B,'Model P&amp;L'!$B19,IS!G:G)+SUMIF('Cost Allocations'!$B:$B,'Model P&amp;L'!$B19,'Cost Allocations'!F:F)</f>
        <v>4201.8</v>
      </c>
      <c r="R19" s="88">
        <f>SUMIF(IS!$B:$B,'Model P&amp;L'!$B19,IS!H:H)+SUMIF('Cost Allocations'!$B:$B,'Model P&amp;L'!$B19,'Cost Allocations'!G:G)</f>
        <v>4494.8500000000004</v>
      </c>
      <c r="S19" s="88">
        <f>SUMIF(IS!$B:$B,'Model P&amp;L'!$B19,IS!I:I)+SUMIF('Cost Allocations'!$B:$B,'Model P&amp;L'!$B19,'Cost Allocations'!H:H)</f>
        <v>8724.8700000000008</v>
      </c>
      <c r="T19" s="88">
        <f>SUMIF(IS!$B:$B,'Model P&amp;L'!$B19,IS!J:J)+SUMIF('Cost Allocations'!$B:$B,'Model P&amp;L'!$B19,'Cost Allocations'!I:I)</f>
        <v>4588.53</v>
      </c>
      <c r="U19" s="88">
        <f>SUMIF(IS!$B:$B,'Model P&amp;L'!$B19,IS!K:K)+SUMIF('Cost Allocations'!$B:$B,'Model P&amp;L'!$B19,'Cost Allocations'!J:J)</f>
        <v>4537.8999999999996</v>
      </c>
      <c r="V19" s="88">
        <f>SUMIF(IS!$B:$B,'Model P&amp;L'!$B19,IS!L:L)+SUMIF('Cost Allocations'!$B:$B,'Model P&amp;L'!$B19,'Cost Allocations'!K:K)</f>
        <v>3237.69</v>
      </c>
      <c r="W19" s="88">
        <f>SUMIF(IS!$B:$B,'Model P&amp;L'!$B19,IS!M:M)+SUMIF('Cost Allocations'!$B:$B,'Model P&amp;L'!$B19,'Cost Allocations'!L:L)</f>
        <v>7945.3</v>
      </c>
      <c r="X19" s="88">
        <f>SUMIF(IS!$B:$B,'Model P&amp;L'!$B19,IS!N:N)+SUMIF('Cost Allocations'!$B:$B,'Model P&amp;L'!$B19,'Cost Allocations'!M:M)</f>
        <v>5638.44</v>
      </c>
      <c r="Y19" s="88">
        <f>SUMIF(IS!$B:$B,'Model P&amp;L'!$B19,IS!O:O)+SUMIF('Cost Allocations'!$B:$B,'Model P&amp;L'!$B19,'Cost Allocations'!N:N)</f>
        <v>6191.9</v>
      </c>
      <c r="Z19" s="88">
        <f>SUMIF(IS!$B:$B,'Model P&amp;L'!$B19,IS!P:P)+SUMIF('Cost Allocations'!$B:$B,'Model P&amp;L'!$B19,'Cost Allocations'!O:O)</f>
        <v>7031.49</v>
      </c>
      <c r="AA19" s="88">
        <f>SUMIF(IS!$B:$B,'Model P&amp;L'!$B19,IS!Q:Q)+SUMIF('Cost Allocations'!$B:$B,'Model P&amp;L'!$B19,'Cost Allocations'!P:P)</f>
        <v>5978.45</v>
      </c>
      <c r="AB19" s="88">
        <f>SUMIF(IS!$B:$B,'Model P&amp;L'!$B19,IS!R:R)+SUMIF('Cost Allocations'!$B:$B,'Model P&amp;L'!$B19,'Cost Allocations'!Q:Q)</f>
        <v>6770.82</v>
      </c>
      <c r="AC19" s="88">
        <f>SUMIF(IS!$B:$B,'Model P&amp;L'!$B19,IS!S:S)+SUMIF('Cost Allocations'!$B:$B,'Model P&amp;L'!$B19,'Cost Allocations'!R:R)</f>
        <v>7368.04</v>
      </c>
      <c r="AD19" s="88">
        <f>SUMIF(IS!$B:$B,'Model P&amp;L'!$B19,IS!T:T)+SUMIF('Cost Allocations'!$B:$B,'Model P&amp;L'!$B19,'Cost Allocations'!S:S)</f>
        <v>6666.33</v>
      </c>
      <c r="AE19" s="88">
        <f>SUMIF(IS!$B:$B,'Model P&amp;L'!$B19,IS!U:U)+SUMIF('Cost Allocations'!$B:$B,'Model P&amp;L'!$B19,'Cost Allocations'!T:T)</f>
        <v>6523.02</v>
      </c>
      <c r="AF19" s="88">
        <f>SUMIF(IS!$B:$B,'Model P&amp;L'!$B19,IS!V:V)+SUMIF('Cost Allocations'!$B:$B,'Model P&amp;L'!$B19,'Cost Allocations'!U:U)</f>
        <v>13005.83</v>
      </c>
      <c r="AG19" s="88">
        <f>SUMIF(IS!$B:$B,'Model P&amp;L'!$B19,IS!W:W)+SUMIF('Cost Allocations'!$B:$B,'Model P&amp;L'!$B19,'Cost Allocations'!V:V)</f>
        <v>8761.7900000000009</v>
      </c>
      <c r="AH19" s="88">
        <f>SUMIF(IS!$B:$B,'Model P&amp;L'!$B19,IS!X:X)+SUMIF('Cost Allocations'!$B:$B,'Model P&amp;L'!$B19,'Cost Allocations'!W:W)</f>
        <v>9757.06</v>
      </c>
      <c r="AI19" s="88">
        <f>SUMIF(IS!$B:$B,'Model P&amp;L'!$B19,IS!Y:Y)+SUMIF('Cost Allocations'!$B:$B,'Model P&amp;L'!$B19,'Cost Allocations'!X:X)</f>
        <v>9343.86</v>
      </c>
      <c r="AJ19" s="88">
        <f>SUMIF(IS!$B:$B,'Model P&amp;L'!$B19,IS!Z:Z)+SUMIF('Cost Allocations'!$B:$B,'Model P&amp;L'!$B19,'Cost Allocations'!Y:Y)</f>
        <v>10140.31</v>
      </c>
      <c r="AK19" s="88">
        <f>SUMIF(IS!$B:$B,'Model P&amp;L'!$B19,IS!AA:AA)+SUMIF('Cost Allocations'!$B:$B,'Model P&amp;L'!$B19,'Cost Allocations'!Z:Z)</f>
        <v>10070.67</v>
      </c>
      <c r="AL19" s="88">
        <f>SUMIF(IS!$B:$B,'Model P&amp;L'!$B19,IS!AB:AB)+SUMIF('Cost Allocations'!$B:$B,'Model P&amp;L'!$B19,'Cost Allocations'!AA:AA)</f>
        <v>15334.26</v>
      </c>
      <c r="AM19" s="88">
        <f t="shared" ref="AM19:AO22" si="107">INDEX($G19:$M19,1,MATCH(AM$6,$G$9:$M$9,0)-1)+(INDEX($G19:$M19,1,MATCH(AM$6,$G$9:$M$9,0))-INDEX($G19:$M19,1,MATCH(AM$6,$G$9:$M$9,0)-1))*(AM$7/12)</f>
        <v>8809.5604166666672</v>
      </c>
      <c r="AN19" s="88">
        <f t="shared" si="107"/>
        <v>8988.604374999999</v>
      </c>
      <c r="AO19" s="88">
        <f t="shared" si="107"/>
        <v>9167.6483333333326</v>
      </c>
      <c r="AP19" s="88">
        <f t="shared" ref="AP19:BA22" si="108">INDEX($G19:$M19,1,MATCH(AP$6,$G$9:$M$9,0)-1)+(INDEX($G19:$M19,1,MATCH(AP$6,$G$9:$M$9,0))-INDEX($G19:$M19,1,MATCH(AP$6,$G$9:$M$9,0)-1))*(AP$7/12)</f>
        <v>9346.6922916666663</v>
      </c>
      <c r="AQ19" s="88">
        <f t="shared" si="108"/>
        <v>9525.7362499999999</v>
      </c>
      <c r="AR19" s="88">
        <f t="shared" si="108"/>
        <v>9704.7802083333336</v>
      </c>
      <c r="AS19" s="88">
        <f t="shared" si="108"/>
        <v>9883.8241666666672</v>
      </c>
      <c r="AT19" s="88">
        <f t="shared" si="108"/>
        <v>10062.868125000001</v>
      </c>
      <c r="AU19" s="88">
        <f t="shared" si="108"/>
        <v>10241.912083333333</v>
      </c>
      <c r="AV19" s="88">
        <f t="shared" si="108"/>
        <v>10420.956041666666</v>
      </c>
      <c r="AW19" s="88">
        <f t="shared" si="108"/>
        <v>10600</v>
      </c>
      <c r="AX19" s="88">
        <f t="shared" si="108"/>
        <v>10825</v>
      </c>
      <c r="AY19" s="88">
        <f t="shared" si="108"/>
        <v>11050</v>
      </c>
      <c r="AZ19" s="88">
        <f t="shared" si="108"/>
        <v>11275</v>
      </c>
      <c r="BA19" s="88">
        <f t="shared" si="108"/>
        <v>11500</v>
      </c>
      <c r="BB19" s="88">
        <f t="shared" ref="BB19:BK22" si="109">INDEX($G19:$M19,1,MATCH(BB$6,$G$9:$M$9,0)-1)+(INDEX($G19:$M19,1,MATCH(BB$6,$G$9:$M$9,0))-INDEX($G19:$M19,1,MATCH(BB$6,$G$9:$M$9,0)-1))*(BB$7/12)</f>
        <v>11725</v>
      </c>
      <c r="BC19" s="88">
        <f t="shared" si="109"/>
        <v>11950</v>
      </c>
      <c r="BD19" s="88">
        <f t="shared" si="109"/>
        <v>12175</v>
      </c>
      <c r="BE19" s="88">
        <f t="shared" si="109"/>
        <v>12400</v>
      </c>
      <c r="BF19" s="88">
        <f t="shared" si="109"/>
        <v>12625</v>
      </c>
      <c r="BG19" s="88">
        <f t="shared" si="109"/>
        <v>12850</v>
      </c>
      <c r="BH19" s="88">
        <f t="shared" si="109"/>
        <v>13075</v>
      </c>
      <c r="BI19" s="88">
        <f t="shared" si="109"/>
        <v>13300</v>
      </c>
      <c r="BJ19" s="88">
        <f t="shared" si="109"/>
        <v>13575</v>
      </c>
      <c r="BK19" s="88">
        <f t="shared" si="109"/>
        <v>13850</v>
      </c>
      <c r="BL19" s="88">
        <f t="shared" ref="BL19:BU22" si="110">INDEX($G19:$M19,1,MATCH(BL$6,$G$9:$M$9,0)-1)+(INDEX($G19:$M19,1,MATCH(BL$6,$G$9:$M$9,0))-INDEX($G19:$M19,1,MATCH(BL$6,$G$9:$M$9,0)-1))*(BL$7/12)</f>
        <v>14125</v>
      </c>
      <c r="BM19" s="88">
        <f t="shared" si="110"/>
        <v>14400</v>
      </c>
      <c r="BN19" s="88">
        <f t="shared" si="110"/>
        <v>14675</v>
      </c>
      <c r="BO19" s="88">
        <f t="shared" si="110"/>
        <v>14950</v>
      </c>
      <c r="BP19" s="88">
        <f t="shared" si="110"/>
        <v>15225</v>
      </c>
      <c r="BQ19" s="88">
        <f t="shared" si="110"/>
        <v>15500</v>
      </c>
      <c r="BR19" s="88">
        <f t="shared" si="110"/>
        <v>15775</v>
      </c>
      <c r="BS19" s="88">
        <f t="shared" si="110"/>
        <v>16050</v>
      </c>
      <c r="BT19" s="88">
        <f t="shared" si="110"/>
        <v>16325</v>
      </c>
      <c r="BU19" s="88">
        <f t="shared" si="110"/>
        <v>16600</v>
      </c>
      <c r="BV19" s="88">
        <f t="shared" ref="BV19:CG22" si="111">INDEX($G19:$M19,1,MATCH(BV$6,$G$9:$M$9,0)-1)+(INDEX($G19:$M19,1,MATCH(BV$6,$G$9:$M$9,0))-INDEX($G19:$M19,1,MATCH(BV$6,$G$9:$M$9,0)-1))*(BV$7/12)</f>
        <v>16950</v>
      </c>
      <c r="BW19" s="88">
        <f t="shared" si="111"/>
        <v>17300</v>
      </c>
      <c r="BX19" s="88">
        <f t="shared" si="111"/>
        <v>17650</v>
      </c>
      <c r="BY19" s="88">
        <f t="shared" si="111"/>
        <v>18000</v>
      </c>
      <c r="BZ19" s="88">
        <f t="shared" si="111"/>
        <v>18350</v>
      </c>
      <c r="CA19" s="88">
        <f t="shared" si="111"/>
        <v>18700</v>
      </c>
      <c r="CB19" s="88">
        <f t="shared" si="111"/>
        <v>19050</v>
      </c>
      <c r="CC19" s="88">
        <f t="shared" si="111"/>
        <v>19400</v>
      </c>
      <c r="CD19" s="88">
        <f t="shared" si="111"/>
        <v>19750</v>
      </c>
      <c r="CE19" s="88">
        <f t="shared" si="111"/>
        <v>20100</v>
      </c>
      <c r="CF19" s="88">
        <f t="shared" si="111"/>
        <v>20450</v>
      </c>
      <c r="CG19" s="88">
        <f t="shared" si="111"/>
        <v>20800</v>
      </c>
    </row>
    <row r="20" spans="2:85" x14ac:dyDescent="0.3">
      <c r="B20" s="84" t="s">
        <v>153</v>
      </c>
      <c r="C20" s="222">
        <f>INDEX('Standard COA'!$B$4:$D$108,MATCH(B20,'Standard COA'!$C$4:$C$108,0),1)</f>
        <v>503</v>
      </c>
      <c r="D20" s="84"/>
      <c r="E20" s="128">
        <v>0</v>
      </c>
      <c r="F20" s="84"/>
      <c r="G20" s="503">
        <f t="shared" si="101"/>
        <v>0</v>
      </c>
      <c r="H20" s="503">
        <f t="shared" si="102"/>
        <v>0</v>
      </c>
      <c r="I20" s="129">
        <f t="shared" ref="I20" si="112">ROUND(H20+H20*$E20,-2)</f>
        <v>0</v>
      </c>
      <c r="J20" s="129">
        <f t="shared" si="104"/>
        <v>0</v>
      </c>
      <c r="K20" s="129">
        <f t="shared" si="105"/>
        <v>0</v>
      </c>
      <c r="L20" s="129">
        <f t="shared" si="106"/>
        <v>0</v>
      </c>
      <c r="M20" s="84"/>
      <c r="N20" s="88">
        <f>SUMIF(IS!$B:$B,'Model P&amp;L'!$B20,IS!D:D)+SUMIF('Cost Allocations'!$B:$B,'Model P&amp;L'!$B20,'Cost Allocations'!C:C)</f>
        <v>0</v>
      </c>
      <c r="O20" s="88">
        <f>SUMIF(IS!$B:$B,'Model P&amp;L'!$B20,IS!E:E)+SUMIF('Cost Allocations'!$B:$B,'Model P&amp;L'!$B20,'Cost Allocations'!D:D)</f>
        <v>0</v>
      </c>
      <c r="P20" s="88">
        <f>SUMIF(IS!$B:$B,'Model P&amp;L'!$B20,IS!F:F)+SUMIF('Cost Allocations'!$B:$B,'Model P&amp;L'!$B20,'Cost Allocations'!E:E)</f>
        <v>0</v>
      </c>
      <c r="Q20" s="88">
        <f>SUMIF(IS!$B:$B,'Model P&amp;L'!$B20,IS!G:G)+SUMIF('Cost Allocations'!$B:$B,'Model P&amp;L'!$B20,'Cost Allocations'!F:F)</f>
        <v>0</v>
      </c>
      <c r="R20" s="88">
        <f>SUMIF(IS!$B:$B,'Model P&amp;L'!$B20,IS!H:H)+SUMIF('Cost Allocations'!$B:$B,'Model P&amp;L'!$B20,'Cost Allocations'!G:G)</f>
        <v>0</v>
      </c>
      <c r="S20" s="88">
        <f>SUMIF(IS!$B:$B,'Model P&amp;L'!$B20,IS!I:I)+SUMIF('Cost Allocations'!$B:$B,'Model P&amp;L'!$B20,'Cost Allocations'!H:H)</f>
        <v>0</v>
      </c>
      <c r="T20" s="88">
        <f>SUMIF(IS!$B:$B,'Model P&amp;L'!$B20,IS!J:J)+SUMIF('Cost Allocations'!$B:$B,'Model P&amp;L'!$B20,'Cost Allocations'!I:I)</f>
        <v>0</v>
      </c>
      <c r="U20" s="88">
        <f>SUMIF(IS!$B:$B,'Model P&amp;L'!$B20,IS!K:K)+SUMIF('Cost Allocations'!$B:$B,'Model P&amp;L'!$B20,'Cost Allocations'!J:J)</f>
        <v>0</v>
      </c>
      <c r="V20" s="88">
        <f>SUMIF(IS!$B:$B,'Model P&amp;L'!$B20,IS!L:L)+SUMIF('Cost Allocations'!$B:$B,'Model P&amp;L'!$B20,'Cost Allocations'!K:K)</f>
        <v>0</v>
      </c>
      <c r="W20" s="88">
        <f>SUMIF(IS!$B:$B,'Model P&amp;L'!$B20,IS!M:M)+SUMIF('Cost Allocations'!$B:$B,'Model P&amp;L'!$B20,'Cost Allocations'!L:L)</f>
        <v>0</v>
      </c>
      <c r="X20" s="88">
        <f>SUMIF(IS!$B:$B,'Model P&amp;L'!$B20,IS!N:N)+SUMIF('Cost Allocations'!$B:$B,'Model P&amp;L'!$B20,'Cost Allocations'!M:M)</f>
        <v>0</v>
      </c>
      <c r="Y20" s="88">
        <f>SUMIF(IS!$B:$B,'Model P&amp;L'!$B20,IS!O:O)+SUMIF('Cost Allocations'!$B:$B,'Model P&amp;L'!$B20,'Cost Allocations'!N:N)</f>
        <v>0</v>
      </c>
      <c r="Z20" s="88">
        <f>SUMIF(IS!$B:$B,'Model P&amp;L'!$B20,IS!P:P)+SUMIF('Cost Allocations'!$B:$B,'Model P&amp;L'!$B20,'Cost Allocations'!O:O)</f>
        <v>0</v>
      </c>
      <c r="AA20" s="88">
        <f>SUMIF(IS!$B:$B,'Model P&amp;L'!$B20,IS!Q:Q)+SUMIF('Cost Allocations'!$B:$B,'Model P&amp;L'!$B20,'Cost Allocations'!P:P)</f>
        <v>0</v>
      </c>
      <c r="AB20" s="88">
        <f>SUMIF(IS!$B:$B,'Model P&amp;L'!$B20,IS!R:R)+SUMIF('Cost Allocations'!$B:$B,'Model P&amp;L'!$B20,'Cost Allocations'!Q:Q)</f>
        <v>0</v>
      </c>
      <c r="AC20" s="88">
        <f>SUMIF(IS!$B:$B,'Model P&amp;L'!$B20,IS!S:S)+SUMIF('Cost Allocations'!$B:$B,'Model P&amp;L'!$B20,'Cost Allocations'!R:R)</f>
        <v>0</v>
      </c>
      <c r="AD20" s="88">
        <f>SUMIF(IS!$B:$B,'Model P&amp;L'!$B20,IS!T:T)+SUMIF('Cost Allocations'!$B:$B,'Model P&amp;L'!$B20,'Cost Allocations'!S:S)</f>
        <v>0</v>
      </c>
      <c r="AE20" s="88">
        <f>SUMIF(IS!$B:$B,'Model P&amp;L'!$B20,IS!U:U)+SUMIF('Cost Allocations'!$B:$B,'Model P&amp;L'!$B20,'Cost Allocations'!T:T)</f>
        <v>0</v>
      </c>
      <c r="AF20" s="88">
        <f>SUMIF(IS!$B:$B,'Model P&amp;L'!$B20,IS!V:V)+SUMIF('Cost Allocations'!$B:$B,'Model P&amp;L'!$B20,'Cost Allocations'!U:U)</f>
        <v>0</v>
      </c>
      <c r="AG20" s="88">
        <f>SUMIF(IS!$B:$B,'Model P&amp;L'!$B20,IS!W:W)+SUMIF('Cost Allocations'!$B:$B,'Model P&amp;L'!$B20,'Cost Allocations'!V:V)</f>
        <v>0</v>
      </c>
      <c r="AH20" s="88">
        <f>SUMIF(IS!$B:$B,'Model P&amp;L'!$B20,IS!X:X)+SUMIF('Cost Allocations'!$B:$B,'Model P&amp;L'!$B20,'Cost Allocations'!W:W)</f>
        <v>0</v>
      </c>
      <c r="AI20" s="88">
        <f>SUMIF(IS!$B:$B,'Model P&amp;L'!$B20,IS!Y:Y)+SUMIF('Cost Allocations'!$B:$B,'Model P&amp;L'!$B20,'Cost Allocations'!X:X)</f>
        <v>0</v>
      </c>
      <c r="AJ20" s="88">
        <f>SUMIF(IS!$B:$B,'Model P&amp;L'!$B20,IS!Z:Z)+SUMIF('Cost Allocations'!$B:$B,'Model P&amp;L'!$B20,'Cost Allocations'!Y:Y)</f>
        <v>0</v>
      </c>
      <c r="AK20" s="88">
        <f>SUMIF(IS!$B:$B,'Model P&amp;L'!$B20,IS!AA:AA)+SUMIF('Cost Allocations'!$B:$B,'Model P&amp;L'!$B20,'Cost Allocations'!Z:Z)</f>
        <v>0</v>
      </c>
      <c r="AL20" s="88">
        <f>SUMIF(IS!$B:$B,'Model P&amp;L'!$B20,IS!AB:AB)+SUMIF('Cost Allocations'!$B:$B,'Model P&amp;L'!$B20,'Cost Allocations'!AA:AA)</f>
        <v>0</v>
      </c>
      <c r="AM20" s="88">
        <f t="shared" si="107"/>
        <v>0</v>
      </c>
      <c r="AN20" s="88">
        <f t="shared" si="107"/>
        <v>0</v>
      </c>
      <c r="AO20" s="88">
        <f t="shared" si="107"/>
        <v>0</v>
      </c>
      <c r="AP20" s="88">
        <f t="shared" si="108"/>
        <v>0</v>
      </c>
      <c r="AQ20" s="88">
        <f t="shared" si="108"/>
        <v>0</v>
      </c>
      <c r="AR20" s="88">
        <f t="shared" si="108"/>
        <v>0</v>
      </c>
      <c r="AS20" s="88">
        <f t="shared" si="108"/>
        <v>0</v>
      </c>
      <c r="AT20" s="88">
        <f t="shared" si="108"/>
        <v>0</v>
      </c>
      <c r="AU20" s="88">
        <f t="shared" si="108"/>
        <v>0</v>
      </c>
      <c r="AV20" s="88">
        <f t="shared" si="108"/>
        <v>0</v>
      </c>
      <c r="AW20" s="88">
        <f t="shared" si="108"/>
        <v>0</v>
      </c>
      <c r="AX20" s="88">
        <f t="shared" si="108"/>
        <v>0</v>
      </c>
      <c r="AY20" s="88">
        <f t="shared" si="108"/>
        <v>0</v>
      </c>
      <c r="AZ20" s="88">
        <f t="shared" si="108"/>
        <v>0</v>
      </c>
      <c r="BA20" s="88">
        <f t="shared" si="108"/>
        <v>0</v>
      </c>
      <c r="BB20" s="88">
        <f t="shared" si="109"/>
        <v>0</v>
      </c>
      <c r="BC20" s="88">
        <f t="shared" si="109"/>
        <v>0</v>
      </c>
      <c r="BD20" s="88">
        <f t="shared" si="109"/>
        <v>0</v>
      </c>
      <c r="BE20" s="88">
        <f t="shared" si="109"/>
        <v>0</v>
      </c>
      <c r="BF20" s="88">
        <f t="shared" si="109"/>
        <v>0</v>
      </c>
      <c r="BG20" s="88">
        <f t="shared" si="109"/>
        <v>0</v>
      </c>
      <c r="BH20" s="88">
        <f t="shared" si="109"/>
        <v>0</v>
      </c>
      <c r="BI20" s="88">
        <f t="shared" si="109"/>
        <v>0</v>
      </c>
      <c r="BJ20" s="88">
        <f t="shared" si="109"/>
        <v>0</v>
      </c>
      <c r="BK20" s="88">
        <f t="shared" si="109"/>
        <v>0</v>
      </c>
      <c r="BL20" s="88">
        <f t="shared" si="110"/>
        <v>0</v>
      </c>
      <c r="BM20" s="88">
        <f t="shared" si="110"/>
        <v>0</v>
      </c>
      <c r="BN20" s="88">
        <f t="shared" si="110"/>
        <v>0</v>
      </c>
      <c r="BO20" s="88">
        <f t="shared" si="110"/>
        <v>0</v>
      </c>
      <c r="BP20" s="88">
        <f t="shared" si="110"/>
        <v>0</v>
      </c>
      <c r="BQ20" s="88">
        <f t="shared" si="110"/>
        <v>0</v>
      </c>
      <c r="BR20" s="88">
        <f t="shared" si="110"/>
        <v>0</v>
      </c>
      <c r="BS20" s="88">
        <f t="shared" si="110"/>
        <v>0</v>
      </c>
      <c r="BT20" s="88">
        <f t="shared" si="110"/>
        <v>0</v>
      </c>
      <c r="BU20" s="88">
        <f t="shared" si="110"/>
        <v>0</v>
      </c>
      <c r="BV20" s="88">
        <f t="shared" si="111"/>
        <v>0</v>
      </c>
      <c r="BW20" s="88">
        <f t="shared" si="111"/>
        <v>0</v>
      </c>
      <c r="BX20" s="88">
        <f t="shared" si="111"/>
        <v>0</v>
      </c>
      <c r="BY20" s="88">
        <f t="shared" si="111"/>
        <v>0</v>
      </c>
      <c r="BZ20" s="88">
        <f t="shared" si="111"/>
        <v>0</v>
      </c>
      <c r="CA20" s="88">
        <f t="shared" si="111"/>
        <v>0</v>
      </c>
      <c r="CB20" s="88">
        <f t="shared" si="111"/>
        <v>0</v>
      </c>
      <c r="CC20" s="88">
        <f t="shared" si="111"/>
        <v>0</v>
      </c>
      <c r="CD20" s="88">
        <f t="shared" si="111"/>
        <v>0</v>
      </c>
      <c r="CE20" s="88">
        <f t="shared" si="111"/>
        <v>0</v>
      </c>
      <c r="CF20" s="88">
        <f t="shared" si="111"/>
        <v>0</v>
      </c>
      <c r="CG20" s="88">
        <f t="shared" si="111"/>
        <v>0</v>
      </c>
    </row>
    <row r="21" spans="2:85" hidden="1" outlineLevel="1" x14ac:dyDescent="0.3">
      <c r="B21" s="84" t="s">
        <v>154</v>
      </c>
      <c r="C21" s="222">
        <f>INDEX('Standard COA'!$B$4:$D$108,MATCH(B21,'Standard COA'!$C$4:$C$108,0),1)</f>
        <v>504</v>
      </c>
      <c r="D21" s="84"/>
      <c r="E21" s="128">
        <v>0</v>
      </c>
      <c r="F21" s="84"/>
      <c r="G21" s="503">
        <f t="shared" si="101"/>
        <v>0</v>
      </c>
      <c r="H21" s="503">
        <f t="shared" si="102"/>
        <v>0</v>
      </c>
      <c r="I21" s="129">
        <f t="shared" ref="I21" si="113">ROUND(H21+H21*$E21,-2)</f>
        <v>0</v>
      </c>
      <c r="J21" s="129">
        <f t="shared" si="104"/>
        <v>0</v>
      </c>
      <c r="K21" s="129">
        <f t="shared" si="105"/>
        <v>0</v>
      </c>
      <c r="L21" s="129">
        <f t="shared" si="106"/>
        <v>0</v>
      </c>
      <c r="M21" s="84"/>
      <c r="N21" s="88">
        <f>SUMIF(IS!$B:$B,'Model P&amp;L'!$B21,IS!D:D)+SUMIF('Cost Allocations'!$B:$B,'Model P&amp;L'!$B21,'Cost Allocations'!C:C)</f>
        <v>0</v>
      </c>
      <c r="O21" s="88">
        <f>SUMIF(IS!$B:$B,'Model P&amp;L'!$B21,IS!E:E)+SUMIF('Cost Allocations'!$B:$B,'Model P&amp;L'!$B21,'Cost Allocations'!D:D)</f>
        <v>0</v>
      </c>
      <c r="P21" s="88">
        <f>SUMIF(IS!$B:$B,'Model P&amp;L'!$B21,IS!F:F)+SUMIF('Cost Allocations'!$B:$B,'Model P&amp;L'!$B21,'Cost Allocations'!E:E)</f>
        <v>0</v>
      </c>
      <c r="Q21" s="88">
        <f>SUMIF(IS!$B:$B,'Model P&amp;L'!$B21,IS!G:G)+SUMIF('Cost Allocations'!$B:$B,'Model P&amp;L'!$B21,'Cost Allocations'!F:F)</f>
        <v>0</v>
      </c>
      <c r="R21" s="88">
        <f>SUMIF(IS!$B:$B,'Model P&amp;L'!$B21,IS!H:H)+SUMIF('Cost Allocations'!$B:$B,'Model P&amp;L'!$B21,'Cost Allocations'!G:G)</f>
        <v>0</v>
      </c>
      <c r="S21" s="88">
        <f>SUMIF(IS!$B:$B,'Model P&amp;L'!$B21,IS!I:I)+SUMIF('Cost Allocations'!$B:$B,'Model P&amp;L'!$B21,'Cost Allocations'!H:H)</f>
        <v>0</v>
      </c>
      <c r="T21" s="88">
        <f>SUMIF(IS!$B:$B,'Model P&amp;L'!$B21,IS!J:J)+SUMIF('Cost Allocations'!$B:$B,'Model P&amp;L'!$B21,'Cost Allocations'!I:I)</f>
        <v>0</v>
      </c>
      <c r="U21" s="88">
        <f>SUMIF(IS!$B:$B,'Model P&amp;L'!$B21,IS!K:K)+SUMIF('Cost Allocations'!$B:$B,'Model P&amp;L'!$B21,'Cost Allocations'!J:J)</f>
        <v>0</v>
      </c>
      <c r="V21" s="88">
        <f>SUMIF(IS!$B:$B,'Model P&amp;L'!$B21,IS!L:L)+SUMIF('Cost Allocations'!$B:$B,'Model P&amp;L'!$B21,'Cost Allocations'!K:K)</f>
        <v>0</v>
      </c>
      <c r="W21" s="88">
        <f>SUMIF(IS!$B:$B,'Model P&amp;L'!$B21,IS!M:M)+SUMIF('Cost Allocations'!$B:$B,'Model P&amp;L'!$B21,'Cost Allocations'!L:L)</f>
        <v>0</v>
      </c>
      <c r="X21" s="88">
        <f>SUMIF(IS!$B:$B,'Model P&amp;L'!$B21,IS!N:N)+SUMIF('Cost Allocations'!$B:$B,'Model P&amp;L'!$B21,'Cost Allocations'!M:M)</f>
        <v>0</v>
      </c>
      <c r="Y21" s="88">
        <f>SUMIF(IS!$B:$B,'Model P&amp;L'!$B21,IS!O:O)+SUMIF('Cost Allocations'!$B:$B,'Model P&amp;L'!$B21,'Cost Allocations'!N:N)</f>
        <v>0</v>
      </c>
      <c r="Z21" s="88">
        <f>SUMIF(IS!$B:$B,'Model P&amp;L'!$B21,IS!P:P)+SUMIF('Cost Allocations'!$B:$B,'Model P&amp;L'!$B21,'Cost Allocations'!O:O)</f>
        <v>0</v>
      </c>
      <c r="AA21" s="88">
        <f>SUMIF(IS!$B:$B,'Model P&amp;L'!$B21,IS!Q:Q)+SUMIF('Cost Allocations'!$B:$B,'Model P&amp;L'!$B21,'Cost Allocations'!P:P)</f>
        <v>0</v>
      </c>
      <c r="AB21" s="88">
        <f>SUMIF(IS!$B:$B,'Model P&amp;L'!$B21,IS!R:R)+SUMIF('Cost Allocations'!$B:$B,'Model P&amp;L'!$B21,'Cost Allocations'!Q:Q)</f>
        <v>0</v>
      </c>
      <c r="AC21" s="88">
        <f>SUMIF(IS!$B:$B,'Model P&amp;L'!$B21,IS!S:S)+SUMIF('Cost Allocations'!$B:$B,'Model P&amp;L'!$B21,'Cost Allocations'!R:R)</f>
        <v>0</v>
      </c>
      <c r="AD21" s="88">
        <f>SUMIF(IS!$B:$B,'Model P&amp;L'!$B21,IS!T:T)+SUMIF('Cost Allocations'!$B:$B,'Model P&amp;L'!$B21,'Cost Allocations'!S:S)</f>
        <v>0</v>
      </c>
      <c r="AE21" s="88">
        <f>SUMIF(IS!$B:$B,'Model P&amp;L'!$B21,IS!U:U)+SUMIF('Cost Allocations'!$B:$B,'Model P&amp;L'!$B21,'Cost Allocations'!T:T)</f>
        <v>0</v>
      </c>
      <c r="AF21" s="88">
        <f>SUMIF(IS!$B:$B,'Model P&amp;L'!$B21,IS!V:V)+SUMIF('Cost Allocations'!$B:$B,'Model P&amp;L'!$B21,'Cost Allocations'!U:U)</f>
        <v>0</v>
      </c>
      <c r="AG21" s="88">
        <f>SUMIF(IS!$B:$B,'Model P&amp;L'!$B21,IS!W:W)+SUMIF('Cost Allocations'!$B:$B,'Model P&amp;L'!$B21,'Cost Allocations'!V:V)</f>
        <v>0</v>
      </c>
      <c r="AH21" s="88">
        <f>SUMIF(IS!$B:$B,'Model P&amp;L'!$B21,IS!X:X)+SUMIF('Cost Allocations'!$B:$B,'Model P&amp;L'!$B21,'Cost Allocations'!W:W)</f>
        <v>0</v>
      </c>
      <c r="AI21" s="88">
        <f>SUMIF(IS!$B:$B,'Model P&amp;L'!$B21,IS!Y:Y)+SUMIF('Cost Allocations'!$B:$B,'Model P&amp;L'!$B21,'Cost Allocations'!X:X)</f>
        <v>0</v>
      </c>
      <c r="AJ21" s="88">
        <f>SUMIF(IS!$B:$B,'Model P&amp;L'!$B21,IS!Z:Z)+SUMIF('Cost Allocations'!$B:$B,'Model P&amp;L'!$B21,'Cost Allocations'!Y:Y)</f>
        <v>0</v>
      </c>
      <c r="AK21" s="88">
        <f>SUMIF(IS!$B:$B,'Model P&amp;L'!$B21,IS!AA:AA)+SUMIF('Cost Allocations'!$B:$B,'Model P&amp;L'!$B21,'Cost Allocations'!Z:Z)</f>
        <v>0</v>
      </c>
      <c r="AL21" s="88">
        <f>SUMIF(IS!$B:$B,'Model P&amp;L'!$B21,IS!AB:AB)+SUMIF('Cost Allocations'!$B:$B,'Model P&amp;L'!$B21,'Cost Allocations'!AA:AA)</f>
        <v>0</v>
      </c>
      <c r="AM21" s="88">
        <f t="shared" si="107"/>
        <v>0</v>
      </c>
      <c r="AN21" s="88">
        <f t="shared" si="107"/>
        <v>0</v>
      </c>
      <c r="AO21" s="88">
        <f t="shared" si="107"/>
        <v>0</v>
      </c>
      <c r="AP21" s="88">
        <f t="shared" si="108"/>
        <v>0</v>
      </c>
      <c r="AQ21" s="88">
        <f t="shared" si="108"/>
        <v>0</v>
      </c>
      <c r="AR21" s="88">
        <f t="shared" si="108"/>
        <v>0</v>
      </c>
      <c r="AS21" s="88">
        <f t="shared" si="108"/>
        <v>0</v>
      </c>
      <c r="AT21" s="88">
        <f t="shared" si="108"/>
        <v>0</v>
      </c>
      <c r="AU21" s="88">
        <f t="shared" si="108"/>
        <v>0</v>
      </c>
      <c r="AV21" s="88">
        <f t="shared" si="108"/>
        <v>0</v>
      </c>
      <c r="AW21" s="88">
        <f t="shared" si="108"/>
        <v>0</v>
      </c>
      <c r="AX21" s="88">
        <f t="shared" si="108"/>
        <v>0</v>
      </c>
      <c r="AY21" s="88">
        <f t="shared" si="108"/>
        <v>0</v>
      </c>
      <c r="AZ21" s="88">
        <f t="shared" si="108"/>
        <v>0</v>
      </c>
      <c r="BA21" s="88">
        <f t="shared" si="108"/>
        <v>0</v>
      </c>
      <c r="BB21" s="88">
        <f t="shared" si="109"/>
        <v>0</v>
      </c>
      <c r="BC21" s="88">
        <f t="shared" si="109"/>
        <v>0</v>
      </c>
      <c r="BD21" s="88">
        <f t="shared" si="109"/>
        <v>0</v>
      </c>
      <c r="BE21" s="88">
        <f t="shared" si="109"/>
        <v>0</v>
      </c>
      <c r="BF21" s="88">
        <f t="shared" si="109"/>
        <v>0</v>
      </c>
      <c r="BG21" s="88">
        <f t="shared" si="109"/>
        <v>0</v>
      </c>
      <c r="BH21" s="88">
        <f t="shared" si="109"/>
        <v>0</v>
      </c>
      <c r="BI21" s="88">
        <f t="shared" si="109"/>
        <v>0</v>
      </c>
      <c r="BJ21" s="88">
        <f t="shared" si="109"/>
        <v>0</v>
      </c>
      <c r="BK21" s="88">
        <f t="shared" si="109"/>
        <v>0</v>
      </c>
      <c r="BL21" s="88">
        <f t="shared" si="110"/>
        <v>0</v>
      </c>
      <c r="BM21" s="88">
        <f t="shared" si="110"/>
        <v>0</v>
      </c>
      <c r="BN21" s="88">
        <f t="shared" si="110"/>
        <v>0</v>
      </c>
      <c r="BO21" s="88">
        <f t="shared" si="110"/>
        <v>0</v>
      </c>
      <c r="BP21" s="88">
        <f t="shared" si="110"/>
        <v>0</v>
      </c>
      <c r="BQ21" s="88">
        <f t="shared" si="110"/>
        <v>0</v>
      </c>
      <c r="BR21" s="88">
        <f t="shared" si="110"/>
        <v>0</v>
      </c>
      <c r="BS21" s="88">
        <f t="shared" si="110"/>
        <v>0</v>
      </c>
      <c r="BT21" s="88">
        <f t="shared" si="110"/>
        <v>0</v>
      </c>
      <c r="BU21" s="88">
        <f t="shared" si="110"/>
        <v>0</v>
      </c>
      <c r="BV21" s="88">
        <f t="shared" si="111"/>
        <v>0</v>
      </c>
      <c r="BW21" s="88">
        <f t="shared" si="111"/>
        <v>0</v>
      </c>
      <c r="BX21" s="88">
        <f t="shared" si="111"/>
        <v>0</v>
      </c>
      <c r="BY21" s="88">
        <f t="shared" si="111"/>
        <v>0</v>
      </c>
      <c r="BZ21" s="88">
        <f t="shared" si="111"/>
        <v>0</v>
      </c>
      <c r="CA21" s="88">
        <f t="shared" si="111"/>
        <v>0</v>
      </c>
      <c r="CB21" s="88">
        <f t="shared" si="111"/>
        <v>0</v>
      </c>
      <c r="CC21" s="88">
        <f t="shared" si="111"/>
        <v>0</v>
      </c>
      <c r="CD21" s="88">
        <f t="shared" si="111"/>
        <v>0</v>
      </c>
      <c r="CE21" s="88">
        <f t="shared" si="111"/>
        <v>0</v>
      </c>
      <c r="CF21" s="88">
        <f t="shared" si="111"/>
        <v>0</v>
      </c>
      <c r="CG21" s="88">
        <f t="shared" si="111"/>
        <v>0</v>
      </c>
    </row>
    <row r="22" spans="2:85" hidden="1" outlineLevel="1" x14ac:dyDescent="0.3">
      <c r="B22" s="84" t="s">
        <v>155</v>
      </c>
      <c r="C22" s="222">
        <f>INDEX('Standard COA'!$B$4:$D$108,MATCH(B22,'Standard COA'!$C$4:$C$108,0),1)</f>
        <v>509</v>
      </c>
      <c r="D22" s="84"/>
      <c r="E22" s="128">
        <v>0</v>
      </c>
      <c r="F22" s="84"/>
      <c r="G22" s="503">
        <f t="shared" si="101"/>
        <v>0</v>
      </c>
      <c r="H22" s="503">
        <f t="shared" si="102"/>
        <v>0</v>
      </c>
      <c r="I22" s="129">
        <f t="shared" ref="I22" si="114">ROUND(H22+H22*$E22,-2)</f>
        <v>0</v>
      </c>
      <c r="J22" s="129">
        <f t="shared" si="104"/>
        <v>0</v>
      </c>
      <c r="K22" s="129">
        <f t="shared" si="105"/>
        <v>0</v>
      </c>
      <c r="L22" s="129">
        <f t="shared" si="106"/>
        <v>0</v>
      </c>
      <c r="M22" s="84"/>
      <c r="N22" s="88">
        <f>SUMIF(IS!$B:$B,'Model P&amp;L'!$B22,IS!D:D)+SUMIF('Cost Allocations'!$B:$B,'Model P&amp;L'!$B22,'Cost Allocations'!C:C)</f>
        <v>0</v>
      </c>
      <c r="O22" s="88">
        <f>SUMIF(IS!$B:$B,'Model P&amp;L'!$B22,IS!E:E)+SUMIF('Cost Allocations'!$B:$B,'Model P&amp;L'!$B22,'Cost Allocations'!D:D)</f>
        <v>0</v>
      </c>
      <c r="P22" s="88">
        <f>SUMIF(IS!$B:$B,'Model P&amp;L'!$B22,IS!F:F)+SUMIF('Cost Allocations'!$B:$B,'Model P&amp;L'!$B22,'Cost Allocations'!E:E)</f>
        <v>0</v>
      </c>
      <c r="Q22" s="88">
        <f>SUMIF(IS!$B:$B,'Model P&amp;L'!$B22,IS!G:G)+SUMIF('Cost Allocations'!$B:$B,'Model P&amp;L'!$B22,'Cost Allocations'!F:F)</f>
        <v>0</v>
      </c>
      <c r="R22" s="88">
        <f>SUMIF(IS!$B:$B,'Model P&amp;L'!$B22,IS!H:H)+SUMIF('Cost Allocations'!$B:$B,'Model P&amp;L'!$B22,'Cost Allocations'!G:G)</f>
        <v>0</v>
      </c>
      <c r="S22" s="88">
        <f>SUMIF(IS!$B:$B,'Model P&amp;L'!$B22,IS!I:I)+SUMIF('Cost Allocations'!$B:$B,'Model P&amp;L'!$B22,'Cost Allocations'!H:H)</f>
        <v>0</v>
      </c>
      <c r="T22" s="88">
        <f>SUMIF(IS!$B:$B,'Model P&amp;L'!$B22,IS!J:J)+SUMIF('Cost Allocations'!$B:$B,'Model P&amp;L'!$B22,'Cost Allocations'!I:I)</f>
        <v>0</v>
      </c>
      <c r="U22" s="88">
        <f>SUMIF(IS!$B:$B,'Model P&amp;L'!$B22,IS!K:K)+SUMIF('Cost Allocations'!$B:$B,'Model P&amp;L'!$B22,'Cost Allocations'!J:J)</f>
        <v>0</v>
      </c>
      <c r="V22" s="88">
        <f>SUMIF(IS!$B:$B,'Model P&amp;L'!$B22,IS!L:L)+SUMIF('Cost Allocations'!$B:$B,'Model P&amp;L'!$B22,'Cost Allocations'!K:K)</f>
        <v>0</v>
      </c>
      <c r="W22" s="88">
        <f>SUMIF(IS!$B:$B,'Model P&amp;L'!$B22,IS!M:M)+SUMIF('Cost Allocations'!$B:$B,'Model P&amp;L'!$B22,'Cost Allocations'!L:L)</f>
        <v>0</v>
      </c>
      <c r="X22" s="88">
        <f>SUMIF(IS!$B:$B,'Model P&amp;L'!$B22,IS!N:N)+SUMIF('Cost Allocations'!$B:$B,'Model P&amp;L'!$B22,'Cost Allocations'!M:M)</f>
        <v>0</v>
      </c>
      <c r="Y22" s="88">
        <f>SUMIF(IS!$B:$B,'Model P&amp;L'!$B22,IS!O:O)+SUMIF('Cost Allocations'!$B:$B,'Model P&amp;L'!$B22,'Cost Allocations'!N:N)</f>
        <v>0</v>
      </c>
      <c r="Z22" s="88">
        <f>SUMIF(IS!$B:$B,'Model P&amp;L'!$B22,IS!P:P)+SUMIF('Cost Allocations'!$B:$B,'Model P&amp;L'!$B22,'Cost Allocations'!O:O)</f>
        <v>0</v>
      </c>
      <c r="AA22" s="88">
        <f>SUMIF(IS!$B:$B,'Model P&amp;L'!$B22,IS!Q:Q)+SUMIF('Cost Allocations'!$B:$B,'Model P&amp;L'!$B22,'Cost Allocations'!P:P)</f>
        <v>0</v>
      </c>
      <c r="AB22" s="88">
        <f>SUMIF(IS!$B:$B,'Model P&amp;L'!$B22,IS!R:R)+SUMIF('Cost Allocations'!$B:$B,'Model P&amp;L'!$B22,'Cost Allocations'!Q:Q)</f>
        <v>0</v>
      </c>
      <c r="AC22" s="88">
        <f>SUMIF(IS!$B:$B,'Model P&amp;L'!$B22,IS!S:S)+SUMIF('Cost Allocations'!$B:$B,'Model P&amp;L'!$B22,'Cost Allocations'!R:R)</f>
        <v>0</v>
      </c>
      <c r="AD22" s="88">
        <f>SUMIF(IS!$B:$B,'Model P&amp;L'!$B22,IS!T:T)+SUMIF('Cost Allocations'!$B:$B,'Model P&amp;L'!$B22,'Cost Allocations'!S:S)</f>
        <v>0</v>
      </c>
      <c r="AE22" s="88">
        <f>SUMIF(IS!$B:$B,'Model P&amp;L'!$B22,IS!U:U)+SUMIF('Cost Allocations'!$B:$B,'Model P&amp;L'!$B22,'Cost Allocations'!T:T)</f>
        <v>0</v>
      </c>
      <c r="AF22" s="88">
        <f>SUMIF(IS!$B:$B,'Model P&amp;L'!$B22,IS!V:V)+SUMIF('Cost Allocations'!$B:$B,'Model P&amp;L'!$B22,'Cost Allocations'!U:U)</f>
        <v>0</v>
      </c>
      <c r="AG22" s="88">
        <f>SUMIF(IS!$B:$B,'Model P&amp;L'!$B22,IS!W:W)+SUMIF('Cost Allocations'!$B:$B,'Model P&amp;L'!$B22,'Cost Allocations'!V:V)</f>
        <v>0</v>
      </c>
      <c r="AH22" s="88">
        <f>SUMIF(IS!$B:$B,'Model P&amp;L'!$B22,IS!X:X)+SUMIF('Cost Allocations'!$B:$B,'Model P&amp;L'!$B22,'Cost Allocations'!W:W)</f>
        <v>0</v>
      </c>
      <c r="AI22" s="88">
        <f>SUMIF(IS!$B:$B,'Model P&amp;L'!$B22,IS!Y:Y)+SUMIF('Cost Allocations'!$B:$B,'Model P&amp;L'!$B22,'Cost Allocations'!X:X)</f>
        <v>0</v>
      </c>
      <c r="AJ22" s="88">
        <f>SUMIF(IS!$B:$B,'Model P&amp;L'!$B22,IS!Z:Z)+SUMIF('Cost Allocations'!$B:$B,'Model P&amp;L'!$B22,'Cost Allocations'!Y:Y)</f>
        <v>0</v>
      </c>
      <c r="AK22" s="88">
        <f>SUMIF(IS!$B:$B,'Model P&amp;L'!$B22,IS!AA:AA)+SUMIF('Cost Allocations'!$B:$B,'Model P&amp;L'!$B22,'Cost Allocations'!Z:Z)</f>
        <v>0</v>
      </c>
      <c r="AL22" s="88">
        <f>SUMIF(IS!$B:$B,'Model P&amp;L'!$B22,IS!AB:AB)+SUMIF('Cost Allocations'!$B:$B,'Model P&amp;L'!$B22,'Cost Allocations'!AA:AA)</f>
        <v>0</v>
      </c>
      <c r="AM22" s="88">
        <f t="shared" si="107"/>
        <v>0</v>
      </c>
      <c r="AN22" s="88">
        <f t="shared" si="107"/>
        <v>0</v>
      </c>
      <c r="AO22" s="88">
        <f t="shared" si="107"/>
        <v>0</v>
      </c>
      <c r="AP22" s="88">
        <f t="shared" si="108"/>
        <v>0</v>
      </c>
      <c r="AQ22" s="88">
        <f t="shared" si="108"/>
        <v>0</v>
      </c>
      <c r="AR22" s="88">
        <f t="shared" si="108"/>
        <v>0</v>
      </c>
      <c r="AS22" s="88">
        <f t="shared" si="108"/>
        <v>0</v>
      </c>
      <c r="AT22" s="88">
        <f t="shared" si="108"/>
        <v>0</v>
      </c>
      <c r="AU22" s="88">
        <f t="shared" si="108"/>
        <v>0</v>
      </c>
      <c r="AV22" s="88">
        <f t="shared" si="108"/>
        <v>0</v>
      </c>
      <c r="AW22" s="88">
        <f t="shared" si="108"/>
        <v>0</v>
      </c>
      <c r="AX22" s="88">
        <f t="shared" si="108"/>
        <v>0</v>
      </c>
      <c r="AY22" s="88">
        <f t="shared" si="108"/>
        <v>0</v>
      </c>
      <c r="AZ22" s="88">
        <f t="shared" si="108"/>
        <v>0</v>
      </c>
      <c r="BA22" s="88">
        <f t="shared" si="108"/>
        <v>0</v>
      </c>
      <c r="BB22" s="88">
        <f t="shared" si="109"/>
        <v>0</v>
      </c>
      <c r="BC22" s="88">
        <f t="shared" si="109"/>
        <v>0</v>
      </c>
      <c r="BD22" s="88">
        <f t="shared" si="109"/>
        <v>0</v>
      </c>
      <c r="BE22" s="88">
        <f t="shared" si="109"/>
        <v>0</v>
      </c>
      <c r="BF22" s="88">
        <f t="shared" si="109"/>
        <v>0</v>
      </c>
      <c r="BG22" s="88">
        <f t="shared" si="109"/>
        <v>0</v>
      </c>
      <c r="BH22" s="88">
        <f t="shared" si="109"/>
        <v>0</v>
      </c>
      <c r="BI22" s="88">
        <f t="shared" si="109"/>
        <v>0</v>
      </c>
      <c r="BJ22" s="88">
        <f t="shared" si="109"/>
        <v>0</v>
      </c>
      <c r="BK22" s="88">
        <f t="shared" si="109"/>
        <v>0</v>
      </c>
      <c r="BL22" s="88">
        <f t="shared" si="110"/>
        <v>0</v>
      </c>
      <c r="BM22" s="88">
        <f t="shared" si="110"/>
        <v>0</v>
      </c>
      <c r="BN22" s="88">
        <f t="shared" si="110"/>
        <v>0</v>
      </c>
      <c r="BO22" s="88">
        <f t="shared" si="110"/>
        <v>0</v>
      </c>
      <c r="BP22" s="88">
        <f t="shared" si="110"/>
        <v>0</v>
      </c>
      <c r="BQ22" s="88">
        <f t="shared" si="110"/>
        <v>0</v>
      </c>
      <c r="BR22" s="88">
        <f t="shared" si="110"/>
        <v>0</v>
      </c>
      <c r="BS22" s="88">
        <f t="shared" si="110"/>
        <v>0</v>
      </c>
      <c r="BT22" s="88">
        <f t="shared" si="110"/>
        <v>0</v>
      </c>
      <c r="BU22" s="88">
        <f t="shared" si="110"/>
        <v>0</v>
      </c>
      <c r="BV22" s="88">
        <f t="shared" si="111"/>
        <v>0</v>
      </c>
      <c r="BW22" s="88">
        <f t="shared" si="111"/>
        <v>0</v>
      </c>
      <c r="BX22" s="88">
        <f t="shared" si="111"/>
        <v>0</v>
      </c>
      <c r="BY22" s="88">
        <f t="shared" si="111"/>
        <v>0</v>
      </c>
      <c r="BZ22" s="88">
        <f t="shared" si="111"/>
        <v>0</v>
      </c>
      <c r="CA22" s="88">
        <f t="shared" si="111"/>
        <v>0</v>
      </c>
      <c r="CB22" s="88">
        <f t="shared" si="111"/>
        <v>0</v>
      </c>
      <c r="CC22" s="88">
        <f t="shared" si="111"/>
        <v>0</v>
      </c>
      <c r="CD22" s="88">
        <f t="shared" si="111"/>
        <v>0</v>
      </c>
      <c r="CE22" s="88">
        <f t="shared" si="111"/>
        <v>0</v>
      </c>
      <c r="CF22" s="88">
        <f t="shared" si="111"/>
        <v>0</v>
      </c>
      <c r="CG22" s="88">
        <f t="shared" si="111"/>
        <v>0</v>
      </c>
    </row>
    <row r="23" spans="2:85" s="64" customFormat="1" collapsed="1" x14ac:dyDescent="0.3">
      <c r="B23" s="86" t="s">
        <v>124</v>
      </c>
      <c r="C23" s="224"/>
      <c r="D23" s="86"/>
      <c r="E23" s="86"/>
      <c r="F23" s="86"/>
      <c r="G23" s="66"/>
      <c r="H23" s="66"/>
      <c r="I23" s="66"/>
      <c r="J23" s="66"/>
      <c r="K23" s="66"/>
      <c r="L23" s="66"/>
      <c r="M23" s="86"/>
      <c r="N23" s="87">
        <f t="shared" ref="N23:AS23" si="115">SUM(N18:N22)</f>
        <v>7659.4150323974081</v>
      </c>
      <c r="O23" s="87">
        <f t="shared" ref="O23:AF23" si="116">SUM(O18:O22)</f>
        <v>8728.5858315334772</v>
      </c>
      <c r="P23" s="87">
        <f t="shared" si="116"/>
        <v>7800.9350539956813</v>
      </c>
      <c r="Q23" s="87">
        <f t="shared" si="116"/>
        <v>8631.9619825636073</v>
      </c>
      <c r="R23" s="87">
        <f t="shared" si="116"/>
        <v>8135.1311267605652</v>
      </c>
      <c r="S23" s="87">
        <f t="shared" si="116"/>
        <v>12394.552660792006</v>
      </c>
      <c r="T23" s="87">
        <f t="shared" si="116"/>
        <v>9535.4122971493089</v>
      </c>
      <c r="U23" s="87">
        <f t="shared" si="116"/>
        <v>12799.919651544804</v>
      </c>
      <c r="V23" s="87">
        <f t="shared" si="116"/>
        <v>11093.646791303354</v>
      </c>
      <c r="W23" s="87">
        <f t="shared" si="116"/>
        <v>24323.553902892192</v>
      </c>
      <c r="X23" s="87">
        <f t="shared" si="116"/>
        <v>19230.147777777776</v>
      </c>
      <c r="Y23" s="87">
        <f t="shared" si="116"/>
        <v>27045.573333333334</v>
      </c>
      <c r="Z23" s="87">
        <f t="shared" ref="Z23" si="117">SUM(Z18:Z22)</f>
        <v>23014.695576923077</v>
      </c>
      <c r="AA23" s="87">
        <f t="shared" si="116"/>
        <v>23129.899672374348</v>
      </c>
      <c r="AB23" s="87">
        <f t="shared" si="116"/>
        <v>23245.04919847328</v>
      </c>
      <c r="AC23" s="87">
        <f t="shared" si="116"/>
        <v>23625.824851858586</v>
      </c>
      <c r="AD23" s="87">
        <f t="shared" si="116"/>
        <v>21372.762218543045</v>
      </c>
      <c r="AE23" s="87">
        <f t="shared" si="116"/>
        <v>21857.735662251653</v>
      </c>
      <c r="AF23" s="87">
        <f t="shared" si="116"/>
        <v>35453.983087055647</v>
      </c>
      <c r="AG23" s="87">
        <f t="shared" ref="AG23:AJ23" si="118">SUM(AG18:AG22)</f>
        <v>32762.508628230618</v>
      </c>
      <c r="AH23" s="87">
        <f t="shared" si="118"/>
        <v>28712.875864811132</v>
      </c>
      <c r="AI23" s="87">
        <f t="shared" si="118"/>
        <v>30228.676911327038</v>
      </c>
      <c r="AJ23" s="87">
        <f t="shared" si="118"/>
        <v>32609.906140737039</v>
      </c>
      <c r="AK23" s="87">
        <f t="shared" ref="AK23" si="119">SUM(AK18:AK22)</f>
        <v>47906.624793307084</v>
      </c>
      <c r="AL23" s="87">
        <f t="shared" ref="AL23" si="120">SUM(AL18:AL22)</f>
        <v>39740.260551692605</v>
      </c>
      <c r="AM23" s="87">
        <f t="shared" ref="AM23:AQ23" si="121">SUM(AM18:AM22)</f>
        <v>33250.310416666667</v>
      </c>
      <c r="AN23" s="87">
        <f t="shared" si="121"/>
        <v>38837.687708333331</v>
      </c>
      <c r="AO23" s="87">
        <f t="shared" si="121"/>
        <v>43933.398333333331</v>
      </c>
      <c r="AP23" s="87">
        <f t="shared" si="121"/>
        <v>44112.442291666666</v>
      </c>
      <c r="AQ23" s="87">
        <f t="shared" si="121"/>
        <v>49699.81958333333</v>
      </c>
      <c r="AR23" s="87">
        <f t="shared" si="115"/>
        <v>49878.863541666666</v>
      </c>
      <c r="AS23" s="87">
        <f t="shared" si="115"/>
        <v>50057.907499999994</v>
      </c>
      <c r="AT23" s="87">
        <f t="shared" ref="AT23:BU23" si="122">SUM(AT18:AT22)</f>
        <v>50236.951458333329</v>
      </c>
      <c r="AU23" s="87">
        <f t="shared" si="122"/>
        <v>50415.995416666658</v>
      </c>
      <c r="AV23" s="87">
        <f t="shared" si="122"/>
        <v>50595.039374999993</v>
      </c>
      <c r="AW23" s="87">
        <f t="shared" si="122"/>
        <v>50774.083333333328</v>
      </c>
      <c r="AX23" s="87">
        <f t="shared" si="122"/>
        <v>53007.787499999999</v>
      </c>
      <c r="AY23" s="87">
        <f t="shared" si="122"/>
        <v>53232.787499999999</v>
      </c>
      <c r="AZ23" s="87">
        <f t="shared" si="122"/>
        <v>53457.787499999999</v>
      </c>
      <c r="BA23" s="87">
        <f t="shared" si="122"/>
        <v>53682.787499999999</v>
      </c>
      <c r="BB23" s="87">
        <f t="shared" si="122"/>
        <v>53907.787499999999</v>
      </c>
      <c r="BC23" s="87">
        <f t="shared" si="122"/>
        <v>54132.787499999999</v>
      </c>
      <c r="BD23" s="87">
        <f t="shared" si="122"/>
        <v>54357.787499999999</v>
      </c>
      <c r="BE23" s="87">
        <f t="shared" si="122"/>
        <v>54582.787499999999</v>
      </c>
      <c r="BF23" s="87">
        <f t="shared" si="122"/>
        <v>54807.787499999999</v>
      </c>
      <c r="BG23" s="87">
        <f t="shared" si="122"/>
        <v>55032.787499999999</v>
      </c>
      <c r="BH23" s="87">
        <f t="shared" si="122"/>
        <v>55257.787499999999</v>
      </c>
      <c r="BI23" s="87">
        <f t="shared" si="122"/>
        <v>55482.787499999999</v>
      </c>
      <c r="BJ23" s="87">
        <f t="shared" si="122"/>
        <v>57866.926875000005</v>
      </c>
      <c r="BK23" s="87">
        <f t="shared" si="122"/>
        <v>58141.926875000005</v>
      </c>
      <c r="BL23" s="87">
        <f t="shared" si="122"/>
        <v>58416.926875000005</v>
      </c>
      <c r="BM23" s="87">
        <f t="shared" si="122"/>
        <v>58691.926875000005</v>
      </c>
      <c r="BN23" s="87">
        <f t="shared" si="122"/>
        <v>58966.926875000005</v>
      </c>
      <c r="BO23" s="87">
        <f t="shared" si="122"/>
        <v>59241.926875000005</v>
      </c>
      <c r="BP23" s="87">
        <f t="shared" si="122"/>
        <v>59516.926875000005</v>
      </c>
      <c r="BQ23" s="87">
        <f t="shared" si="122"/>
        <v>59791.926875000005</v>
      </c>
      <c r="BR23" s="87">
        <f t="shared" si="122"/>
        <v>60066.926875000005</v>
      </c>
      <c r="BS23" s="87">
        <f t="shared" si="122"/>
        <v>60341.926875000005</v>
      </c>
      <c r="BT23" s="87">
        <f t="shared" si="122"/>
        <v>60616.926875000005</v>
      </c>
      <c r="BU23" s="87">
        <f t="shared" si="122"/>
        <v>60891.926875000005</v>
      </c>
      <c r="BV23" s="87">
        <f t="shared" ref="BV23:CG23" si="123">SUM(BV18:BV22)</f>
        <v>63456.523218750001</v>
      </c>
      <c r="BW23" s="87">
        <f t="shared" si="123"/>
        <v>63806.523218750001</v>
      </c>
      <c r="BX23" s="87">
        <f t="shared" si="123"/>
        <v>64156.523218750001</v>
      </c>
      <c r="BY23" s="87">
        <f t="shared" si="123"/>
        <v>64506.523218750001</v>
      </c>
      <c r="BZ23" s="87">
        <f t="shared" si="123"/>
        <v>64856.523218750001</v>
      </c>
      <c r="CA23" s="87">
        <f t="shared" si="123"/>
        <v>65206.523218750001</v>
      </c>
      <c r="CB23" s="87">
        <f t="shared" si="123"/>
        <v>65556.523218749993</v>
      </c>
      <c r="CC23" s="87">
        <f t="shared" si="123"/>
        <v>65906.523218749993</v>
      </c>
      <c r="CD23" s="87">
        <f t="shared" si="123"/>
        <v>66256.523218749993</v>
      </c>
      <c r="CE23" s="87">
        <f t="shared" si="123"/>
        <v>66606.523218749993</v>
      </c>
      <c r="CF23" s="87">
        <f t="shared" si="123"/>
        <v>66956.523218749993</v>
      </c>
      <c r="CG23" s="87">
        <f t="shared" si="123"/>
        <v>67306.523218749993</v>
      </c>
    </row>
    <row r="24" spans="2:85" x14ac:dyDescent="0.3">
      <c r="B24" s="81"/>
      <c r="C24" s="222"/>
      <c r="D24" s="81"/>
      <c r="E24" s="81"/>
      <c r="F24" s="81"/>
      <c r="M24" s="81"/>
    </row>
    <row r="25" spans="2:85" ht="13.5" thickBot="1" x14ac:dyDescent="0.35">
      <c r="B25" s="92" t="s">
        <v>102</v>
      </c>
      <c r="C25" s="225"/>
      <c r="D25" s="92"/>
      <c r="E25" s="92"/>
      <c r="F25" s="92"/>
      <c r="G25" s="93"/>
      <c r="H25" s="93"/>
      <c r="I25" s="93"/>
      <c r="J25" s="93"/>
      <c r="K25" s="93"/>
      <c r="L25" s="93"/>
      <c r="M25" s="92"/>
      <c r="N25" s="94">
        <f t="shared" ref="N25:AS25" si="124">N15-N23</f>
        <v>85413.784967602609</v>
      </c>
      <c r="O25" s="94">
        <f t="shared" ref="O25:AF25" si="125">O15-O23</f>
        <v>77889.394168466519</v>
      </c>
      <c r="P25" s="94">
        <f t="shared" si="125"/>
        <v>104772.45494600432</v>
      </c>
      <c r="Q25" s="94">
        <f t="shared" si="125"/>
        <v>114063.96801743639</v>
      </c>
      <c r="R25" s="94">
        <f t="shared" si="125"/>
        <v>112677.43887323944</v>
      </c>
      <c r="S25" s="94">
        <f t="shared" si="125"/>
        <v>104505.307339208</v>
      </c>
      <c r="T25" s="94">
        <f t="shared" si="125"/>
        <v>118294.9677028507</v>
      </c>
      <c r="U25" s="94">
        <f t="shared" si="125"/>
        <v>123098.3303484552</v>
      </c>
      <c r="V25" s="94">
        <f t="shared" si="125"/>
        <v>122446.87320869666</v>
      </c>
      <c r="W25" s="94">
        <f t="shared" si="125"/>
        <v>149757.67609710782</v>
      </c>
      <c r="X25" s="94">
        <f t="shared" si="125"/>
        <v>115655.53222222222</v>
      </c>
      <c r="Y25" s="94">
        <f t="shared" si="125"/>
        <v>103138.56666666668</v>
      </c>
      <c r="Z25" s="94">
        <f t="shared" ref="Z25" si="126">Z15-Z23</f>
        <v>156087.11442307691</v>
      </c>
      <c r="AA25" s="94">
        <f t="shared" si="125"/>
        <v>142515.87032762566</v>
      </c>
      <c r="AB25" s="94">
        <f t="shared" si="125"/>
        <v>162606.99080152673</v>
      </c>
      <c r="AC25" s="94">
        <f t="shared" si="125"/>
        <v>136973.14514814143</v>
      </c>
      <c r="AD25" s="94">
        <f t="shared" si="125"/>
        <v>183088.20778145696</v>
      </c>
      <c r="AE25" s="94">
        <f t="shared" si="125"/>
        <v>154409.22433774837</v>
      </c>
      <c r="AF25" s="94">
        <f t="shared" si="125"/>
        <v>191403.34691294434</v>
      </c>
      <c r="AG25" s="94">
        <f t="shared" ref="AG25:AJ25" si="127">AG15-AG23</f>
        <v>157541.65137176937</v>
      </c>
      <c r="AH25" s="94">
        <f t="shared" si="127"/>
        <v>181606.92413518889</v>
      </c>
      <c r="AI25" s="94">
        <f t="shared" si="127"/>
        <v>257010.59308867293</v>
      </c>
      <c r="AJ25" s="94">
        <f t="shared" si="127"/>
        <v>184344.69385926297</v>
      </c>
      <c r="AK25" s="94">
        <f t="shared" ref="AK25:AQ25" si="128">AK15-AK23</f>
        <v>215862.15520669293</v>
      </c>
      <c r="AL25" s="94">
        <f t="shared" ref="AL25" si="129">AL15-AL23</f>
        <v>299467.52944830735</v>
      </c>
      <c r="AM25" s="94">
        <f t="shared" si="128"/>
        <v>350157.0998666666</v>
      </c>
      <c r="AN25" s="94">
        <f t="shared" si="128"/>
        <v>364369.55610833335</v>
      </c>
      <c r="AO25" s="94">
        <f t="shared" si="128"/>
        <v>345205.4547</v>
      </c>
      <c r="AP25" s="94">
        <f t="shared" si="128"/>
        <v>394931.92849166668</v>
      </c>
      <c r="AQ25" s="94">
        <f t="shared" si="128"/>
        <v>350327.34293333336</v>
      </c>
      <c r="AR25" s="94">
        <f t="shared" si="124"/>
        <v>385631.99025833333</v>
      </c>
      <c r="AS25" s="94">
        <f t="shared" si="124"/>
        <v>369987.32085000008</v>
      </c>
      <c r="AT25" s="94">
        <f t="shared" ref="AT25:BU25" si="130">AT15-AT23</f>
        <v>390335.47479166673</v>
      </c>
      <c r="AU25" s="94">
        <f t="shared" si="130"/>
        <v>463485.50569999998</v>
      </c>
      <c r="AV25" s="94">
        <f t="shared" si="130"/>
        <v>420429.73554166674</v>
      </c>
      <c r="AW25" s="94">
        <f t="shared" si="130"/>
        <v>477847.87738333346</v>
      </c>
      <c r="AX25" s="94">
        <f t="shared" si="130"/>
        <v>519883.04273333331</v>
      </c>
      <c r="AY25" s="94">
        <f t="shared" si="130"/>
        <v>567114.03207416669</v>
      </c>
      <c r="AZ25" s="94">
        <f t="shared" si="130"/>
        <v>589161.59891083336</v>
      </c>
      <c r="BA25" s="94">
        <f t="shared" si="130"/>
        <v>582421.17507833347</v>
      </c>
      <c r="BB25" s="94">
        <f t="shared" si="130"/>
        <v>631419.25058250001</v>
      </c>
      <c r="BC25" s="94">
        <f t="shared" si="130"/>
        <v>602111.65480583336</v>
      </c>
      <c r="BD25" s="94">
        <f t="shared" si="130"/>
        <v>636538.0267716666</v>
      </c>
      <c r="BE25" s="94">
        <f t="shared" si="130"/>
        <v>631603.44305583357</v>
      </c>
      <c r="BF25" s="94">
        <f t="shared" si="130"/>
        <v>656990.62377083336</v>
      </c>
      <c r="BG25" s="94">
        <f t="shared" si="130"/>
        <v>726442.99365750013</v>
      </c>
      <c r="BH25" s="94">
        <f t="shared" si="130"/>
        <v>699569.65138749999</v>
      </c>
      <c r="BI25" s="94">
        <f t="shared" si="130"/>
        <v>756466.32181750005</v>
      </c>
      <c r="BJ25" s="94">
        <f t="shared" si="130"/>
        <v>797153.42986500007</v>
      </c>
      <c r="BK25" s="94">
        <f t="shared" si="130"/>
        <v>842658.7291380415</v>
      </c>
      <c r="BL25" s="94">
        <f t="shared" si="130"/>
        <v>866758.11928254168</v>
      </c>
      <c r="BM25" s="94">
        <f t="shared" si="130"/>
        <v>866387.71735825005</v>
      </c>
      <c r="BN25" s="94">
        <f t="shared" si="130"/>
        <v>913395.03987012489</v>
      </c>
      <c r="BO25" s="94">
        <f t="shared" si="130"/>
        <v>891121.18762662495</v>
      </c>
      <c r="BP25" s="94">
        <f t="shared" si="130"/>
        <v>923021.20796425</v>
      </c>
      <c r="BQ25" s="94">
        <f t="shared" si="130"/>
        <v>924185.77013912518</v>
      </c>
      <c r="BR25" s="94">
        <f t="shared" si="130"/>
        <v>951123.83208020835</v>
      </c>
      <c r="BS25" s="94">
        <f t="shared" si="130"/>
        <v>1015517.3048172084</v>
      </c>
      <c r="BT25" s="94">
        <f t="shared" si="130"/>
        <v>1000755.2763877081</v>
      </c>
      <c r="BU25" s="94">
        <f t="shared" si="130"/>
        <v>1057197.7587532084</v>
      </c>
      <c r="BV25" s="94">
        <f t="shared" ref="BV25:CG25" si="131">BV15-BV23</f>
        <v>1096686.4310519167</v>
      </c>
      <c r="BW25" s="94">
        <f t="shared" si="131"/>
        <v>1140692.3937673352</v>
      </c>
      <c r="BX25" s="94">
        <f t="shared" si="131"/>
        <v>1166503.3337234939</v>
      </c>
      <c r="BY25" s="94">
        <f t="shared" si="131"/>
        <v>1171514.9504211789</v>
      </c>
      <c r="BZ25" s="94">
        <f t="shared" si="131"/>
        <v>1215436.955806273</v>
      </c>
      <c r="CA25" s="94">
        <f t="shared" si="131"/>
        <v>1197748.6084826314</v>
      </c>
      <c r="CB25" s="94">
        <f t="shared" si="131"/>
        <v>1225699.8497279456</v>
      </c>
      <c r="CC25" s="94">
        <f t="shared" si="131"/>
        <v>1227662.0192432564</v>
      </c>
      <c r="CD25" s="94">
        <f t="shared" si="131"/>
        <v>1250443.121893177</v>
      </c>
      <c r="CE25" s="94">
        <f t="shared" si="131"/>
        <v>1305061.323719627</v>
      </c>
      <c r="CF25" s="94">
        <f t="shared" si="131"/>
        <v>1292397.3495545518</v>
      </c>
      <c r="CG25" s="94">
        <f t="shared" si="131"/>
        <v>1340257.2095652269</v>
      </c>
    </row>
    <row r="26" spans="2:85" ht="13.5" thickTop="1" x14ac:dyDescent="0.3">
      <c r="C26" s="123"/>
    </row>
    <row r="27" spans="2:85" x14ac:dyDescent="0.3">
      <c r="B27" s="95" t="s">
        <v>292</v>
      </c>
      <c r="C27" s="79"/>
      <c r="D27" s="95"/>
      <c r="E27" s="95"/>
      <c r="F27" s="95"/>
      <c r="M27" s="95"/>
    </row>
    <row r="28" spans="2:85" x14ac:dyDescent="0.3">
      <c r="B28" s="96" t="s">
        <v>293</v>
      </c>
      <c r="C28" s="123"/>
      <c r="D28" s="96"/>
      <c r="E28" s="96"/>
      <c r="F28" s="96"/>
      <c r="M28" s="96"/>
    </row>
    <row r="29" spans="2:85" x14ac:dyDescent="0.3">
      <c r="B29" s="65" t="s">
        <v>294</v>
      </c>
      <c r="C29" s="123">
        <f>INDEX('Standard COA'!$B$4:$D$108,MATCH(B29,'Standard COA'!$C$4:$C$108,0),1)</f>
        <v>601</v>
      </c>
      <c r="D29" s="96"/>
      <c r="E29" s="96"/>
      <c r="F29" s="96"/>
      <c r="G29" s="503">
        <f>AVERAGE(N29:Y29)</f>
        <v>6765.165791393516</v>
      </c>
      <c r="H29" s="503">
        <f>AVERAGE(Z29:AK29)</f>
        <v>9617.7223306676042</v>
      </c>
      <c r="I29" s="96"/>
      <c r="J29" s="96"/>
      <c r="K29" s="96"/>
      <c r="L29" s="96"/>
      <c r="M29" s="96"/>
      <c r="N29" s="88">
        <f>SUMIF(IS!$B:$B,'Model P&amp;L'!$B29,IS!D:D)+SUMIF('Cost Allocations'!$B:$B,'Model P&amp;L'!$B29,'Cost Allocations'!C:C)</f>
        <v>8506.60788336933</v>
      </c>
      <c r="O29" s="88">
        <f>SUMIF(IS!$B:$B,'Model P&amp;L'!$B29,IS!E:E)+SUMIF('Cost Allocations'!$B:$B,'Model P&amp;L'!$B29,'Cost Allocations'!D:D)</f>
        <v>8609.6190064794828</v>
      </c>
      <c r="P29" s="88">
        <f>SUMIF(IS!$B:$B,'Model P&amp;L'!$B29,IS!F:F)+SUMIF('Cost Allocations'!$B:$B,'Model P&amp;L'!$B29,'Cost Allocations'!E:E)</f>
        <v>8521.6798056155531</v>
      </c>
      <c r="Q29" s="88">
        <f>SUMIF(IS!$B:$B,'Model P&amp;L'!$B29,IS!G:G)+SUMIF('Cost Allocations'!$B:$B,'Model P&amp;L'!$B29,'Cost Allocations'!F:F)</f>
        <v>9690.9793368578921</v>
      </c>
      <c r="R29" s="88">
        <f>SUMIF(IS!$B:$B,'Model P&amp;L'!$B29,IS!H:H)+SUMIF('Cost Allocations'!$B:$B,'Model P&amp;L'!$B29,'Cost Allocations'!G:G)</f>
        <v>7963.1149647887332</v>
      </c>
      <c r="S29" s="88">
        <f>SUMIF(IS!$B:$B,'Model P&amp;L'!$B29,IS!I:I)+SUMIF('Cost Allocations'!$B:$B,'Model P&amp;L'!$B29,'Cost Allocations'!H:H)</f>
        <v>8027.4308204825102</v>
      </c>
      <c r="T29" s="88">
        <f>SUMIF(IS!$B:$B,'Model P&amp;L'!$B29,IS!J:J)+SUMIF('Cost Allocations'!$B:$B,'Model P&amp;L'!$B29,'Cost Allocations'!I:I)</f>
        <v>10068.82549750824</v>
      </c>
      <c r="U29" s="88">
        <f>SUMIF(IS!$B:$B,'Model P&amp;L'!$B29,IS!K:K)+SUMIF('Cost Allocations'!$B:$B,'Model P&amp;L'!$B29,'Cost Allocations'!J:J)</f>
        <v>4012.8239159199647</v>
      </c>
      <c r="V29" s="88">
        <f>SUMIF(IS!$B:$B,'Model P&amp;L'!$B29,IS!L:L)+SUMIF('Cost Allocations'!$B:$B,'Model P&amp;L'!$B29,'Cost Allocations'!K:K)</f>
        <v>2493.6834254381774</v>
      </c>
      <c r="W29" s="88">
        <f>SUMIF(IS!$B:$B,'Model P&amp;L'!$B29,IS!M:M)+SUMIF('Cost Allocations'!$B:$B,'Model P&amp;L'!$B29,'Cost Allocations'!L:L)</f>
        <v>4281.8964452005739</v>
      </c>
      <c r="X29" s="88">
        <f>SUMIF(IS!$B:$B,'Model P&amp;L'!$B29,IS!N:N)+SUMIF('Cost Allocations'!$B:$B,'Model P&amp;L'!$B29,'Cost Allocations'!M:M)</f>
        <v>3553.3876543209881</v>
      </c>
      <c r="Y29" s="88">
        <f>SUMIF(IS!$B:$B,'Model P&amp;L'!$B29,IS!O:O)+SUMIF('Cost Allocations'!$B:$B,'Model P&amp;L'!$B29,'Cost Allocations'!N:N)</f>
        <v>5451.9407407407416</v>
      </c>
      <c r="Z29" s="88">
        <f>SUMIF(IS!$B:$B,'Model P&amp;L'!$B29,IS!P:P)+SUMIF('Cost Allocations'!$B:$B,'Model P&amp;L'!$B29,'Cost Allocations'!O:O)</f>
        <v>6542.832692307692</v>
      </c>
      <c r="AA29" s="88">
        <f>SUMIF(IS!$B:$B,'Model P&amp;L'!$B29,IS!Q:Q)+SUMIF('Cost Allocations'!$B:$B,'Model P&amp;L'!$B29,'Cost Allocations'!P:P)</f>
        <v>7021.061269393007</v>
      </c>
      <c r="AB29" s="88">
        <f>SUMIF(IS!$B:$B,'Model P&amp;L'!$B29,IS!R:R)+SUMIF('Cost Allocations'!$B:$B,'Model P&amp;L'!$B29,'Cost Allocations'!Q:Q)</f>
        <v>6743.8365139949101</v>
      </c>
      <c r="AC29" s="88">
        <f>SUMIF(IS!$B:$B,'Model P&amp;L'!$B29,IS!S:S)+SUMIF('Cost Allocations'!$B:$B,'Model P&amp;L'!$B29,'Cost Allocations'!R:R)</f>
        <v>6655.2335650883097</v>
      </c>
      <c r="AD29" s="88">
        <f>SUMIF(IS!$B:$B,'Model P&amp;L'!$B29,IS!T:T)+SUMIF('Cost Allocations'!$B:$B,'Model P&amp;L'!$B29,'Cost Allocations'!S:S)</f>
        <v>6020.1769315673291</v>
      </c>
      <c r="AE29" s="88">
        <f>SUMIF(IS!$B:$B,'Model P&amp;L'!$B29,IS!U:U)+SUMIF('Cost Allocations'!$B:$B,'Model P&amp;L'!$B29,'Cost Allocations'!T:T)</f>
        <v>6277.3689845474601</v>
      </c>
      <c r="AF29" s="88">
        <f>SUMIF(IS!$B:$B,'Model P&amp;L'!$B29,IS!V:V)+SUMIF('Cost Allocations'!$B:$B,'Model P&amp;L'!$B29,'Cost Allocations'!U:U)</f>
        <v>8742.0752934222764</v>
      </c>
      <c r="AG29" s="88">
        <f>SUMIF(IS!$B:$B,'Model P&amp;L'!$B29,IS!W:W)+SUMIF('Cost Allocations'!$B:$B,'Model P&amp;L'!$B29,'Cost Allocations'!V:V)</f>
        <v>13032.064413518885</v>
      </c>
      <c r="AH29" s="88">
        <f>SUMIF(IS!$B:$B,'Model P&amp;L'!$B29,IS!X:X)+SUMIF('Cost Allocations'!$B:$B,'Model P&amp;L'!$B29,'Cost Allocations'!W:W)</f>
        <v>10292.750695825049</v>
      </c>
      <c r="AI29" s="88">
        <f>SUMIF(IS!$B:$B,'Model P&amp;L'!$B29,IS!Y:Y)+SUMIF('Cost Allocations'!$B:$B,'Model P&amp;L'!$B29,'Cost Allocations'!X:X)</f>
        <v>11340.172078548618</v>
      </c>
      <c r="AJ29" s="88">
        <f>SUMIF(IS!$B:$B,'Model P&amp;L'!$B29,IS!Z:Z)+SUMIF('Cost Allocations'!$B:$B,'Model P&amp;L'!$B29,'Cost Allocations'!Y:Y)</f>
        <v>12200.685687278032</v>
      </c>
      <c r="AK29" s="88">
        <f>SUMIF(IS!$B:$B,'Model P&amp;L'!$B29,IS!AA:AA)+SUMIF('Cost Allocations'!$B:$B,'Model P&amp;L'!$B29,'Cost Allocations'!Z:Z)</f>
        <v>20544.409842519683</v>
      </c>
      <c r="AL29" s="88">
        <f>SUMIF(IS!$B:$B,'Model P&amp;L'!$B29,IS!AB:AB)+SUMIF('Cost Allocations'!$B:$B,'Model P&amp;L'!$B29,'Cost Allocations'!AA:AA)</f>
        <v>12372.384105867102</v>
      </c>
      <c r="AM29" s="88">
        <f>SUMIF('Headcount Summary'!$C$39:$C$49,"Sales",'Headcount Summary'!AC$39:AC$49)</f>
        <v>12390</v>
      </c>
      <c r="AN29" s="88">
        <f>SUMIF('Headcount Summary'!$C$39:$C$49,"Sales",'Headcount Summary'!AD$39:AD$49)</f>
        <v>27140</v>
      </c>
      <c r="AO29" s="88">
        <f>SUMIF('Headcount Summary'!$C$39:$C$49,"Sales",'Headcount Summary'!AE$39:AE$49)</f>
        <v>32056.666666666668</v>
      </c>
      <c r="AP29" s="88">
        <f>SUMIF('Headcount Summary'!$C$39:$C$49,"Sales",'Headcount Summary'!AF$39:AF$49)</f>
        <v>32056.666666666668</v>
      </c>
      <c r="AQ29" s="88">
        <f>SUMIF('Headcount Summary'!$C$39:$C$49,"Sales",'Headcount Summary'!AG$39:AG$49)</f>
        <v>38940</v>
      </c>
      <c r="AR29" s="88">
        <f>SUMIF('Headcount Summary'!$C$39:$C$49,"Sales",'Headcount Summary'!AH$39:AH$49)</f>
        <v>38940</v>
      </c>
      <c r="AS29" s="88">
        <f>SUMIF('Headcount Summary'!$C$39:$C$49,"Sales",'Headcount Summary'!AI$39:AI$49)</f>
        <v>38940</v>
      </c>
      <c r="AT29" s="88">
        <f>SUMIF('Headcount Summary'!$C$39:$C$49,"Sales",'Headcount Summary'!AJ$39:AJ$49)</f>
        <v>38940</v>
      </c>
      <c r="AU29" s="88">
        <f>SUMIF('Headcount Summary'!$C$39:$C$49,"Sales",'Headcount Summary'!AK$39:AK$49)</f>
        <v>38940</v>
      </c>
      <c r="AV29" s="88">
        <f>SUMIF('Headcount Summary'!$C$39:$C$49,"Sales",'Headcount Summary'!AL$39:AL$49)</f>
        <v>38940</v>
      </c>
      <c r="AW29" s="88">
        <f>SUMIF('Headcount Summary'!$C$39:$C$49,"Sales",'Headcount Summary'!AM$39:AM$49)</f>
        <v>38940</v>
      </c>
      <c r="AX29" s="88">
        <f>SUMIF('Headcount Summary'!$C$39:$C$49,"Sales",'Headcount Summary'!AN$39:AN$49)</f>
        <v>40887</v>
      </c>
      <c r="AY29" s="88">
        <f>SUMIF('Headcount Summary'!$C$39:$C$49,"Sales",'Headcount Summary'!AO$39:AO$49)</f>
        <v>40887</v>
      </c>
      <c r="AZ29" s="88">
        <f>SUMIF('Headcount Summary'!$C$39:$C$49,"Sales",'Headcount Summary'!AP$39:AP$49)</f>
        <v>47770.333333333336</v>
      </c>
      <c r="BA29" s="88">
        <f>SUMIF('Headcount Summary'!$C$39:$C$49,"Sales",'Headcount Summary'!AQ$39:AQ$49)</f>
        <v>47770.333333333336</v>
      </c>
      <c r="BB29" s="88">
        <f>SUMIF('Headcount Summary'!$C$39:$C$49,"Sales",'Headcount Summary'!AR$39:AR$49)</f>
        <v>47770.333333333336</v>
      </c>
      <c r="BC29" s="88">
        <f>SUMIF('Headcount Summary'!$C$39:$C$49,"Sales",'Headcount Summary'!AS$39:AS$49)</f>
        <v>47770.333333333336</v>
      </c>
      <c r="BD29" s="88">
        <f>SUMIF('Headcount Summary'!$C$39:$C$49,"Sales",'Headcount Summary'!AT$39:AT$49)</f>
        <v>47770.333333333336</v>
      </c>
      <c r="BE29" s="88">
        <f>SUMIF('Headcount Summary'!$C$39:$C$49,"Sales",'Headcount Summary'!AU$39:AU$49)</f>
        <v>47770.333333333336</v>
      </c>
      <c r="BF29" s="88">
        <f>SUMIF('Headcount Summary'!$C$39:$C$49,"Sales",'Headcount Summary'!AV$39:AV$49)</f>
        <v>47770.333333333336</v>
      </c>
      <c r="BG29" s="88">
        <f>SUMIF('Headcount Summary'!$C$39:$C$49,"Sales",'Headcount Summary'!AW$39:AW$49)</f>
        <v>47770.333333333336</v>
      </c>
      <c r="BH29" s="88">
        <f>SUMIF('Headcount Summary'!$C$39:$C$49,"Sales",'Headcount Summary'!AX$39:AX$49)</f>
        <v>47770.333333333336</v>
      </c>
      <c r="BI29" s="88">
        <f>SUMIF('Headcount Summary'!$C$39:$C$49,"Sales",'Headcount Summary'!AY$39:AY$49)</f>
        <v>47770.333333333336</v>
      </c>
      <c r="BJ29" s="88">
        <f>SUMIF('Headcount Summary'!$C$39:$C$49,"Sales",'Headcount Summary'!AZ$39:AZ$49)</f>
        <v>50158.85</v>
      </c>
      <c r="BK29" s="88">
        <f>SUMIF('Headcount Summary'!$C$39:$C$49,"Sales",'Headcount Summary'!BA$39:BA$49)</f>
        <v>50158.85</v>
      </c>
      <c r="BL29" s="88">
        <f>SUMIF('Headcount Summary'!$C$39:$C$49,"Sales",'Headcount Summary'!BB$39:BB$49)</f>
        <v>57042.183333333334</v>
      </c>
      <c r="BM29" s="88">
        <f>SUMIF('Headcount Summary'!$C$39:$C$49,"Sales",'Headcount Summary'!BC$39:BC$49)</f>
        <v>57042.183333333334</v>
      </c>
      <c r="BN29" s="88">
        <f>SUMIF('Headcount Summary'!$C$39:$C$49,"Sales",'Headcount Summary'!BD$39:BD$49)</f>
        <v>57042.183333333334</v>
      </c>
      <c r="BO29" s="88">
        <f>SUMIF('Headcount Summary'!$C$39:$C$49,"Sales",'Headcount Summary'!BE$39:BE$49)</f>
        <v>57042.183333333334</v>
      </c>
      <c r="BP29" s="88">
        <f>SUMIF('Headcount Summary'!$C$39:$C$49,"Sales",'Headcount Summary'!BF$39:BF$49)</f>
        <v>57042.183333333334</v>
      </c>
      <c r="BQ29" s="88">
        <f>SUMIF('Headcount Summary'!$C$39:$C$49,"Sales",'Headcount Summary'!BG$39:BG$49)</f>
        <v>57042.183333333334</v>
      </c>
      <c r="BR29" s="88">
        <f>SUMIF('Headcount Summary'!$C$39:$C$49,"Sales",'Headcount Summary'!BH$39:BH$49)</f>
        <v>57042.183333333334</v>
      </c>
      <c r="BS29" s="88">
        <f>SUMIF('Headcount Summary'!$C$39:$C$49,"Sales",'Headcount Summary'!BI$39:BI$49)</f>
        <v>57042.183333333334</v>
      </c>
      <c r="BT29" s="88">
        <f>SUMIF('Headcount Summary'!$C$39:$C$49,"Sales",'Headcount Summary'!BJ$39:BJ$49)</f>
        <v>57042.183333333334</v>
      </c>
      <c r="BU29" s="88">
        <f>SUMIF('Headcount Summary'!$C$39:$C$49,"Sales",'Headcount Summary'!BK$39:BK$49)</f>
        <v>57042.183333333334</v>
      </c>
      <c r="BV29" s="88">
        <f>SUMIF('Headcount Summary'!$C$39:$C$49,"Sales",'Headcount Summary'!BL$39:BL$49)</f>
        <v>59894.292499999996</v>
      </c>
      <c r="BW29" s="88">
        <f>SUMIF('Headcount Summary'!$C$39:$C$49,"Sales",'Headcount Summary'!BM$39:BM$49)</f>
        <v>59894.292499999996</v>
      </c>
      <c r="BX29" s="88">
        <f>SUMIF('Headcount Summary'!$C$39:$C$49,"Sales",'Headcount Summary'!BN$39:BN$49)</f>
        <v>59894.292499999996</v>
      </c>
      <c r="BY29" s="88">
        <f>SUMIF('Headcount Summary'!$C$39:$C$49,"Sales",'Headcount Summary'!BO$39:BO$49)</f>
        <v>59894.292499999996</v>
      </c>
      <c r="BZ29" s="88">
        <f>SUMIF('Headcount Summary'!$C$39:$C$49,"Sales",'Headcount Summary'!BP$39:BP$49)</f>
        <v>59894.292499999996</v>
      </c>
      <c r="CA29" s="88">
        <f>SUMIF('Headcount Summary'!$C$39:$C$49,"Sales",'Headcount Summary'!BQ$39:BQ$49)</f>
        <v>59894.292499999996</v>
      </c>
      <c r="CB29" s="88">
        <f>SUMIF('Headcount Summary'!$C$39:$C$49,"Sales",'Headcount Summary'!BR$39:BR$49)</f>
        <v>59894.292499999996</v>
      </c>
      <c r="CC29" s="88">
        <f>SUMIF('Headcount Summary'!$C$39:$C$49,"Sales",'Headcount Summary'!BS$39:BS$49)</f>
        <v>59894.292499999996</v>
      </c>
      <c r="CD29" s="88">
        <f>SUMIF('Headcount Summary'!$C$39:$C$49,"Sales",'Headcount Summary'!BT$39:BT$49)</f>
        <v>59894.292499999996</v>
      </c>
      <c r="CE29" s="88">
        <f>SUMIF('Headcount Summary'!$C$39:$C$49,"Sales",'Headcount Summary'!BU$39:BU$49)</f>
        <v>59894.292499999996</v>
      </c>
      <c r="CF29" s="88">
        <f>SUMIF('Headcount Summary'!$C$39:$C$49,"Sales",'Headcount Summary'!BV$39:BV$49)</f>
        <v>59894.292499999996</v>
      </c>
      <c r="CG29" s="88">
        <f>SUMIF('Headcount Summary'!$C$39:$C$49,"Sales",'Headcount Summary'!BW$39:BW$49)</f>
        <v>59894.292499999996</v>
      </c>
    </row>
    <row r="30" spans="2:85" x14ac:dyDescent="0.3">
      <c r="B30" s="114" t="s">
        <v>295</v>
      </c>
      <c r="C30" s="123">
        <f>INDEX('Standard COA'!$B$4:$D$108,MATCH(B30,'Standard COA'!$C$4:$C$108,0),1)</f>
        <v>602</v>
      </c>
      <c r="D30" s="96"/>
      <c r="E30" s="96"/>
      <c r="F30" s="96"/>
      <c r="G30" s="503">
        <f>AVERAGE(N30:Y30)</f>
        <v>175</v>
      </c>
      <c r="H30" s="503">
        <f>AVERAGE(Z30:AK30)</f>
        <v>125</v>
      </c>
      <c r="I30" s="96"/>
      <c r="J30" s="96"/>
      <c r="K30" s="96"/>
      <c r="L30" s="96"/>
      <c r="M30" s="96"/>
      <c r="N30" s="88">
        <f>SUMIF(IS!$B:$B,'Model P&amp;L'!$B30,IS!D:D)+SUMIF('Cost Allocations'!$B:$B,'Model P&amp;L'!$B30,'Cost Allocations'!C:C)</f>
        <v>0</v>
      </c>
      <c r="O30" s="88">
        <f>SUMIF(IS!$B:$B,'Model P&amp;L'!$B30,IS!E:E)+SUMIF('Cost Allocations'!$B:$B,'Model P&amp;L'!$B30,'Cost Allocations'!D:D)</f>
        <v>0</v>
      </c>
      <c r="P30" s="88">
        <f>SUMIF(IS!$B:$B,'Model P&amp;L'!$B30,IS!F:F)+SUMIF('Cost Allocations'!$B:$B,'Model P&amp;L'!$B30,'Cost Allocations'!E:E)</f>
        <v>0</v>
      </c>
      <c r="Q30" s="88">
        <f>SUMIF(IS!$B:$B,'Model P&amp;L'!$B30,IS!G:G)+SUMIF('Cost Allocations'!$B:$B,'Model P&amp;L'!$B30,'Cost Allocations'!F:F)</f>
        <v>0</v>
      </c>
      <c r="R30" s="88">
        <f>SUMIF(IS!$B:$B,'Model P&amp;L'!$B30,IS!H:H)+SUMIF('Cost Allocations'!$B:$B,'Model P&amp;L'!$B30,'Cost Allocations'!G:G)</f>
        <v>0</v>
      </c>
      <c r="S30" s="88">
        <f>SUMIF(IS!$B:$B,'Model P&amp;L'!$B30,IS!I:I)+SUMIF('Cost Allocations'!$B:$B,'Model P&amp;L'!$B30,'Cost Allocations'!H:H)</f>
        <v>0</v>
      </c>
      <c r="T30" s="88">
        <f>SUMIF(IS!$B:$B,'Model P&amp;L'!$B30,IS!J:J)+SUMIF('Cost Allocations'!$B:$B,'Model P&amp;L'!$B30,'Cost Allocations'!I:I)</f>
        <v>0</v>
      </c>
      <c r="U30" s="88">
        <f>SUMIF(IS!$B:$B,'Model P&amp;L'!$B30,IS!K:K)+SUMIF('Cost Allocations'!$B:$B,'Model P&amp;L'!$B30,'Cost Allocations'!J:J)</f>
        <v>0</v>
      </c>
      <c r="V30" s="88">
        <f>SUMIF(IS!$B:$B,'Model P&amp;L'!$B30,IS!L:L)+SUMIF('Cost Allocations'!$B:$B,'Model P&amp;L'!$B30,'Cost Allocations'!K:K)</f>
        <v>0</v>
      </c>
      <c r="W30" s="88">
        <f>SUMIF(IS!$B:$B,'Model P&amp;L'!$B30,IS!M:M)+SUMIF('Cost Allocations'!$B:$B,'Model P&amp;L'!$B30,'Cost Allocations'!L:L)</f>
        <v>0</v>
      </c>
      <c r="X30" s="88">
        <f>SUMIF(IS!$B:$B,'Model P&amp;L'!$B30,IS!N:N)+SUMIF('Cost Allocations'!$B:$B,'Model P&amp;L'!$B30,'Cost Allocations'!M:M)</f>
        <v>0</v>
      </c>
      <c r="Y30" s="88">
        <f>SUMIF(IS!$B:$B,'Model P&amp;L'!$B30,IS!O:O)+SUMIF('Cost Allocations'!$B:$B,'Model P&amp;L'!$B30,'Cost Allocations'!N:N)</f>
        <v>2100</v>
      </c>
      <c r="Z30" s="88">
        <f>SUMIF(IS!$B:$B,'Model P&amp;L'!$B30,IS!P:P)+SUMIF('Cost Allocations'!$B:$B,'Model P&amp;L'!$B30,'Cost Allocations'!O:O)</f>
        <v>1500</v>
      </c>
      <c r="AA30" s="88">
        <f>SUMIF(IS!$B:$B,'Model P&amp;L'!$B30,IS!Q:Q)+SUMIF('Cost Allocations'!$B:$B,'Model P&amp;L'!$B30,'Cost Allocations'!P:P)</f>
        <v>0</v>
      </c>
      <c r="AB30" s="88">
        <f>SUMIF(IS!$B:$B,'Model P&amp;L'!$B30,IS!R:R)+SUMIF('Cost Allocations'!$B:$B,'Model P&amp;L'!$B30,'Cost Allocations'!Q:Q)</f>
        <v>0</v>
      </c>
      <c r="AC30" s="88">
        <f>SUMIF(IS!$B:$B,'Model P&amp;L'!$B30,IS!S:S)+SUMIF('Cost Allocations'!$B:$B,'Model P&amp;L'!$B30,'Cost Allocations'!R:R)</f>
        <v>0</v>
      </c>
      <c r="AD30" s="88">
        <f>SUMIF(IS!$B:$B,'Model P&amp;L'!$B30,IS!T:T)+SUMIF('Cost Allocations'!$B:$B,'Model P&amp;L'!$B30,'Cost Allocations'!S:S)</f>
        <v>0</v>
      </c>
      <c r="AE30" s="88">
        <f>SUMIF(IS!$B:$B,'Model P&amp;L'!$B30,IS!U:U)+SUMIF('Cost Allocations'!$B:$B,'Model P&amp;L'!$B30,'Cost Allocations'!T:T)</f>
        <v>0</v>
      </c>
      <c r="AF30" s="88">
        <f>SUMIF(IS!$B:$B,'Model P&amp;L'!$B30,IS!V:V)+SUMIF('Cost Allocations'!$B:$B,'Model P&amp;L'!$B30,'Cost Allocations'!U:U)</f>
        <v>0</v>
      </c>
      <c r="AG30" s="88">
        <f>SUMIF(IS!$B:$B,'Model P&amp;L'!$B30,IS!W:W)+SUMIF('Cost Allocations'!$B:$B,'Model P&amp;L'!$B30,'Cost Allocations'!V:V)</f>
        <v>0</v>
      </c>
      <c r="AH30" s="88">
        <f>SUMIF(IS!$B:$B,'Model P&amp;L'!$B30,IS!X:X)+SUMIF('Cost Allocations'!$B:$B,'Model P&amp;L'!$B30,'Cost Allocations'!W:W)</f>
        <v>0</v>
      </c>
      <c r="AI30" s="88">
        <f>SUMIF(IS!$B:$B,'Model P&amp;L'!$B30,IS!Y:Y)+SUMIF('Cost Allocations'!$B:$B,'Model P&amp;L'!$B30,'Cost Allocations'!X:X)</f>
        <v>0</v>
      </c>
      <c r="AJ30" s="88">
        <f>SUMIF(IS!$B:$B,'Model P&amp;L'!$B30,IS!Z:Z)+SUMIF('Cost Allocations'!$B:$B,'Model P&amp;L'!$B30,'Cost Allocations'!Y:Y)</f>
        <v>0</v>
      </c>
      <c r="AK30" s="88">
        <f>SUMIF(IS!$B:$B,'Model P&amp;L'!$B30,IS!AA:AA)+SUMIF('Cost Allocations'!$B:$B,'Model P&amp;L'!$B30,'Cost Allocations'!Z:Z)</f>
        <v>0</v>
      </c>
      <c r="AL30" s="88">
        <f>SUMIF(IS!$B:$B,'Model P&amp;L'!$B30,IS!AB:AB)+SUMIF('Cost Allocations'!$B:$B,'Model P&amp;L'!$B30,'Cost Allocations'!AA:AA)</f>
        <v>0</v>
      </c>
      <c r="AM30" s="88">
        <f>'Sales Commissions'!AE13</f>
        <v>9500</v>
      </c>
      <c r="AN30" s="88">
        <f>'Sales Commissions'!AF13</f>
        <v>48135.739500000003</v>
      </c>
      <c r="AO30" s="88">
        <f>'Sales Commissions'!AG13</f>
        <v>9500</v>
      </c>
      <c r="AP30" s="88">
        <f>'Sales Commissions'!AH13</f>
        <v>4750</v>
      </c>
      <c r="AQ30" s="88">
        <f>'Sales Commissions'!AI13</f>
        <v>28500</v>
      </c>
      <c r="AR30" s="88">
        <f>'Sales Commissions'!AJ13</f>
        <v>10093.75</v>
      </c>
      <c r="AS30" s="88">
        <f>'Sales Commissions'!AK13</f>
        <v>10687.5</v>
      </c>
      <c r="AT30" s="88">
        <f>'Sales Commissions'!AL13</f>
        <v>50825</v>
      </c>
      <c r="AU30" s="88">
        <f>'Sales Commissions'!AM13</f>
        <v>17100</v>
      </c>
      <c r="AV30" s="88">
        <f>'Sales Commissions'!AN13</f>
        <v>17812.5</v>
      </c>
      <c r="AW30" s="88">
        <f>'Sales Commissions'!AO13</f>
        <v>70359.375</v>
      </c>
      <c r="AX30" s="88">
        <f>'Sales Commissions'!AP13</f>
        <v>11875</v>
      </c>
      <c r="AY30" s="88">
        <f>'Sales Commissions'!AQ13</f>
        <v>11875</v>
      </c>
      <c r="AZ30" s="88">
        <f>'Sales Commissions'!AR13</f>
        <v>56406.25</v>
      </c>
      <c r="BA30" s="88">
        <f>'Sales Commissions'!AS13</f>
        <v>12468.75</v>
      </c>
      <c r="BB30" s="88">
        <f>'Sales Commissions'!AT13</f>
        <v>6531.25</v>
      </c>
      <c r="BC30" s="88">
        <f>'Sales Commissions'!AU13</f>
        <v>38846.09375</v>
      </c>
      <c r="BD30" s="88">
        <f>'Sales Commissions'!AV13</f>
        <v>13774.999999999998</v>
      </c>
      <c r="BE30" s="88">
        <f>'Sales Commissions'!AW13</f>
        <v>14250</v>
      </c>
      <c r="BF30" s="88">
        <f>'Sales Commissions'!AX13</f>
        <v>67093.75</v>
      </c>
      <c r="BG30" s="88">
        <f>'Sales Commissions'!AY13</f>
        <v>21375</v>
      </c>
      <c r="BH30" s="88">
        <f>'Sales Commissions'!AZ13</f>
        <v>21375</v>
      </c>
      <c r="BI30" s="88">
        <f>'Sales Commissions'!BA13</f>
        <v>85500</v>
      </c>
      <c r="BJ30" s="88">
        <f>'Sales Commissions'!BB13</f>
        <v>14250</v>
      </c>
      <c r="BK30" s="88">
        <f>'Sales Commissions'!BC13</f>
        <v>14250</v>
      </c>
      <c r="BL30" s="88">
        <f>'Sales Commissions'!BD13</f>
        <v>67687.5</v>
      </c>
      <c r="BM30" s="88">
        <f>'Sales Commissions'!BE13</f>
        <v>14843.749999999998</v>
      </c>
      <c r="BN30" s="88">
        <f>'Sales Commissions'!BF13</f>
        <v>7718.75</v>
      </c>
      <c r="BO30" s="88">
        <f>'Sales Commissions'!BG13</f>
        <v>45971.09375</v>
      </c>
      <c r="BP30" s="88">
        <f>'Sales Commissions'!BH13</f>
        <v>16150</v>
      </c>
      <c r="BQ30" s="88">
        <f>'Sales Commissions'!BI13</f>
        <v>16624.999999999996</v>
      </c>
      <c r="BR30" s="88">
        <f>'Sales Commissions'!BJ13</f>
        <v>78375</v>
      </c>
      <c r="BS30" s="88">
        <f>'Sales Commissions'!BK13</f>
        <v>24937.5</v>
      </c>
      <c r="BT30" s="88">
        <f>'Sales Commissions'!BL13</f>
        <v>24937.5</v>
      </c>
      <c r="BU30" s="88">
        <f>'Sales Commissions'!BM13</f>
        <v>99750</v>
      </c>
      <c r="BV30" s="88">
        <f>'Sales Commissions'!BN13</f>
        <v>16624.999999999996</v>
      </c>
      <c r="BW30" s="88">
        <f>'Sales Commissions'!BO13</f>
        <v>16624.999999999996</v>
      </c>
      <c r="BX30" s="88">
        <f>'Sales Commissions'!BP13</f>
        <v>78968.749999999985</v>
      </c>
      <c r="BY30" s="88">
        <f>'Sales Commissions'!BQ13</f>
        <v>16624.999999999996</v>
      </c>
      <c r="BZ30" s="88">
        <f>'Sales Commissions'!BR13</f>
        <v>8312.4999999999982</v>
      </c>
      <c r="CA30" s="88">
        <f>'Sales Commissions'!BS13</f>
        <v>49875</v>
      </c>
      <c r="CB30" s="88">
        <f>'Sales Commissions'!BT13</f>
        <v>16624.999999999996</v>
      </c>
      <c r="CC30" s="88">
        <f>'Sales Commissions'!BU13</f>
        <v>16624.999999999996</v>
      </c>
      <c r="CD30" s="88">
        <f>'Sales Commissions'!BV13</f>
        <v>78968.749999999985</v>
      </c>
      <c r="CE30" s="88">
        <f>'Sales Commissions'!BW13</f>
        <v>24937.5</v>
      </c>
      <c r="CF30" s="88">
        <f>'Sales Commissions'!BX13</f>
        <v>24937.5</v>
      </c>
      <c r="CG30" s="88">
        <f>'Sales Commissions'!BY13</f>
        <v>99750</v>
      </c>
    </row>
    <row r="31" spans="2:85" hidden="1" outlineLevel="1" x14ac:dyDescent="0.3">
      <c r="B31" s="114" t="s">
        <v>296</v>
      </c>
      <c r="C31" s="226">
        <f>INDEX('Standard COA'!$B$4:$D$108,MATCH(B31,'Standard COA'!$C$4:$C$108,0),1)</f>
        <v>603</v>
      </c>
      <c r="D31" s="106"/>
      <c r="E31" s="128">
        <v>0.1</v>
      </c>
      <c r="F31" s="106"/>
      <c r="G31" s="503">
        <f t="shared" ref="G31:G33" si="132">AVERAGE(N31:Y31)</f>
        <v>0</v>
      </c>
      <c r="H31" s="503">
        <f t="shared" ref="H31:H33" si="133">AVERAGE(Z31:AK31)</f>
        <v>0</v>
      </c>
      <c r="I31" s="127">
        <f t="shared" ref="I31" si="134">ROUND(H31+H31*$E31,-2)</f>
        <v>0</v>
      </c>
      <c r="J31" s="129">
        <f t="shared" ref="J31:J33" si="135">ROUND(I31+I31*$E31,-2)</f>
        <v>0</v>
      </c>
      <c r="K31" s="129">
        <f t="shared" ref="K31:K33" si="136">ROUND(J31+J31*$E31,-2)</f>
        <v>0</v>
      </c>
      <c r="L31" s="129">
        <f t="shared" ref="L31:L33" si="137">ROUND(K31+K31*$E31,-2)</f>
        <v>0</v>
      </c>
      <c r="M31" s="81"/>
      <c r="N31" s="88">
        <f>SUMIF(IS!$B:$B,'Model P&amp;L'!$B31,IS!D:D)+SUMIF('Cost Allocations'!$B:$B,'Model P&amp;L'!$B31,'Cost Allocations'!C:C)</f>
        <v>0</v>
      </c>
      <c r="O31" s="88">
        <f>SUMIF(IS!$B:$B,'Model P&amp;L'!$B31,IS!E:E)+SUMIF('Cost Allocations'!$B:$B,'Model P&amp;L'!$B31,'Cost Allocations'!D:D)</f>
        <v>0</v>
      </c>
      <c r="P31" s="88">
        <f>SUMIF(IS!$B:$B,'Model P&amp;L'!$B31,IS!F:F)+SUMIF('Cost Allocations'!$B:$B,'Model P&amp;L'!$B31,'Cost Allocations'!E:E)</f>
        <v>0</v>
      </c>
      <c r="Q31" s="88">
        <f>SUMIF(IS!$B:$B,'Model P&amp;L'!$B31,IS!G:G)+SUMIF('Cost Allocations'!$B:$B,'Model P&amp;L'!$B31,'Cost Allocations'!F:F)</f>
        <v>0</v>
      </c>
      <c r="R31" s="88">
        <f>SUMIF(IS!$B:$B,'Model P&amp;L'!$B31,IS!H:H)+SUMIF('Cost Allocations'!$B:$B,'Model P&amp;L'!$B31,'Cost Allocations'!G:G)</f>
        <v>0</v>
      </c>
      <c r="S31" s="88">
        <f>SUMIF(IS!$B:$B,'Model P&amp;L'!$B31,IS!I:I)+SUMIF('Cost Allocations'!$B:$B,'Model P&amp;L'!$B31,'Cost Allocations'!H:H)</f>
        <v>0</v>
      </c>
      <c r="T31" s="88">
        <f>SUMIF(IS!$B:$B,'Model P&amp;L'!$B31,IS!J:J)+SUMIF('Cost Allocations'!$B:$B,'Model P&amp;L'!$B31,'Cost Allocations'!I:I)</f>
        <v>0</v>
      </c>
      <c r="U31" s="88">
        <f>SUMIF(IS!$B:$B,'Model P&amp;L'!$B31,IS!K:K)+SUMIF('Cost Allocations'!$B:$B,'Model P&amp;L'!$B31,'Cost Allocations'!J:J)</f>
        <v>0</v>
      </c>
      <c r="V31" s="88">
        <f>SUMIF(IS!$B:$B,'Model P&amp;L'!$B31,IS!L:L)+SUMIF('Cost Allocations'!$B:$B,'Model P&amp;L'!$B31,'Cost Allocations'!K:K)</f>
        <v>0</v>
      </c>
      <c r="W31" s="88">
        <f>SUMIF(IS!$B:$B,'Model P&amp;L'!$B31,IS!M:M)+SUMIF('Cost Allocations'!$B:$B,'Model P&amp;L'!$B31,'Cost Allocations'!L:L)</f>
        <v>0</v>
      </c>
      <c r="X31" s="88">
        <f>SUMIF(IS!$B:$B,'Model P&amp;L'!$B31,IS!N:N)+SUMIF('Cost Allocations'!$B:$B,'Model P&amp;L'!$B31,'Cost Allocations'!M:M)</f>
        <v>0</v>
      </c>
      <c r="Y31" s="88">
        <f>SUMIF(IS!$B:$B,'Model P&amp;L'!$B31,IS!O:O)+SUMIF('Cost Allocations'!$B:$B,'Model P&amp;L'!$B31,'Cost Allocations'!N:N)</f>
        <v>0</v>
      </c>
      <c r="Z31" s="88">
        <f>SUMIF(IS!$B:$B,'Model P&amp;L'!$B31,IS!P:P)+SUMIF('Cost Allocations'!$B:$B,'Model P&amp;L'!$B31,'Cost Allocations'!O:O)</f>
        <v>0</v>
      </c>
      <c r="AA31" s="88">
        <f>SUMIF(IS!$B:$B,'Model P&amp;L'!$B31,IS!Q:Q)+SUMIF('Cost Allocations'!$B:$B,'Model P&amp;L'!$B31,'Cost Allocations'!P:P)</f>
        <v>0</v>
      </c>
      <c r="AB31" s="88">
        <f>SUMIF(IS!$B:$B,'Model P&amp;L'!$B31,IS!R:R)+SUMIF('Cost Allocations'!$B:$B,'Model P&amp;L'!$B31,'Cost Allocations'!Q:Q)</f>
        <v>0</v>
      </c>
      <c r="AC31" s="88">
        <f>SUMIF(IS!$B:$B,'Model P&amp;L'!$B31,IS!S:S)+SUMIF('Cost Allocations'!$B:$B,'Model P&amp;L'!$B31,'Cost Allocations'!R:R)</f>
        <v>0</v>
      </c>
      <c r="AD31" s="88">
        <f>SUMIF(IS!$B:$B,'Model P&amp;L'!$B31,IS!T:T)+SUMIF('Cost Allocations'!$B:$B,'Model P&amp;L'!$B31,'Cost Allocations'!S:S)</f>
        <v>0</v>
      </c>
      <c r="AE31" s="88">
        <f>SUMIF(IS!$B:$B,'Model P&amp;L'!$B31,IS!U:U)+SUMIF('Cost Allocations'!$B:$B,'Model P&amp;L'!$B31,'Cost Allocations'!T:T)</f>
        <v>0</v>
      </c>
      <c r="AF31" s="88">
        <f>SUMIF(IS!$B:$B,'Model P&amp;L'!$B31,IS!V:V)+SUMIF('Cost Allocations'!$B:$B,'Model P&amp;L'!$B31,'Cost Allocations'!U:U)</f>
        <v>0</v>
      </c>
      <c r="AG31" s="88">
        <f>SUMIF(IS!$B:$B,'Model P&amp;L'!$B31,IS!W:W)+SUMIF('Cost Allocations'!$B:$B,'Model P&amp;L'!$B31,'Cost Allocations'!V:V)</f>
        <v>0</v>
      </c>
      <c r="AH31" s="88">
        <f>SUMIF(IS!$B:$B,'Model P&amp;L'!$B31,IS!X:X)+SUMIF('Cost Allocations'!$B:$B,'Model P&amp;L'!$B31,'Cost Allocations'!W:W)</f>
        <v>0</v>
      </c>
      <c r="AI31" s="88">
        <f>SUMIF(IS!$B:$B,'Model P&amp;L'!$B31,IS!Y:Y)+SUMIF('Cost Allocations'!$B:$B,'Model P&amp;L'!$B31,'Cost Allocations'!X:X)</f>
        <v>0</v>
      </c>
      <c r="AJ31" s="88">
        <f>SUMIF(IS!$B:$B,'Model P&amp;L'!$B31,IS!Z:Z)+SUMIF('Cost Allocations'!$B:$B,'Model P&amp;L'!$B31,'Cost Allocations'!Y:Y)</f>
        <v>0</v>
      </c>
      <c r="AK31" s="88">
        <f>SUMIF(IS!$B:$B,'Model P&amp;L'!$B31,IS!AA:AA)+SUMIF('Cost Allocations'!$B:$B,'Model P&amp;L'!$B31,'Cost Allocations'!Z:Z)</f>
        <v>0</v>
      </c>
      <c r="AL31" s="88">
        <f>SUMIF(IS!$B:$B,'Model P&amp;L'!$B31,IS!AB:AB)+SUMIF('Cost Allocations'!$B:$B,'Model P&amp;L'!$B31,'Cost Allocations'!AA:AA)</f>
        <v>0</v>
      </c>
      <c r="AM31" s="88">
        <f t="shared" ref="AM31:AO33" si="138">INDEX($G31:$M31,1,MATCH(AM$6,$G$9:$M$9,0)-1)+(INDEX($G31:$M31,1,MATCH(AM$6,$G$9:$M$9,0))-INDEX($G31:$M31,1,MATCH(AM$6,$G$9:$M$9,0)-1))*(AM$7/12)</f>
        <v>0</v>
      </c>
      <c r="AN31" s="88">
        <f t="shared" si="138"/>
        <v>0</v>
      </c>
      <c r="AO31" s="88">
        <f t="shared" si="138"/>
        <v>0</v>
      </c>
      <c r="AP31" s="88">
        <f t="shared" ref="AP31:BA33" si="139">INDEX($G31:$M31,1,MATCH(AP$6,$G$9:$M$9,0)-1)+(INDEX($G31:$M31,1,MATCH(AP$6,$G$9:$M$9,0))-INDEX($G31:$M31,1,MATCH(AP$6,$G$9:$M$9,0)-1))*(AP$7/12)</f>
        <v>0</v>
      </c>
      <c r="AQ31" s="88">
        <f t="shared" si="139"/>
        <v>0</v>
      </c>
      <c r="AR31" s="88">
        <f t="shared" si="139"/>
        <v>0</v>
      </c>
      <c r="AS31" s="88">
        <f t="shared" si="139"/>
        <v>0</v>
      </c>
      <c r="AT31" s="88">
        <f t="shared" si="139"/>
        <v>0</v>
      </c>
      <c r="AU31" s="88">
        <f t="shared" si="139"/>
        <v>0</v>
      </c>
      <c r="AV31" s="88">
        <f t="shared" si="139"/>
        <v>0</v>
      </c>
      <c r="AW31" s="88">
        <f t="shared" si="139"/>
        <v>0</v>
      </c>
      <c r="AX31" s="88">
        <f t="shared" si="139"/>
        <v>0</v>
      </c>
      <c r="AY31" s="88">
        <f t="shared" si="139"/>
        <v>0</v>
      </c>
      <c r="AZ31" s="88">
        <f t="shared" si="139"/>
        <v>0</v>
      </c>
      <c r="BA31" s="88">
        <f t="shared" si="139"/>
        <v>0</v>
      </c>
      <c r="BB31" s="88">
        <f t="shared" ref="BB31:BK33" si="140">INDEX($G31:$M31,1,MATCH(BB$6,$G$9:$M$9,0)-1)+(INDEX($G31:$M31,1,MATCH(BB$6,$G$9:$M$9,0))-INDEX($G31:$M31,1,MATCH(BB$6,$G$9:$M$9,0)-1))*(BB$7/12)</f>
        <v>0</v>
      </c>
      <c r="BC31" s="88">
        <f t="shared" si="140"/>
        <v>0</v>
      </c>
      <c r="BD31" s="88">
        <f t="shared" si="140"/>
        <v>0</v>
      </c>
      <c r="BE31" s="88">
        <f t="shared" si="140"/>
        <v>0</v>
      </c>
      <c r="BF31" s="88">
        <f t="shared" si="140"/>
        <v>0</v>
      </c>
      <c r="BG31" s="88">
        <f t="shared" si="140"/>
        <v>0</v>
      </c>
      <c r="BH31" s="88">
        <f t="shared" si="140"/>
        <v>0</v>
      </c>
      <c r="BI31" s="88">
        <f t="shared" si="140"/>
        <v>0</v>
      </c>
      <c r="BJ31" s="88">
        <f t="shared" si="140"/>
        <v>0</v>
      </c>
      <c r="BK31" s="88">
        <f t="shared" si="140"/>
        <v>0</v>
      </c>
      <c r="BL31" s="88">
        <f t="shared" ref="BL31:BU33" si="141">INDEX($G31:$M31,1,MATCH(BL$6,$G$9:$M$9,0)-1)+(INDEX($G31:$M31,1,MATCH(BL$6,$G$9:$M$9,0))-INDEX($G31:$M31,1,MATCH(BL$6,$G$9:$M$9,0)-1))*(BL$7/12)</f>
        <v>0</v>
      </c>
      <c r="BM31" s="88">
        <f t="shared" si="141"/>
        <v>0</v>
      </c>
      <c r="BN31" s="88">
        <f t="shared" si="141"/>
        <v>0</v>
      </c>
      <c r="BO31" s="88">
        <f t="shared" si="141"/>
        <v>0</v>
      </c>
      <c r="BP31" s="88">
        <f t="shared" si="141"/>
        <v>0</v>
      </c>
      <c r="BQ31" s="88">
        <f t="shared" si="141"/>
        <v>0</v>
      </c>
      <c r="BR31" s="88">
        <f t="shared" si="141"/>
        <v>0</v>
      </c>
      <c r="BS31" s="88">
        <f t="shared" si="141"/>
        <v>0</v>
      </c>
      <c r="BT31" s="88">
        <f t="shared" si="141"/>
        <v>0</v>
      </c>
      <c r="BU31" s="88">
        <f t="shared" si="141"/>
        <v>0</v>
      </c>
      <c r="BV31" s="88">
        <f t="shared" ref="BV31:CG33" si="142">INDEX($G31:$M31,1,MATCH(BV$6,$G$9:$M$9,0)-1)+(INDEX($G31:$M31,1,MATCH(BV$6,$G$9:$M$9,0))-INDEX($G31:$M31,1,MATCH(BV$6,$G$9:$M$9,0)-1))*(BV$7/12)</f>
        <v>0</v>
      </c>
      <c r="BW31" s="88">
        <f t="shared" si="142"/>
        <v>0</v>
      </c>
      <c r="BX31" s="88">
        <f t="shared" si="142"/>
        <v>0</v>
      </c>
      <c r="BY31" s="88">
        <f t="shared" si="142"/>
        <v>0</v>
      </c>
      <c r="BZ31" s="88">
        <f t="shared" si="142"/>
        <v>0</v>
      </c>
      <c r="CA31" s="88">
        <f t="shared" si="142"/>
        <v>0</v>
      </c>
      <c r="CB31" s="88">
        <f t="shared" si="142"/>
        <v>0</v>
      </c>
      <c r="CC31" s="88">
        <f t="shared" si="142"/>
        <v>0</v>
      </c>
      <c r="CD31" s="88">
        <f t="shared" si="142"/>
        <v>0</v>
      </c>
      <c r="CE31" s="88">
        <f t="shared" si="142"/>
        <v>0</v>
      </c>
      <c r="CF31" s="88">
        <f t="shared" si="142"/>
        <v>0</v>
      </c>
      <c r="CG31" s="88">
        <f t="shared" si="142"/>
        <v>0</v>
      </c>
    </row>
    <row r="32" spans="2:85" hidden="1" outlineLevel="1" x14ac:dyDescent="0.3">
      <c r="B32" s="114" t="s">
        <v>297</v>
      </c>
      <c r="C32" s="226">
        <f>INDEX('Standard COA'!$B$4:$D$108,MATCH(B32,'Standard COA'!$C$4:$C$108,0),1)</f>
        <v>604</v>
      </c>
      <c r="D32" s="106"/>
      <c r="E32" s="128">
        <v>0.1</v>
      </c>
      <c r="F32" s="106"/>
      <c r="G32" s="503">
        <f t="shared" si="132"/>
        <v>0</v>
      </c>
      <c r="H32" s="503">
        <f t="shared" si="133"/>
        <v>0</v>
      </c>
      <c r="I32" s="127">
        <f t="shared" ref="I32" si="143">ROUND(H32+H32*$E32,-2)</f>
        <v>0</v>
      </c>
      <c r="J32" s="129">
        <f t="shared" si="135"/>
        <v>0</v>
      </c>
      <c r="K32" s="129">
        <f t="shared" si="136"/>
        <v>0</v>
      </c>
      <c r="L32" s="129">
        <f t="shared" si="137"/>
        <v>0</v>
      </c>
      <c r="M32" s="81"/>
      <c r="N32" s="88">
        <f>SUMIF(IS!$B:$B,'Model P&amp;L'!$B32,IS!D:D)+SUMIF('Cost Allocations'!$B:$B,'Model P&amp;L'!$B32,'Cost Allocations'!C:C)</f>
        <v>0</v>
      </c>
      <c r="O32" s="88">
        <f>SUMIF(IS!$B:$B,'Model P&amp;L'!$B32,IS!E:E)+SUMIF('Cost Allocations'!$B:$B,'Model P&amp;L'!$B32,'Cost Allocations'!D:D)</f>
        <v>0</v>
      </c>
      <c r="P32" s="88">
        <f>SUMIF(IS!$B:$B,'Model P&amp;L'!$B32,IS!F:F)+SUMIF('Cost Allocations'!$B:$B,'Model P&amp;L'!$B32,'Cost Allocations'!E:E)</f>
        <v>0</v>
      </c>
      <c r="Q32" s="88">
        <f>SUMIF(IS!$B:$B,'Model P&amp;L'!$B32,IS!G:G)+SUMIF('Cost Allocations'!$B:$B,'Model P&amp;L'!$B32,'Cost Allocations'!F:F)</f>
        <v>0</v>
      </c>
      <c r="R32" s="88">
        <f>SUMIF(IS!$B:$B,'Model P&amp;L'!$B32,IS!H:H)+SUMIF('Cost Allocations'!$B:$B,'Model P&amp;L'!$B32,'Cost Allocations'!G:G)</f>
        <v>0</v>
      </c>
      <c r="S32" s="88">
        <f>SUMIF(IS!$B:$B,'Model P&amp;L'!$B32,IS!I:I)+SUMIF('Cost Allocations'!$B:$B,'Model P&amp;L'!$B32,'Cost Allocations'!H:H)</f>
        <v>0</v>
      </c>
      <c r="T32" s="88">
        <f>SUMIF(IS!$B:$B,'Model P&amp;L'!$B32,IS!J:J)+SUMIF('Cost Allocations'!$B:$B,'Model P&amp;L'!$B32,'Cost Allocations'!I:I)</f>
        <v>0</v>
      </c>
      <c r="U32" s="88">
        <f>SUMIF(IS!$B:$B,'Model P&amp;L'!$B32,IS!K:K)+SUMIF('Cost Allocations'!$B:$B,'Model P&amp;L'!$B32,'Cost Allocations'!J:J)</f>
        <v>0</v>
      </c>
      <c r="V32" s="88">
        <f>SUMIF(IS!$B:$B,'Model P&amp;L'!$B32,IS!L:L)+SUMIF('Cost Allocations'!$B:$B,'Model P&amp;L'!$B32,'Cost Allocations'!K:K)</f>
        <v>0</v>
      </c>
      <c r="W32" s="88">
        <f>SUMIF(IS!$B:$B,'Model P&amp;L'!$B32,IS!M:M)+SUMIF('Cost Allocations'!$B:$B,'Model P&amp;L'!$B32,'Cost Allocations'!L:L)</f>
        <v>0</v>
      </c>
      <c r="X32" s="88">
        <f>SUMIF(IS!$B:$B,'Model P&amp;L'!$B32,IS!N:N)+SUMIF('Cost Allocations'!$B:$B,'Model P&amp;L'!$B32,'Cost Allocations'!M:M)</f>
        <v>0</v>
      </c>
      <c r="Y32" s="88">
        <f>SUMIF(IS!$B:$B,'Model P&amp;L'!$B32,IS!O:O)+SUMIF('Cost Allocations'!$B:$B,'Model P&amp;L'!$B32,'Cost Allocations'!N:N)</f>
        <v>0</v>
      </c>
      <c r="Z32" s="88">
        <f>SUMIF(IS!$B:$B,'Model P&amp;L'!$B32,IS!P:P)+SUMIF('Cost Allocations'!$B:$B,'Model P&amp;L'!$B32,'Cost Allocations'!O:O)</f>
        <v>0</v>
      </c>
      <c r="AA32" s="88">
        <f>SUMIF(IS!$B:$B,'Model P&amp;L'!$B32,IS!Q:Q)+SUMIF('Cost Allocations'!$B:$B,'Model P&amp;L'!$B32,'Cost Allocations'!P:P)</f>
        <v>0</v>
      </c>
      <c r="AB32" s="88">
        <f>SUMIF(IS!$B:$B,'Model P&amp;L'!$B32,IS!R:R)+SUMIF('Cost Allocations'!$B:$B,'Model P&amp;L'!$B32,'Cost Allocations'!Q:Q)</f>
        <v>0</v>
      </c>
      <c r="AC32" s="88">
        <f>SUMIF(IS!$B:$B,'Model P&amp;L'!$B32,IS!S:S)+SUMIF('Cost Allocations'!$B:$B,'Model P&amp;L'!$B32,'Cost Allocations'!R:R)</f>
        <v>0</v>
      </c>
      <c r="AD32" s="88">
        <f>SUMIF(IS!$B:$B,'Model P&amp;L'!$B32,IS!T:T)+SUMIF('Cost Allocations'!$B:$B,'Model P&amp;L'!$B32,'Cost Allocations'!S:S)</f>
        <v>0</v>
      </c>
      <c r="AE32" s="88">
        <f>SUMIF(IS!$B:$B,'Model P&amp;L'!$B32,IS!U:U)+SUMIF('Cost Allocations'!$B:$B,'Model P&amp;L'!$B32,'Cost Allocations'!T:T)</f>
        <v>0</v>
      </c>
      <c r="AF32" s="88">
        <f>SUMIF(IS!$B:$B,'Model P&amp;L'!$B32,IS!V:V)+SUMIF('Cost Allocations'!$B:$B,'Model P&amp;L'!$B32,'Cost Allocations'!U:U)</f>
        <v>0</v>
      </c>
      <c r="AG32" s="88">
        <f>SUMIF(IS!$B:$B,'Model P&amp;L'!$B32,IS!W:W)+SUMIF('Cost Allocations'!$B:$B,'Model P&amp;L'!$B32,'Cost Allocations'!V:V)</f>
        <v>0</v>
      </c>
      <c r="AH32" s="88">
        <f>SUMIF(IS!$B:$B,'Model P&amp;L'!$B32,IS!X:X)+SUMIF('Cost Allocations'!$B:$B,'Model P&amp;L'!$B32,'Cost Allocations'!W:W)</f>
        <v>0</v>
      </c>
      <c r="AI32" s="88">
        <f>SUMIF(IS!$B:$B,'Model P&amp;L'!$B32,IS!Y:Y)+SUMIF('Cost Allocations'!$B:$B,'Model P&amp;L'!$B32,'Cost Allocations'!X:X)</f>
        <v>0</v>
      </c>
      <c r="AJ32" s="88">
        <f>SUMIF(IS!$B:$B,'Model P&amp;L'!$B32,IS!Z:Z)+SUMIF('Cost Allocations'!$B:$B,'Model P&amp;L'!$B32,'Cost Allocations'!Y:Y)</f>
        <v>0</v>
      </c>
      <c r="AK32" s="88">
        <f>SUMIF(IS!$B:$B,'Model P&amp;L'!$B32,IS!AA:AA)+SUMIF('Cost Allocations'!$B:$B,'Model P&amp;L'!$B32,'Cost Allocations'!Z:Z)</f>
        <v>0</v>
      </c>
      <c r="AL32" s="88">
        <f>SUMIF(IS!$B:$B,'Model P&amp;L'!$B32,IS!AB:AB)+SUMIF('Cost Allocations'!$B:$B,'Model P&amp;L'!$B32,'Cost Allocations'!AA:AA)</f>
        <v>0</v>
      </c>
      <c r="AM32" s="88">
        <f t="shared" si="138"/>
        <v>0</v>
      </c>
      <c r="AN32" s="88">
        <f t="shared" si="138"/>
        <v>0</v>
      </c>
      <c r="AO32" s="88">
        <f t="shared" si="138"/>
        <v>0</v>
      </c>
      <c r="AP32" s="88">
        <f t="shared" si="139"/>
        <v>0</v>
      </c>
      <c r="AQ32" s="88">
        <f t="shared" si="139"/>
        <v>0</v>
      </c>
      <c r="AR32" s="88">
        <f t="shared" si="139"/>
        <v>0</v>
      </c>
      <c r="AS32" s="88">
        <f t="shared" si="139"/>
        <v>0</v>
      </c>
      <c r="AT32" s="88">
        <f t="shared" si="139"/>
        <v>0</v>
      </c>
      <c r="AU32" s="88">
        <f t="shared" si="139"/>
        <v>0</v>
      </c>
      <c r="AV32" s="88">
        <f t="shared" si="139"/>
        <v>0</v>
      </c>
      <c r="AW32" s="88">
        <f t="shared" si="139"/>
        <v>0</v>
      </c>
      <c r="AX32" s="88">
        <f t="shared" si="139"/>
        <v>0</v>
      </c>
      <c r="AY32" s="88">
        <f t="shared" si="139"/>
        <v>0</v>
      </c>
      <c r="AZ32" s="88">
        <f t="shared" si="139"/>
        <v>0</v>
      </c>
      <c r="BA32" s="88">
        <f t="shared" si="139"/>
        <v>0</v>
      </c>
      <c r="BB32" s="88">
        <f t="shared" si="140"/>
        <v>0</v>
      </c>
      <c r="BC32" s="88">
        <f t="shared" si="140"/>
        <v>0</v>
      </c>
      <c r="BD32" s="88">
        <f t="shared" si="140"/>
        <v>0</v>
      </c>
      <c r="BE32" s="88">
        <f t="shared" si="140"/>
        <v>0</v>
      </c>
      <c r="BF32" s="88">
        <f t="shared" si="140"/>
        <v>0</v>
      </c>
      <c r="BG32" s="88">
        <f t="shared" si="140"/>
        <v>0</v>
      </c>
      <c r="BH32" s="88">
        <f t="shared" si="140"/>
        <v>0</v>
      </c>
      <c r="BI32" s="88">
        <f t="shared" si="140"/>
        <v>0</v>
      </c>
      <c r="BJ32" s="88">
        <f t="shared" si="140"/>
        <v>0</v>
      </c>
      <c r="BK32" s="88">
        <f t="shared" si="140"/>
        <v>0</v>
      </c>
      <c r="BL32" s="88">
        <f t="shared" si="141"/>
        <v>0</v>
      </c>
      <c r="BM32" s="88">
        <f t="shared" si="141"/>
        <v>0</v>
      </c>
      <c r="BN32" s="88">
        <f t="shared" si="141"/>
        <v>0</v>
      </c>
      <c r="BO32" s="88">
        <f t="shared" si="141"/>
        <v>0</v>
      </c>
      <c r="BP32" s="88">
        <f t="shared" si="141"/>
        <v>0</v>
      </c>
      <c r="BQ32" s="88">
        <f t="shared" si="141"/>
        <v>0</v>
      </c>
      <c r="BR32" s="88">
        <f t="shared" si="141"/>
        <v>0</v>
      </c>
      <c r="BS32" s="88">
        <f t="shared" si="141"/>
        <v>0</v>
      </c>
      <c r="BT32" s="88">
        <f t="shared" si="141"/>
        <v>0</v>
      </c>
      <c r="BU32" s="88">
        <f t="shared" si="141"/>
        <v>0</v>
      </c>
      <c r="BV32" s="88">
        <f t="shared" si="142"/>
        <v>0</v>
      </c>
      <c r="BW32" s="88">
        <f t="shared" si="142"/>
        <v>0</v>
      </c>
      <c r="BX32" s="88">
        <f t="shared" si="142"/>
        <v>0</v>
      </c>
      <c r="BY32" s="88">
        <f t="shared" si="142"/>
        <v>0</v>
      </c>
      <c r="BZ32" s="88">
        <f t="shared" si="142"/>
        <v>0</v>
      </c>
      <c r="CA32" s="88">
        <f t="shared" si="142"/>
        <v>0</v>
      </c>
      <c r="CB32" s="88">
        <f t="shared" si="142"/>
        <v>0</v>
      </c>
      <c r="CC32" s="88">
        <f t="shared" si="142"/>
        <v>0</v>
      </c>
      <c r="CD32" s="88">
        <f t="shared" si="142"/>
        <v>0</v>
      </c>
      <c r="CE32" s="88">
        <f t="shared" si="142"/>
        <v>0</v>
      </c>
      <c r="CF32" s="88">
        <f t="shared" si="142"/>
        <v>0</v>
      </c>
      <c r="CG32" s="88">
        <f t="shared" si="142"/>
        <v>0</v>
      </c>
    </row>
    <row r="33" spans="2:85" collapsed="1" x14ac:dyDescent="0.3">
      <c r="B33" s="114" t="s">
        <v>298</v>
      </c>
      <c r="C33" s="226">
        <f>INDEX('Standard COA'!$B$4:$D$108,MATCH(B33,'Standard COA'!$C$4:$C$108,0),1)</f>
        <v>609</v>
      </c>
      <c r="D33" s="106"/>
      <c r="E33" s="128">
        <v>0.1</v>
      </c>
      <c r="F33" s="106"/>
      <c r="G33" s="503">
        <f t="shared" si="132"/>
        <v>0</v>
      </c>
      <c r="H33" s="503">
        <f t="shared" si="133"/>
        <v>0</v>
      </c>
      <c r="I33" s="127">
        <f t="shared" ref="I33" si="144">ROUND(H33+H33*$E33,-2)</f>
        <v>0</v>
      </c>
      <c r="J33" s="129">
        <f t="shared" si="135"/>
        <v>0</v>
      </c>
      <c r="K33" s="129">
        <f t="shared" si="136"/>
        <v>0</v>
      </c>
      <c r="L33" s="129">
        <f t="shared" si="137"/>
        <v>0</v>
      </c>
      <c r="M33" s="81"/>
      <c r="N33" s="88">
        <f>SUMIF(IS!$B:$B,'Model P&amp;L'!$B33,IS!D:D)+SUMIF('Cost Allocations'!$B:$B,'Model P&amp;L'!$B33,'Cost Allocations'!C:C)</f>
        <v>0</v>
      </c>
      <c r="O33" s="88">
        <f>SUMIF(IS!$B:$B,'Model P&amp;L'!$B33,IS!E:E)+SUMIF('Cost Allocations'!$B:$B,'Model P&amp;L'!$B33,'Cost Allocations'!D:D)</f>
        <v>0</v>
      </c>
      <c r="P33" s="88">
        <f>SUMIF(IS!$B:$B,'Model P&amp;L'!$B33,IS!F:F)+SUMIF('Cost Allocations'!$B:$B,'Model P&amp;L'!$B33,'Cost Allocations'!E:E)</f>
        <v>0</v>
      </c>
      <c r="Q33" s="88">
        <f>SUMIF(IS!$B:$B,'Model P&amp;L'!$B33,IS!G:G)+SUMIF('Cost Allocations'!$B:$B,'Model P&amp;L'!$B33,'Cost Allocations'!F:F)</f>
        <v>0</v>
      </c>
      <c r="R33" s="88">
        <f>SUMIF(IS!$B:$B,'Model P&amp;L'!$B33,IS!H:H)+SUMIF('Cost Allocations'!$B:$B,'Model P&amp;L'!$B33,'Cost Allocations'!G:G)</f>
        <v>0</v>
      </c>
      <c r="S33" s="88">
        <f>SUMIF(IS!$B:$B,'Model P&amp;L'!$B33,IS!I:I)+SUMIF('Cost Allocations'!$B:$B,'Model P&amp;L'!$B33,'Cost Allocations'!H:H)</f>
        <v>0</v>
      </c>
      <c r="T33" s="88">
        <f>SUMIF(IS!$B:$B,'Model P&amp;L'!$B33,IS!J:J)+SUMIF('Cost Allocations'!$B:$B,'Model P&amp;L'!$B33,'Cost Allocations'!I:I)</f>
        <v>0</v>
      </c>
      <c r="U33" s="88">
        <f>SUMIF(IS!$B:$B,'Model P&amp;L'!$B33,IS!K:K)+SUMIF('Cost Allocations'!$B:$B,'Model P&amp;L'!$B33,'Cost Allocations'!J:J)</f>
        <v>0</v>
      </c>
      <c r="V33" s="88">
        <f>SUMIF(IS!$B:$B,'Model P&amp;L'!$B33,IS!L:L)+SUMIF('Cost Allocations'!$B:$B,'Model P&amp;L'!$B33,'Cost Allocations'!K:K)</f>
        <v>0</v>
      </c>
      <c r="W33" s="88">
        <f>SUMIF(IS!$B:$B,'Model P&amp;L'!$B33,IS!M:M)+SUMIF('Cost Allocations'!$B:$B,'Model P&amp;L'!$B33,'Cost Allocations'!L:L)</f>
        <v>0</v>
      </c>
      <c r="X33" s="88">
        <f>SUMIF(IS!$B:$B,'Model P&amp;L'!$B33,IS!N:N)+SUMIF('Cost Allocations'!$B:$B,'Model P&amp;L'!$B33,'Cost Allocations'!M:M)</f>
        <v>0</v>
      </c>
      <c r="Y33" s="88">
        <f>SUMIF(IS!$B:$B,'Model P&amp;L'!$B33,IS!O:O)+SUMIF('Cost Allocations'!$B:$B,'Model P&amp;L'!$B33,'Cost Allocations'!N:N)</f>
        <v>0</v>
      </c>
      <c r="Z33" s="88">
        <f>SUMIF(IS!$B:$B,'Model P&amp;L'!$B33,IS!P:P)+SUMIF('Cost Allocations'!$B:$B,'Model P&amp;L'!$B33,'Cost Allocations'!O:O)</f>
        <v>0</v>
      </c>
      <c r="AA33" s="88">
        <f>SUMIF(IS!$B:$B,'Model P&amp;L'!$B33,IS!Q:Q)+SUMIF('Cost Allocations'!$B:$B,'Model P&amp;L'!$B33,'Cost Allocations'!P:P)</f>
        <v>0</v>
      </c>
      <c r="AB33" s="88">
        <f>SUMIF(IS!$B:$B,'Model P&amp;L'!$B33,IS!R:R)+SUMIF('Cost Allocations'!$B:$B,'Model P&amp;L'!$B33,'Cost Allocations'!Q:Q)</f>
        <v>0</v>
      </c>
      <c r="AC33" s="88">
        <f>SUMIF(IS!$B:$B,'Model P&amp;L'!$B33,IS!S:S)+SUMIF('Cost Allocations'!$B:$B,'Model P&amp;L'!$B33,'Cost Allocations'!R:R)</f>
        <v>0</v>
      </c>
      <c r="AD33" s="88">
        <f>SUMIF(IS!$B:$B,'Model P&amp;L'!$B33,IS!T:T)+SUMIF('Cost Allocations'!$B:$B,'Model P&amp;L'!$B33,'Cost Allocations'!S:S)</f>
        <v>0</v>
      </c>
      <c r="AE33" s="88">
        <f>SUMIF(IS!$B:$B,'Model P&amp;L'!$B33,IS!U:U)+SUMIF('Cost Allocations'!$B:$B,'Model P&amp;L'!$B33,'Cost Allocations'!T:T)</f>
        <v>0</v>
      </c>
      <c r="AF33" s="88">
        <f>SUMIF(IS!$B:$B,'Model P&amp;L'!$B33,IS!V:V)+SUMIF('Cost Allocations'!$B:$B,'Model P&amp;L'!$B33,'Cost Allocations'!U:U)</f>
        <v>0</v>
      </c>
      <c r="AG33" s="88">
        <f>SUMIF(IS!$B:$B,'Model P&amp;L'!$B33,IS!W:W)+SUMIF('Cost Allocations'!$B:$B,'Model P&amp;L'!$B33,'Cost Allocations'!V:V)</f>
        <v>0</v>
      </c>
      <c r="AH33" s="88">
        <f>SUMIF(IS!$B:$B,'Model P&amp;L'!$B33,IS!X:X)+SUMIF('Cost Allocations'!$B:$B,'Model P&amp;L'!$B33,'Cost Allocations'!W:W)</f>
        <v>0</v>
      </c>
      <c r="AI33" s="88">
        <f>SUMIF(IS!$B:$B,'Model P&amp;L'!$B33,IS!Y:Y)+SUMIF('Cost Allocations'!$B:$B,'Model P&amp;L'!$B33,'Cost Allocations'!X:X)</f>
        <v>0</v>
      </c>
      <c r="AJ33" s="88">
        <f>SUMIF(IS!$B:$B,'Model P&amp;L'!$B33,IS!Z:Z)+SUMIF('Cost Allocations'!$B:$B,'Model P&amp;L'!$B33,'Cost Allocations'!Y:Y)</f>
        <v>0</v>
      </c>
      <c r="AK33" s="88">
        <f>SUMIF(IS!$B:$B,'Model P&amp;L'!$B33,IS!AA:AA)+SUMIF('Cost Allocations'!$B:$B,'Model P&amp;L'!$B33,'Cost Allocations'!Z:Z)</f>
        <v>0</v>
      </c>
      <c r="AL33" s="88">
        <f>SUMIF(IS!$B:$B,'Model P&amp;L'!$B33,IS!AB:AB)+SUMIF('Cost Allocations'!$B:$B,'Model P&amp;L'!$B33,'Cost Allocations'!AA:AA)</f>
        <v>0</v>
      </c>
      <c r="AM33" s="88">
        <f t="shared" si="138"/>
        <v>0</v>
      </c>
      <c r="AN33" s="88">
        <f t="shared" si="138"/>
        <v>0</v>
      </c>
      <c r="AO33" s="88">
        <f t="shared" si="138"/>
        <v>0</v>
      </c>
      <c r="AP33" s="88">
        <f t="shared" si="139"/>
        <v>0</v>
      </c>
      <c r="AQ33" s="88">
        <f t="shared" si="139"/>
        <v>0</v>
      </c>
      <c r="AR33" s="88">
        <f t="shared" si="139"/>
        <v>0</v>
      </c>
      <c r="AS33" s="88">
        <f t="shared" si="139"/>
        <v>0</v>
      </c>
      <c r="AT33" s="88">
        <f t="shared" si="139"/>
        <v>0</v>
      </c>
      <c r="AU33" s="88">
        <f t="shared" si="139"/>
        <v>0</v>
      </c>
      <c r="AV33" s="88">
        <f t="shared" si="139"/>
        <v>0</v>
      </c>
      <c r="AW33" s="88">
        <f t="shared" si="139"/>
        <v>0</v>
      </c>
      <c r="AX33" s="88">
        <f t="shared" si="139"/>
        <v>0</v>
      </c>
      <c r="AY33" s="88">
        <f t="shared" si="139"/>
        <v>0</v>
      </c>
      <c r="AZ33" s="88">
        <f t="shared" si="139"/>
        <v>0</v>
      </c>
      <c r="BA33" s="88">
        <f t="shared" si="139"/>
        <v>0</v>
      </c>
      <c r="BB33" s="88">
        <f t="shared" si="140"/>
        <v>0</v>
      </c>
      <c r="BC33" s="88">
        <f t="shared" si="140"/>
        <v>0</v>
      </c>
      <c r="BD33" s="88">
        <f t="shared" si="140"/>
        <v>0</v>
      </c>
      <c r="BE33" s="88">
        <f t="shared" si="140"/>
        <v>0</v>
      </c>
      <c r="BF33" s="88">
        <f t="shared" si="140"/>
        <v>0</v>
      </c>
      <c r="BG33" s="88">
        <f t="shared" si="140"/>
        <v>0</v>
      </c>
      <c r="BH33" s="88">
        <f t="shared" si="140"/>
        <v>0</v>
      </c>
      <c r="BI33" s="88">
        <f t="shared" si="140"/>
        <v>0</v>
      </c>
      <c r="BJ33" s="88">
        <f t="shared" si="140"/>
        <v>0</v>
      </c>
      <c r="BK33" s="88">
        <f t="shared" si="140"/>
        <v>0</v>
      </c>
      <c r="BL33" s="88">
        <f t="shared" si="141"/>
        <v>0</v>
      </c>
      <c r="BM33" s="88">
        <f t="shared" si="141"/>
        <v>0</v>
      </c>
      <c r="BN33" s="88">
        <f t="shared" si="141"/>
        <v>0</v>
      </c>
      <c r="BO33" s="88">
        <f t="shared" si="141"/>
        <v>0</v>
      </c>
      <c r="BP33" s="88">
        <f t="shared" si="141"/>
        <v>0</v>
      </c>
      <c r="BQ33" s="88">
        <f t="shared" si="141"/>
        <v>0</v>
      </c>
      <c r="BR33" s="88">
        <f t="shared" si="141"/>
        <v>0</v>
      </c>
      <c r="BS33" s="88">
        <f t="shared" si="141"/>
        <v>0</v>
      </c>
      <c r="BT33" s="88">
        <f t="shared" si="141"/>
        <v>0</v>
      </c>
      <c r="BU33" s="88">
        <f t="shared" si="141"/>
        <v>0</v>
      </c>
      <c r="BV33" s="88">
        <f t="shared" si="142"/>
        <v>0</v>
      </c>
      <c r="BW33" s="88">
        <f t="shared" si="142"/>
        <v>0</v>
      </c>
      <c r="BX33" s="88">
        <f t="shared" si="142"/>
        <v>0</v>
      </c>
      <c r="BY33" s="88">
        <f t="shared" si="142"/>
        <v>0</v>
      </c>
      <c r="BZ33" s="88">
        <f t="shared" si="142"/>
        <v>0</v>
      </c>
      <c r="CA33" s="88">
        <f t="shared" si="142"/>
        <v>0</v>
      </c>
      <c r="CB33" s="88">
        <f t="shared" si="142"/>
        <v>0</v>
      </c>
      <c r="CC33" s="88">
        <f t="shared" si="142"/>
        <v>0</v>
      </c>
      <c r="CD33" s="88">
        <f t="shared" si="142"/>
        <v>0</v>
      </c>
      <c r="CE33" s="88">
        <f t="shared" si="142"/>
        <v>0</v>
      </c>
      <c r="CF33" s="88">
        <f t="shared" si="142"/>
        <v>0</v>
      </c>
      <c r="CG33" s="88">
        <f t="shared" si="142"/>
        <v>0</v>
      </c>
    </row>
    <row r="34" spans="2:85" s="64" customFormat="1" x14ac:dyDescent="0.3">
      <c r="B34" s="86" t="s">
        <v>299</v>
      </c>
      <c r="C34" s="224"/>
      <c r="D34" s="86"/>
      <c r="E34" s="86"/>
      <c r="F34" s="86"/>
      <c r="G34" s="66"/>
      <c r="H34" s="66"/>
      <c r="I34" s="66"/>
      <c r="J34" s="66"/>
      <c r="K34" s="66"/>
      <c r="L34" s="66"/>
      <c r="M34" s="86"/>
      <c r="N34" s="87">
        <f>SUM(N29:N33)</f>
        <v>8506.60788336933</v>
      </c>
      <c r="O34" s="87">
        <f t="shared" ref="O34:AF34" si="145">SUM(O29:O33)</f>
        <v>8609.6190064794828</v>
      </c>
      <c r="P34" s="87">
        <f t="shared" si="145"/>
        <v>8521.6798056155531</v>
      </c>
      <c r="Q34" s="87">
        <f t="shared" si="145"/>
        <v>9690.9793368578921</v>
      </c>
      <c r="R34" s="87">
        <f t="shared" si="145"/>
        <v>7963.1149647887332</v>
      </c>
      <c r="S34" s="87">
        <f t="shared" si="145"/>
        <v>8027.4308204825102</v>
      </c>
      <c r="T34" s="87">
        <f t="shared" si="145"/>
        <v>10068.82549750824</v>
      </c>
      <c r="U34" s="87">
        <f t="shared" si="145"/>
        <v>4012.8239159199647</v>
      </c>
      <c r="V34" s="87">
        <f t="shared" si="145"/>
        <v>2493.6834254381774</v>
      </c>
      <c r="W34" s="87">
        <f t="shared" si="145"/>
        <v>4281.8964452005739</v>
      </c>
      <c r="X34" s="87">
        <f t="shared" si="145"/>
        <v>3553.3876543209881</v>
      </c>
      <c r="Y34" s="87">
        <f t="shared" si="145"/>
        <v>7551.9407407407416</v>
      </c>
      <c r="Z34" s="87">
        <f t="shared" ref="Z34" si="146">SUM(Z29:Z33)</f>
        <v>8042.832692307692</v>
      </c>
      <c r="AA34" s="87">
        <f t="shared" si="145"/>
        <v>7021.061269393007</v>
      </c>
      <c r="AB34" s="87">
        <f t="shared" si="145"/>
        <v>6743.8365139949101</v>
      </c>
      <c r="AC34" s="87">
        <f t="shared" si="145"/>
        <v>6655.2335650883097</v>
      </c>
      <c r="AD34" s="87">
        <f t="shared" si="145"/>
        <v>6020.1769315673291</v>
      </c>
      <c r="AE34" s="87">
        <f t="shared" si="145"/>
        <v>6277.3689845474601</v>
      </c>
      <c r="AF34" s="87">
        <f t="shared" si="145"/>
        <v>8742.0752934222764</v>
      </c>
      <c r="AG34" s="87">
        <f t="shared" ref="AG34:AJ34" si="147">SUM(AG29:AG33)</f>
        <v>13032.064413518885</v>
      </c>
      <c r="AH34" s="87">
        <f t="shared" si="147"/>
        <v>10292.750695825049</v>
      </c>
      <c r="AI34" s="87">
        <f t="shared" si="147"/>
        <v>11340.172078548618</v>
      </c>
      <c r="AJ34" s="87">
        <f t="shared" si="147"/>
        <v>12200.685687278032</v>
      </c>
      <c r="AK34" s="87">
        <f t="shared" ref="AK34:AQ34" si="148">SUM(AK29:AK33)</f>
        <v>20544.409842519683</v>
      </c>
      <c r="AL34" s="87">
        <f t="shared" ref="AL34" si="149">SUM(AL29:AL33)</f>
        <v>12372.384105867102</v>
      </c>
      <c r="AM34" s="87">
        <f t="shared" si="148"/>
        <v>21890</v>
      </c>
      <c r="AN34" s="87">
        <f t="shared" si="148"/>
        <v>75275.739499999996</v>
      </c>
      <c r="AO34" s="87">
        <f t="shared" si="148"/>
        <v>41556.666666666672</v>
      </c>
      <c r="AP34" s="87">
        <f t="shared" si="148"/>
        <v>36806.666666666672</v>
      </c>
      <c r="AQ34" s="87">
        <f t="shared" si="148"/>
        <v>67440</v>
      </c>
      <c r="AR34" s="87">
        <f t="shared" ref="AR34:BG34" si="150">SUM(AR29:AR33)</f>
        <v>49033.75</v>
      </c>
      <c r="AS34" s="87">
        <f t="shared" si="150"/>
        <v>49627.5</v>
      </c>
      <c r="AT34" s="87">
        <f t="shared" si="150"/>
        <v>89765</v>
      </c>
      <c r="AU34" s="87">
        <f t="shared" si="150"/>
        <v>56040</v>
      </c>
      <c r="AV34" s="87">
        <f t="shared" si="150"/>
        <v>56752.5</v>
      </c>
      <c r="AW34" s="87">
        <f t="shared" si="150"/>
        <v>109299.375</v>
      </c>
      <c r="AX34" s="87">
        <f t="shared" si="150"/>
        <v>52762</v>
      </c>
      <c r="AY34" s="87">
        <f t="shared" si="150"/>
        <v>52762</v>
      </c>
      <c r="AZ34" s="87">
        <f t="shared" si="150"/>
        <v>104176.58333333334</v>
      </c>
      <c r="BA34" s="87">
        <f t="shared" si="150"/>
        <v>60239.083333333336</v>
      </c>
      <c r="BB34" s="87">
        <f t="shared" si="150"/>
        <v>54301.583333333336</v>
      </c>
      <c r="BC34" s="87">
        <f t="shared" si="150"/>
        <v>86616.427083333343</v>
      </c>
      <c r="BD34" s="87">
        <f t="shared" si="150"/>
        <v>61545.333333333336</v>
      </c>
      <c r="BE34" s="87">
        <f t="shared" si="150"/>
        <v>62020.333333333336</v>
      </c>
      <c r="BF34" s="87">
        <f t="shared" si="150"/>
        <v>114864.08333333334</v>
      </c>
      <c r="BG34" s="87">
        <f t="shared" si="150"/>
        <v>69145.333333333343</v>
      </c>
      <c r="BH34" s="87">
        <f t="shared" ref="BH34:BS34" si="151">SUM(BH29:BH33)</f>
        <v>69145.333333333343</v>
      </c>
      <c r="BI34" s="87">
        <f t="shared" si="151"/>
        <v>133270.33333333334</v>
      </c>
      <c r="BJ34" s="87">
        <f t="shared" si="151"/>
        <v>64408.85</v>
      </c>
      <c r="BK34" s="87">
        <f t="shared" si="151"/>
        <v>64408.85</v>
      </c>
      <c r="BL34" s="87">
        <f t="shared" si="151"/>
        <v>124729.68333333333</v>
      </c>
      <c r="BM34" s="87">
        <f t="shared" si="151"/>
        <v>71885.933333333334</v>
      </c>
      <c r="BN34" s="87">
        <f t="shared" si="151"/>
        <v>64760.933333333334</v>
      </c>
      <c r="BO34" s="87">
        <f t="shared" si="151"/>
        <v>103013.27708333333</v>
      </c>
      <c r="BP34" s="87">
        <f t="shared" si="151"/>
        <v>73192.183333333334</v>
      </c>
      <c r="BQ34" s="87">
        <f t="shared" si="151"/>
        <v>73667.183333333334</v>
      </c>
      <c r="BR34" s="87">
        <f t="shared" si="151"/>
        <v>135417.18333333335</v>
      </c>
      <c r="BS34" s="87">
        <f t="shared" si="151"/>
        <v>81979.683333333334</v>
      </c>
      <c r="BT34" s="87">
        <f t="shared" ref="BT34:CE34" si="152">SUM(BT29:BT33)</f>
        <v>81979.683333333334</v>
      </c>
      <c r="BU34" s="87">
        <f t="shared" si="152"/>
        <v>156792.18333333335</v>
      </c>
      <c r="BV34" s="87">
        <f t="shared" si="152"/>
        <v>76519.292499999996</v>
      </c>
      <c r="BW34" s="87">
        <f t="shared" si="152"/>
        <v>76519.292499999996</v>
      </c>
      <c r="BX34" s="87">
        <f t="shared" si="152"/>
        <v>138863.04249999998</v>
      </c>
      <c r="BY34" s="87">
        <f t="shared" si="152"/>
        <v>76519.292499999996</v>
      </c>
      <c r="BZ34" s="87">
        <f t="shared" si="152"/>
        <v>68206.792499999996</v>
      </c>
      <c r="CA34" s="87">
        <f t="shared" si="152"/>
        <v>109769.2925</v>
      </c>
      <c r="CB34" s="87">
        <f t="shared" si="152"/>
        <v>76519.292499999996</v>
      </c>
      <c r="CC34" s="87">
        <f t="shared" si="152"/>
        <v>76519.292499999996</v>
      </c>
      <c r="CD34" s="87">
        <f t="shared" si="152"/>
        <v>138863.04249999998</v>
      </c>
      <c r="CE34" s="87">
        <f t="shared" si="152"/>
        <v>84831.792499999996</v>
      </c>
      <c r="CF34" s="87">
        <f t="shared" ref="CF34:CG34" si="153">SUM(CF29:CF33)</f>
        <v>84831.792499999996</v>
      </c>
      <c r="CG34" s="87">
        <f t="shared" si="153"/>
        <v>159644.29249999998</v>
      </c>
    </row>
    <row r="35" spans="2:85" x14ac:dyDescent="0.3">
      <c r="C35" s="123"/>
    </row>
    <row r="36" spans="2:85" x14ac:dyDescent="0.3">
      <c r="B36" s="96" t="s">
        <v>300</v>
      </c>
      <c r="C36" s="123"/>
      <c r="D36" s="96"/>
      <c r="E36" s="96"/>
      <c r="F36" s="96"/>
      <c r="M36" s="96"/>
    </row>
    <row r="37" spans="2:85" x14ac:dyDescent="0.3">
      <c r="B37" s="65" t="s">
        <v>301</v>
      </c>
      <c r="C37" s="222">
        <f>INDEX('Standard COA'!$B$4:$D$108,MATCH(B37,'Standard COA'!$C$4:$C$108,0),1)</f>
        <v>611</v>
      </c>
      <c r="D37" s="81"/>
      <c r="E37" s="81"/>
      <c r="F37" s="81"/>
      <c r="G37" s="503">
        <f>AVERAGE(N37:Y37)</f>
        <v>946.94743075691656</v>
      </c>
      <c r="H37" s="503">
        <f>AVERAGE(Z37:AK37)</f>
        <v>4589.0686725785345</v>
      </c>
      <c r="M37" s="81"/>
      <c r="N37" s="88">
        <f>SUMIF(IS!$B:$B,'Model P&amp;L'!$B37,IS!D:D)+SUMIF('Cost Allocations'!$B:$B,'Model P&amp;L'!$B37,'Cost Allocations'!C:C)</f>
        <v>0</v>
      </c>
      <c r="O37" s="88">
        <f>SUMIF(IS!$B:$B,'Model P&amp;L'!$B37,IS!E:E)+SUMIF('Cost Allocations'!$B:$B,'Model P&amp;L'!$B37,'Cost Allocations'!D:D)</f>
        <v>0</v>
      </c>
      <c r="P37" s="88">
        <f>SUMIF(IS!$B:$B,'Model P&amp;L'!$B37,IS!F:F)+SUMIF('Cost Allocations'!$B:$B,'Model P&amp;L'!$B37,'Cost Allocations'!E:E)</f>
        <v>0</v>
      </c>
      <c r="Q37" s="88">
        <f>SUMIF(IS!$B:$B,'Model P&amp;L'!$B37,IS!G:G)+SUMIF('Cost Allocations'!$B:$B,'Model P&amp;L'!$B37,'Cost Allocations'!F:F)</f>
        <v>0</v>
      </c>
      <c r="R37" s="88">
        <f>SUMIF(IS!$B:$B,'Model P&amp;L'!$B37,IS!H:H)+SUMIF('Cost Allocations'!$B:$B,'Model P&amp;L'!$B37,'Cost Allocations'!G:G)</f>
        <v>0</v>
      </c>
      <c r="S37" s="88">
        <f>SUMIF(IS!$B:$B,'Model P&amp;L'!$B37,IS!I:I)+SUMIF('Cost Allocations'!$B:$B,'Model P&amp;L'!$B37,'Cost Allocations'!H:H)</f>
        <v>235.26184729461067</v>
      </c>
      <c r="T37" s="88">
        <f>SUMIF(IS!$B:$B,'Model P&amp;L'!$B37,IS!J:J)+SUMIF('Cost Allocations'!$B:$B,'Model P&amp;L'!$B37,'Cost Allocations'!I:I)</f>
        <v>742.03234457239625</v>
      </c>
      <c r="U37" s="88">
        <f>SUMIF(IS!$B:$B,'Model P&amp;L'!$B37,IS!K:K)+SUMIF('Cost Allocations'!$B:$B,'Model P&amp;L'!$B37,'Cost Allocations'!J:J)</f>
        <v>722.30830486559364</v>
      </c>
      <c r="V37" s="88">
        <f>SUMIF(IS!$B:$B,'Model P&amp;L'!$B37,IS!L:L)+SUMIF('Cost Allocations'!$B:$B,'Model P&amp;L'!$B37,'Cost Allocations'!K:K)</f>
        <v>236.11424433737926</v>
      </c>
      <c r="W37" s="88">
        <f>SUMIF(IS!$B:$B,'Model P&amp;L'!$B37,IS!M:M)+SUMIF('Cost Allocations'!$B:$B,'Model P&amp;L'!$B37,'Cost Allocations'!L:L)</f>
        <v>422.32403295128938</v>
      </c>
      <c r="X37" s="88">
        <f>SUMIF(IS!$B:$B,'Model P&amp;L'!$B37,IS!N:N)+SUMIF('Cost Allocations'!$B:$B,'Model P&amp;L'!$B37,'Cost Allocations'!M:M)</f>
        <v>3553.3876543209881</v>
      </c>
      <c r="Y37" s="88">
        <f>SUMIF(IS!$B:$B,'Model P&amp;L'!$B37,IS!O:O)+SUMIF('Cost Allocations'!$B:$B,'Model P&amp;L'!$B37,'Cost Allocations'!N:N)</f>
        <v>5451.9407407407416</v>
      </c>
      <c r="Z37" s="88">
        <f>SUMIF(IS!$B:$B,'Model P&amp;L'!$B37,IS!P:P)+SUMIF('Cost Allocations'!$B:$B,'Model P&amp;L'!$B37,'Cost Allocations'!O:O)</f>
        <v>4206.106730769231</v>
      </c>
      <c r="AA37" s="88">
        <f>SUMIF(IS!$B:$B,'Model P&amp;L'!$B37,IS!Q:Q)+SUMIF('Cost Allocations'!$B:$B,'Model P&amp;L'!$B37,'Cost Allocations'!P:P)</f>
        <v>4513.5393874669335</v>
      </c>
      <c r="AB37" s="88">
        <f>SUMIF(IS!$B:$B,'Model P&amp;L'!$B37,IS!R:R)+SUMIF('Cost Allocations'!$B:$B,'Model P&amp;L'!$B37,'Cost Allocations'!Q:Q)</f>
        <v>4335.3234732824421</v>
      </c>
      <c r="AC37" s="88">
        <f>SUMIF(IS!$B:$B,'Model P&amp;L'!$B37,IS!S:S)+SUMIF('Cost Allocations'!$B:$B,'Model P&amp;L'!$B37,'Cost Allocations'!R:R)</f>
        <v>4278.364434699628</v>
      </c>
      <c r="AD37" s="88">
        <f>SUMIF(IS!$B:$B,'Model P&amp;L'!$B37,IS!T:T)+SUMIF('Cost Allocations'!$B:$B,'Model P&amp;L'!$B37,'Cost Allocations'!S:S)</f>
        <v>3870.1137417218547</v>
      </c>
      <c r="AE37" s="88">
        <f>SUMIF(IS!$B:$B,'Model P&amp;L'!$B37,IS!U:U)+SUMIF('Cost Allocations'!$B:$B,'Model P&amp;L'!$B37,'Cost Allocations'!T:T)</f>
        <v>4035.4514900662248</v>
      </c>
      <c r="AF37" s="88">
        <f>SUMIF(IS!$B:$B,'Model P&amp;L'!$B37,IS!V:V)+SUMIF('Cost Allocations'!$B:$B,'Model P&amp;L'!$B37,'Cost Allocations'!U:U)</f>
        <v>4551.1437938022473</v>
      </c>
      <c r="AG37" s="88">
        <f>SUMIF(IS!$B:$B,'Model P&amp;L'!$B37,IS!W:W)+SUMIF('Cost Allocations'!$B:$B,'Model P&amp;L'!$B37,'Cost Allocations'!V:V)</f>
        <v>4887.0241550695819</v>
      </c>
      <c r="AH37" s="88">
        <f>SUMIF(IS!$B:$B,'Model P&amp;L'!$B37,IS!X:X)+SUMIF('Cost Allocations'!$B:$B,'Model P&amp;L'!$B37,'Cost Allocations'!W:W)</f>
        <v>3859.7815109343933</v>
      </c>
      <c r="AI37" s="88">
        <f>SUMIF(IS!$B:$B,'Model P&amp;L'!$B37,IS!Y:Y)+SUMIF('Cost Allocations'!$B:$B,'Model P&amp;L'!$B37,'Cost Allocations'!X:X)</f>
        <v>4252.5645294557316</v>
      </c>
      <c r="AJ37" s="88">
        <f>SUMIF(IS!$B:$B,'Model P&amp;L'!$B37,IS!Z:Z)+SUMIF('Cost Allocations'!$B:$B,'Model P&amp;L'!$B37,'Cost Allocations'!Y:Y)</f>
        <v>4575.2571327292617</v>
      </c>
      <c r="AK37" s="88">
        <f>SUMIF(IS!$B:$B,'Model P&amp;L'!$B37,IS!AA:AA)+SUMIF('Cost Allocations'!$B:$B,'Model P&amp;L'!$B37,'Cost Allocations'!Z:Z)</f>
        <v>7704.1536909448805</v>
      </c>
      <c r="AL37" s="88">
        <f>SUMIF(IS!$B:$B,'Model P&amp;L'!$B37,IS!AB:AB)+SUMIF('Cost Allocations'!$B:$B,'Model P&amp;L'!$B37,'Cost Allocations'!AA:AA)</f>
        <v>4639.6440397001625</v>
      </c>
      <c r="AM37" s="88">
        <f>SUMIF('Headcount Summary'!$C$39:$C$49,"Marketing",'Headcount Summary'!AC$39:AC$49)</f>
        <v>4646.25</v>
      </c>
      <c r="AN37" s="88">
        <f>SUMIF('Headcount Summary'!$C$39:$C$49,"Marketing",'Headcount Summary'!AD$39:AD$49)</f>
        <v>17429.583333333336</v>
      </c>
      <c r="AO37" s="88">
        <f>SUMIF('Headcount Summary'!$C$39:$C$49,"Marketing",'Headcount Summary'!AE$39:AE$49)</f>
        <v>17429.583333333336</v>
      </c>
      <c r="AP37" s="88">
        <f>SUMIF('Headcount Summary'!$C$39:$C$49,"Marketing",'Headcount Summary'!AF$39:AF$49)</f>
        <v>17429.583333333336</v>
      </c>
      <c r="AQ37" s="88">
        <f>SUMIF('Headcount Summary'!$C$39:$C$49,"Marketing",'Headcount Summary'!AG$39:AG$49)</f>
        <v>17429.583333333336</v>
      </c>
      <c r="AR37" s="88">
        <f>SUMIF('Headcount Summary'!$C$39:$C$49,"Marketing",'Headcount Summary'!AH$39:AH$49)</f>
        <v>17429.583333333336</v>
      </c>
      <c r="AS37" s="88">
        <f>SUMIF('Headcount Summary'!$C$39:$C$49,"Marketing",'Headcount Summary'!AI$39:AI$49)</f>
        <v>17429.583333333336</v>
      </c>
      <c r="AT37" s="88">
        <f>SUMIF('Headcount Summary'!$C$39:$C$49,"Marketing",'Headcount Summary'!AJ$39:AJ$49)</f>
        <v>17429.583333333336</v>
      </c>
      <c r="AU37" s="88">
        <f>SUMIF('Headcount Summary'!$C$39:$C$49,"Marketing",'Headcount Summary'!AK$39:AK$49)</f>
        <v>17429.583333333336</v>
      </c>
      <c r="AV37" s="88">
        <f>SUMIF('Headcount Summary'!$C$39:$C$49,"Marketing",'Headcount Summary'!AL$39:AL$49)</f>
        <v>17429.583333333336</v>
      </c>
      <c r="AW37" s="88">
        <f>SUMIF('Headcount Summary'!$C$39:$C$49,"Marketing",'Headcount Summary'!AM$39:AM$49)</f>
        <v>17429.583333333336</v>
      </c>
      <c r="AX37" s="88">
        <f>SUMIF('Headcount Summary'!$C$39:$C$49,"Marketing",'Headcount Summary'!AN$39:AN$49)</f>
        <v>18301.0625</v>
      </c>
      <c r="AY37" s="88">
        <f>SUMIF('Headcount Summary'!$C$39:$C$49,"Marketing",'Headcount Summary'!AO$39:AO$49)</f>
        <v>18301.0625</v>
      </c>
      <c r="AZ37" s="88">
        <f>SUMIF('Headcount Summary'!$C$39:$C$49,"Marketing",'Headcount Summary'!AP$39:AP$49)</f>
        <v>18301.0625</v>
      </c>
      <c r="BA37" s="88">
        <f>SUMIF('Headcount Summary'!$C$39:$C$49,"Marketing",'Headcount Summary'!AQ$39:AQ$49)</f>
        <v>18301.0625</v>
      </c>
      <c r="BB37" s="88">
        <f>SUMIF('Headcount Summary'!$C$39:$C$49,"Marketing",'Headcount Summary'!AR$39:AR$49)</f>
        <v>18301.0625</v>
      </c>
      <c r="BC37" s="88">
        <f>SUMIF('Headcount Summary'!$C$39:$C$49,"Marketing",'Headcount Summary'!AS$39:AS$49)</f>
        <v>18301.0625</v>
      </c>
      <c r="BD37" s="88">
        <f>SUMIF('Headcount Summary'!$C$39:$C$49,"Marketing",'Headcount Summary'!AT$39:AT$49)</f>
        <v>18301.0625</v>
      </c>
      <c r="BE37" s="88">
        <f>SUMIF('Headcount Summary'!$C$39:$C$49,"Marketing",'Headcount Summary'!AU$39:AU$49)</f>
        <v>18301.0625</v>
      </c>
      <c r="BF37" s="88">
        <f>SUMIF('Headcount Summary'!$C$39:$C$49,"Marketing",'Headcount Summary'!AV$39:AV$49)</f>
        <v>18301.0625</v>
      </c>
      <c r="BG37" s="88">
        <f>SUMIF('Headcount Summary'!$C$39:$C$49,"Marketing",'Headcount Summary'!AW$39:AW$49)</f>
        <v>18301.0625</v>
      </c>
      <c r="BH37" s="88">
        <f>SUMIF('Headcount Summary'!$C$39:$C$49,"Marketing",'Headcount Summary'!AX$39:AX$49)</f>
        <v>18301.0625</v>
      </c>
      <c r="BI37" s="88">
        <f>SUMIF('Headcount Summary'!$C$39:$C$49,"Marketing",'Headcount Summary'!AY$39:AY$49)</f>
        <v>18301.0625</v>
      </c>
      <c r="BJ37" s="88">
        <f>SUMIF('Headcount Summary'!$C$39:$C$49,"Marketing",'Headcount Summary'!AZ$39:AZ$49)</f>
        <v>19216.115624999999</v>
      </c>
      <c r="BK37" s="88">
        <f>SUMIF('Headcount Summary'!$C$39:$C$49,"Marketing",'Headcount Summary'!BA$39:BA$49)</f>
        <v>19216.115624999999</v>
      </c>
      <c r="BL37" s="88">
        <f>SUMIF('Headcount Summary'!$C$39:$C$49,"Marketing",'Headcount Summary'!BB$39:BB$49)</f>
        <v>19216.115624999999</v>
      </c>
      <c r="BM37" s="88">
        <f>SUMIF('Headcount Summary'!$C$39:$C$49,"Marketing",'Headcount Summary'!BC$39:BC$49)</f>
        <v>19216.115624999999</v>
      </c>
      <c r="BN37" s="88">
        <f>SUMIF('Headcount Summary'!$C$39:$C$49,"Marketing",'Headcount Summary'!BD$39:BD$49)</f>
        <v>19216.115624999999</v>
      </c>
      <c r="BO37" s="88">
        <f>SUMIF('Headcount Summary'!$C$39:$C$49,"Marketing",'Headcount Summary'!BE$39:BE$49)</f>
        <v>19216.115624999999</v>
      </c>
      <c r="BP37" s="88">
        <f>SUMIF('Headcount Summary'!$C$39:$C$49,"Marketing",'Headcount Summary'!BF$39:BF$49)</f>
        <v>19216.115624999999</v>
      </c>
      <c r="BQ37" s="88">
        <f>SUMIF('Headcount Summary'!$C$39:$C$49,"Marketing",'Headcount Summary'!BG$39:BG$49)</f>
        <v>19216.115624999999</v>
      </c>
      <c r="BR37" s="88">
        <f>SUMIF('Headcount Summary'!$C$39:$C$49,"Marketing",'Headcount Summary'!BH$39:BH$49)</f>
        <v>19216.115624999999</v>
      </c>
      <c r="BS37" s="88">
        <f>SUMIF('Headcount Summary'!$C$39:$C$49,"Marketing",'Headcount Summary'!BI$39:BI$49)</f>
        <v>19216.115624999999</v>
      </c>
      <c r="BT37" s="88">
        <f>SUMIF('Headcount Summary'!$C$39:$C$49,"Marketing",'Headcount Summary'!BJ$39:BJ$49)</f>
        <v>19216.115624999999</v>
      </c>
      <c r="BU37" s="88">
        <f>SUMIF('Headcount Summary'!$C$39:$C$49,"Marketing",'Headcount Summary'!BK$39:BK$49)</f>
        <v>19216.115624999999</v>
      </c>
      <c r="BV37" s="88">
        <f>SUMIF('Headcount Summary'!$C$39:$C$49,"Marketing",'Headcount Summary'!BL$39:BL$49)</f>
        <v>20176.92140625</v>
      </c>
      <c r="BW37" s="88">
        <f>SUMIF('Headcount Summary'!$C$39:$C$49,"Marketing",'Headcount Summary'!BM$39:BM$49)</f>
        <v>20176.92140625</v>
      </c>
      <c r="BX37" s="88">
        <f>SUMIF('Headcount Summary'!$C$39:$C$49,"Marketing",'Headcount Summary'!BN$39:BN$49)</f>
        <v>20176.92140625</v>
      </c>
      <c r="BY37" s="88">
        <f>SUMIF('Headcount Summary'!$C$39:$C$49,"Marketing",'Headcount Summary'!BO$39:BO$49)</f>
        <v>20176.92140625</v>
      </c>
      <c r="BZ37" s="88">
        <f>SUMIF('Headcount Summary'!$C$39:$C$49,"Marketing",'Headcount Summary'!BP$39:BP$49)</f>
        <v>20176.92140625</v>
      </c>
      <c r="CA37" s="88">
        <f>SUMIF('Headcount Summary'!$C$39:$C$49,"Marketing",'Headcount Summary'!BQ$39:BQ$49)</f>
        <v>20176.92140625</v>
      </c>
      <c r="CB37" s="88">
        <f>SUMIF('Headcount Summary'!$C$39:$C$49,"Marketing",'Headcount Summary'!BR$39:BR$49)</f>
        <v>20176.92140625</v>
      </c>
      <c r="CC37" s="88">
        <f>SUMIF('Headcount Summary'!$C$39:$C$49,"Marketing",'Headcount Summary'!BS$39:BS$49)</f>
        <v>20176.92140625</v>
      </c>
      <c r="CD37" s="88">
        <f>SUMIF('Headcount Summary'!$C$39:$C$49,"Marketing",'Headcount Summary'!BT$39:BT$49)</f>
        <v>20176.92140625</v>
      </c>
      <c r="CE37" s="88">
        <f>SUMIF('Headcount Summary'!$C$39:$C$49,"Marketing",'Headcount Summary'!BU$39:BU$49)</f>
        <v>20176.92140625</v>
      </c>
      <c r="CF37" s="88">
        <f>SUMIF('Headcount Summary'!$C$39:$C$49,"Marketing",'Headcount Summary'!BV$39:BV$49)</f>
        <v>20176.92140625</v>
      </c>
      <c r="CG37" s="88">
        <f>SUMIF('Headcount Summary'!$C$39:$C$49,"Marketing",'Headcount Summary'!BW$39:BW$49)</f>
        <v>20176.92140625</v>
      </c>
    </row>
    <row r="38" spans="2:85" x14ac:dyDescent="0.3">
      <c r="B38" s="114" t="s">
        <v>302</v>
      </c>
      <c r="C38" s="222">
        <f>INDEX('Standard COA'!$B$4:$D$108,MATCH(B38,'Standard COA'!$C$4:$C$108,0),1)</f>
        <v>612</v>
      </c>
      <c r="D38" s="81"/>
      <c r="E38" s="128">
        <v>0.1</v>
      </c>
      <c r="F38" s="81"/>
      <c r="G38" s="503">
        <f t="shared" ref="G38:G43" si="154">AVERAGE(N38:Y38)</f>
        <v>154.84666666666666</v>
      </c>
      <c r="H38" s="503">
        <f t="shared" ref="H38:H43" si="155">AVERAGE(Z38:AK38)</f>
        <v>904.21500000000003</v>
      </c>
      <c r="I38" s="129">
        <f t="shared" ref="I38:I39" si="156">ROUND(H38+H38*$E38,-2)</f>
        <v>1000</v>
      </c>
      <c r="J38" s="129">
        <f t="shared" ref="J38:J43" si="157">ROUND(I38+I38*$E38,-2)</f>
        <v>1100</v>
      </c>
      <c r="K38" s="129">
        <f t="shared" ref="K38:K43" si="158">ROUND(J38+J38*$E38,-2)</f>
        <v>1200</v>
      </c>
      <c r="L38" s="129">
        <f t="shared" ref="L38:L43" si="159">ROUND(K38+K38*$E38,-2)</f>
        <v>1300</v>
      </c>
      <c r="M38" s="81"/>
      <c r="N38" s="88">
        <f>SUMIF(IS!$B:$B,'Model P&amp;L'!$B38,IS!D:D)+SUMIF('Cost Allocations'!$B:$B,'Model P&amp;L'!$B38,'Cost Allocations'!C:C)</f>
        <v>0</v>
      </c>
      <c r="O38" s="88">
        <f>SUMIF(IS!$B:$B,'Model P&amp;L'!$B38,IS!E:E)+SUMIF('Cost Allocations'!$B:$B,'Model P&amp;L'!$B38,'Cost Allocations'!D:D)</f>
        <v>0</v>
      </c>
      <c r="P38" s="88">
        <f>SUMIF(IS!$B:$B,'Model P&amp;L'!$B38,IS!F:F)+SUMIF('Cost Allocations'!$B:$B,'Model P&amp;L'!$B38,'Cost Allocations'!E:E)</f>
        <v>156.69</v>
      </c>
      <c r="Q38" s="88">
        <f>SUMIF(IS!$B:$B,'Model P&amp;L'!$B38,IS!G:G)+SUMIF('Cost Allocations'!$B:$B,'Model P&amp;L'!$B38,'Cost Allocations'!F:F)</f>
        <v>950.43999999999994</v>
      </c>
      <c r="R38" s="88">
        <f>SUMIF(IS!$B:$B,'Model P&amp;L'!$B38,IS!H:H)+SUMIF('Cost Allocations'!$B:$B,'Model P&amp;L'!$B38,'Cost Allocations'!G:G)</f>
        <v>1.72</v>
      </c>
      <c r="S38" s="88">
        <f>SUMIF(IS!$B:$B,'Model P&amp;L'!$B38,IS!I:I)+SUMIF('Cost Allocations'!$B:$B,'Model P&amp;L'!$B38,'Cost Allocations'!H:H)</f>
        <v>0</v>
      </c>
      <c r="T38" s="88">
        <f>SUMIF(IS!$B:$B,'Model P&amp;L'!$B38,IS!J:J)+SUMIF('Cost Allocations'!$B:$B,'Model P&amp;L'!$B38,'Cost Allocations'!I:I)</f>
        <v>0</v>
      </c>
      <c r="U38" s="88">
        <f>SUMIF(IS!$B:$B,'Model P&amp;L'!$B38,IS!K:K)+SUMIF('Cost Allocations'!$B:$B,'Model P&amp;L'!$B38,'Cost Allocations'!J:J)</f>
        <v>0</v>
      </c>
      <c r="V38" s="88">
        <f>SUMIF(IS!$B:$B,'Model P&amp;L'!$B38,IS!L:L)+SUMIF('Cost Allocations'!$B:$B,'Model P&amp;L'!$B38,'Cost Allocations'!K:K)</f>
        <v>0</v>
      </c>
      <c r="W38" s="88">
        <f>SUMIF(IS!$B:$B,'Model P&amp;L'!$B38,IS!M:M)+SUMIF('Cost Allocations'!$B:$B,'Model P&amp;L'!$B38,'Cost Allocations'!L:L)</f>
        <v>749.31</v>
      </c>
      <c r="X38" s="88">
        <f>SUMIF(IS!$B:$B,'Model P&amp;L'!$B38,IS!N:N)+SUMIF('Cost Allocations'!$B:$B,'Model P&amp;L'!$B38,'Cost Allocations'!M:M)</f>
        <v>0</v>
      </c>
      <c r="Y38" s="88">
        <f>SUMIF(IS!$B:$B,'Model P&amp;L'!$B38,IS!O:O)+SUMIF('Cost Allocations'!$B:$B,'Model P&amp;L'!$B38,'Cost Allocations'!N:N)</f>
        <v>0</v>
      </c>
      <c r="Z38" s="88">
        <f>SUMIF(IS!$B:$B,'Model P&amp;L'!$B38,IS!P:P)+SUMIF('Cost Allocations'!$B:$B,'Model P&amp;L'!$B38,'Cost Allocations'!O:O)</f>
        <v>0</v>
      </c>
      <c r="AA38" s="88">
        <f>SUMIF(IS!$B:$B,'Model P&amp;L'!$B38,IS!Q:Q)+SUMIF('Cost Allocations'!$B:$B,'Model P&amp;L'!$B38,'Cost Allocations'!P:P)</f>
        <v>643.9</v>
      </c>
      <c r="AB38" s="88">
        <f>SUMIF(IS!$B:$B,'Model P&amp;L'!$B38,IS!R:R)+SUMIF('Cost Allocations'!$B:$B,'Model P&amp;L'!$B38,'Cost Allocations'!Q:Q)</f>
        <v>56.51</v>
      </c>
      <c r="AC38" s="88">
        <f>SUMIF(IS!$B:$B,'Model P&amp;L'!$B38,IS!S:S)+SUMIF('Cost Allocations'!$B:$B,'Model P&amp;L'!$B38,'Cost Allocations'!R:R)</f>
        <v>94.19</v>
      </c>
      <c r="AD38" s="88">
        <f>SUMIF(IS!$B:$B,'Model P&amp;L'!$B38,IS!T:T)+SUMIF('Cost Allocations'!$B:$B,'Model P&amp;L'!$B38,'Cost Allocations'!S:S)</f>
        <v>393.88</v>
      </c>
      <c r="AE38" s="88">
        <f>SUMIF(IS!$B:$B,'Model P&amp;L'!$B38,IS!U:U)+SUMIF('Cost Allocations'!$B:$B,'Model P&amp;L'!$B38,'Cost Allocations'!T:T)</f>
        <v>17.13</v>
      </c>
      <c r="AF38" s="88">
        <f>SUMIF(IS!$B:$B,'Model P&amp;L'!$B38,IS!V:V)+SUMIF('Cost Allocations'!$B:$B,'Model P&amp;L'!$B38,'Cost Allocations'!U:U)</f>
        <v>321.89</v>
      </c>
      <c r="AG38" s="88">
        <f>SUMIF(IS!$B:$B,'Model P&amp;L'!$B38,IS!W:W)+SUMIF('Cost Allocations'!$B:$B,'Model P&amp;L'!$B38,'Cost Allocations'!V:V)</f>
        <v>0</v>
      </c>
      <c r="AH38" s="88">
        <f>SUMIF(IS!$B:$B,'Model P&amp;L'!$B38,IS!X:X)+SUMIF('Cost Allocations'!$B:$B,'Model P&amp;L'!$B38,'Cost Allocations'!W:W)</f>
        <v>0</v>
      </c>
      <c r="AI38" s="88">
        <f>SUMIF(IS!$B:$B,'Model P&amp;L'!$B38,IS!Y:Y)+SUMIF('Cost Allocations'!$B:$B,'Model P&amp;L'!$B38,'Cost Allocations'!X:X)</f>
        <v>3003.83</v>
      </c>
      <c r="AJ38" s="88">
        <f>SUMIF(IS!$B:$B,'Model P&amp;L'!$B38,IS!Z:Z)+SUMIF('Cost Allocations'!$B:$B,'Model P&amp;L'!$B38,'Cost Allocations'!Y:Y)</f>
        <v>5661.75</v>
      </c>
      <c r="AK38" s="88">
        <f>SUMIF(IS!$B:$B,'Model P&amp;L'!$B38,IS!AA:AA)+SUMIF('Cost Allocations'!$B:$B,'Model P&amp;L'!$B38,'Cost Allocations'!Z:Z)</f>
        <v>657.5</v>
      </c>
      <c r="AL38" s="88">
        <f>SUMIF(IS!$B:$B,'Model P&amp;L'!$B38,IS!AB:AB)+SUMIF('Cost Allocations'!$B:$B,'Model P&amp;L'!$B38,'Cost Allocations'!AA:AA)</f>
        <v>0</v>
      </c>
      <c r="AM38" s="88">
        <f t="shared" ref="AM38:AO43" si="160">INDEX($G38:$M38,1,MATCH(AM$6,$G$9:$M$9,0)-1)+(INDEX($G38:$M38,1,MATCH(AM$6,$G$9:$M$9,0))-INDEX($G38:$M38,1,MATCH(AM$6,$G$9:$M$9,0)-1))*(AM$7/12)</f>
        <v>920.17916666666667</v>
      </c>
      <c r="AN38" s="88">
        <f t="shared" si="160"/>
        <v>928.16125</v>
      </c>
      <c r="AO38" s="88">
        <f t="shared" si="160"/>
        <v>936.14333333333332</v>
      </c>
      <c r="AP38" s="88">
        <f t="shared" ref="AP38:BA43" si="161">INDEX($G38:$M38,1,MATCH(AP$6,$G$9:$M$9,0)-1)+(INDEX($G38:$M38,1,MATCH(AP$6,$G$9:$M$9,0))-INDEX($G38:$M38,1,MATCH(AP$6,$G$9:$M$9,0)-1))*(AP$7/12)</f>
        <v>944.12541666666664</v>
      </c>
      <c r="AQ38" s="88">
        <f t="shared" si="161"/>
        <v>952.10750000000007</v>
      </c>
      <c r="AR38" s="88">
        <f t="shared" si="161"/>
        <v>960.08958333333339</v>
      </c>
      <c r="AS38" s="88">
        <f t="shared" si="161"/>
        <v>968.07166666666672</v>
      </c>
      <c r="AT38" s="88">
        <f t="shared" si="161"/>
        <v>976.05375000000004</v>
      </c>
      <c r="AU38" s="88">
        <f t="shared" si="161"/>
        <v>984.03583333333336</v>
      </c>
      <c r="AV38" s="88">
        <f t="shared" si="161"/>
        <v>992.01791666666668</v>
      </c>
      <c r="AW38" s="88">
        <f t="shared" si="161"/>
        <v>1000</v>
      </c>
      <c r="AX38" s="88">
        <f t="shared" si="161"/>
        <v>1008.3333333333334</v>
      </c>
      <c r="AY38" s="88">
        <f t="shared" si="161"/>
        <v>1016.6666666666666</v>
      </c>
      <c r="AZ38" s="88">
        <f t="shared" si="161"/>
        <v>1025</v>
      </c>
      <c r="BA38" s="88">
        <f t="shared" si="161"/>
        <v>1033.3333333333333</v>
      </c>
      <c r="BB38" s="88">
        <f t="shared" ref="BB38:BK43" si="162">INDEX($G38:$M38,1,MATCH(BB$6,$G$9:$M$9,0)-1)+(INDEX($G38:$M38,1,MATCH(BB$6,$G$9:$M$9,0))-INDEX($G38:$M38,1,MATCH(BB$6,$G$9:$M$9,0)-1))*(BB$7/12)</f>
        <v>1041.6666666666667</v>
      </c>
      <c r="BC38" s="88">
        <f t="shared" si="162"/>
        <v>1050</v>
      </c>
      <c r="BD38" s="88">
        <f t="shared" si="162"/>
        <v>1058.3333333333333</v>
      </c>
      <c r="BE38" s="88">
        <f t="shared" si="162"/>
        <v>1066.6666666666667</v>
      </c>
      <c r="BF38" s="88">
        <f t="shared" si="162"/>
        <v>1075</v>
      </c>
      <c r="BG38" s="88">
        <f t="shared" si="162"/>
        <v>1083.3333333333333</v>
      </c>
      <c r="BH38" s="88">
        <f t="shared" si="162"/>
        <v>1091.6666666666667</v>
      </c>
      <c r="BI38" s="88">
        <f t="shared" si="162"/>
        <v>1100</v>
      </c>
      <c r="BJ38" s="88">
        <f t="shared" si="162"/>
        <v>1108.3333333333333</v>
      </c>
      <c r="BK38" s="88">
        <f t="shared" si="162"/>
        <v>1116.6666666666667</v>
      </c>
      <c r="BL38" s="88">
        <f t="shared" ref="BL38:BU43" si="163">INDEX($G38:$M38,1,MATCH(BL$6,$G$9:$M$9,0)-1)+(INDEX($G38:$M38,1,MATCH(BL$6,$G$9:$M$9,0))-INDEX($G38:$M38,1,MATCH(BL$6,$G$9:$M$9,0)-1))*(BL$7/12)</f>
        <v>1125</v>
      </c>
      <c r="BM38" s="88">
        <f t="shared" si="163"/>
        <v>1133.3333333333333</v>
      </c>
      <c r="BN38" s="88">
        <f t="shared" si="163"/>
        <v>1141.6666666666667</v>
      </c>
      <c r="BO38" s="88">
        <f t="shared" si="163"/>
        <v>1150</v>
      </c>
      <c r="BP38" s="88">
        <f t="shared" si="163"/>
        <v>1158.3333333333333</v>
      </c>
      <c r="BQ38" s="88">
        <f t="shared" si="163"/>
        <v>1166.6666666666667</v>
      </c>
      <c r="BR38" s="88">
        <f t="shared" si="163"/>
        <v>1175</v>
      </c>
      <c r="BS38" s="88">
        <f t="shared" si="163"/>
        <v>1183.3333333333333</v>
      </c>
      <c r="BT38" s="88">
        <f t="shared" si="163"/>
        <v>1191.6666666666667</v>
      </c>
      <c r="BU38" s="88">
        <f t="shared" si="163"/>
        <v>1200</v>
      </c>
      <c r="BV38" s="88">
        <f t="shared" ref="BV38:CG43" si="164">INDEX($G38:$M38,1,MATCH(BV$6,$G$9:$M$9,0)-1)+(INDEX($G38:$M38,1,MATCH(BV$6,$G$9:$M$9,0))-INDEX($G38:$M38,1,MATCH(BV$6,$G$9:$M$9,0)-1))*(BV$7/12)</f>
        <v>1208.3333333333333</v>
      </c>
      <c r="BW38" s="88">
        <f t="shared" si="164"/>
        <v>1216.6666666666667</v>
      </c>
      <c r="BX38" s="88">
        <f t="shared" si="164"/>
        <v>1225</v>
      </c>
      <c r="BY38" s="88">
        <f t="shared" si="164"/>
        <v>1233.3333333333333</v>
      </c>
      <c r="BZ38" s="88">
        <f t="shared" si="164"/>
        <v>1241.6666666666667</v>
      </c>
      <c r="CA38" s="88">
        <f t="shared" si="164"/>
        <v>1250</v>
      </c>
      <c r="CB38" s="88">
        <f t="shared" si="164"/>
        <v>1258.3333333333333</v>
      </c>
      <c r="CC38" s="88">
        <f t="shared" si="164"/>
        <v>1266.6666666666667</v>
      </c>
      <c r="CD38" s="88">
        <f t="shared" si="164"/>
        <v>1275</v>
      </c>
      <c r="CE38" s="88">
        <f t="shared" si="164"/>
        <v>1283.3333333333333</v>
      </c>
      <c r="CF38" s="88">
        <f t="shared" si="164"/>
        <v>1291.6666666666667</v>
      </c>
      <c r="CG38" s="88">
        <f t="shared" si="164"/>
        <v>1300</v>
      </c>
    </row>
    <row r="39" spans="2:85" x14ac:dyDescent="0.3">
      <c r="B39" s="114" t="s">
        <v>303</v>
      </c>
      <c r="C39" s="222">
        <f>INDEX('Standard COA'!$B$4:$D$108,MATCH(B39,'Standard COA'!$C$4:$C$108,0),1)</f>
        <v>613</v>
      </c>
      <c r="D39" s="81"/>
      <c r="E39" s="128">
        <v>0.1</v>
      </c>
      <c r="F39" s="81"/>
      <c r="G39" s="503">
        <f t="shared" si="154"/>
        <v>12845.408333333333</v>
      </c>
      <c r="H39" s="503">
        <f t="shared" si="155"/>
        <v>19369.892499999998</v>
      </c>
      <c r="I39" s="129">
        <f t="shared" si="156"/>
        <v>21300</v>
      </c>
      <c r="J39" s="129">
        <f t="shared" si="157"/>
        <v>23400</v>
      </c>
      <c r="K39" s="129">
        <f t="shared" si="158"/>
        <v>25700</v>
      </c>
      <c r="L39" s="129">
        <f t="shared" si="159"/>
        <v>28300</v>
      </c>
      <c r="M39" s="81"/>
      <c r="N39" s="88">
        <f>SUMIF(IS!$B:$B,'Model P&amp;L'!$B39,IS!D:D)+SUMIF('Cost Allocations'!$B:$B,'Model P&amp;L'!$B39,'Cost Allocations'!C:C)</f>
        <v>5039.78</v>
      </c>
      <c r="O39" s="88">
        <f>SUMIF(IS!$B:$B,'Model P&amp;L'!$B39,IS!E:E)+SUMIF('Cost Allocations'!$B:$B,'Model P&amp;L'!$B39,'Cost Allocations'!D:D)</f>
        <v>3901.88</v>
      </c>
      <c r="P39" s="88">
        <f>SUMIF(IS!$B:$B,'Model P&amp;L'!$B39,IS!F:F)+SUMIF('Cost Allocations'!$B:$B,'Model P&amp;L'!$B39,'Cost Allocations'!E:E)</f>
        <v>4058.19</v>
      </c>
      <c r="Q39" s="88">
        <f>SUMIF(IS!$B:$B,'Model P&amp;L'!$B39,IS!G:G)+SUMIF('Cost Allocations'!$B:$B,'Model P&amp;L'!$B39,'Cost Allocations'!F:F)</f>
        <v>3765.37</v>
      </c>
      <c r="R39" s="88">
        <f>SUMIF(IS!$B:$B,'Model P&amp;L'!$B39,IS!H:H)+SUMIF('Cost Allocations'!$B:$B,'Model P&amp;L'!$B39,'Cost Allocations'!G:G)</f>
        <v>11439.25</v>
      </c>
      <c r="S39" s="88">
        <f>SUMIF(IS!$B:$B,'Model P&amp;L'!$B39,IS!I:I)+SUMIF('Cost Allocations'!$B:$B,'Model P&amp;L'!$B39,'Cost Allocations'!H:H)</f>
        <v>9144.3700000000008</v>
      </c>
      <c r="T39" s="88">
        <f>SUMIF(IS!$B:$B,'Model P&amp;L'!$B39,IS!J:J)+SUMIF('Cost Allocations'!$B:$B,'Model P&amp;L'!$B39,'Cost Allocations'!I:I)</f>
        <v>17157.13</v>
      </c>
      <c r="U39" s="88">
        <f>SUMIF(IS!$B:$B,'Model P&amp;L'!$B39,IS!K:K)+SUMIF('Cost Allocations'!$B:$B,'Model P&amp;L'!$B39,'Cost Allocations'!J:J)</f>
        <v>7862.03</v>
      </c>
      <c r="V39" s="88">
        <f>SUMIF(IS!$B:$B,'Model P&amp;L'!$B39,IS!L:L)+SUMIF('Cost Allocations'!$B:$B,'Model P&amp;L'!$B39,'Cost Allocations'!K:K)</f>
        <v>18076.2</v>
      </c>
      <c r="W39" s="88">
        <f>SUMIF(IS!$B:$B,'Model P&amp;L'!$B39,IS!M:M)+SUMIF('Cost Allocations'!$B:$B,'Model P&amp;L'!$B39,'Cost Allocations'!L:L)</f>
        <v>12891.56</v>
      </c>
      <c r="X39" s="88">
        <f>SUMIF(IS!$B:$B,'Model P&amp;L'!$B39,IS!N:N)+SUMIF('Cost Allocations'!$B:$B,'Model P&amp;L'!$B39,'Cost Allocations'!M:M)</f>
        <v>32941.5</v>
      </c>
      <c r="Y39" s="88">
        <f>SUMIF(IS!$B:$B,'Model P&amp;L'!$B39,IS!O:O)+SUMIF('Cost Allocations'!$B:$B,'Model P&amp;L'!$B39,'Cost Allocations'!N:N)</f>
        <v>27867.64</v>
      </c>
      <c r="Z39" s="88">
        <f>SUMIF(IS!$B:$B,'Model P&amp;L'!$B39,IS!P:P)+SUMIF('Cost Allocations'!$B:$B,'Model P&amp;L'!$B39,'Cost Allocations'!O:O)</f>
        <v>9253.1</v>
      </c>
      <c r="AA39" s="88">
        <f>SUMIF(IS!$B:$B,'Model P&amp;L'!$B39,IS!Q:Q)+SUMIF('Cost Allocations'!$B:$B,'Model P&amp;L'!$B39,'Cost Allocations'!P:P)</f>
        <v>13797.73</v>
      </c>
      <c r="AB39" s="88">
        <f>SUMIF(IS!$B:$B,'Model P&amp;L'!$B39,IS!R:R)+SUMIF('Cost Allocations'!$B:$B,'Model P&amp;L'!$B39,'Cost Allocations'!Q:Q)</f>
        <v>14190.67</v>
      </c>
      <c r="AC39" s="88">
        <f>SUMIF(IS!$B:$B,'Model P&amp;L'!$B39,IS!S:S)+SUMIF('Cost Allocations'!$B:$B,'Model P&amp;L'!$B39,'Cost Allocations'!R:R)</f>
        <v>18461.48</v>
      </c>
      <c r="AD39" s="88">
        <f>SUMIF(IS!$B:$B,'Model P&amp;L'!$B39,IS!T:T)+SUMIF('Cost Allocations'!$B:$B,'Model P&amp;L'!$B39,'Cost Allocations'!S:S)</f>
        <v>10604.74</v>
      </c>
      <c r="AE39" s="88">
        <f>SUMIF(IS!$B:$B,'Model P&amp;L'!$B39,IS!U:U)+SUMIF('Cost Allocations'!$B:$B,'Model P&amp;L'!$B39,'Cost Allocations'!T:T)</f>
        <v>17334.89</v>
      </c>
      <c r="AF39" s="88">
        <f>SUMIF(IS!$B:$B,'Model P&amp;L'!$B39,IS!V:V)+SUMIF('Cost Allocations'!$B:$B,'Model P&amp;L'!$B39,'Cost Allocations'!U:U)</f>
        <v>56329.26</v>
      </c>
      <c r="AG39" s="88">
        <f>SUMIF(IS!$B:$B,'Model P&amp;L'!$B39,IS!W:W)+SUMIF('Cost Allocations'!$B:$B,'Model P&amp;L'!$B39,'Cost Allocations'!V:V)</f>
        <v>17835.5</v>
      </c>
      <c r="AH39" s="88">
        <f>SUMIF(IS!$B:$B,'Model P&amp;L'!$B39,IS!X:X)+SUMIF('Cost Allocations'!$B:$B,'Model P&amp;L'!$B39,'Cost Allocations'!W:W)</f>
        <v>20406.919999999998</v>
      </c>
      <c r="AI39" s="88">
        <f>SUMIF(IS!$B:$B,'Model P&amp;L'!$B39,IS!Y:Y)+SUMIF('Cost Allocations'!$B:$B,'Model P&amp;L'!$B39,'Cost Allocations'!X:X)</f>
        <v>10070.11</v>
      </c>
      <c r="AJ39" s="88">
        <f>SUMIF(IS!$B:$B,'Model P&amp;L'!$B39,IS!Z:Z)+SUMIF('Cost Allocations'!$B:$B,'Model P&amp;L'!$B39,'Cost Allocations'!Y:Y)</f>
        <v>12251.79</v>
      </c>
      <c r="AK39" s="88">
        <f>SUMIF(IS!$B:$B,'Model P&amp;L'!$B39,IS!AA:AA)+SUMIF('Cost Allocations'!$B:$B,'Model P&amp;L'!$B39,'Cost Allocations'!Z:Z)</f>
        <v>31902.52</v>
      </c>
      <c r="AL39" s="88">
        <f>SUMIF(IS!$B:$B,'Model P&amp;L'!$B39,IS!AB:AB)+SUMIF('Cost Allocations'!$B:$B,'Model P&amp;L'!$B39,'Cost Allocations'!AA:AA)</f>
        <v>13383.66</v>
      </c>
      <c r="AM39" s="88">
        <f t="shared" si="160"/>
        <v>19691.57708333333</v>
      </c>
      <c r="AN39" s="88">
        <f t="shared" si="160"/>
        <v>19852.419374999998</v>
      </c>
      <c r="AO39" s="88">
        <f t="shared" si="160"/>
        <v>20013.261666666665</v>
      </c>
      <c r="AP39" s="88">
        <f t="shared" si="161"/>
        <v>20174.103958333333</v>
      </c>
      <c r="AQ39" s="88">
        <f t="shared" si="161"/>
        <v>20334.946250000001</v>
      </c>
      <c r="AR39" s="88">
        <f t="shared" si="161"/>
        <v>20495.788541666665</v>
      </c>
      <c r="AS39" s="88">
        <f t="shared" si="161"/>
        <v>20656.630833333333</v>
      </c>
      <c r="AT39" s="88">
        <f t="shared" si="161"/>
        <v>20817.473125</v>
      </c>
      <c r="AU39" s="88">
        <f t="shared" si="161"/>
        <v>20978.315416666665</v>
      </c>
      <c r="AV39" s="88">
        <f t="shared" si="161"/>
        <v>21139.157708333332</v>
      </c>
      <c r="AW39" s="88">
        <f t="shared" si="161"/>
        <v>21300</v>
      </c>
      <c r="AX39" s="88">
        <f t="shared" si="161"/>
        <v>21475</v>
      </c>
      <c r="AY39" s="88">
        <f t="shared" si="161"/>
        <v>21650</v>
      </c>
      <c r="AZ39" s="88">
        <f t="shared" si="161"/>
        <v>21825</v>
      </c>
      <c r="BA39" s="88">
        <f t="shared" si="161"/>
        <v>22000</v>
      </c>
      <c r="BB39" s="88">
        <f t="shared" si="162"/>
        <v>22175</v>
      </c>
      <c r="BC39" s="88">
        <f t="shared" si="162"/>
        <v>22350</v>
      </c>
      <c r="BD39" s="88">
        <f t="shared" si="162"/>
        <v>22525</v>
      </c>
      <c r="BE39" s="88">
        <f t="shared" si="162"/>
        <v>22700</v>
      </c>
      <c r="BF39" s="88">
        <f t="shared" si="162"/>
        <v>22875</v>
      </c>
      <c r="BG39" s="88">
        <f t="shared" si="162"/>
        <v>23050</v>
      </c>
      <c r="BH39" s="88">
        <f t="shared" si="162"/>
        <v>23225</v>
      </c>
      <c r="BI39" s="88">
        <f t="shared" si="162"/>
        <v>23400</v>
      </c>
      <c r="BJ39" s="88">
        <f t="shared" si="162"/>
        <v>23591.666666666668</v>
      </c>
      <c r="BK39" s="88">
        <f t="shared" si="162"/>
        <v>23783.333333333332</v>
      </c>
      <c r="BL39" s="88">
        <f t="shared" si="163"/>
        <v>23975</v>
      </c>
      <c r="BM39" s="88">
        <f t="shared" si="163"/>
        <v>24166.666666666668</v>
      </c>
      <c r="BN39" s="88">
        <f t="shared" si="163"/>
        <v>24358.333333333332</v>
      </c>
      <c r="BO39" s="88">
        <f t="shared" si="163"/>
        <v>24550</v>
      </c>
      <c r="BP39" s="88">
        <f t="shared" si="163"/>
        <v>24741.666666666668</v>
      </c>
      <c r="BQ39" s="88">
        <f t="shared" si="163"/>
        <v>24933.333333333332</v>
      </c>
      <c r="BR39" s="88">
        <f t="shared" si="163"/>
        <v>25125</v>
      </c>
      <c r="BS39" s="88">
        <f t="shared" si="163"/>
        <v>25316.666666666668</v>
      </c>
      <c r="BT39" s="88">
        <f t="shared" si="163"/>
        <v>25508.333333333332</v>
      </c>
      <c r="BU39" s="88">
        <f t="shared" si="163"/>
        <v>25700</v>
      </c>
      <c r="BV39" s="88">
        <f t="shared" si="164"/>
        <v>25916.666666666668</v>
      </c>
      <c r="BW39" s="88">
        <f t="shared" si="164"/>
        <v>26133.333333333332</v>
      </c>
      <c r="BX39" s="88">
        <f t="shared" si="164"/>
        <v>26350</v>
      </c>
      <c r="BY39" s="88">
        <f t="shared" si="164"/>
        <v>26566.666666666668</v>
      </c>
      <c r="BZ39" s="88">
        <f t="shared" si="164"/>
        <v>26783.333333333332</v>
      </c>
      <c r="CA39" s="88">
        <f t="shared" si="164"/>
        <v>27000</v>
      </c>
      <c r="CB39" s="88">
        <f t="shared" si="164"/>
        <v>27216.666666666668</v>
      </c>
      <c r="CC39" s="88">
        <f t="shared" si="164"/>
        <v>27433.333333333332</v>
      </c>
      <c r="CD39" s="88">
        <f t="shared" si="164"/>
        <v>27650</v>
      </c>
      <c r="CE39" s="88">
        <f t="shared" si="164"/>
        <v>27866.666666666668</v>
      </c>
      <c r="CF39" s="88">
        <f t="shared" si="164"/>
        <v>28083.333333333332</v>
      </c>
      <c r="CG39" s="88">
        <f t="shared" si="164"/>
        <v>28300</v>
      </c>
    </row>
    <row r="40" spans="2:85" x14ac:dyDescent="0.3">
      <c r="B40" s="114" t="s">
        <v>304</v>
      </c>
      <c r="C40" s="222">
        <f>INDEX('Standard COA'!$B$4:$D$108,MATCH(B40,'Standard COA'!$C$4:$C$108,0),1)</f>
        <v>614</v>
      </c>
      <c r="D40" s="81"/>
      <c r="E40" s="128">
        <v>0.1</v>
      </c>
      <c r="F40" s="81"/>
      <c r="G40" s="503">
        <f t="shared" si="154"/>
        <v>1001.1899999999999</v>
      </c>
      <c r="H40" s="503">
        <f t="shared" si="155"/>
        <v>3863.6649999999995</v>
      </c>
      <c r="I40" s="129">
        <f t="shared" ref="I40" si="165">ROUND(H40+H40*$E40,-2)</f>
        <v>4300</v>
      </c>
      <c r="J40" s="129">
        <f t="shared" si="157"/>
        <v>4700</v>
      </c>
      <c r="K40" s="129">
        <f t="shared" si="158"/>
        <v>5200</v>
      </c>
      <c r="L40" s="129">
        <f t="shared" si="159"/>
        <v>5700</v>
      </c>
      <c r="M40" s="81"/>
      <c r="N40" s="88">
        <f>SUMIF(IS!$B:$B,'Model P&amp;L'!$B40,IS!D:D)+SUMIF('Cost Allocations'!$B:$B,'Model P&amp;L'!$B40,'Cost Allocations'!C:C)</f>
        <v>30.133333333333333</v>
      </c>
      <c r="O40" s="88">
        <f>SUMIF(IS!$B:$B,'Model P&amp;L'!$B40,IS!E:E)+SUMIF('Cost Allocations'!$B:$B,'Model P&amp;L'!$B40,'Cost Allocations'!D:D)</f>
        <v>189.88666666666666</v>
      </c>
      <c r="P40" s="88">
        <f>SUMIF(IS!$B:$B,'Model P&amp;L'!$B40,IS!F:F)+SUMIF('Cost Allocations'!$B:$B,'Model P&amp;L'!$B40,'Cost Allocations'!E:E)</f>
        <v>1255.0133333333333</v>
      </c>
      <c r="Q40" s="88">
        <f>SUMIF(IS!$B:$B,'Model P&amp;L'!$B40,IS!G:G)+SUMIF('Cost Allocations'!$B:$B,'Model P&amp;L'!$B40,'Cost Allocations'!F:F)</f>
        <v>-554.60666666666657</v>
      </c>
      <c r="R40" s="88">
        <f>SUMIF(IS!$B:$B,'Model P&amp;L'!$B40,IS!H:H)+SUMIF('Cost Allocations'!$B:$B,'Model P&amp;L'!$B40,'Cost Allocations'!G:G)</f>
        <v>176.29999999999998</v>
      </c>
      <c r="S40" s="88">
        <f>SUMIF(IS!$B:$B,'Model P&amp;L'!$B40,IS!I:I)+SUMIF('Cost Allocations'!$B:$B,'Model P&amp;L'!$B40,'Cost Allocations'!H:H)</f>
        <v>389.34</v>
      </c>
      <c r="T40" s="88">
        <f>SUMIF(IS!$B:$B,'Model P&amp;L'!$B40,IS!J:J)+SUMIF('Cost Allocations'!$B:$B,'Model P&amp;L'!$B40,'Cost Allocations'!I:I)</f>
        <v>587.43333333333328</v>
      </c>
      <c r="U40" s="88">
        <f>SUMIF(IS!$B:$B,'Model P&amp;L'!$B40,IS!K:K)+SUMIF('Cost Allocations'!$B:$B,'Model P&amp;L'!$B40,'Cost Allocations'!J:J)</f>
        <v>1396.1133333333332</v>
      </c>
      <c r="V40" s="88">
        <f>SUMIF(IS!$B:$B,'Model P&amp;L'!$B40,IS!L:L)+SUMIF('Cost Allocations'!$B:$B,'Model P&amp;L'!$B40,'Cost Allocations'!K:K)</f>
        <v>2246.2933333333331</v>
      </c>
      <c r="W40" s="88">
        <f>SUMIF(IS!$B:$B,'Model P&amp;L'!$B40,IS!M:M)+SUMIF('Cost Allocations'!$B:$B,'Model P&amp;L'!$B40,'Cost Allocations'!L:L)</f>
        <v>1792.2666666666667</v>
      </c>
      <c r="X40" s="88">
        <f>SUMIF(IS!$B:$B,'Model P&amp;L'!$B40,IS!N:N)+SUMIF('Cost Allocations'!$B:$B,'Model P&amp;L'!$B40,'Cost Allocations'!M:M)</f>
        <v>387.09999999999997</v>
      </c>
      <c r="Y40" s="88">
        <f>SUMIF(IS!$B:$B,'Model P&amp;L'!$B40,IS!O:O)+SUMIF('Cost Allocations'!$B:$B,'Model P&amp;L'!$B40,'Cost Allocations'!N:N)</f>
        <v>4119.0066666666662</v>
      </c>
      <c r="Z40" s="88">
        <f>SUMIF(IS!$B:$B,'Model P&amp;L'!$B40,IS!P:P)+SUMIF('Cost Allocations'!$B:$B,'Model P&amp;L'!$B40,'Cost Allocations'!O:O)</f>
        <v>1081.0133333333333</v>
      </c>
      <c r="AA40" s="88">
        <f>SUMIF(IS!$B:$B,'Model P&amp;L'!$B40,IS!Q:Q)+SUMIF('Cost Allocations'!$B:$B,'Model P&amp;L'!$B40,'Cost Allocations'!P:P)</f>
        <v>1529.7199999999998</v>
      </c>
      <c r="AB40" s="88">
        <f>SUMIF(IS!$B:$B,'Model P&amp;L'!$B40,IS!R:R)+SUMIF('Cost Allocations'!$B:$B,'Model P&amp;L'!$B40,'Cost Allocations'!Q:Q)</f>
        <v>1237.26</v>
      </c>
      <c r="AC40" s="88">
        <f>SUMIF(IS!$B:$B,'Model P&amp;L'!$B40,IS!S:S)+SUMIF('Cost Allocations'!$B:$B,'Model P&amp;L'!$B40,'Cost Allocations'!R:R)</f>
        <v>3086.0733333333328</v>
      </c>
      <c r="AD40" s="88">
        <f>SUMIF(IS!$B:$B,'Model P&amp;L'!$B40,IS!T:T)+SUMIF('Cost Allocations'!$B:$B,'Model P&amp;L'!$B40,'Cost Allocations'!S:S)</f>
        <v>1871.6799999999998</v>
      </c>
      <c r="AE40" s="88">
        <f>SUMIF(IS!$B:$B,'Model P&amp;L'!$B40,IS!U:U)+SUMIF('Cost Allocations'!$B:$B,'Model P&amp;L'!$B40,'Cost Allocations'!T:T)</f>
        <v>3339.3266666666664</v>
      </c>
      <c r="AF40" s="88">
        <f>SUMIF(IS!$B:$B,'Model P&amp;L'!$B40,IS!V:V)+SUMIF('Cost Allocations'!$B:$B,'Model P&amp;L'!$B40,'Cost Allocations'!U:U)</f>
        <v>4817.0333333333328</v>
      </c>
      <c r="AG40" s="88">
        <f>SUMIF(IS!$B:$B,'Model P&amp;L'!$B40,IS!W:W)+SUMIF('Cost Allocations'!$B:$B,'Model P&amp;L'!$B40,'Cost Allocations'!V:V)</f>
        <v>5996.8133333333326</v>
      </c>
      <c r="AH40" s="88">
        <f>SUMIF(IS!$B:$B,'Model P&amp;L'!$B40,IS!X:X)+SUMIF('Cost Allocations'!$B:$B,'Model P&amp;L'!$B40,'Cost Allocations'!W:W)</f>
        <v>2822.353333333333</v>
      </c>
      <c r="AI40" s="88">
        <f>SUMIF(IS!$B:$B,'Model P&amp;L'!$B40,IS!Y:Y)+SUMIF('Cost Allocations'!$B:$B,'Model P&amp;L'!$B40,'Cost Allocations'!X:X)</f>
        <v>2765.5066666666667</v>
      </c>
      <c r="AJ40" s="88">
        <f>SUMIF(IS!$B:$B,'Model P&amp;L'!$B40,IS!Z:Z)+SUMIF('Cost Allocations'!$B:$B,'Model P&amp;L'!$B40,'Cost Allocations'!Y:Y)</f>
        <v>15837.606666666667</v>
      </c>
      <c r="AK40" s="88">
        <f>SUMIF(IS!$B:$B,'Model P&amp;L'!$B40,IS!AA:AA)+SUMIF('Cost Allocations'!$B:$B,'Model P&amp;L'!$B40,'Cost Allocations'!Z:Z)</f>
        <v>1979.5933333333332</v>
      </c>
      <c r="AL40" s="88">
        <f>SUMIF(IS!$B:$B,'Model P&amp;L'!$B40,IS!AB:AB)+SUMIF('Cost Allocations'!$B:$B,'Model P&amp;L'!$B40,'Cost Allocations'!AA:AA)</f>
        <v>0</v>
      </c>
      <c r="AM40" s="88">
        <f t="shared" si="160"/>
        <v>3936.3874999999998</v>
      </c>
      <c r="AN40" s="88">
        <f t="shared" si="160"/>
        <v>3972.7487499999997</v>
      </c>
      <c r="AO40" s="88">
        <f t="shared" si="160"/>
        <v>4009.1099999999997</v>
      </c>
      <c r="AP40" s="88">
        <f t="shared" si="161"/>
        <v>4045.4712499999996</v>
      </c>
      <c r="AQ40" s="88">
        <f t="shared" si="161"/>
        <v>4081.8324999999995</v>
      </c>
      <c r="AR40" s="88">
        <f t="shared" si="161"/>
        <v>4118.1937499999995</v>
      </c>
      <c r="AS40" s="88">
        <f t="shared" si="161"/>
        <v>4154.5550000000003</v>
      </c>
      <c r="AT40" s="88">
        <f t="shared" si="161"/>
        <v>4190.9162500000002</v>
      </c>
      <c r="AU40" s="88">
        <f t="shared" si="161"/>
        <v>4227.2775000000001</v>
      </c>
      <c r="AV40" s="88">
        <f t="shared" si="161"/>
        <v>4263.6387500000001</v>
      </c>
      <c r="AW40" s="88">
        <f t="shared" si="161"/>
        <v>4300</v>
      </c>
      <c r="AX40" s="88">
        <f t="shared" si="161"/>
        <v>4333.333333333333</v>
      </c>
      <c r="AY40" s="88">
        <f t="shared" si="161"/>
        <v>4366.666666666667</v>
      </c>
      <c r="AZ40" s="88">
        <f t="shared" si="161"/>
        <v>4400</v>
      </c>
      <c r="BA40" s="88">
        <f t="shared" si="161"/>
        <v>4433.333333333333</v>
      </c>
      <c r="BB40" s="88">
        <f t="shared" si="162"/>
        <v>4466.666666666667</v>
      </c>
      <c r="BC40" s="88">
        <f t="shared" si="162"/>
        <v>4500</v>
      </c>
      <c r="BD40" s="88">
        <f t="shared" si="162"/>
        <v>4533.333333333333</v>
      </c>
      <c r="BE40" s="88">
        <f t="shared" si="162"/>
        <v>4566.666666666667</v>
      </c>
      <c r="BF40" s="88">
        <f t="shared" si="162"/>
        <v>4600</v>
      </c>
      <c r="BG40" s="88">
        <f t="shared" si="162"/>
        <v>4633.333333333333</v>
      </c>
      <c r="BH40" s="88">
        <f t="shared" si="162"/>
        <v>4666.666666666667</v>
      </c>
      <c r="BI40" s="88">
        <f t="shared" si="162"/>
        <v>4700</v>
      </c>
      <c r="BJ40" s="88">
        <f t="shared" si="162"/>
        <v>4741.666666666667</v>
      </c>
      <c r="BK40" s="88">
        <f t="shared" si="162"/>
        <v>4783.333333333333</v>
      </c>
      <c r="BL40" s="88">
        <f t="shared" si="163"/>
        <v>4825</v>
      </c>
      <c r="BM40" s="88">
        <f t="shared" si="163"/>
        <v>4866.666666666667</v>
      </c>
      <c r="BN40" s="88">
        <f t="shared" si="163"/>
        <v>4908.333333333333</v>
      </c>
      <c r="BO40" s="88">
        <f t="shared" si="163"/>
        <v>4950</v>
      </c>
      <c r="BP40" s="88">
        <f t="shared" si="163"/>
        <v>4991.666666666667</v>
      </c>
      <c r="BQ40" s="88">
        <f t="shared" si="163"/>
        <v>5033.333333333333</v>
      </c>
      <c r="BR40" s="88">
        <f t="shared" si="163"/>
        <v>5075</v>
      </c>
      <c r="BS40" s="88">
        <f t="shared" si="163"/>
        <v>5116.666666666667</v>
      </c>
      <c r="BT40" s="88">
        <f t="shared" si="163"/>
        <v>5158.333333333333</v>
      </c>
      <c r="BU40" s="88">
        <f t="shared" si="163"/>
        <v>5200</v>
      </c>
      <c r="BV40" s="88">
        <f t="shared" si="164"/>
        <v>5241.666666666667</v>
      </c>
      <c r="BW40" s="88">
        <f t="shared" si="164"/>
        <v>5283.333333333333</v>
      </c>
      <c r="BX40" s="88">
        <f t="shared" si="164"/>
        <v>5325</v>
      </c>
      <c r="BY40" s="88">
        <f t="shared" si="164"/>
        <v>5366.666666666667</v>
      </c>
      <c r="BZ40" s="88">
        <f t="shared" si="164"/>
        <v>5408.333333333333</v>
      </c>
      <c r="CA40" s="88">
        <f t="shared" si="164"/>
        <v>5450</v>
      </c>
      <c r="CB40" s="88">
        <f t="shared" si="164"/>
        <v>5491.666666666667</v>
      </c>
      <c r="CC40" s="88">
        <f t="shared" si="164"/>
        <v>5533.333333333333</v>
      </c>
      <c r="CD40" s="88">
        <f t="shared" si="164"/>
        <v>5575</v>
      </c>
      <c r="CE40" s="88">
        <f t="shared" si="164"/>
        <v>5616.666666666667</v>
      </c>
      <c r="CF40" s="88">
        <f t="shared" si="164"/>
        <v>5658.333333333333</v>
      </c>
      <c r="CG40" s="88">
        <f t="shared" si="164"/>
        <v>5700</v>
      </c>
    </row>
    <row r="41" spans="2:85" hidden="1" outlineLevel="1" x14ac:dyDescent="0.3">
      <c r="B41" s="114" t="s">
        <v>305</v>
      </c>
      <c r="C41" s="222">
        <f>INDEX('Standard COA'!$B$4:$D$108,MATCH(B41,'Standard COA'!$C$4:$C$108,0),1)</f>
        <v>615</v>
      </c>
      <c r="D41" s="81"/>
      <c r="E41" s="128">
        <v>0.1</v>
      </c>
      <c r="F41" s="81"/>
      <c r="G41" s="503">
        <f t="shared" si="154"/>
        <v>0</v>
      </c>
      <c r="H41" s="503">
        <f t="shared" si="155"/>
        <v>0</v>
      </c>
      <c r="I41" s="129">
        <f t="shared" ref="I41" si="166">ROUND(H41+H41*$E41,-2)</f>
        <v>0</v>
      </c>
      <c r="J41" s="129">
        <f t="shared" si="157"/>
        <v>0</v>
      </c>
      <c r="K41" s="129">
        <f t="shared" si="158"/>
        <v>0</v>
      </c>
      <c r="L41" s="129">
        <f t="shared" si="159"/>
        <v>0</v>
      </c>
      <c r="M41" s="81"/>
      <c r="N41" s="88">
        <f>SUMIF(IS!$B:$B,'Model P&amp;L'!$B41,IS!D:D)+SUMIF('Cost Allocations'!$B:$B,'Model P&amp;L'!$B41,'Cost Allocations'!C:C)</f>
        <v>0</v>
      </c>
      <c r="O41" s="88">
        <f>SUMIF(IS!$B:$B,'Model P&amp;L'!$B41,IS!E:E)+SUMIF('Cost Allocations'!$B:$B,'Model P&amp;L'!$B41,'Cost Allocations'!D:D)</f>
        <v>0</v>
      </c>
      <c r="P41" s="88">
        <f>SUMIF(IS!$B:$B,'Model P&amp;L'!$B41,IS!F:F)+SUMIF('Cost Allocations'!$B:$B,'Model P&amp;L'!$B41,'Cost Allocations'!E:E)</f>
        <v>0</v>
      </c>
      <c r="Q41" s="88">
        <f>SUMIF(IS!$B:$B,'Model P&amp;L'!$B41,IS!G:G)+SUMIF('Cost Allocations'!$B:$B,'Model P&amp;L'!$B41,'Cost Allocations'!F:F)</f>
        <v>0</v>
      </c>
      <c r="R41" s="88">
        <f>SUMIF(IS!$B:$B,'Model P&amp;L'!$B41,IS!H:H)+SUMIF('Cost Allocations'!$B:$B,'Model P&amp;L'!$B41,'Cost Allocations'!G:G)</f>
        <v>0</v>
      </c>
      <c r="S41" s="88">
        <f>SUMIF(IS!$B:$B,'Model P&amp;L'!$B41,IS!I:I)+SUMIF('Cost Allocations'!$B:$B,'Model P&amp;L'!$B41,'Cost Allocations'!H:H)</f>
        <v>0</v>
      </c>
      <c r="T41" s="88">
        <f>SUMIF(IS!$B:$B,'Model P&amp;L'!$B41,IS!J:J)+SUMIF('Cost Allocations'!$B:$B,'Model P&amp;L'!$B41,'Cost Allocations'!I:I)</f>
        <v>0</v>
      </c>
      <c r="U41" s="88">
        <f>SUMIF(IS!$B:$B,'Model P&amp;L'!$B41,IS!K:K)+SUMIF('Cost Allocations'!$B:$B,'Model P&amp;L'!$B41,'Cost Allocations'!J:J)</f>
        <v>0</v>
      </c>
      <c r="V41" s="88">
        <f>SUMIF(IS!$B:$B,'Model P&amp;L'!$B41,IS!L:L)+SUMIF('Cost Allocations'!$B:$B,'Model P&amp;L'!$B41,'Cost Allocations'!K:K)</f>
        <v>0</v>
      </c>
      <c r="W41" s="88">
        <f>SUMIF(IS!$B:$B,'Model P&amp;L'!$B41,IS!M:M)+SUMIF('Cost Allocations'!$B:$B,'Model P&amp;L'!$B41,'Cost Allocations'!L:L)</f>
        <v>0</v>
      </c>
      <c r="X41" s="88">
        <f>SUMIF(IS!$B:$B,'Model P&amp;L'!$B41,IS!N:N)+SUMIF('Cost Allocations'!$B:$B,'Model P&amp;L'!$B41,'Cost Allocations'!M:M)</f>
        <v>0</v>
      </c>
      <c r="Y41" s="88">
        <f>SUMIF(IS!$B:$B,'Model P&amp;L'!$B41,IS!O:O)+SUMIF('Cost Allocations'!$B:$B,'Model P&amp;L'!$B41,'Cost Allocations'!N:N)</f>
        <v>0</v>
      </c>
      <c r="Z41" s="88">
        <f>SUMIF(IS!$B:$B,'Model P&amp;L'!$B41,IS!P:P)+SUMIF('Cost Allocations'!$B:$B,'Model P&amp;L'!$B41,'Cost Allocations'!O:O)</f>
        <v>0</v>
      </c>
      <c r="AA41" s="88">
        <f>SUMIF(IS!$B:$B,'Model P&amp;L'!$B41,IS!Q:Q)+SUMIF('Cost Allocations'!$B:$B,'Model P&amp;L'!$B41,'Cost Allocations'!P:P)</f>
        <v>0</v>
      </c>
      <c r="AB41" s="88">
        <f>SUMIF(IS!$B:$B,'Model P&amp;L'!$B41,IS!R:R)+SUMIF('Cost Allocations'!$B:$B,'Model P&amp;L'!$B41,'Cost Allocations'!Q:Q)</f>
        <v>0</v>
      </c>
      <c r="AC41" s="88">
        <f>SUMIF(IS!$B:$B,'Model P&amp;L'!$B41,IS!S:S)+SUMIF('Cost Allocations'!$B:$B,'Model P&amp;L'!$B41,'Cost Allocations'!R:R)</f>
        <v>0</v>
      </c>
      <c r="AD41" s="88">
        <f>SUMIF(IS!$B:$B,'Model P&amp;L'!$B41,IS!T:T)+SUMIF('Cost Allocations'!$B:$B,'Model P&amp;L'!$B41,'Cost Allocations'!S:S)</f>
        <v>0</v>
      </c>
      <c r="AE41" s="88">
        <f>SUMIF(IS!$B:$B,'Model P&amp;L'!$B41,IS!U:U)+SUMIF('Cost Allocations'!$B:$B,'Model P&amp;L'!$B41,'Cost Allocations'!T:T)</f>
        <v>0</v>
      </c>
      <c r="AF41" s="88">
        <f>SUMIF(IS!$B:$B,'Model P&amp;L'!$B41,IS!V:V)+SUMIF('Cost Allocations'!$B:$B,'Model P&amp;L'!$B41,'Cost Allocations'!U:U)</f>
        <v>0</v>
      </c>
      <c r="AG41" s="88">
        <f>SUMIF(IS!$B:$B,'Model P&amp;L'!$B41,IS!W:W)+SUMIF('Cost Allocations'!$B:$B,'Model P&amp;L'!$B41,'Cost Allocations'!V:V)</f>
        <v>0</v>
      </c>
      <c r="AH41" s="88">
        <f>SUMIF(IS!$B:$B,'Model P&amp;L'!$B41,IS!X:X)+SUMIF('Cost Allocations'!$B:$B,'Model P&amp;L'!$B41,'Cost Allocations'!W:W)</f>
        <v>0</v>
      </c>
      <c r="AI41" s="88">
        <f>SUMIF(IS!$B:$B,'Model P&amp;L'!$B41,IS!Y:Y)+SUMIF('Cost Allocations'!$B:$B,'Model P&amp;L'!$B41,'Cost Allocations'!X:X)</f>
        <v>0</v>
      </c>
      <c r="AJ41" s="88">
        <f>SUMIF(IS!$B:$B,'Model P&amp;L'!$B41,IS!Z:Z)+SUMIF('Cost Allocations'!$B:$B,'Model P&amp;L'!$B41,'Cost Allocations'!Y:Y)</f>
        <v>0</v>
      </c>
      <c r="AK41" s="88">
        <f>SUMIF(IS!$B:$B,'Model P&amp;L'!$B41,IS!AA:AA)+SUMIF('Cost Allocations'!$B:$B,'Model P&amp;L'!$B41,'Cost Allocations'!Z:Z)</f>
        <v>0</v>
      </c>
      <c r="AL41" s="88">
        <f>SUMIF(IS!$B:$B,'Model P&amp;L'!$B41,IS!AB:AB)+SUMIF('Cost Allocations'!$B:$B,'Model P&amp;L'!$B41,'Cost Allocations'!AA:AA)</f>
        <v>0</v>
      </c>
      <c r="AM41" s="88">
        <f t="shared" si="160"/>
        <v>0</v>
      </c>
      <c r="AN41" s="88">
        <f t="shared" si="160"/>
        <v>0</v>
      </c>
      <c r="AO41" s="88">
        <f t="shared" si="160"/>
        <v>0</v>
      </c>
      <c r="AP41" s="88">
        <f t="shared" si="161"/>
        <v>0</v>
      </c>
      <c r="AQ41" s="88">
        <f t="shared" si="161"/>
        <v>0</v>
      </c>
      <c r="AR41" s="88">
        <f t="shared" si="161"/>
        <v>0</v>
      </c>
      <c r="AS41" s="88">
        <f t="shared" si="161"/>
        <v>0</v>
      </c>
      <c r="AT41" s="88">
        <f t="shared" si="161"/>
        <v>0</v>
      </c>
      <c r="AU41" s="88">
        <f t="shared" si="161"/>
        <v>0</v>
      </c>
      <c r="AV41" s="88">
        <f t="shared" si="161"/>
        <v>0</v>
      </c>
      <c r="AW41" s="88">
        <f t="shared" si="161"/>
        <v>0</v>
      </c>
      <c r="AX41" s="88">
        <f t="shared" si="161"/>
        <v>0</v>
      </c>
      <c r="AY41" s="88">
        <f t="shared" si="161"/>
        <v>0</v>
      </c>
      <c r="AZ41" s="88">
        <f t="shared" si="161"/>
        <v>0</v>
      </c>
      <c r="BA41" s="88">
        <f t="shared" si="161"/>
        <v>0</v>
      </c>
      <c r="BB41" s="88">
        <f t="shared" si="162"/>
        <v>0</v>
      </c>
      <c r="BC41" s="88">
        <f t="shared" si="162"/>
        <v>0</v>
      </c>
      <c r="BD41" s="88">
        <f t="shared" si="162"/>
        <v>0</v>
      </c>
      <c r="BE41" s="88">
        <f t="shared" si="162"/>
        <v>0</v>
      </c>
      <c r="BF41" s="88">
        <f t="shared" si="162"/>
        <v>0</v>
      </c>
      <c r="BG41" s="88">
        <f t="shared" si="162"/>
        <v>0</v>
      </c>
      <c r="BH41" s="88">
        <f t="shared" si="162"/>
        <v>0</v>
      </c>
      <c r="BI41" s="88">
        <f t="shared" si="162"/>
        <v>0</v>
      </c>
      <c r="BJ41" s="88">
        <f t="shared" si="162"/>
        <v>0</v>
      </c>
      <c r="BK41" s="88">
        <f t="shared" si="162"/>
        <v>0</v>
      </c>
      <c r="BL41" s="88">
        <f t="shared" si="163"/>
        <v>0</v>
      </c>
      <c r="BM41" s="88">
        <f t="shared" si="163"/>
        <v>0</v>
      </c>
      <c r="BN41" s="88">
        <f t="shared" si="163"/>
        <v>0</v>
      </c>
      <c r="BO41" s="88">
        <f t="shared" si="163"/>
        <v>0</v>
      </c>
      <c r="BP41" s="88">
        <f t="shared" si="163"/>
        <v>0</v>
      </c>
      <c r="BQ41" s="88">
        <f t="shared" si="163"/>
        <v>0</v>
      </c>
      <c r="BR41" s="88">
        <f t="shared" si="163"/>
        <v>0</v>
      </c>
      <c r="BS41" s="88">
        <f t="shared" si="163"/>
        <v>0</v>
      </c>
      <c r="BT41" s="88">
        <f t="shared" si="163"/>
        <v>0</v>
      </c>
      <c r="BU41" s="88">
        <f t="shared" si="163"/>
        <v>0</v>
      </c>
      <c r="BV41" s="88">
        <f t="shared" si="164"/>
        <v>0</v>
      </c>
      <c r="BW41" s="88">
        <f t="shared" si="164"/>
        <v>0</v>
      </c>
      <c r="BX41" s="88">
        <f t="shared" si="164"/>
        <v>0</v>
      </c>
      <c r="BY41" s="88">
        <f t="shared" si="164"/>
        <v>0</v>
      </c>
      <c r="BZ41" s="88">
        <f t="shared" si="164"/>
        <v>0</v>
      </c>
      <c r="CA41" s="88">
        <f t="shared" si="164"/>
        <v>0</v>
      </c>
      <c r="CB41" s="88">
        <f t="shared" si="164"/>
        <v>0</v>
      </c>
      <c r="CC41" s="88">
        <f t="shared" si="164"/>
        <v>0</v>
      </c>
      <c r="CD41" s="88">
        <f t="shared" si="164"/>
        <v>0</v>
      </c>
      <c r="CE41" s="88">
        <f t="shared" si="164"/>
        <v>0</v>
      </c>
      <c r="CF41" s="88">
        <f t="shared" si="164"/>
        <v>0</v>
      </c>
      <c r="CG41" s="88">
        <f t="shared" si="164"/>
        <v>0</v>
      </c>
    </row>
    <row r="42" spans="2:85" hidden="1" outlineLevel="1" x14ac:dyDescent="0.3">
      <c r="B42" s="114" t="s">
        <v>306</v>
      </c>
      <c r="C42" s="222">
        <f>INDEX('Standard COA'!$B$4:$D$108,MATCH(B42,'Standard COA'!$C$4:$C$108,0),1)</f>
        <v>616</v>
      </c>
      <c r="D42" s="81"/>
      <c r="E42" s="128">
        <v>0.1</v>
      </c>
      <c r="F42" s="81"/>
      <c r="G42" s="503">
        <f t="shared" si="154"/>
        <v>0</v>
      </c>
      <c r="H42" s="503">
        <f t="shared" si="155"/>
        <v>0</v>
      </c>
      <c r="I42" s="129">
        <f t="shared" ref="I42" si="167">ROUND(H42+H42*$E42,-2)</f>
        <v>0</v>
      </c>
      <c r="J42" s="129">
        <f t="shared" si="157"/>
        <v>0</v>
      </c>
      <c r="K42" s="129">
        <f t="shared" si="158"/>
        <v>0</v>
      </c>
      <c r="L42" s="129">
        <f t="shared" si="159"/>
        <v>0</v>
      </c>
      <c r="M42" s="81"/>
      <c r="N42" s="88">
        <f>SUMIF(IS!$B:$B,'Model P&amp;L'!$B42,IS!D:D)+SUMIF('Cost Allocations'!$B:$B,'Model P&amp;L'!$B42,'Cost Allocations'!C:C)</f>
        <v>0</v>
      </c>
      <c r="O42" s="88">
        <f>SUMIF(IS!$B:$B,'Model P&amp;L'!$B42,IS!E:E)+SUMIF('Cost Allocations'!$B:$B,'Model P&amp;L'!$B42,'Cost Allocations'!D:D)</f>
        <v>0</v>
      </c>
      <c r="P42" s="88">
        <f>SUMIF(IS!$B:$B,'Model P&amp;L'!$B42,IS!F:F)+SUMIF('Cost Allocations'!$B:$B,'Model P&amp;L'!$B42,'Cost Allocations'!E:E)</f>
        <v>0</v>
      </c>
      <c r="Q42" s="88">
        <f>SUMIF(IS!$B:$B,'Model P&amp;L'!$B42,IS!G:G)+SUMIF('Cost Allocations'!$B:$B,'Model P&amp;L'!$B42,'Cost Allocations'!F:F)</f>
        <v>0</v>
      </c>
      <c r="R42" s="88">
        <f>SUMIF(IS!$B:$B,'Model P&amp;L'!$B42,IS!H:H)+SUMIF('Cost Allocations'!$B:$B,'Model P&amp;L'!$B42,'Cost Allocations'!G:G)</f>
        <v>0</v>
      </c>
      <c r="S42" s="88">
        <f>SUMIF(IS!$B:$B,'Model P&amp;L'!$B42,IS!I:I)+SUMIF('Cost Allocations'!$B:$B,'Model P&amp;L'!$B42,'Cost Allocations'!H:H)</f>
        <v>0</v>
      </c>
      <c r="T42" s="88">
        <f>SUMIF(IS!$B:$B,'Model P&amp;L'!$B42,IS!J:J)+SUMIF('Cost Allocations'!$B:$B,'Model P&amp;L'!$B42,'Cost Allocations'!I:I)</f>
        <v>0</v>
      </c>
      <c r="U42" s="88">
        <f>SUMIF(IS!$B:$B,'Model P&amp;L'!$B42,IS!K:K)+SUMIF('Cost Allocations'!$B:$B,'Model P&amp;L'!$B42,'Cost Allocations'!J:J)</f>
        <v>0</v>
      </c>
      <c r="V42" s="88">
        <f>SUMIF(IS!$B:$B,'Model P&amp;L'!$B42,IS!L:L)+SUMIF('Cost Allocations'!$B:$B,'Model P&amp;L'!$B42,'Cost Allocations'!K:K)</f>
        <v>0</v>
      </c>
      <c r="W42" s="88">
        <f>SUMIF(IS!$B:$B,'Model P&amp;L'!$B42,IS!M:M)+SUMIF('Cost Allocations'!$B:$B,'Model P&amp;L'!$B42,'Cost Allocations'!L:L)</f>
        <v>0</v>
      </c>
      <c r="X42" s="88">
        <f>SUMIF(IS!$B:$B,'Model P&amp;L'!$B42,IS!N:N)+SUMIF('Cost Allocations'!$B:$B,'Model P&amp;L'!$B42,'Cost Allocations'!M:M)</f>
        <v>0</v>
      </c>
      <c r="Y42" s="88">
        <f>SUMIF(IS!$B:$B,'Model P&amp;L'!$B42,IS!O:O)+SUMIF('Cost Allocations'!$B:$B,'Model P&amp;L'!$B42,'Cost Allocations'!N:N)</f>
        <v>0</v>
      </c>
      <c r="Z42" s="88">
        <f>SUMIF(IS!$B:$B,'Model P&amp;L'!$B42,IS!P:P)+SUMIF('Cost Allocations'!$B:$B,'Model P&amp;L'!$B42,'Cost Allocations'!O:O)</f>
        <v>0</v>
      </c>
      <c r="AA42" s="88">
        <f>SUMIF(IS!$B:$B,'Model P&amp;L'!$B42,IS!Q:Q)+SUMIF('Cost Allocations'!$B:$B,'Model P&amp;L'!$B42,'Cost Allocations'!P:P)</f>
        <v>0</v>
      </c>
      <c r="AB42" s="88">
        <f>SUMIF(IS!$B:$B,'Model P&amp;L'!$B42,IS!R:R)+SUMIF('Cost Allocations'!$B:$B,'Model P&amp;L'!$B42,'Cost Allocations'!Q:Q)</f>
        <v>0</v>
      </c>
      <c r="AC42" s="88">
        <f>SUMIF(IS!$B:$B,'Model P&amp;L'!$B42,IS!S:S)+SUMIF('Cost Allocations'!$B:$B,'Model P&amp;L'!$B42,'Cost Allocations'!R:R)</f>
        <v>0</v>
      </c>
      <c r="AD42" s="88">
        <f>SUMIF(IS!$B:$B,'Model P&amp;L'!$B42,IS!T:T)+SUMIF('Cost Allocations'!$B:$B,'Model P&amp;L'!$B42,'Cost Allocations'!S:S)</f>
        <v>0</v>
      </c>
      <c r="AE42" s="88">
        <f>SUMIF(IS!$B:$B,'Model P&amp;L'!$B42,IS!U:U)+SUMIF('Cost Allocations'!$B:$B,'Model P&amp;L'!$B42,'Cost Allocations'!T:T)</f>
        <v>0</v>
      </c>
      <c r="AF42" s="88">
        <f>SUMIF(IS!$B:$B,'Model P&amp;L'!$B42,IS!V:V)+SUMIF('Cost Allocations'!$B:$B,'Model P&amp;L'!$B42,'Cost Allocations'!U:U)</f>
        <v>0</v>
      </c>
      <c r="AG42" s="88">
        <f>SUMIF(IS!$B:$B,'Model P&amp;L'!$B42,IS!W:W)+SUMIF('Cost Allocations'!$B:$B,'Model P&amp;L'!$B42,'Cost Allocations'!V:V)</f>
        <v>0</v>
      </c>
      <c r="AH42" s="88">
        <f>SUMIF(IS!$B:$B,'Model P&amp;L'!$B42,IS!X:X)+SUMIF('Cost Allocations'!$B:$B,'Model P&amp;L'!$B42,'Cost Allocations'!W:W)</f>
        <v>0</v>
      </c>
      <c r="AI42" s="88">
        <f>SUMIF(IS!$B:$B,'Model P&amp;L'!$B42,IS!Y:Y)+SUMIF('Cost Allocations'!$B:$B,'Model P&amp;L'!$B42,'Cost Allocations'!X:X)</f>
        <v>0</v>
      </c>
      <c r="AJ42" s="88">
        <f>SUMIF(IS!$B:$B,'Model P&amp;L'!$B42,IS!Z:Z)+SUMIF('Cost Allocations'!$B:$B,'Model P&amp;L'!$B42,'Cost Allocations'!Y:Y)</f>
        <v>0</v>
      </c>
      <c r="AK42" s="88">
        <f>SUMIF(IS!$B:$B,'Model P&amp;L'!$B42,IS!AA:AA)+SUMIF('Cost Allocations'!$B:$B,'Model P&amp;L'!$B42,'Cost Allocations'!Z:Z)</f>
        <v>0</v>
      </c>
      <c r="AL42" s="88">
        <f>SUMIF(IS!$B:$B,'Model P&amp;L'!$B42,IS!AB:AB)+SUMIF('Cost Allocations'!$B:$B,'Model P&amp;L'!$B42,'Cost Allocations'!AA:AA)</f>
        <v>0</v>
      </c>
      <c r="AM42" s="88">
        <f t="shared" si="160"/>
        <v>0</v>
      </c>
      <c r="AN42" s="88">
        <f t="shared" si="160"/>
        <v>0</v>
      </c>
      <c r="AO42" s="88">
        <f t="shared" si="160"/>
        <v>0</v>
      </c>
      <c r="AP42" s="88">
        <f t="shared" si="161"/>
        <v>0</v>
      </c>
      <c r="AQ42" s="88">
        <f t="shared" si="161"/>
        <v>0</v>
      </c>
      <c r="AR42" s="88">
        <f t="shared" si="161"/>
        <v>0</v>
      </c>
      <c r="AS42" s="88">
        <f t="shared" si="161"/>
        <v>0</v>
      </c>
      <c r="AT42" s="88">
        <f t="shared" si="161"/>
        <v>0</v>
      </c>
      <c r="AU42" s="88">
        <f t="shared" si="161"/>
        <v>0</v>
      </c>
      <c r="AV42" s="88">
        <f t="shared" si="161"/>
        <v>0</v>
      </c>
      <c r="AW42" s="88">
        <f t="shared" si="161"/>
        <v>0</v>
      </c>
      <c r="AX42" s="88">
        <f t="shared" si="161"/>
        <v>0</v>
      </c>
      <c r="AY42" s="88">
        <f t="shared" si="161"/>
        <v>0</v>
      </c>
      <c r="AZ42" s="88">
        <f t="shared" si="161"/>
        <v>0</v>
      </c>
      <c r="BA42" s="88">
        <f t="shared" si="161"/>
        <v>0</v>
      </c>
      <c r="BB42" s="88">
        <f t="shared" si="162"/>
        <v>0</v>
      </c>
      <c r="BC42" s="88">
        <f t="shared" si="162"/>
        <v>0</v>
      </c>
      <c r="BD42" s="88">
        <f t="shared" si="162"/>
        <v>0</v>
      </c>
      <c r="BE42" s="88">
        <f t="shared" si="162"/>
        <v>0</v>
      </c>
      <c r="BF42" s="88">
        <f t="shared" si="162"/>
        <v>0</v>
      </c>
      <c r="BG42" s="88">
        <f t="shared" si="162"/>
        <v>0</v>
      </c>
      <c r="BH42" s="88">
        <f t="shared" si="162"/>
        <v>0</v>
      </c>
      <c r="BI42" s="88">
        <f t="shared" si="162"/>
        <v>0</v>
      </c>
      <c r="BJ42" s="88">
        <f t="shared" si="162"/>
        <v>0</v>
      </c>
      <c r="BK42" s="88">
        <f t="shared" si="162"/>
        <v>0</v>
      </c>
      <c r="BL42" s="88">
        <f t="shared" si="163"/>
        <v>0</v>
      </c>
      <c r="BM42" s="88">
        <f t="shared" si="163"/>
        <v>0</v>
      </c>
      <c r="BN42" s="88">
        <f t="shared" si="163"/>
        <v>0</v>
      </c>
      <c r="BO42" s="88">
        <f t="shared" si="163"/>
        <v>0</v>
      </c>
      <c r="BP42" s="88">
        <f t="shared" si="163"/>
        <v>0</v>
      </c>
      <c r="BQ42" s="88">
        <f t="shared" si="163"/>
        <v>0</v>
      </c>
      <c r="BR42" s="88">
        <f t="shared" si="163"/>
        <v>0</v>
      </c>
      <c r="BS42" s="88">
        <f t="shared" si="163"/>
        <v>0</v>
      </c>
      <c r="BT42" s="88">
        <f t="shared" si="163"/>
        <v>0</v>
      </c>
      <c r="BU42" s="88">
        <f t="shared" si="163"/>
        <v>0</v>
      </c>
      <c r="BV42" s="88">
        <f t="shared" si="164"/>
        <v>0</v>
      </c>
      <c r="BW42" s="88">
        <f t="shared" si="164"/>
        <v>0</v>
      </c>
      <c r="BX42" s="88">
        <f t="shared" si="164"/>
        <v>0</v>
      </c>
      <c r="BY42" s="88">
        <f t="shared" si="164"/>
        <v>0</v>
      </c>
      <c r="BZ42" s="88">
        <f t="shared" si="164"/>
        <v>0</v>
      </c>
      <c r="CA42" s="88">
        <f t="shared" si="164"/>
        <v>0</v>
      </c>
      <c r="CB42" s="88">
        <f t="shared" si="164"/>
        <v>0</v>
      </c>
      <c r="CC42" s="88">
        <f t="shared" si="164"/>
        <v>0</v>
      </c>
      <c r="CD42" s="88">
        <f t="shared" si="164"/>
        <v>0</v>
      </c>
      <c r="CE42" s="88">
        <f t="shared" si="164"/>
        <v>0</v>
      </c>
      <c r="CF42" s="88">
        <f t="shared" si="164"/>
        <v>0</v>
      </c>
      <c r="CG42" s="88">
        <f t="shared" si="164"/>
        <v>0</v>
      </c>
    </row>
    <row r="43" spans="2:85" collapsed="1" x14ac:dyDescent="0.3">
      <c r="B43" s="114" t="s">
        <v>307</v>
      </c>
      <c r="C43" s="222">
        <f>INDEX('Standard COA'!$B$4:$D$108,MATCH(B43,'Standard COA'!$C$4:$C$108,0),1)</f>
        <v>619</v>
      </c>
      <c r="D43" s="81"/>
      <c r="E43" s="128">
        <v>0.1</v>
      </c>
      <c r="F43" s="81"/>
      <c r="G43" s="503">
        <f t="shared" si="154"/>
        <v>0</v>
      </c>
      <c r="H43" s="503">
        <f t="shared" si="155"/>
        <v>0</v>
      </c>
      <c r="I43" s="129">
        <f t="shared" ref="I43" si="168">ROUND(H43+H43*$E43,-2)</f>
        <v>0</v>
      </c>
      <c r="J43" s="129">
        <f t="shared" si="157"/>
        <v>0</v>
      </c>
      <c r="K43" s="129">
        <f t="shared" si="158"/>
        <v>0</v>
      </c>
      <c r="L43" s="129">
        <f t="shared" si="159"/>
        <v>0</v>
      </c>
      <c r="M43" s="81"/>
      <c r="N43" s="88">
        <f>SUMIF(IS!$B:$B,'Model P&amp;L'!$B43,IS!D:D)+SUMIF('Cost Allocations'!$B:$B,'Model P&amp;L'!$B43,'Cost Allocations'!C:C)</f>
        <v>0</v>
      </c>
      <c r="O43" s="88">
        <f>SUMIF(IS!$B:$B,'Model P&amp;L'!$B43,IS!E:E)+SUMIF('Cost Allocations'!$B:$B,'Model P&amp;L'!$B43,'Cost Allocations'!D:D)</f>
        <v>0</v>
      </c>
      <c r="P43" s="88">
        <f>SUMIF(IS!$B:$B,'Model P&amp;L'!$B43,IS!F:F)+SUMIF('Cost Allocations'!$B:$B,'Model P&amp;L'!$B43,'Cost Allocations'!E:E)</f>
        <v>0</v>
      </c>
      <c r="Q43" s="88">
        <f>SUMIF(IS!$B:$B,'Model P&amp;L'!$B43,IS!G:G)+SUMIF('Cost Allocations'!$B:$B,'Model P&amp;L'!$B43,'Cost Allocations'!F:F)</f>
        <v>0</v>
      </c>
      <c r="R43" s="88">
        <f>SUMIF(IS!$B:$B,'Model P&amp;L'!$B43,IS!H:H)+SUMIF('Cost Allocations'!$B:$B,'Model P&amp;L'!$B43,'Cost Allocations'!G:G)</f>
        <v>0</v>
      </c>
      <c r="S43" s="88">
        <f>SUMIF(IS!$B:$B,'Model P&amp;L'!$B43,IS!I:I)+SUMIF('Cost Allocations'!$B:$B,'Model P&amp;L'!$B43,'Cost Allocations'!H:H)</f>
        <v>0</v>
      </c>
      <c r="T43" s="88">
        <f>SUMIF(IS!$B:$B,'Model P&amp;L'!$B43,IS!J:J)+SUMIF('Cost Allocations'!$B:$B,'Model P&amp;L'!$B43,'Cost Allocations'!I:I)</f>
        <v>0</v>
      </c>
      <c r="U43" s="88">
        <f>SUMIF(IS!$B:$B,'Model P&amp;L'!$B43,IS!K:K)+SUMIF('Cost Allocations'!$B:$B,'Model P&amp;L'!$B43,'Cost Allocations'!J:J)</f>
        <v>0</v>
      </c>
      <c r="V43" s="88">
        <f>SUMIF(IS!$B:$B,'Model P&amp;L'!$B43,IS!L:L)+SUMIF('Cost Allocations'!$B:$B,'Model P&amp;L'!$B43,'Cost Allocations'!K:K)</f>
        <v>0</v>
      </c>
      <c r="W43" s="88">
        <f>SUMIF(IS!$B:$B,'Model P&amp;L'!$B43,IS!M:M)+SUMIF('Cost Allocations'!$B:$B,'Model P&amp;L'!$B43,'Cost Allocations'!L:L)</f>
        <v>0</v>
      </c>
      <c r="X43" s="88">
        <f>SUMIF(IS!$B:$B,'Model P&amp;L'!$B43,IS!N:N)+SUMIF('Cost Allocations'!$B:$B,'Model P&amp;L'!$B43,'Cost Allocations'!M:M)</f>
        <v>0</v>
      </c>
      <c r="Y43" s="88">
        <f>SUMIF(IS!$B:$B,'Model P&amp;L'!$B43,IS!O:O)+SUMIF('Cost Allocations'!$B:$B,'Model P&amp;L'!$B43,'Cost Allocations'!N:N)</f>
        <v>0</v>
      </c>
      <c r="Z43" s="88">
        <f>SUMIF(IS!$B:$B,'Model P&amp;L'!$B43,IS!P:P)+SUMIF('Cost Allocations'!$B:$B,'Model P&amp;L'!$B43,'Cost Allocations'!O:O)</f>
        <v>0</v>
      </c>
      <c r="AA43" s="88">
        <f>SUMIF(IS!$B:$B,'Model P&amp;L'!$B43,IS!Q:Q)+SUMIF('Cost Allocations'!$B:$B,'Model P&amp;L'!$B43,'Cost Allocations'!P:P)</f>
        <v>0</v>
      </c>
      <c r="AB43" s="88">
        <f>SUMIF(IS!$B:$B,'Model P&amp;L'!$B43,IS!R:R)+SUMIF('Cost Allocations'!$B:$B,'Model P&amp;L'!$B43,'Cost Allocations'!Q:Q)</f>
        <v>0</v>
      </c>
      <c r="AC43" s="88">
        <f>SUMIF(IS!$B:$B,'Model P&amp;L'!$B43,IS!S:S)+SUMIF('Cost Allocations'!$B:$B,'Model P&amp;L'!$B43,'Cost Allocations'!R:R)</f>
        <v>0</v>
      </c>
      <c r="AD43" s="88">
        <f>SUMIF(IS!$B:$B,'Model P&amp;L'!$B43,IS!T:T)+SUMIF('Cost Allocations'!$B:$B,'Model P&amp;L'!$B43,'Cost Allocations'!S:S)</f>
        <v>0</v>
      </c>
      <c r="AE43" s="88">
        <f>SUMIF(IS!$B:$B,'Model P&amp;L'!$B43,IS!U:U)+SUMIF('Cost Allocations'!$B:$B,'Model P&amp;L'!$B43,'Cost Allocations'!T:T)</f>
        <v>0</v>
      </c>
      <c r="AF43" s="88">
        <f>SUMIF(IS!$B:$B,'Model P&amp;L'!$B43,IS!V:V)+SUMIF('Cost Allocations'!$B:$B,'Model P&amp;L'!$B43,'Cost Allocations'!U:U)</f>
        <v>0</v>
      </c>
      <c r="AG43" s="88">
        <f>SUMIF(IS!$B:$B,'Model P&amp;L'!$B43,IS!W:W)+SUMIF('Cost Allocations'!$B:$B,'Model P&amp;L'!$B43,'Cost Allocations'!V:V)</f>
        <v>0</v>
      </c>
      <c r="AH43" s="88">
        <f>SUMIF(IS!$B:$B,'Model P&amp;L'!$B43,IS!X:X)+SUMIF('Cost Allocations'!$B:$B,'Model P&amp;L'!$B43,'Cost Allocations'!W:W)</f>
        <v>0</v>
      </c>
      <c r="AI43" s="88">
        <f>SUMIF(IS!$B:$B,'Model P&amp;L'!$B43,IS!Y:Y)+SUMIF('Cost Allocations'!$B:$B,'Model P&amp;L'!$B43,'Cost Allocations'!X:X)</f>
        <v>0</v>
      </c>
      <c r="AJ43" s="88">
        <f>SUMIF(IS!$B:$B,'Model P&amp;L'!$B43,IS!Z:Z)+SUMIF('Cost Allocations'!$B:$B,'Model P&amp;L'!$B43,'Cost Allocations'!Y:Y)</f>
        <v>0</v>
      </c>
      <c r="AK43" s="88">
        <f>SUMIF(IS!$B:$B,'Model P&amp;L'!$B43,IS!AA:AA)+SUMIF('Cost Allocations'!$B:$B,'Model P&amp;L'!$B43,'Cost Allocations'!Z:Z)</f>
        <v>0</v>
      </c>
      <c r="AL43" s="88">
        <f>SUMIF(IS!$B:$B,'Model P&amp;L'!$B43,IS!AB:AB)+SUMIF('Cost Allocations'!$B:$B,'Model P&amp;L'!$B43,'Cost Allocations'!AA:AA)</f>
        <v>0</v>
      </c>
      <c r="AM43" s="88">
        <f t="shared" si="160"/>
        <v>0</v>
      </c>
      <c r="AN43" s="88">
        <f t="shared" si="160"/>
        <v>0</v>
      </c>
      <c r="AO43" s="88">
        <f t="shared" si="160"/>
        <v>0</v>
      </c>
      <c r="AP43" s="88">
        <f t="shared" si="161"/>
        <v>0</v>
      </c>
      <c r="AQ43" s="88">
        <f t="shared" si="161"/>
        <v>0</v>
      </c>
      <c r="AR43" s="88">
        <f t="shared" si="161"/>
        <v>0</v>
      </c>
      <c r="AS43" s="88">
        <f t="shared" si="161"/>
        <v>0</v>
      </c>
      <c r="AT43" s="88">
        <f t="shared" si="161"/>
        <v>0</v>
      </c>
      <c r="AU43" s="88">
        <f t="shared" si="161"/>
        <v>0</v>
      </c>
      <c r="AV43" s="88">
        <f t="shared" si="161"/>
        <v>0</v>
      </c>
      <c r="AW43" s="88">
        <f t="shared" si="161"/>
        <v>0</v>
      </c>
      <c r="AX43" s="88">
        <f t="shared" si="161"/>
        <v>0</v>
      </c>
      <c r="AY43" s="88">
        <f t="shared" si="161"/>
        <v>0</v>
      </c>
      <c r="AZ43" s="88">
        <f t="shared" si="161"/>
        <v>0</v>
      </c>
      <c r="BA43" s="88">
        <f t="shared" si="161"/>
        <v>0</v>
      </c>
      <c r="BB43" s="88">
        <f t="shared" si="162"/>
        <v>0</v>
      </c>
      <c r="BC43" s="88">
        <f t="shared" si="162"/>
        <v>0</v>
      </c>
      <c r="BD43" s="88">
        <f t="shared" si="162"/>
        <v>0</v>
      </c>
      <c r="BE43" s="88">
        <f t="shared" si="162"/>
        <v>0</v>
      </c>
      <c r="BF43" s="88">
        <f t="shared" si="162"/>
        <v>0</v>
      </c>
      <c r="BG43" s="88">
        <f t="shared" si="162"/>
        <v>0</v>
      </c>
      <c r="BH43" s="88">
        <f t="shared" si="162"/>
        <v>0</v>
      </c>
      <c r="BI43" s="88">
        <f t="shared" si="162"/>
        <v>0</v>
      </c>
      <c r="BJ43" s="88">
        <f t="shared" si="162"/>
        <v>0</v>
      </c>
      <c r="BK43" s="88">
        <f t="shared" si="162"/>
        <v>0</v>
      </c>
      <c r="BL43" s="88">
        <f t="shared" si="163"/>
        <v>0</v>
      </c>
      <c r="BM43" s="88">
        <f t="shared" si="163"/>
        <v>0</v>
      </c>
      <c r="BN43" s="88">
        <f t="shared" si="163"/>
        <v>0</v>
      </c>
      <c r="BO43" s="88">
        <f t="shared" si="163"/>
        <v>0</v>
      </c>
      <c r="BP43" s="88">
        <f t="shared" si="163"/>
        <v>0</v>
      </c>
      <c r="BQ43" s="88">
        <f t="shared" si="163"/>
        <v>0</v>
      </c>
      <c r="BR43" s="88">
        <f t="shared" si="163"/>
        <v>0</v>
      </c>
      <c r="BS43" s="88">
        <f t="shared" si="163"/>
        <v>0</v>
      </c>
      <c r="BT43" s="88">
        <f t="shared" si="163"/>
        <v>0</v>
      </c>
      <c r="BU43" s="88">
        <f t="shared" si="163"/>
        <v>0</v>
      </c>
      <c r="BV43" s="88">
        <f t="shared" si="164"/>
        <v>0</v>
      </c>
      <c r="BW43" s="88">
        <f t="shared" si="164"/>
        <v>0</v>
      </c>
      <c r="BX43" s="88">
        <f t="shared" si="164"/>
        <v>0</v>
      </c>
      <c r="BY43" s="88">
        <f t="shared" si="164"/>
        <v>0</v>
      </c>
      <c r="BZ43" s="88">
        <f t="shared" si="164"/>
        <v>0</v>
      </c>
      <c r="CA43" s="88">
        <f t="shared" si="164"/>
        <v>0</v>
      </c>
      <c r="CB43" s="88">
        <f t="shared" si="164"/>
        <v>0</v>
      </c>
      <c r="CC43" s="88">
        <f t="shared" si="164"/>
        <v>0</v>
      </c>
      <c r="CD43" s="88">
        <f t="shared" si="164"/>
        <v>0</v>
      </c>
      <c r="CE43" s="88">
        <f t="shared" si="164"/>
        <v>0</v>
      </c>
      <c r="CF43" s="88">
        <f t="shared" si="164"/>
        <v>0</v>
      </c>
      <c r="CG43" s="88">
        <f t="shared" si="164"/>
        <v>0</v>
      </c>
    </row>
    <row r="44" spans="2:85" s="64" customFormat="1" x14ac:dyDescent="0.3">
      <c r="B44" s="86" t="s">
        <v>308</v>
      </c>
      <c r="C44" s="224"/>
      <c r="D44" s="86"/>
      <c r="E44" s="86"/>
      <c r="F44" s="86"/>
      <c r="G44" s="66"/>
      <c r="H44" s="66"/>
      <c r="I44" s="66"/>
      <c r="J44" s="66"/>
      <c r="K44" s="66"/>
      <c r="L44" s="66"/>
      <c r="M44" s="86"/>
      <c r="N44" s="87">
        <f>SUM(N37:N43)</f>
        <v>5069.913333333333</v>
      </c>
      <c r="O44" s="87">
        <f t="shared" ref="O44:AF44" si="169">SUM(O37:O43)</f>
        <v>4091.7666666666669</v>
      </c>
      <c r="P44" s="87">
        <f t="shared" si="169"/>
        <v>5469.8933333333334</v>
      </c>
      <c r="Q44" s="87">
        <f t="shared" si="169"/>
        <v>4161.2033333333329</v>
      </c>
      <c r="R44" s="87">
        <f t="shared" si="169"/>
        <v>11617.269999999999</v>
      </c>
      <c r="S44" s="87">
        <f t="shared" si="169"/>
        <v>9768.9718472946115</v>
      </c>
      <c r="T44" s="87">
        <f t="shared" si="169"/>
        <v>18486.595677905731</v>
      </c>
      <c r="U44" s="87">
        <f t="shared" si="169"/>
        <v>9980.451638198927</v>
      </c>
      <c r="V44" s="87">
        <f t="shared" si="169"/>
        <v>20558.607577670715</v>
      </c>
      <c r="W44" s="87">
        <f t="shared" si="169"/>
        <v>15855.460699617955</v>
      </c>
      <c r="X44" s="87">
        <f t="shared" si="169"/>
        <v>36881.98765432099</v>
      </c>
      <c r="Y44" s="87">
        <f t="shared" si="169"/>
        <v>37438.587407407409</v>
      </c>
      <c r="Z44" s="87">
        <f t="shared" ref="Z44" si="170">SUM(Z37:Z43)</f>
        <v>14540.220064102563</v>
      </c>
      <c r="AA44" s="87">
        <f t="shared" si="169"/>
        <v>20484.889387466934</v>
      </c>
      <c r="AB44" s="87">
        <f t="shared" si="169"/>
        <v>19819.763473282441</v>
      </c>
      <c r="AC44" s="87">
        <f t="shared" si="169"/>
        <v>25920.107768032962</v>
      </c>
      <c r="AD44" s="87">
        <f t="shared" si="169"/>
        <v>16740.413741721855</v>
      </c>
      <c r="AE44" s="87">
        <f t="shared" si="169"/>
        <v>24726.798156732893</v>
      </c>
      <c r="AF44" s="87">
        <f t="shared" si="169"/>
        <v>66019.327127135592</v>
      </c>
      <c r="AG44" s="87">
        <f t="shared" ref="AG44:AJ44" si="171">SUM(AG37:AG43)</f>
        <v>28719.337488402914</v>
      </c>
      <c r="AH44" s="87">
        <f t="shared" si="171"/>
        <v>27089.054844267725</v>
      </c>
      <c r="AI44" s="87">
        <f t="shared" si="171"/>
        <v>20092.011196122399</v>
      </c>
      <c r="AJ44" s="87">
        <f t="shared" si="171"/>
        <v>38326.403799395928</v>
      </c>
      <c r="AK44" s="87">
        <f t="shared" ref="AK44:AQ44" si="172">SUM(AK37:AK43)</f>
        <v>42243.767024278211</v>
      </c>
      <c r="AL44" s="87">
        <f t="shared" ref="AL44" si="173">SUM(AL37:AL43)</f>
        <v>18023.304039700161</v>
      </c>
      <c r="AM44" s="87">
        <f t="shared" si="172"/>
        <v>29194.393749999999</v>
      </c>
      <c r="AN44" s="87">
        <f t="shared" si="172"/>
        <v>42182.91270833333</v>
      </c>
      <c r="AO44" s="87">
        <f t="shared" si="172"/>
        <v>42388.098333333335</v>
      </c>
      <c r="AP44" s="87">
        <f t="shared" si="172"/>
        <v>42593.283958333341</v>
      </c>
      <c r="AQ44" s="87">
        <f t="shared" si="172"/>
        <v>42798.469583333332</v>
      </c>
      <c r="AR44" s="87">
        <f t="shared" ref="AR44:BG44" si="174">SUM(AR37:AR43)</f>
        <v>43003.65520833333</v>
      </c>
      <c r="AS44" s="87">
        <f t="shared" si="174"/>
        <v>43208.840833333335</v>
      </c>
      <c r="AT44" s="87">
        <f t="shared" si="174"/>
        <v>43414.026458333341</v>
      </c>
      <c r="AU44" s="87">
        <f t="shared" si="174"/>
        <v>43619.212083333332</v>
      </c>
      <c r="AV44" s="87">
        <f t="shared" si="174"/>
        <v>43824.39770833333</v>
      </c>
      <c r="AW44" s="87">
        <f t="shared" si="174"/>
        <v>44029.583333333336</v>
      </c>
      <c r="AX44" s="87">
        <f t="shared" si="174"/>
        <v>45117.729166666664</v>
      </c>
      <c r="AY44" s="87">
        <f t="shared" si="174"/>
        <v>45334.395833333336</v>
      </c>
      <c r="AZ44" s="87">
        <f t="shared" si="174"/>
        <v>45551.0625</v>
      </c>
      <c r="BA44" s="87">
        <f t="shared" si="174"/>
        <v>45767.729166666664</v>
      </c>
      <c r="BB44" s="87">
        <f t="shared" si="174"/>
        <v>45984.395833333336</v>
      </c>
      <c r="BC44" s="87">
        <f t="shared" si="174"/>
        <v>46201.0625</v>
      </c>
      <c r="BD44" s="87">
        <f t="shared" si="174"/>
        <v>46417.729166666664</v>
      </c>
      <c r="BE44" s="87">
        <f t="shared" si="174"/>
        <v>46634.395833333336</v>
      </c>
      <c r="BF44" s="87">
        <f t="shared" si="174"/>
        <v>46851.0625</v>
      </c>
      <c r="BG44" s="87">
        <f t="shared" si="174"/>
        <v>47067.729166666664</v>
      </c>
      <c r="BH44" s="87">
        <f t="shared" ref="BH44:BS44" si="175">SUM(BH37:BH43)</f>
        <v>47284.395833333336</v>
      </c>
      <c r="BI44" s="87">
        <f t="shared" si="175"/>
        <v>47501.0625</v>
      </c>
      <c r="BJ44" s="87">
        <f t="shared" si="175"/>
        <v>48657.782291666663</v>
      </c>
      <c r="BK44" s="87">
        <f t="shared" si="175"/>
        <v>48899.448958333334</v>
      </c>
      <c r="BL44" s="87">
        <f t="shared" si="175"/>
        <v>49141.115624999999</v>
      </c>
      <c r="BM44" s="87">
        <f t="shared" si="175"/>
        <v>49382.782291666663</v>
      </c>
      <c r="BN44" s="87">
        <f t="shared" si="175"/>
        <v>49624.448958333334</v>
      </c>
      <c r="BO44" s="87">
        <f t="shared" si="175"/>
        <v>49866.115624999999</v>
      </c>
      <c r="BP44" s="87">
        <f t="shared" si="175"/>
        <v>50107.782291666663</v>
      </c>
      <c r="BQ44" s="87">
        <f t="shared" si="175"/>
        <v>50349.448958333334</v>
      </c>
      <c r="BR44" s="87">
        <f t="shared" si="175"/>
        <v>50591.115624999999</v>
      </c>
      <c r="BS44" s="87">
        <f t="shared" si="175"/>
        <v>50832.782291666663</v>
      </c>
      <c r="BT44" s="87">
        <f t="shared" ref="BT44:CE44" si="176">SUM(BT37:BT43)</f>
        <v>51074.448958333334</v>
      </c>
      <c r="BU44" s="87">
        <f t="shared" si="176"/>
        <v>51316.115624999999</v>
      </c>
      <c r="BV44" s="87">
        <f t="shared" si="176"/>
        <v>52543.58807291666</v>
      </c>
      <c r="BW44" s="87">
        <f t="shared" si="176"/>
        <v>52810.254739583332</v>
      </c>
      <c r="BX44" s="87">
        <f t="shared" si="176"/>
        <v>53076.921406249996</v>
      </c>
      <c r="BY44" s="87">
        <f t="shared" si="176"/>
        <v>53343.58807291666</v>
      </c>
      <c r="BZ44" s="87">
        <f t="shared" si="176"/>
        <v>53610.254739583332</v>
      </c>
      <c r="CA44" s="87">
        <f t="shared" si="176"/>
        <v>53876.921406249996</v>
      </c>
      <c r="CB44" s="87">
        <f t="shared" si="176"/>
        <v>54143.58807291666</v>
      </c>
      <c r="CC44" s="87">
        <f t="shared" si="176"/>
        <v>54410.254739583332</v>
      </c>
      <c r="CD44" s="87">
        <f t="shared" si="176"/>
        <v>54676.921406249996</v>
      </c>
      <c r="CE44" s="87">
        <f t="shared" si="176"/>
        <v>54943.58807291666</v>
      </c>
      <c r="CF44" s="87">
        <f t="shared" ref="CF44:CG44" si="177">SUM(CF37:CF43)</f>
        <v>55210.254739583332</v>
      </c>
      <c r="CG44" s="87">
        <f t="shared" si="177"/>
        <v>55476.921406249996</v>
      </c>
    </row>
    <row r="45" spans="2:85" x14ac:dyDescent="0.3">
      <c r="B45" s="81"/>
      <c r="C45" s="222"/>
      <c r="D45" s="81"/>
      <c r="E45" s="81"/>
      <c r="F45" s="81"/>
      <c r="M45" s="81"/>
    </row>
    <row r="46" spans="2:85" s="64" customFormat="1" x14ac:dyDescent="0.3">
      <c r="B46" s="89" t="s">
        <v>125</v>
      </c>
      <c r="C46" s="248" t="s">
        <v>157</v>
      </c>
      <c r="D46" s="89"/>
      <c r="E46" s="89"/>
      <c r="F46" s="89"/>
      <c r="G46" s="90"/>
      <c r="H46" s="90"/>
      <c r="I46" s="90"/>
      <c r="J46" s="90"/>
      <c r="K46" s="90"/>
      <c r="L46" s="90"/>
      <c r="M46" s="89"/>
      <c r="N46" s="91">
        <f t="shared" ref="N46:BG46" si="178">N34+N44</f>
        <v>13576.521216702662</v>
      </c>
      <c r="O46" s="91">
        <f t="shared" ref="O46:AF46" si="179">O34+O44</f>
        <v>12701.385673146149</v>
      </c>
      <c r="P46" s="91">
        <f t="shared" si="179"/>
        <v>13991.573138948886</v>
      </c>
      <c r="Q46" s="91">
        <f t="shared" si="179"/>
        <v>13852.182670191225</v>
      </c>
      <c r="R46" s="91">
        <f t="shared" si="179"/>
        <v>19580.384964788733</v>
      </c>
      <c r="S46" s="91">
        <f t="shared" si="179"/>
        <v>17796.402667777122</v>
      </c>
      <c r="T46" s="91">
        <f t="shared" si="179"/>
        <v>28555.421175413969</v>
      </c>
      <c r="U46" s="91">
        <f t="shared" si="179"/>
        <v>13993.275554118893</v>
      </c>
      <c r="V46" s="91">
        <f t="shared" si="179"/>
        <v>23052.29100310889</v>
      </c>
      <c r="W46" s="91">
        <f t="shared" si="179"/>
        <v>20137.357144818528</v>
      </c>
      <c r="X46" s="91">
        <f t="shared" si="179"/>
        <v>40435.375308641975</v>
      </c>
      <c r="Y46" s="91">
        <f t="shared" si="179"/>
        <v>44990.528148148151</v>
      </c>
      <c r="Z46" s="91">
        <f t="shared" ref="Z46" si="180">Z34+Z44</f>
        <v>22583.052756410256</v>
      </c>
      <c r="AA46" s="91">
        <f t="shared" si="179"/>
        <v>27505.950656859939</v>
      </c>
      <c r="AB46" s="91">
        <f t="shared" si="179"/>
        <v>26563.59998727735</v>
      </c>
      <c r="AC46" s="91">
        <f t="shared" si="179"/>
        <v>32575.341333121272</v>
      </c>
      <c r="AD46" s="91">
        <f t="shared" si="179"/>
        <v>22760.590673289185</v>
      </c>
      <c r="AE46" s="91">
        <f t="shared" si="179"/>
        <v>31004.167141280355</v>
      </c>
      <c r="AF46" s="91">
        <f t="shared" si="179"/>
        <v>74761.402420557861</v>
      </c>
      <c r="AG46" s="91">
        <f t="shared" ref="AG46:AJ46" si="181">AG34+AG44</f>
        <v>41751.401901921796</v>
      </c>
      <c r="AH46" s="91">
        <f t="shared" si="181"/>
        <v>37381.80554009277</v>
      </c>
      <c r="AI46" s="91">
        <f t="shared" si="181"/>
        <v>31432.183274671017</v>
      </c>
      <c r="AJ46" s="91">
        <f t="shared" si="181"/>
        <v>50527.089486673962</v>
      </c>
      <c r="AK46" s="91">
        <f t="shared" ref="AK46:AQ46" si="182">AK34+AK44</f>
        <v>62788.17686679789</v>
      </c>
      <c r="AL46" s="91">
        <f t="shared" ref="AL46" si="183">AL34+AL44</f>
        <v>30395.688145567263</v>
      </c>
      <c r="AM46" s="91">
        <f t="shared" si="182"/>
        <v>51084.393750000003</v>
      </c>
      <c r="AN46" s="91">
        <f t="shared" si="182"/>
        <v>117458.65220833333</v>
      </c>
      <c r="AO46" s="91">
        <f t="shared" si="182"/>
        <v>83944.765000000014</v>
      </c>
      <c r="AP46" s="91">
        <f t="shared" si="182"/>
        <v>79399.950625000012</v>
      </c>
      <c r="AQ46" s="91">
        <f t="shared" si="182"/>
        <v>110238.46958333332</v>
      </c>
      <c r="AR46" s="91">
        <f t="shared" si="178"/>
        <v>92037.405208333337</v>
      </c>
      <c r="AS46" s="91">
        <f t="shared" si="178"/>
        <v>92836.340833333335</v>
      </c>
      <c r="AT46" s="91">
        <f t="shared" si="178"/>
        <v>133179.02645833333</v>
      </c>
      <c r="AU46" s="91">
        <f t="shared" si="178"/>
        <v>99659.212083333332</v>
      </c>
      <c r="AV46" s="91">
        <f t="shared" si="178"/>
        <v>100576.89770833333</v>
      </c>
      <c r="AW46" s="91">
        <f t="shared" si="178"/>
        <v>153328.95833333334</v>
      </c>
      <c r="AX46" s="91">
        <f t="shared" si="178"/>
        <v>97879.729166666657</v>
      </c>
      <c r="AY46" s="91">
        <f t="shared" si="178"/>
        <v>98096.395833333343</v>
      </c>
      <c r="AZ46" s="91">
        <f t="shared" si="178"/>
        <v>149727.64583333334</v>
      </c>
      <c r="BA46" s="91">
        <f t="shared" si="178"/>
        <v>106006.8125</v>
      </c>
      <c r="BB46" s="91">
        <f t="shared" si="178"/>
        <v>100285.97916666667</v>
      </c>
      <c r="BC46" s="91">
        <f t="shared" si="178"/>
        <v>132817.48958333334</v>
      </c>
      <c r="BD46" s="91">
        <f t="shared" si="178"/>
        <v>107963.0625</v>
      </c>
      <c r="BE46" s="91">
        <f t="shared" si="178"/>
        <v>108654.72916666667</v>
      </c>
      <c r="BF46" s="91">
        <f t="shared" si="178"/>
        <v>161715.14583333334</v>
      </c>
      <c r="BG46" s="91">
        <f t="shared" si="178"/>
        <v>116213.0625</v>
      </c>
      <c r="BH46" s="91">
        <f t="shared" ref="BH46:BS46" si="184">BH34+BH44</f>
        <v>116429.72916666669</v>
      </c>
      <c r="BI46" s="91">
        <f t="shared" si="184"/>
        <v>180771.39583333334</v>
      </c>
      <c r="BJ46" s="91">
        <f t="shared" si="184"/>
        <v>113066.63229166667</v>
      </c>
      <c r="BK46" s="91">
        <f t="shared" si="184"/>
        <v>113308.29895833333</v>
      </c>
      <c r="BL46" s="91">
        <f t="shared" si="184"/>
        <v>173870.79895833333</v>
      </c>
      <c r="BM46" s="91">
        <f t="shared" si="184"/>
        <v>121268.715625</v>
      </c>
      <c r="BN46" s="91">
        <f t="shared" si="184"/>
        <v>114385.38229166667</v>
      </c>
      <c r="BO46" s="91">
        <f t="shared" si="184"/>
        <v>152879.39270833333</v>
      </c>
      <c r="BP46" s="91">
        <f t="shared" si="184"/>
        <v>123299.965625</v>
      </c>
      <c r="BQ46" s="91">
        <f t="shared" si="184"/>
        <v>124016.63229166667</v>
      </c>
      <c r="BR46" s="91">
        <f t="shared" si="184"/>
        <v>186008.29895833335</v>
      </c>
      <c r="BS46" s="91">
        <f t="shared" si="184"/>
        <v>132812.46562500001</v>
      </c>
      <c r="BT46" s="91">
        <f t="shared" ref="BT46:CE46" si="185">BT34+BT44</f>
        <v>133054.13229166667</v>
      </c>
      <c r="BU46" s="91">
        <f t="shared" si="185"/>
        <v>208108.29895833335</v>
      </c>
      <c r="BV46" s="91">
        <f t="shared" si="185"/>
        <v>129062.88057291665</v>
      </c>
      <c r="BW46" s="91">
        <f t="shared" si="185"/>
        <v>129329.54723958333</v>
      </c>
      <c r="BX46" s="91">
        <f t="shared" si="185"/>
        <v>191939.96390624996</v>
      </c>
      <c r="BY46" s="91">
        <f t="shared" si="185"/>
        <v>129862.88057291665</v>
      </c>
      <c r="BZ46" s="91">
        <f t="shared" si="185"/>
        <v>121817.04723958333</v>
      </c>
      <c r="CA46" s="91">
        <f t="shared" si="185"/>
        <v>163646.21390624999</v>
      </c>
      <c r="CB46" s="91">
        <f t="shared" si="185"/>
        <v>130662.88057291665</v>
      </c>
      <c r="CC46" s="91">
        <f t="shared" si="185"/>
        <v>130929.54723958333</v>
      </c>
      <c r="CD46" s="91">
        <f t="shared" si="185"/>
        <v>193539.96390624996</v>
      </c>
      <c r="CE46" s="91">
        <f t="shared" si="185"/>
        <v>139775.38057291665</v>
      </c>
      <c r="CF46" s="91">
        <f t="shared" ref="CF46:CG46" si="186">CF34+CF44</f>
        <v>140042.04723958333</v>
      </c>
      <c r="CG46" s="91">
        <f t="shared" si="186"/>
        <v>215121.21390624996</v>
      </c>
    </row>
    <row r="47" spans="2:85" x14ac:dyDescent="0.3">
      <c r="B47" s="81"/>
      <c r="C47" s="222"/>
      <c r="D47" s="81"/>
      <c r="E47" s="81"/>
      <c r="F47" s="81"/>
      <c r="M47" s="81"/>
    </row>
    <row r="48" spans="2:85" x14ac:dyDescent="0.3">
      <c r="B48" s="95" t="s">
        <v>309</v>
      </c>
      <c r="C48" s="79"/>
      <c r="D48" s="95"/>
      <c r="E48" s="95"/>
      <c r="F48" s="95"/>
      <c r="M48" s="95"/>
    </row>
    <row r="49" spans="2:85" x14ac:dyDescent="0.3">
      <c r="B49" s="65" t="s">
        <v>310</v>
      </c>
      <c r="C49" s="123">
        <f>INDEX('Standard COA'!$B$4:$D$108,MATCH(B49,'Standard COA'!$C$4:$C$108,0),1)</f>
        <v>621</v>
      </c>
      <c r="G49" s="503">
        <f>AVERAGE(N49:Y49)</f>
        <v>21184.336648154673</v>
      </c>
      <c r="H49" s="503">
        <f>AVERAGE(Z49:AK49)</f>
        <v>47284.898152720059</v>
      </c>
      <c r="N49" s="88">
        <f>SUMIF(IS!$B:$B,'Model P&amp;L'!$B49,IS!D:D)+SUMIF('Cost Allocations'!$B:$B,'Model P&amp;L'!$B49,'Cost Allocations'!C:C)</f>
        <v>12557.373542116631</v>
      </c>
      <c r="O49" s="88">
        <f>SUMIF(IS!$B:$B,'Model P&amp;L'!$B49,IS!E:E)+SUMIF('Cost Allocations'!$B:$B,'Model P&amp;L'!$B49,'Cost Allocations'!D:D)</f>
        <v>12709.437580993521</v>
      </c>
      <c r="P49" s="88">
        <f>SUMIF(IS!$B:$B,'Model P&amp;L'!$B49,IS!F:F)+SUMIF('Cost Allocations'!$B:$B,'Model P&amp;L'!$B49,'Cost Allocations'!E:E)</f>
        <v>12579.622570194386</v>
      </c>
      <c r="Q49" s="88">
        <f>SUMIF(IS!$B:$B,'Model P&amp;L'!$B49,IS!G:G)+SUMIF('Cost Allocations'!$B:$B,'Model P&amp;L'!$B49,'Cost Allocations'!F:F)</f>
        <v>21315.097278550187</v>
      </c>
      <c r="R49" s="88">
        <f>SUMIF(IS!$B:$B,'Model P&amp;L'!$B49,IS!H:H)+SUMIF('Cost Allocations'!$B:$B,'Model P&amp;L'!$B49,'Cost Allocations'!G:G)</f>
        <v>19718.189436619719</v>
      </c>
      <c r="S49" s="88">
        <f>SUMIF(IS!$B:$B,'Model P&amp;L'!$B49,IS!I:I)+SUMIF('Cost Allocations'!$B:$B,'Model P&amp;L'!$B49,'Cost Allocations'!H:H)</f>
        <v>19877.447745956688</v>
      </c>
      <c r="T49" s="88">
        <f>SUMIF(IS!$B:$B,'Model P&amp;L'!$B49,IS!J:J)+SUMIF('Cost Allocations'!$B:$B,'Model P&amp;L'!$B49,'Cost Allocations'!I:I)</f>
        <v>26795.612442892085</v>
      </c>
      <c r="U49" s="88">
        <f>SUMIF(IS!$B:$B,'Model P&amp;L'!$B49,IS!K:K)+SUMIF('Cost Allocations'!$B:$B,'Model P&amp;L'!$B49,'Cost Allocations'!J:J)</f>
        <v>26083.355453479769</v>
      </c>
      <c r="V49" s="88">
        <f>SUMIF(IS!$B:$B,'Model P&amp;L'!$B49,IS!L:L)+SUMIF('Cost Allocations'!$B:$B,'Model P&amp;L'!$B49,'Cost Allocations'!K:K)</f>
        <v>16208.942265348152</v>
      </c>
      <c r="W49" s="88">
        <f>SUMIF(IS!$B:$B,'Model P&amp;L'!$B49,IS!M:M)+SUMIF('Cost Allocations'!$B:$B,'Model P&amp;L'!$B49,'Cost Allocations'!L:L)</f>
        <v>27832.326893803722</v>
      </c>
      <c r="X49" s="88">
        <f>SUMIF(IS!$B:$B,'Model P&amp;L'!$B49,IS!N:N)+SUMIF('Cost Allocations'!$B:$B,'Model P&amp;L'!$B49,'Cost Allocations'!M:M)</f>
        <v>23097.019753086421</v>
      </c>
      <c r="Y49" s="88">
        <f>SUMIF(IS!$B:$B,'Model P&amp;L'!$B49,IS!O:O)+SUMIF('Cost Allocations'!$B:$B,'Model P&amp;L'!$B49,'Cost Allocations'!N:N)</f>
        <v>35437.614814814813</v>
      </c>
      <c r="Z49" s="88">
        <f>SUMIF(IS!$B:$B,'Model P&amp;L'!$B49,IS!P:P)+SUMIF('Cost Allocations'!$B:$B,'Model P&amp;L'!$B49,'Cost Allocations'!O:O)</f>
        <v>25236.640384615388</v>
      </c>
      <c r="AA49" s="88">
        <f>SUMIF(IS!$B:$B,'Model P&amp;L'!$B49,IS!Q:Q)+SUMIF('Cost Allocations'!$B:$B,'Model P&amp;L'!$B49,'Cost Allocations'!P:P)</f>
        <v>36149.534637520555</v>
      </c>
      <c r="AB49" s="88">
        <f>SUMIF(IS!$B:$B,'Model P&amp;L'!$B49,IS!R:R)+SUMIF('Cost Allocations'!$B:$B,'Model P&amp;L'!$B49,'Cost Allocations'!Q:Q)</f>
        <v>36609.398218829512</v>
      </c>
      <c r="AC49" s="88">
        <f>SUMIF(IS!$B:$B,'Model P&amp;L'!$B49,IS!S:S)+SUMIF('Cost Allocations'!$B:$B,'Model P&amp;L'!$B49,'Cost Allocations'!R:R)</f>
        <v>47381.09532248781</v>
      </c>
      <c r="AD49" s="88">
        <f>SUMIF(IS!$B:$B,'Model P&amp;L'!$B49,IS!T:T)+SUMIF('Cost Allocations'!$B:$B,'Model P&amp;L'!$B49,'Cost Allocations'!S:S)</f>
        <v>43001.263796909494</v>
      </c>
      <c r="AE49" s="88">
        <f>SUMIF(IS!$B:$B,'Model P&amp;L'!$B49,IS!U:U)+SUMIF('Cost Allocations'!$B:$B,'Model P&amp;L'!$B49,'Cost Allocations'!T:T)</f>
        <v>44838.349889624718</v>
      </c>
      <c r="AF49" s="88">
        <f>SUMIF(IS!$B:$B,'Model P&amp;L'!$B49,IS!V:V)+SUMIF('Cost Allocations'!$B:$B,'Model P&amp;L'!$B49,'Cost Allocations'!U:U)</f>
        <v>50568.264375580526</v>
      </c>
      <c r="AG49" s="88">
        <f>SUMIF(IS!$B:$B,'Model P&amp;L'!$B49,IS!W:W)+SUMIF('Cost Allocations'!$B:$B,'Model P&amp;L'!$B49,'Cost Allocations'!V:V)</f>
        <v>54300.268389662015</v>
      </c>
      <c r="AH49" s="88">
        <f>SUMIF(IS!$B:$B,'Model P&amp;L'!$B49,IS!X:X)+SUMIF('Cost Allocations'!$B:$B,'Model P&amp;L'!$B49,'Cost Allocations'!W:W)</f>
        <v>42886.461232604364</v>
      </c>
      <c r="AI49" s="88">
        <f>SUMIF(IS!$B:$B,'Model P&amp;L'!$B49,IS!Y:Y)+SUMIF('Cost Allocations'!$B:$B,'Model P&amp;L'!$B49,'Cost Allocations'!X:X)</f>
        <v>47441.014402119989</v>
      </c>
      <c r="AJ49" s="88">
        <f>SUMIF(IS!$B:$B,'Model P&amp;L'!$B49,IS!Z:Z)+SUMIF('Cost Allocations'!$B:$B,'Model P&amp;L'!$B49,'Cost Allocations'!Y:Y)</f>
        <v>51692.745351977632</v>
      </c>
      <c r="AK49" s="88">
        <f>SUMIF(IS!$B:$B,'Model P&amp;L'!$B49,IS!AA:AA)+SUMIF('Cost Allocations'!$B:$B,'Model P&amp;L'!$B49,'Cost Allocations'!Z:Z)</f>
        <v>87313.741830708648</v>
      </c>
      <c r="AL49" s="88">
        <f>SUMIF(IS!$B:$B,'Model P&amp;L'!$B49,IS!AB:AB)+SUMIF('Cost Allocations'!$B:$B,'Model P&amp;L'!$B49,'Cost Allocations'!AA:AA)</f>
        <v>66690.217196873025</v>
      </c>
      <c r="AM49" s="88">
        <f>SUMIF('Headcount Summary'!$C$39:$C$49,"R&amp;D",'Headcount Summary'!AC$39:AC$49)</f>
        <v>75274.166666666672</v>
      </c>
      <c r="AN49" s="88">
        <f>SUMIF('Headcount Summary'!$C$39:$C$49,"R&amp;D",'Headcount Summary'!AD$39:AD$49)</f>
        <v>142140.83333333337</v>
      </c>
      <c r="AO49" s="88">
        <f>SUMIF('Headcount Summary'!$C$39:$C$49,"R&amp;D",'Headcount Summary'!AE$39:AE$49)</f>
        <v>142140.83333333337</v>
      </c>
      <c r="AP49" s="88">
        <f>SUMIF('Headcount Summary'!$C$39:$C$49,"R&amp;D",'Headcount Summary'!AF$39:AF$49)</f>
        <v>142140.83333333337</v>
      </c>
      <c r="AQ49" s="88">
        <f>SUMIF('Headcount Summary'!$C$39:$C$49,"R&amp;D",'Headcount Summary'!AG$39:AG$49)</f>
        <v>142140.83333333337</v>
      </c>
      <c r="AR49" s="88">
        <f>SUMIF('Headcount Summary'!$C$39:$C$49,"R&amp;D",'Headcount Summary'!AH$39:AH$49)</f>
        <v>149515.83333333337</v>
      </c>
      <c r="AS49" s="88">
        <f>SUMIF('Headcount Summary'!$C$39:$C$49,"R&amp;D",'Headcount Summary'!AI$39:AI$49)</f>
        <v>149515.83333333337</v>
      </c>
      <c r="AT49" s="88">
        <f>SUMIF('Headcount Summary'!$C$39:$C$49,"R&amp;D",'Headcount Summary'!AJ$39:AJ$49)</f>
        <v>149515.83333333337</v>
      </c>
      <c r="AU49" s="88">
        <f>SUMIF('Headcount Summary'!$C$39:$C$49,"R&amp;D",'Headcount Summary'!AK$39:AK$49)</f>
        <v>149515.83333333337</v>
      </c>
      <c r="AV49" s="88">
        <f>SUMIF('Headcount Summary'!$C$39:$C$49,"R&amp;D",'Headcount Summary'!AL$39:AL$49)</f>
        <v>149515.83333333337</v>
      </c>
      <c r="AW49" s="88">
        <f>SUMIF('Headcount Summary'!$C$39:$C$49,"R&amp;D",'Headcount Summary'!AM$39:AM$49)</f>
        <v>149515.83333333337</v>
      </c>
      <c r="AX49" s="88">
        <f>SUMIF('Headcount Summary'!$C$39:$C$49,"R&amp;D",'Headcount Summary'!AN$39:AN$49)</f>
        <v>156991.625</v>
      </c>
      <c r="AY49" s="88">
        <f>SUMIF('Headcount Summary'!$C$39:$C$49,"R&amp;D",'Headcount Summary'!AO$39:AO$49)</f>
        <v>156991.625</v>
      </c>
      <c r="AZ49" s="88">
        <f>SUMIF('Headcount Summary'!$C$39:$C$49,"R&amp;D",'Headcount Summary'!AP$39:AP$49)</f>
        <v>156991.625</v>
      </c>
      <c r="BA49" s="88">
        <f>SUMIF('Headcount Summary'!$C$39:$C$49,"R&amp;D",'Headcount Summary'!AQ$39:AQ$49)</f>
        <v>156991.625</v>
      </c>
      <c r="BB49" s="88">
        <f>SUMIF('Headcount Summary'!$C$39:$C$49,"R&amp;D",'Headcount Summary'!AR$39:AR$49)</f>
        <v>156991.625</v>
      </c>
      <c r="BC49" s="88">
        <f>SUMIF('Headcount Summary'!$C$39:$C$49,"R&amp;D",'Headcount Summary'!AS$39:AS$49)</f>
        <v>156991.625</v>
      </c>
      <c r="BD49" s="88">
        <f>SUMIF('Headcount Summary'!$C$39:$C$49,"R&amp;D",'Headcount Summary'!AT$39:AT$49)</f>
        <v>156991.625</v>
      </c>
      <c r="BE49" s="88">
        <f>SUMIF('Headcount Summary'!$C$39:$C$49,"R&amp;D",'Headcount Summary'!AU$39:AU$49)</f>
        <v>156991.625</v>
      </c>
      <c r="BF49" s="88">
        <f>SUMIF('Headcount Summary'!$C$39:$C$49,"R&amp;D",'Headcount Summary'!AV$39:AV$49)</f>
        <v>156991.625</v>
      </c>
      <c r="BG49" s="88">
        <f>SUMIF('Headcount Summary'!$C$39:$C$49,"R&amp;D",'Headcount Summary'!AW$39:AW$49)</f>
        <v>156991.625</v>
      </c>
      <c r="BH49" s="88">
        <f>SUMIF('Headcount Summary'!$C$39:$C$49,"R&amp;D",'Headcount Summary'!AX$39:AX$49)</f>
        <v>156991.625</v>
      </c>
      <c r="BI49" s="88">
        <f>SUMIF('Headcount Summary'!$C$39:$C$49,"R&amp;D",'Headcount Summary'!AY$39:AY$49)</f>
        <v>156991.625</v>
      </c>
      <c r="BJ49" s="88">
        <f>SUMIF('Headcount Summary'!$C$39:$C$49,"R&amp;D",'Headcount Summary'!AZ$39:AZ$49)</f>
        <v>164841.20625000002</v>
      </c>
      <c r="BK49" s="88">
        <f>SUMIF('Headcount Summary'!$C$39:$C$49,"R&amp;D",'Headcount Summary'!BA$39:BA$49)</f>
        <v>164841.20625000002</v>
      </c>
      <c r="BL49" s="88">
        <f>SUMIF('Headcount Summary'!$C$39:$C$49,"R&amp;D",'Headcount Summary'!BB$39:BB$49)</f>
        <v>164841.20625000002</v>
      </c>
      <c r="BM49" s="88">
        <f>SUMIF('Headcount Summary'!$C$39:$C$49,"R&amp;D",'Headcount Summary'!BC$39:BC$49)</f>
        <v>164841.20625000002</v>
      </c>
      <c r="BN49" s="88">
        <f>SUMIF('Headcount Summary'!$C$39:$C$49,"R&amp;D",'Headcount Summary'!BD$39:BD$49)</f>
        <v>164841.20625000002</v>
      </c>
      <c r="BO49" s="88">
        <f>SUMIF('Headcount Summary'!$C$39:$C$49,"R&amp;D",'Headcount Summary'!BE$39:BE$49)</f>
        <v>164841.20625000002</v>
      </c>
      <c r="BP49" s="88">
        <f>SUMIF('Headcount Summary'!$C$39:$C$49,"R&amp;D",'Headcount Summary'!BF$39:BF$49)</f>
        <v>164841.20625000002</v>
      </c>
      <c r="BQ49" s="88">
        <f>SUMIF('Headcount Summary'!$C$39:$C$49,"R&amp;D",'Headcount Summary'!BG$39:BG$49)</f>
        <v>164841.20625000002</v>
      </c>
      <c r="BR49" s="88">
        <f>SUMIF('Headcount Summary'!$C$39:$C$49,"R&amp;D",'Headcount Summary'!BH$39:BH$49)</f>
        <v>164841.20625000002</v>
      </c>
      <c r="BS49" s="88">
        <f>SUMIF('Headcount Summary'!$C$39:$C$49,"R&amp;D",'Headcount Summary'!BI$39:BI$49)</f>
        <v>164841.20625000002</v>
      </c>
      <c r="BT49" s="88">
        <f>SUMIF('Headcount Summary'!$C$39:$C$49,"R&amp;D",'Headcount Summary'!BJ$39:BJ$49)</f>
        <v>164841.20625000002</v>
      </c>
      <c r="BU49" s="88">
        <f>SUMIF('Headcount Summary'!$C$39:$C$49,"R&amp;D",'Headcount Summary'!BK$39:BK$49)</f>
        <v>164841.20625000002</v>
      </c>
      <c r="BV49" s="88">
        <f>SUMIF('Headcount Summary'!$C$39:$C$49,"R&amp;D",'Headcount Summary'!BL$39:BL$49)</f>
        <v>173083.26656249998</v>
      </c>
      <c r="BW49" s="88">
        <f>SUMIF('Headcount Summary'!$C$39:$C$49,"R&amp;D",'Headcount Summary'!BM$39:BM$49)</f>
        <v>173083.26656249998</v>
      </c>
      <c r="BX49" s="88">
        <f>SUMIF('Headcount Summary'!$C$39:$C$49,"R&amp;D",'Headcount Summary'!BN$39:BN$49)</f>
        <v>173083.26656249998</v>
      </c>
      <c r="BY49" s="88">
        <f>SUMIF('Headcount Summary'!$C$39:$C$49,"R&amp;D",'Headcount Summary'!BO$39:BO$49)</f>
        <v>173083.26656249998</v>
      </c>
      <c r="BZ49" s="88">
        <f>SUMIF('Headcount Summary'!$C$39:$C$49,"R&amp;D",'Headcount Summary'!BP$39:BP$49)</f>
        <v>173083.26656249998</v>
      </c>
      <c r="CA49" s="88">
        <f>SUMIF('Headcount Summary'!$C$39:$C$49,"R&amp;D",'Headcount Summary'!BQ$39:BQ$49)</f>
        <v>173083.26656249998</v>
      </c>
      <c r="CB49" s="88">
        <f>SUMIF('Headcount Summary'!$C$39:$C$49,"R&amp;D",'Headcount Summary'!BR$39:BR$49)</f>
        <v>173083.26656249998</v>
      </c>
      <c r="CC49" s="88">
        <f>SUMIF('Headcount Summary'!$C$39:$C$49,"R&amp;D",'Headcount Summary'!BS$39:BS$49)</f>
        <v>173083.26656249998</v>
      </c>
      <c r="CD49" s="88">
        <f>SUMIF('Headcount Summary'!$C$39:$C$49,"R&amp;D",'Headcount Summary'!BT$39:BT$49)</f>
        <v>173083.26656249998</v>
      </c>
      <c r="CE49" s="88">
        <f>SUMIF('Headcount Summary'!$C$39:$C$49,"R&amp;D",'Headcount Summary'!BU$39:BU$49)</f>
        <v>173083.26656249998</v>
      </c>
      <c r="CF49" s="88">
        <f>SUMIF('Headcount Summary'!$C$39:$C$49,"R&amp;D",'Headcount Summary'!BV$39:BV$49)</f>
        <v>173083.26656249998</v>
      </c>
      <c r="CG49" s="88">
        <f>SUMIF('Headcount Summary'!$C$39:$C$49,"R&amp;D",'Headcount Summary'!BW$39:BW$49)</f>
        <v>173083.26656249998</v>
      </c>
    </row>
    <row r="50" spans="2:85" x14ac:dyDescent="0.3">
      <c r="B50" s="65" t="s">
        <v>311</v>
      </c>
      <c r="C50" s="123">
        <f>INDEX('Standard COA'!$B$4:$D$108,MATCH(B50,'Standard COA'!$C$4:$C$108,0),1)</f>
        <v>622</v>
      </c>
      <c r="E50" s="128">
        <v>0.15</v>
      </c>
      <c r="G50" s="503">
        <f t="shared" ref="G50:G51" si="187">AVERAGE(N50:Y50)</f>
        <v>7009.9324999999999</v>
      </c>
      <c r="H50" s="503">
        <f t="shared" ref="H50:H51" si="188">AVERAGE(Z50:AK50)</f>
        <v>1890.4583333333333</v>
      </c>
      <c r="I50" s="129">
        <f t="shared" ref="I50" si="189">ROUND(H50+H50*$E50,-2)</f>
        <v>2200</v>
      </c>
      <c r="J50" s="129">
        <f t="shared" ref="J50:J51" si="190">ROUND(I50+I50*$E50,-2)</f>
        <v>2500</v>
      </c>
      <c r="K50" s="129">
        <f t="shared" ref="K50:K51" si="191">ROUND(J50+J50*$E50,-2)</f>
        <v>2900</v>
      </c>
      <c r="L50" s="129">
        <f t="shared" ref="L50:L51" si="192">ROUND(K50+K50*$E50,-2)</f>
        <v>3300</v>
      </c>
      <c r="N50" s="88">
        <f>SUMIF(IS!$B:$B,'Model P&amp;L'!$B50,IS!D:D)+SUMIF('Cost Allocations'!$B:$B,'Model P&amp;L'!$B50,'Cost Allocations'!C:C)</f>
        <v>12720</v>
      </c>
      <c r="O50" s="88">
        <f>SUMIF(IS!$B:$B,'Model P&amp;L'!$B50,IS!E:E)+SUMIF('Cost Allocations'!$B:$B,'Model P&amp;L'!$B50,'Cost Allocations'!D:D)</f>
        <v>9970</v>
      </c>
      <c r="P50" s="88">
        <f>SUMIF(IS!$B:$B,'Model P&amp;L'!$B50,IS!F:F)+SUMIF('Cost Allocations'!$B:$B,'Model P&amp;L'!$B50,'Cost Allocations'!E:E)</f>
        <v>22486.25</v>
      </c>
      <c r="Q50" s="88">
        <f>SUMIF(IS!$B:$B,'Model P&amp;L'!$B50,IS!G:G)+SUMIF('Cost Allocations'!$B:$B,'Model P&amp;L'!$B50,'Cost Allocations'!F:F)</f>
        <v>1000</v>
      </c>
      <c r="R50" s="88">
        <f>SUMIF(IS!$B:$B,'Model P&amp;L'!$B50,IS!H:H)+SUMIF('Cost Allocations'!$B:$B,'Model P&amp;L'!$B50,'Cost Allocations'!G:G)</f>
        <v>21480</v>
      </c>
      <c r="S50" s="88">
        <f>SUMIF(IS!$B:$B,'Model P&amp;L'!$B50,IS!I:I)+SUMIF('Cost Allocations'!$B:$B,'Model P&amp;L'!$B50,'Cost Allocations'!H:H)</f>
        <v>0</v>
      </c>
      <c r="T50" s="88">
        <f>SUMIF(IS!$B:$B,'Model P&amp;L'!$B50,IS!J:J)+SUMIF('Cost Allocations'!$B:$B,'Model P&amp;L'!$B50,'Cost Allocations'!I:I)</f>
        <v>0</v>
      </c>
      <c r="U50" s="88">
        <f>SUMIF(IS!$B:$B,'Model P&amp;L'!$B50,IS!K:K)+SUMIF('Cost Allocations'!$B:$B,'Model P&amp;L'!$B50,'Cost Allocations'!J:J)</f>
        <v>658.44</v>
      </c>
      <c r="V50" s="88">
        <f>SUMIF(IS!$B:$B,'Model P&amp;L'!$B50,IS!L:L)+SUMIF('Cost Allocations'!$B:$B,'Model P&amp;L'!$B50,'Cost Allocations'!K:K)</f>
        <v>2395</v>
      </c>
      <c r="W50" s="88">
        <f>SUMIF(IS!$B:$B,'Model P&amp;L'!$B50,IS!M:M)+SUMIF('Cost Allocations'!$B:$B,'Model P&amp;L'!$B50,'Cost Allocations'!L:L)</f>
        <v>390</v>
      </c>
      <c r="X50" s="88">
        <f>SUMIF(IS!$B:$B,'Model P&amp;L'!$B50,IS!N:N)+SUMIF('Cost Allocations'!$B:$B,'Model P&amp;L'!$B50,'Cost Allocations'!M:M)</f>
        <v>720</v>
      </c>
      <c r="Y50" s="88">
        <f>SUMIF(IS!$B:$B,'Model P&amp;L'!$B50,IS!O:O)+SUMIF('Cost Allocations'!$B:$B,'Model P&amp;L'!$B50,'Cost Allocations'!N:N)</f>
        <v>12299.5</v>
      </c>
      <c r="Z50" s="88">
        <f>SUMIF(IS!$B:$B,'Model P&amp;L'!$B50,IS!P:P)+SUMIF('Cost Allocations'!$B:$B,'Model P&amp;L'!$B50,'Cost Allocations'!O:O)</f>
        <v>4490</v>
      </c>
      <c r="AA50" s="88">
        <f>SUMIF(IS!$B:$B,'Model P&amp;L'!$B50,IS!Q:Q)+SUMIF('Cost Allocations'!$B:$B,'Model P&amp;L'!$B50,'Cost Allocations'!P:P)</f>
        <v>6922</v>
      </c>
      <c r="AB50" s="88">
        <f>SUMIF(IS!$B:$B,'Model P&amp;L'!$B50,IS!R:R)+SUMIF('Cost Allocations'!$B:$B,'Model P&amp;L'!$B50,'Cost Allocations'!Q:Q)</f>
        <v>2700</v>
      </c>
      <c r="AC50" s="88">
        <f>SUMIF(IS!$B:$B,'Model P&amp;L'!$B50,IS!S:S)+SUMIF('Cost Allocations'!$B:$B,'Model P&amp;L'!$B50,'Cost Allocations'!R:R)</f>
        <v>3243</v>
      </c>
      <c r="AD50" s="88">
        <f>SUMIF(IS!$B:$B,'Model P&amp;L'!$B50,IS!T:T)+SUMIF('Cost Allocations'!$B:$B,'Model P&amp;L'!$B50,'Cost Allocations'!S:S)</f>
        <v>510</v>
      </c>
      <c r="AE50" s="88">
        <f>SUMIF(IS!$B:$B,'Model P&amp;L'!$B50,IS!U:U)+SUMIF('Cost Allocations'!$B:$B,'Model P&amp;L'!$B50,'Cost Allocations'!T:T)</f>
        <v>2640</v>
      </c>
      <c r="AF50" s="88">
        <f>SUMIF(IS!$B:$B,'Model P&amp;L'!$B50,IS!V:V)+SUMIF('Cost Allocations'!$B:$B,'Model P&amp;L'!$B50,'Cost Allocations'!U:U)</f>
        <v>300</v>
      </c>
      <c r="AG50" s="88">
        <f>SUMIF(IS!$B:$B,'Model P&amp;L'!$B50,IS!W:W)+SUMIF('Cost Allocations'!$B:$B,'Model P&amp;L'!$B50,'Cost Allocations'!V:V)</f>
        <v>1580.5</v>
      </c>
      <c r="AH50" s="88">
        <f>SUMIF(IS!$B:$B,'Model P&amp;L'!$B50,IS!X:X)+SUMIF('Cost Allocations'!$B:$B,'Model P&amp;L'!$B50,'Cost Allocations'!W:W)</f>
        <v>0</v>
      </c>
      <c r="AI50" s="88">
        <f>SUMIF(IS!$B:$B,'Model P&amp;L'!$B50,IS!Y:Y)+SUMIF('Cost Allocations'!$B:$B,'Model P&amp;L'!$B50,'Cost Allocations'!X:X)</f>
        <v>0</v>
      </c>
      <c r="AJ50" s="88">
        <f>SUMIF(IS!$B:$B,'Model P&amp;L'!$B50,IS!Z:Z)+SUMIF('Cost Allocations'!$B:$B,'Model P&amp;L'!$B50,'Cost Allocations'!Y:Y)</f>
        <v>300</v>
      </c>
      <c r="AK50" s="88">
        <f>SUMIF(IS!$B:$B,'Model P&amp;L'!$B50,IS!AA:AA)+SUMIF('Cost Allocations'!$B:$B,'Model P&amp;L'!$B50,'Cost Allocations'!Z:Z)</f>
        <v>0</v>
      </c>
      <c r="AL50" s="88">
        <f>SUMIF(IS!$B:$B,'Model P&amp;L'!$B50,IS!AB:AB)+SUMIF('Cost Allocations'!$B:$B,'Model P&amp;L'!$B50,'Cost Allocations'!AA:AA)</f>
        <v>0</v>
      </c>
      <c r="AM50" s="88">
        <f t="shared" ref="AM50:AO51" si="193">INDEX($G50:$M50,1,MATCH(AM$6,$G$9:$M$9,0)-1)+(INDEX($G50:$M50,1,MATCH(AM$6,$G$9:$M$9,0))-INDEX($G50:$M50,1,MATCH(AM$6,$G$9:$M$9,0)-1))*(AM$7/12)</f>
        <v>1942.0486111111111</v>
      </c>
      <c r="AN50" s="88">
        <f t="shared" si="193"/>
        <v>1967.84375</v>
      </c>
      <c r="AO50" s="88">
        <f t="shared" si="193"/>
        <v>1993.6388888888889</v>
      </c>
      <c r="AP50" s="88">
        <f t="shared" ref="AP50:BA51" si="194">INDEX($G50:$M50,1,MATCH(AP$6,$G$9:$M$9,0)-1)+(INDEX($G50:$M50,1,MATCH(AP$6,$G$9:$M$9,0))-INDEX($G50:$M50,1,MATCH(AP$6,$G$9:$M$9,0)-1))*(AP$7/12)</f>
        <v>2019.4340277777778</v>
      </c>
      <c r="AQ50" s="88">
        <f t="shared" si="194"/>
        <v>2045.2291666666665</v>
      </c>
      <c r="AR50" s="88">
        <f t="shared" si="194"/>
        <v>2071.0243055555557</v>
      </c>
      <c r="AS50" s="88">
        <f t="shared" si="194"/>
        <v>2096.8194444444443</v>
      </c>
      <c r="AT50" s="88">
        <f t="shared" si="194"/>
        <v>2122.6145833333335</v>
      </c>
      <c r="AU50" s="88">
        <f t="shared" si="194"/>
        <v>2148.4097222222222</v>
      </c>
      <c r="AV50" s="88">
        <f t="shared" si="194"/>
        <v>2174.2048611111113</v>
      </c>
      <c r="AW50" s="88">
        <f t="shared" si="194"/>
        <v>2200</v>
      </c>
      <c r="AX50" s="88">
        <f t="shared" si="194"/>
        <v>2225</v>
      </c>
      <c r="AY50" s="88">
        <f t="shared" si="194"/>
        <v>2250</v>
      </c>
      <c r="AZ50" s="88">
        <f t="shared" si="194"/>
        <v>2275</v>
      </c>
      <c r="BA50" s="88">
        <f t="shared" si="194"/>
        <v>2300</v>
      </c>
      <c r="BB50" s="88">
        <f t="shared" ref="BB50:BK51" si="195">INDEX($G50:$M50,1,MATCH(BB$6,$G$9:$M$9,0)-1)+(INDEX($G50:$M50,1,MATCH(BB$6,$G$9:$M$9,0))-INDEX($G50:$M50,1,MATCH(BB$6,$G$9:$M$9,0)-1))*(BB$7/12)</f>
        <v>2325</v>
      </c>
      <c r="BC50" s="88">
        <f t="shared" si="195"/>
        <v>2350</v>
      </c>
      <c r="BD50" s="88">
        <f t="shared" si="195"/>
        <v>2375</v>
      </c>
      <c r="BE50" s="88">
        <f t="shared" si="195"/>
        <v>2400</v>
      </c>
      <c r="BF50" s="88">
        <f t="shared" si="195"/>
        <v>2425</v>
      </c>
      <c r="BG50" s="88">
        <f t="shared" si="195"/>
        <v>2450</v>
      </c>
      <c r="BH50" s="88">
        <f t="shared" si="195"/>
        <v>2475</v>
      </c>
      <c r="BI50" s="88">
        <f t="shared" si="195"/>
        <v>2500</v>
      </c>
      <c r="BJ50" s="88">
        <f t="shared" si="195"/>
        <v>2533.3333333333335</v>
      </c>
      <c r="BK50" s="88">
        <f t="shared" si="195"/>
        <v>2566.6666666666665</v>
      </c>
      <c r="BL50" s="88">
        <f t="shared" ref="BL50:BU51" si="196">INDEX($G50:$M50,1,MATCH(BL$6,$G$9:$M$9,0)-1)+(INDEX($G50:$M50,1,MATCH(BL$6,$G$9:$M$9,0))-INDEX($G50:$M50,1,MATCH(BL$6,$G$9:$M$9,0)-1))*(BL$7/12)</f>
        <v>2600</v>
      </c>
      <c r="BM50" s="88">
        <f t="shared" si="196"/>
        <v>2633.3333333333335</v>
      </c>
      <c r="BN50" s="88">
        <f t="shared" si="196"/>
        <v>2666.6666666666665</v>
      </c>
      <c r="BO50" s="88">
        <f t="shared" si="196"/>
        <v>2700</v>
      </c>
      <c r="BP50" s="88">
        <f t="shared" si="196"/>
        <v>2733.3333333333335</v>
      </c>
      <c r="BQ50" s="88">
        <f t="shared" si="196"/>
        <v>2766.6666666666665</v>
      </c>
      <c r="BR50" s="88">
        <f t="shared" si="196"/>
        <v>2800</v>
      </c>
      <c r="BS50" s="88">
        <f t="shared" si="196"/>
        <v>2833.3333333333335</v>
      </c>
      <c r="BT50" s="88">
        <f t="shared" si="196"/>
        <v>2866.6666666666665</v>
      </c>
      <c r="BU50" s="88">
        <f t="shared" si="196"/>
        <v>2900</v>
      </c>
      <c r="BV50" s="88">
        <f t="shared" ref="BV50:CG51" si="197">INDEX($G50:$M50,1,MATCH(BV$6,$G$9:$M$9,0)-1)+(INDEX($G50:$M50,1,MATCH(BV$6,$G$9:$M$9,0))-INDEX($G50:$M50,1,MATCH(BV$6,$G$9:$M$9,0)-1))*(BV$7/12)</f>
        <v>2933.3333333333335</v>
      </c>
      <c r="BW50" s="88">
        <f t="shared" si="197"/>
        <v>2966.6666666666665</v>
      </c>
      <c r="BX50" s="88">
        <f t="shared" si="197"/>
        <v>3000</v>
      </c>
      <c r="BY50" s="88">
        <f t="shared" si="197"/>
        <v>3033.3333333333335</v>
      </c>
      <c r="BZ50" s="88">
        <f t="shared" si="197"/>
        <v>3066.6666666666665</v>
      </c>
      <c r="CA50" s="88">
        <f t="shared" si="197"/>
        <v>3100</v>
      </c>
      <c r="CB50" s="88">
        <f t="shared" si="197"/>
        <v>3133.3333333333335</v>
      </c>
      <c r="CC50" s="88">
        <f t="shared" si="197"/>
        <v>3166.6666666666665</v>
      </c>
      <c r="CD50" s="88">
        <f t="shared" si="197"/>
        <v>3200</v>
      </c>
      <c r="CE50" s="88">
        <f t="shared" si="197"/>
        <v>3233.3333333333335</v>
      </c>
      <c r="CF50" s="88">
        <f t="shared" si="197"/>
        <v>3266.6666666666665</v>
      </c>
      <c r="CG50" s="88">
        <f t="shared" si="197"/>
        <v>3300</v>
      </c>
    </row>
    <row r="51" spans="2:85" x14ac:dyDescent="0.3">
      <c r="B51" s="65" t="s">
        <v>312</v>
      </c>
      <c r="C51" s="123">
        <f>INDEX('Standard COA'!$B$4:$D$108,MATCH(B51,'Standard COA'!$C$4:$C$108,0),1)</f>
        <v>629</v>
      </c>
      <c r="E51" s="128">
        <v>0.15</v>
      </c>
      <c r="G51" s="503">
        <f t="shared" si="187"/>
        <v>0</v>
      </c>
      <c r="H51" s="503">
        <f t="shared" si="188"/>
        <v>0</v>
      </c>
      <c r="I51" s="129">
        <f t="shared" ref="I51" si="198">ROUND(H51+H51*$E51,-2)</f>
        <v>0</v>
      </c>
      <c r="J51" s="129">
        <f t="shared" si="190"/>
        <v>0</v>
      </c>
      <c r="K51" s="129">
        <f t="shared" si="191"/>
        <v>0</v>
      </c>
      <c r="L51" s="129">
        <f t="shared" si="192"/>
        <v>0</v>
      </c>
      <c r="N51" s="88">
        <f>SUMIF(IS!$B:$B,'Model P&amp;L'!$B51,IS!D:D)+SUMIF('Cost Allocations'!$B:$B,'Model P&amp;L'!$B51,'Cost Allocations'!C:C)</f>
        <v>0</v>
      </c>
      <c r="O51" s="88">
        <f>SUMIF(IS!$B:$B,'Model P&amp;L'!$B51,IS!E:E)+SUMIF('Cost Allocations'!$B:$B,'Model P&amp;L'!$B51,'Cost Allocations'!D:D)</f>
        <v>0</v>
      </c>
      <c r="P51" s="88">
        <f>SUMIF(IS!$B:$B,'Model P&amp;L'!$B51,IS!F:F)+SUMIF('Cost Allocations'!$B:$B,'Model P&amp;L'!$B51,'Cost Allocations'!E:E)</f>
        <v>0</v>
      </c>
      <c r="Q51" s="88">
        <f>SUMIF(IS!$B:$B,'Model P&amp;L'!$B51,IS!G:G)+SUMIF('Cost Allocations'!$B:$B,'Model P&amp;L'!$B51,'Cost Allocations'!F:F)</f>
        <v>0</v>
      </c>
      <c r="R51" s="88">
        <f>SUMIF(IS!$B:$B,'Model P&amp;L'!$B51,IS!H:H)+SUMIF('Cost Allocations'!$B:$B,'Model P&amp;L'!$B51,'Cost Allocations'!G:G)</f>
        <v>0</v>
      </c>
      <c r="S51" s="88">
        <f>SUMIF(IS!$B:$B,'Model P&amp;L'!$B51,IS!I:I)+SUMIF('Cost Allocations'!$B:$B,'Model P&amp;L'!$B51,'Cost Allocations'!H:H)</f>
        <v>0</v>
      </c>
      <c r="T51" s="88">
        <f>SUMIF(IS!$B:$B,'Model P&amp;L'!$B51,IS!J:J)+SUMIF('Cost Allocations'!$B:$B,'Model P&amp;L'!$B51,'Cost Allocations'!I:I)</f>
        <v>0</v>
      </c>
      <c r="U51" s="88">
        <f>SUMIF(IS!$B:$B,'Model P&amp;L'!$B51,IS!K:K)+SUMIF('Cost Allocations'!$B:$B,'Model P&amp;L'!$B51,'Cost Allocations'!J:J)</f>
        <v>0</v>
      </c>
      <c r="V51" s="88">
        <f>SUMIF(IS!$B:$B,'Model P&amp;L'!$B51,IS!L:L)+SUMIF('Cost Allocations'!$B:$B,'Model P&amp;L'!$B51,'Cost Allocations'!K:K)</f>
        <v>0</v>
      </c>
      <c r="W51" s="88">
        <f>SUMIF(IS!$B:$B,'Model P&amp;L'!$B51,IS!M:M)+SUMIF('Cost Allocations'!$B:$B,'Model P&amp;L'!$B51,'Cost Allocations'!L:L)</f>
        <v>0</v>
      </c>
      <c r="X51" s="88">
        <f>SUMIF(IS!$B:$B,'Model P&amp;L'!$B51,IS!N:N)+SUMIF('Cost Allocations'!$B:$B,'Model P&amp;L'!$B51,'Cost Allocations'!M:M)</f>
        <v>0</v>
      </c>
      <c r="Y51" s="88">
        <f>SUMIF(IS!$B:$B,'Model P&amp;L'!$B51,IS!O:O)+SUMIF('Cost Allocations'!$B:$B,'Model P&amp;L'!$B51,'Cost Allocations'!N:N)</f>
        <v>0</v>
      </c>
      <c r="Z51" s="88">
        <f>SUMIF(IS!$B:$B,'Model P&amp;L'!$B51,IS!P:P)+SUMIF('Cost Allocations'!$B:$B,'Model P&amp;L'!$B51,'Cost Allocations'!O:O)</f>
        <v>0</v>
      </c>
      <c r="AA51" s="88">
        <f>SUMIF(IS!$B:$B,'Model P&amp;L'!$B51,IS!Q:Q)+SUMIF('Cost Allocations'!$B:$B,'Model P&amp;L'!$B51,'Cost Allocations'!P:P)</f>
        <v>0</v>
      </c>
      <c r="AB51" s="88">
        <f>SUMIF(IS!$B:$B,'Model P&amp;L'!$B51,IS!R:R)+SUMIF('Cost Allocations'!$B:$B,'Model P&amp;L'!$B51,'Cost Allocations'!Q:Q)</f>
        <v>0</v>
      </c>
      <c r="AC51" s="88">
        <f>SUMIF(IS!$B:$B,'Model P&amp;L'!$B51,IS!S:S)+SUMIF('Cost Allocations'!$B:$B,'Model P&amp;L'!$B51,'Cost Allocations'!R:R)</f>
        <v>0</v>
      </c>
      <c r="AD51" s="88">
        <f>SUMIF(IS!$B:$B,'Model P&amp;L'!$B51,IS!T:T)+SUMIF('Cost Allocations'!$B:$B,'Model P&amp;L'!$B51,'Cost Allocations'!S:S)</f>
        <v>0</v>
      </c>
      <c r="AE51" s="88">
        <f>SUMIF(IS!$B:$B,'Model P&amp;L'!$B51,IS!U:U)+SUMIF('Cost Allocations'!$B:$B,'Model P&amp;L'!$B51,'Cost Allocations'!T:T)</f>
        <v>0</v>
      </c>
      <c r="AF51" s="88">
        <f>SUMIF(IS!$B:$B,'Model P&amp;L'!$B51,IS!V:V)+SUMIF('Cost Allocations'!$B:$B,'Model P&amp;L'!$B51,'Cost Allocations'!U:U)</f>
        <v>0</v>
      </c>
      <c r="AG51" s="88">
        <f>SUMIF(IS!$B:$B,'Model P&amp;L'!$B51,IS!W:W)+SUMIF('Cost Allocations'!$B:$B,'Model P&amp;L'!$B51,'Cost Allocations'!V:V)</f>
        <v>0</v>
      </c>
      <c r="AH51" s="88">
        <f>SUMIF(IS!$B:$B,'Model P&amp;L'!$B51,IS!X:X)+SUMIF('Cost Allocations'!$B:$B,'Model P&amp;L'!$B51,'Cost Allocations'!W:W)</f>
        <v>0</v>
      </c>
      <c r="AI51" s="88">
        <f>SUMIF(IS!$B:$B,'Model P&amp;L'!$B51,IS!Y:Y)+SUMIF('Cost Allocations'!$B:$B,'Model P&amp;L'!$B51,'Cost Allocations'!X:X)</f>
        <v>0</v>
      </c>
      <c r="AJ51" s="88">
        <f>SUMIF(IS!$B:$B,'Model P&amp;L'!$B51,IS!Z:Z)+SUMIF('Cost Allocations'!$B:$B,'Model P&amp;L'!$B51,'Cost Allocations'!Y:Y)</f>
        <v>0</v>
      </c>
      <c r="AK51" s="88">
        <f>SUMIF(IS!$B:$B,'Model P&amp;L'!$B51,IS!AA:AA)+SUMIF('Cost Allocations'!$B:$B,'Model P&amp;L'!$B51,'Cost Allocations'!Z:Z)</f>
        <v>0</v>
      </c>
      <c r="AL51" s="88">
        <f>SUMIF(IS!$B:$B,'Model P&amp;L'!$B51,IS!AB:AB)+SUMIF('Cost Allocations'!$B:$B,'Model P&amp;L'!$B51,'Cost Allocations'!AA:AA)</f>
        <v>0</v>
      </c>
      <c r="AM51" s="88">
        <f t="shared" si="193"/>
        <v>0</v>
      </c>
      <c r="AN51" s="88">
        <f t="shared" si="193"/>
        <v>0</v>
      </c>
      <c r="AO51" s="88">
        <f t="shared" si="193"/>
        <v>0</v>
      </c>
      <c r="AP51" s="88">
        <f t="shared" si="194"/>
        <v>0</v>
      </c>
      <c r="AQ51" s="88">
        <f t="shared" si="194"/>
        <v>0</v>
      </c>
      <c r="AR51" s="88">
        <f t="shared" si="194"/>
        <v>0</v>
      </c>
      <c r="AS51" s="88">
        <f t="shared" si="194"/>
        <v>0</v>
      </c>
      <c r="AT51" s="88">
        <f t="shared" si="194"/>
        <v>0</v>
      </c>
      <c r="AU51" s="88">
        <f t="shared" si="194"/>
        <v>0</v>
      </c>
      <c r="AV51" s="88">
        <f t="shared" si="194"/>
        <v>0</v>
      </c>
      <c r="AW51" s="88">
        <f t="shared" si="194"/>
        <v>0</v>
      </c>
      <c r="AX51" s="88">
        <f t="shared" si="194"/>
        <v>0</v>
      </c>
      <c r="AY51" s="88">
        <f t="shared" si="194"/>
        <v>0</v>
      </c>
      <c r="AZ51" s="88">
        <f t="shared" si="194"/>
        <v>0</v>
      </c>
      <c r="BA51" s="88">
        <f t="shared" si="194"/>
        <v>0</v>
      </c>
      <c r="BB51" s="88">
        <f t="shared" si="195"/>
        <v>0</v>
      </c>
      <c r="BC51" s="88">
        <f t="shared" si="195"/>
        <v>0</v>
      </c>
      <c r="BD51" s="88">
        <f t="shared" si="195"/>
        <v>0</v>
      </c>
      <c r="BE51" s="88">
        <f t="shared" si="195"/>
        <v>0</v>
      </c>
      <c r="BF51" s="88">
        <f t="shared" si="195"/>
        <v>0</v>
      </c>
      <c r="BG51" s="88">
        <f t="shared" si="195"/>
        <v>0</v>
      </c>
      <c r="BH51" s="88">
        <f t="shared" si="195"/>
        <v>0</v>
      </c>
      <c r="BI51" s="88">
        <f t="shared" si="195"/>
        <v>0</v>
      </c>
      <c r="BJ51" s="88">
        <f t="shared" si="195"/>
        <v>0</v>
      </c>
      <c r="BK51" s="88">
        <f t="shared" si="195"/>
        <v>0</v>
      </c>
      <c r="BL51" s="88">
        <f t="shared" si="196"/>
        <v>0</v>
      </c>
      <c r="BM51" s="88">
        <f t="shared" si="196"/>
        <v>0</v>
      </c>
      <c r="BN51" s="88">
        <f t="shared" si="196"/>
        <v>0</v>
      </c>
      <c r="BO51" s="88">
        <f t="shared" si="196"/>
        <v>0</v>
      </c>
      <c r="BP51" s="88">
        <f t="shared" si="196"/>
        <v>0</v>
      </c>
      <c r="BQ51" s="88">
        <f t="shared" si="196"/>
        <v>0</v>
      </c>
      <c r="BR51" s="88">
        <f t="shared" si="196"/>
        <v>0</v>
      </c>
      <c r="BS51" s="88">
        <f t="shared" si="196"/>
        <v>0</v>
      </c>
      <c r="BT51" s="88">
        <f t="shared" si="196"/>
        <v>0</v>
      </c>
      <c r="BU51" s="88">
        <f t="shared" si="196"/>
        <v>0</v>
      </c>
      <c r="BV51" s="88">
        <f t="shared" si="197"/>
        <v>0</v>
      </c>
      <c r="BW51" s="88">
        <f t="shared" si="197"/>
        <v>0</v>
      </c>
      <c r="BX51" s="88">
        <f t="shared" si="197"/>
        <v>0</v>
      </c>
      <c r="BY51" s="88">
        <f t="shared" si="197"/>
        <v>0</v>
      </c>
      <c r="BZ51" s="88">
        <f t="shared" si="197"/>
        <v>0</v>
      </c>
      <c r="CA51" s="88">
        <f t="shared" si="197"/>
        <v>0</v>
      </c>
      <c r="CB51" s="88">
        <f t="shared" si="197"/>
        <v>0</v>
      </c>
      <c r="CC51" s="88">
        <f t="shared" si="197"/>
        <v>0</v>
      </c>
      <c r="CD51" s="88">
        <f t="shared" si="197"/>
        <v>0</v>
      </c>
      <c r="CE51" s="88">
        <f t="shared" si="197"/>
        <v>0</v>
      </c>
      <c r="CF51" s="88">
        <f t="shared" si="197"/>
        <v>0</v>
      </c>
      <c r="CG51" s="88">
        <f t="shared" si="197"/>
        <v>0</v>
      </c>
    </row>
    <row r="52" spans="2:85" s="64" customFormat="1" x14ac:dyDescent="0.3">
      <c r="B52" s="89" t="s">
        <v>126</v>
      </c>
      <c r="C52" s="248" t="s">
        <v>159</v>
      </c>
      <c r="D52" s="89"/>
      <c r="E52" s="89"/>
      <c r="F52" s="89"/>
      <c r="G52" s="90"/>
      <c r="H52" s="90"/>
      <c r="I52" s="90"/>
      <c r="J52" s="90"/>
      <c r="K52" s="90"/>
      <c r="L52" s="90"/>
      <c r="M52" s="89"/>
      <c r="N52" s="91">
        <f>SUM(N49:N51)</f>
        <v>25277.373542116631</v>
      </c>
      <c r="O52" s="91">
        <f t="shared" ref="O52:AF52" si="199">SUM(O49:O51)</f>
        <v>22679.437580993523</v>
      </c>
      <c r="P52" s="91">
        <f t="shared" si="199"/>
        <v>35065.872570194384</v>
      </c>
      <c r="Q52" s="91">
        <f t="shared" si="199"/>
        <v>22315.097278550187</v>
      </c>
      <c r="R52" s="91">
        <f t="shared" si="199"/>
        <v>41198.189436619723</v>
      </c>
      <c r="S52" s="91">
        <f t="shared" si="199"/>
        <v>19877.447745956688</v>
      </c>
      <c r="T52" s="91">
        <f t="shared" si="199"/>
        <v>26795.612442892085</v>
      </c>
      <c r="U52" s="91">
        <f t="shared" si="199"/>
        <v>26741.795453479768</v>
      </c>
      <c r="V52" s="91">
        <f t="shared" si="199"/>
        <v>18603.942265348152</v>
      </c>
      <c r="W52" s="91">
        <f t="shared" si="199"/>
        <v>28222.326893803722</v>
      </c>
      <c r="X52" s="91">
        <f t="shared" si="199"/>
        <v>23817.019753086421</v>
      </c>
      <c r="Y52" s="91">
        <f t="shared" si="199"/>
        <v>47737.114814814813</v>
      </c>
      <c r="Z52" s="91">
        <f t="shared" ref="Z52" si="200">SUM(Z49:Z51)</f>
        <v>29726.640384615388</v>
      </c>
      <c r="AA52" s="91">
        <f t="shared" si="199"/>
        <v>43071.534637520555</v>
      </c>
      <c r="AB52" s="91">
        <f t="shared" si="199"/>
        <v>39309.398218829512</v>
      </c>
      <c r="AC52" s="91">
        <f t="shared" si="199"/>
        <v>50624.09532248781</v>
      </c>
      <c r="AD52" s="91">
        <f t="shared" si="199"/>
        <v>43511.263796909494</v>
      </c>
      <c r="AE52" s="91">
        <f t="shared" si="199"/>
        <v>47478.349889624718</v>
      </c>
      <c r="AF52" s="91">
        <f t="shared" si="199"/>
        <v>50868.264375580526</v>
      </c>
      <c r="AG52" s="91">
        <f t="shared" ref="AG52:AJ52" si="201">SUM(AG49:AG51)</f>
        <v>55880.768389662015</v>
      </c>
      <c r="AH52" s="91">
        <f t="shared" si="201"/>
        <v>42886.461232604364</v>
      </c>
      <c r="AI52" s="91">
        <f t="shared" si="201"/>
        <v>47441.014402119989</v>
      </c>
      <c r="AJ52" s="91">
        <f t="shared" si="201"/>
        <v>51992.745351977632</v>
      </c>
      <c r="AK52" s="91">
        <f t="shared" ref="AK52:AQ52" si="202">SUM(AK49:AK51)</f>
        <v>87313.741830708648</v>
      </c>
      <c r="AL52" s="91">
        <f t="shared" ref="AL52" si="203">SUM(AL49:AL51)</f>
        <v>66690.217196873025</v>
      </c>
      <c r="AM52" s="91">
        <f t="shared" si="202"/>
        <v>77216.215277777781</v>
      </c>
      <c r="AN52" s="91">
        <f t="shared" si="202"/>
        <v>144108.67708333337</v>
      </c>
      <c r="AO52" s="91">
        <f t="shared" si="202"/>
        <v>144134.47222222225</v>
      </c>
      <c r="AP52" s="91">
        <f t="shared" si="202"/>
        <v>144160.26736111115</v>
      </c>
      <c r="AQ52" s="91">
        <f t="shared" si="202"/>
        <v>144186.06250000003</v>
      </c>
      <c r="AR52" s="91">
        <f t="shared" ref="AR52:BU52" si="204">SUM(AR49:AR51)</f>
        <v>151586.85763888893</v>
      </c>
      <c r="AS52" s="91">
        <f t="shared" si="204"/>
        <v>151612.65277777781</v>
      </c>
      <c r="AT52" s="91">
        <f t="shared" si="204"/>
        <v>151638.44791666672</v>
      </c>
      <c r="AU52" s="91">
        <f t="shared" si="204"/>
        <v>151664.24305555559</v>
      </c>
      <c r="AV52" s="91">
        <f t="shared" si="204"/>
        <v>151690.0381944445</v>
      </c>
      <c r="AW52" s="91">
        <f t="shared" si="204"/>
        <v>151715.83333333337</v>
      </c>
      <c r="AX52" s="91">
        <f t="shared" si="204"/>
        <v>159216.625</v>
      </c>
      <c r="AY52" s="91">
        <f t="shared" si="204"/>
        <v>159241.625</v>
      </c>
      <c r="AZ52" s="91">
        <f t="shared" si="204"/>
        <v>159266.625</v>
      </c>
      <c r="BA52" s="91">
        <f t="shared" si="204"/>
        <v>159291.625</v>
      </c>
      <c r="BB52" s="91">
        <f t="shared" si="204"/>
        <v>159316.625</v>
      </c>
      <c r="BC52" s="91">
        <f t="shared" si="204"/>
        <v>159341.625</v>
      </c>
      <c r="BD52" s="91">
        <f t="shared" si="204"/>
        <v>159366.625</v>
      </c>
      <c r="BE52" s="91">
        <f t="shared" si="204"/>
        <v>159391.625</v>
      </c>
      <c r="BF52" s="91">
        <f t="shared" si="204"/>
        <v>159416.625</v>
      </c>
      <c r="BG52" s="91">
        <f t="shared" si="204"/>
        <v>159441.625</v>
      </c>
      <c r="BH52" s="91">
        <f t="shared" si="204"/>
        <v>159466.625</v>
      </c>
      <c r="BI52" s="91">
        <f t="shared" si="204"/>
        <v>159491.625</v>
      </c>
      <c r="BJ52" s="91">
        <f t="shared" si="204"/>
        <v>167374.53958333336</v>
      </c>
      <c r="BK52" s="91">
        <f t="shared" si="204"/>
        <v>167407.87291666667</v>
      </c>
      <c r="BL52" s="91">
        <f t="shared" si="204"/>
        <v>167441.20625000002</v>
      </c>
      <c r="BM52" s="91">
        <f t="shared" si="204"/>
        <v>167474.53958333336</v>
      </c>
      <c r="BN52" s="91">
        <f t="shared" si="204"/>
        <v>167507.87291666667</v>
      </c>
      <c r="BO52" s="91">
        <f t="shared" si="204"/>
        <v>167541.20625000002</v>
      </c>
      <c r="BP52" s="91">
        <f t="shared" si="204"/>
        <v>167574.53958333336</v>
      </c>
      <c r="BQ52" s="91">
        <f t="shared" si="204"/>
        <v>167607.87291666667</v>
      </c>
      <c r="BR52" s="91">
        <f t="shared" si="204"/>
        <v>167641.20625000002</v>
      </c>
      <c r="BS52" s="91">
        <f t="shared" si="204"/>
        <v>167674.53958333336</v>
      </c>
      <c r="BT52" s="91">
        <f t="shared" si="204"/>
        <v>167707.87291666667</v>
      </c>
      <c r="BU52" s="91">
        <f t="shared" si="204"/>
        <v>167741.20625000002</v>
      </c>
      <c r="BV52" s="91">
        <f t="shared" ref="BV52:CG52" si="205">SUM(BV49:BV51)</f>
        <v>176016.59989583332</v>
      </c>
      <c r="BW52" s="91">
        <f t="shared" si="205"/>
        <v>176049.93322916664</v>
      </c>
      <c r="BX52" s="91">
        <f t="shared" si="205"/>
        <v>176083.26656249998</v>
      </c>
      <c r="BY52" s="91">
        <f t="shared" si="205"/>
        <v>176116.59989583332</v>
      </c>
      <c r="BZ52" s="91">
        <f t="shared" si="205"/>
        <v>176149.93322916664</v>
      </c>
      <c r="CA52" s="91">
        <f t="shared" si="205"/>
        <v>176183.26656249998</v>
      </c>
      <c r="CB52" s="91">
        <f t="shared" si="205"/>
        <v>176216.59989583332</v>
      </c>
      <c r="CC52" s="91">
        <f t="shared" si="205"/>
        <v>176249.93322916664</v>
      </c>
      <c r="CD52" s="91">
        <f t="shared" si="205"/>
        <v>176283.26656249998</v>
      </c>
      <c r="CE52" s="91">
        <f t="shared" si="205"/>
        <v>176316.59989583332</v>
      </c>
      <c r="CF52" s="91">
        <f t="shared" si="205"/>
        <v>176349.93322916664</v>
      </c>
      <c r="CG52" s="91">
        <f t="shared" si="205"/>
        <v>176383.26656249998</v>
      </c>
    </row>
    <row r="53" spans="2:85" x14ac:dyDescent="0.3">
      <c r="B53" s="95"/>
      <c r="C53" s="79"/>
      <c r="D53" s="95"/>
      <c r="E53" s="95"/>
      <c r="F53" s="95"/>
      <c r="M53" s="95"/>
    </row>
    <row r="54" spans="2:85" x14ac:dyDescent="0.3">
      <c r="B54" s="95" t="s">
        <v>313</v>
      </c>
      <c r="C54" s="79"/>
      <c r="D54" s="95"/>
      <c r="E54" s="95"/>
      <c r="F54" s="95"/>
      <c r="M54" s="95"/>
    </row>
    <row r="55" spans="2:85" x14ac:dyDescent="0.3">
      <c r="B55" s="114" t="s">
        <v>314</v>
      </c>
      <c r="C55" s="222">
        <f>INDEX('Standard COA'!$B$4:$D$108,MATCH(B55,'Standard COA'!$C$4:$C$108,0),1)</f>
        <v>631</v>
      </c>
      <c r="D55" s="81"/>
      <c r="E55" s="81"/>
      <c r="F55" s="81"/>
      <c r="G55" s="503">
        <f>AVERAGE(N55:Y55)</f>
        <v>14036.023009524599</v>
      </c>
      <c r="H55" s="503">
        <f>AVERAGE(Z55:AK55)</f>
        <v>12237.516460209425</v>
      </c>
      <c r="M55" s="81"/>
      <c r="N55" s="88">
        <f>SUMIF(IS!$B:$B,'Model P&amp;L'!$B55,IS!D:D)+SUMIF('Cost Allocations'!$B:$B,'Model P&amp;L'!$B55,'Cost Allocations'!C:C)</f>
        <v>12557.373542116628</v>
      </c>
      <c r="O55" s="88">
        <f>SUMIF(IS!$B:$B,'Model P&amp;L'!$B55,IS!E:E)+SUMIF('Cost Allocations'!$B:$B,'Model P&amp;L'!$B55,'Cost Allocations'!D:D)</f>
        <v>12709.437580993515</v>
      </c>
      <c r="P55" s="88">
        <f>SUMIF(IS!$B:$B,'Model P&amp;L'!$B55,IS!F:F)+SUMIF('Cost Allocations'!$B:$B,'Model P&amp;L'!$B55,'Cost Allocations'!E:E)</f>
        <v>12579.622570194384</v>
      </c>
      <c r="Q55" s="88">
        <f>SUMIF(IS!$B:$B,'Model P&amp;L'!$B55,IS!G:G)+SUMIF('Cost Allocations'!$B:$B,'Model P&amp;L'!$B55,'Cost Allocations'!F:F)</f>
        <v>14305.731402028316</v>
      </c>
      <c r="R55" s="88">
        <f>SUMIF(IS!$B:$B,'Model P&amp;L'!$B55,IS!H:H)+SUMIF('Cost Allocations'!$B:$B,'Model P&amp;L'!$B55,'Cost Allocations'!G:G)</f>
        <v>11755.074471830987</v>
      </c>
      <c r="S55" s="88">
        <f>SUMIF(IS!$B:$B,'Model P&amp;L'!$B55,IS!I:I)+SUMIF('Cost Allocations'!$B:$B,'Model P&amp;L'!$B55,'Cost Allocations'!H:H)</f>
        <v>11850.016925474185</v>
      </c>
      <c r="T55" s="88">
        <f>SUMIF(IS!$B:$B,'Model P&amp;L'!$B55,IS!J:J)+SUMIF('Cost Allocations'!$B:$B,'Model P&amp;L'!$B55,'Cost Allocations'!I:I)</f>
        <v>15974.307417877972</v>
      </c>
      <c r="U55" s="88">
        <f>SUMIF(IS!$B:$B,'Model P&amp;L'!$B55,IS!K:K)+SUMIF('Cost Allocations'!$B:$B,'Model P&amp;L'!$B55,'Cost Allocations'!J:J)</f>
        <v>15549.692674189864</v>
      </c>
      <c r="V55" s="88">
        <f>SUMIF(IS!$B:$B,'Model P&amp;L'!$B55,IS!L:L)+SUMIF('Cost Allocations'!$B:$B,'Model P&amp;L'!$B55,'Cost Allocations'!K:K)</f>
        <v>9663.0232735729369</v>
      </c>
      <c r="W55" s="88">
        <f>SUMIF(IS!$B:$B,'Model P&amp;L'!$B55,IS!M:M)+SUMIF('Cost Allocations'!$B:$B,'Model P&amp;L'!$B55,'Cost Allocations'!L:L)</f>
        <v>16592.348725152224</v>
      </c>
      <c r="X55" s="88">
        <f>SUMIF(IS!$B:$B,'Model P&amp;L'!$B55,IS!N:N)+SUMIF('Cost Allocations'!$B:$B,'Model P&amp;L'!$B55,'Cost Allocations'!M:M)</f>
        <v>13769.377160493823</v>
      </c>
      <c r="Y55" s="88">
        <f>SUMIF(IS!$B:$B,'Model P&amp;L'!$B55,IS!O:O)+SUMIF('Cost Allocations'!$B:$B,'Model P&amp;L'!$B55,'Cost Allocations'!N:N)</f>
        <v>21126.270370370374</v>
      </c>
      <c r="Z55" s="88">
        <f>SUMIF(IS!$B:$B,'Model P&amp;L'!$B55,IS!P:P)+SUMIF('Cost Allocations'!$B:$B,'Model P&amp;L'!$B55,'Cost Allocations'!O:O)</f>
        <v>11216.284615384611</v>
      </c>
      <c r="AA55" s="88">
        <f>SUMIF(IS!$B:$B,'Model P&amp;L'!$B55,IS!Q:Q)+SUMIF('Cost Allocations'!$B:$B,'Model P&amp;L'!$B55,'Cost Allocations'!P:P)</f>
        <v>12036.105033245163</v>
      </c>
      <c r="AB55" s="88">
        <f>SUMIF(IS!$B:$B,'Model P&amp;L'!$B55,IS!R:R)+SUMIF('Cost Allocations'!$B:$B,'Model P&amp;L'!$B55,'Cost Allocations'!Q:Q)</f>
        <v>11560.862595419851</v>
      </c>
      <c r="AC55" s="88">
        <f>SUMIF(IS!$B:$B,'Model P&amp;L'!$B55,IS!S:S)+SUMIF('Cost Allocations'!$B:$B,'Model P&amp;L'!$B55,'Cost Allocations'!R:R)</f>
        <v>11408.971825865665</v>
      </c>
      <c r="AD55" s="88">
        <f>SUMIF(IS!$B:$B,'Model P&amp;L'!$B55,IS!T:T)+SUMIF('Cost Allocations'!$B:$B,'Model P&amp;L'!$B55,'Cost Allocations'!S:S)</f>
        <v>10320.303311258278</v>
      </c>
      <c r="AE55" s="88">
        <f>SUMIF(IS!$B:$B,'Model P&amp;L'!$B55,IS!U:U)+SUMIF('Cost Allocations'!$B:$B,'Model P&amp;L'!$B55,'Cost Allocations'!T:T)</f>
        <v>10761.203973509939</v>
      </c>
      <c r="AF55" s="88">
        <f>SUMIF(IS!$B:$B,'Model P&amp;L'!$B55,IS!V:V)+SUMIF('Cost Allocations'!$B:$B,'Model P&amp;L'!$B55,'Cost Allocations'!U:U)</f>
        <v>12136.383450139299</v>
      </c>
      <c r="AG55" s="88">
        <f>SUMIF(IS!$B:$B,'Model P&amp;L'!$B55,IS!W:W)+SUMIF('Cost Allocations'!$B:$B,'Model P&amp;L'!$B55,'Cost Allocations'!V:V)</f>
        <v>13032.064413518907</v>
      </c>
      <c r="AH55" s="88">
        <f>SUMIF(IS!$B:$B,'Model P&amp;L'!$B55,IS!X:X)+SUMIF('Cost Allocations'!$B:$B,'Model P&amp;L'!$B55,'Cost Allocations'!W:W)</f>
        <v>10292.75069582506</v>
      </c>
      <c r="AI55" s="88">
        <f>SUMIF(IS!$B:$B,'Model P&amp;L'!$B55,IS!Y:Y)+SUMIF('Cost Allocations'!$B:$B,'Model P&amp;L'!$B55,'Cost Allocations'!X:X)</f>
        <v>11340.17207854861</v>
      </c>
      <c r="AJ55" s="88">
        <f>SUMIF(IS!$B:$B,'Model P&amp;L'!$B55,IS!Z:Z)+SUMIF('Cost Allocations'!$B:$B,'Model P&amp;L'!$B55,'Cost Allocations'!Y:Y)</f>
        <v>12200.685687278034</v>
      </c>
      <c r="AK55" s="88">
        <f>SUMIF(IS!$B:$B,'Model P&amp;L'!$B55,IS!AA:AA)+SUMIF('Cost Allocations'!$B:$B,'Model P&amp;L'!$B55,'Cost Allocations'!Z:Z)</f>
        <v>20544.409842519672</v>
      </c>
      <c r="AL55" s="88">
        <f>SUMIF(IS!$B:$B,'Model P&amp;L'!$B55,IS!AB:AB)+SUMIF('Cost Allocations'!$B:$B,'Model P&amp;L'!$B55,'Cost Allocations'!AA:AA)</f>
        <v>12689.424105867103</v>
      </c>
      <c r="AM55" s="88">
        <f>SUMIF('Headcount Summary'!$C$39:$C$49,"G&amp;A",'Headcount Summary'!AC$39:AC$49)</f>
        <v>16815</v>
      </c>
      <c r="AN55" s="88">
        <f>SUMIF('Headcount Summary'!$C$39:$C$49,"G&amp;A",'Headcount Summary'!AD$39:AD$49)</f>
        <v>16815</v>
      </c>
      <c r="AO55" s="88">
        <f>SUMIF('Headcount Summary'!$C$39:$C$49,"G&amp;A",'Headcount Summary'!AE$39:AE$49)</f>
        <v>16815</v>
      </c>
      <c r="AP55" s="88">
        <f>SUMIF('Headcount Summary'!$C$39:$C$49,"G&amp;A",'Headcount Summary'!AF$39:AF$49)</f>
        <v>16815</v>
      </c>
      <c r="AQ55" s="88">
        <f>SUMIF('Headcount Summary'!$C$39:$C$49,"G&amp;A",'Headcount Summary'!AG$39:AG$49)</f>
        <v>16815</v>
      </c>
      <c r="AR55" s="88">
        <f>SUMIF('Headcount Summary'!$C$39:$C$49,"G&amp;A",'Headcount Summary'!AH$39:AH$49)</f>
        <v>16815</v>
      </c>
      <c r="AS55" s="88">
        <f>SUMIF('Headcount Summary'!$C$39:$C$49,"G&amp;A",'Headcount Summary'!AI$39:AI$49)</f>
        <v>16815</v>
      </c>
      <c r="AT55" s="88">
        <f>SUMIF('Headcount Summary'!$C$39:$C$49,"G&amp;A",'Headcount Summary'!AJ$39:AJ$49)</f>
        <v>16815</v>
      </c>
      <c r="AU55" s="88">
        <f>SUMIF('Headcount Summary'!$C$39:$C$49,"G&amp;A",'Headcount Summary'!AK$39:AK$49)</f>
        <v>16815</v>
      </c>
      <c r="AV55" s="88">
        <f>SUMIF('Headcount Summary'!$C$39:$C$49,"G&amp;A",'Headcount Summary'!AL$39:AL$49)</f>
        <v>16815</v>
      </c>
      <c r="AW55" s="88">
        <f>SUMIF('Headcount Summary'!$C$39:$C$49,"G&amp;A",'Headcount Summary'!AM$39:AM$49)</f>
        <v>16815</v>
      </c>
      <c r="AX55" s="88">
        <f>SUMIF('Headcount Summary'!$C$39:$C$49,"G&amp;A",'Headcount Summary'!AN$39:AN$49)</f>
        <v>26505.75</v>
      </c>
      <c r="AY55" s="88">
        <f>SUMIF('Headcount Summary'!$C$39:$C$49,"G&amp;A",'Headcount Summary'!AO$39:AO$49)</f>
        <v>26505.75</v>
      </c>
      <c r="AZ55" s="88">
        <f>SUMIF('Headcount Summary'!$C$39:$C$49,"G&amp;A",'Headcount Summary'!AP$39:AP$49)</f>
        <v>26505.75</v>
      </c>
      <c r="BA55" s="88">
        <f>SUMIF('Headcount Summary'!$C$39:$C$49,"G&amp;A",'Headcount Summary'!AQ$39:AQ$49)</f>
        <v>26505.75</v>
      </c>
      <c r="BB55" s="88">
        <f>SUMIF('Headcount Summary'!$C$39:$C$49,"G&amp;A",'Headcount Summary'!AR$39:AR$49)</f>
        <v>26505.75</v>
      </c>
      <c r="BC55" s="88">
        <f>SUMIF('Headcount Summary'!$C$39:$C$49,"G&amp;A",'Headcount Summary'!AS$39:AS$49)</f>
        <v>36339.083333333336</v>
      </c>
      <c r="BD55" s="88">
        <f>SUMIF('Headcount Summary'!$C$39:$C$49,"G&amp;A",'Headcount Summary'!AT$39:AT$49)</f>
        <v>36339.083333333336</v>
      </c>
      <c r="BE55" s="88">
        <f>SUMIF('Headcount Summary'!$C$39:$C$49,"G&amp;A",'Headcount Summary'!AU$39:AU$49)</f>
        <v>36339.083333333336</v>
      </c>
      <c r="BF55" s="88">
        <f>SUMIF('Headcount Summary'!$C$39:$C$49,"G&amp;A",'Headcount Summary'!AV$39:AV$49)</f>
        <v>36339.083333333336</v>
      </c>
      <c r="BG55" s="88">
        <f>SUMIF('Headcount Summary'!$C$39:$C$49,"G&amp;A",'Headcount Summary'!AW$39:AW$49)</f>
        <v>36339.083333333336</v>
      </c>
      <c r="BH55" s="88">
        <f>SUMIF('Headcount Summary'!$C$39:$C$49,"G&amp;A",'Headcount Summary'!AX$39:AX$49)</f>
        <v>36339.083333333336</v>
      </c>
      <c r="BI55" s="88">
        <f>SUMIF('Headcount Summary'!$C$39:$C$49,"G&amp;A",'Headcount Summary'!AY$39:AY$49)</f>
        <v>36339.083333333336</v>
      </c>
      <c r="BJ55" s="88">
        <f>SUMIF('Headcount Summary'!$C$39:$C$49,"G&amp;A",'Headcount Summary'!AZ$39:AZ$49)</f>
        <v>44547.70416666667</v>
      </c>
      <c r="BK55" s="88">
        <f>SUMIF('Headcount Summary'!$C$39:$C$49,"G&amp;A",'Headcount Summary'!BA$39:BA$49)</f>
        <v>44547.70416666667</v>
      </c>
      <c r="BL55" s="88">
        <f>SUMIF('Headcount Summary'!$C$39:$C$49,"G&amp;A",'Headcount Summary'!BB$39:BB$49)</f>
        <v>58314.370833333334</v>
      </c>
      <c r="BM55" s="88">
        <f>SUMIF('Headcount Summary'!$C$39:$C$49,"G&amp;A",'Headcount Summary'!BC$39:BC$49)</f>
        <v>58314.370833333334</v>
      </c>
      <c r="BN55" s="88">
        <f>SUMIF('Headcount Summary'!$C$39:$C$49,"G&amp;A",'Headcount Summary'!BD$39:BD$49)</f>
        <v>58314.370833333334</v>
      </c>
      <c r="BO55" s="88">
        <f>SUMIF('Headcount Summary'!$C$39:$C$49,"G&amp;A",'Headcount Summary'!BE$39:BE$49)</f>
        <v>58314.370833333334</v>
      </c>
      <c r="BP55" s="88">
        <f>SUMIF('Headcount Summary'!$C$39:$C$49,"G&amp;A",'Headcount Summary'!BF$39:BF$49)</f>
        <v>58314.370833333334</v>
      </c>
      <c r="BQ55" s="88">
        <f>SUMIF('Headcount Summary'!$C$39:$C$49,"G&amp;A",'Headcount Summary'!BG$39:BG$49)</f>
        <v>58314.370833333334</v>
      </c>
      <c r="BR55" s="88">
        <f>SUMIF('Headcount Summary'!$C$39:$C$49,"G&amp;A",'Headcount Summary'!BH$39:BH$49)</f>
        <v>58314.370833333334</v>
      </c>
      <c r="BS55" s="88">
        <f>SUMIF('Headcount Summary'!$C$39:$C$49,"G&amp;A",'Headcount Summary'!BI$39:BI$49)</f>
        <v>58314.370833333334</v>
      </c>
      <c r="BT55" s="88">
        <f>SUMIF('Headcount Summary'!$C$39:$C$49,"G&amp;A",'Headcount Summary'!BJ$39:BJ$49)</f>
        <v>58314.370833333334</v>
      </c>
      <c r="BU55" s="88">
        <f>SUMIF('Headcount Summary'!$C$39:$C$49,"G&amp;A",'Headcount Summary'!BK$39:BK$49)</f>
        <v>58314.370833333334</v>
      </c>
      <c r="BV55" s="88">
        <f>SUMIF('Headcount Summary'!$C$39:$C$49,"G&amp;A",'Headcount Summary'!BL$39:BL$49)</f>
        <v>61230.089375000003</v>
      </c>
      <c r="BW55" s="88">
        <f>SUMIF('Headcount Summary'!$C$39:$C$49,"G&amp;A",'Headcount Summary'!BM$39:BM$49)</f>
        <v>61230.089375000003</v>
      </c>
      <c r="BX55" s="88">
        <f>SUMIF('Headcount Summary'!$C$39:$C$49,"G&amp;A",'Headcount Summary'!BN$39:BN$49)</f>
        <v>61230.089375000003</v>
      </c>
      <c r="BY55" s="88">
        <f>SUMIF('Headcount Summary'!$C$39:$C$49,"G&amp;A",'Headcount Summary'!BO$39:BO$49)</f>
        <v>61230.089375000003</v>
      </c>
      <c r="BZ55" s="88">
        <f>SUMIF('Headcount Summary'!$C$39:$C$49,"G&amp;A",'Headcount Summary'!BP$39:BP$49)</f>
        <v>61230.089375000003</v>
      </c>
      <c r="CA55" s="88">
        <f>SUMIF('Headcount Summary'!$C$39:$C$49,"G&amp;A",'Headcount Summary'!BQ$39:BQ$49)</f>
        <v>61230.089375000003</v>
      </c>
      <c r="CB55" s="88">
        <f>SUMIF('Headcount Summary'!$C$39:$C$49,"G&amp;A",'Headcount Summary'!BR$39:BR$49)</f>
        <v>61230.089375000003</v>
      </c>
      <c r="CC55" s="88">
        <f>SUMIF('Headcount Summary'!$C$39:$C$49,"G&amp;A",'Headcount Summary'!BS$39:BS$49)</f>
        <v>61230.089375000003</v>
      </c>
      <c r="CD55" s="88">
        <f>SUMIF('Headcount Summary'!$C$39:$C$49,"G&amp;A",'Headcount Summary'!BT$39:BT$49)</f>
        <v>61230.089375000003</v>
      </c>
      <c r="CE55" s="88">
        <f>SUMIF('Headcount Summary'!$C$39:$C$49,"G&amp;A",'Headcount Summary'!BU$39:BU$49)</f>
        <v>61230.089375000003</v>
      </c>
      <c r="CF55" s="88">
        <f>SUMIF('Headcount Summary'!$C$39:$C$49,"G&amp;A",'Headcount Summary'!BV$39:BV$49)</f>
        <v>61230.089375000003</v>
      </c>
      <c r="CG55" s="88">
        <f>SUMIF('Headcount Summary'!$C$39:$C$49,"G&amp;A",'Headcount Summary'!BW$39:BW$49)</f>
        <v>61230.089375000003</v>
      </c>
    </row>
    <row r="56" spans="2:85" x14ac:dyDescent="0.3">
      <c r="B56" s="114" t="s">
        <v>315</v>
      </c>
      <c r="C56" s="222">
        <f>INDEX('Standard COA'!$B$4:$D$108,MATCH(B56,'Standard COA'!$C$4:$C$108,0),1)</f>
        <v>632</v>
      </c>
      <c r="D56" s="81"/>
      <c r="E56" s="128">
        <v>0.15</v>
      </c>
      <c r="F56" s="81"/>
      <c r="G56" s="503">
        <f t="shared" ref="G56:G66" si="206">AVERAGE(N56:Y56)</f>
        <v>564.3608333333334</v>
      </c>
      <c r="H56" s="503">
        <f t="shared" ref="H56:H66" si="207">AVERAGE(Z56:AK56)</f>
        <v>738.26333333333332</v>
      </c>
      <c r="I56" s="129">
        <f t="shared" ref="I56" si="208">ROUND(H56+H56*$E56,-2)</f>
        <v>800</v>
      </c>
      <c r="J56" s="129">
        <f t="shared" ref="J56:J66" si="209">ROUND(I56+I56*$E56,-2)</f>
        <v>900</v>
      </c>
      <c r="K56" s="129">
        <f t="shared" ref="K56:K66" si="210">ROUND(J56+J56*$E56,-2)</f>
        <v>1000</v>
      </c>
      <c r="L56" s="129">
        <f t="shared" ref="L56:L66" si="211">ROUND(K56+K56*$E56,-2)</f>
        <v>1200</v>
      </c>
      <c r="M56" s="81"/>
      <c r="N56" s="88">
        <f>SUMIF(IS!$B:$B,'Model P&amp;L'!$B56,IS!D:D)+SUMIF('Cost Allocations'!$B:$B,'Model P&amp;L'!$B56,'Cost Allocations'!C:C)</f>
        <v>0</v>
      </c>
      <c r="O56" s="88">
        <f>SUMIF(IS!$B:$B,'Model P&amp;L'!$B56,IS!E:E)+SUMIF('Cost Allocations'!$B:$B,'Model P&amp;L'!$B56,'Cost Allocations'!D:D)</f>
        <v>0</v>
      </c>
      <c r="P56" s="88">
        <f>SUMIF(IS!$B:$B,'Model P&amp;L'!$B56,IS!F:F)+SUMIF('Cost Allocations'!$B:$B,'Model P&amp;L'!$B56,'Cost Allocations'!E:E)</f>
        <v>49.99</v>
      </c>
      <c r="Q56" s="88">
        <f>SUMIF(IS!$B:$B,'Model P&amp;L'!$B56,IS!G:G)+SUMIF('Cost Allocations'!$B:$B,'Model P&amp;L'!$B56,'Cost Allocations'!F:F)</f>
        <v>0</v>
      </c>
      <c r="R56" s="88">
        <f>SUMIF(IS!$B:$B,'Model P&amp;L'!$B56,IS!H:H)+SUMIF('Cost Allocations'!$B:$B,'Model P&amp;L'!$B56,'Cost Allocations'!G:G)</f>
        <v>0</v>
      </c>
      <c r="S56" s="88">
        <f>SUMIF(IS!$B:$B,'Model P&amp;L'!$B56,IS!I:I)+SUMIF('Cost Allocations'!$B:$B,'Model P&amp;L'!$B56,'Cost Allocations'!H:H)</f>
        <v>432.4</v>
      </c>
      <c r="T56" s="88">
        <f>SUMIF(IS!$B:$B,'Model P&amp;L'!$B56,IS!J:J)+SUMIF('Cost Allocations'!$B:$B,'Model P&amp;L'!$B56,'Cost Allocations'!I:I)</f>
        <v>4901.9400000000005</v>
      </c>
      <c r="U56" s="88">
        <f>SUMIF(IS!$B:$B,'Model P&amp;L'!$B56,IS!K:K)+SUMIF('Cost Allocations'!$B:$B,'Model P&amp;L'!$B56,'Cost Allocations'!J:J)</f>
        <v>0</v>
      </c>
      <c r="V56" s="88">
        <f>SUMIF(IS!$B:$B,'Model P&amp;L'!$B56,IS!L:L)+SUMIF('Cost Allocations'!$B:$B,'Model P&amp;L'!$B56,'Cost Allocations'!K:K)</f>
        <v>0</v>
      </c>
      <c r="W56" s="88">
        <f>SUMIF(IS!$B:$B,'Model P&amp;L'!$B56,IS!M:M)+SUMIF('Cost Allocations'!$B:$B,'Model P&amp;L'!$B56,'Cost Allocations'!L:L)</f>
        <v>0</v>
      </c>
      <c r="X56" s="88">
        <f>SUMIF(IS!$B:$B,'Model P&amp;L'!$B56,IS!N:N)+SUMIF('Cost Allocations'!$B:$B,'Model P&amp;L'!$B56,'Cost Allocations'!M:M)</f>
        <v>1388</v>
      </c>
      <c r="Y56" s="88">
        <f>SUMIF(IS!$B:$B,'Model P&amp;L'!$B56,IS!O:O)+SUMIF('Cost Allocations'!$B:$B,'Model P&amp;L'!$B56,'Cost Allocations'!N:N)</f>
        <v>0</v>
      </c>
      <c r="Z56" s="88">
        <f>SUMIF(IS!$B:$B,'Model P&amp;L'!$B56,IS!P:P)+SUMIF('Cost Allocations'!$B:$B,'Model P&amp;L'!$B56,'Cost Allocations'!O:O)</f>
        <v>0</v>
      </c>
      <c r="AA56" s="88">
        <f>SUMIF(IS!$B:$B,'Model P&amp;L'!$B56,IS!Q:Q)+SUMIF('Cost Allocations'!$B:$B,'Model P&amp;L'!$B56,'Cost Allocations'!P:P)</f>
        <v>0</v>
      </c>
      <c r="AB56" s="88">
        <f>SUMIF(IS!$B:$B,'Model P&amp;L'!$B56,IS!R:R)+SUMIF('Cost Allocations'!$B:$B,'Model P&amp;L'!$B56,'Cost Allocations'!Q:Q)</f>
        <v>9.99</v>
      </c>
      <c r="AC56" s="88">
        <f>SUMIF(IS!$B:$B,'Model P&amp;L'!$B56,IS!S:S)+SUMIF('Cost Allocations'!$B:$B,'Model P&amp;L'!$B56,'Cost Allocations'!R:R)</f>
        <v>1327.88</v>
      </c>
      <c r="AD56" s="88">
        <f>SUMIF(IS!$B:$B,'Model P&amp;L'!$B56,IS!T:T)+SUMIF('Cost Allocations'!$B:$B,'Model P&amp;L'!$B56,'Cost Allocations'!S:S)</f>
        <v>1852.2</v>
      </c>
      <c r="AE56" s="88">
        <f>SUMIF(IS!$B:$B,'Model P&amp;L'!$B56,IS!U:U)+SUMIF('Cost Allocations'!$B:$B,'Model P&amp;L'!$B56,'Cost Allocations'!T:T)</f>
        <v>0</v>
      </c>
      <c r="AF56" s="88">
        <f>SUMIF(IS!$B:$B,'Model P&amp;L'!$B56,IS!V:V)+SUMIF('Cost Allocations'!$B:$B,'Model P&amp;L'!$B56,'Cost Allocations'!U:U)</f>
        <v>2317.2399999999998</v>
      </c>
      <c r="AG56" s="88">
        <f>SUMIF(IS!$B:$B,'Model P&amp;L'!$B56,IS!W:W)+SUMIF('Cost Allocations'!$B:$B,'Model P&amp;L'!$B56,'Cost Allocations'!V:V)</f>
        <v>195.76</v>
      </c>
      <c r="AH56" s="88">
        <f>SUMIF(IS!$B:$B,'Model P&amp;L'!$B56,IS!X:X)+SUMIF('Cost Allocations'!$B:$B,'Model P&amp;L'!$B56,'Cost Allocations'!W:W)</f>
        <v>273.88</v>
      </c>
      <c r="AI56" s="88">
        <f>SUMIF(IS!$B:$B,'Model P&amp;L'!$B56,IS!Y:Y)+SUMIF('Cost Allocations'!$B:$B,'Model P&amp;L'!$B56,'Cost Allocations'!X:X)</f>
        <v>462.54</v>
      </c>
      <c r="AJ56" s="88">
        <f>SUMIF(IS!$B:$B,'Model P&amp;L'!$B56,IS!Z:Z)+SUMIF('Cost Allocations'!$B:$B,'Model P&amp;L'!$B56,'Cost Allocations'!Y:Y)</f>
        <v>2226.3199999999997</v>
      </c>
      <c r="AK56" s="88">
        <f>SUMIF(IS!$B:$B,'Model P&amp;L'!$B56,IS!AA:AA)+SUMIF('Cost Allocations'!$B:$B,'Model P&amp;L'!$B56,'Cost Allocations'!Z:Z)</f>
        <v>193.35</v>
      </c>
      <c r="AL56" s="88">
        <f>SUMIF(IS!$B:$B,'Model P&amp;L'!$B56,IS!AB:AB)+SUMIF('Cost Allocations'!$B:$B,'Model P&amp;L'!$B56,'Cost Allocations'!AA:AA)</f>
        <v>0</v>
      </c>
      <c r="AM56" s="88">
        <f t="shared" ref="AM56:AO66" si="212">INDEX($G56:$M56,1,MATCH(AM$6,$G$9:$M$9,0)-1)+(INDEX($G56:$M56,1,MATCH(AM$6,$G$9:$M$9,0))-INDEX($G56:$M56,1,MATCH(AM$6,$G$9:$M$9,0)-1))*(AM$7/12)</f>
        <v>748.55277777777781</v>
      </c>
      <c r="AN56" s="88">
        <f t="shared" si="212"/>
        <v>753.69749999999999</v>
      </c>
      <c r="AO56" s="88">
        <f t="shared" si="212"/>
        <v>758.84222222222218</v>
      </c>
      <c r="AP56" s="88">
        <f t="shared" ref="AP56:BA66" si="213">INDEX($G56:$M56,1,MATCH(AP$6,$G$9:$M$9,0)-1)+(INDEX($G56:$M56,1,MATCH(AP$6,$G$9:$M$9,0))-INDEX($G56:$M56,1,MATCH(AP$6,$G$9:$M$9,0)-1))*(AP$7/12)</f>
        <v>763.98694444444448</v>
      </c>
      <c r="AQ56" s="88">
        <f t="shared" si="213"/>
        <v>769.13166666666666</v>
      </c>
      <c r="AR56" s="88">
        <f t="shared" si="213"/>
        <v>774.27638888888885</v>
      </c>
      <c r="AS56" s="88">
        <f t="shared" si="213"/>
        <v>779.42111111111114</v>
      </c>
      <c r="AT56" s="88">
        <f t="shared" si="213"/>
        <v>784.56583333333333</v>
      </c>
      <c r="AU56" s="88">
        <f t="shared" si="213"/>
        <v>789.71055555555552</v>
      </c>
      <c r="AV56" s="88">
        <f t="shared" si="213"/>
        <v>794.85527777777781</v>
      </c>
      <c r="AW56" s="88">
        <f t="shared" si="213"/>
        <v>800</v>
      </c>
      <c r="AX56" s="88">
        <f t="shared" si="213"/>
        <v>808.33333333333337</v>
      </c>
      <c r="AY56" s="88">
        <f t="shared" si="213"/>
        <v>816.66666666666663</v>
      </c>
      <c r="AZ56" s="88">
        <f t="shared" si="213"/>
        <v>825</v>
      </c>
      <c r="BA56" s="88">
        <f t="shared" si="213"/>
        <v>833.33333333333337</v>
      </c>
      <c r="BB56" s="88">
        <f t="shared" ref="BB56:BK66" si="214">INDEX($G56:$M56,1,MATCH(BB$6,$G$9:$M$9,0)-1)+(INDEX($G56:$M56,1,MATCH(BB$6,$G$9:$M$9,0))-INDEX($G56:$M56,1,MATCH(BB$6,$G$9:$M$9,0)-1))*(BB$7/12)</f>
        <v>841.66666666666663</v>
      </c>
      <c r="BC56" s="88">
        <f t="shared" si="214"/>
        <v>850</v>
      </c>
      <c r="BD56" s="88">
        <f t="shared" si="214"/>
        <v>858.33333333333337</v>
      </c>
      <c r="BE56" s="88">
        <f t="shared" si="214"/>
        <v>866.66666666666663</v>
      </c>
      <c r="BF56" s="88">
        <f t="shared" si="214"/>
        <v>875</v>
      </c>
      <c r="BG56" s="88">
        <f t="shared" si="214"/>
        <v>883.33333333333337</v>
      </c>
      <c r="BH56" s="88">
        <f t="shared" si="214"/>
        <v>891.66666666666663</v>
      </c>
      <c r="BI56" s="88">
        <f t="shared" si="214"/>
        <v>900</v>
      </c>
      <c r="BJ56" s="88">
        <f t="shared" si="214"/>
        <v>908.33333333333337</v>
      </c>
      <c r="BK56" s="88">
        <f t="shared" si="214"/>
        <v>916.66666666666663</v>
      </c>
      <c r="BL56" s="88">
        <f t="shared" ref="BL56:BU66" si="215">INDEX($G56:$M56,1,MATCH(BL$6,$G$9:$M$9,0)-1)+(INDEX($G56:$M56,1,MATCH(BL$6,$G$9:$M$9,0))-INDEX($G56:$M56,1,MATCH(BL$6,$G$9:$M$9,0)-1))*(BL$7/12)</f>
        <v>925</v>
      </c>
      <c r="BM56" s="88">
        <f t="shared" si="215"/>
        <v>933.33333333333337</v>
      </c>
      <c r="BN56" s="88">
        <f t="shared" si="215"/>
        <v>941.66666666666663</v>
      </c>
      <c r="BO56" s="88">
        <f t="shared" si="215"/>
        <v>950</v>
      </c>
      <c r="BP56" s="88">
        <f t="shared" si="215"/>
        <v>958.33333333333337</v>
      </c>
      <c r="BQ56" s="88">
        <f t="shared" si="215"/>
        <v>966.66666666666663</v>
      </c>
      <c r="BR56" s="88">
        <f t="shared" si="215"/>
        <v>975</v>
      </c>
      <c r="BS56" s="88">
        <f t="shared" si="215"/>
        <v>983.33333333333337</v>
      </c>
      <c r="BT56" s="88">
        <f t="shared" si="215"/>
        <v>991.66666666666663</v>
      </c>
      <c r="BU56" s="88">
        <f t="shared" si="215"/>
        <v>1000</v>
      </c>
      <c r="BV56" s="88">
        <f t="shared" ref="BV56:CG66" si="216">INDEX($G56:$M56,1,MATCH(BV$6,$G$9:$M$9,0)-1)+(INDEX($G56:$M56,1,MATCH(BV$6,$G$9:$M$9,0))-INDEX($G56:$M56,1,MATCH(BV$6,$G$9:$M$9,0)-1))*(BV$7/12)</f>
        <v>1016.6666666666666</v>
      </c>
      <c r="BW56" s="88">
        <f t="shared" si="216"/>
        <v>1033.3333333333333</v>
      </c>
      <c r="BX56" s="88">
        <f t="shared" si="216"/>
        <v>1050</v>
      </c>
      <c r="BY56" s="88">
        <f t="shared" si="216"/>
        <v>1066.6666666666667</v>
      </c>
      <c r="BZ56" s="88">
        <f t="shared" si="216"/>
        <v>1083.3333333333333</v>
      </c>
      <c r="CA56" s="88">
        <f t="shared" si="216"/>
        <v>1100</v>
      </c>
      <c r="CB56" s="88">
        <f t="shared" si="216"/>
        <v>1116.6666666666667</v>
      </c>
      <c r="CC56" s="88">
        <f t="shared" si="216"/>
        <v>1133.3333333333333</v>
      </c>
      <c r="CD56" s="88">
        <f t="shared" si="216"/>
        <v>1150</v>
      </c>
      <c r="CE56" s="88">
        <f t="shared" si="216"/>
        <v>1166.6666666666667</v>
      </c>
      <c r="CF56" s="88">
        <f t="shared" si="216"/>
        <v>1183.3333333333333</v>
      </c>
      <c r="CG56" s="88">
        <f t="shared" si="216"/>
        <v>1200</v>
      </c>
    </row>
    <row r="57" spans="2:85" x14ac:dyDescent="0.3">
      <c r="B57" s="114" t="s">
        <v>316</v>
      </c>
      <c r="C57" s="222">
        <f>INDEX('Standard COA'!$B$4:$D$108,MATCH(B57,'Standard COA'!$C$4:$C$108,0),1)</f>
        <v>633</v>
      </c>
      <c r="D57" s="81"/>
      <c r="E57" s="128">
        <v>0.15</v>
      </c>
      <c r="F57" s="81"/>
      <c r="G57" s="503">
        <f t="shared" si="206"/>
        <v>410.90666666666669</v>
      </c>
      <c r="H57" s="503">
        <f t="shared" si="207"/>
        <v>1384.4866666666667</v>
      </c>
      <c r="I57" s="129">
        <f t="shared" ref="I57" si="217">ROUND(H57+H57*$E57,-2)</f>
        <v>1600</v>
      </c>
      <c r="J57" s="129">
        <f t="shared" si="209"/>
        <v>1800</v>
      </c>
      <c r="K57" s="129">
        <f t="shared" si="210"/>
        <v>2100</v>
      </c>
      <c r="L57" s="129">
        <f t="shared" si="211"/>
        <v>2400</v>
      </c>
      <c r="M57" s="81"/>
      <c r="N57" s="88">
        <f>SUMIF(IS!$B:$B,'Model P&amp;L'!$B57,IS!D:D)+SUMIF('Cost Allocations'!$B:$B,'Model P&amp;L'!$B57,'Cost Allocations'!C:C)</f>
        <v>818.74</v>
      </c>
      <c r="O57" s="88">
        <f>SUMIF(IS!$B:$B,'Model P&amp;L'!$B57,IS!E:E)+SUMIF('Cost Allocations'!$B:$B,'Model P&amp;L'!$B57,'Cost Allocations'!D:D)</f>
        <v>135</v>
      </c>
      <c r="P57" s="88">
        <f>SUMIF(IS!$B:$B,'Model P&amp;L'!$B57,IS!F:F)+SUMIF('Cost Allocations'!$B:$B,'Model P&amp;L'!$B57,'Cost Allocations'!E:E)</f>
        <v>154.97999999999999</v>
      </c>
      <c r="Q57" s="88">
        <f>SUMIF(IS!$B:$B,'Model P&amp;L'!$B57,IS!G:G)+SUMIF('Cost Allocations'!$B:$B,'Model P&amp;L'!$B57,'Cost Allocations'!F:F)</f>
        <v>344.99</v>
      </c>
      <c r="R57" s="88">
        <f>SUMIF(IS!$B:$B,'Model P&amp;L'!$B57,IS!H:H)+SUMIF('Cost Allocations'!$B:$B,'Model P&amp;L'!$B57,'Cost Allocations'!G:G)</f>
        <v>170</v>
      </c>
      <c r="S57" s="88">
        <f>SUMIF(IS!$B:$B,'Model P&amp;L'!$B57,IS!I:I)+SUMIF('Cost Allocations'!$B:$B,'Model P&amp;L'!$B57,'Cost Allocations'!H:H)</f>
        <v>244.98000000000002</v>
      </c>
      <c r="T57" s="88">
        <f>SUMIF(IS!$B:$B,'Model P&amp;L'!$B57,IS!J:J)+SUMIF('Cost Allocations'!$B:$B,'Model P&amp;L'!$B57,'Cost Allocations'!I:I)</f>
        <v>492.49</v>
      </c>
      <c r="U57" s="88">
        <f>SUMIF(IS!$B:$B,'Model P&amp;L'!$B57,IS!K:K)+SUMIF('Cost Allocations'!$B:$B,'Model P&amp;L'!$B57,'Cost Allocations'!J:J)</f>
        <v>808.5</v>
      </c>
      <c r="V57" s="88">
        <f>SUMIF(IS!$B:$B,'Model P&amp;L'!$B57,IS!L:L)+SUMIF('Cost Allocations'!$B:$B,'Model P&amp;L'!$B57,'Cost Allocations'!K:K)</f>
        <v>328.73</v>
      </c>
      <c r="W57" s="88">
        <f>SUMIF(IS!$B:$B,'Model P&amp;L'!$B57,IS!M:M)+SUMIF('Cost Allocations'!$B:$B,'Model P&amp;L'!$B57,'Cost Allocations'!L:L)</f>
        <v>1044.99</v>
      </c>
      <c r="X57" s="88">
        <f>SUMIF(IS!$B:$B,'Model P&amp;L'!$B57,IS!N:N)+SUMIF('Cost Allocations'!$B:$B,'Model P&amp;L'!$B57,'Cost Allocations'!M:M)</f>
        <v>242.49</v>
      </c>
      <c r="Y57" s="88">
        <f>SUMIF(IS!$B:$B,'Model P&amp;L'!$B57,IS!O:O)+SUMIF('Cost Allocations'!$B:$B,'Model P&amp;L'!$B57,'Cost Allocations'!N:N)</f>
        <v>144.99</v>
      </c>
      <c r="Z57" s="88">
        <f>SUMIF(IS!$B:$B,'Model P&amp;L'!$B57,IS!P:P)+SUMIF('Cost Allocations'!$B:$B,'Model P&amp;L'!$B57,'Cost Allocations'!O:O)</f>
        <v>1485</v>
      </c>
      <c r="AA57" s="88">
        <f>SUMIF(IS!$B:$B,'Model P&amp;L'!$B57,IS!Q:Q)+SUMIF('Cost Allocations'!$B:$B,'Model P&amp;L'!$B57,'Cost Allocations'!P:P)</f>
        <v>173.64</v>
      </c>
      <c r="AB57" s="88">
        <f>SUMIF(IS!$B:$B,'Model P&amp;L'!$B57,IS!R:R)+SUMIF('Cost Allocations'!$B:$B,'Model P&amp;L'!$B57,'Cost Allocations'!Q:Q)</f>
        <v>135</v>
      </c>
      <c r="AC57" s="88">
        <f>SUMIF(IS!$B:$B,'Model P&amp;L'!$B57,IS!S:S)+SUMIF('Cost Allocations'!$B:$B,'Model P&amp;L'!$B57,'Cost Allocations'!R:R)</f>
        <v>335</v>
      </c>
      <c r="AD57" s="88">
        <f>SUMIF(IS!$B:$B,'Model P&amp;L'!$B57,IS!T:T)+SUMIF('Cost Allocations'!$B:$B,'Model P&amp;L'!$B57,'Cost Allocations'!S:S)</f>
        <v>135</v>
      </c>
      <c r="AE57" s="88">
        <f>SUMIF(IS!$B:$B,'Model P&amp;L'!$B57,IS!U:U)+SUMIF('Cost Allocations'!$B:$B,'Model P&amp;L'!$B57,'Cost Allocations'!T:T)</f>
        <v>185</v>
      </c>
      <c r="AF57" s="88">
        <f>SUMIF(IS!$B:$B,'Model P&amp;L'!$B57,IS!V:V)+SUMIF('Cost Allocations'!$B:$B,'Model P&amp;L'!$B57,'Cost Allocations'!U:U)</f>
        <v>1005.82</v>
      </c>
      <c r="AG57" s="88">
        <f>SUMIF(IS!$B:$B,'Model P&amp;L'!$B57,IS!W:W)+SUMIF('Cost Allocations'!$B:$B,'Model P&amp;L'!$B57,'Cost Allocations'!V:V)</f>
        <v>218.4</v>
      </c>
      <c r="AH57" s="88">
        <f>SUMIF(IS!$B:$B,'Model P&amp;L'!$B57,IS!X:X)+SUMIF('Cost Allocations'!$B:$B,'Model P&amp;L'!$B57,'Cost Allocations'!W:W)</f>
        <v>1225.25</v>
      </c>
      <c r="AI57" s="88">
        <f>SUMIF(IS!$B:$B,'Model P&amp;L'!$B57,IS!Y:Y)+SUMIF('Cost Allocations'!$B:$B,'Model P&amp;L'!$B57,'Cost Allocations'!X:X)</f>
        <v>295.75</v>
      </c>
      <c r="AJ57" s="88">
        <f>SUMIF(IS!$B:$B,'Model P&amp;L'!$B57,IS!Z:Z)+SUMIF('Cost Allocations'!$B:$B,'Model P&amp;L'!$B57,'Cost Allocations'!Y:Y)</f>
        <v>5109.99</v>
      </c>
      <c r="AK57" s="88">
        <f>SUMIF(IS!$B:$B,'Model P&amp;L'!$B57,IS!AA:AA)+SUMIF('Cost Allocations'!$B:$B,'Model P&amp;L'!$B57,'Cost Allocations'!Z:Z)</f>
        <v>6309.99</v>
      </c>
      <c r="AL57" s="88">
        <f>SUMIF(IS!$B:$B,'Model P&amp;L'!$B57,IS!AB:AB)+SUMIF('Cost Allocations'!$B:$B,'Model P&amp;L'!$B57,'Cost Allocations'!AA:AA)</f>
        <v>1570</v>
      </c>
      <c r="AM57" s="88">
        <f t="shared" si="212"/>
        <v>1420.4055555555556</v>
      </c>
      <c r="AN57" s="88">
        <f t="shared" si="212"/>
        <v>1438.365</v>
      </c>
      <c r="AO57" s="88">
        <f t="shared" si="212"/>
        <v>1456.3244444444445</v>
      </c>
      <c r="AP57" s="88">
        <f t="shared" si="213"/>
        <v>1474.2838888888889</v>
      </c>
      <c r="AQ57" s="88">
        <f t="shared" si="213"/>
        <v>1492.2433333333333</v>
      </c>
      <c r="AR57" s="88">
        <f t="shared" si="213"/>
        <v>1510.2027777777778</v>
      </c>
      <c r="AS57" s="88">
        <f t="shared" si="213"/>
        <v>1528.1622222222222</v>
      </c>
      <c r="AT57" s="88">
        <f t="shared" si="213"/>
        <v>1546.1216666666667</v>
      </c>
      <c r="AU57" s="88">
        <f t="shared" si="213"/>
        <v>1564.0811111111111</v>
      </c>
      <c r="AV57" s="88">
        <f t="shared" si="213"/>
        <v>1582.0405555555556</v>
      </c>
      <c r="AW57" s="88">
        <f t="shared" si="213"/>
        <v>1600</v>
      </c>
      <c r="AX57" s="88">
        <f t="shared" si="213"/>
        <v>1616.6666666666667</v>
      </c>
      <c r="AY57" s="88">
        <f t="shared" si="213"/>
        <v>1633.3333333333333</v>
      </c>
      <c r="AZ57" s="88">
        <f t="shared" si="213"/>
        <v>1650</v>
      </c>
      <c r="BA57" s="88">
        <f t="shared" si="213"/>
        <v>1666.6666666666667</v>
      </c>
      <c r="BB57" s="88">
        <f t="shared" si="214"/>
        <v>1683.3333333333333</v>
      </c>
      <c r="BC57" s="88">
        <f t="shared" si="214"/>
        <v>1700</v>
      </c>
      <c r="BD57" s="88">
        <f t="shared" si="214"/>
        <v>1716.6666666666667</v>
      </c>
      <c r="BE57" s="88">
        <f t="shared" si="214"/>
        <v>1733.3333333333333</v>
      </c>
      <c r="BF57" s="88">
        <f t="shared" si="214"/>
        <v>1750</v>
      </c>
      <c r="BG57" s="88">
        <f t="shared" si="214"/>
        <v>1766.6666666666667</v>
      </c>
      <c r="BH57" s="88">
        <f t="shared" si="214"/>
        <v>1783.3333333333333</v>
      </c>
      <c r="BI57" s="88">
        <f t="shared" si="214"/>
        <v>1800</v>
      </c>
      <c r="BJ57" s="88">
        <f t="shared" si="214"/>
        <v>1825</v>
      </c>
      <c r="BK57" s="88">
        <f t="shared" si="214"/>
        <v>1850</v>
      </c>
      <c r="BL57" s="88">
        <f t="shared" si="215"/>
        <v>1875</v>
      </c>
      <c r="BM57" s="88">
        <f t="shared" si="215"/>
        <v>1900</v>
      </c>
      <c r="BN57" s="88">
        <f t="shared" si="215"/>
        <v>1925</v>
      </c>
      <c r="BO57" s="88">
        <f t="shared" si="215"/>
        <v>1950</v>
      </c>
      <c r="BP57" s="88">
        <f t="shared" si="215"/>
        <v>1975</v>
      </c>
      <c r="BQ57" s="88">
        <f t="shared" si="215"/>
        <v>2000</v>
      </c>
      <c r="BR57" s="88">
        <f t="shared" si="215"/>
        <v>2025</v>
      </c>
      <c r="BS57" s="88">
        <f t="shared" si="215"/>
        <v>2050</v>
      </c>
      <c r="BT57" s="88">
        <f t="shared" si="215"/>
        <v>2075</v>
      </c>
      <c r="BU57" s="88">
        <f t="shared" si="215"/>
        <v>2100</v>
      </c>
      <c r="BV57" s="88">
        <f t="shared" si="216"/>
        <v>2125</v>
      </c>
      <c r="BW57" s="88">
        <f t="shared" si="216"/>
        <v>2150</v>
      </c>
      <c r="BX57" s="88">
        <f t="shared" si="216"/>
        <v>2175</v>
      </c>
      <c r="BY57" s="88">
        <f t="shared" si="216"/>
        <v>2200</v>
      </c>
      <c r="BZ57" s="88">
        <f t="shared" si="216"/>
        <v>2225</v>
      </c>
      <c r="CA57" s="88">
        <f t="shared" si="216"/>
        <v>2250</v>
      </c>
      <c r="CB57" s="88">
        <f t="shared" si="216"/>
        <v>2275</v>
      </c>
      <c r="CC57" s="88">
        <f t="shared" si="216"/>
        <v>2300</v>
      </c>
      <c r="CD57" s="88">
        <f t="shared" si="216"/>
        <v>2325</v>
      </c>
      <c r="CE57" s="88">
        <f t="shared" si="216"/>
        <v>2350</v>
      </c>
      <c r="CF57" s="88">
        <f t="shared" si="216"/>
        <v>2375</v>
      </c>
      <c r="CG57" s="88">
        <f t="shared" si="216"/>
        <v>2400</v>
      </c>
    </row>
    <row r="58" spans="2:85" x14ac:dyDescent="0.3">
      <c r="B58" s="114" t="s">
        <v>317</v>
      </c>
      <c r="C58" s="222">
        <f>INDEX('Standard COA'!$B$4:$D$108,MATCH(B58,'Standard COA'!$C$4:$C$108,0),1)</f>
        <v>634</v>
      </c>
      <c r="D58" s="81"/>
      <c r="E58" s="128">
        <v>0.15</v>
      </c>
      <c r="F58" s="81"/>
      <c r="G58" s="503">
        <f t="shared" si="206"/>
        <v>1408.3716666666667</v>
      </c>
      <c r="H58" s="503">
        <f t="shared" si="207"/>
        <v>5715.163333333333</v>
      </c>
      <c r="I58" s="129">
        <f t="shared" ref="I58" si="218">ROUND(H58+H58*$E58,-2)</f>
        <v>6600</v>
      </c>
      <c r="J58" s="129">
        <f t="shared" si="209"/>
        <v>7600</v>
      </c>
      <c r="K58" s="129">
        <f t="shared" si="210"/>
        <v>8700</v>
      </c>
      <c r="L58" s="129">
        <f t="shared" si="211"/>
        <v>10000</v>
      </c>
      <c r="M58" s="81"/>
      <c r="N58" s="88">
        <f>SUMIF(IS!$B:$B,'Model P&amp;L'!$B58,IS!D:D)+SUMIF('Cost Allocations'!$B:$B,'Model P&amp;L'!$B58,'Cost Allocations'!C:C)</f>
        <v>526.91666666666674</v>
      </c>
      <c r="O58" s="88">
        <f>SUMIF(IS!$B:$B,'Model P&amp;L'!$B58,IS!E:E)+SUMIF('Cost Allocations'!$B:$B,'Model P&amp;L'!$B58,'Cost Allocations'!D:D)</f>
        <v>377.62333333333333</v>
      </c>
      <c r="P58" s="88">
        <f>SUMIF(IS!$B:$B,'Model P&amp;L'!$B58,IS!F:F)+SUMIF('Cost Allocations'!$B:$B,'Model P&amp;L'!$B58,'Cost Allocations'!E:E)</f>
        <v>1242.6466666666665</v>
      </c>
      <c r="Q58" s="88">
        <f>SUMIF(IS!$B:$B,'Model P&amp;L'!$B58,IS!G:G)+SUMIF('Cost Allocations'!$B:$B,'Model P&amp;L'!$B58,'Cost Allocations'!F:F)</f>
        <v>518.58666666666659</v>
      </c>
      <c r="R58" s="88">
        <f>SUMIF(IS!$B:$B,'Model P&amp;L'!$B58,IS!H:H)+SUMIF('Cost Allocations'!$B:$B,'Model P&amp;L'!$B58,'Cost Allocations'!G:G)</f>
        <v>595.42000000000007</v>
      </c>
      <c r="S58" s="88">
        <f>SUMIF(IS!$B:$B,'Model P&amp;L'!$B58,IS!I:I)+SUMIF('Cost Allocations'!$B:$B,'Model P&amp;L'!$B58,'Cost Allocations'!H:H)</f>
        <v>705.36000000000013</v>
      </c>
      <c r="T58" s="88">
        <f>SUMIF(IS!$B:$B,'Model P&amp;L'!$B58,IS!J:J)+SUMIF('Cost Allocations'!$B:$B,'Model P&amp;L'!$B58,'Cost Allocations'!I:I)</f>
        <v>1225.8566666666666</v>
      </c>
      <c r="U58" s="88">
        <f>SUMIF(IS!$B:$B,'Model P&amp;L'!$B58,IS!K:K)+SUMIF('Cost Allocations'!$B:$B,'Model P&amp;L'!$B58,'Cost Allocations'!J:J)</f>
        <v>1378.7666666666669</v>
      </c>
      <c r="V58" s="88">
        <f>SUMIF(IS!$B:$B,'Model P&amp;L'!$B58,IS!L:L)+SUMIF('Cost Allocations'!$B:$B,'Model P&amp;L'!$B58,'Cost Allocations'!K:K)</f>
        <v>2946.6566666666668</v>
      </c>
      <c r="W58" s="88">
        <f>SUMIF(IS!$B:$B,'Model P&amp;L'!$B58,IS!M:M)+SUMIF('Cost Allocations'!$B:$B,'Model P&amp;L'!$B58,'Cost Allocations'!L:L)</f>
        <v>2030.3533333333332</v>
      </c>
      <c r="X58" s="88">
        <f>SUMIF(IS!$B:$B,'Model P&amp;L'!$B58,IS!N:N)+SUMIF('Cost Allocations'!$B:$B,'Model P&amp;L'!$B58,'Cost Allocations'!M:M)</f>
        <v>1952.5700000000002</v>
      </c>
      <c r="Y58" s="88">
        <f>SUMIF(IS!$B:$B,'Model P&amp;L'!$B58,IS!O:O)+SUMIF('Cost Allocations'!$B:$B,'Model P&amp;L'!$B58,'Cost Allocations'!N:N)</f>
        <v>3399.7033333333338</v>
      </c>
      <c r="Z58" s="88">
        <f>SUMIF(IS!$B:$B,'Model P&amp;L'!$B58,IS!P:P)+SUMIF('Cost Allocations'!$B:$B,'Model P&amp;L'!$B58,'Cost Allocations'!O:O)</f>
        <v>4149.0566666666664</v>
      </c>
      <c r="AA58" s="88">
        <f>SUMIF(IS!$B:$B,'Model P&amp;L'!$B58,IS!Q:Q)+SUMIF('Cost Allocations'!$B:$B,'Model P&amp;L'!$B58,'Cost Allocations'!P:P)</f>
        <v>2053.56</v>
      </c>
      <c r="AB58" s="88">
        <f>SUMIF(IS!$B:$B,'Model P&amp;L'!$B58,IS!R:R)+SUMIF('Cost Allocations'!$B:$B,'Model P&amp;L'!$B58,'Cost Allocations'!Q:Q)</f>
        <v>2180.88</v>
      </c>
      <c r="AC58" s="88">
        <f>SUMIF(IS!$B:$B,'Model P&amp;L'!$B58,IS!S:S)+SUMIF('Cost Allocations'!$B:$B,'Model P&amp;L'!$B58,'Cost Allocations'!R:R)</f>
        <v>4002.416666666667</v>
      </c>
      <c r="AD58" s="88">
        <f>SUMIF(IS!$B:$B,'Model P&amp;L'!$B58,IS!T:T)+SUMIF('Cost Allocations'!$B:$B,'Model P&amp;L'!$B58,'Cost Allocations'!S:S)</f>
        <v>2549.02</v>
      </c>
      <c r="AE58" s="88">
        <f>SUMIF(IS!$B:$B,'Model P&amp;L'!$B58,IS!U:U)+SUMIF('Cost Allocations'!$B:$B,'Model P&amp;L'!$B58,'Cost Allocations'!T:T)</f>
        <v>4883.4433333333345</v>
      </c>
      <c r="AF58" s="88">
        <f>SUMIF(IS!$B:$B,'Model P&amp;L'!$B58,IS!V:V)+SUMIF('Cost Allocations'!$B:$B,'Model P&amp;L'!$B58,'Cost Allocations'!U:U)</f>
        <v>18524.806666666667</v>
      </c>
      <c r="AG58" s="88">
        <f>SUMIF(IS!$B:$B,'Model P&amp;L'!$B58,IS!W:W)+SUMIF('Cost Allocations'!$B:$B,'Model P&amp;L'!$B58,'Cost Allocations'!V:V)</f>
        <v>5564.4566666666678</v>
      </c>
      <c r="AH58" s="88">
        <f>SUMIF(IS!$B:$B,'Model P&amp;L'!$B58,IS!X:X)+SUMIF('Cost Allocations'!$B:$B,'Model P&amp;L'!$B58,'Cost Allocations'!W:W)</f>
        <v>3931.9266666666667</v>
      </c>
      <c r="AI58" s="88">
        <f>SUMIF(IS!$B:$B,'Model P&amp;L'!$B58,IS!Y:Y)+SUMIF('Cost Allocations'!$B:$B,'Model P&amp;L'!$B58,'Cost Allocations'!X:X)</f>
        <v>3555.7933333333335</v>
      </c>
      <c r="AJ58" s="88">
        <f>SUMIF(IS!$B:$B,'Model P&amp;L'!$B58,IS!Z:Z)+SUMIF('Cost Allocations'!$B:$B,'Model P&amp;L'!$B58,'Cost Allocations'!Y:Y)</f>
        <v>14327.303333333333</v>
      </c>
      <c r="AK58" s="88">
        <f>SUMIF(IS!$B:$B,'Model P&amp;L'!$B58,IS!AA:AA)+SUMIF('Cost Allocations'!$B:$B,'Model P&amp;L'!$B58,'Cost Allocations'!Z:Z)</f>
        <v>2859.2966666666662</v>
      </c>
      <c r="AL58" s="88">
        <f>SUMIF(IS!$B:$B,'Model P&amp;L'!$B58,IS!AB:AB)+SUMIF('Cost Allocations'!$B:$B,'Model P&amp;L'!$B58,'Cost Allocations'!AA:AA)</f>
        <v>4896.75</v>
      </c>
      <c r="AM58" s="88">
        <f t="shared" si="212"/>
        <v>5862.6361111111109</v>
      </c>
      <c r="AN58" s="88">
        <f t="shared" si="212"/>
        <v>5936.3724999999995</v>
      </c>
      <c r="AO58" s="88">
        <f t="shared" si="212"/>
        <v>6010.1088888888889</v>
      </c>
      <c r="AP58" s="88">
        <f t="shared" si="213"/>
        <v>6083.8452777777775</v>
      </c>
      <c r="AQ58" s="88">
        <f t="shared" si="213"/>
        <v>6157.5816666666669</v>
      </c>
      <c r="AR58" s="88">
        <f t="shared" si="213"/>
        <v>6231.3180555555555</v>
      </c>
      <c r="AS58" s="88">
        <f t="shared" si="213"/>
        <v>6305.054444444444</v>
      </c>
      <c r="AT58" s="88">
        <f t="shared" si="213"/>
        <v>6378.7908333333335</v>
      </c>
      <c r="AU58" s="88">
        <f t="shared" si="213"/>
        <v>6452.527222222222</v>
      </c>
      <c r="AV58" s="88">
        <f t="shared" si="213"/>
        <v>6526.2636111111115</v>
      </c>
      <c r="AW58" s="88">
        <f t="shared" si="213"/>
        <v>6600</v>
      </c>
      <c r="AX58" s="88">
        <f t="shared" si="213"/>
        <v>6683.333333333333</v>
      </c>
      <c r="AY58" s="88">
        <f t="shared" si="213"/>
        <v>6766.666666666667</v>
      </c>
      <c r="AZ58" s="88">
        <f t="shared" si="213"/>
        <v>6850</v>
      </c>
      <c r="BA58" s="88">
        <f t="shared" si="213"/>
        <v>6933.333333333333</v>
      </c>
      <c r="BB58" s="88">
        <f t="shared" si="214"/>
        <v>7016.666666666667</v>
      </c>
      <c r="BC58" s="88">
        <f t="shared" si="214"/>
        <v>7100</v>
      </c>
      <c r="BD58" s="88">
        <f t="shared" si="214"/>
        <v>7183.333333333333</v>
      </c>
      <c r="BE58" s="88">
        <f t="shared" si="214"/>
        <v>7266.666666666667</v>
      </c>
      <c r="BF58" s="88">
        <f t="shared" si="214"/>
        <v>7350</v>
      </c>
      <c r="BG58" s="88">
        <f t="shared" si="214"/>
        <v>7433.333333333333</v>
      </c>
      <c r="BH58" s="88">
        <f t="shared" si="214"/>
        <v>7516.666666666667</v>
      </c>
      <c r="BI58" s="88">
        <f t="shared" si="214"/>
        <v>7600</v>
      </c>
      <c r="BJ58" s="88">
        <f t="shared" si="214"/>
        <v>7691.666666666667</v>
      </c>
      <c r="BK58" s="88">
        <f t="shared" si="214"/>
        <v>7783.333333333333</v>
      </c>
      <c r="BL58" s="88">
        <f t="shared" si="215"/>
        <v>7875</v>
      </c>
      <c r="BM58" s="88">
        <f t="shared" si="215"/>
        <v>7966.666666666667</v>
      </c>
      <c r="BN58" s="88">
        <f t="shared" si="215"/>
        <v>8058.333333333333</v>
      </c>
      <c r="BO58" s="88">
        <f t="shared" si="215"/>
        <v>8150</v>
      </c>
      <c r="BP58" s="88">
        <f t="shared" si="215"/>
        <v>8241.6666666666661</v>
      </c>
      <c r="BQ58" s="88">
        <f t="shared" si="215"/>
        <v>8333.3333333333339</v>
      </c>
      <c r="BR58" s="88">
        <f t="shared" si="215"/>
        <v>8425</v>
      </c>
      <c r="BS58" s="88">
        <f t="shared" si="215"/>
        <v>8516.6666666666661</v>
      </c>
      <c r="BT58" s="88">
        <f t="shared" si="215"/>
        <v>8608.3333333333339</v>
      </c>
      <c r="BU58" s="88">
        <f t="shared" si="215"/>
        <v>8700</v>
      </c>
      <c r="BV58" s="88">
        <f t="shared" si="216"/>
        <v>8808.3333333333339</v>
      </c>
      <c r="BW58" s="88">
        <f t="shared" si="216"/>
        <v>8916.6666666666661</v>
      </c>
      <c r="BX58" s="88">
        <f t="shared" si="216"/>
        <v>9025</v>
      </c>
      <c r="BY58" s="88">
        <f t="shared" si="216"/>
        <v>9133.3333333333339</v>
      </c>
      <c r="BZ58" s="88">
        <f t="shared" si="216"/>
        <v>9241.6666666666661</v>
      </c>
      <c r="CA58" s="88">
        <f t="shared" si="216"/>
        <v>9350</v>
      </c>
      <c r="CB58" s="88">
        <f t="shared" si="216"/>
        <v>9458.3333333333339</v>
      </c>
      <c r="CC58" s="88">
        <f t="shared" si="216"/>
        <v>9566.6666666666661</v>
      </c>
      <c r="CD58" s="88">
        <f t="shared" si="216"/>
        <v>9675</v>
      </c>
      <c r="CE58" s="88">
        <f t="shared" si="216"/>
        <v>9783.3333333333339</v>
      </c>
      <c r="CF58" s="88">
        <f t="shared" si="216"/>
        <v>9891.6666666666661</v>
      </c>
      <c r="CG58" s="88">
        <f t="shared" si="216"/>
        <v>10000</v>
      </c>
    </row>
    <row r="59" spans="2:85" x14ac:dyDescent="0.3">
      <c r="B59" s="114" t="s">
        <v>318</v>
      </c>
      <c r="C59" s="222">
        <f>INDEX('Standard COA'!$B$4:$D$108,MATCH(B59,'Standard COA'!$C$4:$C$108,0),1)</f>
        <v>635</v>
      </c>
      <c r="D59" s="81"/>
      <c r="E59" s="128">
        <v>0.05</v>
      </c>
      <c r="F59" s="81"/>
      <c r="G59" s="503">
        <f t="shared" si="206"/>
        <v>12.541666666666666</v>
      </c>
      <c r="H59" s="503">
        <f t="shared" si="207"/>
        <v>1197.5116666666665</v>
      </c>
      <c r="I59" s="129">
        <f t="shared" ref="I59" si="219">ROUND(H59+H59*$E59,-2)</f>
        <v>1300</v>
      </c>
      <c r="J59" s="129">
        <f t="shared" si="209"/>
        <v>1400</v>
      </c>
      <c r="K59" s="129">
        <f t="shared" si="210"/>
        <v>1500</v>
      </c>
      <c r="L59" s="129">
        <f t="shared" si="211"/>
        <v>1600</v>
      </c>
      <c r="M59" s="81"/>
      <c r="N59" s="88">
        <f>SUMIF(IS!$B:$B,'Model P&amp;L'!$B59,IS!D:D)+SUMIF('Cost Allocations'!$B:$B,'Model P&amp;L'!$B59,'Cost Allocations'!C:C)</f>
        <v>0</v>
      </c>
      <c r="O59" s="88">
        <f>SUMIF(IS!$B:$B,'Model P&amp;L'!$B59,IS!E:E)+SUMIF('Cost Allocations'!$B:$B,'Model P&amp;L'!$B59,'Cost Allocations'!D:D)</f>
        <v>0</v>
      </c>
      <c r="P59" s="88">
        <f>SUMIF(IS!$B:$B,'Model P&amp;L'!$B59,IS!F:F)+SUMIF('Cost Allocations'!$B:$B,'Model P&amp;L'!$B59,'Cost Allocations'!E:E)</f>
        <v>0</v>
      </c>
      <c r="Q59" s="88">
        <f>SUMIF(IS!$B:$B,'Model P&amp;L'!$B59,IS!G:G)+SUMIF('Cost Allocations'!$B:$B,'Model P&amp;L'!$B59,'Cost Allocations'!F:F)</f>
        <v>97.5</v>
      </c>
      <c r="R59" s="88">
        <f>SUMIF(IS!$B:$B,'Model P&amp;L'!$B59,IS!H:H)+SUMIF('Cost Allocations'!$B:$B,'Model P&amp;L'!$B59,'Cost Allocations'!G:G)</f>
        <v>46</v>
      </c>
      <c r="S59" s="88">
        <f>SUMIF(IS!$B:$B,'Model P&amp;L'!$B59,IS!I:I)+SUMIF('Cost Allocations'!$B:$B,'Model P&amp;L'!$B59,'Cost Allocations'!H:H)</f>
        <v>7</v>
      </c>
      <c r="T59" s="88">
        <f>SUMIF(IS!$B:$B,'Model P&amp;L'!$B59,IS!J:J)+SUMIF('Cost Allocations'!$B:$B,'Model P&amp;L'!$B59,'Cost Allocations'!I:I)</f>
        <v>0</v>
      </c>
      <c r="U59" s="88">
        <f>SUMIF(IS!$B:$B,'Model P&amp;L'!$B59,IS!K:K)+SUMIF('Cost Allocations'!$B:$B,'Model P&amp;L'!$B59,'Cost Allocations'!J:J)</f>
        <v>0</v>
      </c>
      <c r="V59" s="88">
        <f>SUMIF(IS!$B:$B,'Model P&amp;L'!$B59,IS!L:L)+SUMIF('Cost Allocations'!$B:$B,'Model P&amp;L'!$B59,'Cost Allocations'!K:K)</f>
        <v>0</v>
      </c>
      <c r="W59" s="88">
        <f>SUMIF(IS!$B:$B,'Model P&amp;L'!$B59,IS!M:M)+SUMIF('Cost Allocations'!$B:$B,'Model P&amp;L'!$B59,'Cost Allocations'!L:L)</f>
        <v>0</v>
      </c>
      <c r="X59" s="88">
        <f>SUMIF(IS!$B:$B,'Model P&amp;L'!$B59,IS!N:N)+SUMIF('Cost Allocations'!$B:$B,'Model P&amp;L'!$B59,'Cost Allocations'!M:M)</f>
        <v>0</v>
      </c>
      <c r="Y59" s="88">
        <f>SUMIF(IS!$B:$B,'Model P&amp;L'!$B59,IS!O:O)+SUMIF('Cost Allocations'!$B:$B,'Model P&amp;L'!$B59,'Cost Allocations'!N:N)</f>
        <v>0</v>
      </c>
      <c r="Z59" s="88">
        <f>SUMIF(IS!$B:$B,'Model P&amp;L'!$B59,IS!P:P)+SUMIF('Cost Allocations'!$B:$B,'Model P&amp;L'!$B59,'Cost Allocations'!O:O)</f>
        <v>46.720000000000255</v>
      </c>
      <c r="AA59" s="88">
        <f>SUMIF(IS!$B:$B,'Model P&amp;L'!$B59,IS!Q:Q)+SUMIF('Cost Allocations'!$B:$B,'Model P&amp;L'!$B59,'Cost Allocations'!P:P)</f>
        <v>11</v>
      </c>
      <c r="AB59" s="88">
        <f>SUMIF(IS!$B:$B,'Model P&amp;L'!$B59,IS!R:R)+SUMIF('Cost Allocations'!$B:$B,'Model P&amp;L'!$B59,'Cost Allocations'!Q:Q)</f>
        <v>0</v>
      </c>
      <c r="AC59" s="88">
        <f>SUMIF(IS!$B:$B,'Model P&amp;L'!$B59,IS!S:S)+SUMIF('Cost Allocations'!$B:$B,'Model P&amp;L'!$B59,'Cost Allocations'!R:R)</f>
        <v>0</v>
      </c>
      <c r="AD59" s="88">
        <f>SUMIF(IS!$B:$B,'Model P&amp;L'!$B59,IS!T:T)+SUMIF('Cost Allocations'!$B:$B,'Model P&amp;L'!$B59,'Cost Allocations'!S:S)</f>
        <v>0</v>
      </c>
      <c r="AE59" s="88">
        <f>SUMIF(IS!$B:$B,'Model P&amp;L'!$B59,IS!U:U)+SUMIF('Cost Allocations'!$B:$B,'Model P&amp;L'!$B59,'Cost Allocations'!T:T)</f>
        <v>0</v>
      </c>
      <c r="AF59" s="88">
        <f>SUMIF(IS!$B:$B,'Model P&amp;L'!$B59,IS!V:V)+SUMIF('Cost Allocations'!$B:$B,'Model P&amp;L'!$B59,'Cost Allocations'!U:U)</f>
        <v>42</v>
      </c>
      <c r="AG59" s="88">
        <f>SUMIF(IS!$B:$B,'Model P&amp;L'!$B59,IS!W:W)+SUMIF('Cost Allocations'!$B:$B,'Model P&amp;L'!$B59,'Cost Allocations'!V:V)</f>
        <v>87.920000000000073</v>
      </c>
      <c r="AH59" s="88">
        <f>SUMIF(IS!$B:$B,'Model P&amp;L'!$B59,IS!X:X)+SUMIF('Cost Allocations'!$B:$B,'Model P&amp;L'!$B59,'Cost Allocations'!W:W)</f>
        <v>1800</v>
      </c>
      <c r="AI59" s="88">
        <f>SUMIF(IS!$B:$B,'Model P&amp;L'!$B59,IS!Y:Y)+SUMIF('Cost Allocations'!$B:$B,'Model P&amp;L'!$B59,'Cost Allocations'!X:X)</f>
        <v>200</v>
      </c>
      <c r="AJ59" s="88">
        <f>SUMIF(IS!$B:$B,'Model P&amp;L'!$B59,IS!Z:Z)+SUMIF('Cost Allocations'!$B:$B,'Model P&amp;L'!$B59,'Cost Allocations'!Y:Y)</f>
        <v>10000</v>
      </c>
      <c r="AK59" s="88">
        <f>SUMIF(IS!$B:$B,'Model P&amp;L'!$B59,IS!AA:AA)+SUMIF('Cost Allocations'!$B:$B,'Model P&amp;L'!$B59,'Cost Allocations'!Z:Z)</f>
        <v>2182.5</v>
      </c>
      <c r="AL59" s="88">
        <f>SUMIF(IS!$B:$B,'Model P&amp;L'!$B59,IS!AB:AB)+SUMIF('Cost Allocations'!$B:$B,'Model P&amp;L'!$B59,'Cost Allocations'!AA:AA)</f>
        <v>6905.44</v>
      </c>
      <c r="AM59" s="88">
        <f t="shared" si="212"/>
        <v>1214.5930555555556</v>
      </c>
      <c r="AN59" s="88">
        <f t="shared" si="212"/>
        <v>1223.13375</v>
      </c>
      <c r="AO59" s="88">
        <f t="shared" si="212"/>
        <v>1231.6744444444444</v>
      </c>
      <c r="AP59" s="88">
        <f t="shared" si="213"/>
        <v>1240.2151388888888</v>
      </c>
      <c r="AQ59" s="88">
        <f t="shared" si="213"/>
        <v>1248.7558333333332</v>
      </c>
      <c r="AR59" s="88">
        <f t="shared" si="213"/>
        <v>1257.2965277777778</v>
      </c>
      <c r="AS59" s="88">
        <f t="shared" si="213"/>
        <v>1265.8372222222222</v>
      </c>
      <c r="AT59" s="88">
        <f t="shared" si="213"/>
        <v>1274.3779166666666</v>
      </c>
      <c r="AU59" s="88">
        <f t="shared" si="213"/>
        <v>1282.9186111111112</v>
      </c>
      <c r="AV59" s="88">
        <f t="shared" si="213"/>
        <v>1291.4593055555556</v>
      </c>
      <c r="AW59" s="88">
        <f t="shared" si="213"/>
        <v>1300</v>
      </c>
      <c r="AX59" s="88">
        <f t="shared" si="213"/>
        <v>1308.3333333333333</v>
      </c>
      <c r="AY59" s="88">
        <f t="shared" si="213"/>
        <v>1316.6666666666667</v>
      </c>
      <c r="AZ59" s="88">
        <f t="shared" si="213"/>
        <v>1325</v>
      </c>
      <c r="BA59" s="88">
        <f t="shared" si="213"/>
        <v>1333.3333333333333</v>
      </c>
      <c r="BB59" s="88">
        <f t="shared" si="214"/>
        <v>1341.6666666666667</v>
      </c>
      <c r="BC59" s="88">
        <f t="shared" si="214"/>
        <v>1350</v>
      </c>
      <c r="BD59" s="88">
        <f t="shared" si="214"/>
        <v>1358.3333333333333</v>
      </c>
      <c r="BE59" s="88">
        <f t="shared" si="214"/>
        <v>1366.6666666666667</v>
      </c>
      <c r="BF59" s="88">
        <f t="shared" si="214"/>
        <v>1375</v>
      </c>
      <c r="BG59" s="88">
        <f t="shared" si="214"/>
        <v>1383.3333333333333</v>
      </c>
      <c r="BH59" s="88">
        <f t="shared" si="214"/>
        <v>1391.6666666666667</v>
      </c>
      <c r="BI59" s="88">
        <f t="shared" si="214"/>
        <v>1400</v>
      </c>
      <c r="BJ59" s="88">
        <f t="shared" si="214"/>
        <v>1408.3333333333333</v>
      </c>
      <c r="BK59" s="88">
        <f t="shared" si="214"/>
        <v>1416.6666666666667</v>
      </c>
      <c r="BL59" s="88">
        <f t="shared" si="215"/>
        <v>1425</v>
      </c>
      <c r="BM59" s="88">
        <f t="shared" si="215"/>
        <v>1433.3333333333333</v>
      </c>
      <c r="BN59" s="88">
        <f t="shared" si="215"/>
        <v>1441.6666666666667</v>
      </c>
      <c r="BO59" s="88">
        <f t="shared" si="215"/>
        <v>1450</v>
      </c>
      <c r="BP59" s="88">
        <f t="shared" si="215"/>
        <v>1458.3333333333333</v>
      </c>
      <c r="BQ59" s="88">
        <f t="shared" si="215"/>
        <v>1466.6666666666667</v>
      </c>
      <c r="BR59" s="88">
        <f t="shared" si="215"/>
        <v>1475</v>
      </c>
      <c r="BS59" s="88">
        <f t="shared" si="215"/>
        <v>1483.3333333333333</v>
      </c>
      <c r="BT59" s="88">
        <f t="shared" si="215"/>
        <v>1491.6666666666667</v>
      </c>
      <c r="BU59" s="88">
        <f t="shared" si="215"/>
        <v>1500</v>
      </c>
      <c r="BV59" s="88">
        <f t="shared" si="216"/>
        <v>1508.3333333333333</v>
      </c>
      <c r="BW59" s="88">
        <f t="shared" si="216"/>
        <v>1516.6666666666667</v>
      </c>
      <c r="BX59" s="88">
        <f t="shared" si="216"/>
        <v>1525</v>
      </c>
      <c r="BY59" s="88">
        <f t="shared" si="216"/>
        <v>1533.3333333333333</v>
      </c>
      <c r="BZ59" s="88">
        <f t="shared" si="216"/>
        <v>1541.6666666666667</v>
      </c>
      <c r="CA59" s="88">
        <f t="shared" si="216"/>
        <v>1550</v>
      </c>
      <c r="CB59" s="88">
        <f t="shared" si="216"/>
        <v>1558.3333333333333</v>
      </c>
      <c r="CC59" s="88">
        <f t="shared" si="216"/>
        <v>1566.6666666666667</v>
      </c>
      <c r="CD59" s="88">
        <f t="shared" si="216"/>
        <v>1575</v>
      </c>
      <c r="CE59" s="88">
        <f t="shared" si="216"/>
        <v>1583.3333333333333</v>
      </c>
      <c r="CF59" s="88">
        <f t="shared" si="216"/>
        <v>1591.6666666666667</v>
      </c>
      <c r="CG59" s="88">
        <f t="shared" si="216"/>
        <v>1600</v>
      </c>
    </row>
    <row r="60" spans="2:85" x14ac:dyDescent="0.3">
      <c r="B60" s="114" t="s">
        <v>319</v>
      </c>
      <c r="C60" s="222">
        <f>INDEX('Standard COA'!$B$4:$D$108,MATCH(B60,'Standard COA'!$C$4:$C$108,0),1)</f>
        <v>636</v>
      </c>
      <c r="D60" s="81"/>
      <c r="E60" s="128">
        <v>0.2</v>
      </c>
      <c r="F60" s="81"/>
      <c r="G60" s="503">
        <f t="shared" si="206"/>
        <v>1679.7616666666665</v>
      </c>
      <c r="H60" s="503">
        <f t="shared" si="207"/>
        <v>4866.9583333333339</v>
      </c>
      <c r="I60" s="129">
        <f t="shared" ref="I60" si="220">ROUND(H60+H60*$E60,-2)</f>
        <v>5800</v>
      </c>
      <c r="J60" s="129">
        <f t="shared" si="209"/>
        <v>7000</v>
      </c>
      <c r="K60" s="129">
        <f t="shared" si="210"/>
        <v>8400</v>
      </c>
      <c r="L60" s="129">
        <f t="shared" si="211"/>
        <v>10100</v>
      </c>
      <c r="M60" s="81"/>
      <c r="N60" s="88">
        <f>SUMIF(IS!$B:$B,'Model P&amp;L'!$B60,IS!D:D)+SUMIF('Cost Allocations'!$B:$B,'Model P&amp;L'!$B60,'Cost Allocations'!C:C)</f>
        <v>4743.87</v>
      </c>
      <c r="O60" s="88">
        <f>SUMIF(IS!$B:$B,'Model P&amp;L'!$B60,IS!E:E)+SUMIF('Cost Allocations'!$B:$B,'Model P&amp;L'!$B60,'Cost Allocations'!D:D)</f>
        <v>0</v>
      </c>
      <c r="P60" s="88">
        <f>SUMIF(IS!$B:$B,'Model P&amp;L'!$B60,IS!F:F)+SUMIF('Cost Allocations'!$B:$B,'Model P&amp;L'!$B60,'Cost Allocations'!E:E)</f>
        <v>1928.13</v>
      </c>
      <c r="Q60" s="88">
        <f>SUMIF(IS!$B:$B,'Model P&amp;L'!$B60,IS!G:G)+SUMIF('Cost Allocations'!$B:$B,'Model P&amp;L'!$B60,'Cost Allocations'!F:F)</f>
        <v>2200</v>
      </c>
      <c r="R60" s="88">
        <f>SUMIF(IS!$B:$B,'Model P&amp;L'!$B60,IS!H:H)+SUMIF('Cost Allocations'!$B:$B,'Model P&amp;L'!$B60,'Cost Allocations'!G:G)</f>
        <v>2212</v>
      </c>
      <c r="S60" s="88">
        <f>SUMIF(IS!$B:$B,'Model P&amp;L'!$B60,IS!I:I)+SUMIF('Cost Allocations'!$B:$B,'Model P&amp;L'!$B60,'Cost Allocations'!H:H)</f>
        <v>0</v>
      </c>
      <c r="T60" s="88">
        <f>SUMIF(IS!$B:$B,'Model P&amp;L'!$B60,IS!J:J)+SUMIF('Cost Allocations'!$B:$B,'Model P&amp;L'!$B60,'Cost Allocations'!I:I)</f>
        <v>4426.34</v>
      </c>
      <c r="U60" s="88">
        <f>SUMIF(IS!$B:$B,'Model P&amp;L'!$B60,IS!K:K)+SUMIF('Cost Allocations'!$B:$B,'Model P&amp;L'!$B60,'Cost Allocations'!J:J)</f>
        <v>2336.5</v>
      </c>
      <c r="V60" s="88">
        <f>SUMIF(IS!$B:$B,'Model P&amp;L'!$B60,IS!L:L)+SUMIF('Cost Allocations'!$B:$B,'Model P&amp;L'!$B60,'Cost Allocations'!K:K)</f>
        <v>73.48</v>
      </c>
      <c r="W60" s="88">
        <f>SUMIF(IS!$B:$B,'Model P&amp;L'!$B60,IS!M:M)+SUMIF('Cost Allocations'!$B:$B,'Model P&amp;L'!$B60,'Cost Allocations'!L:L)</f>
        <v>2140.79</v>
      </c>
      <c r="X60" s="88">
        <f>SUMIF(IS!$B:$B,'Model P&amp;L'!$B60,IS!N:N)+SUMIF('Cost Allocations'!$B:$B,'Model P&amp;L'!$B60,'Cost Allocations'!M:M)</f>
        <v>47.16</v>
      </c>
      <c r="Y60" s="88">
        <f>SUMIF(IS!$B:$B,'Model P&amp;L'!$B60,IS!O:O)+SUMIF('Cost Allocations'!$B:$B,'Model P&amp;L'!$B60,'Cost Allocations'!N:N)</f>
        <v>48.87</v>
      </c>
      <c r="Z60" s="88">
        <f>SUMIF(IS!$B:$B,'Model P&amp;L'!$B60,IS!P:P)+SUMIF('Cost Allocations'!$B:$B,'Model P&amp;L'!$B60,'Cost Allocations'!O:O)</f>
        <v>2879.36</v>
      </c>
      <c r="AA60" s="88">
        <f>SUMIF(IS!$B:$B,'Model P&amp;L'!$B60,IS!Q:Q)+SUMIF('Cost Allocations'!$B:$B,'Model P&amp;L'!$B60,'Cost Allocations'!P:P)</f>
        <v>10959.65</v>
      </c>
      <c r="AB60" s="88">
        <f>SUMIF(IS!$B:$B,'Model P&amp;L'!$B60,IS!R:R)+SUMIF('Cost Allocations'!$B:$B,'Model P&amp;L'!$B60,'Cost Allocations'!Q:Q)</f>
        <v>5149.6899999999996</v>
      </c>
      <c r="AC60" s="88">
        <f>SUMIF(IS!$B:$B,'Model P&amp;L'!$B60,IS!S:S)+SUMIF('Cost Allocations'!$B:$B,'Model P&amp;L'!$B60,'Cost Allocations'!R:R)</f>
        <v>48.86</v>
      </c>
      <c r="AD60" s="88">
        <f>SUMIF(IS!$B:$B,'Model P&amp;L'!$B60,IS!T:T)+SUMIF('Cost Allocations'!$B:$B,'Model P&amp;L'!$B60,'Cost Allocations'!S:S)</f>
        <v>9745.43</v>
      </c>
      <c r="AE60" s="88">
        <f>SUMIF(IS!$B:$B,'Model P&amp;L'!$B60,IS!U:U)+SUMIF('Cost Allocations'!$B:$B,'Model P&amp;L'!$B60,'Cost Allocations'!T:T)</f>
        <v>4865</v>
      </c>
      <c r="AF60" s="88">
        <f>SUMIF(IS!$B:$B,'Model P&amp;L'!$B60,IS!V:V)+SUMIF('Cost Allocations'!$B:$B,'Model P&amp;L'!$B60,'Cost Allocations'!U:U)</f>
        <v>4970.43</v>
      </c>
      <c r="AG60" s="88">
        <f>SUMIF(IS!$B:$B,'Model P&amp;L'!$B60,IS!W:W)+SUMIF('Cost Allocations'!$B:$B,'Model P&amp;L'!$B60,'Cost Allocations'!V:V)</f>
        <v>5142.55</v>
      </c>
      <c r="AH60" s="88">
        <f>SUMIF(IS!$B:$B,'Model P&amp;L'!$B60,IS!X:X)+SUMIF('Cost Allocations'!$B:$B,'Model P&amp;L'!$B60,'Cost Allocations'!W:W)</f>
        <v>4830</v>
      </c>
      <c r="AI60" s="88">
        <f>SUMIF(IS!$B:$B,'Model P&amp;L'!$B60,IS!Y:Y)+SUMIF('Cost Allocations'!$B:$B,'Model P&amp;L'!$B60,'Cost Allocations'!X:X)</f>
        <v>125.18</v>
      </c>
      <c r="AJ60" s="88">
        <f>SUMIF(IS!$B:$B,'Model P&amp;L'!$B60,IS!Z:Z)+SUMIF('Cost Allocations'!$B:$B,'Model P&amp;L'!$B60,'Cost Allocations'!Y:Y)</f>
        <v>4830</v>
      </c>
      <c r="AK60" s="88">
        <f>SUMIF(IS!$B:$B,'Model P&amp;L'!$B60,IS!AA:AA)+SUMIF('Cost Allocations'!$B:$B,'Model P&amp;L'!$B60,'Cost Allocations'!Z:Z)</f>
        <v>4857.3500000000004</v>
      </c>
      <c r="AL60" s="88">
        <f>SUMIF(IS!$B:$B,'Model P&amp;L'!$B60,IS!AB:AB)+SUMIF('Cost Allocations'!$B:$B,'Model P&amp;L'!$B60,'Cost Allocations'!AA:AA)</f>
        <v>5454.4699999999993</v>
      </c>
      <c r="AM60" s="88">
        <f t="shared" si="212"/>
        <v>5022.4652777777783</v>
      </c>
      <c r="AN60" s="88">
        <f t="shared" si="212"/>
        <v>5100.21875</v>
      </c>
      <c r="AO60" s="88">
        <f t="shared" si="212"/>
        <v>5177.9722222222226</v>
      </c>
      <c r="AP60" s="88">
        <f t="shared" si="213"/>
        <v>5255.7256944444453</v>
      </c>
      <c r="AQ60" s="88">
        <f t="shared" si="213"/>
        <v>5333.479166666667</v>
      </c>
      <c r="AR60" s="88">
        <f t="shared" si="213"/>
        <v>5411.2326388888887</v>
      </c>
      <c r="AS60" s="88">
        <f t="shared" si="213"/>
        <v>5488.9861111111113</v>
      </c>
      <c r="AT60" s="88">
        <f t="shared" si="213"/>
        <v>5566.7395833333339</v>
      </c>
      <c r="AU60" s="88">
        <f t="shared" si="213"/>
        <v>5644.4930555555557</v>
      </c>
      <c r="AV60" s="88">
        <f t="shared" si="213"/>
        <v>5722.2465277777774</v>
      </c>
      <c r="AW60" s="88">
        <f t="shared" si="213"/>
        <v>5800</v>
      </c>
      <c r="AX60" s="88">
        <f t="shared" si="213"/>
        <v>5900</v>
      </c>
      <c r="AY60" s="88">
        <f t="shared" si="213"/>
        <v>6000</v>
      </c>
      <c r="AZ60" s="88">
        <f t="shared" si="213"/>
        <v>6100</v>
      </c>
      <c r="BA60" s="88">
        <f t="shared" si="213"/>
        <v>6200</v>
      </c>
      <c r="BB60" s="88">
        <f t="shared" si="214"/>
        <v>6300</v>
      </c>
      <c r="BC60" s="88">
        <f t="shared" si="214"/>
        <v>6400</v>
      </c>
      <c r="BD60" s="88">
        <f t="shared" si="214"/>
        <v>6500</v>
      </c>
      <c r="BE60" s="88">
        <f t="shared" si="214"/>
        <v>6600</v>
      </c>
      <c r="BF60" s="88">
        <f t="shared" si="214"/>
        <v>6700</v>
      </c>
      <c r="BG60" s="88">
        <f t="shared" si="214"/>
        <v>6800</v>
      </c>
      <c r="BH60" s="88">
        <f t="shared" si="214"/>
        <v>6900</v>
      </c>
      <c r="BI60" s="88">
        <f t="shared" si="214"/>
        <v>7000</v>
      </c>
      <c r="BJ60" s="88">
        <f t="shared" si="214"/>
        <v>7116.666666666667</v>
      </c>
      <c r="BK60" s="88">
        <f t="shared" si="214"/>
        <v>7233.333333333333</v>
      </c>
      <c r="BL60" s="88">
        <f t="shared" si="215"/>
        <v>7350</v>
      </c>
      <c r="BM60" s="88">
        <f t="shared" si="215"/>
        <v>7466.666666666667</v>
      </c>
      <c r="BN60" s="88">
        <f t="shared" si="215"/>
        <v>7583.333333333333</v>
      </c>
      <c r="BO60" s="88">
        <f t="shared" si="215"/>
        <v>7700</v>
      </c>
      <c r="BP60" s="88">
        <f t="shared" si="215"/>
        <v>7816.666666666667</v>
      </c>
      <c r="BQ60" s="88">
        <f t="shared" si="215"/>
        <v>7933.333333333333</v>
      </c>
      <c r="BR60" s="88">
        <f t="shared" si="215"/>
        <v>8050</v>
      </c>
      <c r="BS60" s="88">
        <f t="shared" si="215"/>
        <v>8166.666666666667</v>
      </c>
      <c r="BT60" s="88">
        <f t="shared" si="215"/>
        <v>8283.3333333333339</v>
      </c>
      <c r="BU60" s="88">
        <f t="shared" si="215"/>
        <v>8400</v>
      </c>
      <c r="BV60" s="88">
        <f t="shared" si="216"/>
        <v>8541.6666666666661</v>
      </c>
      <c r="BW60" s="88">
        <f t="shared" si="216"/>
        <v>8683.3333333333339</v>
      </c>
      <c r="BX60" s="88">
        <f t="shared" si="216"/>
        <v>8825</v>
      </c>
      <c r="BY60" s="88">
        <f t="shared" si="216"/>
        <v>8966.6666666666661</v>
      </c>
      <c r="BZ60" s="88">
        <f t="shared" si="216"/>
        <v>9108.3333333333339</v>
      </c>
      <c r="CA60" s="88">
        <f t="shared" si="216"/>
        <v>9250</v>
      </c>
      <c r="CB60" s="88">
        <f t="shared" si="216"/>
        <v>9391.6666666666661</v>
      </c>
      <c r="CC60" s="88">
        <f t="shared" si="216"/>
        <v>9533.3333333333339</v>
      </c>
      <c r="CD60" s="88">
        <f t="shared" si="216"/>
        <v>9675</v>
      </c>
      <c r="CE60" s="88">
        <f t="shared" si="216"/>
        <v>9816.6666666666661</v>
      </c>
      <c r="CF60" s="88">
        <f t="shared" si="216"/>
        <v>9958.3333333333339</v>
      </c>
      <c r="CG60" s="88">
        <f t="shared" si="216"/>
        <v>10100</v>
      </c>
    </row>
    <row r="61" spans="2:85" x14ac:dyDescent="0.3">
      <c r="B61" s="114" t="s">
        <v>320</v>
      </c>
      <c r="C61" s="222">
        <f>INDEX('Standard COA'!$B$4:$D$108,MATCH(B61,'Standard COA'!$C$4:$C$108,0),1)</f>
        <v>637</v>
      </c>
      <c r="D61" s="81"/>
      <c r="E61" s="128">
        <v>0.15</v>
      </c>
      <c r="F61" s="81"/>
      <c r="G61" s="503">
        <f t="shared" si="206"/>
        <v>1106.8691666666666</v>
      </c>
      <c r="H61" s="503">
        <f t="shared" si="207"/>
        <v>2344.0658333333336</v>
      </c>
      <c r="I61" s="129">
        <f t="shared" ref="I61" si="221">ROUND(H61+H61*$E61,-2)</f>
        <v>2700</v>
      </c>
      <c r="J61" s="129">
        <f t="shared" si="209"/>
        <v>3100</v>
      </c>
      <c r="K61" s="129">
        <f t="shared" si="210"/>
        <v>3600</v>
      </c>
      <c r="L61" s="129">
        <f t="shared" si="211"/>
        <v>4100</v>
      </c>
      <c r="M61" s="81"/>
      <c r="N61" s="88">
        <f>SUMIF(IS!$B:$B,'Model P&amp;L'!$B61,IS!D:D)+SUMIF('Cost Allocations'!$B:$B,'Model P&amp;L'!$B61,'Cost Allocations'!C:C)</f>
        <v>225.92</v>
      </c>
      <c r="O61" s="88">
        <f>SUMIF(IS!$B:$B,'Model P&amp;L'!$B61,IS!E:E)+SUMIF('Cost Allocations'!$B:$B,'Model P&amp;L'!$B61,'Cost Allocations'!D:D)</f>
        <v>32.33</v>
      </c>
      <c r="P61" s="88">
        <f>SUMIF(IS!$B:$B,'Model P&amp;L'!$B61,IS!F:F)+SUMIF('Cost Allocations'!$B:$B,'Model P&amp;L'!$B61,'Cost Allocations'!E:E)</f>
        <v>946.28</v>
      </c>
      <c r="Q61" s="88">
        <f>SUMIF(IS!$B:$B,'Model P&amp;L'!$B61,IS!G:G)+SUMIF('Cost Allocations'!$B:$B,'Model P&amp;L'!$B61,'Cost Allocations'!F:F)</f>
        <v>880.84</v>
      </c>
      <c r="R61" s="88">
        <f>SUMIF(IS!$B:$B,'Model P&amp;L'!$B61,IS!H:H)+SUMIF('Cost Allocations'!$B:$B,'Model P&amp;L'!$B61,'Cost Allocations'!G:G)</f>
        <v>103.96</v>
      </c>
      <c r="S61" s="88">
        <f>SUMIF(IS!$B:$B,'Model P&amp;L'!$B61,IS!I:I)+SUMIF('Cost Allocations'!$B:$B,'Model P&amp;L'!$B61,'Cost Allocations'!H:H)</f>
        <v>330.47</v>
      </c>
      <c r="T61" s="88">
        <f>SUMIF(IS!$B:$B,'Model P&amp;L'!$B61,IS!J:J)+SUMIF('Cost Allocations'!$B:$B,'Model P&amp;L'!$B61,'Cost Allocations'!I:I)</f>
        <v>164.15</v>
      </c>
      <c r="U61" s="88">
        <f>SUMIF(IS!$B:$B,'Model P&amp;L'!$B61,IS!K:K)+SUMIF('Cost Allocations'!$B:$B,'Model P&amp;L'!$B61,'Cost Allocations'!J:J)</f>
        <v>109.47</v>
      </c>
      <c r="V61" s="88">
        <f>SUMIF(IS!$B:$B,'Model P&amp;L'!$B61,IS!L:L)+SUMIF('Cost Allocations'!$B:$B,'Model P&amp;L'!$B61,'Cost Allocations'!K:K)</f>
        <v>1592.9900000000002</v>
      </c>
      <c r="W61" s="88">
        <f>SUMIF(IS!$B:$B,'Model P&amp;L'!$B61,IS!M:M)+SUMIF('Cost Allocations'!$B:$B,'Model P&amp;L'!$B61,'Cost Allocations'!L:L)</f>
        <v>1425.85</v>
      </c>
      <c r="X61" s="88">
        <f>SUMIF(IS!$B:$B,'Model P&amp;L'!$B61,IS!N:N)+SUMIF('Cost Allocations'!$B:$B,'Model P&amp;L'!$B61,'Cost Allocations'!M:M)</f>
        <v>2500.81</v>
      </c>
      <c r="Y61" s="88">
        <f>SUMIF(IS!$B:$B,'Model P&amp;L'!$B61,IS!O:O)+SUMIF('Cost Allocations'!$B:$B,'Model P&amp;L'!$B61,'Cost Allocations'!N:N)</f>
        <v>4969.3599999999997</v>
      </c>
      <c r="Z61" s="88">
        <f>SUMIF(IS!$B:$B,'Model P&amp;L'!$B61,IS!P:P)+SUMIF('Cost Allocations'!$B:$B,'Model P&amp;L'!$B61,'Cost Allocations'!O:O)</f>
        <v>1731.2199999999998</v>
      </c>
      <c r="AA61" s="88">
        <f>SUMIF(IS!$B:$B,'Model P&amp;L'!$B61,IS!Q:Q)+SUMIF('Cost Allocations'!$B:$B,'Model P&amp;L'!$B61,'Cost Allocations'!P:P)</f>
        <v>382.08000000000004</v>
      </c>
      <c r="AB61" s="88">
        <f>SUMIF(IS!$B:$B,'Model P&amp;L'!$B61,IS!R:R)+SUMIF('Cost Allocations'!$B:$B,'Model P&amp;L'!$B61,'Cost Allocations'!Q:Q)</f>
        <v>2874.59</v>
      </c>
      <c r="AC61" s="88">
        <f>SUMIF(IS!$B:$B,'Model P&amp;L'!$B61,IS!S:S)+SUMIF('Cost Allocations'!$B:$B,'Model P&amp;L'!$B61,'Cost Allocations'!R:R)</f>
        <v>4755.0599999999995</v>
      </c>
      <c r="AD61" s="88">
        <f>SUMIF(IS!$B:$B,'Model P&amp;L'!$B61,IS!T:T)+SUMIF('Cost Allocations'!$B:$B,'Model P&amp;L'!$B61,'Cost Allocations'!S:S)</f>
        <v>1330.89</v>
      </c>
      <c r="AE61" s="88">
        <f>SUMIF(IS!$B:$B,'Model P&amp;L'!$B61,IS!U:U)+SUMIF('Cost Allocations'!$B:$B,'Model P&amp;L'!$B61,'Cost Allocations'!T:T)</f>
        <v>1112.45</v>
      </c>
      <c r="AF61" s="88">
        <f>SUMIF(IS!$B:$B,'Model P&amp;L'!$B61,IS!V:V)+SUMIF('Cost Allocations'!$B:$B,'Model P&amp;L'!$B61,'Cost Allocations'!U:U)</f>
        <v>2567.48</v>
      </c>
      <c r="AG61" s="88">
        <f>SUMIF(IS!$B:$B,'Model P&amp;L'!$B61,IS!W:W)+SUMIF('Cost Allocations'!$B:$B,'Model P&amp;L'!$B61,'Cost Allocations'!V:V)</f>
        <v>1931.7099999999998</v>
      </c>
      <c r="AH61" s="88">
        <f>SUMIF(IS!$B:$B,'Model P&amp;L'!$B61,IS!X:X)+SUMIF('Cost Allocations'!$B:$B,'Model P&amp;L'!$B61,'Cost Allocations'!W:W)</f>
        <v>2156.7399999999998</v>
      </c>
      <c r="AI61" s="88">
        <f>SUMIF(IS!$B:$B,'Model P&amp;L'!$B61,IS!Y:Y)+SUMIF('Cost Allocations'!$B:$B,'Model P&amp;L'!$B61,'Cost Allocations'!X:X)</f>
        <v>3099.24</v>
      </c>
      <c r="AJ61" s="88">
        <f>SUMIF(IS!$B:$B,'Model P&amp;L'!$B61,IS!Z:Z)+SUMIF('Cost Allocations'!$B:$B,'Model P&amp;L'!$B61,'Cost Allocations'!Y:Y)</f>
        <v>2794.88</v>
      </c>
      <c r="AK61" s="88">
        <f>SUMIF(IS!$B:$B,'Model P&amp;L'!$B61,IS!AA:AA)+SUMIF('Cost Allocations'!$B:$B,'Model P&amp;L'!$B61,'Cost Allocations'!Z:Z)</f>
        <v>3392.45</v>
      </c>
      <c r="AL61" s="88">
        <f>SUMIF(IS!$B:$B,'Model P&amp;L'!$B61,IS!AB:AB)+SUMIF('Cost Allocations'!$B:$B,'Model P&amp;L'!$B61,'Cost Allocations'!AA:AA)</f>
        <v>2582.34</v>
      </c>
      <c r="AM61" s="88">
        <f t="shared" si="212"/>
        <v>2403.3881944444447</v>
      </c>
      <c r="AN61" s="88">
        <f t="shared" si="212"/>
        <v>2433.0493750000001</v>
      </c>
      <c r="AO61" s="88">
        <f t="shared" si="212"/>
        <v>2462.7105555555559</v>
      </c>
      <c r="AP61" s="88">
        <f t="shared" si="213"/>
        <v>2492.3717361111112</v>
      </c>
      <c r="AQ61" s="88">
        <f t="shared" si="213"/>
        <v>2522.032916666667</v>
      </c>
      <c r="AR61" s="88">
        <f t="shared" si="213"/>
        <v>2551.6940972222224</v>
      </c>
      <c r="AS61" s="88">
        <f t="shared" si="213"/>
        <v>2581.3552777777777</v>
      </c>
      <c r="AT61" s="88">
        <f t="shared" si="213"/>
        <v>2611.0164583333335</v>
      </c>
      <c r="AU61" s="88">
        <f t="shared" si="213"/>
        <v>2640.6776388888889</v>
      </c>
      <c r="AV61" s="88">
        <f t="shared" si="213"/>
        <v>2670.3388194444442</v>
      </c>
      <c r="AW61" s="88">
        <f t="shared" si="213"/>
        <v>2700</v>
      </c>
      <c r="AX61" s="88">
        <f t="shared" si="213"/>
        <v>2733.3333333333335</v>
      </c>
      <c r="AY61" s="88">
        <f t="shared" si="213"/>
        <v>2766.6666666666665</v>
      </c>
      <c r="AZ61" s="88">
        <f t="shared" si="213"/>
        <v>2800</v>
      </c>
      <c r="BA61" s="88">
        <f t="shared" si="213"/>
        <v>2833.3333333333335</v>
      </c>
      <c r="BB61" s="88">
        <f t="shared" si="214"/>
        <v>2866.6666666666665</v>
      </c>
      <c r="BC61" s="88">
        <f t="shared" si="214"/>
        <v>2900</v>
      </c>
      <c r="BD61" s="88">
        <f t="shared" si="214"/>
        <v>2933.3333333333335</v>
      </c>
      <c r="BE61" s="88">
        <f t="shared" si="214"/>
        <v>2966.6666666666665</v>
      </c>
      <c r="BF61" s="88">
        <f t="shared" si="214"/>
        <v>3000</v>
      </c>
      <c r="BG61" s="88">
        <f t="shared" si="214"/>
        <v>3033.3333333333335</v>
      </c>
      <c r="BH61" s="88">
        <f t="shared" si="214"/>
        <v>3066.6666666666665</v>
      </c>
      <c r="BI61" s="88">
        <f t="shared" si="214"/>
        <v>3100</v>
      </c>
      <c r="BJ61" s="88">
        <f t="shared" si="214"/>
        <v>3141.6666666666665</v>
      </c>
      <c r="BK61" s="88">
        <f t="shared" si="214"/>
        <v>3183.3333333333335</v>
      </c>
      <c r="BL61" s="88">
        <f t="shared" si="215"/>
        <v>3225</v>
      </c>
      <c r="BM61" s="88">
        <f t="shared" si="215"/>
        <v>3266.6666666666665</v>
      </c>
      <c r="BN61" s="88">
        <f t="shared" si="215"/>
        <v>3308.3333333333335</v>
      </c>
      <c r="BO61" s="88">
        <f t="shared" si="215"/>
        <v>3350</v>
      </c>
      <c r="BP61" s="88">
        <f t="shared" si="215"/>
        <v>3391.6666666666665</v>
      </c>
      <c r="BQ61" s="88">
        <f t="shared" si="215"/>
        <v>3433.3333333333335</v>
      </c>
      <c r="BR61" s="88">
        <f t="shared" si="215"/>
        <v>3475</v>
      </c>
      <c r="BS61" s="88">
        <f t="shared" si="215"/>
        <v>3516.6666666666665</v>
      </c>
      <c r="BT61" s="88">
        <f t="shared" si="215"/>
        <v>3558.3333333333335</v>
      </c>
      <c r="BU61" s="88">
        <f t="shared" si="215"/>
        <v>3600</v>
      </c>
      <c r="BV61" s="88">
        <f t="shared" si="216"/>
        <v>3641.6666666666665</v>
      </c>
      <c r="BW61" s="88">
        <f t="shared" si="216"/>
        <v>3683.3333333333335</v>
      </c>
      <c r="BX61" s="88">
        <f t="shared" si="216"/>
        <v>3725</v>
      </c>
      <c r="BY61" s="88">
        <f t="shared" si="216"/>
        <v>3766.6666666666665</v>
      </c>
      <c r="BZ61" s="88">
        <f t="shared" si="216"/>
        <v>3808.3333333333335</v>
      </c>
      <c r="CA61" s="88">
        <f t="shared" si="216"/>
        <v>3850</v>
      </c>
      <c r="CB61" s="88">
        <f t="shared" si="216"/>
        <v>3891.6666666666665</v>
      </c>
      <c r="CC61" s="88">
        <f t="shared" si="216"/>
        <v>3933.3333333333335</v>
      </c>
      <c r="CD61" s="88">
        <f t="shared" si="216"/>
        <v>3975</v>
      </c>
      <c r="CE61" s="88">
        <f t="shared" si="216"/>
        <v>4016.6666666666665</v>
      </c>
      <c r="CF61" s="88">
        <f t="shared" si="216"/>
        <v>4058.3333333333335</v>
      </c>
      <c r="CG61" s="88">
        <f t="shared" si="216"/>
        <v>4100</v>
      </c>
    </row>
    <row r="62" spans="2:85" x14ac:dyDescent="0.3">
      <c r="B62" s="114" t="s">
        <v>321</v>
      </c>
      <c r="C62" s="222">
        <f>INDEX('Standard COA'!$B$4:$D$108,MATCH(B62,'Standard COA'!$C$4:$C$108,0),1)</f>
        <v>638</v>
      </c>
      <c r="D62" s="81"/>
      <c r="E62" s="128">
        <v>0.15</v>
      </c>
      <c r="F62" s="81"/>
      <c r="G62" s="503">
        <f t="shared" si="206"/>
        <v>445.74416666666662</v>
      </c>
      <c r="H62" s="503">
        <f t="shared" si="207"/>
        <v>864.6350000000001</v>
      </c>
      <c r="I62" s="129">
        <f t="shared" ref="I62" si="222">ROUND(H62+H62*$E62,-2)</f>
        <v>1000</v>
      </c>
      <c r="J62" s="129">
        <f t="shared" si="209"/>
        <v>1200</v>
      </c>
      <c r="K62" s="129">
        <f t="shared" si="210"/>
        <v>1400</v>
      </c>
      <c r="L62" s="129">
        <f t="shared" si="211"/>
        <v>1600</v>
      </c>
      <c r="M62" s="81"/>
      <c r="N62" s="88">
        <f>SUMIF(IS!$B:$B,'Model P&amp;L'!$B62,IS!D:D)+SUMIF('Cost Allocations'!$B:$B,'Model P&amp;L'!$B62,'Cost Allocations'!C:C)</f>
        <v>4</v>
      </c>
      <c r="O62" s="88">
        <f>SUMIF(IS!$B:$B,'Model P&amp;L'!$B62,IS!E:E)+SUMIF('Cost Allocations'!$B:$B,'Model P&amp;L'!$B62,'Cost Allocations'!D:D)</f>
        <v>4</v>
      </c>
      <c r="P62" s="88">
        <f>SUMIF(IS!$B:$B,'Model P&amp;L'!$B62,IS!F:F)+SUMIF('Cost Allocations'!$B:$B,'Model P&amp;L'!$B62,'Cost Allocations'!E:E)</f>
        <v>368.43</v>
      </c>
      <c r="Q62" s="88">
        <f>SUMIF(IS!$B:$B,'Model P&amp;L'!$B62,IS!G:G)+SUMIF('Cost Allocations'!$B:$B,'Model P&amp;L'!$B62,'Cost Allocations'!F:F)</f>
        <v>109.19</v>
      </c>
      <c r="R62" s="88">
        <f>SUMIF(IS!$B:$B,'Model P&amp;L'!$B62,IS!H:H)+SUMIF('Cost Allocations'!$B:$B,'Model P&amp;L'!$B62,'Cost Allocations'!G:G)</f>
        <v>73.45</v>
      </c>
      <c r="S62" s="88">
        <f>SUMIF(IS!$B:$B,'Model P&amp;L'!$B62,IS!I:I)+SUMIF('Cost Allocations'!$B:$B,'Model P&amp;L'!$B62,'Cost Allocations'!H:H)</f>
        <v>24.95</v>
      </c>
      <c r="T62" s="88">
        <f>SUMIF(IS!$B:$B,'Model P&amp;L'!$B62,IS!J:J)+SUMIF('Cost Allocations'!$B:$B,'Model P&amp;L'!$B62,'Cost Allocations'!I:I)</f>
        <v>31.56</v>
      </c>
      <c r="U62" s="88">
        <f>SUMIF(IS!$B:$B,'Model P&amp;L'!$B62,IS!K:K)+SUMIF('Cost Allocations'!$B:$B,'Model P&amp;L'!$B62,'Cost Allocations'!J:J)</f>
        <v>4</v>
      </c>
      <c r="V62" s="88">
        <f>SUMIF(IS!$B:$B,'Model P&amp;L'!$B62,IS!L:L)+SUMIF('Cost Allocations'!$B:$B,'Model P&amp;L'!$B62,'Cost Allocations'!K:K)</f>
        <v>2128.3000000000002</v>
      </c>
      <c r="W62" s="88">
        <f>SUMIF(IS!$B:$B,'Model P&amp;L'!$B62,IS!M:M)+SUMIF('Cost Allocations'!$B:$B,'Model P&amp;L'!$B62,'Cost Allocations'!L:L)</f>
        <v>1632.94</v>
      </c>
      <c r="X62" s="88">
        <f>SUMIF(IS!$B:$B,'Model P&amp;L'!$B62,IS!N:N)+SUMIF('Cost Allocations'!$B:$B,'Model P&amp;L'!$B62,'Cost Allocations'!M:M)</f>
        <v>4</v>
      </c>
      <c r="Y62" s="88">
        <f>SUMIF(IS!$B:$B,'Model P&amp;L'!$B62,IS!O:O)+SUMIF('Cost Allocations'!$B:$B,'Model P&amp;L'!$B62,'Cost Allocations'!N:N)</f>
        <v>964.11</v>
      </c>
      <c r="Z62" s="88">
        <f>SUMIF(IS!$B:$B,'Model P&amp;L'!$B62,IS!P:P)+SUMIF('Cost Allocations'!$B:$B,'Model P&amp;L'!$B62,'Cost Allocations'!O:O)</f>
        <v>346.53</v>
      </c>
      <c r="AA62" s="88">
        <f>SUMIF(IS!$B:$B,'Model P&amp;L'!$B62,IS!Q:Q)+SUMIF('Cost Allocations'!$B:$B,'Model P&amp;L'!$B62,'Cost Allocations'!P:P)</f>
        <v>118.72</v>
      </c>
      <c r="AB62" s="88">
        <f>SUMIF(IS!$B:$B,'Model P&amp;L'!$B62,IS!R:R)+SUMIF('Cost Allocations'!$B:$B,'Model P&amp;L'!$B62,'Cost Allocations'!Q:Q)</f>
        <v>13.99</v>
      </c>
      <c r="AC62" s="88">
        <f>SUMIF(IS!$B:$B,'Model P&amp;L'!$B62,IS!S:S)+SUMIF('Cost Allocations'!$B:$B,'Model P&amp;L'!$B62,'Cost Allocations'!R:R)</f>
        <v>47.050000000000004</v>
      </c>
      <c r="AD62" s="88">
        <f>SUMIF(IS!$B:$B,'Model P&amp;L'!$B62,IS!T:T)+SUMIF('Cost Allocations'!$B:$B,'Model P&amp;L'!$B62,'Cost Allocations'!S:S)</f>
        <v>532.56000000000006</v>
      </c>
      <c r="AE62" s="88">
        <f>SUMIF(IS!$B:$B,'Model P&amp;L'!$B62,IS!U:U)+SUMIF('Cost Allocations'!$B:$B,'Model P&amp;L'!$B62,'Cost Allocations'!T:T)</f>
        <v>478.65000000000003</v>
      </c>
      <c r="AF62" s="88">
        <f>SUMIF(IS!$B:$B,'Model P&amp;L'!$B62,IS!V:V)+SUMIF('Cost Allocations'!$B:$B,'Model P&amp;L'!$B62,'Cost Allocations'!U:U)</f>
        <v>2457.9599999999996</v>
      </c>
      <c r="AG62" s="88">
        <f>SUMIF(IS!$B:$B,'Model P&amp;L'!$B62,IS!W:W)+SUMIF('Cost Allocations'!$B:$B,'Model P&amp;L'!$B62,'Cost Allocations'!V:V)</f>
        <v>167.21</v>
      </c>
      <c r="AH62" s="88">
        <f>SUMIF(IS!$B:$B,'Model P&amp;L'!$B62,IS!X:X)+SUMIF('Cost Allocations'!$B:$B,'Model P&amp;L'!$B62,'Cost Allocations'!W:W)</f>
        <v>512.73</v>
      </c>
      <c r="AI62" s="88">
        <f>SUMIF(IS!$B:$B,'Model P&amp;L'!$B62,IS!Y:Y)+SUMIF('Cost Allocations'!$B:$B,'Model P&amp;L'!$B62,'Cost Allocations'!X:X)</f>
        <v>3848.9199999999996</v>
      </c>
      <c r="AJ62" s="88">
        <f>SUMIF(IS!$B:$B,'Model P&amp;L'!$B62,IS!Z:Z)+SUMIF('Cost Allocations'!$B:$B,'Model P&amp;L'!$B62,'Cost Allocations'!Y:Y)</f>
        <v>893.77</v>
      </c>
      <c r="AK62" s="88">
        <f>SUMIF(IS!$B:$B,'Model P&amp;L'!$B62,IS!AA:AA)+SUMIF('Cost Allocations'!$B:$B,'Model P&amp;L'!$B62,'Cost Allocations'!Z:Z)</f>
        <v>957.53</v>
      </c>
      <c r="AL62" s="88">
        <f>SUMIF(IS!$B:$B,'Model P&amp;L'!$B62,IS!AB:AB)+SUMIF('Cost Allocations'!$B:$B,'Model P&amp;L'!$B62,'Cost Allocations'!AA:AA)</f>
        <v>4</v>
      </c>
      <c r="AM62" s="88">
        <f t="shared" si="212"/>
        <v>887.19583333333344</v>
      </c>
      <c r="AN62" s="88">
        <f t="shared" si="212"/>
        <v>898.47625000000005</v>
      </c>
      <c r="AO62" s="88">
        <f t="shared" si="212"/>
        <v>909.75666666666677</v>
      </c>
      <c r="AP62" s="88">
        <f t="shared" si="213"/>
        <v>921.03708333333338</v>
      </c>
      <c r="AQ62" s="88">
        <f t="shared" si="213"/>
        <v>932.31750000000011</v>
      </c>
      <c r="AR62" s="88">
        <f t="shared" si="213"/>
        <v>943.59791666666672</v>
      </c>
      <c r="AS62" s="88">
        <f t="shared" si="213"/>
        <v>954.87833333333333</v>
      </c>
      <c r="AT62" s="88">
        <f t="shared" si="213"/>
        <v>966.15875000000005</v>
      </c>
      <c r="AU62" s="88">
        <f t="shared" si="213"/>
        <v>977.43916666666667</v>
      </c>
      <c r="AV62" s="88">
        <f t="shared" si="213"/>
        <v>988.71958333333328</v>
      </c>
      <c r="AW62" s="88">
        <f t="shared" si="213"/>
        <v>1000</v>
      </c>
      <c r="AX62" s="88">
        <f t="shared" si="213"/>
        <v>1016.6666666666666</v>
      </c>
      <c r="AY62" s="88">
        <f t="shared" si="213"/>
        <v>1033.3333333333333</v>
      </c>
      <c r="AZ62" s="88">
        <f t="shared" si="213"/>
        <v>1050</v>
      </c>
      <c r="BA62" s="88">
        <f t="shared" si="213"/>
        <v>1066.6666666666667</v>
      </c>
      <c r="BB62" s="88">
        <f t="shared" si="214"/>
        <v>1083.3333333333333</v>
      </c>
      <c r="BC62" s="88">
        <f t="shared" si="214"/>
        <v>1100</v>
      </c>
      <c r="BD62" s="88">
        <f t="shared" si="214"/>
        <v>1116.6666666666667</v>
      </c>
      <c r="BE62" s="88">
        <f t="shared" si="214"/>
        <v>1133.3333333333333</v>
      </c>
      <c r="BF62" s="88">
        <f t="shared" si="214"/>
        <v>1150</v>
      </c>
      <c r="BG62" s="88">
        <f t="shared" si="214"/>
        <v>1166.6666666666667</v>
      </c>
      <c r="BH62" s="88">
        <f t="shared" si="214"/>
        <v>1183.3333333333333</v>
      </c>
      <c r="BI62" s="88">
        <f t="shared" si="214"/>
        <v>1200</v>
      </c>
      <c r="BJ62" s="88">
        <f t="shared" si="214"/>
        <v>1216.6666666666667</v>
      </c>
      <c r="BK62" s="88">
        <f t="shared" si="214"/>
        <v>1233.3333333333333</v>
      </c>
      <c r="BL62" s="88">
        <f t="shared" si="215"/>
        <v>1250</v>
      </c>
      <c r="BM62" s="88">
        <f t="shared" si="215"/>
        <v>1266.6666666666667</v>
      </c>
      <c r="BN62" s="88">
        <f t="shared" si="215"/>
        <v>1283.3333333333333</v>
      </c>
      <c r="BO62" s="88">
        <f t="shared" si="215"/>
        <v>1300</v>
      </c>
      <c r="BP62" s="88">
        <f t="shared" si="215"/>
        <v>1316.6666666666667</v>
      </c>
      <c r="BQ62" s="88">
        <f t="shared" si="215"/>
        <v>1333.3333333333333</v>
      </c>
      <c r="BR62" s="88">
        <f t="shared" si="215"/>
        <v>1350</v>
      </c>
      <c r="BS62" s="88">
        <f t="shared" si="215"/>
        <v>1366.6666666666667</v>
      </c>
      <c r="BT62" s="88">
        <f t="shared" si="215"/>
        <v>1383.3333333333333</v>
      </c>
      <c r="BU62" s="88">
        <f t="shared" si="215"/>
        <v>1400</v>
      </c>
      <c r="BV62" s="88">
        <f t="shared" si="216"/>
        <v>1416.6666666666667</v>
      </c>
      <c r="BW62" s="88">
        <f t="shared" si="216"/>
        <v>1433.3333333333333</v>
      </c>
      <c r="BX62" s="88">
        <f t="shared" si="216"/>
        <v>1450</v>
      </c>
      <c r="BY62" s="88">
        <f t="shared" si="216"/>
        <v>1466.6666666666667</v>
      </c>
      <c r="BZ62" s="88">
        <f t="shared" si="216"/>
        <v>1483.3333333333333</v>
      </c>
      <c r="CA62" s="88">
        <f t="shared" si="216"/>
        <v>1500</v>
      </c>
      <c r="CB62" s="88">
        <f t="shared" si="216"/>
        <v>1516.6666666666667</v>
      </c>
      <c r="CC62" s="88">
        <f t="shared" si="216"/>
        <v>1533.3333333333333</v>
      </c>
      <c r="CD62" s="88">
        <f t="shared" si="216"/>
        <v>1550</v>
      </c>
      <c r="CE62" s="88">
        <f t="shared" si="216"/>
        <v>1566.6666666666667</v>
      </c>
      <c r="CF62" s="88">
        <f t="shared" si="216"/>
        <v>1583.3333333333333</v>
      </c>
      <c r="CG62" s="88">
        <f t="shared" si="216"/>
        <v>1600</v>
      </c>
    </row>
    <row r="63" spans="2:85" x14ac:dyDescent="0.3">
      <c r="B63" s="114" t="s">
        <v>322</v>
      </c>
      <c r="C63" s="222">
        <f>INDEX('Standard COA'!$B$4:$D$108,MATCH(B63,'Standard COA'!$C$4:$C$108,0),1)</f>
        <v>639</v>
      </c>
      <c r="D63" s="81"/>
      <c r="E63" s="128">
        <v>0.05</v>
      </c>
      <c r="F63" s="81"/>
      <c r="G63" s="503">
        <f t="shared" si="206"/>
        <v>3765.8683333333333</v>
      </c>
      <c r="H63" s="503">
        <f t="shared" si="207"/>
        <v>5862.8366666666661</v>
      </c>
      <c r="I63" s="129">
        <f t="shared" ref="I63" si="223">ROUND(H63+H63*$E63,-2)</f>
        <v>6200</v>
      </c>
      <c r="J63" s="129">
        <f t="shared" si="209"/>
        <v>6500</v>
      </c>
      <c r="K63" s="129">
        <f t="shared" si="210"/>
        <v>6800</v>
      </c>
      <c r="L63" s="129">
        <f t="shared" si="211"/>
        <v>7100</v>
      </c>
      <c r="M63" s="81"/>
      <c r="N63" s="88">
        <f>SUMIF(IS!$B:$B,'Model P&amp;L'!$B63,IS!D:D)+SUMIF('Cost Allocations'!$B:$B,'Model P&amp;L'!$B63,'Cost Allocations'!C:C)</f>
        <v>2933.28</v>
      </c>
      <c r="O63" s="88">
        <f>SUMIF(IS!$B:$B,'Model P&amp;L'!$B63,IS!E:E)+SUMIF('Cost Allocations'!$B:$B,'Model P&amp;L'!$B63,'Cost Allocations'!D:D)</f>
        <v>2668.49</v>
      </c>
      <c r="P63" s="88">
        <f>SUMIF(IS!$B:$B,'Model P&amp;L'!$B63,IS!F:F)+SUMIF('Cost Allocations'!$B:$B,'Model P&amp;L'!$B63,'Cost Allocations'!E:E)</f>
        <v>3522.9</v>
      </c>
      <c r="Q63" s="88">
        <f>SUMIF(IS!$B:$B,'Model P&amp;L'!$B63,IS!G:G)+SUMIF('Cost Allocations'!$B:$B,'Model P&amp;L'!$B63,'Cost Allocations'!F:F)</f>
        <v>2763.89</v>
      </c>
      <c r="R63" s="88">
        <f>SUMIF(IS!$B:$B,'Model P&amp;L'!$B63,IS!H:H)+SUMIF('Cost Allocations'!$B:$B,'Model P&amp;L'!$B63,'Cost Allocations'!G:G)</f>
        <v>3765.83</v>
      </c>
      <c r="S63" s="88">
        <f>SUMIF(IS!$B:$B,'Model P&amp;L'!$B63,IS!I:I)+SUMIF('Cost Allocations'!$B:$B,'Model P&amp;L'!$B63,'Cost Allocations'!H:H)</f>
        <v>3718.64</v>
      </c>
      <c r="T63" s="88">
        <f>SUMIF(IS!$B:$B,'Model P&amp;L'!$B63,IS!J:J)+SUMIF('Cost Allocations'!$B:$B,'Model P&amp;L'!$B63,'Cost Allocations'!I:I)</f>
        <v>3698.06</v>
      </c>
      <c r="U63" s="88">
        <f>SUMIF(IS!$B:$B,'Model P&amp;L'!$B63,IS!K:K)+SUMIF('Cost Allocations'!$B:$B,'Model P&amp;L'!$B63,'Cost Allocations'!J:J)</f>
        <v>4215.58</v>
      </c>
      <c r="V63" s="88">
        <f>SUMIF(IS!$B:$B,'Model P&amp;L'!$B63,IS!L:L)+SUMIF('Cost Allocations'!$B:$B,'Model P&amp;L'!$B63,'Cost Allocations'!K:K)</f>
        <v>4263.79</v>
      </c>
      <c r="W63" s="88">
        <f>SUMIF(IS!$B:$B,'Model P&amp;L'!$B63,IS!M:M)+SUMIF('Cost Allocations'!$B:$B,'Model P&amp;L'!$B63,'Cost Allocations'!L:L)</f>
        <v>5370.83</v>
      </c>
      <c r="X63" s="88">
        <f>SUMIF(IS!$B:$B,'Model P&amp;L'!$B63,IS!N:N)+SUMIF('Cost Allocations'!$B:$B,'Model P&amp;L'!$B63,'Cost Allocations'!M:M)</f>
        <v>4162.6000000000004</v>
      </c>
      <c r="Y63" s="88">
        <f>SUMIF(IS!$B:$B,'Model P&amp;L'!$B63,IS!O:O)+SUMIF('Cost Allocations'!$B:$B,'Model P&amp;L'!$B63,'Cost Allocations'!N:N)</f>
        <v>4106.5300000000007</v>
      </c>
      <c r="Z63" s="88">
        <f>SUMIF(IS!$B:$B,'Model P&amp;L'!$B63,IS!P:P)+SUMIF('Cost Allocations'!$B:$B,'Model P&amp;L'!$B63,'Cost Allocations'!O:O)</f>
        <v>5548.41</v>
      </c>
      <c r="AA63" s="88">
        <f>SUMIF(IS!$B:$B,'Model P&amp;L'!$B63,IS!Q:Q)+SUMIF('Cost Allocations'!$B:$B,'Model P&amp;L'!$B63,'Cost Allocations'!P:P)</f>
        <v>5114.6499999999996</v>
      </c>
      <c r="AB63" s="88">
        <f>SUMIF(IS!$B:$B,'Model P&amp;L'!$B63,IS!R:R)+SUMIF('Cost Allocations'!$B:$B,'Model P&amp;L'!$B63,'Cost Allocations'!Q:Q)</f>
        <v>5748.93</v>
      </c>
      <c r="AC63" s="88">
        <f>SUMIF(IS!$B:$B,'Model P&amp;L'!$B63,IS!S:S)+SUMIF('Cost Allocations'!$B:$B,'Model P&amp;L'!$B63,'Cost Allocations'!R:R)</f>
        <v>5010.99</v>
      </c>
      <c r="AD63" s="88">
        <f>SUMIF(IS!$B:$B,'Model P&amp;L'!$B63,IS!T:T)+SUMIF('Cost Allocations'!$B:$B,'Model P&amp;L'!$B63,'Cost Allocations'!S:S)</f>
        <v>6129.29</v>
      </c>
      <c r="AE63" s="88">
        <f>SUMIF(IS!$B:$B,'Model P&amp;L'!$B63,IS!U:U)+SUMIF('Cost Allocations'!$B:$B,'Model P&amp;L'!$B63,'Cost Allocations'!T:T)</f>
        <v>4962.8599999999997</v>
      </c>
      <c r="AF63" s="88">
        <f>SUMIF(IS!$B:$B,'Model P&amp;L'!$B63,IS!V:V)+SUMIF('Cost Allocations'!$B:$B,'Model P&amp;L'!$B63,'Cost Allocations'!U:U)</f>
        <v>5731.96</v>
      </c>
      <c r="AG63" s="88">
        <f>SUMIF(IS!$B:$B,'Model P&amp;L'!$B63,IS!W:W)+SUMIF('Cost Allocations'!$B:$B,'Model P&amp;L'!$B63,'Cost Allocations'!V:V)</f>
        <v>5235.28</v>
      </c>
      <c r="AH63" s="88">
        <f>SUMIF(IS!$B:$B,'Model P&amp;L'!$B63,IS!X:X)+SUMIF('Cost Allocations'!$B:$B,'Model P&amp;L'!$B63,'Cost Allocations'!W:W)</f>
        <v>6457.08</v>
      </c>
      <c r="AI63" s="88">
        <f>SUMIF(IS!$B:$B,'Model P&amp;L'!$B63,IS!Y:Y)+SUMIF('Cost Allocations'!$B:$B,'Model P&amp;L'!$B63,'Cost Allocations'!X:X)</f>
        <v>7399.89</v>
      </c>
      <c r="AJ63" s="88">
        <f>SUMIF(IS!$B:$B,'Model P&amp;L'!$B63,IS!Z:Z)+SUMIF('Cost Allocations'!$B:$B,'Model P&amp;L'!$B63,'Cost Allocations'!Y:Y)</f>
        <v>6006.25</v>
      </c>
      <c r="AK63" s="88">
        <f>SUMIF(IS!$B:$B,'Model P&amp;L'!$B63,IS!AA:AA)+SUMIF('Cost Allocations'!$B:$B,'Model P&amp;L'!$B63,'Cost Allocations'!Z:Z)</f>
        <v>7008.45</v>
      </c>
      <c r="AL63" s="88">
        <f>SUMIF(IS!$B:$B,'Model P&amp;L'!$B63,IS!AB:AB)+SUMIF('Cost Allocations'!$B:$B,'Model P&amp;L'!$B63,'Cost Allocations'!AA:AA)</f>
        <v>9098.77</v>
      </c>
      <c r="AM63" s="88">
        <f t="shared" si="212"/>
        <v>5919.0305555555551</v>
      </c>
      <c r="AN63" s="88">
        <f t="shared" si="212"/>
        <v>5947.1274999999996</v>
      </c>
      <c r="AO63" s="88">
        <f t="shared" si="212"/>
        <v>5975.2244444444441</v>
      </c>
      <c r="AP63" s="88">
        <f t="shared" si="213"/>
        <v>6003.3213888888886</v>
      </c>
      <c r="AQ63" s="88">
        <f t="shared" si="213"/>
        <v>6031.4183333333331</v>
      </c>
      <c r="AR63" s="88">
        <f t="shared" si="213"/>
        <v>6059.5152777777776</v>
      </c>
      <c r="AS63" s="88">
        <f t="shared" si="213"/>
        <v>6087.612222222222</v>
      </c>
      <c r="AT63" s="88">
        <f t="shared" si="213"/>
        <v>6115.7091666666665</v>
      </c>
      <c r="AU63" s="88">
        <f t="shared" si="213"/>
        <v>6143.806111111111</v>
      </c>
      <c r="AV63" s="88">
        <f t="shared" si="213"/>
        <v>6171.9030555555555</v>
      </c>
      <c r="AW63" s="88">
        <f t="shared" si="213"/>
        <v>6200</v>
      </c>
      <c r="AX63" s="88">
        <f t="shared" si="213"/>
        <v>6225</v>
      </c>
      <c r="AY63" s="88">
        <f t="shared" si="213"/>
        <v>6250</v>
      </c>
      <c r="AZ63" s="88">
        <f t="shared" si="213"/>
        <v>6275</v>
      </c>
      <c r="BA63" s="88">
        <f t="shared" si="213"/>
        <v>6300</v>
      </c>
      <c r="BB63" s="88">
        <f t="shared" si="214"/>
        <v>6325</v>
      </c>
      <c r="BC63" s="88">
        <f t="shared" si="214"/>
        <v>6350</v>
      </c>
      <c r="BD63" s="88">
        <f t="shared" si="214"/>
        <v>6375</v>
      </c>
      <c r="BE63" s="88">
        <f t="shared" si="214"/>
        <v>6400</v>
      </c>
      <c r="BF63" s="88">
        <f t="shared" si="214"/>
        <v>6425</v>
      </c>
      <c r="BG63" s="88">
        <f t="shared" si="214"/>
        <v>6450</v>
      </c>
      <c r="BH63" s="88">
        <f t="shared" si="214"/>
        <v>6475</v>
      </c>
      <c r="BI63" s="88">
        <f t="shared" si="214"/>
        <v>6500</v>
      </c>
      <c r="BJ63" s="88">
        <f t="shared" si="214"/>
        <v>6525</v>
      </c>
      <c r="BK63" s="88">
        <f t="shared" si="214"/>
        <v>6550</v>
      </c>
      <c r="BL63" s="88">
        <f t="shared" si="215"/>
        <v>6575</v>
      </c>
      <c r="BM63" s="88">
        <f t="shared" si="215"/>
        <v>6600</v>
      </c>
      <c r="BN63" s="88">
        <f t="shared" si="215"/>
        <v>6625</v>
      </c>
      <c r="BO63" s="88">
        <f t="shared" si="215"/>
        <v>6650</v>
      </c>
      <c r="BP63" s="88">
        <f t="shared" si="215"/>
        <v>6675</v>
      </c>
      <c r="BQ63" s="88">
        <f t="shared" si="215"/>
        <v>6700</v>
      </c>
      <c r="BR63" s="88">
        <f t="shared" si="215"/>
        <v>6725</v>
      </c>
      <c r="BS63" s="88">
        <f t="shared" si="215"/>
        <v>6750</v>
      </c>
      <c r="BT63" s="88">
        <f t="shared" si="215"/>
        <v>6775</v>
      </c>
      <c r="BU63" s="88">
        <f t="shared" si="215"/>
        <v>6800</v>
      </c>
      <c r="BV63" s="88">
        <f t="shared" si="216"/>
        <v>6825</v>
      </c>
      <c r="BW63" s="88">
        <f t="shared" si="216"/>
        <v>6850</v>
      </c>
      <c r="BX63" s="88">
        <f t="shared" si="216"/>
        <v>6875</v>
      </c>
      <c r="BY63" s="88">
        <f t="shared" si="216"/>
        <v>6900</v>
      </c>
      <c r="BZ63" s="88">
        <f t="shared" si="216"/>
        <v>6925</v>
      </c>
      <c r="CA63" s="88">
        <f t="shared" si="216"/>
        <v>6950</v>
      </c>
      <c r="CB63" s="88">
        <f t="shared" si="216"/>
        <v>6975</v>
      </c>
      <c r="CC63" s="88">
        <f t="shared" si="216"/>
        <v>7000</v>
      </c>
      <c r="CD63" s="88">
        <f t="shared" si="216"/>
        <v>7025</v>
      </c>
      <c r="CE63" s="88">
        <f t="shared" si="216"/>
        <v>7050</v>
      </c>
      <c r="CF63" s="88">
        <f t="shared" si="216"/>
        <v>7075</v>
      </c>
      <c r="CG63" s="88">
        <f t="shared" si="216"/>
        <v>7100</v>
      </c>
    </row>
    <row r="64" spans="2:85" x14ac:dyDescent="0.3">
      <c r="B64" s="114" t="s">
        <v>323</v>
      </c>
      <c r="C64" s="222">
        <f>INDEX('Standard COA'!$B$4:$D$108,MATCH(B64,'Standard COA'!$C$4:$C$108,0),1)</f>
        <v>640</v>
      </c>
      <c r="D64" s="81"/>
      <c r="E64" s="128">
        <v>0.05</v>
      </c>
      <c r="F64" s="81"/>
      <c r="G64" s="503">
        <f t="shared" si="206"/>
        <v>71.853333333333339</v>
      </c>
      <c r="H64" s="503">
        <f t="shared" si="207"/>
        <v>329.96750000000003</v>
      </c>
      <c r="I64" s="129">
        <f t="shared" ref="I64" si="224">ROUND(H64+H64*$E64,-2)</f>
        <v>300</v>
      </c>
      <c r="J64" s="129">
        <f t="shared" si="209"/>
        <v>300</v>
      </c>
      <c r="K64" s="129">
        <f t="shared" si="210"/>
        <v>300</v>
      </c>
      <c r="L64" s="129">
        <f t="shared" si="211"/>
        <v>300</v>
      </c>
      <c r="M64" s="81"/>
      <c r="N64" s="88">
        <f>SUMIF(IS!$B:$B,'Model P&amp;L'!$B64,IS!D:D)+SUMIF('Cost Allocations'!$B:$B,'Model P&amp;L'!$B64,'Cost Allocations'!C:C)</f>
        <v>0</v>
      </c>
      <c r="O64" s="88">
        <f>SUMIF(IS!$B:$B,'Model P&amp;L'!$B64,IS!E:E)+SUMIF('Cost Allocations'!$B:$B,'Model P&amp;L'!$B64,'Cost Allocations'!D:D)</f>
        <v>0</v>
      </c>
      <c r="P64" s="88">
        <f>SUMIF(IS!$B:$B,'Model P&amp;L'!$B64,IS!F:F)+SUMIF('Cost Allocations'!$B:$B,'Model P&amp;L'!$B64,'Cost Allocations'!E:E)</f>
        <v>22.83</v>
      </c>
      <c r="Q64" s="88">
        <f>SUMIF(IS!$B:$B,'Model P&amp;L'!$B64,IS!G:G)+SUMIF('Cost Allocations'!$B:$B,'Model P&amp;L'!$B64,'Cost Allocations'!F:F)</f>
        <v>29.73</v>
      </c>
      <c r="R64" s="88">
        <f>SUMIF(IS!$B:$B,'Model P&amp;L'!$B64,IS!H:H)+SUMIF('Cost Allocations'!$B:$B,'Model P&amp;L'!$B64,'Cost Allocations'!G:G)</f>
        <v>38.54</v>
      </c>
      <c r="S64" s="88">
        <f>SUMIF(IS!$B:$B,'Model P&amp;L'!$B64,IS!I:I)+SUMIF('Cost Allocations'!$B:$B,'Model P&amp;L'!$B64,'Cost Allocations'!H:H)</f>
        <v>16.53</v>
      </c>
      <c r="T64" s="88">
        <f>SUMIF(IS!$B:$B,'Model P&amp;L'!$B64,IS!J:J)+SUMIF('Cost Allocations'!$B:$B,'Model P&amp;L'!$B64,'Cost Allocations'!I:I)</f>
        <v>163.44</v>
      </c>
      <c r="U64" s="88">
        <f>SUMIF(IS!$B:$B,'Model P&amp;L'!$B64,IS!K:K)+SUMIF('Cost Allocations'!$B:$B,'Model P&amp;L'!$B64,'Cost Allocations'!J:J)</f>
        <v>28.909999999999997</v>
      </c>
      <c r="V64" s="88">
        <f>SUMIF(IS!$B:$B,'Model P&amp;L'!$B64,IS!L:L)+SUMIF('Cost Allocations'!$B:$B,'Model P&amp;L'!$B64,'Cost Allocations'!K:K)</f>
        <v>111.36</v>
      </c>
      <c r="W64" s="88">
        <f>SUMIF(IS!$B:$B,'Model P&amp;L'!$B64,IS!M:M)+SUMIF('Cost Allocations'!$B:$B,'Model P&amp;L'!$B64,'Cost Allocations'!L:L)</f>
        <v>72.7</v>
      </c>
      <c r="X64" s="88">
        <f>SUMIF(IS!$B:$B,'Model P&amp;L'!$B64,IS!N:N)+SUMIF('Cost Allocations'!$B:$B,'Model P&amp;L'!$B64,'Cost Allocations'!M:M)</f>
        <v>114.68</v>
      </c>
      <c r="Y64" s="88">
        <f>SUMIF(IS!$B:$B,'Model P&amp;L'!$B64,IS!O:O)+SUMIF('Cost Allocations'!$B:$B,'Model P&amp;L'!$B64,'Cost Allocations'!N:N)</f>
        <v>263.52</v>
      </c>
      <c r="Z64" s="88">
        <f>SUMIF(IS!$B:$B,'Model P&amp;L'!$B64,IS!P:P)+SUMIF('Cost Allocations'!$B:$B,'Model P&amp;L'!$B64,'Cost Allocations'!O:O)</f>
        <v>71.009999999999991</v>
      </c>
      <c r="AA64" s="88">
        <f>SUMIF(IS!$B:$B,'Model P&amp;L'!$B64,IS!Q:Q)+SUMIF('Cost Allocations'!$B:$B,'Model P&amp;L'!$B64,'Cost Allocations'!P:P)</f>
        <v>84.03</v>
      </c>
      <c r="AB64" s="88">
        <f>SUMIF(IS!$B:$B,'Model P&amp;L'!$B64,IS!R:R)+SUMIF('Cost Allocations'!$B:$B,'Model P&amp;L'!$B64,'Cost Allocations'!Q:Q)</f>
        <v>144.04</v>
      </c>
      <c r="AC64" s="88">
        <f>SUMIF(IS!$B:$B,'Model P&amp;L'!$B64,IS!S:S)+SUMIF('Cost Allocations'!$B:$B,'Model P&amp;L'!$B64,'Cost Allocations'!R:R)</f>
        <v>132.13</v>
      </c>
      <c r="AD64" s="88">
        <f>SUMIF(IS!$B:$B,'Model P&amp;L'!$B64,IS!T:T)+SUMIF('Cost Allocations'!$B:$B,'Model P&amp;L'!$B64,'Cost Allocations'!S:S)</f>
        <v>242.01999999999998</v>
      </c>
      <c r="AE64" s="88">
        <f>SUMIF(IS!$B:$B,'Model P&amp;L'!$B64,IS!U:U)+SUMIF('Cost Allocations'!$B:$B,'Model P&amp;L'!$B64,'Cost Allocations'!T:T)</f>
        <v>165.89</v>
      </c>
      <c r="AF64" s="88">
        <f>SUMIF(IS!$B:$B,'Model P&amp;L'!$B64,IS!V:V)+SUMIF('Cost Allocations'!$B:$B,'Model P&amp;L'!$B64,'Cost Allocations'!U:U)</f>
        <v>196.52</v>
      </c>
      <c r="AG64" s="88">
        <f>SUMIF(IS!$B:$B,'Model P&amp;L'!$B64,IS!W:W)+SUMIF('Cost Allocations'!$B:$B,'Model P&amp;L'!$B64,'Cost Allocations'!V:V)</f>
        <v>165.94</v>
      </c>
      <c r="AH64" s="88">
        <f>SUMIF(IS!$B:$B,'Model P&amp;L'!$B64,IS!X:X)+SUMIF('Cost Allocations'!$B:$B,'Model P&amp;L'!$B64,'Cost Allocations'!W:W)</f>
        <v>109.81</v>
      </c>
      <c r="AI64" s="88">
        <f>SUMIF(IS!$B:$B,'Model P&amp;L'!$B64,IS!Y:Y)+SUMIF('Cost Allocations'!$B:$B,'Model P&amp;L'!$B64,'Cost Allocations'!X:X)</f>
        <v>198.5</v>
      </c>
      <c r="AJ64" s="88">
        <f>SUMIF(IS!$B:$B,'Model P&amp;L'!$B64,IS!Z:Z)+SUMIF('Cost Allocations'!$B:$B,'Model P&amp;L'!$B64,'Cost Allocations'!Y:Y)</f>
        <v>167.86</v>
      </c>
      <c r="AK64" s="88">
        <f>SUMIF(IS!$B:$B,'Model P&amp;L'!$B64,IS!AA:AA)+SUMIF('Cost Allocations'!$B:$B,'Model P&amp;L'!$B64,'Cost Allocations'!Z:Z)</f>
        <v>2281.86</v>
      </c>
      <c r="AL64" s="88">
        <f>SUMIF(IS!$B:$B,'Model P&amp;L'!$B64,IS!AB:AB)+SUMIF('Cost Allocations'!$B:$B,'Model P&amp;L'!$B64,'Cost Allocations'!AA:AA)</f>
        <v>156.69999999999999</v>
      </c>
      <c r="AM64" s="88">
        <f t="shared" si="212"/>
        <v>324.97291666666672</v>
      </c>
      <c r="AN64" s="88">
        <f t="shared" si="212"/>
        <v>322.47562500000004</v>
      </c>
      <c r="AO64" s="88">
        <f t="shared" si="212"/>
        <v>319.97833333333335</v>
      </c>
      <c r="AP64" s="88">
        <f t="shared" si="213"/>
        <v>317.48104166666667</v>
      </c>
      <c r="AQ64" s="88">
        <f t="shared" si="213"/>
        <v>314.98374999999999</v>
      </c>
      <c r="AR64" s="88">
        <f t="shared" si="213"/>
        <v>312.48645833333336</v>
      </c>
      <c r="AS64" s="88">
        <f t="shared" si="213"/>
        <v>309.98916666666668</v>
      </c>
      <c r="AT64" s="88">
        <f t="shared" si="213"/>
        <v>307.49187499999999</v>
      </c>
      <c r="AU64" s="88">
        <f t="shared" si="213"/>
        <v>304.99458333333337</v>
      </c>
      <c r="AV64" s="88">
        <f t="shared" si="213"/>
        <v>302.49729166666668</v>
      </c>
      <c r="AW64" s="88">
        <f t="shared" si="213"/>
        <v>300</v>
      </c>
      <c r="AX64" s="88">
        <f t="shared" si="213"/>
        <v>300</v>
      </c>
      <c r="AY64" s="88">
        <f t="shared" si="213"/>
        <v>300</v>
      </c>
      <c r="AZ64" s="88">
        <f t="shared" si="213"/>
        <v>300</v>
      </c>
      <c r="BA64" s="88">
        <f t="shared" si="213"/>
        <v>300</v>
      </c>
      <c r="BB64" s="88">
        <f t="shared" si="214"/>
        <v>300</v>
      </c>
      <c r="BC64" s="88">
        <f t="shared" si="214"/>
        <v>300</v>
      </c>
      <c r="BD64" s="88">
        <f t="shared" si="214"/>
        <v>300</v>
      </c>
      <c r="BE64" s="88">
        <f t="shared" si="214"/>
        <v>300</v>
      </c>
      <c r="BF64" s="88">
        <f t="shared" si="214"/>
        <v>300</v>
      </c>
      <c r="BG64" s="88">
        <f t="shared" si="214"/>
        <v>300</v>
      </c>
      <c r="BH64" s="88">
        <f t="shared" si="214"/>
        <v>300</v>
      </c>
      <c r="BI64" s="88">
        <f t="shared" si="214"/>
        <v>300</v>
      </c>
      <c r="BJ64" s="88">
        <f t="shared" si="214"/>
        <v>300</v>
      </c>
      <c r="BK64" s="88">
        <f t="shared" si="214"/>
        <v>300</v>
      </c>
      <c r="BL64" s="88">
        <f t="shared" si="215"/>
        <v>300</v>
      </c>
      <c r="BM64" s="88">
        <f t="shared" si="215"/>
        <v>300</v>
      </c>
      <c r="BN64" s="88">
        <f t="shared" si="215"/>
        <v>300</v>
      </c>
      <c r="BO64" s="88">
        <f t="shared" si="215"/>
        <v>300</v>
      </c>
      <c r="BP64" s="88">
        <f t="shared" si="215"/>
        <v>300</v>
      </c>
      <c r="BQ64" s="88">
        <f t="shared" si="215"/>
        <v>300</v>
      </c>
      <c r="BR64" s="88">
        <f t="shared" si="215"/>
        <v>300</v>
      </c>
      <c r="BS64" s="88">
        <f t="shared" si="215"/>
        <v>300</v>
      </c>
      <c r="BT64" s="88">
        <f t="shared" si="215"/>
        <v>300</v>
      </c>
      <c r="BU64" s="88">
        <f t="shared" si="215"/>
        <v>300</v>
      </c>
      <c r="BV64" s="88">
        <f t="shared" si="216"/>
        <v>300</v>
      </c>
      <c r="BW64" s="88">
        <f t="shared" si="216"/>
        <v>300</v>
      </c>
      <c r="BX64" s="88">
        <f t="shared" si="216"/>
        <v>300</v>
      </c>
      <c r="BY64" s="88">
        <f t="shared" si="216"/>
        <v>300</v>
      </c>
      <c r="BZ64" s="88">
        <f t="shared" si="216"/>
        <v>300</v>
      </c>
      <c r="CA64" s="88">
        <f t="shared" si="216"/>
        <v>300</v>
      </c>
      <c r="CB64" s="88">
        <f t="shared" si="216"/>
        <v>300</v>
      </c>
      <c r="CC64" s="88">
        <f t="shared" si="216"/>
        <v>300</v>
      </c>
      <c r="CD64" s="88">
        <f t="shared" si="216"/>
        <v>300</v>
      </c>
      <c r="CE64" s="88">
        <f t="shared" si="216"/>
        <v>300</v>
      </c>
      <c r="CF64" s="88">
        <f t="shared" si="216"/>
        <v>300</v>
      </c>
      <c r="CG64" s="88">
        <f t="shared" si="216"/>
        <v>300</v>
      </c>
    </row>
    <row r="65" spans="2:85" hidden="1" outlineLevel="1" x14ac:dyDescent="0.3">
      <c r="B65" s="114" t="s">
        <v>324</v>
      </c>
      <c r="C65" s="222">
        <f>INDEX('Standard COA'!$B$4:$D$108,MATCH(B65,'Standard COA'!$C$4:$C$108,0),1)</f>
        <v>641</v>
      </c>
      <c r="D65" s="81"/>
      <c r="E65" s="128">
        <v>0.05</v>
      </c>
      <c r="F65" s="81"/>
      <c r="G65" s="503">
        <f t="shared" si="206"/>
        <v>0</v>
      </c>
      <c r="H65" s="503">
        <f t="shared" si="207"/>
        <v>0</v>
      </c>
      <c r="I65" s="129">
        <f t="shared" ref="I65" si="225">ROUND(H65+H65*$E65,-2)</f>
        <v>0</v>
      </c>
      <c r="J65" s="129">
        <f t="shared" si="209"/>
        <v>0</v>
      </c>
      <c r="K65" s="129">
        <f t="shared" si="210"/>
        <v>0</v>
      </c>
      <c r="L65" s="129">
        <f t="shared" si="211"/>
        <v>0</v>
      </c>
      <c r="M65" s="81"/>
      <c r="N65" s="88">
        <f>SUMIF(IS!$B:$B,'Model P&amp;L'!$B65,IS!D:D)+SUMIF('Cost Allocations'!$B:$B,'Model P&amp;L'!$B65,'Cost Allocations'!C:C)</f>
        <v>0</v>
      </c>
      <c r="O65" s="88">
        <f>SUMIF(IS!$B:$B,'Model P&amp;L'!$B65,IS!E:E)+SUMIF('Cost Allocations'!$B:$B,'Model P&amp;L'!$B65,'Cost Allocations'!D:D)</f>
        <v>0</v>
      </c>
      <c r="P65" s="88">
        <f>SUMIF(IS!$B:$B,'Model P&amp;L'!$B65,IS!F:F)+SUMIF('Cost Allocations'!$B:$B,'Model P&amp;L'!$B65,'Cost Allocations'!E:E)</f>
        <v>0</v>
      </c>
      <c r="Q65" s="88">
        <f>SUMIF(IS!$B:$B,'Model P&amp;L'!$B65,IS!G:G)+SUMIF('Cost Allocations'!$B:$B,'Model P&amp;L'!$B65,'Cost Allocations'!F:F)</f>
        <v>0</v>
      </c>
      <c r="R65" s="88">
        <f>SUMIF(IS!$B:$B,'Model P&amp;L'!$B65,IS!H:H)+SUMIF('Cost Allocations'!$B:$B,'Model P&amp;L'!$B65,'Cost Allocations'!G:G)</f>
        <v>0</v>
      </c>
      <c r="S65" s="88">
        <f>SUMIF(IS!$B:$B,'Model P&amp;L'!$B65,IS!I:I)+SUMIF('Cost Allocations'!$B:$B,'Model P&amp;L'!$B65,'Cost Allocations'!H:H)</f>
        <v>0</v>
      </c>
      <c r="T65" s="88">
        <f>SUMIF(IS!$B:$B,'Model P&amp;L'!$B65,IS!J:J)+SUMIF('Cost Allocations'!$B:$B,'Model P&amp;L'!$B65,'Cost Allocations'!I:I)</f>
        <v>0</v>
      </c>
      <c r="U65" s="88">
        <f>SUMIF(IS!$B:$B,'Model P&amp;L'!$B65,IS!K:K)+SUMIF('Cost Allocations'!$B:$B,'Model P&amp;L'!$B65,'Cost Allocations'!J:J)</f>
        <v>0</v>
      </c>
      <c r="V65" s="88">
        <f>SUMIF(IS!$B:$B,'Model P&amp;L'!$B65,IS!L:L)+SUMIF('Cost Allocations'!$B:$B,'Model P&amp;L'!$B65,'Cost Allocations'!K:K)</f>
        <v>0</v>
      </c>
      <c r="W65" s="88">
        <f>SUMIF(IS!$B:$B,'Model P&amp;L'!$B65,IS!M:M)+SUMIF('Cost Allocations'!$B:$B,'Model P&amp;L'!$B65,'Cost Allocations'!L:L)</f>
        <v>0</v>
      </c>
      <c r="X65" s="88">
        <f>SUMIF(IS!$B:$B,'Model P&amp;L'!$B65,IS!N:N)+SUMIF('Cost Allocations'!$B:$B,'Model P&amp;L'!$B65,'Cost Allocations'!M:M)</f>
        <v>0</v>
      </c>
      <c r="Y65" s="88">
        <f>SUMIF(IS!$B:$B,'Model P&amp;L'!$B65,IS!O:O)+SUMIF('Cost Allocations'!$B:$B,'Model P&amp;L'!$B65,'Cost Allocations'!N:N)</f>
        <v>0</v>
      </c>
      <c r="Z65" s="88">
        <f>SUMIF(IS!$B:$B,'Model P&amp;L'!$B65,IS!P:P)+SUMIF('Cost Allocations'!$B:$B,'Model P&amp;L'!$B65,'Cost Allocations'!O:O)</f>
        <v>0</v>
      </c>
      <c r="AA65" s="88">
        <f>SUMIF(IS!$B:$B,'Model P&amp;L'!$B65,IS!Q:Q)+SUMIF('Cost Allocations'!$B:$B,'Model P&amp;L'!$B65,'Cost Allocations'!P:P)</f>
        <v>0</v>
      </c>
      <c r="AB65" s="88">
        <f>SUMIF(IS!$B:$B,'Model P&amp;L'!$B65,IS!R:R)+SUMIF('Cost Allocations'!$B:$B,'Model P&amp;L'!$B65,'Cost Allocations'!Q:Q)</f>
        <v>0</v>
      </c>
      <c r="AC65" s="88">
        <f>SUMIF(IS!$B:$B,'Model P&amp;L'!$B65,IS!S:S)+SUMIF('Cost Allocations'!$B:$B,'Model P&amp;L'!$B65,'Cost Allocations'!R:R)</f>
        <v>0</v>
      </c>
      <c r="AD65" s="88">
        <f>SUMIF(IS!$B:$B,'Model P&amp;L'!$B65,IS!T:T)+SUMIF('Cost Allocations'!$B:$B,'Model P&amp;L'!$B65,'Cost Allocations'!S:S)</f>
        <v>0</v>
      </c>
      <c r="AE65" s="88">
        <f>SUMIF(IS!$B:$B,'Model P&amp;L'!$B65,IS!U:U)+SUMIF('Cost Allocations'!$B:$B,'Model P&amp;L'!$B65,'Cost Allocations'!T:T)</f>
        <v>0</v>
      </c>
      <c r="AF65" s="88">
        <f>SUMIF(IS!$B:$B,'Model P&amp;L'!$B65,IS!V:V)+SUMIF('Cost Allocations'!$B:$B,'Model P&amp;L'!$B65,'Cost Allocations'!U:U)</f>
        <v>0</v>
      </c>
      <c r="AG65" s="88">
        <f>SUMIF(IS!$B:$B,'Model P&amp;L'!$B65,IS!W:W)+SUMIF('Cost Allocations'!$B:$B,'Model P&amp;L'!$B65,'Cost Allocations'!V:V)</f>
        <v>0</v>
      </c>
      <c r="AH65" s="88">
        <f>SUMIF(IS!$B:$B,'Model P&amp;L'!$B65,IS!X:X)+SUMIF('Cost Allocations'!$B:$B,'Model P&amp;L'!$B65,'Cost Allocations'!W:W)</f>
        <v>0</v>
      </c>
      <c r="AI65" s="88">
        <f>SUMIF(IS!$B:$B,'Model P&amp;L'!$B65,IS!Y:Y)+SUMIF('Cost Allocations'!$B:$B,'Model P&amp;L'!$B65,'Cost Allocations'!X:X)</f>
        <v>0</v>
      </c>
      <c r="AJ65" s="88">
        <f>SUMIF(IS!$B:$B,'Model P&amp;L'!$B65,IS!Z:Z)+SUMIF('Cost Allocations'!$B:$B,'Model P&amp;L'!$B65,'Cost Allocations'!Y:Y)</f>
        <v>0</v>
      </c>
      <c r="AK65" s="88">
        <f>SUMIF(IS!$B:$B,'Model P&amp;L'!$B65,IS!AA:AA)+SUMIF('Cost Allocations'!$B:$B,'Model P&amp;L'!$B65,'Cost Allocations'!Z:Z)</f>
        <v>0</v>
      </c>
      <c r="AL65" s="88">
        <f>SUMIF(IS!$B:$B,'Model P&amp;L'!$B65,IS!AB:AB)+SUMIF('Cost Allocations'!$B:$B,'Model P&amp;L'!$B65,'Cost Allocations'!AA:AA)</f>
        <v>0</v>
      </c>
      <c r="AM65" s="88">
        <f t="shared" si="212"/>
        <v>0</v>
      </c>
      <c r="AN65" s="88">
        <f t="shared" si="212"/>
        <v>0</v>
      </c>
      <c r="AO65" s="88">
        <f t="shared" si="212"/>
        <v>0</v>
      </c>
      <c r="AP65" s="88">
        <f t="shared" si="213"/>
        <v>0</v>
      </c>
      <c r="AQ65" s="88">
        <f t="shared" si="213"/>
        <v>0</v>
      </c>
      <c r="AR65" s="88">
        <f t="shared" si="213"/>
        <v>0</v>
      </c>
      <c r="AS65" s="88">
        <f t="shared" si="213"/>
        <v>0</v>
      </c>
      <c r="AT65" s="88">
        <f t="shared" si="213"/>
        <v>0</v>
      </c>
      <c r="AU65" s="88">
        <f t="shared" si="213"/>
        <v>0</v>
      </c>
      <c r="AV65" s="88">
        <f t="shared" si="213"/>
        <v>0</v>
      </c>
      <c r="AW65" s="88">
        <f t="shared" si="213"/>
        <v>0</v>
      </c>
      <c r="AX65" s="88">
        <f t="shared" si="213"/>
        <v>0</v>
      </c>
      <c r="AY65" s="88">
        <f t="shared" si="213"/>
        <v>0</v>
      </c>
      <c r="AZ65" s="88">
        <f t="shared" si="213"/>
        <v>0</v>
      </c>
      <c r="BA65" s="88">
        <f t="shared" si="213"/>
        <v>0</v>
      </c>
      <c r="BB65" s="88">
        <f t="shared" si="214"/>
        <v>0</v>
      </c>
      <c r="BC65" s="88">
        <f t="shared" si="214"/>
        <v>0</v>
      </c>
      <c r="BD65" s="88">
        <f t="shared" si="214"/>
        <v>0</v>
      </c>
      <c r="BE65" s="88">
        <f t="shared" si="214"/>
        <v>0</v>
      </c>
      <c r="BF65" s="88">
        <f t="shared" si="214"/>
        <v>0</v>
      </c>
      <c r="BG65" s="88">
        <f t="shared" si="214"/>
        <v>0</v>
      </c>
      <c r="BH65" s="88">
        <f t="shared" si="214"/>
        <v>0</v>
      </c>
      <c r="BI65" s="88">
        <f t="shared" si="214"/>
        <v>0</v>
      </c>
      <c r="BJ65" s="88">
        <f t="shared" si="214"/>
        <v>0</v>
      </c>
      <c r="BK65" s="88">
        <f t="shared" si="214"/>
        <v>0</v>
      </c>
      <c r="BL65" s="88">
        <f t="shared" si="215"/>
        <v>0</v>
      </c>
      <c r="BM65" s="88">
        <f t="shared" si="215"/>
        <v>0</v>
      </c>
      <c r="BN65" s="88">
        <f t="shared" si="215"/>
        <v>0</v>
      </c>
      <c r="BO65" s="88">
        <f t="shared" si="215"/>
        <v>0</v>
      </c>
      <c r="BP65" s="88">
        <f t="shared" si="215"/>
        <v>0</v>
      </c>
      <c r="BQ65" s="88">
        <f t="shared" si="215"/>
        <v>0</v>
      </c>
      <c r="BR65" s="88">
        <f t="shared" si="215"/>
        <v>0</v>
      </c>
      <c r="BS65" s="88">
        <f t="shared" si="215"/>
        <v>0</v>
      </c>
      <c r="BT65" s="88">
        <f t="shared" si="215"/>
        <v>0</v>
      </c>
      <c r="BU65" s="88">
        <f t="shared" si="215"/>
        <v>0</v>
      </c>
      <c r="BV65" s="88">
        <f t="shared" si="216"/>
        <v>0</v>
      </c>
      <c r="BW65" s="88">
        <f t="shared" si="216"/>
        <v>0</v>
      </c>
      <c r="BX65" s="88">
        <f t="shared" si="216"/>
        <v>0</v>
      </c>
      <c r="BY65" s="88">
        <f t="shared" si="216"/>
        <v>0</v>
      </c>
      <c r="BZ65" s="88">
        <f t="shared" si="216"/>
        <v>0</v>
      </c>
      <c r="CA65" s="88">
        <f t="shared" si="216"/>
        <v>0</v>
      </c>
      <c r="CB65" s="88">
        <f t="shared" si="216"/>
        <v>0</v>
      </c>
      <c r="CC65" s="88">
        <f t="shared" si="216"/>
        <v>0</v>
      </c>
      <c r="CD65" s="88">
        <f t="shared" si="216"/>
        <v>0</v>
      </c>
      <c r="CE65" s="88">
        <f t="shared" si="216"/>
        <v>0</v>
      </c>
      <c r="CF65" s="88">
        <f t="shared" si="216"/>
        <v>0</v>
      </c>
      <c r="CG65" s="88">
        <f t="shared" si="216"/>
        <v>0</v>
      </c>
    </row>
    <row r="66" spans="2:85" collapsed="1" x14ac:dyDescent="0.3">
      <c r="B66" s="114" t="s">
        <v>325</v>
      </c>
      <c r="C66" s="222">
        <f>INDEX('Standard COA'!$B$4:$D$108,MATCH(B66,'Standard COA'!$C$4:$C$108,0),1)</f>
        <v>649</v>
      </c>
      <c r="D66" s="81"/>
      <c r="E66" s="128">
        <v>0.05</v>
      </c>
      <c r="F66" s="81"/>
      <c r="G66" s="503">
        <f t="shared" si="206"/>
        <v>549.73083333333341</v>
      </c>
      <c r="H66" s="503">
        <f t="shared" si="207"/>
        <v>626.69083333333333</v>
      </c>
      <c r="I66" s="129">
        <f t="shared" ref="I66" si="226">ROUND(H66+H66*$E66,-2)</f>
        <v>700</v>
      </c>
      <c r="J66" s="129">
        <f t="shared" si="209"/>
        <v>700</v>
      </c>
      <c r="K66" s="129">
        <f t="shared" si="210"/>
        <v>700</v>
      </c>
      <c r="L66" s="129">
        <f t="shared" si="211"/>
        <v>700</v>
      </c>
      <c r="M66" s="81"/>
      <c r="N66" s="88">
        <f>SUMIF(IS!$B:$B,'Model P&amp;L'!$B66,IS!D:D)+SUMIF('Cost Allocations'!$B:$B,'Model P&amp;L'!$B66,'Cost Allocations'!C:C)</f>
        <v>334.7</v>
      </c>
      <c r="O66" s="88">
        <f>SUMIF(IS!$B:$B,'Model P&amp;L'!$B66,IS!E:E)+SUMIF('Cost Allocations'!$B:$B,'Model P&amp;L'!$B66,'Cost Allocations'!D:D)</f>
        <v>311.89</v>
      </c>
      <c r="P66" s="88">
        <f>SUMIF(IS!$B:$B,'Model P&amp;L'!$B66,IS!F:F)+SUMIF('Cost Allocations'!$B:$B,'Model P&amp;L'!$B66,'Cost Allocations'!E:E)</f>
        <v>291.17</v>
      </c>
      <c r="Q66" s="88">
        <f>SUMIF(IS!$B:$B,'Model P&amp;L'!$B66,IS!G:G)+SUMIF('Cost Allocations'!$B:$B,'Model P&amp;L'!$B66,'Cost Allocations'!F:F)</f>
        <v>510.96</v>
      </c>
      <c r="R66" s="88">
        <f>SUMIF(IS!$B:$B,'Model P&amp;L'!$B66,IS!H:H)+SUMIF('Cost Allocations'!$B:$B,'Model P&amp;L'!$B66,'Cost Allocations'!G:G)</f>
        <v>323.51</v>
      </c>
      <c r="S66" s="88">
        <f>SUMIF(IS!$B:$B,'Model P&amp;L'!$B66,IS!I:I)+SUMIF('Cost Allocations'!$B:$B,'Model P&amp;L'!$B66,'Cost Allocations'!H:H)</f>
        <v>325.89999999999998</v>
      </c>
      <c r="T66" s="88">
        <f>SUMIF(IS!$B:$B,'Model P&amp;L'!$B66,IS!J:J)+SUMIF('Cost Allocations'!$B:$B,'Model P&amp;L'!$B66,'Cost Allocations'!I:I)</f>
        <v>371.17</v>
      </c>
      <c r="U66" s="88">
        <f>SUMIF(IS!$B:$B,'Model P&amp;L'!$B66,IS!K:K)+SUMIF('Cost Allocations'!$B:$B,'Model P&amp;L'!$B66,'Cost Allocations'!J:J)</f>
        <v>317.19</v>
      </c>
      <c r="V66" s="88">
        <f>SUMIF(IS!$B:$B,'Model P&amp;L'!$B66,IS!L:L)+SUMIF('Cost Allocations'!$B:$B,'Model P&amp;L'!$B66,'Cost Allocations'!K:K)</f>
        <v>322.24</v>
      </c>
      <c r="W66" s="88">
        <f>SUMIF(IS!$B:$B,'Model P&amp;L'!$B66,IS!M:M)+SUMIF('Cost Allocations'!$B:$B,'Model P&amp;L'!$B66,'Cost Allocations'!L:L)</f>
        <v>380.95</v>
      </c>
      <c r="X66" s="88">
        <f>SUMIF(IS!$B:$B,'Model P&amp;L'!$B66,IS!N:N)+SUMIF('Cost Allocations'!$B:$B,'Model P&amp;L'!$B66,'Cost Allocations'!M:M)</f>
        <v>365.73</v>
      </c>
      <c r="Y66" s="88">
        <f>SUMIF(IS!$B:$B,'Model P&amp;L'!$B66,IS!O:O)+SUMIF('Cost Allocations'!$B:$B,'Model P&amp;L'!$B66,'Cost Allocations'!N:N)</f>
        <v>2741.36</v>
      </c>
      <c r="Z66" s="88">
        <f>SUMIF(IS!$B:$B,'Model P&amp;L'!$B66,IS!P:P)+SUMIF('Cost Allocations'!$B:$B,'Model P&amp;L'!$B66,'Cost Allocations'!O:O)</f>
        <v>158.38999999999999</v>
      </c>
      <c r="AA66" s="88">
        <f>SUMIF(IS!$B:$B,'Model P&amp;L'!$B66,IS!Q:Q)+SUMIF('Cost Allocations'!$B:$B,'Model P&amp;L'!$B66,'Cost Allocations'!P:P)</f>
        <v>190.85</v>
      </c>
      <c r="AB66" s="88">
        <f>SUMIF(IS!$B:$B,'Model P&amp;L'!$B66,IS!R:R)+SUMIF('Cost Allocations'!$B:$B,'Model P&amp;L'!$B66,'Cost Allocations'!Q:Q)</f>
        <v>182.73</v>
      </c>
      <c r="AC66" s="88">
        <f>SUMIF(IS!$B:$B,'Model P&amp;L'!$B66,IS!S:S)+SUMIF('Cost Allocations'!$B:$B,'Model P&amp;L'!$B66,'Cost Allocations'!R:R)</f>
        <v>348.19</v>
      </c>
      <c r="AD66" s="88">
        <f>SUMIF(IS!$B:$B,'Model P&amp;L'!$B66,IS!T:T)+SUMIF('Cost Allocations'!$B:$B,'Model P&amp;L'!$B66,'Cost Allocations'!S:S)</f>
        <v>322.11</v>
      </c>
      <c r="AE66" s="88">
        <f>SUMIF(IS!$B:$B,'Model P&amp;L'!$B66,IS!U:U)+SUMIF('Cost Allocations'!$B:$B,'Model P&amp;L'!$B66,'Cost Allocations'!T:T)</f>
        <v>653.86</v>
      </c>
      <c r="AF66" s="88">
        <f>SUMIF(IS!$B:$B,'Model P&amp;L'!$B66,IS!V:V)+SUMIF('Cost Allocations'!$B:$B,'Model P&amp;L'!$B66,'Cost Allocations'!U:U)</f>
        <v>1380.39</v>
      </c>
      <c r="AG66" s="88">
        <f>SUMIF(IS!$B:$B,'Model P&amp;L'!$B66,IS!W:W)+SUMIF('Cost Allocations'!$B:$B,'Model P&amp;L'!$B66,'Cost Allocations'!V:V)</f>
        <v>248.12</v>
      </c>
      <c r="AH66" s="88">
        <f>SUMIF(IS!$B:$B,'Model P&amp;L'!$B66,IS!X:X)+SUMIF('Cost Allocations'!$B:$B,'Model P&amp;L'!$B66,'Cost Allocations'!W:W)</f>
        <v>295.66000000000003</v>
      </c>
      <c r="AI66" s="88">
        <f>SUMIF(IS!$B:$B,'Model P&amp;L'!$B66,IS!Y:Y)+SUMIF('Cost Allocations'!$B:$B,'Model P&amp;L'!$B66,'Cost Allocations'!X:X)</f>
        <v>248.14</v>
      </c>
      <c r="AJ66" s="88">
        <f>SUMIF(IS!$B:$B,'Model P&amp;L'!$B66,IS!Z:Z)+SUMIF('Cost Allocations'!$B:$B,'Model P&amp;L'!$B66,'Cost Allocations'!Y:Y)</f>
        <v>3042.7599999999998</v>
      </c>
      <c r="AK66" s="88">
        <f>SUMIF(IS!$B:$B,'Model P&amp;L'!$B66,IS!AA:AA)+SUMIF('Cost Allocations'!$B:$B,'Model P&amp;L'!$B66,'Cost Allocations'!Z:Z)</f>
        <v>449.09</v>
      </c>
      <c r="AL66" s="88">
        <f>SUMIF(IS!$B:$B,'Model P&amp;L'!$B66,IS!AB:AB)+SUMIF('Cost Allocations'!$B:$B,'Model P&amp;L'!$B66,'Cost Allocations'!AA:AA)</f>
        <v>12330.06</v>
      </c>
      <c r="AM66" s="88">
        <f t="shared" si="212"/>
        <v>638.90902777777774</v>
      </c>
      <c r="AN66" s="88">
        <f t="shared" si="212"/>
        <v>645.01812500000005</v>
      </c>
      <c r="AO66" s="88">
        <f t="shared" si="212"/>
        <v>651.12722222222226</v>
      </c>
      <c r="AP66" s="88">
        <f t="shared" si="213"/>
        <v>657.23631944444446</v>
      </c>
      <c r="AQ66" s="88">
        <f t="shared" si="213"/>
        <v>663.34541666666667</v>
      </c>
      <c r="AR66" s="88">
        <f t="shared" si="213"/>
        <v>669.45451388888887</v>
      </c>
      <c r="AS66" s="88">
        <f t="shared" si="213"/>
        <v>675.56361111111107</v>
      </c>
      <c r="AT66" s="88">
        <f t="shared" si="213"/>
        <v>681.67270833333328</v>
      </c>
      <c r="AU66" s="88">
        <f t="shared" si="213"/>
        <v>687.78180555555559</v>
      </c>
      <c r="AV66" s="88">
        <f t="shared" si="213"/>
        <v>693.8909027777778</v>
      </c>
      <c r="AW66" s="88">
        <f t="shared" si="213"/>
        <v>700</v>
      </c>
      <c r="AX66" s="88">
        <f t="shared" si="213"/>
        <v>700</v>
      </c>
      <c r="AY66" s="88">
        <f t="shared" si="213"/>
        <v>700</v>
      </c>
      <c r="AZ66" s="88">
        <f t="shared" si="213"/>
        <v>700</v>
      </c>
      <c r="BA66" s="88">
        <f t="shared" si="213"/>
        <v>700</v>
      </c>
      <c r="BB66" s="88">
        <f t="shared" si="214"/>
        <v>700</v>
      </c>
      <c r="BC66" s="88">
        <f t="shared" si="214"/>
        <v>700</v>
      </c>
      <c r="BD66" s="88">
        <f t="shared" si="214"/>
        <v>700</v>
      </c>
      <c r="BE66" s="88">
        <f t="shared" si="214"/>
        <v>700</v>
      </c>
      <c r="BF66" s="88">
        <f t="shared" si="214"/>
        <v>700</v>
      </c>
      <c r="BG66" s="88">
        <f t="shared" si="214"/>
        <v>700</v>
      </c>
      <c r="BH66" s="88">
        <f t="shared" si="214"/>
        <v>700</v>
      </c>
      <c r="BI66" s="88">
        <f t="shared" si="214"/>
        <v>700</v>
      </c>
      <c r="BJ66" s="88">
        <f t="shared" si="214"/>
        <v>700</v>
      </c>
      <c r="BK66" s="88">
        <f t="shared" si="214"/>
        <v>700</v>
      </c>
      <c r="BL66" s="88">
        <f t="shared" si="215"/>
        <v>700</v>
      </c>
      <c r="BM66" s="88">
        <f t="shared" si="215"/>
        <v>700</v>
      </c>
      <c r="BN66" s="88">
        <f t="shared" si="215"/>
        <v>700</v>
      </c>
      <c r="BO66" s="88">
        <f t="shared" si="215"/>
        <v>700</v>
      </c>
      <c r="BP66" s="88">
        <f t="shared" si="215"/>
        <v>700</v>
      </c>
      <c r="BQ66" s="88">
        <f t="shared" si="215"/>
        <v>700</v>
      </c>
      <c r="BR66" s="88">
        <f t="shared" si="215"/>
        <v>700</v>
      </c>
      <c r="BS66" s="88">
        <f t="shared" si="215"/>
        <v>700</v>
      </c>
      <c r="BT66" s="88">
        <f t="shared" si="215"/>
        <v>700</v>
      </c>
      <c r="BU66" s="88">
        <f t="shared" si="215"/>
        <v>700</v>
      </c>
      <c r="BV66" s="88">
        <f t="shared" si="216"/>
        <v>700</v>
      </c>
      <c r="BW66" s="88">
        <f t="shared" si="216"/>
        <v>700</v>
      </c>
      <c r="BX66" s="88">
        <f t="shared" si="216"/>
        <v>700</v>
      </c>
      <c r="BY66" s="88">
        <f t="shared" si="216"/>
        <v>700</v>
      </c>
      <c r="BZ66" s="88">
        <f t="shared" si="216"/>
        <v>700</v>
      </c>
      <c r="CA66" s="88">
        <f t="shared" si="216"/>
        <v>700</v>
      </c>
      <c r="CB66" s="88">
        <f t="shared" si="216"/>
        <v>700</v>
      </c>
      <c r="CC66" s="88">
        <f t="shared" si="216"/>
        <v>700</v>
      </c>
      <c r="CD66" s="88">
        <f t="shared" si="216"/>
        <v>700</v>
      </c>
      <c r="CE66" s="88">
        <f t="shared" si="216"/>
        <v>700</v>
      </c>
      <c r="CF66" s="88">
        <f t="shared" si="216"/>
        <v>700</v>
      </c>
      <c r="CG66" s="88">
        <f t="shared" si="216"/>
        <v>700</v>
      </c>
    </row>
    <row r="67" spans="2:85" s="64" customFormat="1" x14ac:dyDescent="0.3">
      <c r="B67" s="86" t="s">
        <v>326</v>
      </c>
      <c r="C67" s="249" t="s">
        <v>160</v>
      </c>
      <c r="D67" s="86"/>
      <c r="E67" s="86"/>
      <c r="F67" s="86"/>
      <c r="G67" s="66"/>
      <c r="H67" s="66"/>
      <c r="I67" s="66"/>
      <c r="J67" s="66"/>
      <c r="K67" s="66"/>
      <c r="L67" s="66"/>
      <c r="M67" s="86"/>
      <c r="N67" s="87">
        <f>SUM(N55:N66)</f>
        <v>22144.80020878329</v>
      </c>
      <c r="O67" s="87">
        <f t="shared" ref="O67:AF67" si="227">SUM(O55:O66)</f>
        <v>16238.770914326848</v>
      </c>
      <c r="P67" s="87">
        <f t="shared" si="227"/>
        <v>21106.979236861051</v>
      </c>
      <c r="Q67" s="87">
        <f t="shared" si="227"/>
        <v>21761.41806869498</v>
      </c>
      <c r="R67" s="87">
        <f t="shared" si="227"/>
        <v>19083.784471830986</v>
      </c>
      <c r="S67" s="87">
        <f t="shared" si="227"/>
        <v>17656.246925474185</v>
      </c>
      <c r="T67" s="87">
        <f t="shared" si="227"/>
        <v>31449.314084544643</v>
      </c>
      <c r="U67" s="87">
        <f t="shared" si="227"/>
        <v>24748.609340856528</v>
      </c>
      <c r="V67" s="87">
        <f t="shared" si="227"/>
        <v>21430.569940239606</v>
      </c>
      <c r="W67" s="87">
        <f t="shared" si="227"/>
        <v>30691.752058485559</v>
      </c>
      <c r="X67" s="87">
        <f t="shared" si="227"/>
        <v>24547.417160493827</v>
      </c>
      <c r="Y67" s="87">
        <f t="shared" si="227"/>
        <v>37764.71370370371</v>
      </c>
      <c r="Z67" s="87">
        <f t="shared" ref="Z67" si="228">SUM(Z55:Z66)</f>
        <v>27631.981282051278</v>
      </c>
      <c r="AA67" s="87">
        <f t="shared" si="227"/>
        <v>31124.285033245164</v>
      </c>
      <c r="AB67" s="87">
        <f t="shared" si="227"/>
        <v>28000.702595419851</v>
      </c>
      <c r="AC67" s="87">
        <f t="shared" si="227"/>
        <v>27416.548492532333</v>
      </c>
      <c r="AD67" s="87">
        <f t="shared" si="227"/>
        <v>33158.823311258282</v>
      </c>
      <c r="AE67" s="87">
        <f t="shared" si="227"/>
        <v>28068.357306843278</v>
      </c>
      <c r="AF67" s="87">
        <f t="shared" si="227"/>
        <v>51330.990116805966</v>
      </c>
      <c r="AG67" s="87">
        <f t="shared" ref="AG67:AJ67" si="229">SUM(AG55:AG66)</f>
        <v>31989.411080185568</v>
      </c>
      <c r="AH67" s="87">
        <f t="shared" si="229"/>
        <v>31885.82736249172</v>
      </c>
      <c r="AI67" s="87">
        <f t="shared" si="229"/>
        <v>30774.125411881942</v>
      </c>
      <c r="AJ67" s="87">
        <f t="shared" si="229"/>
        <v>61599.819020611358</v>
      </c>
      <c r="AK67" s="87">
        <f t="shared" ref="AK67:AQ67" si="230">SUM(AK55:AK66)</f>
        <v>51036.276509186326</v>
      </c>
      <c r="AL67" s="87">
        <f t="shared" ref="AL67" si="231">SUM(AL55:AL66)</f>
        <v>55687.954105867102</v>
      </c>
      <c r="AM67" s="87">
        <f t="shared" si="230"/>
        <v>41257.149305555555</v>
      </c>
      <c r="AN67" s="87">
        <f t="shared" si="230"/>
        <v>41512.934375000004</v>
      </c>
      <c r="AO67" s="87">
        <f t="shared" si="230"/>
        <v>41768.719444444447</v>
      </c>
      <c r="AP67" s="87">
        <f t="shared" si="230"/>
        <v>42024.504513888889</v>
      </c>
      <c r="AQ67" s="87">
        <f t="shared" si="230"/>
        <v>42280.289583333324</v>
      </c>
      <c r="AR67" s="87">
        <f t="shared" ref="AR67:BG67" si="232">SUM(AR55:AR66)</f>
        <v>42536.074652777766</v>
      </c>
      <c r="AS67" s="87">
        <f t="shared" si="232"/>
        <v>42791.859722222216</v>
      </c>
      <c r="AT67" s="87">
        <f t="shared" si="232"/>
        <v>43047.644791666666</v>
      </c>
      <c r="AU67" s="87">
        <f t="shared" si="232"/>
        <v>43303.429861111108</v>
      </c>
      <c r="AV67" s="87">
        <f t="shared" si="232"/>
        <v>43559.21493055555</v>
      </c>
      <c r="AW67" s="87">
        <f t="shared" si="232"/>
        <v>43815</v>
      </c>
      <c r="AX67" s="87">
        <f t="shared" si="232"/>
        <v>53797.416666666672</v>
      </c>
      <c r="AY67" s="87">
        <f t="shared" si="232"/>
        <v>54089.083333333328</v>
      </c>
      <c r="AZ67" s="87">
        <f t="shared" si="232"/>
        <v>54380.75</v>
      </c>
      <c r="BA67" s="87">
        <f t="shared" si="232"/>
        <v>54672.416666666672</v>
      </c>
      <c r="BB67" s="87">
        <f t="shared" si="232"/>
        <v>54964.083333333328</v>
      </c>
      <c r="BC67" s="87">
        <f t="shared" si="232"/>
        <v>65089.083333333336</v>
      </c>
      <c r="BD67" s="87">
        <f t="shared" si="232"/>
        <v>65380.750000000007</v>
      </c>
      <c r="BE67" s="87">
        <f t="shared" si="232"/>
        <v>65672.416666666657</v>
      </c>
      <c r="BF67" s="87">
        <f t="shared" si="232"/>
        <v>65964.083333333343</v>
      </c>
      <c r="BG67" s="87">
        <f t="shared" si="232"/>
        <v>66255.75</v>
      </c>
      <c r="BH67" s="87">
        <f t="shared" ref="BH67:BS67" si="233">SUM(BH55:BH66)</f>
        <v>66547.416666666657</v>
      </c>
      <c r="BI67" s="87">
        <f t="shared" si="233"/>
        <v>66839.083333333343</v>
      </c>
      <c r="BJ67" s="87">
        <f t="shared" si="233"/>
        <v>75381.037500000006</v>
      </c>
      <c r="BK67" s="87">
        <f t="shared" si="233"/>
        <v>75714.370833333334</v>
      </c>
      <c r="BL67" s="87">
        <f t="shared" si="233"/>
        <v>89814.370833333334</v>
      </c>
      <c r="BM67" s="87">
        <f t="shared" si="233"/>
        <v>90147.704166666677</v>
      </c>
      <c r="BN67" s="87">
        <f t="shared" si="233"/>
        <v>90481.037499999991</v>
      </c>
      <c r="BO67" s="87">
        <f t="shared" si="233"/>
        <v>90814.370833333334</v>
      </c>
      <c r="BP67" s="87">
        <f t="shared" si="233"/>
        <v>91147.704166666677</v>
      </c>
      <c r="BQ67" s="87">
        <f t="shared" si="233"/>
        <v>91481.037499999991</v>
      </c>
      <c r="BR67" s="87">
        <f t="shared" si="233"/>
        <v>91814.370833333334</v>
      </c>
      <c r="BS67" s="87">
        <f t="shared" si="233"/>
        <v>92147.704166666677</v>
      </c>
      <c r="BT67" s="87">
        <f t="shared" ref="BT67:CE67" si="234">SUM(BT55:BT66)</f>
        <v>92481.037499999991</v>
      </c>
      <c r="BU67" s="87">
        <f t="shared" si="234"/>
        <v>92814.370833333334</v>
      </c>
      <c r="BV67" s="87">
        <f t="shared" si="234"/>
        <v>96113.422708333339</v>
      </c>
      <c r="BW67" s="87">
        <f t="shared" si="234"/>
        <v>96496.756041666667</v>
      </c>
      <c r="BX67" s="87">
        <f t="shared" si="234"/>
        <v>96880.08937500001</v>
      </c>
      <c r="BY67" s="87">
        <f t="shared" si="234"/>
        <v>97263.422708333339</v>
      </c>
      <c r="BZ67" s="87">
        <f t="shared" si="234"/>
        <v>97646.756041666667</v>
      </c>
      <c r="CA67" s="87">
        <f t="shared" si="234"/>
        <v>98030.08937500001</v>
      </c>
      <c r="CB67" s="87">
        <f t="shared" si="234"/>
        <v>98413.422708333339</v>
      </c>
      <c r="CC67" s="87">
        <f t="shared" si="234"/>
        <v>98796.756041666667</v>
      </c>
      <c r="CD67" s="87">
        <f t="shared" si="234"/>
        <v>99180.08937500001</v>
      </c>
      <c r="CE67" s="87">
        <f t="shared" si="234"/>
        <v>99563.422708333339</v>
      </c>
      <c r="CF67" s="87">
        <f t="shared" ref="CF67:CG67" si="235">SUM(CF55:CF66)</f>
        <v>99946.756041666667</v>
      </c>
      <c r="CG67" s="87">
        <f t="shared" si="235"/>
        <v>100330.08937500001</v>
      </c>
    </row>
    <row r="68" spans="2:85" x14ac:dyDescent="0.3">
      <c r="C68" s="123"/>
    </row>
    <row r="69" spans="2:85" s="64" customFormat="1" x14ac:dyDescent="0.3">
      <c r="B69" s="89" t="s">
        <v>127</v>
      </c>
      <c r="C69" s="227"/>
      <c r="D69" s="90"/>
      <c r="E69" s="90"/>
      <c r="F69" s="90"/>
      <c r="G69" s="90"/>
      <c r="H69" s="90"/>
      <c r="I69" s="90"/>
      <c r="J69" s="90"/>
      <c r="K69" s="90"/>
      <c r="L69" s="90"/>
      <c r="M69" s="90"/>
      <c r="N69" s="91">
        <f>+N67</f>
        <v>22144.80020878329</v>
      </c>
      <c r="O69" s="91">
        <f t="shared" ref="O69:AF69" si="236">+O67</f>
        <v>16238.770914326848</v>
      </c>
      <c r="P69" s="91">
        <f t="shared" si="236"/>
        <v>21106.979236861051</v>
      </c>
      <c r="Q69" s="91">
        <f t="shared" si="236"/>
        <v>21761.41806869498</v>
      </c>
      <c r="R69" s="91">
        <f t="shared" si="236"/>
        <v>19083.784471830986</v>
      </c>
      <c r="S69" s="91">
        <f t="shared" si="236"/>
        <v>17656.246925474185</v>
      </c>
      <c r="T69" s="91">
        <f t="shared" si="236"/>
        <v>31449.314084544643</v>
      </c>
      <c r="U69" s="91">
        <f t="shared" si="236"/>
        <v>24748.609340856528</v>
      </c>
      <c r="V69" s="91">
        <f t="shared" si="236"/>
        <v>21430.569940239606</v>
      </c>
      <c r="W69" s="91">
        <f t="shared" si="236"/>
        <v>30691.752058485559</v>
      </c>
      <c r="X69" s="91">
        <f t="shared" si="236"/>
        <v>24547.417160493827</v>
      </c>
      <c r="Y69" s="91">
        <f t="shared" si="236"/>
        <v>37764.71370370371</v>
      </c>
      <c r="Z69" s="91">
        <f t="shared" ref="Z69" si="237">+Z67</f>
        <v>27631.981282051278</v>
      </c>
      <c r="AA69" s="91">
        <f t="shared" si="236"/>
        <v>31124.285033245164</v>
      </c>
      <c r="AB69" s="91">
        <f t="shared" si="236"/>
        <v>28000.702595419851</v>
      </c>
      <c r="AC69" s="91">
        <f t="shared" si="236"/>
        <v>27416.548492532333</v>
      </c>
      <c r="AD69" s="91">
        <f t="shared" si="236"/>
        <v>33158.823311258282</v>
      </c>
      <c r="AE69" s="91">
        <f t="shared" si="236"/>
        <v>28068.357306843278</v>
      </c>
      <c r="AF69" s="91">
        <f t="shared" si="236"/>
        <v>51330.990116805966</v>
      </c>
      <c r="AG69" s="91">
        <f t="shared" ref="AG69:AJ69" si="238">+AG67</f>
        <v>31989.411080185568</v>
      </c>
      <c r="AH69" s="91">
        <f t="shared" si="238"/>
        <v>31885.82736249172</v>
      </c>
      <c r="AI69" s="91">
        <f t="shared" si="238"/>
        <v>30774.125411881942</v>
      </c>
      <c r="AJ69" s="91">
        <f t="shared" si="238"/>
        <v>61599.819020611358</v>
      </c>
      <c r="AK69" s="91">
        <f t="shared" ref="AK69:AQ69" si="239">+AK67</f>
        <v>51036.276509186326</v>
      </c>
      <c r="AL69" s="91">
        <f t="shared" ref="AL69" si="240">+AL67</f>
        <v>55687.954105867102</v>
      </c>
      <c r="AM69" s="91">
        <f t="shared" si="239"/>
        <v>41257.149305555555</v>
      </c>
      <c r="AN69" s="91">
        <f t="shared" si="239"/>
        <v>41512.934375000004</v>
      </c>
      <c r="AO69" s="91">
        <f t="shared" si="239"/>
        <v>41768.719444444447</v>
      </c>
      <c r="AP69" s="91">
        <f t="shared" si="239"/>
        <v>42024.504513888889</v>
      </c>
      <c r="AQ69" s="91">
        <f t="shared" si="239"/>
        <v>42280.289583333324</v>
      </c>
      <c r="AR69" s="91">
        <f t="shared" ref="AR69:BG69" si="241">+AR67</f>
        <v>42536.074652777766</v>
      </c>
      <c r="AS69" s="91">
        <f t="shared" si="241"/>
        <v>42791.859722222216</v>
      </c>
      <c r="AT69" s="91">
        <f t="shared" si="241"/>
        <v>43047.644791666666</v>
      </c>
      <c r="AU69" s="91">
        <f t="shared" si="241"/>
        <v>43303.429861111108</v>
      </c>
      <c r="AV69" s="91">
        <f t="shared" si="241"/>
        <v>43559.21493055555</v>
      </c>
      <c r="AW69" s="91">
        <f t="shared" si="241"/>
        <v>43815</v>
      </c>
      <c r="AX69" s="91">
        <f t="shared" si="241"/>
        <v>53797.416666666672</v>
      </c>
      <c r="AY69" s="91">
        <f t="shared" si="241"/>
        <v>54089.083333333328</v>
      </c>
      <c r="AZ69" s="91">
        <f t="shared" si="241"/>
        <v>54380.75</v>
      </c>
      <c r="BA69" s="91">
        <f t="shared" si="241"/>
        <v>54672.416666666672</v>
      </c>
      <c r="BB69" s="91">
        <f t="shared" si="241"/>
        <v>54964.083333333328</v>
      </c>
      <c r="BC69" s="91">
        <f t="shared" si="241"/>
        <v>65089.083333333336</v>
      </c>
      <c r="BD69" s="91">
        <f t="shared" si="241"/>
        <v>65380.750000000007</v>
      </c>
      <c r="BE69" s="91">
        <f t="shared" si="241"/>
        <v>65672.416666666657</v>
      </c>
      <c r="BF69" s="91">
        <f t="shared" si="241"/>
        <v>65964.083333333343</v>
      </c>
      <c r="BG69" s="91">
        <f t="shared" si="241"/>
        <v>66255.75</v>
      </c>
      <c r="BH69" s="91">
        <f t="shared" ref="BH69:BS69" si="242">+BH67</f>
        <v>66547.416666666657</v>
      </c>
      <c r="BI69" s="91">
        <f t="shared" si="242"/>
        <v>66839.083333333343</v>
      </c>
      <c r="BJ69" s="91">
        <f t="shared" si="242"/>
        <v>75381.037500000006</v>
      </c>
      <c r="BK69" s="91">
        <f t="shared" si="242"/>
        <v>75714.370833333334</v>
      </c>
      <c r="BL69" s="91">
        <f t="shared" si="242"/>
        <v>89814.370833333334</v>
      </c>
      <c r="BM69" s="91">
        <f t="shared" si="242"/>
        <v>90147.704166666677</v>
      </c>
      <c r="BN69" s="91">
        <f t="shared" si="242"/>
        <v>90481.037499999991</v>
      </c>
      <c r="BO69" s="91">
        <f t="shared" si="242"/>
        <v>90814.370833333334</v>
      </c>
      <c r="BP69" s="91">
        <f t="shared" si="242"/>
        <v>91147.704166666677</v>
      </c>
      <c r="BQ69" s="91">
        <f t="shared" si="242"/>
        <v>91481.037499999991</v>
      </c>
      <c r="BR69" s="91">
        <f t="shared" si="242"/>
        <v>91814.370833333334</v>
      </c>
      <c r="BS69" s="91">
        <f t="shared" si="242"/>
        <v>92147.704166666677</v>
      </c>
      <c r="BT69" s="91">
        <f t="shared" ref="BT69:CE69" si="243">+BT67</f>
        <v>92481.037499999991</v>
      </c>
      <c r="BU69" s="91">
        <f t="shared" si="243"/>
        <v>92814.370833333334</v>
      </c>
      <c r="BV69" s="91">
        <f t="shared" si="243"/>
        <v>96113.422708333339</v>
      </c>
      <c r="BW69" s="91">
        <f t="shared" si="243"/>
        <v>96496.756041666667</v>
      </c>
      <c r="BX69" s="91">
        <f t="shared" si="243"/>
        <v>96880.08937500001</v>
      </c>
      <c r="BY69" s="91">
        <f t="shared" si="243"/>
        <v>97263.422708333339</v>
      </c>
      <c r="BZ69" s="91">
        <f t="shared" si="243"/>
        <v>97646.756041666667</v>
      </c>
      <c r="CA69" s="91">
        <f t="shared" si="243"/>
        <v>98030.08937500001</v>
      </c>
      <c r="CB69" s="91">
        <f t="shared" si="243"/>
        <v>98413.422708333339</v>
      </c>
      <c r="CC69" s="91">
        <f t="shared" si="243"/>
        <v>98796.756041666667</v>
      </c>
      <c r="CD69" s="91">
        <f t="shared" si="243"/>
        <v>99180.08937500001</v>
      </c>
      <c r="CE69" s="91">
        <f t="shared" si="243"/>
        <v>99563.422708333339</v>
      </c>
      <c r="CF69" s="91">
        <f t="shared" ref="CF69:CG69" si="244">+CF67</f>
        <v>99946.756041666667</v>
      </c>
      <c r="CG69" s="91">
        <f t="shared" si="244"/>
        <v>100330.08937500001</v>
      </c>
    </row>
    <row r="70" spans="2:85" x14ac:dyDescent="0.3">
      <c r="C70" s="123"/>
    </row>
    <row r="71" spans="2:85" s="64" customFormat="1" x14ac:dyDescent="0.3">
      <c r="B71" s="89" t="s">
        <v>13</v>
      </c>
      <c r="C71" s="223"/>
      <c r="D71" s="89"/>
      <c r="E71" s="89"/>
      <c r="F71" s="89"/>
      <c r="G71" s="90"/>
      <c r="H71" s="90"/>
      <c r="I71" s="90"/>
      <c r="J71" s="90"/>
      <c r="K71" s="90"/>
      <c r="L71" s="90"/>
      <c r="M71" s="89"/>
      <c r="N71" s="91">
        <f>N46+N52+N69</f>
        <v>60998.694967602583</v>
      </c>
      <c r="O71" s="91">
        <f t="shared" ref="O71:AF71" si="245">O46+O52+O69</f>
        <v>51619.594168466516</v>
      </c>
      <c r="P71" s="91">
        <f t="shared" si="245"/>
        <v>70164.424946004321</v>
      </c>
      <c r="Q71" s="91">
        <f t="shared" si="245"/>
        <v>57928.6980174364</v>
      </c>
      <c r="R71" s="91">
        <f t="shared" si="245"/>
        <v>79862.358873239442</v>
      </c>
      <c r="S71" s="91">
        <f t="shared" si="245"/>
        <v>55330.09733920799</v>
      </c>
      <c r="T71" s="91">
        <f t="shared" si="245"/>
        <v>86800.347702850704</v>
      </c>
      <c r="U71" s="91">
        <f t="shared" si="245"/>
        <v>65483.680348455186</v>
      </c>
      <c r="V71" s="91">
        <f t="shared" si="245"/>
        <v>63086.803208696649</v>
      </c>
      <c r="W71" s="91">
        <f t="shared" si="245"/>
        <v>79051.436097107799</v>
      </c>
      <c r="X71" s="91">
        <f t="shared" si="245"/>
        <v>88799.81222222223</v>
      </c>
      <c r="Y71" s="91">
        <f t="shared" si="245"/>
        <v>130492.35666666669</v>
      </c>
      <c r="Z71" s="91">
        <f t="shared" ref="Z71" si="246">Z46+Z52+Z69</f>
        <v>79941.674423076925</v>
      </c>
      <c r="AA71" s="91">
        <f t="shared" si="245"/>
        <v>101701.77032762565</v>
      </c>
      <c r="AB71" s="91">
        <f t="shared" si="245"/>
        <v>93873.700801526706</v>
      </c>
      <c r="AC71" s="91">
        <f t="shared" si="245"/>
        <v>110615.98514814142</v>
      </c>
      <c r="AD71" s="91">
        <f t="shared" si="245"/>
        <v>99430.677781456965</v>
      </c>
      <c r="AE71" s="91">
        <f t="shared" si="245"/>
        <v>106550.87433774835</v>
      </c>
      <c r="AF71" s="91">
        <f t="shared" si="245"/>
        <v>176960.65691294437</v>
      </c>
      <c r="AG71" s="91">
        <f t="shared" ref="AG71:AJ71" si="247">AG46+AG52+AG69</f>
        <v>129621.58137176938</v>
      </c>
      <c r="AH71" s="91">
        <f t="shared" si="247"/>
        <v>112154.09413518885</v>
      </c>
      <c r="AI71" s="91">
        <f t="shared" si="247"/>
        <v>109647.32308867294</v>
      </c>
      <c r="AJ71" s="91">
        <f t="shared" si="247"/>
        <v>164119.65385926294</v>
      </c>
      <c r="AK71" s="91">
        <f t="shared" ref="AK71:AQ71" si="248">AK46+AK52+AK69</f>
        <v>201138.19520669285</v>
      </c>
      <c r="AL71" s="91">
        <f t="shared" ref="AL71" si="249">AL46+AL52+AL69</f>
        <v>152773.8594483074</v>
      </c>
      <c r="AM71" s="91">
        <f t="shared" si="248"/>
        <v>169557.75833333333</v>
      </c>
      <c r="AN71" s="91">
        <f t="shared" si="248"/>
        <v>303080.26366666669</v>
      </c>
      <c r="AO71" s="91">
        <f t="shared" si="248"/>
        <v>269847.95666666672</v>
      </c>
      <c r="AP71" s="91">
        <f t="shared" si="248"/>
        <v>265584.72250000009</v>
      </c>
      <c r="AQ71" s="91">
        <f t="shared" si="248"/>
        <v>296704.82166666666</v>
      </c>
      <c r="AR71" s="91">
        <f t="shared" ref="AR71:BG71" si="250">AR46+AR52+AR69</f>
        <v>286160.33750000002</v>
      </c>
      <c r="AS71" s="91">
        <f t="shared" si="250"/>
        <v>287240.85333333333</v>
      </c>
      <c r="AT71" s="91">
        <f t="shared" si="250"/>
        <v>327865.1191666667</v>
      </c>
      <c r="AU71" s="91">
        <f t="shared" si="250"/>
        <v>294626.88500000001</v>
      </c>
      <c r="AV71" s="91">
        <f t="shared" si="250"/>
        <v>295826.15083333338</v>
      </c>
      <c r="AW71" s="91">
        <f t="shared" si="250"/>
        <v>348859.79166666674</v>
      </c>
      <c r="AX71" s="91">
        <f t="shared" si="250"/>
        <v>310893.77083333331</v>
      </c>
      <c r="AY71" s="91">
        <f t="shared" si="250"/>
        <v>311427.10416666669</v>
      </c>
      <c r="AZ71" s="91">
        <f t="shared" si="250"/>
        <v>363375.02083333337</v>
      </c>
      <c r="BA71" s="91">
        <f t="shared" si="250"/>
        <v>319970.85416666669</v>
      </c>
      <c r="BB71" s="91">
        <f t="shared" si="250"/>
        <v>314566.6875</v>
      </c>
      <c r="BC71" s="91">
        <f t="shared" si="250"/>
        <v>357248.19791666669</v>
      </c>
      <c r="BD71" s="91">
        <f t="shared" si="250"/>
        <v>332710.4375</v>
      </c>
      <c r="BE71" s="91">
        <f t="shared" si="250"/>
        <v>333718.77083333337</v>
      </c>
      <c r="BF71" s="91">
        <f t="shared" si="250"/>
        <v>387095.85416666674</v>
      </c>
      <c r="BG71" s="91">
        <f t="shared" si="250"/>
        <v>341910.4375</v>
      </c>
      <c r="BH71" s="91">
        <f t="shared" ref="BH71:BS71" si="251">BH46+BH52+BH69</f>
        <v>342443.77083333337</v>
      </c>
      <c r="BI71" s="91">
        <f t="shared" si="251"/>
        <v>407102.10416666674</v>
      </c>
      <c r="BJ71" s="91">
        <f t="shared" si="251"/>
        <v>355822.20937499998</v>
      </c>
      <c r="BK71" s="91">
        <f t="shared" si="251"/>
        <v>356430.54270833335</v>
      </c>
      <c r="BL71" s="91">
        <f t="shared" si="251"/>
        <v>431126.37604166672</v>
      </c>
      <c r="BM71" s="91">
        <f t="shared" si="251"/>
        <v>378890.95937500003</v>
      </c>
      <c r="BN71" s="91">
        <f t="shared" si="251"/>
        <v>372374.29270833335</v>
      </c>
      <c r="BO71" s="91">
        <f t="shared" si="251"/>
        <v>411234.96979166672</v>
      </c>
      <c r="BP71" s="91">
        <f t="shared" si="251"/>
        <v>382022.20937500003</v>
      </c>
      <c r="BQ71" s="91">
        <f t="shared" si="251"/>
        <v>383105.54270833335</v>
      </c>
      <c r="BR71" s="91">
        <f t="shared" si="251"/>
        <v>445463.87604166672</v>
      </c>
      <c r="BS71" s="91">
        <f t="shared" si="251"/>
        <v>392634.70937500003</v>
      </c>
      <c r="BT71" s="91">
        <f t="shared" ref="BT71:CE71" si="252">BT46+BT52+BT69</f>
        <v>393243.04270833335</v>
      </c>
      <c r="BU71" s="91">
        <f t="shared" si="252"/>
        <v>468663.87604166672</v>
      </c>
      <c r="BV71" s="91">
        <f t="shared" si="252"/>
        <v>401192.90317708335</v>
      </c>
      <c r="BW71" s="91">
        <f t="shared" si="252"/>
        <v>401876.23651041667</v>
      </c>
      <c r="BX71" s="91">
        <f t="shared" si="252"/>
        <v>464903.31984374998</v>
      </c>
      <c r="BY71" s="91">
        <f t="shared" si="252"/>
        <v>403242.90317708335</v>
      </c>
      <c r="BZ71" s="91">
        <f t="shared" si="252"/>
        <v>395613.73651041667</v>
      </c>
      <c r="CA71" s="91">
        <f t="shared" si="252"/>
        <v>437859.56984374998</v>
      </c>
      <c r="CB71" s="91">
        <f t="shared" si="252"/>
        <v>405292.90317708335</v>
      </c>
      <c r="CC71" s="91">
        <f t="shared" si="252"/>
        <v>405976.23651041667</v>
      </c>
      <c r="CD71" s="91">
        <f t="shared" si="252"/>
        <v>469003.31984374998</v>
      </c>
      <c r="CE71" s="91">
        <f t="shared" si="252"/>
        <v>415655.40317708335</v>
      </c>
      <c r="CF71" s="91">
        <f t="shared" ref="CF71:CG71" si="253">CF46+CF52+CF69</f>
        <v>416338.73651041667</v>
      </c>
      <c r="CG71" s="91">
        <f t="shared" si="253"/>
        <v>491834.56984374998</v>
      </c>
    </row>
    <row r="72" spans="2:85" x14ac:dyDescent="0.3">
      <c r="C72" s="123"/>
    </row>
    <row r="73" spans="2:85" s="64" customFormat="1" ht="13.5" thickBot="1" x14ac:dyDescent="0.35">
      <c r="B73" s="92" t="s">
        <v>327</v>
      </c>
      <c r="C73" s="225"/>
      <c r="D73" s="92"/>
      <c r="E73" s="92"/>
      <c r="F73" s="92"/>
      <c r="G73" s="93"/>
      <c r="H73" s="93"/>
      <c r="I73" s="93"/>
      <c r="J73" s="93"/>
      <c r="K73" s="93"/>
      <c r="L73" s="93"/>
      <c r="M73" s="92"/>
      <c r="N73" s="94">
        <f>N25-N71</f>
        <v>24415.090000000026</v>
      </c>
      <c r="O73" s="94">
        <f t="shared" ref="O73:AF73" si="254">O25-O71</f>
        <v>26269.800000000003</v>
      </c>
      <c r="P73" s="94">
        <f t="shared" si="254"/>
        <v>34608.03</v>
      </c>
      <c r="Q73" s="94">
        <f t="shared" si="254"/>
        <v>56135.26999999999</v>
      </c>
      <c r="R73" s="94">
        <f t="shared" si="254"/>
        <v>32815.08</v>
      </c>
      <c r="S73" s="94">
        <f t="shared" si="254"/>
        <v>49175.210000000006</v>
      </c>
      <c r="T73" s="94">
        <f t="shared" si="254"/>
        <v>31494.619999999995</v>
      </c>
      <c r="U73" s="94">
        <f t="shared" si="254"/>
        <v>57614.650000000016</v>
      </c>
      <c r="V73" s="94">
        <f t="shared" si="254"/>
        <v>59360.070000000014</v>
      </c>
      <c r="W73" s="94">
        <f t="shared" si="254"/>
        <v>70706.24000000002</v>
      </c>
      <c r="X73" s="94">
        <f t="shared" si="254"/>
        <v>26855.719999999987</v>
      </c>
      <c r="Y73" s="94">
        <f t="shared" si="254"/>
        <v>-27353.790000000008</v>
      </c>
      <c r="Z73" s="94">
        <f t="shared" ref="Z73" si="255">Z25-Z71</f>
        <v>76145.439999999988</v>
      </c>
      <c r="AA73" s="94">
        <f t="shared" si="254"/>
        <v>40814.100000000006</v>
      </c>
      <c r="AB73" s="94">
        <f t="shared" si="254"/>
        <v>68733.290000000023</v>
      </c>
      <c r="AC73" s="94">
        <f t="shared" si="254"/>
        <v>26357.160000000003</v>
      </c>
      <c r="AD73" s="94">
        <f t="shared" si="254"/>
        <v>83657.53</v>
      </c>
      <c r="AE73" s="94">
        <f t="shared" si="254"/>
        <v>47858.35000000002</v>
      </c>
      <c r="AF73" s="94">
        <f t="shared" si="254"/>
        <v>14442.689999999973</v>
      </c>
      <c r="AG73" s="94">
        <f t="shared" ref="AG73:AJ73" si="256">AG25-AG71</f>
        <v>27920.069999999992</v>
      </c>
      <c r="AH73" s="94">
        <f t="shared" si="256"/>
        <v>69452.830000000045</v>
      </c>
      <c r="AI73" s="94">
        <f t="shared" si="256"/>
        <v>147363.26999999999</v>
      </c>
      <c r="AJ73" s="94">
        <f t="shared" si="256"/>
        <v>20225.040000000037</v>
      </c>
      <c r="AK73" s="94">
        <f t="shared" ref="AK73:AQ73" si="257">AK25-AK71</f>
        <v>14723.960000000079</v>
      </c>
      <c r="AL73" s="94">
        <f t="shared" ref="AL73" si="258">AL25-AL71</f>
        <v>146693.66999999995</v>
      </c>
      <c r="AM73" s="94">
        <f t="shared" si="257"/>
        <v>180599.34153333327</v>
      </c>
      <c r="AN73" s="94">
        <f t="shared" si="257"/>
        <v>61289.29244166665</v>
      </c>
      <c r="AO73" s="94">
        <f t="shared" si="257"/>
        <v>75357.498033333279</v>
      </c>
      <c r="AP73" s="94">
        <f t="shared" si="257"/>
        <v>129347.20599166659</v>
      </c>
      <c r="AQ73" s="94">
        <f t="shared" si="257"/>
        <v>53622.521266666707</v>
      </c>
      <c r="AR73" s="94">
        <f t="shared" ref="AR73:AS73" si="259">AR25-AR71</f>
        <v>99471.652758333308</v>
      </c>
      <c r="AS73" s="94">
        <f t="shared" si="259"/>
        <v>82746.467516666744</v>
      </c>
      <c r="AT73" s="94">
        <f t="shared" ref="AT73:BU73" si="260">AT25-AT71</f>
        <v>62470.355625000026</v>
      </c>
      <c r="AU73" s="94">
        <f t="shared" si="260"/>
        <v>168858.62069999997</v>
      </c>
      <c r="AV73" s="94">
        <f t="shared" si="260"/>
        <v>124603.58470833336</v>
      </c>
      <c r="AW73" s="94">
        <f t="shared" si="260"/>
        <v>128988.08571666671</v>
      </c>
      <c r="AX73" s="94">
        <f t="shared" si="260"/>
        <v>208989.27189999999</v>
      </c>
      <c r="AY73" s="94">
        <f t="shared" si="260"/>
        <v>255686.92790750001</v>
      </c>
      <c r="AZ73" s="94">
        <f t="shared" si="260"/>
        <v>225786.57807749999</v>
      </c>
      <c r="BA73" s="94">
        <f t="shared" si="260"/>
        <v>262450.32091166679</v>
      </c>
      <c r="BB73" s="94">
        <f t="shared" si="260"/>
        <v>316852.56308250001</v>
      </c>
      <c r="BC73" s="94">
        <f t="shared" si="260"/>
        <v>244863.45688916667</v>
      </c>
      <c r="BD73" s="94">
        <f t="shared" si="260"/>
        <v>303827.5892716666</v>
      </c>
      <c r="BE73" s="94">
        <f t="shared" si="260"/>
        <v>297884.6722225002</v>
      </c>
      <c r="BF73" s="94">
        <f t="shared" si="260"/>
        <v>269894.76960416662</v>
      </c>
      <c r="BG73" s="94">
        <f t="shared" si="260"/>
        <v>384532.55615750013</v>
      </c>
      <c r="BH73" s="94">
        <f t="shared" si="260"/>
        <v>357125.88055416662</v>
      </c>
      <c r="BI73" s="94">
        <f t="shared" si="260"/>
        <v>349364.21765083331</v>
      </c>
      <c r="BJ73" s="94">
        <f t="shared" si="260"/>
        <v>441331.22049000009</v>
      </c>
      <c r="BK73" s="94">
        <f t="shared" si="260"/>
        <v>486228.18642970815</v>
      </c>
      <c r="BL73" s="94">
        <f t="shared" si="260"/>
        <v>435631.74324087496</v>
      </c>
      <c r="BM73" s="94">
        <f t="shared" si="260"/>
        <v>487496.75798325002</v>
      </c>
      <c r="BN73" s="94">
        <f t="shared" si="260"/>
        <v>541020.74716179154</v>
      </c>
      <c r="BO73" s="94">
        <f t="shared" si="260"/>
        <v>479886.21783495822</v>
      </c>
      <c r="BP73" s="94">
        <f t="shared" si="260"/>
        <v>540998.99858925003</v>
      </c>
      <c r="BQ73" s="94">
        <f t="shared" si="260"/>
        <v>541080.22743079183</v>
      </c>
      <c r="BR73" s="94">
        <f t="shared" si="260"/>
        <v>505659.95603854163</v>
      </c>
      <c r="BS73" s="94">
        <f t="shared" si="260"/>
        <v>622882.59544220846</v>
      </c>
      <c r="BT73" s="94">
        <f t="shared" si="260"/>
        <v>607512.2336793748</v>
      </c>
      <c r="BU73" s="94">
        <f t="shared" si="260"/>
        <v>588533.88271154172</v>
      </c>
      <c r="BV73" s="94">
        <f t="shared" ref="BV73:CG73" si="261">BV25-BV71</f>
        <v>695493.52787483332</v>
      </c>
      <c r="BW73" s="94">
        <f t="shared" si="261"/>
        <v>738816.15725691849</v>
      </c>
      <c r="BX73" s="94">
        <f t="shared" si="261"/>
        <v>701600.01387974387</v>
      </c>
      <c r="BY73" s="94">
        <f t="shared" si="261"/>
        <v>768272.04724409559</v>
      </c>
      <c r="BZ73" s="94">
        <f t="shared" si="261"/>
        <v>819823.21929585631</v>
      </c>
      <c r="CA73" s="94">
        <f t="shared" si="261"/>
        <v>759889.03863888141</v>
      </c>
      <c r="CB73" s="94">
        <f t="shared" si="261"/>
        <v>820406.94655086228</v>
      </c>
      <c r="CC73" s="94">
        <f t="shared" si="261"/>
        <v>821685.7827328397</v>
      </c>
      <c r="CD73" s="94">
        <f t="shared" si="261"/>
        <v>781439.80204942706</v>
      </c>
      <c r="CE73" s="94">
        <f t="shared" si="261"/>
        <v>889405.92054254364</v>
      </c>
      <c r="CF73" s="94">
        <f t="shared" si="261"/>
        <v>876058.61304413504</v>
      </c>
      <c r="CG73" s="94">
        <f t="shared" si="261"/>
        <v>848422.63972147694</v>
      </c>
    </row>
    <row r="74" spans="2:85" ht="13.5" thickTop="1" x14ac:dyDescent="0.3">
      <c r="C74" s="123"/>
    </row>
    <row r="75" spans="2:85" x14ac:dyDescent="0.3">
      <c r="B75" s="96" t="s">
        <v>328</v>
      </c>
      <c r="C75" s="123"/>
      <c r="D75" s="96"/>
      <c r="E75" s="96"/>
      <c r="F75" s="96"/>
      <c r="M75" s="96"/>
    </row>
    <row r="76" spans="2:85" x14ac:dyDescent="0.3">
      <c r="B76" s="65" t="s">
        <v>162</v>
      </c>
      <c r="C76" s="123">
        <f>INDEX('Standard COA'!$B$4:$D$108,MATCH(B76,'Standard COA'!$C$4:$C$108,0),1)</f>
        <v>801</v>
      </c>
      <c r="D76" s="96"/>
      <c r="E76" s="128">
        <v>0</v>
      </c>
      <c r="F76" s="96"/>
      <c r="G76" s="503">
        <f t="shared" ref="G76:G78" si="262">AVERAGE(N76:Y76)</f>
        <v>2.9433333333333334</v>
      </c>
      <c r="H76" s="503">
        <f t="shared" ref="H76:H78" si="263">AVERAGE(Z76:AK76)</f>
        <v>657.56666666666672</v>
      </c>
      <c r="I76" s="129">
        <f t="shared" ref="I76" si="264">ROUND(H76+H76*$E76,-2)</f>
        <v>700</v>
      </c>
      <c r="J76" s="129">
        <f t="shared" ref="J76:J78" si="265">ROUND(I76+I76*$E76,-2)</f>
        <v>700</v>
      </c>
      <c r="K76" s="129">
        <f t="shared" ref="K76:K78" si="266">ROUND(J76+J76*$E76,-2)</f>
        <v>700</v>
      </c>
      <c r="L76" s="129">
        <f t="shared" ref="L76:L78" si="267">ROUND(K76+K76*$E76,-2)</f>
        <v>700</v>
      </c>
      <c r="M76" s="96"/>
      <c r="N76" s="88">
        <f>SUMIF(IS!$B:$B,'Model P&amp;L'!$B76,IS!D:D)</f>
        <v>0</v>
      </c>
      <c r="O76" s="88">
        <f>SUMIF(IS!$B:$B,'Model P&amp;L'!$B76,IS!E:E)</f>
        <v>0</v>
      </c>
      <c r="P76" s="88">
        <f>SUMIF(IS!$B:$B,'Model P&amp;L'!$B76,IS!F:F)</f>
        <v>0</v>
      </c>
      <c r="Q76" s="88">
        <f>SUMIF(IS!$B:$B,'Model P&amp;L'!$B76,IS!G:G)</f>
        <v>0</v>
      </c>
      <c r="R76" s="88">
        <f>SUMIF(IS!$B:$B,'Model P&amp;L'!$B76,IS!H:H)</f>
        <v>0</v>
      </c>
      <c r="S76" s="88">
        <f>SUMIF(IS!$B:$B,'Model P&amp;L'!$B76,IS!I:I)</f>
        <v>0</v>
      </c>
      <c r="T76" s="88">
        <f>SUMIF(IS!$B:$B,'Model P&amp;L'!$B76,IS!J:J)</f>
        <v>0</v>
      </c>
      <c r="U76" s="88">
        <f>SUMIF(IS!$B:$B,'Model P&amp;L'!$B76,IS!K:K)</f>
        <v>0</v>
      </c>
      <c r="V76" s="88">
        <f>SUMIF(IS!$B:$B,'Model P&amp;L'!$B76,IS!L:L)</f>
        <v>0</v>
      </c>
      <c r="W76" s="88">
        <f>SUMIF(IS!$B:$B,'Model P&amp;L'!$B76,IS!M:M)</f>
        <v>0</v>
      </c>
      <c r="X76" s="88">
        <f>SUMIF(IS!$B:$B,'Model P&amp;L'!$B76,IS!N:N)</f>
        <v>0</v>
      </c>
      <c r="Y76" s="88">
        <f>SUMIF(IS!$B:$B,'Model P&amp;L'!$B76,IS!O:O)</f>
        <v>35.32</v>
      </c>
      <c r="Z76" s="88">
        <f>SUMIF(IS!$B:$B,'Model P&amp;L'!$B76,IS!P:P)</f>
        <v>473.61</v>
      </c>
      <c r="AA76" s="88">
        <f>SUMIF(IS!$B:$B,'Model P&amp;L'!$B76,IS!Q:Q)</f>
        <v>659.01</v>
      </c>
      <c r="AB76" s="88">
        <f>SUMIF(IS!$B:$B,'Model P&amp;L'!$B76,IS!R:R)</f>
        <v>761.78</v>
      </c>
      <c r="AC76" s="88">
        <f>SUMIF(IS!$B:$B,'Model P&amp;L'!$B76,IS!S:S)</f>
        <v>670.91</v>
      </c>
      <c r="AD76" s="88">
        <f>SUMIF(IS!$B:$B,'Model P&amp;L'!$B76,IS!T:T)</f>
        <v>632.15</v>
      </c>
      <c r="AE76" s="88">
        <f>SUMIF(IS!$B:$B,'Model P&amp;L'!$B76,IS!U:U)</f>
        <v>571.91999999999996</v>
      </c>
      <c r="AF76" s="88">
        <f>SUMIF(IS!$B:$B,'Model P&amp;L'!$B76,IS!V:V)</f>
        <v>662.59</v>
      </c>
      <c r="AG76" s="88">
        <f>SUMIF(IS!$B:$B,'Model P&amp;L'!$B76,IS!W:W)</f>
        <v>700.05</v>
      </c>
      <c r="AH76" s="88">
        <f>SUMIF(IS!$B:$B,'Model P&amp;L'!$B76,IS!X:X)</f>
        <v>905.79</v>
      </c>
      <c r="AI76" s="88">
        <f>SUMIF(IS!$B:$B,'Model P&amp;L'!$B76,IS!Y:Y)</f>
        <v>999.64</v>
      </c>
      <c r="AJ76" s="88">
        <f>SUMIF(IS!$B:$B,'Model P&amp;L'!$B76,IS!Z:Z)</f>
        <v>729.77</v>
      </c>
      <c r="AK76" s="88">
        <f>SUMIF(IS!$B:$B,'Model P&amp;L'!$B76,IS!AA:AA)</f>
        <v>123.58</v>
      </c>
      <c r="AL76" s="88">
        <f>SUMIF(IS!$B:$B,'Model P&amp;L'!$B76,IS!AB:AB)</f>
        <v>122.12</v>
      </c>
      <c r="AM76" s="88">
        <f t="shared" ref="AM76:AO78" si="268">INDEX($G76:$M76,1,MATCH(AM$6,$G$9:$M$9,0)-1)+(INDEX($G76:$M76,1,MATCH(AM$6,$G$9:$M$9,0))-INDEX($G76:$M76,1,MATCH(AM$6,$G$9:$M$9,0)-1))*(AM$7/12)</f>
        <v>664.63888888888891</v>
      </c>
      <c r="AN76" s="88">
        <f t="shared" si="268"/>
        <v>668.17500000000007</v>
      </c>
      <c r="AO76" s="88">
        <f t="shared" si="268"/>
        <v>671.71111111111111</v>
      </c>
      <c r="AP76" s="88">
        <f t="shared" ref="AP76:BA78" si="269">INDEX($G76:$M76,1,MATCH(AP$6,$G$9:$M$9,0)-1)+(INDEX($G76:$M76,1,MATCH(AP$6,$G$9:$M$9,0))-INDEX($G76:$M76,1,MATCH(AP$6,$G$9:$M$9,0)-1))*(AP$7/12)</f>
        <v>675.24722222222226</v>
      </c>
      <c r="AQ76" s="88">
        <f t="shared" si="269"/>
        <v>678.7833333333333</v>
      </c>
      <c r="AR76" s="88">
        <f t="shared" si="269"/>
        <v>682.31944444444446</v>
      </c>
      <c r="AS76" s="88">
        <f t="shared" si="269"/>
        <v>685.85555555555561</v>
      </c>
      <c r="AT76" s="88">
        <f t="shared" si="269"/>
        <v>689.39166666666665</v>
      </c>
      <c r="AU76" s="88">
        <f t="shared" si="269"/>
        <v>692.92777777777781</v>
      </c>
      <c r="AV76" s="88">
        <f t="shared" si="269"/>
        <v>696.46388888888885</v>
      </c>
      <c r="AW76" s="88">
        <f t="shared" si="269"/>
        <v>700</v>
      </c>
      <c r="AX76" s="88">
        <f t="shared" si="269"/>
        <v>700</v>
      </c>
      <c r="AY76" s="88">
        <f t="shared" si="269"/>
        <v>700</v>
      </c>
      <c r="AZ76" s="88">
        <f t="shared" si="269"/>
        <v>700</v>
      </c>
      <c r="BA76" s="88">
        <f t="shared" si="269"/>
        <v>700</v>
      </c>
      <c r="BB76" s="88">
        <f t="shared" ref="BB76:BK78" si="270">INDEX($G76:$M76,1,MATCH(BB$6,$G$9:$M$9,0)-1)+(INDEX($G76:$M76,1,MATCH(BB$6,$G$9:$M$9,0))-INDEX($G76:$M76,1,MATCH(BB$6,$G$9:$M$9,0)-1))*(BB$7/12)</f>
        <v>700</v>
      </c>
      <c r="BC76" s="88">
        <f t="shared" si="270"/>
        <v>700</v>
      </c>
      <c r="BD76" s="88">
        <f t="shared" si="270"/>
        <v>700</v>
      </c>
      <c r="BE76" s="88">
        <f t="shared" si="270"/>
        <v>700</v>
      </c>
      <c r="BF76" s="88">
        <f t="shared" si="270"/>
        <v>700</v>
      </c>
      <c r="BG76" s="88">
        <f t="shared" si="270"/>
        <v>700</v>
      </c>
      <c r="BH76" s="88">
        <f t="shared" si="270"/>
        <v>700</v>
      </c>
      <c r="BI76" s="88">
        <f t="shared" si="270"/>
        <v>700</v>
      </c>
      <c r="BJ76" s="88">
        <f t="shared" si="270"/>
        <v>700</v>
      </c>
      <c r="BK76" s="88">
        <f t="shared" si="270"/>
        <v>700</v>
      </c>
      <c r="BL76" s="88">
        <f t="shared" ref="BL76:BU78" si="271">INDEX($G76:$M76,1,MATCH(BL$6,$G$9:$M$9,0)-1)+(INDEX($G76:$M76,1,MATCH(BL$6,$G$9:$M$9,0))-INDEX($G76:$M76,1,MATCH(BL$6,$G$9:$M$9,0)-1))*(BL$7/12)</f>
        <v>700</v>
      </c>
      <c r="BM76" s="88">
        <f t="shared" si="271"/>
        <v>700</v>
      </c>
      <c r="BN76" s="88">
        <f t="shared" si="271"/>
        <v>700</v>
      </c>
      <c r="BO76" s="88">
        <f t="shared" si="271"/>
        <v>700</v>
      </c>
      <c r="BP76" s="88">
        <f t="shared" si="271"/>
        <v>700</v>
      </c>
      <c r="BQ76" s="88">
        <f t="shared" si="271"/>
        <v>700</v>
      </c>
      <c r="BR76" s="88">
        <f t="shared" si="271"/>
        <v>700</v>
      </c>
      <c r="BS76" s="88">
        <f t="shared" si="271"/>
        <v>700</v>
      </c>
      <c r="BT76" s="88">
        <f t="shared" si="271"/>
        <v>700</v>
      </c>
      <c r="BU76" s="88">
        <f t="shared" si="271"/>
        <v>700</v>
      </c>
      <c r="BV76" s="88">
        <f t="shared" ref="BV76:CG78" si="272">INDEX($G76:$M76,1,MATCH(BV$6,$G$9:$M$9,0)-1)+(INDEX($G76:$M76,1,MATCH(BV$6,$G$9:$M$9,0))-INDEX($G76:$M76,1,MATCH(BV$6,$G$9:$M$9,0)-1))*(BV$7/12)</f>
        <v>700</v>
      </c>
      <c r="BW76" s="88">
        <f t="shared" si="272"/>
        <v>700</v>
      </c>
      <c r="BX76" s="88">
        <f t="shared" si="272"/>
        <v>700</v>
      </c>
      <c r="BY76" s="88">
        <f t="shared" si="272"/>
        <v>700</v>
      </c>
      <c r="BZ76" s="88">
        <f t="shared" si="272"/>
        <v>700</v>
      </c>
      <c r="CA76" s="88">
        <f t="shared" si="272"/>
        <v>700</v>
      </c>
      <c r="CB76" s="88">
        <f t="shared" si="272"/>
        <v>700</v>
      </c>
      <c r="CC76" s="88">
        <f t="shared" si="272"/>
        <v>700</v>
      </c>
      <c r="CD76" s="88">
        <f t="shared" si="272"/>
        <v>700</v>
      </c>
      <c r="CE76" s="88">
        <f t="shared" si="272"/>
        <v>700</v>
      </c>
      <c r="CF76" s="88">
        <f t="shared" si="272"/>
        <v>700</v>
      </c>
      <c r="CG76" s="88">
        <f t="shared" si="272"/>
        <v>700</v>
      </c>
    </row>
    <row r="77" spans="2:85" x14ac:dyDescent="0.3">
      <c r="B77" s="65" t="s">
        <v>163</v>
      </c>
      <c r="C77" s="123">
        <f>INDEX('Standard COA'!$B$4:$D$108,MATCH(B77,'Standard COA'!$C$4:$C$108,0),1)</f>
        <v>802</v>
      </c>
      <c r="E77" s="128">
        <v>0</v>
      </c>
      <c r="G77" s="503">
        <f t="shared" si="262"/>
        <v>0</v>
      </c>
      <c r="H77" s="503">
        <f t="shared" si="263"/>
        <v>0</v>
      </c>
      <c r="I77" s="129">
        <f t="shared" ref="I77" si="273">ROUND(H77+H77*$E77,-2)</f>
        <v>0</v>
      </c>
      <c r="J77" s="129">
        <f t="shared" si="265"/>
        <v>0</v>
      </c>
      <c r="K77" s="129">
        <f t="shared" si="266"/>
        <v>0</v>
      </c>
      <c r="L77" s="129">
        <f t="shared" si="267"/>
        <v>0</v>
      </c>
      <c r="N77" s="88">
        <f>SUMIF(IS!$B:$B,'Model P&amp;L'!$B77,IS!D:D)</f>
        <v>0</v>
      </c>
      <c r="O77" s="88">
        <f>SUMIF(IS!$B:$B,'Model P&amp;L'!$B77,IS!E:E)</f>
        <v>0</v>
      </c>
      <c r="P77" s="88">
        <f>SUMIF(IS!$B:$B,'Model P&amp;L'!$B77,IS!F:F)</f>
        <v>0</v>
      </c>
      <c r="Q77" s="88">
        <f>SUMIF(IS!$B:$B,'Model P&amp;L'!$B77,IS!G:G)</f>
        <v>0</v>
      </c>
      <c r="R77" s="88">
        <f>SUMIF(IS!$B:$B,'Model P&amp;L'!$B77,IS!H:H)</f>
        <v>0</v>
      </c>
      <c r="S77" s="88">
        <f>SUMIF(IS!$B:$B,'Model P&amp;L'!$B77,IS!I:I)</f>
        <v>0</v>
      </c>
      <c r="T77" s="88">
        <f>SUMIF(IS!$B:$B,'Model P&amp;L'!$B77,IS!J:J)</f>
        <v>0</v>
      </c>
      <c r="U77" s="88">
        <f>SUMIF(IS!$B:$B,'Model P&amp;L'!$B77,IS!K:K)</f>
        <v>0</v>
      </c>
      <c r="V77" s="88">
        <f>SUMIF(IS!$B:$B,'Model P&amp;L'!$B77,IS!L:L)</f>
        <v>0</v>
      </c>
      <c r="W77" s="88">
        <f>SUMIF(IS!$B:$B,'Model P&amp;L'!$B77,IS!M:M)</f>
        <v>0</v>
      </c>
      <c r="X77" s="88">
        <f>SUMIF(IS!$B:$B,'Model P&amp;L'!$B77,IS!N:N)</f>
        <v>0</v>
      </c>
      <c r="Y77" s="88">
        <f>SUMIF(IS!$B:$B,'Model P&amp;L'!$B77,IS!O:O)</f>
        <v>0</v>
      </c>
      <c r="Z77" s="88">
        <f>SUMIF(IS!$B:$B,'Model P&amp;L'!$B77,IS!P:P)</f>
        <v>0</v>
      </c>
      <c r="AA77" s="88">
        <f>SUMIF(IS!$B:$B,'Model P&amp;L'!$B77,IS!Q:Q)</f>
        <v>0</v>
      </c>
      <c r="AB77" s="88">
        <f>SUMIF(IS!$B:$B,'Model P&amp;L'!$B77,IS!R:R)</f>
        <v>0</v>
      </c>
      <c r="AC77" s="88">
        <f>SUMIF(IS!$B:$B,'Model P&amp;L'!$B77,IS!S:S)</f>
        <v>0</v>
      </c>
      <c r="AD77" s="88">
        <f>SUMIF(IS!$B:$B,'Model P&amp;L'!$B77,IS!T:T)</f>
        <v>0</v>
      </c>
      <c r="AE77" s="88">
        <f>SUMIF(IS!$B:$B,'Model P&amp;L'!$B77,IS!U:U)</f>
        <v>0</v>
      </c>
      <c r="AF77" s="88">
        <f>SUMIF(IS!$B:$B,'Model P&amp;L'!$B77,IS!V:V)</f>
        <v>0</v>
      </c>
      <c r="AG77" s="88">
        <f>SUMIF(IS!$B:$B,'Model P&amp;L'!$B77,IS!W:W)</f>
        <v>0</v>
      </c>
      <c r="AH77" s="88">
        <f>SUMIF(IS!$B:$B,'Model P&amp;L'!$B77,IS!X:X)</f>
        <v>0</v>
      </c>
      <c r="AI77" s="88">
        <f>SUMIF(IS!$B:$B,'Model P&amp;L'!$B77,IS!Y:Y)</f>
        <v>0</v>
      </c>
      <c r="AJ77" s="88">
        <f>SUMIF(IS!$B:$B,'Model P&amp;L'!$B77,IS!Z:Z)</f>
        <v>0</v>
      </c>
      <c r="AK77" s="88">
        <f>SUMIF(IS!$B:$B,'Model P&amp;L'!$B77,IS!AA:AA)</f>
        <v>0</v>
      </c>
      <c r="AL77" s="88">
        <f>SUMIF(IS!$B:$B,'Model P&amp;L'!$B77,IS!AB:AB)</f>
        <v>0</v>
      </c>
      <c r="AM77" s="88">
        <f t="shared" si="268"/>
        <v>0</v>
      </c>
      <c r="AN77" s="88">
        <f t="shared" si="268"/>
        <v>0</v>
      </c>
      <c r="AO77" s="88">
        <f t="shared" si="268"/>
        <v>0</v>
      </c>
      <c r="AP77" s="88">
        <f t="shared" si="269"/>
        <v>0</v>
      </c>
      <c r="AQ77" s="88">
        <f t="shared" si="269"/>
        <v>0</v>
      </c>
      <c r="AR77" s="88">
        <f t="shared" si="269"/>
        <v>0</v>
      </c>
      <c r="AS77" s="88">
        <f t="shared" si="269"/>
        <v>0</v>
      </c>
      <c r="AT77" s="88">
        <f t="shared" si="269"/>
        <v>0</v>
      </c>
      <c r="AU77" s="88">
        <f t="shared" si="269"/>
        <v>0</v>
      </c>
      <c r="AV77" s="88">
        <f t="shared" si="269"/>
        <v>0</v>
      </c>
      <c r="AW77" s="88">
        <f t="shared" si="269"/>
        <v>0</v>
      </c>
      <c r="AX77" s="88">
        <f t="shared" si="269"/>
        <v>0</v>
      </c>
      <c r="AY77" s="88">
        <f t="shared" si="269"/>
        <v>0</v>
      </c>
      <c r="AZ77" s="88">
        <f t="shared" si="269"/>
        <v>0</v>
      </c>
      <c r="BA77" s="88">
        <f t="shared" si="269"/>
        <v>0</v>
      </c>
      <c r="BB77" s="88">
        <f t="shared" si="270"/>
        <v>0</v>
      </c>
      <c r="BC77" s="88">
        <f t="shared" si="270"/>
        <v>0</v>
      </c>
      <c r="BD77" s="88">
        <f t="shared" si="270"/>
        <v>0</v>
      </c>
      <c r="BE77" s="88">
        <f t="shared" si="270"/>
        <v>0</v>
      </c>
      <c r="BF77" s="88">
        <f t="shared" si="270"/>
        <v>0</v>
      </c>
      <c r="BG77" s="88">
        <f t="shared" si="270"/>
        <v>0</v>
      </c>
      <c r="BH77" s="88">
        <f t="shared" si="270"/>
        <v>0</v>
      </c>
      <c r="BI77" s="88">
        <f t="shared" si="270"/>
        <v>0</v>
      </c>
      <c r="BJ77" s="88">
        <f t="shared" si="270"/>
        <v>0</v>
      </c>
      <c r="BK77" s="88">
        <f t="shared" si="270"/>
        <v>0</v>
      </c>
      <c r="BL77" s="88">
        <f t="shared" si="271"/>
        <v>0</v>
      </c>
      <c r="BM77" s="88">
        <f t="shared" si="271"/>
        <v>0</v>
      </c>
      <c r="BN77" s="88">
        <f t="shared" si="271"/>
        <v>0</v>
      </c>
      <c r="BO77" s="88">
        <f t="shared" si="271"/>
        <v>0</v>
      </c>
      <c r="BP77" s="88">
        <f t="shared" si="271"/>
        <v>0</v>
      </c>
      <c r="BQ77" s="88">
        <f t="shared" si="271"/>
        <v>0</v>
      </c>
      <c r="BR77" s="88">
        <f t="shared" si="271"/>
        <v>0</v>
      </c>
      <c r="BS77" s="88">
        <f t="shared" si="271"/>
        <v>0</v>
      </c>
      <c r="BT77" s="88">
        <f t="shared" si="271"/>
        <v>0</v>
      </c>
      <c r="BU77" s="88">
        <f t="shared" si="271"/>
        <v>0</v>
      </c>
      <c r="BV77" s="88">
        <f t="shared" si="272"/>
        <v>0</v>
      </c>
      <c r="BW77" s="88">
        <f t="shared" si="272"/>
        <v>0</v>
      </c>
      <c r="BX77" s="88">
        <f t="shared" si="272"/>
        <v>0</v>
      </c>
      <c r="BY77" s="88">
        <f t="shared" si="272"/>
        <v>0</v>
      </c>
      <c r="BZ77" s="88">
        <f t="shared" si="272"/>
        <v>0</v>
      </c>
      <c r="CA77" s="88">
        <f t="shared" si="272"/>
        <v>0</v>
      </c>
      <c r="CB77" s="88">
        <f t="shared" si="272"/>
        <v>0</v>
      </c>
      <c r="CC77" s="88">
        <f t="shared" si="272"/>
        <v>0</v>
      </c>
      <c r="CD77" s="88">
        <f t="shared" si="272"/>
        <v>0</v>
      </c>
      <c r="CE77" s="88">
        <f t="shared" si="272"/>
        <v>0</v>
      </c>
      <c r="CF77" s="88">
        <f t="shared" si="272"/>
        <v>0</v>
      </c>
      <c r="CG77" s="88">
        <f t="shared" si="272"/>
        <v>0</v>
      </c>
    </row>
    <row r="78" spans="2:85" x14ac:dyDescent="0.3">
      <c r="B78" s="65" t="s">
        <v>164</v>
      </c>
      <c r="C78" s="123">
        <f>INDEX('Standard COA'!$B$4:$D$108,MATCH(B78,'Standard COA'!$C$4:$C$108,0),1)</f>
        <v>809</v>
      </c>
      <c r="E78" s="128">
        <v>0</v>
      </c>
      <c r="G78" s="503">
        <f t="shared" si="262"/>
        <v>0</v>
      </c>
      <c r="H78" s="503">
        <f t="shared" si="263"/>
        <v>0</v>
      </c>
      <c r="I78" s="129">
        <f t="shared" ref="I78" si="274">ROUND(H78+H78*$E78,-2)</f>
        <v>0</v>
      </c>
      <c r="J78" s="129">
        <f t="shared" si="265"/>
        <v>0</v>
      </c>
      <c r="K78" s="129">
        <f t="shared" si="266"/>
        <v>0</v>
      </c>
      <c r="L78" s="129">
        <f t="shared" si="267"/>
        <v>0</v>
      </c>
      <c r="N78" s="88">
        <f>SUMIF(IS!$B:$B,'Model P&amp;L'!$B78,IS!D:D)</f>
        <v>0</v>
      </c>
      <c r="O78" s="88">
        <f>SUMIF(IS!$B:$B,'Model P&amp;L'!$B78,IS!E:E)</f>
        <v>0</v>
      </c>
      <c r="P78" s="88">
        <f>SUMIF(IS!$B:$B,'Model P&amp;L'!$B78,IS!F:F)</f>
        <v>0</v>
      </c>
      <c r="Q78" s="88">
        <f>SUMIF(IS!$B:$B,'Model P&amp;L'!$B78,IS!G:G)</f>
        <v>0</v>
      </c>
      <c r="R78" s="88">
        <f>SUMIF(IS!$B:$B,'Model P&amp;L'!$B78,IS!H:H)</f>
        <v>0</v>
      </c>
      <c r="S78" s="88">
        <f>SUMIF(IS!$B:$B,'Model P&amp;L'!$B78,IS!I:I)</f>
        <v>0</v>
      </c>
      <c r="T78" s="88">
        <f>SUMIF(IS!$B:$B,'Model P&amp;L'!$B78,IS!J:J)</f>
        <v>0</v>
      </c>
      <c r="U78" s="88">
        <f>SUMIF(IS!$B:$B,'Model P&amp;L'!$B78,IS!K:K)</f>
        <v>0</v>
      </c>
      <c r="V78" s="88">
        <f>SUMIF(IS!$B:$B,'Model P&amp;L'!$B78,IS!L:L)</f>
        <v>0</v>
      </c>
      <c r="W78" s="88">
        <f>SUMIF(IS!$B:$B,'Model P&amp;L'!$B78,IS!M:M)</f>
        <v>0</v>
      </c>
      <c r="X78" s="88">
        <f>SUMIF(IS!$B:$B,'Model P&amp;L'!$B78,IS!N:N)</f>
        <v>0</v>
      </c>
      <c r="Y78" s="88">
        <f>SUMIF(IS!$B:$B,'Model P&amp;L'!$B78,IS!O:O)</f>
        <v>0</v>
      </c>
      <c r="Z78" s="88">
        <f>SUMIF(IS!$B:$B,'Model P&amp;L'!$B78,IS!P:P)</f>
        <v>0</v>
      </c>
      <c r="AA78" s="88">
        <f>SUMIF(IS!$B:$B,'Model P&amp;L'!$B78,IS!Q:Q)</f>
        <v>0</v>
      </c>
      <c r="AB78" s="88">
        <f>SUMIF(IS!$B:$B,'Model P&amp;L'!$B78,IS!R:R)</f>
        <v>0</v>
      </c>
      <c r="AC78" s="88">
        <f>SUMIF(IS!$B:$B,'Model P&amp;L'!$B78,IS!S:S)</f>
        <v>0</v>
      </c>
      <c r="AD78" s="88">
        <f>SUMIF(IS!$B:$B,'Model P&amp;L'!$B78,IS!T:T)</f>
        <v>0</v>
      </c>
      <c r="AE78" s="88">
        <f>SUMIF(IS!$B:$B,'Model P&amp;L'!$B78,IS!U:U)</f>
        <v>0</v>
      </c>
      <c r="AF78" s="88">
        <f>SUMIF(IS!$B:$B,'Model P&amp;L'!$B78,IS!V:V)</f>
        <v>0</v>
      </c>
      <c r="AG78" s="88">
        <f>SUMIF(IS!$B:$B,'Model P&amp;L'!$B78,IS!W:W)</f>
        <v>0</v>
      </c>
      <c r="AH78" s="88">
        <f>SUMIF(IS!$B:$B,'Model P&amp;L'!$B78,IS!X:X)</f>
        <v>0</v>
      </c>
      <c r="AI78" s="88">
        <f>SUMIF(IS!$B:$B,'Model P&amp;L'!$B78,IS!Y:Y)</f>
        <v>0</v>
      </c>
      <c r="AJ78" s="88">
        <f>SUMIF(IS!$B:$B,'Model P&amp;L'!$B78,IS!Z:Z)</f>
        <v>0</v>
      </c>
      <c r="AK78" s="88">
        <f>SUMIF(IS!$B:$B,'Model P&amp;L'!$B78,IS!AA:AA)</f>
        <v>0</v>
      </c>
      <c r="AL78" s="88">
        <f>SUMIF(IS!$B:$B,'Model P&amp;L'!$B78,IS!AB:AB)</f>
        <v>0</v>
      </c>
      <c r="AM78" s="88">
        <f t="shared" si="268"/>
        <v>0</v>
      </c>
      <c r="AN78" s="88">
        <f t="shared" si="268"/>
        <v>0</v>
      </c>
      <c r="AO78" s="88">
        <f t="shared" si="268"/>
        <v>0</v>
      </c>
      <c r="AP78" s="88">
        <f t="shared" si="269"/>
        <v>0</v>
      </c>
      <c r="AQ78" s="88">
        <f t="shared" si="269"/>
        <v>0</v>
      </c>
      <c r="AR78" s="88">
        <f t="shared" si="269"/>
        <v>0</v>
      </c>
      <c r="AS78" s="88">
        <f t="shared" si="269"/>
        <v>0</v>
      </c>
      <c r="AT78" s="88">
        <f t="shared" si="269"/>
        <v>0</v>
      </c>
      <c r="AU78" s="88">
        <f t="shared" si="269"/>
        <v>0</v>
      </c>
      <c r="AV78" s="88">
        <f t="shared" si="269"/>
        <v>0</v>
      </c>
      <c r="AW78" s="88">
        <f t="shared" si="269"/>
        <v>0</v>
      </c>
      <c r="AX78" s="88">
        <f t="shared" si="269"/>
        <v>0</v>
      </c>
      <c r="AY78" s="88">
        <f t="shared" si="269"/>
        <v>0</v>
      </c>
      <c r="AZ78" s="88">
        <f t="shared" si="269"/>
        <v>0</v>
      </c>
      <c r="BA78" s="88">
        <f t="shared" si="269"/>
        <v>0</v>
      </c>
      <c r="BB78" s="88">
        <f t="shared" si="270"/>
        <v>0</v>
      </c>
      <c r="BC78" s="88">
        <f t="shared" si="270"/>
        <v>0</v>
      </c>
      <c r="BD78" s="88">
        <f t="shared" si="270"/>
        <v>0</v>
      </c>
      <c r="BE78" s="88">
        <f t="shared" si="270"/>
        <v>0</v>
      </c>
      <c r="BF78" s="88">
        <f t="shared" si="270"/>
        <v>0</v>
      </c>
      <c r="BG78" s="88">
        <f t="shared" si="270"/>
        <v>0</v>
      </c>
      <c r="BH78" s="88">
        <f t="shared" si="270"/>
        <v>0</v>
      </c>
      <c r="BI78" s="88">
        <f t="shared" si="270"/>
        <v>0</v>
      </c>
      <c r="BJ78" s="88">
        <f t="shared" si="270"/>
        <v>0</v>
      </c>
      <c r="BK78" s="88">
        <f t="shared" si="270"/>
        <v>0</v>
      </c>
      <c r="BL78" s="88">
        <f t="shared" si="271"/>
        <v>0</v>
      </c>
      <c r="BM78" s="88">
        <f t="shared" si="271"/>
        <v>0</v>
      </c>
      <c r="BN78" s="88">
        <f t="shared" si="271"/>
        <v>0</v>
      </c>
      <c r="BO78" s="88">
        <f t="shared" si="271"/>
        <v>0</v>
      </c>
      <c r="BP78" s="88">
        <f t="shared" si="271"/>
        <v>0</v>
      </c>
      <c r="BQ78" s="88">
        <f t="shared" si="271"/>
        <v>0</v>
      </c>
      <c r="BR78" s="88">
        <f t="shared" si="271"/>
        <v>0</v>
      </c>
      <c r="BS78" s="88">
        <f t="shared" si="271"/>
        <v>0</v>
      </c>
      <c r="BT78" s="88">
        <f t="shared" si="271"/>
        <v>0</v>
      </c>
      <c r="BU78" s="88">
        <f t="shared" si="271"/>
        <v>0</v>
      </c>
      <c r="BV78" s="88">
        <f t="shared" si="272"/>
        <v>0</v>
      </c>
      <c r="BW78" s="88">
        <f t="shared" si="272"/>
        <v>0</v>
      </c>
      <c r="BX78" s="88">
        <f t="shared" si="272"/>
        <v>0</v>
      </c>
      <c r="BY78" s="88">
        <f t="shared" si="272"/>
        <v>0</v>
      </c>
      <c r="BZ78" s="88">
        <f t="shared" si="272"/>
        <v>0</v>
      </c>
      <c r="CA78" s="88">
        <f t="shared" si="272"/>
        <v>0</v>
      </c>
      <c r="CB78" s="88">
        <f t="shared" si="272"/>
        <v>0</v>
      </c>
      <c r="CC78" s="88">
        <f t="shared" si="272"/>
        <v>0</v>
      </c>
      <c r="CD78" s="88">
        <f t="shared" si="272"/>
        <v>0</v>
      </c>
      <c r="CE78" s="88">
        <f t="shared" si="272"/>
        <v>0</v>
      </c>
      <c r="CF78" s="88">
        <f t="shared" si="272"/>
        <v>0</v>
      </c>
      <c r="CG78" s="88">
        <f t="shared" si="272"/>
        <v>0</v>
      </c>
    </row>
    <row r="79" spans="2:85" x14ac:dyDescent="0.3">
      <c r="B79" s="96" t="s">
        <v>329</v>
      </c>
      <c r="C79" s="123"/>
      <c r="N79" s="88"/>
      <c r="O79" s="88"/>
      <c r="P79" s="88"/>
      <c r="Q79" s="88"/>
      <c r="R79" s="88"/>
      <c r="S79" s="88"/>
      <c r="T79" s="88"/>
      <c r="U79" s="88"/>
      <c r="V79" s="88"/>
      <c r="W79" s="88"/>
      <c r="X79" s="88"/>
      <c r="Y79" s="88"/>
      <c r="Z79" s="88"/>
      <c r="AA79" s="88"/>
      <c r="AB79" s="88"/>
      <c r="AC79" s="88"/>
      <c r="AD79" s="88"/>
      <c r="AE79" s="88"/>
      <c r="AF79" s="88"/>
      <c r="AG79" s="88"/>
      <c r="AH79" s="88"/>
      <c r="AI79" s="88"/>
      <c r="AJ79" s="88"/>
      <c r="AK79" s="88"/>
      <c r="AL79" s="88"/>
      <c r="AM79" s="88"/>
      <c r="AN79" s="88"/>
      <c r="AO79" s="88"/>
      <c r="AP79" s="88"/>
      <c r="AQ79" s="88"/>
      <c r="AR79" s="88"/>
      <c r="AS79" s="88"/>
      <c r="AT79" s="88"/>
      <c r="AU79" s="88"/>
      <c r="AV79" s="88"/>
      <c r="AW79" s="88"/>
      <c r="AX79" s="88"/>
      <c r="AY79" s="88"/>
      <c r="AZ79" s="88"/>
      <c r="BA79" s="88"/>
      <c r="BB79" s="88"/>
      <c r="BC79" s="88"/>
      <c r="BD79" s="88"/>
      <c r="BE79" s="88"/>
      <c r="BF79" s="88"/>
      <c r="BG79" s="88"/>
      <c r="BH79" s="88"/>
      <c r="BI79" s="88"/>
      <c r="BJ79" s="88"/>
      <c r="BK79" s="88"/>
      <c r="BL79" s="88"/>
      <c r="BM79" s="88"/>
      <c r="BN79" s="88"/>
      <c r="BO79" s="88"/>
      <c r="BP79" s="88"/>
      <c r="BQ79" s="88"/>
      <c r="BR79" s="88"/>
      <c r="BS79" s="88"/>
      <c r="BT79" s="88"/>
      <c r="BU79" s="88"/>
      <c r="BV79" s="88"/>
      <c r="BW79" s="88"/>
      <c r="BX79" s="88"/>
      <c r="BY79" s="88"/>
      <c r="BZ79" s="88"/>
      <c r="CA79" s="88"/>
      <c r="CB79" s="88"/>
      <c r="CC79" s="88"/>
      <c r="CD79" s="88"/>
      <c r="CE79" s="88"/>
      <c r="CF79" s="88"/>
      <c r="CG79" s="88"/>
    </row>
    <row r="80" spans="2:85" x14ac:dyDescent="0.3">
      <c r="B80" s="65" t="s">
        <v>165</v>
      </c>
      <c r="C80" s="123">
        <f>INDEX('Standard COA'!$B$4:$D$108,MATCH(B80,'Standard COA'!$C$4:$C$108,0),1)</f>
        <v>901</v>
      </c>
      <c r="E80" s="128">
        <v>0</v>
      </c>
      <c r="G80" s="503">
        <f t="shared" ref="G80:G84" si="275">AVERAGE(N80:Y80)</f>
        <v>0</v>
      </c>
      <c r="H80" s="503">
        <f t="shared" ref="H80:H84" si="276">AVERAGE(Z80:AK80)</f>
        <v>0</v>
      </c>
      <c r="I80" s="129">
        <f t="shared" ref="I80" si="277">ROUND(H80+H80*$E80,-2)</f>
        <v>0</v>
      </c>
      <c r="J80" s="129">
        <f t="shared" ref="J80:J84" si="278">ROUND(I80+I80*$E80,-2)</f>
        <v>0</v>
      </c>
      <c r="K80" s="129">
        <f t="shared" ref="K80:K84" si="279">ROUND(J80+J80*$E80,-2)</f>
        <v>0</v>
      </c>
      <c r="L80" s="129">
        <f t="shared" ref="L80:L84" si="280">ROUND(K80+K80*$E80,-2)</f>
        <v>0</v>
      </c>
      <c r="N80" s="88">
        <f>SUMIF(IS!$B:$B,'Model P&amp;L'!$B80,IS!D:D)</f>
        <v>0</v>
      </c>
      <c r="O80" s="88">
        <f>SUMIF(IS!$B:$B,'Model P&amp;L'!$B80,IS!E:E)</f>
        <v>0</v>
      </c>
      <c r="P80" s="88">
        <f>SUMIF(IS!$B:$B,'Model P&amp;L'!$B80,IS!F:F)</f>
        <v>0</v>
      </c>
      <c r="Q80" s="88">
        <f>SUMIF(IS!$B:$B,'Model P&amp;L'!$B80,IS!G:G)</f>
        <v>0</v>
      </c>
      <c r="R80" s="88">
        <f>SUMIF(IS!$B:$B,'Model P&amp;L'!$B80,IS!H:H)</f>
        <v>0</v>
      </c>
      <c r="S80" s="88">
        <f>SUMIF(IS!$B:$B,'Model P&amp;L'!$B80,IS!I:I)</f>
        <v>0</v>
      </c>
      <c r="T80" s="88">
        <f>SUMIF(IS!$B:$B,'Model P&amp;L'!$B80,IS!J:J)</f>
        <v>0</v>
      </c>
      <c r="U80" s="88">
        <f>SUMIF(IS!$B:$B,'Model P&amp;L'!$B80,IS!K:K)</f>
        <v>0</v>
      </c>
      <c r="V80" s="88">
        <f>SUMIF(IS!$B:$B,'Model P&amp;L'!$B80,IS!L:L)</f>
        <v>0</v>
      </c>
      <c r="W80" s="88">
        <f>SUMIF(IS!$B:$B,'Model P&amp;L'!$B80,IS!M:M)</f>
        <v>0</v>
      </c>
      <c r="X80" s="88">
        <f>SUMIF(IS!$B:$B,'Model P&amp;L'!$B80,IS!N:N)</f>
        <v>0</v>
      </c>
      <c r="Y80" s="88">
        <f>SUMIF(IS!$B:$B,'Model P&amp;L'!$B80,IS!O:O)</f>
        <v>0</v>
      </c>
      <c r="Z80" s="88">
        <f>SUMIF(IS!$B:$B,'Model P&amp;L'!$B80,IS!P:P)</f>
        <v>0</v>
      </c>
      <c r="AA80" s="88">
        <f>SUMIF(IS!$B:$B,'Model P&amp;L'!$B80,IS!Q:Q)</f>
        <v>0</v>
      </c>
      <c r="AB80" s="88">
        <f>SUMIF(IS!$B:$B,'Model P&amp;L'!$B80,IS!R:R)</f>
        <v>0</v>
      </c>
      <c r="AC80" s="88">
        <f>SUMIF(IS!$B:$B,'Model P&amp;L'!$B80,IS!S:S)</f>
        <v>0</v>
      </c>
      <c r="AD80" s="88">
        <f>SUMIF(IS!$B:$B,'Model P&amp;L'!$B80,IS!T:T)</f>
        <v>0</v>
      </c>
      <c r="AE80" s="88">
        <f>SUMIF(IS!$B:$B,'Model P&amp;L'!$B80,IS!U:U)</f>
        <v>0</v>
      </c>
      <c r="AF80" s="88">
        <f>SUMIF(IS!$B:$B,'Model P&amp;L'!$B80,IS!V:V)</f>
        <v>0</v>
      </c>
      <c r="AG80" s="88">
        <f>SUMIF(IS!$B:$B,'Model P&amp;L'!$B80,IS!W:W)</f>
        <v>0</v>
      </c>
      <c r="AH80" s="88">
        <f>SUMIF(IS!$B:$B,'Model P&amp;L'!$B80,IS!X:X)</f>
        <v>0</v>
      </c>
      <c r="AI80" s="88">
        <f>SUMIF(IS!$B:$B,'Model P&amp;L'!$B80,IS!Y:Y)</f>
        <v>0</v>
      </c>
      <c r="AJ80" s="88">
        <f>SUMIF(IS!$B:$B,'Model P&amp;L'!$B80,IS!Z:Z)</f>
        <v>0</v>
      </c>
      <c r="AK80" s="88">
        <f>SUMIF(IS!$B:$B,'Model P&amp;L'!$B80,IS!AA:AA)</f>
        <v>0</v>
      </c>
      <c r="AL80" s="88">
        <f>SUMIF(IS!$B:$B,'Model P&amp;L'!$B80,IS!AB:AB)</f>
        <v>0</v>
      </c>
      <c r="AM80" s="88">
        <f t="shared" ref="AM80:AO84" si="281">INDEX($G80:$M80,1,MATCH(AM$6,$G$9:$M$9,0)-1)+(INDEX($G80:$M80,1,MATCH(AM$6,$G$9:$M$9,0))-INDEX($G80:$M80,1,MATCH(AM$6,$G$9:$M$9,0)-1))*(AM$7/12)</f>
        <v>0</v>
      </c>
      <c r="AN80" s="88">
        <f t="shared" si="281"/>
        <v>0</v>
      </c>
      <c r="AO80" s="88">
        <f t="shared" si="281"/>
        <v>0</v>
      </c>
      <c r="AP80" s="88">
        <f t="shared" ref="AP80:BA84" si="282">INDEX($G80:$M80,1,MATCH(AP$6,$G$9:$M$9,0)-1)+(INDEX($G80:$M80,1,MATCH(AP$6,$G$9:$M$9,0))-INDEX($G80:$M80,1,MATCH(AP$6,$G$9:$M$9,0)-1))*(AP$7/12)</f>
        <v>0</v>
      </c>
      <c r="AQ80" s="88">
        <f t="shared" si="282"/>
        <v>0</v>
      </c>
      <c r="AR80" s="88">
        <f t="shared" si="282"/>
        <v>0</v>
      </c>
      <c r="AS80" s="88">
        <f t="shared" si="282"/>
        <v>0</v>
      </c>
      <c r="AT80" s="88">
        <f t="shared" si="282"/>
        <v>0</v>
      </c>
      <c r="AU80" s="88">
        <f t="shared" si="282"/>
        <v>0</v>
      </c>
      <c r="AV80" s="88">
        <f t="shared" si="282"/>
        <v>0</v>
      </c>
      <c r="AW80" s="88">
        <f t="shared" si="282"/>
        <v>0</v>
      </c>
      <c r="AX80" s="88">
        <f t="shared" si="282"/>
        <v>0</v>
      </c>
      <c r="AY80" s="88">
        <f t="shared" si="282"/>
        <v>0</v>
      </c>
      <c r="AZ80" s="88">
        <f t="shared" si="282"/>
        <v>0</v>
      </c>
      <c r="BA80" s="88">
        <f t="shared" si="282"/>
        <v>0</v>
      </c>
      <c r="BB80" s="88">
        <f t="shared" ref="BB80:BK84" si="283">INDEX($G80:$M80,1,MATCH(BB$6,$G$9:$M$9,0)-1)+(INDEX($G80:$M80,1,MATCH(BB$6,$G$9:$M$9,0))-INDEX($G80:$M80,1,MATCH(BB$6,$G$9:$M$9,0)-1))*(BB$7/12)</f>
        <v>0</v>
      </c>
      <c r="BC80" s="88">
        <f t="shared" si="283"/>
        <v>0</v>
      </c>
      <c r="BD80" s="88">
        <f t="shared" si="283"/>
        <v>0</v>
      </c>
      <c r="BE80" s="88">
        <f t="shared" si="283"/>
        <v>0</v>
      </c>
      <c r="BF80" s="88">
        <f t="shared" si="283"/>
        <v>0</v>
      </c>
      <c r="BG80" s="88">
        <f t="shared" si="283"/>
        <v>0</v>
      </c>
      <c r="BH80" s="88">
        <f t="shared" si="283"/>
        <v>0</v>
      </c>
      <c r="BI80" s="88">
        <f t="shared" si="283"/>
        <v>0</v>
      </c>
      <c r="BJ80" s="88">
        <f t="shared" si="283"/>
        <v>0</v>
      </c>
      <c r="BK80" s="88">
        <f t="shared" si="283"/>
        <v>0</v>
      </c>
      <c r="BL80" s="88">
        <f t="shared" ref="BL80:BU84" si="284">INDEX($G80:$M80,1,MATCH(BL$6,$G$9:$M$9,0)-1)+(INDEX($G80:$M80,1,MATCH(BL$6,$G$9:$M$9,0))-INDEX($G80:$M80,1,MATCH(BL$6,$G$9:$M$9,0)-1))*(BL$7/12)</f>
        <v>0</v>
      </c>
      <c r="BM80" s="88">
        <f t="shared" si="284"/>
        <v>0</v>
      </c>
      <c r="BN80" s="88">
        <f t="shared" si="284"/>
        <v>0</v>
      </c>
      <c r="BO80" s="88">
        <f t="shared" si="284"/>
        <v>0</v>
      </c>
      <c r="BP80" s="88">
        <f t="shared" si="284"/>
        <v>0</v>
      </c>
      <c r="BQ80" s="88">
        <f t="shared" si="284"/>
        <v>0</v>
      </c>
      <c r="BR80" s="88">
        <f t="shared" si="284"/>
        <v>0</v>
      </c>
      <c r="BS80" s="88">
        <f t="shared" si="284"/>
        <v>0</v>
      </c>
      <c r="BT80" s="88">
        <f t="shared" si="284"/>
        <v>0</v>
      </c>
      <c r="BU80" s="88">
        <f t="shared" si="284"/>
        <v>0</v>
      </c>
      <c r="BV80" s="88">
        <f t="shared" ref="BV80:CG84" si="285">INDEX($G80:$M80,1,MATCH(BV$6,$G$9:$M$9,0)-1)+(INDEX($G80:$M80,1,MATCH(BV$6,$G$9:$M$9,0))-INDEX($G80:$M80,1,MATCH(BV$6,$G$9:$M$9,0)-1))*(BV$7/12)</f>
        <v>0</v>
      </c>
      <c r="BW80" s="88">
        <f t="shared" si="285"/>
        <v>0</v>
      </c>
      <c r="BX80" s="88">
        <f t="shared" si="285"/>
        <v>0</v>
      </c>
      <c r="BY80" s="88">
        <f t="shared" si="285"/>
        <v>0</v>
      </c>
      <c r="BZ80" s="88">
        <f t="shared" si="285"/>
        <v>0</v>
      </c>
      <c r="CA80" s="88">
        <f t="shared" si="285"/>
        <v>0</v>
      </c>
      <c r="CB80" s="88">
        <f t="shared" si="285"/>
        <v>0</v>
      </c>
      <c r="CC80" s="88">
        <f t="shared" si="285"/>
        <v>0</v>
      </c>
      <c r="CD80" s="88">
        <f t="shared" si="285"/>
        <v>0</v>
      </c>
      <c r="CE80" s="88">
        <f t="shared" si="285"/>
        <v>0</v>
      </c>
      <c r="CF80" s="88">
        <f t="shared" si="285"/>
        <v>0</v>
      </c>
      <c r="CG80" s="88">
        <f t="shared" si="285"/>
        <v>0</v>
      </c>
    </row>
    <row r="81" spans="2:85" x14ac:dyDescent="0.3">
      <c r="B81" s="65" t="s">
        <v>166</v>
      </c>
      <c r="C81" s="123">
        <f>INDEX('Standard COA'!$B$4:$D$108,MATCH(B81,'Standard COA'!$C$4:$C$108,0),1)</f>
        <v>902</v>
      </c>
      <c r="E81" s="128">
        <v>0</v>
      </c>
      <c r="G81" s="503">
        <f t="shared" si="275"/>
        <v>0</v>
      </c>
      <c r="H81" s="503">
        <f t="shared" si="276"/>
        <v>0</v>
      </c>
      <c r="I81" s="129">
        <f t="shared" ref="I81" si="286">ROUND(H81+H81*$E81,-2)</f>
        <v>0</v>
      </c>
      <c r="J81" s="129">
        <f t="shared" si="278"/>
        <v>0</v>
      </c>
      <c r="K81" s="129">
        <f t="shared" si="279"/>
        <v>0</v>
      </c>
      <c r="L81" s="129">
        <f t="shared" si="280"/>
        <v>0</v>
      </c>
      <c r="N81" s="88">
        <f>SUMIF(IS!$B:$B,'Model P&amp;L'!$B81,IS!D:D)</f>
        <v>0</v>
      </c>
      <c r="O81" s="88">
        <f>SUMIF(IS!$B:$B,'Model P&amp;L'!$B81,IS!E:E)</f>
        <v>0</v>
      </c>
      <c r="P81" s="88">
        <f>SUMIF(IS!$B:$B,'Model P&amp;L'!$B81,IS!F:F)</f>
        <v>0</v>
      </c>
      <c r="Q81" s="88">
        <f>SUMIF(IS!$B:$B,'Model P&amp;L'!$B81,IS!G:G)</f>
        <v>0</v>
      </c>
      <c r="R81" s="88">
        <f>SUMIF(IS!$B:$B,'Model P&amp;L'!$B81,IS!H:H)</f>
        <v>0</v>
      </c>
      <c r="S81" s="88">
        <f>SUMIF(IS!$B:$B,'Model P&amp;L'!$B81,IS!I:I)</f>
        <v>0</v>
      </c>
      <c r="T81" s="88">
        <f>SUMIF(IS!$B:$B,'Model P&amp;L'!$B81,IS!J:J)</f>
        <v>0</v>
      </c>
      <c r="U81" s="88">
        <f>SUMIF(IS!$B:$B,'Model P&amp;L'!$B81,IS!K:K)</f>
        <v>0</v>
      </c>
      <c r="V81" s="88">
        <f>SUMIF(IS!$B:$B,'Model P&amp;L'!$B81,IS!L:L)</f>
        <v>0</v>
      </c>
      <c r="W81" s="88">
        <f>SUMIF(IS!$B:$B,'Model P&amp;L'!$B81,IS!M:M)</f>
        <v>0</v>
      </c>
      <c r="X81" s="88">
        <f>SUMIF(IS!$B:$B,'Model P&amp;L'!$B81,IS!N:N)</f>
        <v>0</v>
      </c>
      <c r="Y81" s="88">
        <f>SUMIF(IS!$B:$B,'Model P&amp;L'!$B81,IS!O:O)</f>
        <v>0</v>
      </c>
      <c r="Z81" s="88">
        <f>SUMIF(IS!$B:$B,'Model P&amp;L'!$B81,IS!P:P)</f>
        <v>0</v>
      </c>
      <c r="AA81" s="88">
        <f>SUMIF(IS!$B:$B,'Model P&amp;L'!$B81,IS!Q:Q)</f>
        <v>0</v>
      </c>
      <c r="AB81" s="88">
        <f>SUMIF(IS!$B:$B,'Model P&amp;L'!$B81,IS!R:R)</f>
        <v>0</v>
      </c>
      <c r="AC81" s="88">
        <f>SUMIF(IS!$B:$B,'Model P&amp;L'!$B81,IS!S:S)</f>
        <v>0</v>
      </c>
      <c r="AD81" s="88">
        <f>SUMIF(IS!$B:$B,'Model P&amp;L'!$B81,IS!T:T)</f>
        <v>0</v>
      </c>
      <c r="AE81" s="88">
        <f>SUMIF(IS!$B:$B,'Model P&amp;L'!$B81,IS!U:U)</f>
        <v>0</v>
      </c>
      <c r="AF81" s="88">
        <f>SUMIF(IS!$B:$B,'Model P&amp;L'!$B81,IS!V:V)</f>
        <v>0</v>
      </c>
      <c r="AG81" s="88">
        <f>SUMIF(IS!$B:$B,'Model P&amp;L'!$B81,IS!W:W)</f>
        <v>0</v>
      </c>
      <c r="AH81" s="88">
        <f>SUMIF(IS!$B:$B,'Model P&amp;L'!$B81,IS!X:X)</f>
        <v>0</v>
      </c>
      <c r="AI81" s="88">
        <f>SUMIF(IS!$B:$B,'Model P&amp;L'!$B81,IS!Y:Y)</f>
        <v>0</v>
      </c>
      <c r="AJ81" s="88">
        <f>SUMIF(IS!$B:$B,'Model P&amp;L'!$B81,IS!Z:Z)</f>
        <v>0</v>
      </c>
      <c r="AK81" s="88">
        <f>SUMIF(IS!$B:$B,'Model P&amp;L'!$B81,IS!AA:AA)</f>
        <v>0</v>
      </c>
      <c r="AL81" s="88">
        <f>SUMIF(IS!$B:$B,'Model P&amp;L'!$B81,IS!AB:AB)</f>
        <v>0</v>
      </c>
      <c r="AM81" s="88">
        <f t="shared" si="281"/>
        <v>0</v>
      </c>
      <c r="AN81" s="88">
        <f t="shared" si="281"/>
        <v>0</v>
      </c>
      <c r="AO81" s="88">
        <f t="shared" si="281"/>
        <v>0</v>
      </c>
      <c r="AP81" s="88">
        <f t="shared" si="282"/>
        <v>0</v>
      </c>
      <c r="AQ81" s="88">
        <f t="shared" si="282"/>
        <v>0</v>
      </c>
      <c r="AR81" s="88">
        <f t="shared" si="282"/>
        <v>0</v>
      </c>
      <c r="AS81" s="88">
        <f t="shared" si="282"/>
        <v>0</v>
      </c>
      <c r="AT81" s="88">
        <f t="shared" si="282"/>
        <v>0</v>
      </c>
      <c r="AU81" s="88">
        <f t="shared" si="282"/>
        <v>0</v>
      </c>
      <c r="AV81" s="88">
        <f t="shared" si="282"/>
        <v>0</v>
      </c>
      <c r="AW81" s="88">
        <f t="shared" si="282"/>
        <v>0</v>
      </c>
      <c r="AX81" s="88">
        <f t="shared" si="282"/>
        <v>0</v>
      </c>
      <c r="AY81" s="88">
        <f t="shared" si="282"/>
        <v>0</v>
      </c>
      <c r="AZ81" s="88">
        <f t="shared" si="282"/>
        <v>0</v>
      </c>
      <c r="BA81" s="88">
        <f t="shared" si="282"/>
        <v>0</v>
      </c>
      <c r="BB81" s="88">
        <f t="shared" si="283"/>
        <v>0</v>
      </c>
      <c r="BC81" s="88">
        <f t="shared" si="283"/>
        <v>0</v>
      </c>
      <c r="BD81" s="88">
        <f t="shared" si="283"/>
        <v>0</v>
      </c>
      <c r="BE81" s="88">
        <f t="shared" si="283"/>
        <v>0</v>
      </c>
      <c r="BF81" s="88">
        <f t="shared" si="283"/>
        <v>0</v>
      </c>
      <c r="BG81" s="88">
        <f t="shared" si="283"/>
        <v>0</v>
      </c>
      <c r="BH81" s="88">
        <f t="shared" si="283"/>
        <v>0</v>
      </c>
      <c r="BI81" s="88">
        <f t="shared" si="283"/>
        <v>0</v>
      </c>
      <c r="BJ81" s="88">
        <f t="shared" si="283"/>
        <v>0</v>
      </c>
      <c r="BK81" s="88">
        <f t="shared" si="283"/>
        <v>0</v>
      </c>
      <c r="BL81" s="88">
        <f t="shared" si="284"/>
        <v>0</v>
      </c>
      <c r="BM81" s="88">
        <f t="shared" si="284"/>
        <v>0</v>
      </c>
      <c r="BN81" s="88">
        <f t="shared" si="284"/>
        <v>0</v>
      </c>
      <c r="BO81" s="88">
        <f t="shared" si="284"/>
        <v>0</v>
      </c>
      <c r="BP81" s="88">
        <f t="shared" si="284"/>
        <v>0</v>
      </c>
      <c r="BQ81" s="88">
        <f t="shared" si="284"/>
        <v>0</v>
      </c>
      <c r="BR81" s="88">
        <f t="shared" si="284"/>
        <v>0</v>
      </c>
      <c r="BS81" s="88">
        <f t="shared" si="284"/>
        <v>0</v>
      </c>
      <c r="BT81" s="88">
        <f t="shared" si="284"/>
        <v>0</v>
      </c>
      <c r="BU81" s="88">
        <f t="shared" si="284"/>
        <v>0</v>
      </c>
      <c r="BV81" s="88">
        <f t="shared" si="285"/>
        <v>0</v>
      </c>
      <c r="BW81" s="88">
        <f t="shared" si="285"/>
        <v>0</v>
      </c>
      <c r="BX81" s="88">
        <f t="shared" si="285"/>
        <v>0</v>
      </c>
      <c r="BY81" s="88">
        <f t="shared" si="285"/>
        <v>0</v>
      </c>
      <c r="BZ81" s="88">
        <f t="shared" si="285"/>
        <v>0</v>
      </c>
      <c r="CA81" s="88">
        <f t="shared" si="285"/>
        <v>0</v>
      </c>
      <c r="CB81" s="88">
        <f t="shared" si="285"/>
        <v>0</v>
      </c>
      <c r="CC81" s="88">
        <f t="shared" si="285"/>
        <v>0</v>
      </c>
      <c r="CD81" s="88">
        <f t="shared" si="285"/>
        <v>0</v>
      </c>
      <c r="CE81" s="88">
        <f t="shared" si="285"/>
        <v>0</v>
      </c>
      <c r="CF81" s="88">
        <f t="shared" si="285"/>
        <v>0</v>
      </c>
      <c r="CG81" s="88">
        <f t="shared" si="285"/>
        <v>0</v>
      </c>
    </row>
    <row r="82" spans="2:85" x14ac:dyDescent="0.3">
      <c r="B82" s="65" t="s">
        <v>167</v>
      </c>
      <c r="C82" s="123">
        <f>INDEX('Standard COA'!$B$4:$D$108,MATCH(B82,'Standard COA'!$C$4:$C$108,0),1)</f>
        <v>903</v>
      </c>
      <c r="E82" s="128">
        <v>0</v>
      </c>
      <c r="G82" s="503">
        <f t="shared" si="275"/>
        <v>0</v>
      </c>
      <c r="H82" s="503">
        <f t="shared" si="276"/>
        <v>0</v>
      </c>
      <c r="I82" s="129">
        <f t="shared" ref="I82" si="287">ROUND(H82+H82*$E82,-2)</f>
        <v>0</v>
      </c>
      <c r="J82" s="129">
        <f t="shared" si="278"/>
        <v>0</v>
      </c>
      <c r="K82" s="129">
        <f t="shared" si="279"/>
        <v>0</v>
      </c>
      <c r="L82" s="129">
        <f t="shared" si="280"/>
        <v>0</v>
      </c>
      <c r="N82" s="88">
        <f>SUMIF(IS!$B:$B,'Model P&amp;L'!$B82,IS!D:D)</f>
        <v>0</v>
      </c>
      <c r="O82" s="88">
        <f>SUMIF(IS!$B:$B,'Model P&amp;L'!$B82,IS!E:E)</f>
        <v>0</v>
      </c>
      <c r="P82" s="88">
        <f>SUMIF(IS!$B:$B,'Model P&amp;L'!$B82,IS!F:F)</f>
        <v>0</v>
      </c>
      <c r="Q82" s="88">
        <f>SUMIF(IS!$B:$B,'Model P&amp;L'!$B82,IS!G:G)</f>
        <v>0</v>
      </c>
      <c r="R82" s="88">
        <f>SUMIF(IS!$B:$B,'Model P&amp;L'!$B82,IS!H:H)</f>
        <v>0</v>
      </c>
      <c r="S82" s="88">
        <f>SUMIF(IS!$B:$B,'Model P&amp;L'!$B82,IS!I:I)</f>
        <v>0</v>
      </c>
      <c r="T82" s="88">
        <f>SUMIF(IS!$B:$B,'Model P&amp;L'!$B82,IS!J:J)</f>
        <v>0</v>
      </c>
      <c r="U82" s="88">
        <f>SUMIF(IS!$B:$B,'Model P&amp;L'!$B82,IS!K:K)</f>
        <v>0</v>
      </c>
      <c r="V82" s="88">
        <f>SUMIF(IS!$B:$B,'Model P&amp;L'!$B82,IS!L:L)</f>
        <v>0</v>
      </c>
      <c r="W82" s="88">
        <f>SUMIF(IS!$B:$B,'Model P&amp;L'!$B82,IS!M:M)</f>
        <v>0</v>
      </c>
      <c r="X82" s="88">
        <f>SUMIF(IS!$B:$B,'Model P&amp;L'!$B82,IS!N:N)</f>
        <v>0</v>
      </c>
      <c r="Y82" s="88">
        <f>SUMIF(IS!$B:$B,'Model P&amp;L'!$B82,IS!O:O)</f>
        <v>0</v>
      </c>
      <c r="Z82" s="88">
        <f>SUMIF(IS!$B:$B,'Model P&amp;L'!$B82,IS!P:P)</f>
        <v>0</v>
      </c>
      <c r="AA82" s="88">
        <f>SUMIF(IS!$B:$B,'Model P&amp;L'!$B82,IS!Q:Q)</f>
        <v>0</v>
      </c>
      <c r="AB82" s="88">
        <f>SUMIF(IS!$B:$B,'Model P&amp;L'!$B82,IS!R:R)</f>
        <v>0</v>
      </c>
      <c r="AC82" s="88">
        <f>SUMIF(IS!$B:$B,'Model P&amp;L'!$B82,IS!S:S)</f>
        <v>0</v>
      </c>
      <c r="AD82" s="88">
        <f>SUMIF(IS!$B:$B,'Model P&amp;L'!$B82,IS!T:T)</f>
        <v>0</v>
      </c>
      <c r="AE82" s="88">
        <f>SUMIF(IS!$B:$B,'Model P&amp;L'!$B82,IS!U:U)</f>
        <v>0</v>
      </c>
      <c r="AF82" s="88">
        <f>SUMIF(IS!$B:$B,'Model P&amp;L'!$B82,IS!V:V)</f>
        <v>0</v>
      </c>
      <c r="AG82" s="88">
        <f>SUMIF(IS!$B:$B,'Model P&amp;L'!$B82,IS!W:W)</f>
        <v>0</v>
      </c>
      <c r="AH82" s="88">
        <f>SUMIF(IS!$B:$B,'Model P&amp;L'!$B82,IS!X:X)</f>
        <v>0</v>
      </c>
      <c r="AI82" s="88">
        <f>SUMIF(IS!$B:$B,'Model P&amp;L'!$B82,IS!Y:Y)</f>
        <v>0</v>
      </c>
      <c r="AJ82" s="88">
        <f>SUMIF(IS!$B:$B,'Model P&amp;L'!$B82,IS!Z:Z)</f>
        <v>0</v>
      </c>
      <c r="AK82" s="88">
        <f>SUMIF(IS!$B:$B,'Model P&amp;L'!$B82,IS!AA:AA)</f>
        <v>0</v>
      </c>
      <c r="AL82" s="88">
        <f>SUMIF(IS!$B:$B,'Model P&amp;L'!$B82,IS!AB:AB)</f>
        <v>0</v>
      </c>
      <c r="AM82" s="88">
        <f t="shared" si="281"/>
        <v>0</v>
      </c>
      <c r="AN82" s="88">
        <f t="shared" si="281"/>
        <v>0</v>
      </c>
      <c r="AO82" s="88">
        <f t="shared" si="281"/>
        <v>0</v>
      </c>
      <c r="AP82" s="88">
        <f t="shared" si="282"/>
        <v>0</v>
      </c>
      <c r="AQ82" s="88">
        <f t="shared" si="282"/>
        <v>0</v>
      </c>
      <c r="AR82" s="88">
        <f t="shared" si="282"/>
        <v>0</v>
      </c>
      <c r="AS82" s="88">
        <f t="shared" si="282"/>
        <v>0</v>
      </c>
      <c r="AT82" s="88">
        <f t="shared" si="282"/>
        <v>0</v>
      </c>
      <c r="AU82" s="88">
        <f t="shared" si="282"/>
        <v>0</v>
      </c>
      <c r="AV82" s="88">
        <f t="shared" si="282"/>
        <v>0</v>
      </c>
      <c r="AW82" s="88">
        <f t="shared" si="282"/>
        <v>0</v>
      </c>
      <c r="AX82" s="88">
        <f t="shared" si="282"/>
        <v>0</v>
      </c>
      <c r="AY82" s="88">
        <f t="shared" si="282"/>
        <v>0</v>
      </c>
      <c r="AZ82" s="88">
        <f t="shared" si="282"/>
        <v>0</v>
      </c>
      <c r="BA82" s="88">
        <f t="shared" si="282"/>
        <v>0</v>
      </c>
      <c r="BB82" s="88">
        <f t="shared" si="283"/>
        <v>0</v>
      </c>
      <c r="BC82" s="88">
        <f t="shared" si="283"/>
        <v>0</v>
      </c>
      <c r="BD82" s="88">
        <f t="shared" si="283"/>
        <v>0</v>
      </c>
      <c r="BE82" s="88">
        <f t="shared" si="283"/>
        <v>0</v>
      </c>
      <c r="BF82" s="88">
        <f t="shared" si="283"/>
        <v>0</v>
      </c>
      <c r="BG82" s="88">
        <f t="shared" si="283"/>
        <v>0</v>
      </c>
      <c r="BH82" s="88">
        <f t="shared" si="283"/>
        <v>0</v>
      </c>
      <c r="BI82" s="88">
        <f t="shared" si="283"/>
        <v>0</v>
      </c>
      <c r="BJ82" s="88">
        <f t="shared" si="283"/>
        <v>0</v>
      </c>
      <c r="BK82" s="88">
        <f t="shared" si="283"/>
        <v>0</v>
      </c>
      <c r="BL82" s="88">
        <f t="shared" si="284"/>
        <v>0</v>
      </c>
      <c r="BM82" s="88">
        <f t="shared" si="284"/>
        <v>0</v>
      </c>
      <c r="BN82" s="88">
        <f t="shared" si="284"/>
        <v>0</v>
      </c>
      <c r="BO82" s="88">
        <f t="shared" si="284"/>
        <v>0</v>
      </c>
      <c r="BP82" s="88">
        <f t="shared" si="284"/>
        <v>0</v>
      </c>
      <c r="BQ82" s="88">
        <f t="shared" si="284"/>
        <v>0</v>
      </c>
      <c r="BR82" s="88">
        <f t="shared" si="284"/>
        <v>0</v>
      </c>
      <c r="BS82" s="88">
        <f t="shared" si="284"/>
        <v>0</v>
      </c>
      <c r="BT82" s="88">
        <f t="shared" si="284"/>
        <v>0</v>
      </c>
      <c r="BU82" s="88">
        <f t="shared" si="284"/>
        <v>0</v>
      </c>
      <c r="BV82" s="88">
        <f t="shared" si="285"/>
        <v>0</v>
      </c>
      <c r="BW82" s="88">
        <f t="shared" si="285"/>
        <v>0</v>
      </c>
      <c r="BX82" s="88">
        <f t="shared" si="285"/>
        <v>0</v>
      </c>
      <c r="BY82" s="88">
        <f t="shared" si="285"/>
        <v>0</v>
      </c>
      <c r="BZ82" s="88">
        <f t="shared" si="285"/>
        <v>0</v>
      </c>
      <c r="CA82" s="88">
        <f t="shared" si="285"/>
        <v>0</v>
      </c>
      <c r="CB82" s="88">
        <f t="shared" si="285"/>
        <v>0</v>
      </c>
      <c r="CC82" s="88">
        <f t="shared" si="285"/>
        <v>0</v>
      </c>
      <c r="CD82" s="88">
        <f t="shared" si="285"/>
        <v>0</v>
      </c>
      <c r="CE82" s="88">
        <f t="shared" si="285"/>
        <v>0</v>
      </c>
      <c r="CF82" s="88">
        <f t="shared" si="285"/>
        <v>0</v>
      </c>
      <c r="CG82" s="88">
        <f t="shared" si="285"/>
        <v>0</v>
      </c>
    </row>
    <row r="83" spans="2:85" x14ac:dyDescent="0.3">
      <c r="B83" s="65" t="s">
        <v>169</v>
      </c>
      <c r="C83" s="123">
        <f>INDEX('Standard COA'!$B$4:$D$108,MATCH(B83,'Standard COA'!$C$4:$C$108,0),1)</f>
        <v>904</v>
      </c>
      <c r="E83" s="128">
        <v>0</v>
      </c>
      <c r="G83" s="503">
        <f t="shared" si="275"/>
        <v>0</v>
      </c>
      <c r="H83" s="503">
        <f t="shared" si="276"/>
        <v>6725.9216666666662</v>
      </c>
      <c r="I83" s="129">
        <f t="shared" ref="I83" si="288">ROUND(H83+H83*$E83,-2)</f>
        <v>6700</v>
      </c>
      <c r="J83" s="129">
        <f t="shared" si="278"/>
        <v>6700</v>
      </c>
      <c r="K83" s="129">
        <f t="shared" si="279"/>
        <v>6700</v>
      </c>
      <c r="L83" s="129">
        <f t="shared" si="280"/>
        <v>6700</v>
      </c>
      <c r="N83" s="88">
        <f>SUMIF(IS!$B:$B,'Model P&amp;L'!$B83,IS!D:D)</f>
        <v>0</v>
      </c>
      <c r="O83" s="88">
        <f>SUMIF(IS!$B:$B,'Model P&amp;L'!$B83,IS!E:E)</f>
        <v>0</v>
      </c>
      <c r="P83" s="88">
        <f>SUMIF(IS!$B:$B,'Model P&amp;L'!$B83,IS!F:F)</f>
        <v>0</v>
      </c>
      <c r="Q83" s="88">
        <f>SUMIF(IS!$B:$B,'Model P&amp;L'!$B83,IS!G:G)</f>
        <v>0</v>
      </c>
      <c r="R83" s="88">
        <f>SUMIF(IS!$B:$B,'Model P&amp;L'!$B83,IS!H:H)</f>
        <v>0</v>
      </c>
      <c r="S83" s="88">
        <f>SUMIF(IS!$B:$B,'Model P&amp;L'!$B83,IS!I:I)</f>
        <v>0</v>
      </c>
      <c r="T83" s="88">
        <f>SUMIF(IS!$B:$B,'Model P&amp;L'!$B83,IS!J:J)</f>
        <v>0</v>
      </c>
      <c r="U83" s="88">
        <f>SUMIF(IS!$B:$B,'Model P&amp;L'!$B83,IS!K:K)</f>
        <v>0</v>
      </c>
      <c r="V83" s="88">
        <f>SUMIF(IS!$B:$B,'Model P&amp;L'!$B83,IS!L:L)</f>
        <v>0</v>
      </c>
      <c r="W83" s="88">
        <f>SUMIF(IS!$B:$B,'Model P&amp;L'!$B83,IS!M:M)</f>
        <v>0</v>
      </c>
      <c r="X83" s="88">
        <f>SUMIF(IS!$B:$B,'Model P&amp;L'!$B83,IS!N:N)</f>
        <v>0</v>
      </c>
      <c r="Y83" s="88">
        <f>SUMIF(IS!$B:$B,'Model P&amp;L'!$B83,IS!O:O)</f>
        <v>0</v>
      </c>
      <c r="Z83" s="88">
        <f>SUMIF(IS!$B:$B,'Model P&amp;L'!$B83,IS!P:P)</f>
        <v>0</v>
      </c>
      <c r="AA83" s="88">
        <f>SUMIF(IS!$B:$B,'Model P&amp;L'!$B83,IS!Q:Q)</f>
        <v>0</v>
      </c>
      <c r="AB83" s="88">
        <f>SUMIF(IS!$B:$B,'Model P&amp;L'!$B83,IS!R:R)</f>
        <v>0</v>
      </c>
      <c r="AC83" s="88">
        <f>SUMIF(IS!$B:$B,'Model P&amp;L'!$B83,IS!S:S)</f>
        <v>0</v>
      </c>
      <c r="AD83" s="88">
        <f>SUMIF(IS!$B:$B,'Model P&amp;L'!$B83,IS!T:T)</f>
        <v>10290.98</v>
      </c>
      <c r="AE83" s="88">
        <f>SUMIF(IS!$B:$B,'Model P&amp;L'!$B83,IS!U:U)</f>
        <v>38025</v>
      </c>
      <c r="AF83" s="88">
        <f>SUMIF(IS!$B:$B,'Model P&amp;L'!$B83,IS!V:V)</f>
        <v>97.29</v>
      </c>
      <c r="AG83" s="88">
        <f>SUMIF(IS!$B:$B,'Model P&amp;L'!$B83,IS!W:W)</f>
        <v>97.79</v>
      </c>
      <c r="AH83" s="88">
        <f>SUMIF(IS!$B:$B,'Model P&amp;L'!$B83,IS!X:X)</f>
        <v>32200</v>
      </c>
      <c r="AI83" s="88">
        <f>SUMIF(IS!$B:$B,'Model P&amp;L'!$B83,IS!Y:Y)</f>
        <v>0</v>
      </c>
      <c r="AJ83" s="88">
        <f>SUMIF(IS!$B:$B,'Model P&amp;L'!$B83,IS!Z:Z)</f>
        <v>0</v>
      </c>
      <c r="AK83" s="88">
        <f>SUMIF(IS!$B:$B,'Model P&amp;L'!$B83,IS!AA:AA)</f>
        <v>0</v>
      </c>
      <c r="AL83" s="88">
        <f>SUMIF(IS!$B:$B,'Model P&amp;L'!$B83,IS!AB:AB)</f>
        <v>0</v>
      </c>
      <c r="AM83" s="88">
        <f t="shared" si="281"/>
        <v>6721.6013888888883</v>
      </c>
      <c r="AN83" s="88">
        <f t="shared" si="281"/>
        <v>6719.4412499999999</v>
      </c>
      <c r="AO83" s="88">
        <f t="shared" si="281"/>
        <v>6717.2811111111105</v>
      </c>
      <c r="AP83" s="88">
        <f t="shared" si="282"/>
        <v>6715.120972222222</v>
      </c>
      <c r="AQ83" s="88">
        <f t="shared" si="282"/>
        <v>6712.9608333333326</v>
      </c>
      <c r="AR83" s="88">
        <f t="shared" si="282"/>
        <v>6710.8006944444442</v>
      </c>
      <c r="AS83" s="88">
        <f t="shared" si="282"/>
        <v>6708.6405555555557</v>
      </c>
      <c r="AT83" s="88">
        <f t="shared" si="282"/>
        <v>6706.4804166666663</v>
      </c>
      <c r="AU83" s="88">
        <f t="shared" si="282"/>
        <v>6704.3202777777778</v>
      </c>
      <c r="AV83" s="88">
        <f t="shared" si="282"/>
        <v>6702.1601388888885</v>
      </c>
      <c r="AW83" s="88">
        <f t="shared" si="282"/>
        <v>6700</v>
      </c>
      <c r="AX83" s="88">
        <f t="shared" si="282"/>
        <v>6700</v>
      </c>
      <c r="AY83" s="88">
        <f t="shared" si="282"/>
        <v>6700</v>
      </c>
      <c r="AZ83" s="88">
        <f t="shared" si="282"/>
        <v>6700</v>
      </c>
      <c r="BA83" s="88">
        <f t="shared" si="282"/>
        <v>6700</v>
      </c>
      <c r="BB83" s="88">
        <f t="shared" si="283"/>
        <v>6700</v>
      </c>
      <c r="BC83" s="88">
        <f t="shared" si="283"/>
        <v>6700</v>
      </c>
      <c r="BD83" s="88">
        <f t="shared" si="283"/>
        <v>6700</v>
      </c>
      <c r="BE83" s="88">
        <f t="shared" si="283"/>
        <v>6700</v>
      </c>
      <c r="BF83" s="88">
        <f t="shared" si="283"/>
        <v>6700</v>
      </c>
      <c r="BG83" s="88">
        <f t="shared" si="283"/>
        <v>6700</v>
      </c>
      <c r="BH83" s="88">
        <f t="shared" si="283"/>
        <v>6700</v>
      </c>
      <c r="BI83" s="88">
        <f t="shared" si="283"/>
        <v>6700</v>
      </c>
      <c r="BJ83" s="88">
        <f t="shared" si="283"/>
        <v>6700</v>
      </c>
      <c r="BK83" s="88">
        <f t="shared" si="283"/>
        <v>6700</v>
      </c>
      <c r="BL83" s="88">
        <f t="shared" si="284"/>
        <v>6700</v>
      </c>
      <c r="BM83" s="88">
        <f t="shared" si="284"/>
        <v>6700</v>
      </c>
      <c r="BN83" s="88">
        <f t="shared" si="284"/>
        <v>6700</v>
      </c>
      <c r="BO83" s="88">
        <f t="shared" si="284"/>
        <v>6700</v>
      </c>
      <c r="BP83" s="88">
        <f t="shared" si="284"/>
        <v>6700</v>
      </c>
      <c r="BQ83" s="88">
        <f t="shared" si="284"/>
        <v>6700</v>
      </c>
      <c r="BR83" s="88">
        <f t="shared" si="284"/>
        <v>6700</v>
      </c>
      <c r="BS83" s="88">
        <f t="shared" si="284"/>
        <v>6700</v>
      </c>
      <c r="BT83" s="88">
        <f t="shared" si="284"/>
        <v>6700</v>
      </c>
      <c r="BU83" s="88">
        <f t="shared" si="284"/>
        <v>6700</v>
      </c>
      <c r="BV83" s="88">
        <f t="shared" si="285"/>
        <v>6700</v>
      </c>
      <c r="BW83" s="88">
        <f t="shared" si="285"/>
        <v>6700</v>
      </c>
      <c r="BX83" s="88">
        <f t="shared" si="285"/>
        <v>6700</v>
      </c>
      <c r="BY83" s="88">
        <f t="shared" si="285"/>
        <v>6700</v>
      </c>
      <c r="BZ83" s="88">
        <f t="shared" si="285"/>
        <v>6700</v>
      </c>
      <c r="CA83" s="88">
        <f t="shared" si="285"/>
        <v>6700</v>
      </c>
      <c r="CB83" s="88">
        <f t="shared" si="285"/>
        <v>6700</v>
      </c>
      <c r="CC83" s="88">
        <f t="shared" si="285"/>
        <v>6700</v>
      </c>
      <c r="CD83" s="88">
        <f t="shared" si="285"/>
        <v>6700</v>
      </c>
      <c r="CE83" s="88">
        <f t="shared" si="285"/>
        <v>6700</v>
      </c>
      <c r="CF83" s="88">
        <f t="shared" si="285"/>
        <v>6700</v>
      </c>
      <c r="CG83" s="88">
        <f t="shared" si="285"/>
        <v>6700</v>
      </c>
    </row>
    <row r="84" spans="2:85" x14ac:dyDescent="0.3">
      <c r="B84" s="65" t="s">
        <v>170</v>
      </c>
      <c r="C84" s="123">
        <f>INDEX('Standard COA'!$B$4:$D$108,MATCH(B84,'Standard COA'!$C$4:$C$108,0),1)</f>
        <v>909</v>
      </c>
      <c r="E84" s="128">
        <v>0</v>
      </c>
      <c r="G84" s="503">
        <f t="shared" si="275"/>
        <v>91.666666666666671</v>
      </c>
      <c r="H84" s="503">
        <f t="shared" si="276"/>
        <v>178.75</v>
      </c>
      <c r="I84" s="129">
        <f t="shared" ref="I84" si="289">ROUND(H84+H84*$E84,-2)</f>
        <v>200</v>
      </c>
      <c r="J84" s="129">
        <f t="shared" si="278"/>
        <v>200</v>
      </c>
      <c r="K84" s="129">
        <f t="shared" si="279"/>
        <v>200</v>
      </c>
      <c r="L84" s="129">
        <f t="shared" si="280"/>
        <v>200</v>
      </c>
      <c r="N84" s="88">
        <f>SUMIF(IS!$B:$B,'Model P&amp;L'!$B84,IS!D:D)</f>
        <v>0</v>
      </c>
      <c r="O84" s="88">
        <f>SUMIF(IS!$B:$B,'Model P&amp;L'!$B84,IS!E:E)</f>
        <v>0</v>
      </c>
      <c r="P84" s="88">
        <f>SUMIF(IS!$B:$B,'Model P&amp;L'!$B84,IS!F:F)</f>
        <v>0</v>
      </c>
      <c r="Q84" s="88">
        <f>SUMIF(IS!$B:$B,'Model P&amp;L'!$B84,IS!G:G)</f>
        <v>0</v>
      </c>
      <c r="R84" s="88">
        <f>SUMIF(IS!$B:$B,'Model P&amp;L'!$B84,IS!H:H)</f>
        <v>0</v>
      </c>
      <c r="S84" s="88">
        <f>SUMIF(IS!$B:$B,'Model P&amp;L'!$B84,IS!I:I)</f>
        <v>0</v>
      </c>
      <c r="T84" s="88">
        <f>SUMIF(IS!$B:$B,'Model P&amp;L'!$B84,IS!J:J)</f>
        <v>0</v>
      </c>
      <c r="U84" s="88">
        <f>SUMIF(IS!$B:$B,'Model P&amp;L'!$B84,IS!K:K)</f>
        <v>20</v>
      </c>
      <c r="V84" s="88">
        <f>SUMIF(IS!$B:$B,'Model P&amp;L'!$B84,IS!L:L)</f>
        <v>0</v>
      </c>
      <c r="W84" s="88">
        <f>SUMIF(IS!$B:$B,'Model P&amp;L'!$B84,IS!M:M)</f>
        <v>0</v>
      </c>
      <c r="X84" s="88">
        <f>SUMIF(IS!$B:$B,'Model P&amp;L'!$B84,IS!N:N)</f>
        <v>1060</v>
      </c>
      <c r="Y84" s="88">
        <f>SUMIF(IS!$B:$B,'Model P&amp;L'!$B84,IS!O:O)</f>
        <v>20</v>
      </c>
      <c r="Z84" s="88">
        <f>SUMIF(IS!$B:$B,'Model P&amp;L'!$B84,IS!P:P)</f>
        <v>0</v>
      </c>
      <c r="AA84" s="88">
        <f>SUMIF(IS!$B:$B,'Model P&amp;L'!$B84,IS!Q:Q)</f>
        <v>0</v>
      </c>
      <c r="AB84" s="88">
        <f>SUMIF(IS!$B:$B,'Model P&amp;L'!$B84,IS!R:R)</f>
        <v>35</v>
      </c>
      <c r="AC84" s="88">
        <f>SUMIF(IS!$B:$B,'Model P&amp;L'!$B84,IS!S:S)</f>
        <v>0</v>
      </c>
      <c r="AD84" s="88">
        <f>SUMIF(IS!$B:$B,'Model P&amp;L'!$B84,IS!T:T)</f>
        <v>0</v>
      </c>
      <c r="AE84" s="88">
        <f>SUMIF(IS!$B:$B,'Model P&amp;L'!$B84,IS!U:U)</f>
        <v>0</v>
      </c>
      <c r="AF84" s="88">
        <f>SUMIF(IS!$B:$B,'Model P&amp;L'!$B84,IS!V:V)</f>
        <v>170</v>
      </c>
      <c r="AG84" s="88">
        <f>SUMIF(IS!$B:$B,'Model P&amp;L'!$B84,IS!W:W)</f>
        <v>0</v>
      </c>
      <c r="AH84" s="88">
        <f>SUMIF(IS!$B:$B,'Model P&amp;L'!$B84,IS!X:X)</f>
        <v>900</v>
      </c>
      <c r="AI84" s="88">
        <f>SUMIF(IS!$B:$B,'Model P&amp;L'!$B84,IS!Y:Y)</f>
        <v>40</v>
      </c>
      <c r="AJ84" s="88">
        <f>SUMIF(IS!$B:$B,'Model P&amp;L'!$B84,IS!Z:Z)</f>
        <v>0</v>
      </c>
      <c r="AK84" s="88">
        <f>SUMIF(IS!$B:$B,'Model P&amp;L'!$B84,IS!AA:AA)</f>
        <v>1000</v>
      </c>
      <c r="AL84" s="88">
        <f>SUMIF(IS!$B:$B,'Model P&amp;L'!$B84,IS!AB:AB)</f>
        <v>0</v>
      </c>
      <c r="AM84" s="88">
        <f t="shared" si="281"/>
        <v>182.29166666666666</v>
      </c>
      <c r="AN84" s="88">
        <f t="shared" si="281"/>
        <v>184.0625</v>
      </c>
      <c r="AO84" s="88">
        <f t="shared" si="281"/>
        <v>185.83333333333334</v>
      </c>
      <c r="AP84" s="88">
        <f t="shared" si="282"/>
        <v>187.60416666666666</v>
      </c>
      <c r="AQ84" s="88">
        <f t="shared" si="282"/>
        <v>189.375</v>
      </c>
      <c r="AR84" s="88">
        <f t="shared" si="282"/>
        <v>191.14583333333334</v>
      </c>
      <c r="AS84" s="88">
        <f t="shared" si="282"/>
        <v>192.91666666666666</v>
      </c>
      <c r="AT84" s="88">
        <f t="shared" si="282"/>
        <v>194.6875</v>
      </c>
      <c r="AU84" s="88">
        <f t="shared" si="282"/>
        <v>196.45833333333334</v>
      </c>
      <c r="AV84" s="88">
        <f t="shared" si="282"/>
        <v>198.22916666666666</v>
      </c>
      <c r="AW84" s="88">
        <f t="shared" si="282"/>
        <v>200</v>
      </c>
      <c r="AX84" s="88">
        <f t="shared" si="282"/>
        <v>200</v>
      </c>
      <c r="AY84" s="88">
        <f t="shared" si="282"/>
        <v>200</v>
      </c>
      <c r="AZ84" s="88">
        <f t="shared" si="282"/>
        <v>200</v>
      </c>
      <c r="BA84" s="88">
        <f t="shared" si="282"/>
        <v>200</v>
      </c>
      <c r="BB84" s="88">
        <f t="shared" si="283"/>
        <v>200</v>
      </c>
      <c r="BC84" s="88">
        <f t="shared" si="283"/>
        <v>200</v>
      </c>
      <c r="BD84" s="88">
        <f t="shared" si="283"/>
        <v>200</v>
      </c>
      <c r="BE84" s="88">
        <f t="shared" si="283"/>
        <v>200</v>
      </c>
      <c r="BF84" s="88">
        <f t="shared" si="283"/>
        <v>200</v>
      </c>
      <c r="BG84" s="88">
        <f t="shared" si="283"/>
        <v>200</v>
      </c>
      <c r="BH84" s="88">
        <f t="shared" si="283"/>
        <v>200</v>
      </c>
      <c r="BI84" s="88">
        <f t="shared" si="283"/>
        <v>200</v>
      </c>
      <c r="BJ84" s="88">
        <f t="shared" si="283"/>
        <v>200</v>
      </c>
      <c r="BK84" s="88">
        <f t="shared" si="283"/>
        <v>200</v>
      </c>
      <c r="BL84" s="88">
        <f t="shared" si="284"/>
        <v>200</v>
      </c>
      <c r="BM84" s="88">
        <f t="shared" si="284"/>
        <v>200</v>
      </c>
      <c r="BN84" s="88">
        <f t="shared" si="284"/>
        <v>200</v>
      </c>
      <c r="BO84" s="88">
        <f t="shared" si="284"/>
        <v>200</v>
      </c>
      <c r="BP84" s="88">
        <f t="shared" si="284"/>
        <v>200</v>
      </c>
      <c r="BQ84" s="88">
        <f t="shared" si="284"/>
        <v>200</v>
      </c>
      <c r="BR84" s="88">
        <f t="shared" si="284"/>
        <v>200</v>
      </c>
      <c r="BS84" s="88">
        <f t="shared" si="284"/>
        <v>200</v>
      </c>
      <c r="BT84" s="88">
        <f t="shared" si="284"/>
        <v>200</v>
      </c>
      <c r="BU84" s="88">
        <f t="shared" si="284"/>
        <v>200</v>
      </c>
      <c r="BV84" s="88">
        <f t="shared" si="285"/>
        <v>200</v>
      </c>
      <c r="BW84" s="88">
        <f t="shared" si="285"/>
        <v>200</v>
      </c>
      <c r="BX84" s="88">
        <f t="shared" si="285"/>
        <v>200</v>
      </c>
      <c r="BY84" s="88">
        <f t="shared" si="285"/>
        <v>200</v>
      </c>
      <c r="BZ84" s="88">
        <f t="shared" si="285"/>
        <v>200</v>
      </c>
      <c r="CA84" s="88">
        <f t="shared" si="285"/>
        <v>200</v>
      </c>
      <c r="CB84" s="88">
        <f t="shared" si="285"/>
        <v>200</v>
      </c>
      <c r="CC84" s="88">
        <f t="shared" si="285"/>
        <v>200</v>
      </c>
      <c r="CD84" s="88">
        <f t="shared" si="285"/>
        <v>200</v>
      </c>
      <c r="CE84" s="88">
        <f t="shared" si="285"/>
        <v>200</v>
      </c>
      <c r="CF84" s="88">
        <f t="shared" si="285"/>
        <v>200</v>
      </c>
      <c r="CG84" s="88">
        <f t="shared" si="285"/>
        <v>200</v>
      </c>
    </row>
    <row r="85" spans="2:85" s="64" customFormat="1" x14ac:dyDescent="0.3">
      <c r="B85" s="86" t="s">
        <v>330</v>
      </c>
      <c r="C85" s="86"/>
      <c r="D85" s="86"/>
      <c r="E85" s="86"/>
      <c r="F85" s="86"/>
      <c r="G85" s="66"/>
      <c r="H85" s="66"/>
      <c r="I85" s="66"/>
      <c r="J85" s="66"/>
      <c r="K85" s="66"/>
      <c r="L85" s="66"/>
      <c r="M85" s="86"/>
      <c r="N85" s="87">
        <f>SUM(N76:N78)-SUM(N80:N84)</f>
        <v>0</v>
      </c>
      <c r="O85" s="87">
        <f t="shared" ref="O85:AF85" si="290">SUM(O76:O78)-SUM(O80:O84)</f>
        <v>0</v>
      </c>
      <c r="P85" s="87">
        <f t="shared" si="290"/>
        <v>0</v>
      </c>
      <c r="Q85" s="87">
        <f t="shared" si="290"/>
        <v>0</v>
      </c>
      <c r="R85" s="87">
        <f t="shared" si="290"/>
        <v>0</v>
      </c>
      <c r="S85" s="87">
        <f t="shared" si="290"/>
        <v>0</v>
      </c>
      <c r="T85" s="87">
        <f t="shared" si="290"/>
        <v>0</v>
      </c>
      <c r="U85" s="87">
        <f t="shared" si="290"/>
        <v>-20</v>
      </c>
      <c r="V85" s="87">
        <f t="shared" si="290"/>
        <v>0</v>
      </c>
      <c r="W85" s="87">
        <f t="shared" si="290"/>
        <v>0</v>
      </c>
      <c r="X85" s="87">
        <f t="shared" si="290"/>
        <v>-1060</v>
      </c>
      <c r="Y85" s="87">
        <f t="shared" si="290"/>
        <v>15.32</v>
      </c>
      <c r="Z85" s="87">
        <f t="shared" si="290"/>
        <v>473.61</v>
      </c>
      <c r="AA85" s="87">
        <f t="shared" si="290"/>
        <v>659.01</v>
      </c>
      <c r="AB85" s="87">
        <f t="shared" si="290"/>
        <v>726.78</v>
      </c>
      <c r="AC85" s="87">
        <f t="shared" si="290"/>
        <v>670.91</v>
      </c>
      <c r="AD85" s="87">
        <f t="shared" si="290"/>
        <v>-9658.83</v>
      </c>
      <c r="AE85" s="87">
        <f t="shared" si="290"/>
        <v>-37453.08</v>
      </c>
      <c r="AF85" s="87">
        <f t="shared" si="290"/>
        <v>395.3</v>
      </c>
      <c r="AG85" s="87">
        <f t="shared" ref="AG85:AJ85" si="291">SUM(AG76:AG78)-SUM(AG80:AG84)</f>
        <v>602.26</v>
      </c>
      <c r="AH85" s="87">
        <f t="shared" si="291"/>
        <v>-32194.21</v>
      </c>
      <c r="AI85" s="87">
        <f t="shared" si="291"/>
        <v>959.64</v>
      </c>
      <c r="AJ85" s="87">
        <f t="shared" si="291"/>
        <v>729.77</v>
      </c>
      <c r="AK85" s="87">
        <f t="shared" ref="AK85:AQ85" si="292">SUM(AK76:AK78)-SUM(AK80:AK84)</f>
        <v>-876.42</v>
      </c>
      <c r="AL85" s="87">
        <f t="shared" ref="AL85" si="293">SUM(AL76:AL78)-SUM(AL80:AL84)</f>
        <v>122.12</v>
      </c>
      <c r="AM85" s="87">
        <f t="shared" si="292"/>
        <v>-6239.2541666666666</v>
      </c>
      <c r="AN85" s="87">
        <f t="shared" si="292"/>
        <v>-6235.3287499999997</v>
      </c>
      <c r="AO85" s="87">
        <f t="shared" si="292"/>
        <v>-6231.4033333333327</v>
      </c>
      <c r="AP85" s="87">
        <f t="shared" si="292"/>
        <v>-6227.4779166666667</v>
      </c>
      <c r="AQ85" s="87">
        <f t="shared" si="292"/>
        <v>-6223.5524999999998</v>
      </c>
      <c r="AR85" s="87">
        <f t="shared" ref="AR85:BU85" si="294">SUM(AR76:AR78)-SUM(AR80:AR84)</f>
        <v>-6219.6270833333328</v>
      </c>
      <c r="AS85" s="87">
        <f t="shared" si="294"/>
        <v>-6215.7016666666668</v>
      </c>
      <c r="AT85" s="87">
        <f t="shared" si="294"/>
        <v>-6211.7762499999999</v>
      </c>
      <c r="AU85" s="87">
        <f t="shared" si="294"/>
        <v>-6207.850833333333</v>
      </c>
      <c r="AV85" s="87">
        <f t="shared" si="294"/>
        <v>-6203.9254166666669</v>
      </c>
      <c r="AW85" s="87">
        <f t="shared" si="294"/>
        <v>-6200</v>
      </c>
      <c r="AX85" s="87">
        <f t="shared" si="294"/>
        <v>-6200</v>
      </c>
      <c r="AY85" s="87">
        <f t="shared" si="294"/>
        <v>-6200</v>
      </c>
      <c r="AZ85" s="87">
        <f t="shared" si="294"/>
        <v>-6200</v>
      </c>
      <c r="BA85" s="87">
        <f t="shared" si="294"/>
        <v>-6200</v>
      </c>
      <c r="BB85" s="87">
        <f t="shared" si="294"/>
        <v>-6200</v>
      </c>
      <c r="BC85" s="87">
        <f t="shared" si="294"/>
        <v>-6200</v>
      </c>
      <c r="BD85" s="87">
        <f t="shared" si="294"/>
        <v>-6200</v>
      </c>
      <c r="BE85" s="87">
        <f t="shared" si="294"/>
        <v>-6200</v>
      </c>
      <c r="BF85" s="87">
        <f t="shared" si="294"/>
        <v>-6200</v>
      </c>
      <c r="BG85" s="87">
        <f t="shared" si="294"/>
        <v>-6200</v>
      </c>
      <c r="BH85" s="87">
        <f t="shared" si="294"/>
        <v>-6200</v>
      </c>
      <c r="BI85" s="87">
        <f t="shared" si="294"/>
        <v>-6200</v>
      </c>
      <c r="BJ85" s="87">
        <f t="shared" si="294"/>
        <v>-6200</v>
      </c>
      <c r="BK85" s="87">
        <f t="shared" si="294"/>
        <v>-6200</v>
      </c>
      <c r="BL85" s="87">
        <f t="shared" si="294"/>
        <v>-6200</v>
      </c>
      <c r="BM85" s="87">
        <f t="shared" si="294"/>
        <v>-6200</v>
      </c>
      <c r="BN85" s="87">
        <f t="shared" si="294"/>
        <v>-6200</v>
      </c>
      <c r="BO85" s="87">
        <f t="shared" si="294"/>
        <v>-6200</v>
      </c>
      <c r="BP85" s="87">
        <f t="shared" si="294"/>
        <v>-6200</v>
      </c>
      <c r="BQ85" s="87">
        <f t="shared" si="294"/>
        <v>-6200</v>
      </c>
      <c r="BR85" s="87">
        <f t="shared" si="294"/>
        <v>-6200</v>
      </c>
      <c r="BS85" s="87">
        <f t="shared" si="294"/>
        <v>-6200</v>
      </c>
      <c r="BT85" s="87">
        <f t="shared" si="294"/>
        <v>-6200</v>
      </c>
      <c r="BU85" s="87">
        <f t="shared" si="294"/>
        <v>-6200</v>
      </c>
      <c r="BV85" s="87">
        <f t="shared" ref="BV85:CG85" si="295">SUM(BV76:BV78)-SUM(BV80:BV84)</f>
        <v>-6200</v>
      </c>
      <c r="BW85" s="87">
        <f t="shared" si="295"/>
        <v>-6200</v>
      </c>
      <c r="BX85" s="87">
        <f t="shared" si="295"/>
        <v>-6200</v>
      </c>
      <c r="BY85" s="87">
        <f t="shared" si="295"/>
        <v>-6200</v>
      </c>
      <c r="BZ85" s="87">
        <f t="shared" si="295"/>
        <v>-6200</v>
      </c>
      <c r="CA85" s="87">
        <f t="shared" si="295"/>
        <v>-6200</v>
      </c>
      <c r="CB85" s="87">
        <f t="shared" si="295"/>
        <v>-6200</v>
      </c>
      <c r="CC85" s="87">
        <f t="shared" si="295"/>
        <v>-6200</v>
      </c>
      <c r="CD85" s="87">
        <f t="shared" si="295"/>
        <v>-6200</v>
      </c>
      <c r="CE85" s="87">
        <f t="shared" si="295"/>
        <v>-6200</v>
      </c>
      <c r="CF85" s="87">
        <f t="shared" si="295"/>
        <v>-6200</v>
      </c>
      <c r="CG85" s="87">
        <f t="shared" si="295"/>
        <v>-6200</v>
      </c>
    </row>
    <row r="86" spans="2:85" x14ac:dyDescent="0.3">
      <c r="B86" s="81"/>
      <c r="C86" s="81"/>
      <c r="D86" s="81"/>
      <c r="E86" s="81"/>
      <c r="F86" s="81"/>
      <c r="M86" s="81"/>
    </row>
    <row r="87" spans="2:85" s="64" customFormat="1" ht="13.5" thickBot="1" x14ac:dyDescent="0.35">
      <c r="B87" s="92" t="s">
        <v>171</v>
      </c>
      <c r="C87" s="92"/>
      <c r="D87" s="92"/>
      <c r="E87" s="92"/>
      <c r="F87" s="92"/>
      <c r="G87" s="93"/>
      <c r="H87" s="93"/>
      <c r="I87" s="93"/>
      <c r="J87" s="93"/>
      <c r="K87" s="93"/>
      <c r="L87" s="93"/>
      <c r="M87" s="92"/>
      <c r="N87" s="94">
        <f>N73+N85</f>
        <v>24415.090000000026</v>
      </c>
      <c r="O87" s="94">
        <f t="shared" ref="O87:AF87" si="296">O73+O85</f>
        <v>26269.800000000003</v>
      </c>
      <c r="P87" s="94">
        <f t="shared" si="296"/>
        <v>34608.03</v>
      </c>
      <c r="Q87" s="94">
        <f t="shared" si="296"/>
        <v>56135.26999999999</v>
      </c>
      <c r="R87" s="94">
        <f t="shared" si="296"/>
        <v>32815.08</v>
      </c>
      <c r="S87" s="94">
        <f t="shared" si="296"/>
        <v>49175.210000000006</v>
      </c>
      <c r="T87" s="94">
        <f t="shared" si="296"/>
        <v>31494.619999999995</v>
      </c>
      <c r="U87" s="94">
        <f t="shared" si="296"/>
        <v>57594.650000000016</v>
      </c>
      <c r="V87" s="94">
        <f t="shared" si="296"/>
        <v>59360.070000000014</v>
      </c>
      <c r="W87" s="94">
        <f t="shared" si="296"/>
        <v>70706.24000000002</v>
      </c>
      <c r="X87" s="94">
        <f t="shared" si="296"/>
        <v>25795.719999999987</v>
      </c>
      <c r="Y87" s="94">
        <f t="shared" si="296"/>
        <v>-27338.470000000008</v>
      </c>
      <c r="Z87" s="94">
        <f t="shared" ref="Z87" si="297">Z73+Z85</f>
        <v>76619.049999999988</v>
      </c>
      <c r="AA87" s="94">
        <f t="shared" si="296"/>
        <v>41473.110000000008</v>
      </c>
      <c r="AB87" s="94">
        <f t="shared" si="296"/>
        <v>69460.070000000022</v>
      </c>
      <c r="AC87" s="94">
        <f t="shared" si="296"/>
        <v>27028.070000000003</v>
      </c>
      <c r="AD87" s="94">
        <f t="shared" si="296"/>
        <v>73998.7</v>
      </c>
      <c r="AE87" s="94">
        <f t="shared" si="296"/>
        <v>10405.270000000019</v>
      </c>
      <c r="AF87" s="94">
        <f t="shared" si="296"/>
        <v>14837.989999999972</v>
      </c>
      <c r="AG87" s="94">
        <f t="shared" ref="AG87:AJ87" si="298">AG73+AG85</f>
        <v>28522.329999999991</v>
      </c>
      <c r="AH87" s="94">
        <f t="shared" si="298"/>
        <v>37258.620000000046</v>
      </c>
      <c r="AI87" s="94">
        <f t="shared" si="298"/>
        <v>148322.91</v>
      </c>
      <c r="AJ87" s="94">
        <f t="shared" si="298"/>
        <v>20954.810000000038</v>
      </c>
      <c r="AK87" s="94">
        <f t="shared" ref="AK87:AQ87" si="299">AK73+AK85</f>
        <v>13847.540000000079</v>
      </c>
      <c r="AL87" s="94">
        <f t="shared" ref="AL87" si="300">AL73+AL85</f>
        <v>146815.78999999995</v>
      </c>
      <c r="AM87" s="94">
        <f t="shared" si="299"/>
        <v>174360.08736666659</v>
      </c>
      <c r="AN87" s="94">
        <f t="shared" si="299"/>
        <v>55053.96369166665</v>
      </c>
      <c r="AO87" s="94">
        <f t="shared" si="299"/>
        <v>69126.094699999943</v>
      </c>
      <c r="AP87" s="94">
        <f t="shared" si="299"/>
        <v>123119.72807499992</v>
      </c>
      <c r="AQ87" s="94">
        <f t="shared" si="299"/>
        <v>47398.968766666709</v>
      </c>
      <c r="AR87" s="94">
        <f t="shared" ref="AR87:BU87" si="301">AR73+AR85</f>
        <v>93252.025674999983</v>
      </c>
      <c r="AS87" s="94">
        <f t="shared" si="301"/>
        <v>76530.765850000083</v>
      </c>
      <c r="AT87" s="94">
        <f t="shared" si="301"/>
        <v>56258.579375000023</v>
      </c>
      <c r="AU87" s="94">
        <f t="shared" si="301"/>
        <v>162650.76986666664</v>
      </c>
      <c r="AV87" s="94">
        <f t="shared" si="301"/>
        <v>118399.6592916667</v>
      </c>
      <c r="AW87" s="94">
        <f t="shared" si="301"/>
        <v>122788.08571666671</v>
      </c>
      <c r="AX87" s="94">
        <f t="shared" si="301"/>
        <v>202789.27189999999</v>
      </c>
      <c r="AY87" s="94">
        <f t="shared" si="301"/>
        <v>249486.92790750001</v>
      </c>
      <c r="AZ87" s="94">
        <f t="shared" si="301"/>
        <v>219586.57807749999</v>
      </c>
      <c r="BA87" s="94">
        <f t="shared" si="301"/>
        <v>256250.32091166679</v>
      </c>
      <c r="BB87" s="94">
        <f t="shared" si="301"/>
        <v>310652.56308250001</v>
      </c>
      <c r="BC87" s="94">
        <f t="shared" si="301"/>
        <v>238663.45688916667</v>
      </c>
      <c r="BD87" s="94">
        <f t="shared" si="301"/>
        <v>297627.5892716666</v>
      </c>
      <c r="BE87" s="94">
        <f t="shared" si="301"/>
        <v>291684.6722225002</v>
      </c>
      <c r="BF87" s="94">
        <f t="shared" si="301"/>
        <v>263694.76960416662</v>
      </c>
      <c r="BG87" s="94">
        <f t="shared" si="301"/>
        <v>378332.55615750013</v>
      </c>
      <c r="BH87" s="94">
        <f t="shared" si="301"/>
        <v>350925.88055416662</v>
      </c>
      <c r="BI87" s="94">
        <f t="shared" si="301"/>
        <v>343164.21765083331</v>
      </c>
      <c r="BJ87" s="94">
        <f t="shared" si="301"/>
        <v>435131.22049000009</v>
      </c>
      <c r="BK87" s="94">
        <f t="shared" si="301"/>
        <v>480028.18642970815</v>
      </c>
      <c r="BL87" s="94">
        <f t="shared" si="301"/>
        <v>429431.74324087496</v>
      </c>
      <c r="BM87" s="94">
        <f t="shared" si="301"/>
        <v>481296.75798325002</v>
      </c>
      <c r="BN87" s="94">
        <f t="shared" si="301"/>
        <v>534820.74716179154</v>
      </c>
      <c r="BO87" s="94">
        <f t="shared" si="301"/>
        <v>473686.21783495822</v>
      </c>
      <c r="BP87" s="94">
        <f t="shared" si="301"/>
        <v>534798.99858925003</v>
      </c>
      <c r="BQ87" s="94">
        <f t="shared" si="301"/>
        <v>534880.22743079183</v>
      </c>
      <c r="BR87" s="94">
        <f t="shared" si="301"/>
        <v>499459.95603854163</v>
      </c>
      <c r="BS87" s="94">
        <f t="shared" si="301"/>
        <v>616682.59544220846</v>
      </c>
      <c r="BT87" s="94">
        <f t="shared" si="301"/>
        <v>601312.2336793748</v>
      </c>
      <c r="BU87" s="94">
        <f t="shared" si="301"/>
        <v>582333.88271154172</v>
      </c>
      <c r="BV87" s="94">
        <f t="shared" ref="BV87:CG87" si="302">BV73+BV85</f>
        <v>689293.52787483332</v>
      </c>
      <c r="BW87" s="94">
        <f t="shared" si="302"/>
        <v>732616.15725691849</v>
      </c>
      <c r="BX87" s="94">
        <f t="shared" si="302"/>
        <v>695400.01387974387</v>
      </c>
      <c r="BY87" s="94">
        <f t="shared" si="302"/>
        <v>762072.04724409559</v>
      </c>
      <c r="BZ87" s="94">
        <f t="shared" si="302"/>
        <v>813623.21929585631</v>
      </c>
      <c r="CA87" s="94">
        <f t="shared" si="302"/>
        <v>753689.03863888141</v>
      </c>
      <c r="CB87" s="94">
        <f t="shared" si="302"/>
        <v>814206.94655086228</v>
      </c>
      <c r="CC87" s="94">
        <f t="shared" si="302"/>
        <v>815485.7827328397</v>
      </c>
      <c r="CD87" s="94">
        <f t="shared" si="302"/>
        <v>775239.80204942706</v>
      </c>
      <c r="CE87" s="94">
        <f t="shared" si="302"/>
        <v>883205.92054254364</v>
      </c>
      <c r="CF87" s="94">
        <f t="shared" si="302"/>
        <v>869858.61304413504</v>
      </c>
      <c r="CG87" s="94">
        <f t="shared" si="302"/>
        <v>842222.63972147694</v>
      </c>
    </row>
    <row r="88" spans="2:85" s="97" customFormat="1" ht="13.5" hidden="1" outlineLevel="1" thickTop="1" x14ac:dyDescent="0.3">
      <c r="B88" s="245" t="s">
        <v>331</v>
      </c>
      <c r="C88" s="124"/>
      <c r="D88" s="124"/>
      <c r="E88" s="125">
        <f>SUM(N88:CG88)</f>
        <v>7.0940586738288403E-11</v>
      </c>
      <c r="F88" s="124"/>
      <c r="G88" s="124"/>
      <c r="H88" s="124"/>
      <c r="I88" s="124"/>
      <c r="J88" s="124"/>
      <c r="K88" s="124"/>
      <c r="L88" s="125">
        <f>SUM(N88:BU88)</f>
        <v>7.0940586738288403E-11</v>
      </c>
      <c r="M88" s="124"/>
      <c r="N88" s="131">
        <f>IF(N4="Actual",N87-INDEX(IS!D:D,MATCH("Net Profit",IS!$C:$C,0),1),"N/A")</f>
        <v>0</v>
      </c>
      <c r="O88" s="131">
        <f>IF(O4="Actual",O87-INDEX(IS!E:E,MATCH("Net Profit",IS!$C:$C,0),1),"N/A")</f>
        <v>1.4551915228366852E-11</v>
      </c>
      <c r="P88" s="131">
        <f>IF(P4="Actual",P87-INDEX(IS!F:F,MATCH("Net Profit",IS!$C:$C,0),1),"N/A")</f>
        <v>-1.4551915228366852E-11</v>
      </c>
      <c r="Q88" s="131">
        <f>IF(Q4="Actual",Q87-INDEX(IS!G:G,MATCH("Net Profit",IS!$C:$C,0),1),"N/A")</f>
        <v>-1.4551915228366852E-11</v>
      </c>
      <c r="R88" s="131">
        <f>IF(R4="Actual",R87-INDEX(IS!H:H,MATCH("Net Profit",IS!$C:$C,0),1),"N/A")</f>
        <v>0</v>
      </c>
      <c r="S88" s="131">
        <f>IF(S4="Actual",S87-INDEX(IS!I:I,MATCH("Net Profit",IS!$C:$C,0),1),"N/A")</f>
        <v>0</v>
      </c>
      <c r="T88" s="131">
        <f>IF(T4="Actual",T87-INDEX(IS!J:J,MATCH("Net Profit",IS!$C:$C,0),1),"N/A")</f>
        <v>0</v>
      </c>
      <c r="U88" s="131">
        <f>IF(U4="Actual",U87-INDEX(IS!K:K,MATCH("Net Profit",IS!$C:$C,0),1),"N/A")</f>
        <v>7.2759576141834259E-12</v>
      </c>
      <c r="V88" s="131">
        <f>IF(V4="Actual",V87-INDEX(IS!L:L,MATCH("Net Profit",IS!$C:$C,0),1),"N/A")</f>
        <v>-7.2759576141834259E-12</v>
      </c>
      <c r="W88" s="131">
        <f>IF(W4="Actual",W87-INDEX(IS!M:M,MATCH("Net Profit",IS!$C:$C,0),1),"N/A")</f>
        <v>0</v>
      </c>
      <c r="X88" s="131">
        <f>IF(X4="Actual",X87-INDEX(IS!N:N,MATCH("Net Profit",IS!$C:$C,0),1),"N/A")</f>
        <v>-1.4551915228366852E-11</v>
      </c>
      <c r="Y88" s="131">
        <f>IF(Y4="Actual",Y87-INDEX(IS!O:O,MATCH("Net Profit",IS!$C:$C,0),1),"N/A")</f>
        <v>-3.637978807091713E-11</v>
      </c>
      <c r="Z88" s="131">
        <f>IF(Z4="Actual",Z87-INDEX(IS!P:P,MATCH("Net Profit",IS!$C:$C,0),1),"N/A")</f>
        <v>0</v>
      </c>
      <c r="AA88" s="131">
        <f>IF(AA4="Actual",AA87-INDEX(IS!Q:Q,MATCH("Net Profit",IS!$C:$C,0),1),"N/A")</f>
        <v>-7.2759576141834259E-12</v>
      </c>
      <c r="AB88" s="131">
        <f>IF(AB4="Actual",AB87-INDEX(IS!R:R,MATCH("Net Profit",IS!$C:$C,0),1),"N/A")</f>
        <v>4.3655745685100555E-11</v>
      </c>
      <c r="AC88" s="131">
        <f>IF(AC4="Actual",AC87-INDEX(IS!S:S,MATCH("Net Profit",IS!$C:$C,0),1),"N/A")</f>
        <v>-3.637978807091713E-12</v>
      </c>
      <c r="AD88" s="131">
        <f>IF(AD4="Actual",AD87-INDEX(IS!T:T,MATCH("Net Profit",IS!$C:$C,0),1),"N/A")</f>
        <v>1.4551915228366852E-11</v>
      </c>
      <c r="AE88" s="131">
        <f>IF(AE4="Actual",AE87-INDEX(IS!U:U,MATCH("Net Profit",IS!$C:$C,0),1),"N/A")</f>
        <v>-2.9103830456733704E-11</v>
      </c>
      <c r="AF88" s="131">
        <f>IF(AF4="Actual",AF87-INDEX(IS!V:V,MATCH("Net Profit",IS!$C:$C,0),1),"N/A")</f>
        <v>1.0913936421275139E-11</v>
      </c>
      <c r="AG88" s="131">
        <f>IF(AG4="Actual",AG87-INDEX(IS!W:W,MATCH("Net Profit",IS!$C:$C,0),1),"N/A")</f>
        <v>3.637978807091713E-12</v>
      </c>
      <c r="AH88" s="131">
        <f>IF(AH4="Actual",AH87-INDEX(IS!X:X,MATCH("Net Profit",IS!$C:$C,0),1),"N/A")</f>
        <v>2.1827872842550278E-11</v>
      </c>
      <c r="AI88" s="131">
        <f>IF(AI4="Actual",AI87-INDEX(IS!Y:Y,MATCH("Net Profit",IS!$C:$C,0),1),"N/A")</f>
        <v>2.9103830456733704E-11</v>
      </c>
      <c r="AJ88" s="131">
        <f>IF(AJ4="Actual",AJ87-INDEX(IS!Z:Z,MATCH("Net Profit",IS!$C:$C,0),1),"N/A")</f>
        <v>1.0913936421275139E-11</v>
      </c>
      <c r="AK88" s="131">
        <f>IF(AK4="Actual",AK87-INDEX(IS!AA:AA,MATCH("Net Profit",IS!$C:$C,0),1),"N/A")</f>
        <v>4.1836756281554699E-11</v>
      </c>
      <c r="AL88" s="131">
        <f>IF(AL4="Actual",AL87-INDEX(IS!AB:AB,MATCH("Net Profit",IS!$C:$C,0),1),"N/A")</f>
        <v>0</v>
      </c>
      <c r="AM88" s="131" t="str">
        <f>IF(AM4="Actual",AM87-INDEX(IS!AC:AC,MATCH("Net Profit",IS!$C:$C,0),1),"N/A")</f>
        <v>N/A</v>
      </c>
      <c r="AN88" s="131" t="str">
        <f>IF(AN4="Actual",AN87-INDEX(IS!AD:AD,MATCH("Net Profit",IS!$C:$C,0),1),"N/A")</f>
        <v>N/A</v>
      </c>
      <c r="AO88" s="131" t="str">
        <f>IF(AO4="Actual",AO87-INDEX(IS!AE:AE,MATCH("Net Profit",IS!$C:$C,0),1),"N/A")</f>
        <v>N/A</v>
      </c>
      <c r="AP88" s="131" t="str">
        <f>IF(AP4="Actual",AP87-INDEX(IS!AF:AF,MATCH("Net Profit",IS!$C:$C,0),1),"N/A")</f>
        <v>N/A</v>
      </c>
      <c r="AQ88" s="131" t="str">
        <f>IF(AQ4="Actual",AQ87-INDEX(IS!AG:AG,MATCH("Net Profit",IS!$C:$C,0),1),"N/A")</f>
        <v>N/A</v>
      </c>
      <c r="AR88" s="131" t="str">
        <f>IF(AR4="Actual",AR87-INDEX(IS!AH:AH,MATCH("Net Profit",IS!$C:$C,0),1),"N/A")</f>
        <v>N/A</v>
      </c>
      <c r="AS88" s="131" t="str">
        <f>IF(AS4="Actual",AS87-INDEX(IS!AI:AI,MATCH("Net Profit",IS!$C:$C,0),1),"N/A")</f>
        <v>N/A</v>
      </c>
      <c r="AT88" s="131" t="str">
        <f>IF(AT4="Actual",AT87-INDEX(IS!AJ:AJ,MATCH("Net Profit",IS!$C:$C,0),1),"N/A")</f>
        <v>N/A</v>
      </c>
      <c r="AU88" s="131" t="str">
        <f>IF(AU4="Actual",AU87-INDEX(IS!AK:AK,MATCH("Net Profit",IS!$C:$C,0),1),"N/A")</f>
        <v>N/A</v>
      </c>
      <c r="AV88" s="131" t="str">
        <f>IF(AV4="Actual",AV87-INDEX(IS!AL:AL,MATCH("Net Profit",IS!$C:$C,0),1),"N/A")</f>
        <v>N/A</v>
      </c>
      <c r="AW88" s="131" t="str">
        <f>IF(AW4="Actual",AW87-INDEX(IS!AM:AM,MATCH("Net Profit",IS!$C:$C,0),1),"N/A")</f>
        <v>N/A</v>
      </c>
      <c r="AX88" s="131" t="str">
        <f>IF(AX4="Actual",AX87-INDEX(IS!AN:AN,MATCH("Net Profit",IS!$C:$C,0),1),"N/A")</f>
        <v>N/A</v>
      </c>
      <c r="AY88" s="131" t="str">
        <f>IF(AY4="Actual",AY87-INDEX(IS!AO:AO,MATCH("Net Profit",IS!$C:$C,0),1),"N/A")</f>
        <v>N/A</v>
      </c>
      <c r="AZ88" s="131" t="str">
        <f>IF(AZ4="Actual",AZ87-INDEX(IS!AP:AP,MATCH("Net Profit",IS!$C:$C,0),1),"N/A")</f>
        <v>N/A</v>
      </c>
      <c r="BA88" s="131" t="str">
        <f>IF(BA4="Actual",BA87-INDEX(IS!AQ:AQ,MATCH("Net Profit",IS!$C:$C,0),1),"N/A")</f>
        <v>N/A</v>
      </c>
      <c r="BB88" s="131" t="str">
        <f>IF(BB4="Actual",BB87-INDEX(IS!AR:AR,MATCH("Net Profit",IS!$C:$C,0),1),"N/A")</f>
        <v>N/A</v>
      </c>
      <c r="BC88" s="131" t="str">
        <f>IF(BC4="Actual",BC87-INDEX(IS!AS:AS,MATCH("Net Profit",IS!$C:$C,0),1),"N/A")</f>
        <v>N/A</v>
      </c>
      <c r="BD88" s="131" t="str">
        <f>IF(BD4="Actual",BD87-INDEX(IS!AT:AT,MATCH("Net Profit",IS!$C:$C,0),1),"N/A")</f>
        <v>N/A</v>
      </c>
      <c r="BE88" s="131" t="str">
        <f>IF(BE4="Actual",BE87-INDEX(IS!AU:AU,MATCH("Net Profit",IS!$C:$C,0),1),"N/A")</f>
        <v>N/A</v>
      </c>
      <c r="BF88" s="131" t="str">
        <f>IF(BF4="Actual",BF87-INDEX(IS!AV:AV,MATCH("Net Profit",IS!$C:$C,0),1),"N/A")</f>
        <v>N/A</v>
      </c>
      <c r="BG88" s="131" t="str">
        <f>IF(BG4="Actual",BG87-INDEX(IS!AW:AW,MATCH("Net Profit",IS!$C:$C,0),1),"N/A")</f>
        <v>N/A</v>
      </c>
      <c r="BH88" s="131" t="str">
        <f>IF(BH4="Actual",BH87-INDEX(IS!AX:AX,MATCH("Net Profit",IS!$C:$C,0),1),"N/A")</f>
        <v>N/A</v>
      </c>
      <c r="BI88" s="131" t="str">
        <f>IF(BI4="Actual",BI87-INDEX(IS!AY:AY,MATCH("Net Profit",IS!$C:$C,0),1),"N/A")</f>
        <v>N/A</v>
      </c>
      <c r="BJ88" s="131" t="str">
        <f>IF(BJ4="Actual",BJ87-INDEX(IS!AZ:AZ,MATCH("Net Profit",IS!$C:$C,0),1),"N/A")</f>
        <v>N/A</v>
      </c>
      <c r="BK88" s="131" t="str">
        <f>IF(BK4="Actual",BK87-INDEX(IS!BA:BA,MATCH("Net Profit",IS!$C:$C,0),1),"N/A")</f>
        <v>N/A</v>
      </c>
      <c r="BL88" s="131" t="str">
        <f>IF(BL4="Actual",BL87-INDEX(IS!BB:BB,MATCH("Net Profit",IS!$C:$C,0),1),"N/A")</f>
        <v>N/A</v>
      </c>
      <c r="BM88" s="131" t="str">
        <f>IF(BM4="Actual",BM87-INDEX(IS!BC:BC,MATCH("Net Profit",IS!$C:$C,0),1),"N/A")</f>
        <v>N/A</v>
      </c>
      <c r="BN88" s="131" t="str">
        <f>IF(BN4="Actual",BN87-INDEX(IS!BD:BD,MATCH("Net Profit",IS!$C:$C,0),1),"N/A")</f>
        <v>N/A</v>
      </c>
      <c r="BO88" s="131" t="str">
        <f>IF(BO4="Actual",BO87-INDEX(IS!BE:BE,MATCH("Net Profit",IS!$C:$C,0),1),"N/A")</f>
        <v>N/A</v>
      </c>
      <c r="BP88" s="131" t="str">
        <f>IF(BP4="Actual",BP87-INDEX(IS!BF:BF,MATCH("Net Profit",IS!$C:$C,0),1),"N/A")</f>
        <v>N/A</v>
      </c>
      <c r="BQ88" s="131" t="str">
        <f>IF(BQ4="Actual",BQ87-INDEX(IS!BG:BG,MATCH("Net Profit",IS!$C:$C,0),1),"N/A")</f>
        <v>N/A</v>
      </c>
      <c r="BR88" s="131" t="str">
        <f>IF(BR4="Actual",BR87-INDEX(IS!BH:BH,MATCH("Net Profit",IS!$C:$C,0),1),"N/A")</f>
        <v>N/A</v>
      </c>
      <c r="BS88" s="131" t="str">
        <f>IF(BS4="Actual",BS87-INDEX(IS!BI:BI,MATCH("Net Profit",IS!$C:$C,0),1),"N/A")</f>
        <v>N/A</v>
      </c>
      <c r="BT88" s="131" t="str">
        <f>IF(BT4="Actual",BT87-INDEX(IS!BJ:BJ,MATCH("Net Profit",IS!$C:$C,0),1),"N/A")</f>
        <v>N/A</v>
      </c>
      <c r="BU88" s="131" t="str">
        <f>IF(BU4="Actual",BU87-INDEX(IS!BK:BK,MATCH("Net Profit",IS!$C:$C,0),1),"N/A")</f>
        <v>N/A</v>
      </c>
      <c r="BV88" s="131" t="str">
        <f>IF(BV4="Actual",BV87-INDEX(IS!BL:BL,MATCH("Net Profit",IS!$C:$C,0),1),"N/A")</f>
        <v>N/A</v>
      </c>
      <c r="BW88" s="131" t="str">
        <f>IF(BW4="Actual",BW87-INDEX(IS!BM:BM,MATCH("Net Profit",IS!$C:$C,0),1),"N/A")</f>
        <v>N/A</v>
      </c>
      <c r="BX88" s="131" t="str">
        <f>IF(BX4="Actual",BX87-INDEX(IS!BN:BN,MATCH("Net Profit",IS!$C:$C,0),1),"N/A")</f>
        <v>N/A</v>
      </c>
      <c r="BY88" s="131" t="str">
        <f>IF(BY4="Actual",BY87-INDEX(IS!BO:BO,MATCH("Net Profit",IS!$C:$C,0),1),"N/A")</f>
        <v>N/A</v>
      </c>
      <c r="BZ88" s="131" t="str">
        <f>IF(BZ4="Actual",BZ87-INDEX(IS!BP:BP,MATCH("Net Profit",IS!$C:$C,0),1),"N/A")</f>
        <v>N/A</v>
      </c>
      <c r="CA88" s="131" t="str">
        <f>IF(CA4="Actual",CA87-INDEX(IS!BQ:BQ,MATCH("Net Profit",IS!$C:$C,0),1),"N/A")</f>
        <v>N/A</v>
      </c>
      <c r="CB88" s="131" t="str">
        <f>IF(CB4="Actual",CB87-INDEX(IS!BR:BR,MATCH("Net Profit",IS!$C:$C,0),1),"N/A")</f>
        <v>N/A</v>
      </c>
      <c r="CC88" s="131" t="str">
        <f>IF(CC4="Actual",CC87-INDEX(IS!BS:BS,MATCH("Net Profit",IS!$C:$C,0),1),"N/A")</f>
        <v>N/A</v>
      </c>
      <c r="CD88" s="131" t="str">
        <f>IF(CD4="Actual",CD87-INDEX(IS!BT:BT,MATCH("Net Profit",IS!$C:$C,0),1),"N/A")</f>
        <v>N/A</v>
      </c>
      <c r="CE88" s="131" t="str">
        <f>IF(CE4="Actual",CE87-INDEX(IS!BU:BU,MATCH("Net Profit",IS!$C:$C,0),1),"N/A")</f>
        <v>N/A</v>
      </c>
      <c r="CF88" s="131" t="str">
        <f>IF(CF4="Actual",CF87-INDEX(IS!BV:BV,MATCH("Net Profit",IS!$C:$C,0),1),"N/A")</f>
        <v>N/A</v>
      </c>
      <c r="CG88" s="131" t="str">
        <f>IF(CG4="Actual",CG87-INDEX(IS!BW:BW,MATCH("Net Profit",IS!$C:$C,0),1),"N/A")</f>
        <v>N/A</v>
      </c>
    </row>
    <row r="89" spans="2:85" hidden="1" outlineLevel="1" x14ac:dyDescent="0.3">
      <c r="B89" s="245" t="s">
        <v>332</v>
      </c>
      <c r="C89" s="124"/>
      <c r="D89" s="124"/>
      <c r="E89" s="125">
        <f>SUM(N89:CG89)</f>
        <v>-5.8207660913467407E-11</v>
      </c>
      <c r="F89" s="124"/>
      <c r="G89" s="124"/>
      <c r="H89" s="124"/>
      <c r="I89" s="124"/>
      <c r="J89" s="124"/>
      <c r="K89" s="124"/>
      <c r="L89" s="125">
        <f>SUM(N89:BU89)</f>
        <v>6.4028427004814148E-10</v>
      </c>
      <c r="M89" s="124"/>
      <c r="N89" s="131" t="str">
        <f>IF(N4="Actual","N/A",SUM(N29,N18,N37,N49,N55)-'Headcount Summary'!D50)</f>
        <v>N/A</v>
      </c>
      <c r="O89" s="131" t="str">
        <f>IF(O4="Actual","N/A",SUM(O29,O18,O37,O49,O55)-'Headcount Summary'!E50)</f>
        <v>N/A</v>
      </c>
      <c r="P89" s="131" t="str">
        <f>IF(P4="Actual","N/A",SUM(P29,P18,P37,P49,P55)-'Headcount Summary'!F50)</f>
        <v>N/A</v>
      </c>
      <c r="Q89" s="131" t="str">
        <f>IF(Q4="Actual","N/A",SUM(Q29,Q18,Q37,Q49,Q55)-'Headcount Summary'!G50)</f>
        <v>N/A</v>
      </c>
      <c r="R89" s="131" t="str">
        <f>IF(R4="Actual","N/A",SUM(R29,R18,R37,R49,R55)-'Headcount Summary'!H50)</f>
        <v>N/A</v>
      </c>
      <c r="S89" s="131" t="str">
        <f>IF(S4="Actual","N/A",SUM(S29,S18,S37,S49,S55)-'Headcount Summary'!I50)</f>
        <v>N/A</v>
      </c>
      <c r="T89" s="131" t="str">
        <f>IF(T4="Actual","N/A",SUM(T29,T18,T37,T49,T55)-'Headcount Summary'!J50)</f>
        <v>N/A</v>
      </c>
      <c r="U89" s="131" t="str">
        <f>IF(U4="Actual","N/A",SUM(U29,U18,U37,U49,U55)-'Headcount Summary'!K50)</f>
        <v>N/A</v>
      </c>
      <c r="V89" s="131" t="str">
        <f>IF(V4="Actual","N/A",SUM(V29,V18,V37,V49,V55)-'Headcount Summary'!L50)</f>
        <v>N/A</v>
      </c>
      <c r="W89" s="131" t="str">
        <f>IF(W4="Actual","N/A",SUM(W29,W18,W37,W49,W55)-'Headcount Summary'!M50)</f>
        <v>N/A</v>
      </c>
      <c r="X89" s="131" t="str">
        <f>IF(X4="Actual","N/A",SUM(X29,X18,X37,X49,X55)-'Headcount Summary'!N50)</f>
        <v>N/A</v>
      </c>
      <c r="Y89" s="131" t="str">
        <f>IF(Y4="Actual","N/A",SUM(Y29,Y18,Y37,Y49,Y55)-'Headcount Summary'!O50)</f>
        <v>N/A</v>
      </c>
      <c r="Z89" s="131" t="str">
        <f>IF(Z4="Actual","N/A",SUM(Z29,Z18,Z37,Z49,Z55)-'Headcount Summary'!P50)</f>
        <v>N/A</v>
      </c>
      <c r="AA89" s="131" t="str">
        <f>IF(AA4="Actual","N/A",SUM(AA29,AA18,AA37,AA49,AA55)-'Headcount Summary'!Q50)</f>
        <v>N/A</v>
      </c>
      <c r="AB89" s="131" t="str">
        <f>IF(AB4="Actual","N/A",SUM(AB29,AB18,AB37,AB49,AB55)-'Headcount Summary'!R50)</f>
        <v>N/A</v>
      </c>
      <c r="AC89" s="131" t="str">
        <f>IF(AC4="Actual","N/A",SUM(AC29,AC18,AC37,AC49,AC55)-'Headcount Summary'!S50)</f>
        <v>N/A</v>
      </c>
      <c r="AD89" s="131" t="str">
        <f>IF(AD4="Actual","N/A",SUM(AD29,AD18,AD37,AD49,AD55)-'Headcount Summary'!T50)</f>
        <v>N/A</v>
      </c>
      <c r="AE89" s="131" t="str">
        <f>IF(AE4="Actual","N/A",SUM(AE29,AE18,AE37,AE49,AE55)-'Headcount Summary'!U50)</f>
        <v>N/A</v>
      </c>
      <c r="AF89" s="131" t="str">
        <f>IF(AF4="Actual","N/A",SUM(AF29,AF18,AF37,AF49,AF55)-'Headcount Summary'!V50)</f>
        <v>N/A</v>
      </c>
      <c r="AG89" s="131" t="str">
        <f>IF(AG4="Actual","N/A",SUM(AG29,AG18,AG37,AG49,AG55)-'Headcount Summary'!W50)</f>
        <v>N/A</v>
      </c>
      <c r="AH89" s="131" t="str">
        <f>IF(AH4="Actual","N/A",SUM(AH29,AH18,AH37,AH49,AH55)-'Headcount Summary'!X50)</f>
        <v>N/A</v>
      </c>
      <c r="AI89" s="131" t="str">
        <f>IF(AI4="Actual","N/A",SUM(AI29,AI18,AI37,AI49,AI55)-'Headcount Summary'!Y50)</f>
        <v>N/A</v>
      </c>
      <c r="AJ89" s="131" t="str">
        <f>IF(AJ4="Actual","N/A",SUM(AJ29,AJ18,AJ37,AJ49,AJ55)-'Headcount Summary'!Z50)</f>
        <v>N/A</v>
      </c>
      <c r="AK89" s="131" t="str">
        <f>IF(AK4="Actual","N/A",SUM(AK29,AK18,AK37,AK49,AK55)-'Headcount Summary'!AA50)</f>
        <v>N/A</v>
      </c>
      <c r="AL89" s="131" t="str">
        <f>IF(AL4="Actual","N/A",SUM(AL29,AL18,AL37,AL49,AL55)-'Headcount Summary'!AB50)</f>
        <v>N/A</v>
      </c>
      <c r="AM89" s="131">
        <f>IF(AM4="Actual","N/A",SUM(AM29,AM18,AM37,AM49,AM55)-'Headcount Summary'!AC50)</f>
        <v>0</v>
      </c>
      <c r="AN89" s="131">
        <f>IF(AN4="Actual","N/A",SUM(AN29,AN18,AN37,AN49,AN55)-'Headcount Summary'!AD50)</f>
        <v>2.9103830456733704E-11</v>
      </c>
      <c r="AO89" s="131">
        <f>IF(AO4="Actual","N/A",SUM(AO29,AO18,AO37,AO49,AO55)-'Headcount Summary'!AE50)</f>
        <v>0</v>
      </c>
      <c r="AP89" s="131">
        <f>IF(AP4="Actual","N/A",SUM(AP29,AP18,AP37,AP49,AP55)-'Headcount Summary'!AF50)</f>
        <v>0</v>
      </c>
      <c r="AQ89" s="131">
        <f>IF(AQ4="Actual","N/A",SUM(AQ29,AQ18,AQ37,AQ49,AQ55)-'Headcount Summary'!AG50)</f>
        <v>2.9103830456733704E-11</v>
      </c>
      <c r="AR89" s="131">
        <f>IF(AR4="Actual","N/A",SUM(AR29,AR18,AR37,AR49,AR55)-'Headcount Summary'!AH50)</f>
        <v>0</v>
      </c>
      <c r="AS89" s="131">
        <f>IF(AS4="Actual","N/A",SUM(AS29,AS18,AS37,AS49,AS55)-'Headcount Summary'!AI50)</f>
        <v>0</v>
      </c>
      <c r="AT89" s="131">
        <f>IF(AT4="Actual","N/A",SUM(AT29,AT18,AT37,AT49,AT55)-'Headcount Summary'!AJ50)</f>
        <v>0</v>
      </c>
      <c r="AU89" s="131">
        <f>IF(AU4="Actual","N/A",SUM(AU29,AU18,AU37,AU49,AU55)-'Headcount Summary'!AK50)</f>
        <v>0</v>
      </c>
      <c r="AV89" s="131">
        <f>IF(AV4="Actual","N/A",SUM(AV29,AV18,AV37,AV49,AV55)-'Headcount Summary'!AL50)</f>
        <v>0</v>
      </c>
      <c r="AW89" s="131">
        <f>IF(AW4="Actual","N/A",SUM(AW29,AW18,AW37,AW49,AW55)-'Headcount Summary'!AM50)</f>
        <v>0</v>
      </c>
      <c r="AX89" s="131">
        <f>IF(AX4="Actual","N/A",SUM(AX29,AX18,AX37,AX49,AX55)-'Headcount Summary'!AN50)</f>
        <v>0</v>
      </c>
      <c r="AY89" s="131">
        <f>IF(AY4="Actual","N/A",SUM(AY29,AY18,AY37,AY49,AY55)-'Headcount Summary'!AO50)</f>
        <v>0</v>
      </c>
      <c r="AZ89" s="131">
        <f>IF(AZ4="Actual","N/A",SUM(AZ29,AZ18,AZ37,AZ49,AZ55)-'Headcount Summary'!AP50)</f>
        <v>0</v>
      </c>
      <c r="BA89" s="131">
        <f>IF(BA4="Actual","N/A",SUM(BA29,BA18,BA37,BA49,BA55)-'Headcount Summary'!AQ50)</f>
        <v>0</v>
      </c>
      <c r="BB89" s="131">
        <f>IF(BB4="Actual","N/A",SUM(BB29,BB18,BB37,BB49,BB55)-'Headcount Summary'!AR50)</f>
        <v>0</v>
      </c>
      <c r="BC89" s="131">
        <f>IF(BC4="Actual","N/A",SUM(BC29,BC18,BC37,BC49,BC55)-'Headcount Summary'!AS50)</f>
        <v>0</v>
      </c>
      <c r="BD89" s="131">
        <f>IF(BD4="Actual","N/A",SUM(BD29,BD18,BD37,BD49,BD55)-'Headcount Summary'!AT50)</f>
        <v>0</v>
      </c>
      <c r="BE89" s="131">
        <f>IF(BE4="Actual","N/A",SUM(BE29,BE18,BE37,BE49,BE55)-'Headcount Summary'!AU50)</f>
        <v>0</v>
      </c>
      <c r="BF89" s="131">
        <f>IF(BF4="Actual","N/A",SUM(BF29,BF18,BF37,BF49,BF55)-'Headcount Summary'!AV50)</f>
        <v>0</v>
      </c>
      <c r="BG89" s="131">
        <f>IF(BG4="Actual","N/A",SUM(BG29,BG18,BG37,BG49,BG55)-'Headcount Summary'!AW50)</f>
        <v>0</v>
      </c>
      <c r="BH89" s="131">
        <f>IF(BH4="Actual","N/A",SUM(BH29,BH18,BH37,BH49,BH55)-'Headcount Summary'!AX50)</f>
        <v>0</v>
      </c>
      <c r="BI89" s="131">
        <f>IF(BI4="Actual","N/A",SUM(BI29,BI18,BI37,BI49,BI55)-'Headcount Summary'!AY50)</f>
        <v>0</v>
      </c>
      <c r="BJ89" s="131">
        <f>IF(BJ4="Actual","N/A",SUM(BJ29,BJ18,BJ37,BJ49,BJ55)-'Headcount Summary'!AZ50)</f>
        <v>0</v>
      </c>
      <c r="BK89" s="131">
        <f>IF(BK4="Actual","N/A",SUM(BK29,BK18,BK37,BK49,BK55)-'Headcount Summary'!BA50)</f>
        <v>0</v>
      </c>
      <c r="BL89" s="131">
        <f>IF(BL4="Actual","N/A",SUM(BL29,BL18,BL37,BL49,BL55)-'Headcount Summary'!BB50)</f>
        <v>5.8207660913467407E-11</v>
      </c>
      <c r="BM89" s="131">
        <f>IF(BM4="Actual","N/A",SUM(BM29,BM18,BM37,BM49,BM55)-'Headcount Summary'!BC50)</f>
        <v>5.8207660913467407E-11</v>
      </c>
      <c r="BN89" s="131">
        <f>IF(BN4="Actual","N/A",SUM(BN29,BN18,BN37,BN49,BN55)-'Headcount Summary'!BD50)</f>
        <v>5.8207660913467407E-11</v>
      </c>
      <c r="BO89" s="131">
        <f>IF(BO4="Actual","N/A",SUM(BO29,BO18,BO37,BO49,BO55)-'Headcount Summary'!BE50)</f>
        <v>5.8207660913467407E-11</v>
      </c>
      <c r="BP89" s="131">
        <f>IF(BP4="Actual","N/A",SUM(BP29,BP18,BP37,BP49,BP55)-'Headcount Summary'!BF50)</f>
        <v>5.8207660913467407E-11</v>
      </c>
      <c r="BQ89" s="131">
        <f>IF(BQ4="Actual","N/A",SUM(BQ29,BQ18,BQ37,BQ49,BQ55)-'Headcount Summary'!BG50)</f>
        <v>5.8207660913467407E-11</v>
      </c>
      <c r="BR89" s="131">
        <f>IF(BR4="Actual","N/A",SUM(BR29,BR18,BR37,BR49,BR55)-'Headcount Summary'!BH50)</f>
        <v>5.8207660913467407E-11</v>
      </c>
      <c r="BS89" s="131">
        <f>IF(BS4="Actual","N/A",SUM(BS29,BS18,BS37,BS49,BS55)-'Headcount Summary'!BI50)</f>
        <v>5.8207660913467407E-11</v>
      </c>
      <c r="BT89" s="131">
        <f>IF(BT4="Actual","N/A",SUM(BT29,BT18,BT37,BT49,BT55)-'Headcount Summary'!BJ50)</f>
        <v>5.8207660913467407E-11</v>
      </c>
      <c r="BU89" s="131">
        <f>IF(BU4="Actual","N/A",SUM(BU29,BU18,BU37,BU49,BU55)-'Headcount Summary'!BK50)</f>
        <v>5.8207660913467407E-11</v>
      </c>
      <c r="BV89" s="131">
        <f>IF(BV4="Actual","N/A",SUM(BV29,BV18,BV37,BV49,BV55)-'Headcount Summary'!BL50)</f>
        <v>-5.8207660913467407E-11</v>
      </c>
      <c r="BW89" s="131">
        <f>IF(BW4="Actual","N/A",SUM(BW29,BW18,BW37,BW49,BW55)-'Headcount Summary'!BM50)</f>
        <v>-5.8207660913467407E-11</v>
      </c>
      <c r="BX89" s="131">
        <f>IF(BX4="Actual","N/A",SUM(BX29,BX18,BX37,BX49,BX55)-'Headcount Summary'!BN50)</f>
        <v>-5.8207660913467407E-11</v>
      </c>
      <c r="BY89" s="131">
        <f>IF(BY4="Actual","N/A",SUM(BY29,BY18,BY37,BY49,BY55)-'Headcount Summary'!BO50)</f>
        <v>-5.8207660913467407E-11</v>
      </c>
      <c r="BZ89" s="131">
        <f>IF(BZ4="Actual","N/A",SUM(BZ29,BZ18,BZ37,BZ49,BZ55)-'Headcount Summary'!BP50)</f>
        <v>-5.8207660913467407E-11</v>
      </c>
      <c r="CA89" s="131">
        <f>IF(CA4="Actual","N/A",SUM(CA29,CA18,CA37,CA49,CA55)-'Headcount Summary'!BQ50)</f>
        <v>-5.8207660913467407E-11</v>
      </c>
      <c r="CB89" s="131">
        <f>IF(CB4="Actual","N/A",SUM(CB29,CB18,CB37,CB49,CB55)-'Headcount Summary'!BR50)</f>
        <v>-5.8207660913467407E-11</v>
      </c>
      <c r="CC89" s="131">
        <f>IF(CC4="Actual","N/A",SUM(CC29,CC18,CC37,CC49,CC55)-'Headcount Summary'!BS50)</f>
        <v>-5.8207660913467407E-11</v>
      </c>
      <c r="CD89" s="131">
        <f>IF(CD4="Actual","N/A",SUM(CD29,CD18,CD37,CD49,CD55)-'Headcount Summary'!BT50)</f>
        <v>-5.8207660913467407E-11</v>
      </c>
      <c r="CE89" s="131">
        <f>IF(CE4="Actual","N/A",SUM(CE29,CE18,CE37,CE49,CE55)-'Headcount Summary'!BU50)</f>
        <v>-5.8207660913467407E-11</v>
      </c>
      <c r="CF89" s="131">
        <f>IF(CF4="Actual","N/A",SUM(CF29,CF18,CF37,CF49,CF55)-'Headcount Summary'!BV50)</f>
        <v>-5.8207660913467407E-11</v>
      </c>
      <c r="CG89" s="131">
        <f>IF(CG4="Actual","N/A",SUM(CG29,CG18,CG37,CG49,CG55)-'Headcount Summary'!BW50)</f>
        <v>-5.8207660913467407E-11</v>
      </c>
    </row>
    <row r="90" spans="2:85" ht="13.5" collapsed="1" thickTop="1" x14ac:dyDescent="0.3"/>
    <row r="91" spans="2:85" x14ac:dyDescent="0.3">
      <c r="N91" s="132"/>
      <c r="O91" s="132"/>
      <c r="P91" s="132"/>
      <c r="Q91" s="132"/>
      <c r="R91" s="132"/>
    </row>
    <row r="94" spans="2:85" x14ac:dyDescent="0.3">
      <c r="N94" s="133"/>
    </row>
    <row r="95" spans="2:85" x14ac:dyDescent="0.3">
      <c r="N95" s="134"/>
    </row>
  </sheetData>
  <pageMargins left="0.7" right="0.7" top="0.75" bottom="0.75" header="0.3" footer="0.3"/>
  <pageSetup orientation="portrait" r:id="rId1"/>
  <ignoredErrors>
    <ignoredError sqref="AR23:BG24 AR26:BG28 AR25:BG25"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289A3-B648-4EA8-A9EA-F81DD0CB7F09}">
  <dimension ref="B1:BY87"/>
  <sheetViews>
    <sheetView showGridLines="0" zoomScaleNormal="100" workbookViewId="0">
      <pane xSplit="3" ySplit="7" topLeftCell="D8" activePane="bottomRight" state="frozen"/>
      <selection pane="topRight" activeCell="D1" sqref="D1"/>
      <selection pane="bottomLeft" activeCell="A9" sqref="A9"/>
      <selection pane="bottomRight"/>
    </sheetView>
  </sheetViews>
  <sheetFormatPr defaultColWidth="10.1796875" defaultRowHeight="13" outlineLevelRow="2" x14ac:dyDescent="0.3"/>
  <cols>
    <col min="1" max="1" width="2.1796875" style="100" customWidth="1"/>
    <col min="2" max="2" width="34.26953125" style="101" customWidth="1"/>
    <col min="3" max="3" width="15.1796875" style="101" customWidth="1"/>
    <col min="4" max="6" width="9.1796875" style="101" customWidth="1"/>
    <col min="7" max="16384" width="10.1796875" style="100"/>
  </cols>
  <sheetData>
    <row r="1" spans="2:77" s="67" customFormat="1" ht="14.15" customHeight="1" x14ac:dyDescent="0.3"/>
    <row r="2" spans="2:77" s="67" customFormat="1" ht="13.5" thickBot="1" x14ac:dyDescent="0.35">
      <c r="B2" s="537" t="s">
        <v>333</v>
      </c>
      <c r="C2" s="537"/>
      <c r="D2" s="537"/>
      <c r="E2" s="537"/>
      <c r="F2" s="537"/>
      <c r="G2" s="537"/>
      <c r="H2" s="537"/>
      <c r="I2" s="537"/>
      <c r="J2" s="537"/>
      <c r="K2" s="537"/>
      <c r="L2" s="537"/>
      <c r="M2" s="537"/>
      <c r="N2" s="537"/>
      <c r="O2" s="537"/>
      <c r="P2" s="537"/>
      <c r="Q2" s="537"/>
      <c r="R2" s="537"/>
      <c r="S2" s="537"/>
      <c r="T2" s="537"/>
      <c r="U2" s="537"/>
      <c r="V2" s="537"/>
      <c r="W2" s="537"/>
      <c r="X2" s="537"/>
      <c r="Y2" s="537"/>
      <c r="Z2" s="537"/>
      <c r="AA2" s="537"/>
      <c r="AB2" s="537"/>
      <c r="AC2" s="537"/>
      <c r="AD2" s="537"/>
      <c r="AE2" s="537"/>
      <c r="AF2" s="537"/>
      <c r="AG2" s="537"/>
      <c r="AH2" s="537"/>
      <c r="AI2" s="537"/>
      <c r="AJ2" s="537"/>
      <c r="AK2" s="537"/>
      <c r="AL2" s="537"/>
      <c r="AM2" s="537"/>
      <c r="AN2" s="537"/>
      <c r="AO2" s="537"/>
      <c r="AP2" s="537"/>
      <c r="AQ2" s="537"/>
      <c r="AR2" s="537"/>
      <c r="AS2" s="537"/>
      <c r="AT2" s="537"/>
      <c r="AU2" s="537"/>
      <c r="AV2" s="537"/>
      <c r="AW2" s="537"/>
      <c r="AX2" s="537"/>
      <c r="AY2" s="537"/>
      <c r="AZ2" s="537"/>
      <c r="BA2" s="537"/>
      <c r="BB2" s="537"/>
      <c r="BC2" s="537"/>
      <c r="BD2" s="537"/>
      <c r="BE2" s="537"/>
      <c r="BF2" s="537"/>
      <c r="BG2" s="537"/>
      <c r="BH2" s="537"/>
      <c r="BI2" s="537"/>
      <c r="BJ2" s="537"/>
      <c r="BK2" s="537"/>
      <c r="BL2" s="537"/>
      <c r="BM2" s="537"/>
      <c r="BN2" s="537"/>
      <c r="BO2" s="537"/>
      <c r="BP2" s="537"/>
      <c r="BQ2" s="537"/>
      <c r="BR2" s="537"/>
      <c r="BS2" s="537"/>
      <c r="BT2" s="537"/>
      <c r="BU2" s="537"/>
      <c r="BV2" s="537"/>
      <c r="BW2" s="537"/>
    </row>
    <row r="3" spans="2:77" s="67" customFormat="1" x14ac:dyDescent="0.3">
      <c r="B3" s="215"/>
      <c r="C3" s="215"/>
      <c r="D3" s="215"/>
      <c r="E3" s="215"/>
      <c r="F3" s="215"/>
    </row>
    <row r="4" spans="2:77" s="67" customFormat="1" x14ac:dyDescent="0.3">
      <c r="B4" s="471" t="s">
        <v>334</v>
      </c>
      <c r="C4" s="472">
        <v>0.05</v>
      </c>
      <c r="D4" s="215"/>
      <c r="E4" s="215"/>
      <c r="F4" s="215"/>
    </row>
    <row r="5" spans="2:77" s="67" customFormat="1" x14ac:dyDescent="0.3">
      <c r="B5" s="371" t="s">
        <v>335</v>
      </c>
      <c r="C5" s="472">
        <v>0.18</v>
      </c>
      <c r="D5" s="215"/>
      <c r="E5" s="215"/>
      <c r="F5" s="215"/>
    </row>
    <row r="6" spans="2:77" s="67" customFormat="1" x14ac:dyDescent="0.3">
      <c r="B6" s="371"/>
      <c r="C6" s="371"/>
      <c r="D6" s="215"/>
      <c r="E6" s="215"/>
      <c r="F6" s="215"/>
    </row>
    <row r="7" spans="2:77" x14ac:dyDescent="0.3">
      <c r="B7" s="100"/>
      <c r="C7" s="100"/>
      <c r="D7" s="660">
        <v>43101</v>
      </c>
      <c r="E7" s="660">
        <f>'Model P&amp;L'!O9</f>
        <v>43159</v>
      </c>
      <c r="F7" s="660">
        <f>'Model P&amp;L'!P9</f>
        <v>43190</v>
      </c>
      <c r="G7" s="660">
        <f>'Model P&amp;L'!Q9</f>
        <v>43220</v>
      </c>
      <c r="H7" s="660">
        <f>'Model P&amp;L'!R9</f>
        <v>43251</v>
      </c>
      <c r="I7" s="660">
        <f>'Model P&amp;L'!S9</f>
        <v>43281</v>
      </c>
      <c r="J7" s="660">
        <f>'Model P&amp;L'!T9</f>
        <v>43312</v>
      </c>
      <c r="K7" s="660">
        <f>'Model P&amp;L'!U9</f>
        <v>43343</v>
      </c>
      <c r="L7" s="660">
        <f>'Model P&amp;L'!V9</f>
        <v>43373</v>
      </c>
      <c r="M7" s="660">
        <f>'Model P&amp;L'!W9</f>
        <v>43404</v>
      </c>
      <c r="N7" s="660">
        <f>'Model P&amp;L'!X9</f>
        <v>43434</v>
      </c>
      <c r="O7" s="660">
        <f>'Model P&amp;L'!Y9</f>
        <v>43465</v>
      </c>
      <c r="P7" s="660">
        <f>'Model P&amp;L'!Z9</f>
        <v>43496</v>
      </c>
      <c r="Q7" s="660">
        <f>'Model P&amp;L'!AA9</f>
        <v>43524</v>
      </c>
      <c r="R7" s="660">
        <f>'Model P&amp;L'!AB9</f>
        <v>43555</v>
      </c>
      <c r="S7" s="660">
        <f>'Model P&amp;L'!AC9</f>
        <v>43585</v>
      </c>
      <c r="T7" s="660">
        <f>'Model P&amp;L'!AD9</f>
        <v>43616</v>
      </c>
      <c r="U7" s="660">
        <f>'Model P&amp;L'!AE9</f>
        <v>43646</v>
      </c>
      <c r="V7" s="660">
        <f>'Model P&amp;L'!AF9</f>
        <v>43677</v>
      </c>
      <c r="W7" s="660">
        <f>'Model P&amp;L'!AG9</f>
        <v>43708</v>
      </c>
      <c r="X7" s="660">
        <f>'Model P&amp;L'!AH9</f>
        <v>43738</v>
      </c>
      <c r="Y7" s="660">
        <f>'Model P&amp;L'!AI9</f>
        <v>43769</v>
      </c>
      <c r="Z7" s="660">
        <f>'Model P&amp;L'!AJ9</f>
        <v>43799</v>
      </c>
      <c r="AA7" s="660">
        <f>'Model P&amp;L'!AK9</f>
        <v>43830</v>
      </c>
      <c r="AB7" s="660">
        <f>'Model P&amp;L'!AL9</f>
        <v>43861</v>
      </c>
      <c r="AC7" s="660">
        <f>'Model P&amp;L'!AM9</f>
        <v>43890</v>
      </c>
      <c r="AD7" s="660">
        <f>'Model P&amp;L'!AN9</f>
        <v>43921</v>
      </c>
      <c r="AE7" s="660">
        <f>'Model P&amp;L'!AO9</f>
        <v>43951</v>
      </c>
      <c r="AF7" s="660">
        <f>'Model P&amp;L'!AP9</f>
        <v>43982</v>
      </c>
      <c r="AG7" s="660">
        <f>'Model P&amp;L'!AQ9</f>
        <v>44012</v>
      </c>
      <c r="AH7" s="660">
        <f>'Model P&amp;L'!AR9</f>
        <v>44043</v>
      </c>
      <c r="AI7" s="660">
        <f>'Model P&amp;L'!AS9</f>
        <v>44074</v>
      </c>
      <c r="AJ7" s="660">
        <f>'Model P&amp;L'!AT9</f>
        <v>44104</v>
      </c>
      <c r="AK7" s="660">
        <f>'Model P&amp;L'!AU9</f>
        <v>44135</v>
      </c>
      <c r="AL7" s="660">
        <f>'Model P&amp;L'!AV9</f>
        <v>44165</v>
      </c>
      <c r="AM7" s="660">
        <f>'Model P&amp;L'!AW9</f>
        <v>44196</v>
      </c>
      <c r="AN7" s="660">
        <f>'Model P&amp;L'!AX9</f>
        <v>44227</v>
      </c>
      <c r="AO7" s="660">
        <f>'Model P&amp;L'!AY9</f>
        <v>44255</v>
      </c>
      <c r="AP7" s="660">
        <f>'Model P&amp;L'!AZ9</f>
        <v>44286</v>
      </c>
      <c r="AQ7" s="660">
        <f>'Model P&amp;L'!BA9</f>
        <v>44316</v>
      </c>
      <c r="AR7" s="660">
        <f>'Model P&amp;L'!BB9</f>
        <v>44347</v>
      </c>
      <c r="AS7" s="660">
        <f>'Model P&amp;L'!BC9</f>
        <v>44377</v>
      </c>
      <c r="AT7" s="660">
        <f>'Model P&amp;L'!BD9</f>
        <v>44408</v>
      </c>
      <c r="AU7" s="660">
        <f>'Model P&amp;L'!BE9</f>
        <v>44439</v>
      </c>
      <c r="AV7" s="660">
        <f>'Model P&amp;L'!BF9</f>
        <v>44469</v>
      </c>
      <c r="AW7" s="660">
        <f>'Model P&amp;L'!BG9</f>
        <v>44500</v>
      </c>
      <c r="AX7" s="660">
        <f>'Model P&amp;L'!BH9</f>
        <v>44530</v>
      </c>
      <c r="AY7" s="660">
        <f>'Model P&amp;L'!BI9</f>
        <v>44561</v>
      </c>
      <c r="AZ7" s="660">
        <f>'Model P&amp;L'!BJ9</f>
        <v>44592</v>
      </c>
      <c r="BA7" s="660">
        <f>'Model P&amp;L'!BK9</f>
        <v>44620</v>
      </c>
      <c r="BB7" s="660">
        <f>'Model P&amp;L'!BL9</f>
        <v>44651</v>
      </c>
      <c r="BC7" s="660">
        <f>'Model P&amp;L'!BM9</f>
        <v>44681</v>
      </c>
      <c r="BD7" s="660">
        <f>'Model P&amp;L'!BN9</f>
        <v>44712</v>
      </c>
      <c r="BE7" s="660">
        <f>'Model P&amp;L'!BO9</f>
        <v>44742</v>
      </c>
      <c r="BF7" s="660">
        <f>'Model P&amp;L'!BP9</f>
        <v>44773</v>
      </c>
      <c r="BG7" s="660">
        <f>'Model P&amp;L'!BQ9</f>
        <v>44804</v>
      </c>
      <c r="BH7" s="660">
        <f>'Model P&amp;L'!BR9</f>
        <v>44834</v>
      </c>
      <c r="BI7" s="660">
        <f>'Model P&amp;L'!BS9</f>
        <v>44865</v>
      </c>
      <c r="BJ7" s="660">
        <f>'Model P&amp;L'!BT9</f>
        <v>44895</v>
      </c>
      <c r="BK7" s="660">
        <f>'Model P&amp;L'!BU9</f>
        <v>44926</v>
      </c>
      <c r="BL7" s="660">
        <f>'Model P&amp;L'!BV9</f>
        <v>44957</v>
      </c>
      <c r="BM7" s="660">
        <f>'Model P&amp;L'!BW9</f>
        <v>44985</v>
      </c>
      <c r="BN7" s="660">
        <f>'Model P&amp;L'!BX9</f>
        <v>45016</v>
      </c>
      <c r="BO7" s="660">
        <f>'Model P&amp;L'!BY9</f>
        <v>45046</v>
      </c>
      <c r="BP7" s="660">
        <f>'Model P&amp;L'!BZ9</f>
        <v>45077</v>
      </c>
      <c r="BQ7" s="660">
        <f>'Model P&amp;L'!CA9</f>
        <v>45107</v>
      </c>
      <c r="BR7" s="660">
        <f>'Model P&amp;L'!CB9</f>
        <v>45138</v>
      </c>
      <c r="BS7" s="660">
        <f>'Model P&amp;L'!CC9</f>
        <v>45169</v>
      </c>
      <c r="BT7" s="660">
        <f>'Model P&amp;L'!CD9</f>
        <v>45199</v>
      </c>
      <c r="BU7" s="660">
        <f>'Model P&amp;L'!CE9</f>
        <v>45230</v>
      </c>
      <c r="BV7" s="660">
        <f>'Model P&amp;L'!CF9</f>
        <v>45260</v>
      </c>
      <c r="BW7" s="660">
        <f>'Model P&amp;L'!CG9</f>
        <v>45291</v>
      </c>
    </row>
    <row r="8" spans="2:77" s="514" customFormat="1" hidden="1" outlineLevel="1" x14ac:dyDescent="0.3">
      <c r="D8" s="515"/>
      <c r="E8" s="515"/>
      <c r="F8" s="515"/>
      <c r="G8" s="515"/>
      <c r="H8" s="515"/>
      <c r="I8" s="515"/>
      <c r="J8" s="515"/>
      <c r="K8" s="515"/>
      <c r="L8" s="515"/>
      <c r="M8" s="515"/>
      <c r="N8" s="515"/>
      <c r="O8" s="515"/>
      <c r="P8" s="515"/>
      <c r="Q8" s="515"/>
      <c r="R8" s="515"/>
      <c r="S8" s="515"/>
      <c r="T8" s="515"/>
      <c r="U8" s="515"/>
      <c r="V8" s="515"/>
      <c r="W8" s="515"/>
      <c r="X8" s="515"/>
      <c r="Y8" s="515"/>
      <c r="Z8" s="515"/>
      <c r="AA8" s="515"/>
      <c r="AB8" s="515"/>
      <c r="AC8" s="515"/>
      <c r="AD8" s="515"/>
      <c r="AE8" s="515"/>
      <c r="AF8" s="515"/>
      <c r="AG8" s="515"/>
      <c r="AH8" s="515"/>
      <c r="AI8" s="515"/>
      <c r="AJ8" s="515"/>
      <c r="AK8" s="515"/>
      <c r="AL8" s="515"/>
      <c r="AM8" s="515"/>
      <c r="AN8" s="515"/>
      <c r="AO8" s="515"/>
      <c r="AP8" s="515"/>
      <c r="AQ8" s="515"/>
      <c r="AR8" s="515"/>
      <c r="AS8" s="515"/>
      <c r="AT8" s="515"/>
      <c r="AU8" s="515"/>
      <c r="AV8" s="515"/>
      <c r="AW8" s="515"/>
      <c r="AX8" s="515"/>
      <c r="AY8" s="515"/>
      <c r="AZ8" s="515"/>
      <c r="BA8" s="515"/>
      <c r="BB8" s="515"/>
      <c r="BC8" s="515"/>
      <c r="BD8" s="515"/>
      <c r="BE8" s="515"/>
      <c r="BF8" s="515"/>
      <c r="BG8" s="515"/>
      <c r="BH8" s="515"/>
      <c r="BI8" s="515"/>
      <c r="BJ8" s="515"/>
      <c r="BK8" s="515"/>
      <c r="BL8" s="515"/>
      <c r="BM8" s="515"/>
      <c r="BN8" s="515"/>
      <c r="BO8" s="515"/>
      <c r="BP8" s="515"/>
      <c r="BQ8" s="515"/>
      <c r="BR8" s="515"/>
      <c r="BS8" s="515"/>
      <c r="BT8" s="515"/>
      <c r="BU8" s="515"/>
      <c r="BV8" s="515"/>
      <c r="BW8" s="515"/>
    </row>
    <row r="9" spans="2:77" s="514" customFormat="1" ht="13.5" hidden="1" outlineLevel="1" thickBot="1" x14ac:dyDescent="0.35">
      <c r="B9" s="646" t="s">
        <v>336</v>
      </c>
      <c r="C9" s="646"/>
      <c r="D9" s="646"/>
      <c r="E9" s="646"/>
      <c r="F9" s="646"/>
      <c r="G9" s="646"/>
      <c r="H9" s="646"/>
      <c r="I9" s="646"/>
      <c r="J9" s="646"/>
      <c r="K9" s="646"/>
      <c r="L9" s="646"/>
      <c r="M9" s="646"/>
      <c r="N9" s="646"/>
      <c r="O9" s="646"/>
      <c r="P9" s="646"/>
      <c r="Q9" s="646"/>
      <c r="R9" s="646"/>
      <c r="S9" s="646"/>
      <c r="T9" s="646"/>
      <c r="U9" s="646"/>
      <c r="V9" s="646"/>
      <c r="W9" s="646"/>
      <c r="X9" s="646"/>
      <c r="Y9" s="646"/>
      <c r="Z9" s="646"/>
      <c r="AA9" s="646"/>
      <c r="AB9" s="646"/>
      <c r="AC9" s="646"/>
      <c r="AD9" s="646"/>
      <c r="AE9" s="646"/>
      <c r="AF9" s="646"/>
      <c r="AG9" s="646"/>
      <c r="AH9" s="646"/>
      <c r="AI9" s="646"/>
      <c r="AJ9" s="646"/>
      <c r="AK9" s="646"/>
      <c r="AL9" s="646"/>
      <c r="AM9" s="646"/>
      <c r="AN9" s="646"/>
      <c r="AO9" s="646"/>
      <c r="AP9" s="646"/>
      <c r="AQ9" s="646"/>
      <c r="AR9" s="646"/>
      <c r="AS9" s="646"/>
      <c r="AT9" s="646"/>
      <c r="AU9" s="646"/>
      <c r="AV9" s="646"/>
      <c r="AW9" s="646"/>
      <c r="AX9" s="646"/>
      <c r="AY9" s="646"/>
      <c r="AZ9" s="646"/>
      <c r="BA9" s="646"/>
      <c r="BB9" s="646"/>
      <c r="BC9" s="646"/>
      <c r="BD9" s="646"/>
      <c r="BE9" s="646"/>
      <c r="BF9" s="646"/>
      <c r="BG9" s="646"/>
      <c r="BH9" s="646"/>
      <c r="BI9" s="646"/>
      <c r="BJ9" s="646"/>
      <c r="BK9" s="646"/>
      <c r="BL9" s="646"/>
      <c r="BM9" s="646"/>
      <c r="BN9" s="646"/>
      <c r="BO9" s="646"/>
      <c r="BP9" s="646"/>
      <c r="BQ9" s="646"/>
      <c r="BR9" s="646"/>
      <c r="BS9" s="646"/>
      <c r="BT9" s="646"/>
      <c r="BU9" s="646"/>
      <c r="BV9" s="646"/>
      <c r="BW9" s="646"/>
    </row>
    <row r="10" spans="2:77" hidden="1" outlineLevel="1" x14ac:dyDescent="0.3">
      <c r="B10" s="516" t="s">
        <v>337</v>
      </c>
      <c r="C10" s="516" t="s">
        <v>338</v>
      </c>
      <c r="D10" s="647">
        <f>SUMIFS('Headcount Input'!Q:Q,'Headcount Input'!$B:$B,$B10)+(SUMIFS('Headcount Input'!Q:Q,'Headcount Input'!$B:$B,$B10,'Headcount Input'!$D:$D,"Employee")*$C$5)</f>
        <v>0</v>
      </c>
      <c r="E10" s="647">
        <f>SUMIFS('Headcount Input'!R:R,'Headcount Input'!$B:$B,$B10)+(SUMIFS('Headcount Input'!R:R,'Headcount Input'!$B:$B,$B10,'Headcount Input'!$D:$D,"Employee")*$C$5)</f>
        <v>0</v>
      </c>
      <c r="F10" s="647">
        <f>SUMIFS('Headcount Input'!S:S,'Headcount Input'!$B:$B,$B10)+(SUMIFS('Headcount Input'!S:S,'Headcount Input'!$B:$B,$B10,'Headcount Input'!$D:$D,"Employee")*$C$5)</f>
        <v>0</v>
      </c>
      <c r="G10" s="647">
        <f>SUMIFS('Headcount Input'!T:T,'Headcount Input'!$B:$B,$B10)+(SUMIFS('Headcount Input'!T:T,'Headcount Input'!$B:$B,$B10,'Headcount Input'!$D:$D,"Employee")*$C$5)</f>
        <v>0</v>
      </c>
      <c r="H10" s="647">
        <f>SUMIFS('Headcount Input'!U:U,'Headcount Input'!$B:$B,$B10)+(SUMIFS('Headcount Input'!U:U,'Headcount Input'!$B:$B,$B10,'Headcount Input'!$D:$D,"Employee")*$C$5)</f>
        <v>0</v>
      </c>
      <c r="I10" s="647">
        <f>SUMIFS('Headcount Input'!V:V,'Headcount Input'!$B:$B,$B10)+(SUMIFS('Headcount Input'!V:V,'Headcount Input'!$B:$B,$B10,'Headcount Input'!$D:$D,"Employee")*$C$5)</f>
        <v>0</v>
      </c>
      <c r="J10" s="647">
        <f>SUMIFS('Headcount Input'!W:W,'Headcount Input'!$B:$B,$B10)+(SUMIFS('Headcount Input'!W:W,'Headcount Input'!$B:$B,$B10,'Headcount Input'!$D:$D,"Employee")*$C$5)</f>
        <v>0</v>
      </c>
      <c r="K10" s="647">
        <f>SUMIFS('Headcount Input'!X:X,'Headcount Input'!$B:$B,$B10)+(SUMIFS('Headcount Input'!X:X,'Headcount Input'!$B:$B,$B10,'Headcount Input'!$D:$D,"Employee")*$C$5)</f>
        <v>3244.9999999999995</v>
      </c>
      <c r="L10" s="647">
        <f>SUMIFS('Headcount Input'!Y:Y,'Headcount Input'!$B:$B,$B10)+(SUMIFS('Headcount Input'!Y:Y,'Headcount Input'!$B:$B,$B10,'Headcount Input'!$D:$D,"Employee")*$C$5)</f>
        <v>5408.333333333333</v>
      </c>
      <c r="M10" s="647">
        <f>SUMIFS('Headcount Input'!Z:Z,'Headcount Input'!$B:$B,$B10)+(SUMIFS('Headcount Input'!Z:Z,'Headcount Input'!$B:$B,$B10,'Headcount Input'!$D:$D,"Employee")*$C$5)</f>
        <v>5408.333333333333</v>
      </c>
      <c r="N10" s="647">
        <f>SUMIFS('Headcount Input'!AA:AA,'Headcount Input'!$B:$B,$B10)+(SUMIFS('Headcount Input'!AA:AA,'Headcount Input'!$B:$B,$B10,'Headcount Input'!$D:$D,"Employee")*$C$5)</f>
        <v>5408.333333333333</v>
      </c>
      <c r="O10" s="647">
        <f>SUMIFS('Headcount Input'!AB:AB,'Headcount Input'!$B:$B,$B10)+(SUMIFS('Headcount Input'!AB:AB,'Headcount Input'!$B:$B,$B10,'Headcount Input'!$D:$D,"Employee")*$C$5)</f>
        <v>5408.333333333333</v>
      </c>
      <c r="P10" s="647">
        <f>SUMIFS('Headcount Input'!AC:AC,'Headcount Input'!$B:$B,$B10)+(SUMIFS('Headcount Input'!AC:AC,'Headcount Input'!$B:$B,$B10,'Headcount Input'!$D:$D,"Employee")*$C$5)</f>
        <v>6883.333333333333</v>
      </c>
      <c r="Q10" s="647">
        <f>SUMIFS('Headcount Input'!AD:AD,'Headcount Input'!$B:$B,$B10)+(SUMIFS('Headcount Input'!AD:AD,'Headcount Input'!$B:$B,$B10,'Headcount Input'!$D:$D,"Employee")*$C$5)</f>
        <v>6883.333333333333</v>
      </c>
      <c r="R10" s="647">
        <f>SUMIFS('Headcount Input'!AE:AE,'Headcount Input'!$B:$B,$B10)+(SUMIFS('Headcount Input'!AE:AE,'Headcount Input'!$B:$B,$B10,'Headcount Input'!$D:$D,"Employee")*$C$5)</f>
        <v>6883.333333333333</v>
      </c>
      <c r="S10" s="647">
        <f>SUMIFS('Headcount Input'!AF:AF,'Headcount Input'!$B:$B,$B10)+(SUMIFS('Headcount Input'!AF:AF,'Headcount Input'!$B:$B,$B10,'Headcount Input'!$D:$D,"Employee")*$C$5)</f>
        <v>6883.333333333333</v>
      </c>
      <c r="T10" s="647">
        <f>SUMIFS('Headcount Input'!AG:AG,'Headcount Input'!$B:$B,$B10)+(SUMIFS('Headcount Input'!AG:AG,'Headcount Input'!$B:$B,$B10,'Headcount Input'!$D:$D,"Employee")*$C$5)</f>
        <v>6883.333333333333</v>
      </c>
      <c r="U10" s="647">
        <f>SUMIFS('Headcount Input'!AH:AH,'Headcount Input'!$B:$B,$B10)+(SUMIFS('Headcount Input'!AH:AH,'Headcount Input'!$B:$B,$B10,'Headcount Input'!$D:$D,"Employee")*$C$5)</f>
        <v>6883.333333333333</v>
      </c>
      <c r="V10" s="647">
        <f>SUMIFS('Headcount Input'!AI:AI,'Headcount Input'!$B:$B,$B10)+(SUMIFS('Headcount Input'!AI:AI,'Headcount Input'!$B:$B,$B10,'Headcount Input'!$D:$D,"Employee")*$C$5)</f>
        <v>11800</v>
      </c>
      <c r="W10" s="647">
        <f>SUMIFS('Headcount Input'!AJ:AJ,'Headcount Input'!$B:$B,$B10)+(SUMIFS('Headcount Input'!AJ:AJ,'Headcount Input'!$B:$B,$B10,'Headcount Input'!$D:$D,"Employee")*$C$5)</f>
        <v>11800</v>
      </c>
      <c r="X10" s="647">
        <f>SUMIFS('Headcount Input'!AK:AK,'Headcount Input'!$B:$B,$B10)+(SUMIFS('Headcount Input'!AK:AK,'Headcount Input'!$B:$B,$B10,'Headcount Input'!$D:$D,"Employee")*$C$5)</f>
        <v>11800</v>
      </c>
      <c r="Y10" s="647">
        <f>SUMIFS('Headcount Input'!AL:AL,'Headcount Input'!$B:$B,$B10)+(SUMIFS('Headcount Input'!AL:AL,'Headcount Input'!$B:$B,$B10,'Headcount Input'!$D:$D,"Employee")*$C$5)</f>
        <v>11800</v>
      </c>
      <c r="Z10" s="647">
        <f>SUMIFS('Headcount Input'!AM:AM,'Headcount Input'!$B:$B,$B10)+(SUMIFS('Headcount Input'!AM:AM,'Headcount Input'!$B:$B,$B10,'Headcount Input'!$D:$D,"Employee")*$C$5)</f>
        <v>11800</v>
      </c>
      <c r="AA10" s="647">
        <f>SUMIFS('Headcount Input'!AN:AN,'Headcount Input'!$B:$B,$B10)+(SUMIFS('Headcount Input'!AN:AN,'Headcount Input'!$B:$B,$B10,'Headcount Input'!$D:$D,"Employee")*$C$5)</f>
        <v>11800</v>
      </c>
      <c r="AB10" s="647">
        <f>SUMIFS('Headcount Input'!AO:AO,'Headcount Input'!$B:$B,$B10)+(SUMIFS('Headcount Input'!AO:AO,'Headcount Input'!$B:$B,$B10,'Headcount Input'!$D:$D,"Employee")*$C$5)</f>
        <v>14012.5</v>
      </c>
      <c r="AC10" s="647">
        <f>SUMIFS('Headcount Input'!AP:AP,'Headcount Input'!$B:$B,$B10)+(SUMIFS('Headcount Input'!AP:AP,'Headcount Input'!$B:$B,$B10,'Headcount Input'!$D:$D,"Employee")*$C$5)</f>
        <v>14012.5</v>
      </c>
      <c r="AD10" s="647">
        <f>SUMIFS('Headcount Input'!AQ:AQ,'Headcount Input'!$B:$B,$B10)+(SUMIFS('Headcount Input'!AQ:AQ,'Headcount Input'!$B:$B,$B10,'Headcount Input'!$D:$D,"Employee")*$C$5)</f>
        <v>19420.833333333332</v>
      </c>
      <c r="AE10" s="647">
        <f>SUMIFS('Headcount Input'!AR:AR,'Headcount Input'!$B:$B,$B10)+(SUMIFS('Headcount Input'!AR:AR,'Headcount Input'!$B:$B,$B10,'Headcount Input'!$D:$D,"Employee")*$C$5)</f>
        <v>19420.833333333332</v>
      </c>
      <c r="AF10" s="647">
        <f>SUMIFS('Headcount Input'!AS:AS,'Headcount Input'!$B:$B,$B10)+(SUMIFS('Headcount Input'!AS:AS,'Headcount Input'!$B:$B,$B10,'Headcount Input'!$D:$D,"Employee")*$C$5)</f>
        <v>19420.833333333332</v>
      </c>
      <c r="AG10" s="647">
        <f>SUMIFS('Headcount Input'!AT:AT,'Headcount Input'!$B:$B,$B10)+(SUMIFS('Headcount Input'!AT:AT,'Headcount Input'!$B:$B,$B10,'Headcount Input'!$D:$D,"Employee")*$C$5)</f>
        <v>24829.166666666664</v>
      </c>
      <c r="AH10" s="647">
        <f>SUMIFS('Headcount Input'!AU:AU,'Headcount Input'!$B:$B,$B10)+(SUMIFS('Headcount Input'!AU:AU,'Headcount Input'!$B:$B,$B10,'Headcount Input'!$D:$D,"Employee")*$C$5)</f>
        <v>24829.166666666664</v>
      </c>
      <c r="AI10" s="647">
        <f>SUMIFS('Headcount Input'!AV:AV,'Headcount Input'!$B:$B,$B10)+(SUMIFS('Headcount Input'!AV:AV,'Headcount Input'!$B:$B,$B10,'Headcount Input'!$D:$D,"Employee")*$C$5)</f>
        <v>24829.166666666664</v>
      </c>
      <c r="AJ10" s="647">
        <f>SUMIFS('Headcount Input'!AW:AW,'Headcount Input'!$B:$B,$B10)+(SUMIFS('Headcount Input'!AW:AW,'Headcount Input'!$B:$B,$B10,'Headcount Input'!$D:$D,"Employee")*$C$5)</f>
        <v>24829.166666666664</v>
      </c>
      <c r="AK10" s="647">
        <f>SUMIFS('Headcount Input'!AX:AX,'Headcount Input'!$B:$B,$B10)+(SUMIFS('Headcount Input'!AX:AX,'Headcount Input'!$B:$B,$B10,'Headcount Input'!$D:$D,"Employee")*$C$5)</f>
        <v>24829.166666666664</v>
      </c>
      <c r="AL10" s="647">
        <f>SUMIFS('Headcount Input'!AY:AY,'Headcount Input'!$B:$B,$B10)+(SUMIFS('Headcount Input'!AY:AY,'Headcount Input'!$B:$B,$B10,'Headcount Input'!$D:$D,"Employee")*$C$5)</f>
        <v>24829.166666666664</v>
      </c>
      <c r="AM10" s="647">
        <f>SUMIFS('Headcount Input'!AZ:AZ,'Headcount Input'!$B:$B,$B10)+(SUMIFS('Headcount Input'!AZ:AZ,'Headcount Input'!$B:$B,$B10,'Headcount Input'!$D:$D,"Employee")*$C$5)</f>
        <v>24829.166666666664</v>
      </c>
      <c r="AN10" s="647">
        <f>SUMIFS('Headcount Input'!BA:BA,'Headcount Input'!$B:$B,$B10)+(SUMIFS('Headcount Input'!BA:BA,'Headcount Input'!$B:$B,$B10,'Headcount Input'!$D:$D,"Employee")*$C$5)</f>
        <v>26070.625</v>
      </c>
      <c r="AO10" s="647">
        <f>SUMIFS('Headcount Input'!BB:BB,'Headcount Input'!$B:$B,$B10)+(SUMIFS('Headcount Input'!BB:BB,'Headcount Input'!$B:$B,$B10,'Headcount Input'!$D:$D,"Employee")*$C$5)</f>
        <v>26070.625</v>
      </c>
      <c r="AP10" s="647">
        <f>SUMIFS('Headcount Input'!BC:BC,'Headcount Input'!$B:$B,$B10)+(SUMIFS('Headcount Input'!BC:BC,'Headcount Input'!$B:$B,$B10,'Headcount Input'!$D:$D,"Employee")*$C$5)</f>
        <v>26070.625</v>
      </c>
      <c r="AQ10" s="647">
        <f>SUMIFS('Headcount Input'!BD:BD,'Headcount Input'!$B:$B,$B10)+(SUMIFS('Headcount Input'!BD:BD,'Headcount Input'!$B:$B,$B10,'Headcount Input'!$D:$D,"Employee")*$C$5)</f>
        <v>26070.625</v>
      </c>
      <c r="AR10" s="647">
        <f>SUMIFS('Headcount Input'!BE:BE,'Headcount Input'!$B:$B,$B10)+(SUMIFS('Headcount Input'!BE:BE,'Headcount Input'!$B:$B,$B10,'Headcount Input'!$D:$D,"Employee")*$C$5)</f>
        <v>26070.625</v>
      </c>
      <c r="AS10" s="647">
        <f>SUMIFS('Headcount Input'!BF:BF,'Headcount Input'!$B:$B,$B10)+(SUMIFS('Headcount Input'!BF:BF,'Headcount Input'!$B:$B,$B10,'Headcount Input'!$D:$D,"Employee")*$C$5)</f>
        <v>26070.625</v>
      </c>
      <c r="AT10" s="647">
        <f>SUMIFS('Headcount Input'!BG:BG,'Headcount Input'!$B:$B,$B10)+(SUMIFS('Headcount Input'!BG:BG,'Headcount Input'!$B:$B,$B10,'Headcount Input'!$D:$D,"Employee")*$C$5)</f>
        <v>26070.625</v>
      </c>
      <c r="AU10" s="647">
        <f>SUMIFS('Headcount Input'!BH:BH,'Headcount Input'!$B:$B,$B10)+(SUMIFS('Headcount Input'!BH:BH,'Headcount Input'!$B:$B,$B10,'Headcount Input'!$D:$D,"Employee")*$C$5)</f>
        <v>26070.625</v>
      </c>
      <c r="AV10" s="647">
        <f>SUMIFS('Headcount Input'!BI:BI,'Headcount Input'!$B:$B,$B10)+(SUMIFS('Headcount Input'!BI:BI,'Headcount Input'!$B:$B,$B10,'Headcount Input'!$D:$D,"Employee")*$C$5)</f>
        <v>26070.625</v>
      </c>
      <c r="AW10" s="647">
        <f>SUMIFS('Headcount Input'!BJ:BJ,'Headcount Input'!$B:$B,$B10)+(SUMIFS('Headcount Input'!BJ:BJ,'Headcount Input'!$B:$B,$B10,'Headcount Input'!$D:$D,"Employee")*$C$5)</f>
        <v>26070.625</v>
      </c>
      <c r="AX10" s="647">
        <f>SUMIFS('Headcount Input'!BK:BK,'Headcount Input'!$B:$B,$B10)+(SUMIFS('Headcount Input'!BK:BK,'Headcount Input'!$B:$B,$B10,'Headcount Input'!$D:$D,"Employee")*$C$5)</f>
        <v>26070.625</v>
      </c>
      <c r="AY10" s="647">
        <f>SUMIFS('Headcount Input'!BL:BL,'Headcount Input'!$B:$B,$B10)+(SUMIFS('Headcount Input'!BL:BL,'Headcount Input'!$B:$B,$B10,'Headcount Input'!$D:$D,"Employee")*$C$5)</f>
        <v>26070.625</v>
      </c>
      <c r="AZ10" s="647">
        <f>SUMIFS('Headcount Input'!BM:BM,'Headcount Input'!$B:$B,$B10)+(SUMIFS('Headcount Input'!BM:BM,'Headcount Input'!$B:$B,$B10,'Headcount Input'!$D:$D,"Employee")*$C$5)</f>
        <v>27374.15625</v>
      </c>
      <c r="BA10" s="647">
        <f>SUMIFS('Headcount Input'!BN:BN,'Headcount Input'!$B:$B,$B10)+(SUMIFS('Headcount Input'!BN:BN,'Headcount Input'!$B:$B,$B10,'Headcount Input'!$D:$D,"Employee")*$C$5)</f>
        <v>27374.15625</v>
      </c>
      <c r="BB10" s="647">
        <f>SUMIFS('Headcount Input'!BO:BO,'Headcount Input'!$B:$B,$B10)+(SUMIFS('Headcount Input'!BO:BO,'Headcount Input'!$B:$B,$B10,'Headcount Input'!$D:$D,"Employee")*$C$5)</f>
        <v>27374.15625</v>
      </c>
      <c r="BC10" s="647">
        <f>SUMIFS('Headcount Input'!BP:BP,'Headcount Input'!$B:$B,$B10)+(SUMIFS('Headcount Input'!BP:BP,'Headcount Input'!$B:$B,$B10,'Headcount Input'!$D:$D,"Employee")*$C$5)</f>
        <v>27374.15625</v>
      </c>
      <c r="BD10" s="647">
        <f>SUMIFS('Headcount Input'!BQ:BQ,'Headcount Input'!$B:$B,$B10)+(SUMIFS('Headcount Input'!BQ:BQ,'Headcount Input'!$B:$B,$B10,'Headcount Input'!$D:$D,"Employee")*$C$5)</f>
        <v>27374.15625</v>
      </c>
      <c r="BE10" s="647">
        <f>SUMIFS('Headcount Input'!BR:BR,'Headcount Input'!$B:$B,$B10)+(SUMIFS('Headcount Input'!BR:BR,'Headcount Input'!$B:$B,$B10,'Headcount Input'!$D:$D,"Employee")*$C$5)</f>
        <v>27374.15625</v>
      </c>
      <c r="BF10" s="647">
        <f>SUMIFS('Headcount Input'!BS:BS,'Headcount Input'!$B:$B,$B10)+(SUMIFS('Headcount Input'!BS:BS,'Headcount Input'!$B:$B,$B10,'Headcount Input'!$D:$D,"Employee")*$C$5)</f>
        <v>27374.15625</v>
      </c>
      <c r="BG10" s="647">
        <f>SUMIFS('Headcount Input'!BT:BT,'Headcount Input'!$B:$B,$B10)+(SUMIFS('Headcount Input'!BT:BT,'Headcount Input'!$B:$B,$B10,'Headcount Input'!$D:$D,"Employee")*$C$5)</f>
        <v>27374.15625</v>
      </c>
      <c r="BH10" s="647">
        <f>SUMIFS('Headcount Input'!BU:BU,'Headcount Input'!$B:$B,$B10)+(SUMIFS('Headcount Input'!BU:BU,'Headcount Input'!$B:$B,$B10,'Headcount Input'!$D:$D,"Employee")*$C$5)</f>
        <v>27374.15625</v>
      </c>
      <c r="BI10" s="647">
        <f>SUMIFS('Headcount Input'!BV:BV,'Headcount Input'!$B:$B,$B10)+(SUMIFS('Headcount Input'!BV:BV,'Headcount Input'!$B:$B,$B10,'Headcount Input'!$D:$D,"Employee")*$C$5)</f>
        <v>27374.15625</v>
      </c>
      <c r="BJ10" s="647">
        <f>SUMIFS('Headcount Input'!BW:BW,'Headcount Input'!$B:$B,$B10)+(SUMIFS('Headcount Input'!BW:BW,'Headcount Input'!$B:$B,$B10,'Headcount Input'!$D:$D,"Employee")*$C$5)</f>
        <v>27374.15625</v>
      </c>
      <c r="BK10" s="647">
        <f>SUMIFS('Headcount Input'!BX:BX,'Headcount Input'!$B:$B,$B10)+(SUMIFS('Headcount Input'!BX:BX,'Headcount Input'!$B:$B,$B10,'Headcount Input'!$D:$D,"Employee")*$C$5)</f>
        <v>27374.15625</v>
      </c>
      <c r="BL10" s="647">
        <f>SUMIFS('Headcount Input'!BY:BY,'Headcount Input'!$B:$B,$B10)+(SUMIFS('Headcount Input'!BY:BY,'Headcount Input'!$B:$B,$B10,'Headcount Input'!$D:$D,"Employee")*$C$5)</f>
        <v>28742.864062500001</v>
      </c>
      <c r="BM10" s="647">
        <f>SUMIFS('Headcount Input'!BZ:BZ,'Headcount Input'!$B:$B,$B10)+(SUMIFS('Headcount Input'!BZ:BZ,'Headcount Input'!$B:$B,$B10,'Headcount Input'!$D:$D,"Employee")*$C$5)</f>
        <v>28742.864062500001</v>
      </c>
      <c r="BN10" s="647">
        <f>SUMIFS('Headcount Input'!CA:CA,'Headcount Input'!$B:$B,$B10)+(SUMIFS('Headcount Input'!CA:CA,'Headcount Input'!$B:$B,$B10,'Headcount Input'!$D:$D,"Employee")*$C$5)</f>
        <v>28742.864062500001</v>
      </c>
      <c r="BO10" s="647">
        <f>SUMIFS('Headcount Input'!CB:CB,'Headcount Input'!$B:$B,$B10)+(SUMIFS('Headcount Input'!CB:CB,'Headcount Input'!$B:$B,$B10,'Headcount Input'!$D:$D,"Employee")*$C$5)</f>
        <v>28742.864062500001</v>
      </c>
      <c r="BP10" s="647">
        <f>SUMIFS('Headcount Input'!CC:CC,'Headcount Input'!$B:$B,$B10)+(SUMIFS('Headcount Input'!CC:CC,'Headcount Input'!$B:$B,$B10,'Headcount Input'!$D:$D,"Employee")*$C$5)</f>
        <v>28742.864062500001</v>
      </c>
      <c r="BQ10" s="647">
        <f>SUMIFS('Headcount Input'!CD:CD,'Headcount Input'!$B:$B,$B10)+(SUMIFS('Headcount Input'!CD:CD,'Headcount Input'!$B:$B,$B10,'Headcount Input'!$D:$D,"Employee")*$C$5)</f>
        <v>28742.864062500001</v>
      </c>
      <c r="BR10" s="647">
        <f>SUMIFS('Headcount Input'!CE:CE,'Headcount Input'!$B:$B,$B10)+(SUMIFS('Headcount Input'!CE:CE,'Headcount Input'!$B:$B,$B10,'Headcount Input'!$D:$D,"Employee")*$C$5)</f>
        <v>28742.864062500001</v>
      </c>
      <c r="BS10" s="647">
        <f>SUMIFS('Headcount Input'!CF:CF,'Headcount Input'!$B:$B,$B10)+(SUMIFS('Headcount Input'!CF:CF,'Headcount Input'!$B:$B,$B10,'Headcount Input'!$D:$D,"Employee")*$C$5)</f>
        <v>28742.864062500001</v>
      </c>
      <c r="BT10" s="647">
        <f>SUMIFS('Headcount Input'!CG:CG,'Headcount Input'!$B:$B,$B10)+(SUMIFS('Headcount Input'!CG:CG,'Headcount Input'!$B:$B,$B10,'Headcount Input'!$D:$D,"Employee")*$C$5)</f>
        <v>28742.864062500001</v>
      </c>
      <c r="BU10" s="647">
        <f>SUMIFS('Headcount Input'!CH:CH,'Headcount Input'!$B:$B,$B10)+(SUMIFS('Headcount Input'!CH:CH,'Headcount Input'!$B:$B,$B10,'Headcount Input'!$D:$D,"Employee")*$C$5)</f>
        <v>28742.864062500001</v>
      </c>
      <c r="BV10" s="647">
        <f>SUMIFS('Headcount Input'!CI:CI,'Headcount Input'!$B:$B,$B10)+(SUMIFS('Headcount Input'!CI:CI,'Headcount Input'!$B:$B,$B10,'Headcount Input'!$D:$D,"Employee")*$C$5)</f>
        <v>28742.864062500001</v>
      </c>
      <c r="BW10" s="647">
        <f>SUMIFS('Headcount Input'!CJ:CJ,'Headcount Input'!$B:$B,$B10)+(SUMIFS('Headcount Input'!CJ:CJ,'Headcount Input'!$B:$B,$B10,'Headcount Input'!$D:$D,"Employee")*$C$5)</f>
        <v>28742.864062500001</v>
      </c>
      <c r="BX10" s="648"/>
      <c r="BY10" s="648"/>
    </row>
    <row r="11" spans="2:77" hidden="1" outlineLevel="1" x14ac:dyDescent="0.3">
      <c r="B11" s="516" t="s">
        <v>339</v>
      </c>
      <c r="C11" s="516" t="s">
        <v>338</v>
      </c>
      <c r="D11" s="647">
        <f>SUMIFS('Headcount Input'!Q:Q,'Headcount Input'!$B:$B,$B11)+(SUMIFS('Headcount Input'!Q:Q,'Headcount Input'!$B:$B,$B11,'Headcount Input'!$D:$D,"Employee")*$C$5)</f>
        <v>4720</v>
      </c>
      <c r="E11" s="647">
        <f>SUMIFS('Headcount Input'!R:R,'Headcount Input'!$B:$B,$B11)+(SUMIFS('Headcount Input'!R:R,'Headcount Input'!$B:$B,$B11,'Headcount Input'!$D:$D,"Employee")*$C$5)</f>
        <v>4720</v>
      </c>
      <c r="F11" s="647">
        <f>SUMIFS('Headcount Input'!S:S,'Headcount Input'!$B:$B,$B11)+(SUMIFS('Headcount Input'!S:S,'Headcount Input'!$B:$B,$B11,'Headcount Input'!$D:$D,"Employee")*$C$5)</f>
        <v>4720</v>
      </c>
      <c r="G11" s="647">
        <f>SUMIFS('Headcount Input'!T:T,'Headcount Input'!$B:$B,$B11)+(SUMIFS('Headcount Input'!T:T,'Headcount Input'!$B:$B,$B11,'Headcount Input'!$D:$D,"Employee")*$C$5)</f>
        <v>4720</v>
      </c>
      <c r="H11" s="647">
        <f>SUMIFS('Headcount Input'!U:U,'Headcount Input'!$B:$B,$B11)+(SUMIFS('Headcount Input'!U:U,'Headcount Input'!$B:$B,$B11,'Headcount Input'!$D:$D,"Employee")*$C$5)</f>
        <v>4720</v>
      </c>
      <c r="I11" s="647">
        <f>SUMIFS('Headcount Input'!V:V,'Headcount Input'!$B:$B,$B11)+(SUMIFS('Headcount Input'!V:V,'Headcount Input'!$B:$B,$B11,'Headcount Input'!$D:$D,"Employee")*$C$5)</f>
        <v>4720</v>
      </c>
      <c r="J11" s="647">
        <f>SUMIFS('Headcount Input'!W:W,'Headcount Input'!$B:$B,$B11)+(SUMIFS('Headcount Input'!W:W,'Headcount Input'!$B:$B,$B11,'Headcount Input'!$D:$D,"Employee")*$C$5)</f>
        <v>4720</v>
      </c>
      <c r="K11" s="647">
        <f>SUMIFS('Headcount Input'!X:X,'Headcount Input'!$B:$B,$B11)+(SUMIFS('Headcount Input'!X:X,'Headcount Input'!$B:$B,$B11,'Headcount Input'!$D:$D,"Employee")*$C$5)</f>
        <v>4720</v>
      </c>
      <c r="L11" s="647">
        <f>SUMIFS('Headcount Input'!Y:Y,'Headcount Input'!$B:$B,$B11)+(SUMIFS('Headcount Input'!Y:Y,'Headcount Input'!$B:$B,$B11,'Headcount Input'!$D:$D,"Employee")*$C$5)</f>
        <v>6924.022988505747</v>
      </c>
      <c r="M11" s="647">
        <f>SUMIFS('Headcount Input'!Z:Z,'Headcount Input'!$B:$B,$B11)+(SUMIFS('Headcount Input'!Z:Z,'Headcount Input'!$B:$B,$B11,'Headcount Input'!$D:$D,"Employee")*$C$5)</f>
        <v>9636.6666666666679</v>
      </c>
      <c r="N11" s="647">
        <f>SUMIFS('Headcount Input'!AA:AA,'Headcount Input'!$B:$B,$B11)+(SUMIFS('Headcount Input'!AA:AA,'Headcount Input'!$B:$B,$B11,'Headcount Input'!$D:$D,"Employee")*$C$5)</f>
        <v>9636.6666666666679</v>
      </c>
      <c r="O11" s="647">
        <f>SUMIFS('Headcount Input'!AB:AB,'Headcount Input'!$B:$B,$B11)+(SUMIFS('Headcount Input'!AB:AB,'Headcount Input'!$B:$B,$B11,'Headcount Input'!$D:$D,"Employee")*$C$5)</f>
        <v>9636.6666666666679</v>
      </c>
      <c r="P11" s="647">
        <f>SUMIFS('Headcount Input'!AC:AC,'Headcount Input'!$B:$B,$B11)+(SUMIFS('Headcount Input'!AC:AC,'Headcount Input'!$B:$B,$B11,'Headcount Input'!$D:$D,"Employee")*$C$5)</f>
        <v>9931.6666666666679</v>
      </c>
      <c r="Q11" s="647">
        <f>SUMIFS('Headcount Input'!AD:AD,'Headcount Input'!$B:$B,$B11)+(SUMIFS('Headcount Input'!AD:AD,'Headcount Input'!$B:$B,$B11,'Headcount Input'!$D:$D,"Employee")*$C$5)</f>
        <v>9931.6666666666679</v>
      </c>
      <c r="R11" s="647">
        <f>SUMIFS('Headcount Input'!AE:AE,'Headcount Input'!$B:$B,$B11)+(SUMIFS('Headcount Input'!AE:AE,'Headcount Input'!$B:$B,$B11,'Headcount Input'!$D:$D,"Employee")*$C$5)</f>
        <v>9931.6666666666679</v>
      </c>
      <c r="S11" s="647">
        <f>SUMIFS('Headcount Input'!AF:AF,'Headcount Input'!$B:$B,$B11)+(SUMIFS('Headcount Input'!AF:AF,'Headcount Input'!$B:$B,$B11,'Headcount Input'!$D:$D,"Employee")*$C$5)</f>
        <v>9931.6666666666679</v>
      </c>
      <c r="T11" s="647">
        <f>SUMIFS('Headcount Input'!AG:AG,'Headcount Input'!$B:$B,$B11)+(SUMIFS('Headcount Input'!AG:AG,'Headcount Input'!$B:$B,$B11,'Headcount Input'!$D:$D,"Employee")*$C$5)</f>
        <v>9931.6666666666679</v>
      </c>
      <c r="U11" s="647">
        <f>SUMIFS('Headcount Input'!AH:AH,'Headcount Input'!$B:$B,$B11)+(SUMIFS('Headcount Input'!AH:AH,'Headcount Input'!$B:$B,$B11,'Headcount Input'!$D:$D,"Employee")*$C$5)</f>
        <v>9931.6666666666679</v>
      </c>
      <c r="V11" s="647">
        <f>SUMIFS('Headcount Input'!AI:AI,'Headcount Input'!$B:$B,$B11)+(SUMIFS('Headcount Input'!AI:AI,'Headcount Input'!$B:$B,$B11,'Headcount Input'!$D:$D,"Employee")*$C$5)</f>
        <v>9931.6666666666679</v>
      </c>
      <c r="W11" s="647">
        <f>SUMIFS('Headcount Input'!AJ:AJ,'Headcount Input'!$B:$B,$B11)+(SUMIFS('Headcount Input'!AJ:AJ,'Headcount Input'!$B:$B,$B11,'Headcount Input'!$D:$D,"Employee")*$C$5)</f>
        <v>9931.6666666666679</v>
      </c>
      <c r="X11" s="647">
        <f>SUMIFS('Headcount Input'!AK:AK,'Headcount Input'!$B:$B,$B11)+(SUMIFS('Headcount Input'!AK:AK,'Headcount Input'!$B:$B,$B11,'Headcount Input'!$D:$D,"Employee")*$C$5)</f>
        <v>9931.6666666666679</v>
      </c>
      <c r="Y11" s="647">
        <f>SUMIFS('Headcount Input'!AL:AL,'Headcount Input'!$B:$B,$B11)+(SUMIFS('Headcount Input'!AL:AL,'Headcount Input'!$B:$B,$B11,'Headcount Input'!$D:$D,"Employee")*$C$5)</f>
        <v>9931.6666666666679</v>
      </c>
      <c r="Z11" s="647">
        <f>SUMIFS('Headcount Input'!AM:AM,'Headcount Input'!$B:$B,$B11)+(SUMIFS('Headcount Input'!AM:AM,'Headcount Input'!$B:$B,$B11,'Headcount Input'!$D:$D,"Employee")*$C$5)</f>
        <v>9931.6666666666679</v>
      </c>
      <c r="AA11" s="647">
        <f>SUMIFS('Headcount Input'!AN:AN,'Headcount Input'!$B:$B,$B11)+(SUMIFS('Headcount Input'!AN:AN,'Headcount Input'!$B:$B,$B11,'Headcount Input'!$D:$D,"Employee")*$C$5)</f>
        <v>9931.6666666666679</v>
      </c>
      <c r="AB11" s="647">
        <f>SUMIFS('Headcount Input'!AO:AO,'Headcount Input'!$B:$B,$B11)+(SUMIFS('Headcount Input'!AO:AO,'Headcount Input'!$B:$B,$B11,'Headcount Input'!$D:$D,"Employee")*$C$5)</f>
        <v>10428.25</v>
      </c>
      <c r="AC11" s="647">
        <f>SUMIFS('Headcount Input'!AP:AP,'Headcount Input'!$B:$B,$B11)+(SUMIFS('Headcount Input'!AP:AP,'Headcount Input'!$B:$B,$B11,'Headcount Input'!$D:$D,"Employee")*$C$5)</f>
        <v>10428.25</v>
      </c>
      <c r="AD11" s="647">
        <f>SUMIFS('Headcount Input'!AQ:AQ,'Headcount Input'!$B:$B,$B11)+(SUMIFS('Headcount Input'!AQ:AQ,'Headcount Input'!$B:$B,$B11,'Headcount Input'!$D:$D,"Employee")*$C$5)</f>
        <v>10428.25</v>
      </c>
      <c r="AE11" s="647">
        <f>SUMIFS('Headcount Input'!AR:AR,'Headcount Input'!$B:$B,$B11)+(SUMIFS('Headcount Input'!AR:AR,'Headcount Input'!$B:$B,$B11,'Headcount Input'!$D:$D,"Employee")*$C$5)</f>
        <v>15344.916666666668</v>
      </c>
      <c r="AF11" s="647">
        <f>SUMIFS('Headcount Input'!AS:AS,'Headcount Input'!$B:$B,$B11)+(SUMIFS('Headcount Input'!AS:AS,'Headcount Input'!$B:$B,$B11,'Headcount Input'!$D:$D,"Employee")*$C$5)</f>
        <v>15344.916666666668</v>
      </c>
      <c r="AG11" s="647">
        <f>SUMIFS('Headcount Input'!AT:AT,'Headcount Input'!$B:$B,$B11)+(SUMIFS('Headcount Input'!AT:AT,'Headcount Input'!$B:$B,$B11,'Headcount Input'!$D:$D,"Employee")*$C$5)</f>
        <v>15344.916666666668</v>
      </c>
      <c r="AH11" s="647">
        <f>SUMIFS('Headcount Input'!AU:AU,'Headcount Input'!$B:$B,$B11)+(SUMIFS('Headcount Input'!AU:AU,'Headcount Input'!$B:$B,$B11,'Headcount Input'!$D:$D,"Employee")*$C$5)</f>
        <v>15344.916666666668</v>
      </c>
      <c r="AI11" s="647">
        <f>SUMIFS('Headcount Input'!AV:AV,'Headcount Input'!$B:$B,$B11)+(SUMIFS('Headcount Input'!AV:AV,'Headcount Input'!$B:$B,$B11,'Headcount Input'!$D:$D,"Employee")*$C$5)</f>
        <v>15344.916666666668</v>
      </c>
      <c r="AJ11" s="647">
        <f>SUMIFS('Headcount Input'!AW:AW,'Headcount Input'!$B:$B,$B11)+(SUMIFS('Headcount Input'!AW:AW,'Headcount Input'!$B:$B,$B11,'Headcount Input'!$D:$D,"Employee")*$C$5)</f>
        <v>15344.916666666668</v>
      </c>
      <c r="AK11" s="647">
        <f>SUMIFS('Headcount Input'!AX:AX,'Headcount Input'!$B:$B,$B11)+(SUMIFS('Headcount Input'!AX:AX,'Headcount Input'!$B:$B,$B11,'Headcount Input'!$D:$D,"Employee")*$C$5)</f>
        <v>15344.916666666668</v>
      </c>
      <c r="AL11" s="647">
        <f>SUMIFS('Headcount Input'!AY:AY,'Headcount Input'!$B:$B,$B11)+(SUMIFS('Headcount Input'!AY:AY,'Headcount Input'!$B:$B,$B11,'Headcount Input'!$D:$D,"Employee")*$C$5)</f>
        <v>15344.916666666668</v>
      </c>
      <c r="AM11" s="647">
        <f>SUMIFS('Headcount Input'!AZ:AZ,'Headcount Input'!$B:$B,$B11)+(SUMIFS('Headcount Input'!AZ:AZ,'Headcount Input'!$B:$B,$B11,'Headcount Input'!$D:$D,"Employee")*$C$5)</f>
        <v>15344.916666666668</v>
      </c>
      <c r="AN11" s="647">
        <f>SUMIFS('Headcount Input'!BA:BA,'Headcount Input'!$B:$B,$B11)+(SUMIFS('Headcount Input'!BA:BA,'Headcount Input'!$B:$B,$B11,'Headcount Input'!$D:$D,"Employee")*$C$5)</f>
        <v>16112.1625</v>
      </c>
      <c r="AO11" s="647">
        <f>SUMIFS('Headcount Input'!BB:BB,'Headcount Input'!$B:$B,$B11)+(SUMIFS('Headcount Input'!BB:BB,'Headcount Input'!$B:$B,$B11,'Headcount Input'!$D:$D,"Employee")*$C$5)</f>
        <v>16112.1625</v>
      </c>
      <c r="AP11" s="647">
        <f>SUMIFS('Headcount Input'!BC:BC,'Headcount Input'!$B:$B,$B11)+(SUMIFS('Headcount Input'!BC:BC,'Headcount Input'!$B:$B,$B11,'Headcount Input'!$D:$D,"Employee")*$C$5)</f>
        <v>16112.1625</v>
      </c>
      <c r="AQ11" s="647">
        <f>SUMIFS('Headcount Input'!BD:BD,'Headcount Input'!$B:$B,$B11)+(SUMIFS('Headcount Input'!BD:BD,'Headcount Input'!$B:$B,$B11,'Headcount Input'!$D:$D,"Employee")*$C$5)</f>
        <v>16112.1625</v>
      </c>
      <c r="AR11" s="647">
        <f>SUMIFS('Headcount Input'!BE:BE,'Headcount Input'!$B:$B,$B11)+(SUMIFS('Headcount Input'!BE:BE,'Headcount Input'!$B:$B,$B11,'Headcount Input'!$D:$D,"Employee")*$C$5)</f>
        <v>16112.1625</v>
      </c>
      <c r="AS11" s="647">
        <f>SUMIFS('Headcount Input'!BF:BF,'Headcount Input'!$B:$B,$B11)+(SUMIFS('Headcount Input'!BF:BF,'Headcount Input'!$B:$B,$B11,'Headcount Input'!$D:$D,"Employee")*$C$5)</f>
        <v>16112.1625</v>
      </c>
      <c r="AT11" s="647">
        <f>SUMIFS('Headcount Input'!BG:BG,'Headcount Input'!$B:$B,$B11)+(SUMIFS('Headcount Input'!BG:BG,'Headcount Input'!$B:$B,$B11,'Headcount Input'!$D:$D,"Employee")*$C$5)</f>
        <v>16112.1625</v>
      </c>
      <c r="AU11" s="647">
        <f>SUMIFS('Headcount Input'!BH:BH,'Headcount Input'!$B:$B,$B11)+(SUMIFS('Headcount Input'!BH:BH,'Headcount Input'!$B:$B,$B11,'Headcount Input'!$D:$D,"Employee")*$C$5)</f>
        <v>16112.1625</v>
      </c>
      <c r="AV11" s="647">
        <f>SUMIFS('Headcount Input'!BI:BI,'Headcount Input'!$B:$B,$B11)+(SUMIFS('Headcount Input'!BI:BI,'Headcount Input'!$B:$B,$B11,'Headcount Input'!$D:$D,"Employee")*$C$5)</f>
        <v>16112.1625</v>
      </c>
      <c r="AW11" s="647">
        <f>SUMIFS('Headcount Input'!BJ:BJ,'Headcount Input'!$B:$B,$B11)+(SUMIFS('Headcount Input'!BJ:BJ,'Headcount Input'!$B:$B,$B11,'Headcount Input'!$D:$D,"Employee")*$C$5)</f>
        <v>16112.1625</v>
      </c>
      <c r="AX11" s="647">
        <f>SUMIFS('Headcount Input'!BK:BK,'Headcount Input'!$B:$B,$B11)+(SUMIFS('Headcount Input'!BK:BK,'Headcount Input'!$B:$B,$B11,'Headcount Input'!$D:$D,"Employee")*$C$5)</f>
        <v>16112.1625</v>
      </c>
      <c r="AY11" s="647">
        <f>SUMIFS('Headcount Input'!BL:BL,'Headcount Input'!$B:$B,$B11)+(SUMIFS('Headcount Input'!BL:BL,'Headcount Input'!$B:$B,$B11,'Headcount Input'!$D:$D,"Employee")*$C$5)</f>
        <v>16112.1625</v>
      </c>
      <c r="AZ11" s="647">
        <f>SUMIFS('Headcount Input'!BM:BM,'Headcount Input'!$B:$B,$B11)+(SUMIFS('Headcount Input'!BM:BM,'Headcount Input'!$B:$B,$B11,'Headcount Input'!$D:$D,"Employee")*$C$5)</f>
        <v>16917.770625000001</v>
      </c>
      <c r="BA11" s="647">
        <f>SUMIFS('Headcount Input'!BN:BN,'Headcount Input'!$B:$B,$B11)+(SUMIFS('Headcount Input'!BN:BN,'Headcount Input'!$B:$B,$B11,'Headcount Input'!$D:$D,"Employee")*$C$5)</f>
        <v>16917.770625000001</v>
      </c>
      <c r="BB11" s="647">
        <f>SUMIFS('Headcount Input'!BO:BO,'Headcount Input'!$B:$B,$B11)+(SUMIFS('Headcount Input'!BO:BO,'Headcount Input'!$B:$B,$B11,'Headcount Input'!$D:$D,"Employee")*$C$5)</f>
        <v>16917.770625000001</v>
      </c>
      <c r="BC11" s="647">
        <f>SUMIFS('Headcount Input'!BP:BP,'Headcount Input'!$B:$B,$B11)+(SUMIFS('Headcount Input'!BP:BP,'Headcount Input'!$B:$B,$B11,'Headcount Input'!$D:$D,"Employee")*$C$5)</f>
        <v>16917.770625000001</v>
      </c>
      <c r="BD11" s="647">
        <f>SUMIFS('Headcount Input'!BQ:BQ,'Headcount Input'!$B:$B,$B11)+(SUMIFS('Headcount Input'!BQ:BQ,'Headcount Input'!$B:$B,$B11,'Headcount Input'!$D:$D,"Employee")*$C$5)</f>
        <v>16917.770625000001</v>
      </c>
      <c r="BE11" s="647">
        <f>SUMIFS('Headcount Input'!BR:BR,'Headcount Input'!$B:$B,$B11)+(SUMIFS('Headcount Input'!BR:BR,'Headcount Input'!$B:$B,$B11,'Headcount Input'!$D:$D,"Employee")*$C$5)</f>
        <v>16917.770625000001</v>
      </c>
      <c r="BF11" s="647">
        <f>SUMIFS('Headcount Input'!BS:BS,'Headcount Input'!$B:$B,$B11)+(SUMIFS('Headcount Input'!BS:BS,'Headcount Input'!$B:$B,$B11,'Headcount Input'!$D:$D,"Employee")*$C$5)</f>
        <v>16917.770625000001</v>
      </c>
      <c r="BG11" s="647">
        <f>SUMIFS('Headcount Input'!BT:BT,'Headcount Input'!$B:$B,$B11)+(SUMIFS('Headcount Input'!BT:BT,'Headcount Input'!$B:$B,$B11,'Headcount Input'!$D:$D,"Employee")*$C$5)</f>
        <v>16917.770625000001</v>
      </c>
      <c r="BH11" s="647">
        <f>SUMIFS('Headcount Input'!BU:BU,'Headcount Input'!$B:$B,$B11)+(SUMIFS('Headcount Input'!BU:BU,'Headcount Input'!$B:$B,$B11,'Headcount Input'!$D:$D,"Employee")*$C$5)</f>
        <v>16917.770625000001</v>
      </c>
      <c r="BI11" s="647">
        <f>SUMIFS('Headcount Input'!BV:BV,'Headcount Input'!$B:$B,$B11)+(SUMIFS('Headcount Input'!BV:BV,'Headcount Input'!$B:$B,$B11,'Headcount Input'!$D:$D,"Employee")*$C$5)</f>
        <v>16917.770625000001</v>
      </c>
      <c r="BJ11" s="647">
        <f>SUMIFS('Headcount Input'!BW:BW,'Headcount Input'!$B:$B,$B11)+(SUMIFS('Headcount Input'!BW:BW,'Headcount Input'!$B:$B,$B11,'Headcount Input'!$D:$D,"Employee")*$C$5)</f>
        <v>16917.770625000001</v>
      </c>
      <c r="BK11" s="647">
        <f>SUMIFS('Headcount Input'!BX:BX,'Headcount Input'!$B:$B,$B11)+(SUMIFS('Headcount Input'!BX:BX,'Headcount Input'!$B:$B,$B11,'Headcount Input'!$D:$D,"Employee")*$C$5)</f>
        <v>16917.770625000001</v>
      </c>
      <c r="BL11" s="647">
        <f>SUMIFS('Headcount Input'!BY:BY,'Headcount Input'!$B:$B,$B11)+(SUMIFS('Headcount Input'!BY:BY,'Headcount Input'!$B:$B,$B11,'Headcount Input'!$D:$D,"Employee")*$C$5)</f>
        <v>17763.65915625</v>
      </c>
      <c r="BM11" s="647">
        <f>SUMIFS('Headcount Input'!BZ:BZ,'Headcount Input'!$B:$B,$B11)+(SUMIFS('Headcount Input'!BZ:BZ,'Headcount Input'!$B:$B,$B11,'Headcount Input'!$D:$D,"Employee")*$C$5)</f>
        <v>17763.65915625</v>
      </c>
      <c r="BN11" s="647">
        <f>SUMIFS('Headcount Input'!CA:CA,'Headcount Input'!$B:$B,$B11)+(SUMIFS('Headcount Input'!CA:CA,'Headcount Input'!$B:$B,$B11,'Headcount Input'!$D:$D,"Employee")*$C$5)</f>
        <v>17763.65915625</v>
      </c>
      <c r="BO11" s="647">
        <f>SUMIFS('Headcount Input'!CB:CB,'Headcount Input'!$B:$B,$B11)+(SUMIFS('Headcount Input'!CB:CB,'Headcount Input'!$B:$B,$B11,'Headcount Input'!$D:$D,"Employee")*$C$5)</f>
        <v>17763.65915625</v>
      </c>
      <c r="BP11" s="647">
        <f>SUMIFS('Headcount Input'!CC:CC,'Headcount Input'!$B:$B,$B11)+(SUMIFS('Headcount Input'!CC:CC,'Headcount Input'!$B:$B,$B11,'Headcount Input'!$D:$D,"Employee")*$C$5)</f>
        <v>17763.65915625</v>
      </c>
      <c r="BQ11" s="647">
        <f>SUMIFS('Headcount Input'!CD:CD,'Headcount Input'!$B:$B,$B11)+(SUMIFS('Headcount Input'!CD:CD,'Headcount Input'!$B:$B,$B11,'Headcount Input'!$D:$D,"Employee")*$C$5)</f>
        <v>17763.65915625</v>
      </c>
      <c r="BR11" s="647">
        <f>SUMIFS('Headcount Input'!CE:CE,'Headcount Input'!$B:$B,$B11)+(SUMIFS('Headcount Input'!CE:CE,'Headcount Input'!$B:$B,$B11,'Headcount Input'!$D:$D,"Employee")*$C$5)</f>
        <v>17763.65915625</v>
      </c>
      <c r="BS11" s="647">
        <f>SUMIFS('Headcount Input'!CF:CF,'Headcount Input'!$B:$B,$B11)+(SUMIFS('Headcount Input'!CF:CF,'Headcount Input'!$B:$B,$B11,'Headcount Input'!$D:$D,"Employee")*$C$5)</f>
        <v>17763.65915625</v>
      </c>
      <c r="BT11" s="647">
        <f>SUMIFS('Headcount Input'!CG:CG,'Headcount Input'!$B:$B,$B11)+(SUMIFS('Headcount Input'!CG:CG,'Headcount Input'!$B:$B,$B11,'Headcount Input'!$D:$D,"Employee")*$C$5)</f>
        <v>17763.65915625</v>
      </c>
      <c r="BU11" s="647">
        <f>SUMIFS('Headcount Input'!CH:CH,'Headcount Input'!$B:$B,$B11)+(SUMIFS('Headcount Input'!CH:CH,'Headcount Input'!$B:$B,$B11,'Headcount Input'!$D:$D,"Employee")*$C$5)</f>
        <v>17763.65915625</v>
      </c>
      <c r="BV11" s="647">
        <f>SUMIFS('Headcount Input'!CI:CI,'Headcount Input'!$B:$B,$B11)+(SUMIFS('Headcount Input'!CI:CI,'Headcount Input'!$B:$B,$B11,'Headcount Input'!$D:$D,"Employee")*$C$5)</f>
        <v>17763.65915625</v>
      </c>
      <c r="BW11" s="647">
        <f>SUMIFS('Headcount Input'!CJ:CJ,'Headcount Input'!$B:$B,$B11)+(SUMIFS('Headcount Input'!CJ:CJ,'Headcount Input'!$B:$B,$B11,'Headcount Input'!$D:$D,"Employee")*$C$5)</f>
        <v>17763.65915625</v>
      </c>
      <c r="BX11" s="648"/>
      <c r="BY11" s="648"/>
    </row>
    <row r="12" spans="2:77" hidden="1" outlineLevel="1" x14ac:dyDescent="0.3">
      <c r="B12" s="516" t="s">
        <v>340</v>
      </c>
      <c r="C12" s="516" t="s">
        <v>338</v>
      </c>
      <c r="D12" s="647">
        <f>SUMIFS('Headcount Input'!Q:Q,'Headcount Input'!$B:$B,$B12)+(SUMIFS('Headcount Input'!Q:Q,'Headcount Input'!$B:$B,$B12,'Headcount Input'!$D:$D,"Employee")*$C$5)</f>
        <v>0</v>
      </c>
      <c r="E12" s="647">
        <f>SUMIFS('Headcount Input'!R:R,'Headcount Input'!$B:$B,$B12)+(SUMIFS('Headcount Input'!R:R,'Headcount Input'!$B:$B,$B12,'Headcount Input'!$D:$D,"Employee")*$C$5)</f>
        <v>0</v>
      </c>
      <c r="F12" s="647">
        <f>SUMIFS('Headcount Input'!S:S,'Headcount Input'!$B:$B,$B12)+(SUMIFS('Headcount Input'!S:S,'Headcount Input'!$B:$B,$B12,'Headcount Input'!$D:$D,"Employee")*$C$5)</f>
        <v>0</v>
      </c>
      <c r="G12" s="647">
        <f>SUMIFS('Headcount Input'!T:T,'Headcount Input'!$B:$B,$B12)+(SUMIFS('Headcount Input'!T:T,'Headcount Input'!$B:$B,$B12,'Headcount Input'!$D:$D,"Employee")*$C$5)</f>
        <v>0</v>
      </c>
      <c r="H12" s="647">
        <f>SUMIFS('Headcount Input'!U:U,'Headcount Input'!$B:$B,$B12)+(SUMIFS('Headcount Input'!U:U,'Headcount Input'!$B:$B,$B12,'Headcount Input'!$D:$D,"Employee")*$C$5)</f>
        <v>0</v>
      </c>
      <c r="I12" s="647">
        <f>SUMIFS('Headcount Input'!V:V,'Headcount Input'!$B:$B,$B12)+(SUMIFS('Headcount Input'!V:V,'Headcount Input'!$B:$B,$B12,'Headcount Input'!$D:$D,"Employee")*$C$5)</f>
        <v>0</v>
      </c>
      <c r="J12" s="647">
        <f>SUMIFS('Headcount Input'!W:W,'Headcount Input'!$B:$B,$B12)+(SUMIFS('Headcount Input'!W:W,'Headcount Input'!$B:$B,$B12,'Headcount Input'!$D:$D,"Employee")*$C$5)</f>
        <v>0</v>
      </c>
      <c r="K12" s="647">
        <f>SUMIFS('Headcount Input'!X:X,'Headcount Input'!$B:$B,$B12)+(SUMIFS('Headcount Input'!X:X,'Headcount Input'!$B:$B,$B12,'Headcount Input'!$D:$D,"Employee")*$C$5)</f>
        <v>0</v>
      </c>
      <c r="L12" s="647">
        <f>SUMIFS('Headcount Input'!Y:Y,'Headcount Input'!$B:$B,$B12)+(SUMIFS('Headcount Input'!Y:Y,'Headcount Input'!$B:$B,$B12,'Headcount Input'!$D:$D,"Employee")*$C$5)</f>
        <v>0</v>
      </c>
      <c r="M12" s="647">
        <f>SUMIFS('Headcount Input'!Z:Z,'Headcount Input'!$B:$B,$B12)+(SUMIFS('Headcount Input'!Z:Z,'Headcount Input'!$B:$B,$B12,'Headcount Input'!$D:$D,"Employee")*$C$5)</f>
        <v>0</v>
      </c>
      <c r="N12" s="647">
        <f>SUMIFS('Headcount Input'!AA:AA,'Headcount Input'!$B:$B,$B12)+(SUMIFS('Headcount Input'!AA:AA,'Headcount Input'!$B:$B,$B12,'Headcount Input'!$D:$D,"Employee")*$C$5)</f>
        <v>0</v>
      </c>
      <c r="O12" s="647">
        <f>SUMIFS('Headcount Input'!AB:AB,'Headcount Input'!$B:$B,$B12)+(SUMIFS('Headcount Input'!AB:AB,'Headcount Input'!$B:$B,$B12,'Headcount Input'!$D:$D,"Employee")*$C$5)</f>
        <v>0</v>
      </c>
      <c r="P12" s="647">
        <f>SUMIFS('Headcount Input'!AC:AC,'Headcount Input'!$B:$B,$B12)+(SUMIFS('Headcount Input'!AC:AC,'Headcount Input'!$B:$B,$B12,'Headcount Input'!$D:$D,"Employee")*$C$5)</f>
        <v>0</v>
      </c>
      <c r="Q12" s="647">
        <f>SUMIFS('Headcount Input'!AD:AD,'Headcount Input'!$B:$B,$B12)+(SUMIFS('Headcount Input'!AD:AD,'Headcount Input'!$B:$B,$B12,'Headcount Input'!$D:$D,"Employee")*$C$5)</f>
        <v>0</v>
      </c>
      <c r="R12" s="647">
        <f>SUMIFS('Headcount Input'!AE:AE,'Headcount Input'!$B:$B,$B12)+(SUMIFS('Headcount Input'!AE:AE,'Headcount Input'!$B:$B,$B12,'Headcount Input'!$D:$D,"Employee")*$C$5)</f>
        <v>0</v>
      </c>
      <c r="S12" s="647">
        <f>SUMIFS('Headcount Input'!AF:AF,'Headcount Input'!$B:$B,$B12)+(SUMIFS('Headcount Input'!AF:AF,'Headcount Input'!$B:$B,$B12,'Headcount Input'!$D:$D,"Employee")*$C$5)</f>
        <v>0</v>
      </c>
      <c r="T12" s="647">
        <f>SUMIFS('Headcount Input'!AG:AG,'Headcount Input'!$B:$B,$B12)+(SUMIFS('Headcount Input'!AG:AG,'Headcount Input'!$B:$B,$B12,'Headcount Input'!$D:$D,"Employee")*$C$5)</f>
        <v>0</v>
      </c>
      <c r="U12" s="647">
        <f>SUMIFS('Headcount Input'!AH:AH,'Headcount Input'!$B:$B,$B12)+(SUMIFS('Headcount Input'!AH:AH,'Headcount Input'!$B:$B,$B12,'Headcount Input'!$D:$D,"Employee")*$C$5)</f>
        <v>0</v>
      </c>
      <c r="V12" s="647">
        <f>SUMIFS('Headcount Input'!AI:AI,'Headcount Input'!$B:$B,$B12)+(SUMIFS('Headcount Input'!AI:AI,'Headcount Input'!$B:$B,$B12,'Headcount Input'!$D:$D,"Employee")*$C$5)</f>
        <v>0</v>
      </c>
      <c r="W12" s="647">
        <f>SUMIFS('Headcount Input'!AJ:AJ,'Headcount Input'!$B:$B,$B12)+(SUMIFS('Headcount Input'!AJ:AJ,'Headcount Input'!$B:$B,$B12,'Headcount Input'!$D:$D,"Employee")*$C$5)</f>
        <v>0</v>
      </c>
      <c r="X12" s="647">
        <f>SUMIFS('Headcount Input'!AK:AK,'Headcount Input'!$B:$B,$B12)+(SUMIFS('Headcount Input'!AK:AK,'Headcount Input'!$B:$B,$B12,'Headcount Input'!$D:$D,"Employee")*$C$5)</f>
        <v>0</v>
      </c>
      <c r="Y12" s="647">
        <f>SUMIFS('Headcount Input'!AL:AL,'Headcount Input'!$B:$B,$B12)+(SUMIFS('Headcount Input'!AL:AL,'Headcount Input'!$B:$B,$B12,'Headcount Input'!$D:$D,"Employee")*$C$5)</f>
        <v>0</v>
      </c>
      <c r="Z12" s="647">
        <f>SUMIFS('Headcount Input'!AM:AM,'Headcount Input'!$B:$B,$B12)+(SUMIFS('Headcount Input'!AM:AM,'Headcount Input'!$B:$B,$B12,'Headcount Input'!$D:$D,"Employee")*$C$5)</f>
        <v>0</v>
      </c>
      <c r="AA12" s="647">
        <f>SUMIFS('Headcount Input'!AN:AN,'Headcount Input'!$B:$B,$B12)+(SUMIFS('Headcount Input'!AN:AN,'Headcount Input'!$B:$B,$B12,'Headcount Input'!$D:$D,"Employee")*$C$5)</f>
        <v>0</v>
      </c>
      <c r="AB12" s="647">
        <f>SUMIFS('Headcount Input'!AO:AO,'Headcount Input'!$B:$B,$B12)+(SUMIFS('Headcount Input'!AO:AO,'Headcount Input'!$B:$B,$B12,'Headcount Input'!$D:$D,"Employee")*$C$5)</f>
        <v>0</v>
      </c>
      <c r="AC12" s="647">
        <f>SUMIFS('Headcount Input'!AP:AP,'Headcount Input'!$B:$B,$B12)+(SUMIFS('Headcount Input'!AP:AP,'Headcount Input'!$B:$B,$B12,'Headcount Input'!$D:$D,"Employee")*$C$5)</f>
        <v>0</v>
      </c>
      <c r="AD12" s="647">
        <f>SUMIFS('Headcount Input'!AQ:AQ,'Headcount Input'!$B:$B,$B12)+(SUMIFS('Headcount Input'!AQ:AQ,'Headcount Input'!$B:$B,$B12,'Headcount Input'!$D:$D,"Employee")*$C$5)</f>
        <v>0</v>
      </c>
      <c r="AE12" s="647">
        <f>SUMIFS('Headcount Input'!AR:AR,'Headcount Input'!$B:$B,$B12)+(SUMIFS('Headcount Input'!AR:AR,'Headcount Input'!$B:$B,$B12,'Headcount Input'!$D:$D,"Employee")*$C$5)</f>
        <v>0</v>
      </c>
      <c r="AF12" s="647">
        <f>SUMIFS('Headcount Input'!AS:AS,'Headcount Input'!$B:$B,$B12)+(SUMIFS('Headcount Input'!AS:AS,'Headcount Input'!$B:$B,$B12,'Headcount Input'!$D:$D,"Employee")*$C$5)</f>
        <v>0</v>
      </c>
      <c r="AG12" s="647">
        <f>SUMIFS('Headcount Input'!AT:AT,'Headcount Input'!$B:$B,$B12)+(SUMIFS('Headcount Input'!AT:AT,'Headcount Input'!$B:$B,$B12,'Headcount Input'!$D:$D,"Employee")*$C$5)</f>
        <v>0</v>
      </c>
      <c r="AH12" s="647">
        <f>SUMIFS('Headcount Input'!AU:AU,'Headcount Input'!$B:$B,$B12)+(SUMIFS('Headcount Input'!AU:AU,'Headcount Input'!$B:$B,$B12,'Headcount Input'!$D:$D,"Employee")*$C$5)</f>
        <v>0</v>
      </c>
      <c r="AI12" s="647">
        <f>SUMIFS('Headcount Input'!AV:AV,'Headcount Input'!$B:$B,$B12)+(SUMIFS('Headcount Input'!AV:AV,'Headcount Input'!$B:$B,$B12,'Headcount Input'!$D:$D,"Employee")*$C$5)</f>
        <v>0</v>
      </c>
      <c r="AJ12" s="647">
        <f>SUMIFS('Headcount Input'!AW:AW,'Headcount Input'!$B:$B,$B12)+(SUMIFS('Headcount Input'!AW:AW,'Headcount Input'!$B:$B,$B12,'Headcount Input'!$D:$D,"Employee")*$C$5)</f>
        <v>0</v>
      </c>
      <c r="AK12" s="647">
        <f>SUMIFS('Headcount Input'!AX:AX,'Headcount Input'!$B:$B,$B12)+(SUMIFS('Headcount Input'!AX:AX,'Headcount Input'!$B:$B,$B12,'Headcount Input'!$D:$D,"Employee")*$C$5)</f>
        <v>0</v>
      </c>
      <c r="AL12" s="647">
        <f>SUMIFS('Headcount Input'!AY:AY,'Headcount Input'!$B:$B,$B12)+(SUMIFS('Headcount Input'!AY:AY,'Headcount Input'!$B:$B,$B12,'Headcount Input'!$D:$D,"Employee")*$C$5)</f>
        <v>0</v>
      </c>
      <c r="AM12" s="647">
        <f>SUMIFS('Headcount Input'!AZ:AZ,'Headcount Input'!$B:$B,$B12)+(SUMIFS('Headcount Input'!AZ:AZ,'Headcount Input'!$B:$B,$B12,'Headcount Input'!$D:$D,"Employee")*$C$5)</f>
        <v>0</v>
      </c>
      <c r="AN12" s="647">
        <f>SUMIFS('Headcount Input'!BA:BA,'Headcount Input'!$B:$B,$B12)+(SUMIFS('Headcount Input'!BA:BA,'Headcount Input'!$B:$B,$B12,'Headcount Input'!$D:$D,"Employee")*$C$5)</f>
        <v>0</v>
      </c>
      <c r="AO12" s="647">
        <f>SUMIFS('Headcount Input'!BB:BB,'Headcount Input'!$B:$B,$B12)+(SUMIFS('Headcount Input'!BB:BB,'Headcount Input'!$B:$B,$B12,'Headcount Input'!$D:$D,"Employee")*$C$5)</f>
        <v>0</v>
      </c>
      <c r="AP12" s="647">
        <f>SUMIFS('Headcount Input'!BC:BC,'Headcount Input'!$B:$B,$B12)+(SUMIFS('Headcount Input'!BC:BC,'Headcount Input'!$B:$B,$B12,'Headcount Input'!$D:$D,"Employee")*$C$5)</f>
        <v>0</v>
      </c>
      <c r="AQ12" s="647">
        <f>SUMIFS('Headcount Input'!BD:BD,'Headcount Input'!$B:$B,$B12)+(SUMIFS('Headcount Input'!BD:BD,'Headcount Input'!$B:$B,$B12,'Headcount Input'!$D:$D,"Employee")*$C$5)</f>
        <v>0</v>
      </c>
      <c r="AR12" s="647">
        <f>SUMIFS('Headcount Input'!BE:BE,'Headcount Input'!$B:$B,$B12)+(SUMIFS('Headcount Input'!BE:BE,'Headcount Input'!$B:$B,$B12,'Headcount Input'!$D:$D,"Employee")*$C$5)</f>
        <v>0</v>
      </c>
      <c r="AS12" s="647">
        <f>SUMIFS('Headcount Input'!BF:BF,'Headcount Input'!$B:$B,$B12)+(SUMIFS('Headcount Input'!BF:BF,'Headcount Input'!$B:$B,$B12,'Headcount Input'!$D:$D,"Employee")*$C$5)</f>
        <v>0</v>
      </c>
      <c r="AT12" s="647">
        <f>SUMIFS('Headcount Input'!BG:BG,'Headcount Input'!$B:$B,$B12)+(SUMIFS('Headcount Input'!BG:BG,'Headcount Input'!$B:$B,$B12,'Headcount Input'!$D:$D,"Employee")*$C$5)</f>
        <v>0</v>
      </c>
      <c r="AU12" s="647">
        <f>SUMIFS('Headcount Input'!BH:BH,'Headcount Input'!$B:$B,$B12)+(SUMIFS('Headcount Input'!BH:BH,'Headcount Input'!$B:$B,$B12,'Headcount Input'!$D:$D,"Employee")*$C$5)</f>
        <v>0</v>
      </c>
      <c r="AV12" s="647">
        <f>SUMIFS('Headcount Input'!BI:BI,'Headcount Input'!$B:$B,$B12)+(SUMIFS('Headcount Input'!BI:BI,'Headcount Input'!$B:$B,$B12,'Headcount Input'!$D:$D,"Employee")*$C$5)</f>
        <v>0</v>
      </c>
      <c r="AW12" s="647">
        <f>SUMIFS('Headcount Input'!BJ:BJ,'Headcount Input'!$B:$B,$B12)+(SUMIFS('Headcount Input'!BJ:BJ,'Headcount Input'!$B:$B,$B12,'Headcount Input'!$D:$D,"Employee")*$C$5)</f>
        <v>0</v>
      </c>
      <c r="AX12" s="647">
        <f>SUMIFS('Headcount Input'!BK:BK,'Headcount Input'!$B:$B,$B12)+(SUMIFS('Headcount Input'!BK:BK,'Headcount Input'!$B:$B,$B12,'Headcount Input'!$D:$D,"Employee")*$C$5)</f>
        <v>0</v>
      </c>
      <c r="AY12" s="647">
        <f>SUMIFS('Headcount Input'!BL:BL,'Headcount Input'!$B:$B,$B12)+(SUMIFS('Headcount Input'!BL:BL,'Headcount Input'!$B:$B,$B12,'Headcount Input'!$D:$D,"Employee")*$C$5)</f>
        <v>0</v>
      </c>
      <c r="AZ12" s="647">
        <f>SUMIFS('Headcount Input'!BM:BM,'Headcount Input'!$B:$B,$B12)+(SUMIFS('Headcount Input'!BM:BM,'Headcount Input'!$B:$B,$B12,'Headcount Input'!$D:$D,"Employee")*$C$5)</f>
        <v>0</v>
      </c>
      <c r="BA12" s="647">
        <f>SUMIFS('Headcount Input'!BN:BN,'Headcount Input'!$B:$B,$B12)+(SUMIFS('Headcount Input'!BN:BN,'Headcount Input'!$B:$B,$B12,'Headcount Input'!$D:$D,"Employee")*$C$5)</f>
        <v>0</v>
      </c>
      <c r="BB12" s="647">
        <f>SUMIFS('Headcount Input'!BO:BO,'Headcount Input'!$B:$B,$B12)+(SUMIFS('Headcount Input'!BO:BO,'Headcount Input'!$B:$B,$B12,'Headcount Input'!$D:$D,"Employee")*$C$5)</f>
        <v>0</v>
      </c>
      <c r="BC12" s="647">
        <f>SUMIFS('Headcount Input'!BP:BP,'Headcount Input'!$B:$B,$B12)+(SUMIFS('Headcount Input'!BP:BP,'Headcount Input'!$B:$B,$B12,'Headcount Input'!$D:$D,"Employee")*$C$5)</f>
        <v>0</v>
      </c>
      <c r="BD12" s="647">
        <f>SUMIFS('Headcount Input'!BQ:BQ,'Headcount Input'!$B:$B,$B12)+(SUMIFS('Headcount Input'!BQ:BQ,'Headcount Input'!$B:$B,$B12,'Headcount Input'!$D:$D,"Employee")*$C$5)</f>
        <v>0</v>
      </c>
      <c r="BE12" s="647">
        <f>SUMIFS('Headcount Input'!BR:BR,'Headcount Input'!$B:$B,$B12)+(SUMIFS('Headcount Input'!BR:BR,'Headcount Input'!$B:$B,$B12,'Headcount Input'!$D:$D,"Employee")*$C$5)</f>
        <v>0</v>
      </c>
      <c r="BF12" s="647">
        <f>SUMIFS('Headcount Input'!BS:BS,'Headcount Input'!$B:$B,$B12)+(SUMIFS('Headcount Input'!BS:BS,'Headcount Input'!$B:$B,$B12,'Headcount Input'!$D:$D,"Employee")*$C$5)</f>
        <v>0</v>
      </c>
      <c r="BG12" s="647">
        <f>SUMIFS('Headcount Input'!BT:BT,'Headcount Input'!$B:$B,$B12)+(SUMIFS('Headcount Input'!BT:BT,'Headcount Input'!$B:$B,$B12,'Headcount Input'!$D:$D,"Employee")*$C$5)</f>
        <v>0</v>
      </c>
      <c r="BH12" s="647">
        <f>SUMIFS('Headcount Input'!BU:BU,'Headcount Input'!$B:$B,$B12)+(SUMIFS('Headcount Input'!BU:BU,'Headcount Input'!$B:$B,$B12,'Headcount Input'!$D:$D,"Employee")*$C$5)</f>
        <v>0</v>
      </c>
      <c r="BI12" s="647">
        <f>SUMIFS('Headcount Input'!BV:BV,'Headcount Input'!$B:$B,$B12)+(SUMIFS('Headcount Input'!BV:BV,'Headcount Input'!$B:$B,$B12,'Headcount Input'!$D:$D,"Employee")*$C$5)</f>
        <v>0</v>
      </c>
      <c r="BJ12" s="647">
        <f>SUMIFS('Headcount Input'!BW:BW,'Headcount Input'!$B:$B,$B12)+(SUMIFS('Headcount Input'!BW:BW,'Headcount Input'!$B:$B,$B12,'Headcount Input'!$D:$D,"Employee")*$C$5)</f>
        <v>0</v>
      </c>
      <c r="BK12" s="647">
        <f>SUMIFS('Headcount Input'!BX:BX,'Headcount Input'!$B:$B,$B12)+(SUMIFS('Headcount Input'!BX:BX,'Headcount Input'!$B:$B,$B12,'Headcount Input'!$D:$D,"Employee")*$C$5)</f>
        <v>0</v>
      </c>
      <c r="BL12" s="647">
        <f>SUMIFS('Headcount Input'!BY:BY,'Headcount Input'!$B:$B,$B12)+(SUMIFS('Headcount Input'!BY:BY,'Headcount Input'!$B:$B,$B12,'Headcount Input'!$D:$D,"Employee")*$C$5)</f>
        <v>0</v>
      </c>
      <c r="BM12" s="647">
        <f>SUMIFS('Headcount Input'!BZ:BZ,'Headcount Input'!$B:$B,$B12)+(SUMIFS('Headcount Input'!BZ:BZ,'Headcount Input'!$B:$B,$B12,'Headcount Input'!$D:$D,"Employee")*$C$5)</f>
        <v>0</v>
      </c>
      <c r="BN12" s="647">
        <f>SUMIFS('Headcount Input'!CA:CA,'Headcount Input'!$B:$B,$B12)+(SUMIFS('Headcount Input'!CA:CA,'Headcount Input'!$B:$B,$B12,'Headcount Input'!$D:$D,"Employee")*$C$5)</f>
        <v>0</v>
      </c>
      <c r="BO12" s="647">
        <f>SUMIFS('Headcount Input'!CB:CB,'Headcount Input'!$B:$B,$B12)+(SUMIFS('Headcount Input'!CB:CB,'Headcount Input'!$B:$B,$B12,'Headcount Input'!$D:$D,"Employee")*$C$5)</f>
        <v>0</v>
      </c>
      <c r="BP12" s="647">
        <f>SUMIFS('Headcount Input'!CC:CC,'Headcount Input'!$B:$B,$B12)+(SUMIFS('Headcount Input'!CC:CC,'Headcount Input'!$B:$B,$B12,'Headcount Input'!$D:$D,"Employee")*$C$5)</f>
        <v>0</v>
      </c>
      <c r="BQ12" s="647">
        <f>SUMIFS('Headcount Input'!CD:CD,'Headcount Input'!$B:$B,$B12)+(SUMIFS('Headcount Input'!CD:CD,'Headcount Input'!$B:$B,$B12,'Headcount Input'!$D:$D,"Employee")*$C$5)</f>
        <v>0</v>
      </c>
      <c r="BR12" s="647">
        <f>SUMIFS('Headcount Input'!CE:CE,'Headcount Input'!$B:$B,$B12)+(SUMIFS('Headcount Input'!CE:CE,'Headcount Input'!$B:$B,$B12,'Headcount Input'!$D:$D,"Employee")*$C$5)</f>
        <v>0</v>
      </c>
      <c r="BS12" s="647">
        <f>SUMIFS('Headcount Input'!CF:CF,'Headcount Input'!$B:$B,$B12)+(SUMIFS('Headcount Input'!CF:CF,'Headcount Input'!$B:$B,$B12,'Headcount Input'!$D:$D,"Employee")*$C$5)</f>
        <v>0</v>
      </c>
      <c r="BT12" s="647">
        <f>SUMIFS('Headcount Input'!CG:CG,'Headcount Input'!$B:$B,$B12)+(SUMIFS('Headcount Input'!CG:CG,'Headcount Input'!$B:$B,$B12,'Headcount Input'!$D:$D,"Employee")*$C$5)</f>
        <v>0</v>
      </c>
      <c r="BU12" s="647">
        <f>SUMIFS('Headcount Input'!CH:CH,'Headcount Input'!$B:$B,$B12)+(SUMIFS('Headcount Input'!CH:CH,'Headcount Input'!$B:$B,$B12,'Headcount Input'!$D:$D,"Employee")*$C$5)</f>
        <v>0</v>
      </c>
      <c r="BV12" s="647">
        <f>SUMIFS('Headcount Input'!CI:CI,'Headcount Input'!$B:$B,$B12)+(SUMIFS('Headcount Input'!CI:CI,'Headcount Input'!$B:$B,$B12,'Headcount Input'!$D:$D,"Employee")*$C$5)</f>
        <v>0</v>
      </c>
      <c r="BW12" s="647">
        <f>SUMIFS('Headcount Input'!CJ:CJ,'Headcount Input'!$B:$B,$B12)+(SUMIFS('Headcount Input'!CJ:CJ,'Headcount Input'!$B:$B,$B12,'Headcount Input'!$D:$D,"Employee")*$C$5)</f>
        <v>0</v>
      </c>
      <c r="BX12" s="648"/>
      <c r="BY12" s="648"/>
    </row>
    <row r="13" spans="2:77" hidden="1" outlineLevel="1" x14ac:dyDescent="0.3">
      <c r="B13" s="516" t="s">
        <v>316</v>
      </c>
      <c r="C13" s="516" t="s">
        <v>338</v>
      </c>
      <c r="D13" s="647">
        <f>SUMIFS('Headcount Input'!Q:Q,'Headcount Input'!$B:$B,$B13)+(SUMIFS('Headcount Input'!Q:Q,'Headcount Input'!$B:$B,$B13,'Headcount Input'!$D:$D,"Employee")*$C$5)</f>
        <v>0</v>
      </c>
      <c r="E13" s="647">
        <f>SUMIFS('Headcount Input'!R:R,'Headcount Input'!$B:$B,$B13)+(SUMIFS('Headcount Input'!R:R,'Headcount Input'!$B:$B,$B13,'Headcount Input'!$D:$D,"Employee")*$C$5)</f>
        <v>0</v>
      </c>
      <c r="F13" s="647">
        <f>SUMIFS('Headcount Input'!S:S,'Headcount Input'!$B:$B,$B13)+(SUMIFS('Headcount Input'!S:S,'Headcount Input'!$B:$B,$B13,'Headcount Input'!$D:$D,"Employee")*$C$5)</f>
        <v>0</v>
      </c>
      <c r="G13" s="647">
        <f>SUMIFS('Headcount Input'!T:T,'Headcount Input'!$B:$B,$B13)+(SUMIFS('Headcount Input'!T:T,'Headcount Input'!$B:$B,$B13,'Headcount Input'!$D:$D,"Employee")*$C$5)</f>
        <v>0</v>
      </c>
      <c r="H13" s="647">
        <f>SUMIFS('Headcount Input'!U:U,'Headcount Input'!$B:$B,$B13)+(SUMIFS('Headcount Input'!U:U,'Headcount Input'!$B:$B,$B13,'Headcount Input'!$D:$D,"Employee")*$C$5)</f>
        <v>0</v>
      </c>
      <c r="I13" s="647">
        <f>SUMIFS('Headcount Input'!V:V,'Headcount Input'!$B:$B,$B13)+(SUMIFS('Headcount Input'!V:V,'Headcount Input'!$B:$B,$B13,'Headcount Input'!$D:$D,"Employee")*$C$5)</f>
        <v>0</v>
      </c>
      <c r="J13" s="647">
        <f>SUMIFS('Headcount Input'!W:W,'Headcount Input'!$B:$B,$B13)+(SUMIFS('Headcount Input'!W:W,'Headcount Input'!$B:$B,$B13,'Headcount Input'!$D:$D,"Employee")*$C$5)</f>
        <v>0</v>
      </c>
      <c r="K13" s="647">
        <f>SUMIFS('Headcount Input'!X:X,'Headcount Input'!$B:$B,$B13)+(SUMIFS('Headcount Input'!X:X,'Headcount Input'!$B:$B,$B13,'Headcount Input'!$D:$D,"Employee")*$C$5)</f>
        <v>0</v>
      </c>
      <c r="L13" s="647">
        <f>SUMIFS('Headcount Input'!Y:Y,'Headcount Input'!$B:$B,$B13)+(SUMIFS('Headcount Input'!Y:Y,'Headcount Input'!$B:$B,$B13,'Headcount Input'!$D:$D,"Employee")*$C$5)</f>
        <v>0</v>
      </c>
      <c r="M13" s="647">
        <f>SUMIFS('Headcount Input'!Z:Z,'Headcount Input'!$B:$B,$B13)+(SUMIFS('Headcount Input'!Z:Z,'Headcount Input'!$B:$B,$B13,'Headcount Input'!$D:$D,"Employee")*$C$5)</f>
        <v>0</v>
      </c>
      <c r="N13" s="647">
        <f>SUMIFS('Headcount Input'!AA:AA,'Headcount Input'!$B:$B,$B13)+(SUMIFS('Headcount Input'!AA:AA,'Headcount Input'!$B:$B,$B13,'Headcount Input'!$D:$D,"Employee")*$C$5)</f>
        <v>0</v>
      </c>
      <c r="O13" s="647">
        <f>SUMIFS('Headcount Input'!AB:AB,'Headcount Input'!$B:$B,$B13)+(SUMIFS('Headcount Input'!AB:AB,'Headcount Input'!$B:$B,$B13,'Headcount Input'!$D:$D,"Employee")*$C$5)</f>
        <v>0</v>
      </c>
      <c r="P13" s="647">
        <f>SUMIFS('Headcount Input'!AC:AC,'Headcount Input'!$B:$B,$B13)+(SUMIFS('Headcount Input'!AC:AC,'Headcount Input'!$B:$B,$B13,'Headcount Input'!$D:$D,"Employee")*$C$5)</f>
        <v>0</v>
      </c>
      <c r="Q13" s="647">
        <f>SUMIFS('Headcount Input'!AD:AD,'Headcount Input'!$B:$B,$B13)+(SUMIFS('Headcount Input'!AD:AD,'Headcount Input'!$B:$B,$B13,'Headcount Input'!$D:$D,"Employee")*$C$5)</f>
        <v>0</v>
      </c>
      <c r="R13" s="647">
        <f>SUMIFS('Headcount Input'!AE:AE,'Headcount Input'!$B:$B,$B13)+(SUMIFS('Headcount Input'!AE:AE,'Headcount Input'!$B:$B,$B13,'Headcount Input'!$D:$D,"Employee")*$C$5)</f>
        <v>0</v>
      </c>
      <c r="S13" s="647">
        <f>SUMIFS('Headcount Input'!AF:AF,'Headcount Input'!$B:$B,$B13)+(SUMIFS('Headcount Input'!AF:AF,'Headcount Input'!$B:$B,$B13,'Headcount Input'!$D:$D,"Employee")*$C$5)</f>
        <v>0</v>
      </c>
      <c r="T13" s="647">
        <f>SUMIFS('Headcount Input'!AG:AG,'Headcount Input'!$B:$B,$B13)+(SUMIFS('Headcount Input'!AG:AG,'Headcount Input'!$B:$B,$B13,'Headcount Input'!$D:$D,"Employee")*$C$5)</f>
        <v>0</v>
      </c>
      <c r="U13" s="647">
        <f>SUMIFS('Headcount Input'!AH:AH,'Headcount Input'!$B:$B,$B13)+(SUMIFS('Headcount Input'!AH:AH,'Headcount Input'!$B:$B,$B13,'Headcount Input'!$D:$D,"Employee")*$C$5)</f>
        <v>0</v>
      </c>
      <c r="V13" s="647">
        <f>SUMIFS('Headcount Input'!AI:AI,'Headcount Input'!$B:$B,$B13)+(SUMIFS('Headcount Input'!AI:AI,'Headcount Input'!$B:$B,$B13,'Headcount Input'!$D:$D,"Employee")*$C$5)</f>
        <v>0</v>
      </c>
      <c r="W13" s="647">
        <f>SUMIFS('Headcount Input'!AJ:AJ,'Headcount Input'!$B:$B,$B13)+(SUMIFS('Headcount Input'!AJ:AJ,'Headcount Input'!$B:$B,$B13,'Headcount Input'!$D:$D,"Employee")*$C$5)</f>
        <v>0</v>
      </c>
      <c r="X13" s="647">
        <f>SUMIFS('Headcount Input'!AK:AK,'Headcount Input'!$B:$B,$B13)+(SUMIFS('Headcount Input'!AK:AK,'Headcount Input'!$B:$B,$B13,'Headcount Input'!$D:$D,"Employee")*$C$5)</f>
        <v>0</v>
      </c>
      <c r="Y13" s="647">
        <f>SUMIFS('Headcount Input'!AL:AL,'Headcount Input'!$B:$B,$B13)+(SUMIFS('Headcount Input'!AL:AL,'Headcount Input'!$B:$B,$B13,'Headcount Input'!$D:$D,"Employee")*$C$5)</f>
        <v>0</v>
      </c>
      <c r="Z13" s="647">
        <f>SUMIFS('Headcount Input'!AM:AM,'Headcount Input'!$B:$B,$B13)+(SUMIFS('Headcount Input'!AM:AM,'Headcount Input'!$B:$B,$B13,'Headcount Input'!$D:$D,"Employee")*$C$5)</f>
        <v>0</v>
      </c>
      <c r="AA13" s="647">
        <f>SUMIFS('Headcount Input'!AN:AN,'Headcount Input'!$B:$B,$B13)+(SUMIFS('Headcount Input'!AN:AN,'Headcount Input'!$B:$B,$B13,'Headcount Input'!$D:$D,"Employee")*$C$5)</f>
        <v>0</v>
      </c>
      <c r="AB13" s="647">
        <f>SUMIFS('Headcount Input'!AO:AO,'Headcount Input'!$B:$B,$B13)+(SUMIFS('Headcount Input'!AO:AO,'Headcount Input'!$B:$B,$B13,'Headcount Input'!$D:$D,"Employee")*$C$5)</f>
        <v>0</v>
      </c>
      <c r="AC13" s="647">
        <f>SUMIFS('Headcount Input'!AP:AP,'Headcount Input'!$B:$B,$B13)+(SUMIFS('Headcount Input'!AP:AP,'Headcount Input'!$B:$B,$B13,'Headcount Input'!$D:$D,"Employee")*$C$5)</f>
        <v>0</v>
      </c>
      <c r="AD13" s="647">
        <f>SUMIFS('Headcount Input'!AQ:AQ,'Headcount Input'!$B:$B,$B13)+(SUMIFS('Headcount Input'!AQ:AQ,'Headcount Input'!$B:$B,$B13,'Headcount Input'!$D:$D,"Employee")*$C$5)</f>
        <v>0</v>
      </c>
      <c r="AE13" s="647">
        <f>SUMIFS('Headcount Input'!AR:AR,'Headcount Input'!$B:$B,$B13)+(SUMIFS('Headcount Input'!AR:AR,'Headcount Input'!$B:$B,$B13,'Headcount Input'!$D:$D,"Employee")*$C$5)</f>
        <v>0</v>
      </c>
      <c r="AF13" s="647">
        <f>SUMIFS('Headcount Input'!AS:AS,'Headcount Input'!$B:$B,$B13)+(SUMIFS('Headcount Input'!AS:AS,'Headcount Input'!$B:$B,$B13,'Headcount Input'!$D:$D,"Employee")*$C$5)</f>
        <v>0</v>
      </c>
      <c r="AG13" s="647">
        <f>SUMIFS('Headcount Input'!AT:AT,'Headcount Input'!$B:$B,$B13)+(SUMIFS('Headcount Input'!AT:AT,'Headcount Input'!$B:$B,$B13,'Headcount Input'!$D:$D,"Employee")*$C$5)</f>
        <v>0</v>
      </c>
      <c r="AH13" s="647">
        <f>SUMIFS('Headcount Input'!AU:AU,'Headcount Input'!$B:$B,$B13)+(SUMIFS('Headcount Input'!AU:AU,'Headcount Input'!$B:$B,$B13,'Headcount Input'!$D:$D,"Employee")*$C$5)</f>
        <v>0</v>
      </c>
      <c r="AI13" s="647">
        <f>SUMIFS('Headcount Input'!AV:AV,'Headcount Input'!$B:$B,$B13)+(SUMIFS('Headcount Input'!AV:AV,'Headcount Input'!$B:$B,$B13,'Headcount Input'!$D:$D,"Employee")*$C$5)</f>
        <v>0</v>
      </c>
      <c r="AJ13" s="647">
        <f>SUMIFS('Headcount Input'!AW:AW,'Headcount Input'!$B:$B,$B13)+(SUMIFS('Headcount Input'!AW:AW,'Headcount Input'!$B:$B,$B13,'Headcount Input'!$D:$D,"Employee")*$C$5)</f>
        <v>0</v>
      </c>
      <c r="AK13" s="647">
        <f>SUMIFS('Headcount Input'!AX:AX,'Headcount Input'!$B:$B,$B13)+(SUMIFS('Headcount Input'!AX:AX,'Headcount Input'!$B:$B,$B13,'Headcount Input'!$D:$D,"Employee")*$C$5)</f>
        <v>0</v>
      </c>
      <c r="AL13" s="647">
        <f>SUMIFS('Headcount Input'!AY:AY,'Headcount Input'!$B:$B,$B13)+(SUMIFS('Headcount Input'!AY:AY,'Headcount Input'!$B:$B,$B13,'Headcount Input'!$D:$D,"Employee")*$C$5)</f>
        <v>0</v>
      </c>
      <c r="AM13" s="647">
        <f>SUMIFS('Headcount Input'!AZ:AZ,'Headcount Input'!$B:$B,$B13)+(SUMIFS('Headcount Input'!AZ:AZ,'Headcount Input'!$B:$B,$B13,'Headcount Input'!$D:$D,"Employee")*$C$5)</f>
        <v>0</v>
      </c>
      <c r="AN13" s="647">
        <f>SUMIFS('Headcount Input'!BA:BA,'Headcount Input'!$B:$B,$B13)+(SUMIFS('Headcount Input'!BA:BA,'Headcount Input'!$B:$B,$B13,'Headcount Input'!$D:$D,"Employee")*$C$5)</f>
        <v>0</v>
      </c>
      <c r="AO13" s="647">
        <f>SUMIFS('Headcount Input'!BB:BB,'Headcount Input'!$B:$B,$B13)+(SUMIFS('Headcount Input'!BB:BB,'Headcount Input'!$B:$B,$B13,'Headcount Input'!$D:$D,"Employee")*$C$5)</f>
        <v>0</v>
      </c>
      <c r="AP13" s="647">
        <f>SUMIFS('Headcount Input'!BC:BC,'Headcount Input'!$B:$B,$B13)+(SUMIFS('Headcount Input'!BC:BC,'Headcount Input'!$B:$B,$B13,'Headcount Input'!$D:$D,"Employee")*$C$5)</f>
        <v>0</v>
      </c>
      <c r="AQ13" s="647">
        <f>SUMIFS('Headcount Input'!BD:BD,'Headcount Input'!$B:$B,$B13)+(SUMIFS('Headcount Input'!BD:BD,'Headcount Input'!$B:$B,$B13,'Headcount Input'!$D:$D,"Employee")*$C$5)</f>
        <v>0</v>
      </c>
      <c r="AR13" s="647">
        <f>SUMIFS('Headcount Input'!BE:BE,'Headcount Input'!$B:$B,$B13)+(SUMIFS('Headcount Input'!BE:BE,'Headcount Input'!$B:$B,$B13,'Headcount Input'!$D:$D,"Employee")*$C$5)</f>
        <v>0</v>
      </c>
      <c r="AS13" s="647">
        <f>SUMIFS('Headcount Input'!BF:BF,'Headcount Input'!$B:$B,$B13)+(SUMIFS('Headcount Input'!BF:BF,'Headcount Input'!$B:$B,$B13,'Headcount Input'!$D:$D,"Employee")*$C$5)</f>
        <v>0</v>
      </c>
      <c r="AT13" s="647">
        <f>SUMIFS('Headcount Input'!BG:BG,'Headcount Input'!$B:$B,$B13)+(SUMIFS('Headcount Input'!BG:BG,'Headcount Input'!$B:$B,$B13,'Headcount Input'!$D:$D,"Employee")*$C$5)</f>
        <v>0</v>
      </c>
      <c r="AU13" s="647">
        <f>SUMIFS('Headcount Input'!BH:BH,'Headcount Input'!$B:$B,$B13)+(SUMIFS('Headcount Input'!BH:BH,'Headcount Input'!$B:$B,$B13,'Headcount Input'!$D:$D,"Employee")*$C$5)</f>
        <v>0</v>
      </c>
      <c r="AV13" s="647">
        <f>SUMIFS('Headcount Input'!BI:BI,'Headcount Input'!$B:$B,$B13)+(SUMIFS('Headcount Input'!BI:BI,'Headcount Input'!$B:$B,$B13,'Headcount Input'!$D:$D,"Employee")*$C$5)</f>
        <v>0</v>
      </c>
      <c r="AW13" s="647">
        <f>SUMIFS('Headcount Input'!BJ:BJ,'Headcount Input'!$B:$B,$B13)+(SUMIFS('Headcount Input'!BJ:BJ,'Headcount Input'!$B:$B,$B13,'Headcount Input'!$D:$D,"Employee")*$C$5)</f>
        <v>0</v>
      </c>
      <c r="AX13" s="647">
        <f>SUMIFS('Headcount Input'!BK:BK,'Headcount Input'!$B:$B,$B13)+(SUMIFS('Headcount Input'!BK:BK,'Headcount Input'!$B:$B,$B13,'Headcount Input'!$D:$D,"Employee")*$C$5)</f>
        <v>0</v>
      </c>
      <c r="AY13" s="647">
        <f>SUMIFS('Headcount Input'!BL:BL,'Headcount Input'!$B:$B,$B13)+(SUMIFS('Headcount Input'!BL:BL,'Headcount Input'!$B:$B,$B13,'Headcount Input'!$D:$D,"Employee")*$C$5)</f>
        <v>0</v>
      </c>
      <c r="AZ13" s="647">
        <f>SUMIFS('Headcount Input'!BM:BM,'Headcount Input'!$B:$B,$B13)+(SUMIFS('Headcount Input'!BM:BM,'Headcount Input'!$B:$B,$B13,'Headcount Input'!$D:$D,"Employee")*$C$5)</f>
        <v>0</v>
      </c>
      <c r="BA13" s="647">
        <f>SUMIFS('Headcount Input'!BN:BN,'Headcount Input'!$B:$B,$B13)+(SUMIFS('Headcount Input'!BN:BN,'Headcount Input'!$B:$B,$B13,'Headcount Input'!$D:$D,"Employee")*$C$5)</f>
        <v>0</v>
      </c>
      <c r="BB13" s="647">
        <f>SUMIFS('Headcount Input'!BO:BO,'Headcount Input'!$B:$B,$B13)+(SUMIFS('Headcount Input'!BO:BO,'Headcount Input'!$B:$B,$B13,'Headcount Input'!$D:$D,"Employee")*$C$5)</f>
        <v>0</v>
      </c>
      <c r="BC13" s="647">
        <f>SUMIFS('Headcount Input'!BP:BP,'Headcount Input'!$B:$B,$B13)+(SUMIFS('Headcount Input'!BP:BP,'Headcount Input'!$B:$B,$B13,'Headcount Input'!$D:$D,"Employee")*$C$5)</f>
        <v>0</v>
      </c>
      <c r="BD13" s="647">
        <f>SUMIFS('Headcount Input'!BQ:BQ,'Headcount Input'!$B:$B,$B13)+(SUMIFS('Headcount Input'!BQ:BQ,'Headcount Input'!$B:$B,$B13,'Headcount Input'!$D:$D,"Employee")*$C$5)</f>
        <v>0</v>
      </c>
      <c r="BE13" s="647">
        <f>SUMIFS('Headcount Input'!BR:BR,'Headcount Input'!$B:$B,$B13)+(SUMIFS('Headcount Input'!BR:BR,'Headcount Input'!$B:$B,$B13,'Headcount Input'!$D:$D,"Employee")*$C$5)</f>
        <v>0</v>
      </c>
      <c r="BF13" s="647">
        <f>SUMIFS('Headcount Input'!BS:BS,'Headcount Input'!$B:$B,$B13)+(SUMIFS('Headcount Input'!BS:BS,'Headcount Input'!$B:$B,$B13,'Headcount Input'!$D:$D,"Employee")*$C$5)</f>
        <v>0</v>
      </c>
      <c r="BG13" s="647">
        <f>SUMIFS('Headcount Input'!BT:BT,'Headcount Input'!$B:$B,$B13)+(SUMIFS('Headcount Input'!BT:BT,'Headcount Input'!$B:$B,$B13,'Headcount Input'!$D:$D,"Employee")*$C$5)</f>
        <v>0</v>
      </c>
      <c r="BH13" s="647">
        <f>SUMIFS('Headcount Input'!BU:BU,'Headcount Input'!$B:$B,$B13)+(SUMIFS('Headcount Input'!BU:BU,'Headcount Input'!$B:$B,$B13,'Headcount Input'!$D:$D,"Employee")*$C$5)</f>
        <v>0</v>
      </c>
      <c r="BI13" s="647">
        <f>SUMIFS('Headcount Input'!BV:BV,'Headcount Input'!$B:$B,$B13)+(SUMIFS('Headcount Input'!BV:BV,'Headcount Input'!$B:$B,$B13,'Headcount Input'!$D:$D,"Employee")*$C$5)</f>
        <v>0</v>
      </c>
      <c r="BJ13" s="647">
        <f>SUMIFS('Headcount Input'!BW:BW,'Headcount Input'!$B:$B,$B13)+(SUMIFS('Headcount Input'!BW:BW,'Headcount Input'!$B:$B,$B13,'Headcount Input'!$D:$D,"Employee")*$C$5)</f>
        <v>0</v>
      </c>
      <c r="BK13" s="647">
        <f>SUMIFS('Headcount Input'!BX:BX,'Headcount Input'!$B:$B,$B13)+(SUMIFS('Headcount Input'!BX:BX,'Headcount Input'!$B:$B,$B13,'Headcount Input'!$D:$D,"Employee")*$C$5)</f>
        <v>0</v>
      </c>
      <c r="BL13" s="647">
        <f>SUMIFS('Headcount Input'!BY:BY,'Headcount Input'!$B:$B,$B13)+(SUMIFS('Headcount Input'!BY:BY,'Headcount Input'!$B:$B,$B13,'Headcount Input'!$D:$D,"Employee")*$C$5)</f>
        <v>0</v>
      </c>
      <c r="BM13" s="647">
        <f>SUMIFS('Headcount Input'!BZ:BZ,'Headcount Input'!$B:$B,$B13)+(SUMIFS('Headcount Input'!BZ:BZ,'Headcount Input'!$B:$B,$B13,'Headcount Input'!$D:$D,"Employee")*$C$5)</f>
        <v>0</v>
      </c>
      <c r="BN13" s="647">
        <f>SUMIFS('Headcount Input'!CA:CA,'Headcount Input'!$B:$B,$B13)+(SUMIFS('Headcount Input'!CA:CA,'Headcount Input'!$B:$B,$B13,'Headcount Input'!$D:$D,"Employee")*$C$5)</f>
        <v>0</v>
      </c>
      <c r="BO13" s="647">
        <f>SUMIFS('Headcount Input'!CB:CB,'Headcount Input'!$B:$B,$B13)+(SUMIFS('Headcount Input'!CB:CB,'Headcount Input'!$B:$B,$B13,'Headcount Input'!$D:$D,"Employee")*$C$5)</f>
        <v>0</v>
      </c>
      <c r="BP13" s="647">
        <f>SUMIFS('Headcount Input'!CC:CC,'Headcount Input'!$B:$B,$B13)+(SUMIFS('Headcount Input'!CC:CC,'Headcount Input'!$B:$B,$B13,'Headcount Input'!$D:$D,"Employee")*$C$5)</f>
        <v>0</v>
      </c>
      <c r="BQ13" s="647">
        <f>SUMIFS('Headcount Input'!CD:CD,'Headcount Input'!$B:$B,$B13)+(SUMIFS('Headcount Input'!CD:CD,'Headcount Input'!$B:$B,$B13,'Headcount Input'!$D:$D,"Employee")*$C$5)</f>
        <v>0</v>
      </c>
      <c r="BR13" s="647">
        <f>SUMIFS('Headcount Input'!CE:CE,'Headcount Input'!$B:$B,$B13)+(SUMIFS('Headcount Input'!CE:CE,'Headcount Input'!$B:$B,$B13,'Headcount Input'!$D:$D,"Employee")*$C$5)</f>
        <v>0</v>
      </c>
      <c r="BS13" s="647">
        <f>SUMIFS('Headcount Input'!CF:CF,'Headcount Input'!$B:$B,$B13)+(SUMIFS('Headcount Input'!CF:CF,'Headcount Input'!$B:$B,$B13,'Headcount Input'!$D:$D,"Employee")*$C$5)</f>
        <v>0</v>
      </c>
      <c r="BT13" s="647">
        <f>SUMIFS('Headcount Input'!CG:CG,'Headcount Input'!$B:$B,$B13)+(SUMIFS('Headcount Input'!CG:CG,'Headcount Input'!$B:$B,$B13,'Headcount Input'!$D:$D,"Employee")*$C$5)</f>
        <v>0</v>
      </c>
      <c r="BU13" s="647">
        <f>SUMIFS('Headcount Input'!CH:CH,'Headcount Input'!$B:$B,$B13)+(SUMIFS('Headcount Input'!CH:CH,'Headcount Input'!$B:$B,$B13,'Headcount Input'!$D:$D,"Employee")*$C$5)</f>
        <v>0</v>
      </c>
      <c r="BV13" s="647">
        <f>SUMIFS('Headcount Input'!CI:CI,'Headcount Input'!$B:$B,$B13)+(SUMIFS('Headcount Input'!CI:CI,'Headcount Input'!$B:$B,$B13,'Headcount Input'!$D:$D,"Employee")*$C$5)</f>
        <v>0</v>
      </c>
      <c r="BW13" s="647">
        <f>SUMIFS('Headcount Input'!CJ:CJ,'Headcount Input'!$B:$B,$B13)+(SUMIFS('Headcount Input'!CJ:CJ,'Headcount Input'!$B:$B,$B13,'Headcount Input'!$D:$D,"Employee")*$C$5)</f>
        <v>0</v>
      </c>
      <c r="BX13" s="648"/>
      <c r="BY13" s="648"/>
    </row>
    <row r="14" spans="2:77" hidden="1" outlineLevel="1" x14ac:dyDescent="0.3">
      <c r="B14" s="516" t="s">
        <v>293</v>
      </c>
      <c r="C14" s="516" t="s">
        <v>293</v>
      </c>
      <c r="D14" s="647">
        <f>SUMIFS('Headcount Input'!Q:Q,'Headcount Input'!$B:$B,$B14)+(SUMIFS('Headcount Input'!Q:Q,'Headcount Input'!$B:$B,$B14,'Headcount Input'!$D:$D,"Employee")*$C$5)</f>
        <v>10325</v>
      </c>
      <c r="E14" s="647">
        <f>SUMIFS('Headcount Input'!R:R,'Headcount Input'!$B:$B,$B14)+(SUMIFS('Headcount Input'!R:R,'Headcount Input'!$B:$B,$B14,'Headcount Input'!$D:$D,"Employee")*$C$5)</f>
        <v>10325</v>
      </c>
      <c r="F14" s="647">
        <f>SUMIFS('Headcount Input'!S:S,'Headcount Input'!$B:$B,$B14)+(SUMIFS('Headcount Input'!S:S,'Headcount Input'!$B:$B,$B14,'Headcount Input'!$D:$D,"Employee")*$C$5)</f>
        <v>10325</v>
      </c>
      <c r="G14" s="647">
        <f>SUMIFS('Headcount Input'!T:T,'Headcount Input'!$B:$B,$B14)+(SUMIFS('Headcount Input'!T:T,'Headcount Input'!$B:$B,$B14,'Headcount Input'!$D:$D,"Employee")*$C$5)</f>
        <v>10325</v>
      </c>
      <c r="H14" s="647">
        <f>SUMIFS('Headcount Input'!U:U,'Headcount Input'!$B:$B,$B14)+(SUMIFS('Headcount Input'!U:U,'Headcount Input'!$B:$B,$B14,'Headcount Input'!$D:$D,"Employee")*$C$5)</f>
        <v>10325</v>
      </c>
      <c r="I14" s="647">
        <f>SUMIFS('Headcount Input'!V:V,'Headcount Input'!$B:$B,$B14)+(SUMIFS('Headcount Input'!V:V,'Headcount Input'!$B:$B,$B14,'Headcount Input'!$D:$D,"Employee")*$C$5)</f>
        <v>10325</v>
      </c>
      <c r="J14" s="647">
        <f>SUMIFS('Headcount Input'!W:W,'Headcount Input'!$B:$B,$B14)+(SUMIFS('Headcount Input'!W:W,'Headcount Input'!$B:$B,$B14,'Headcount Input'!$D:$D,"Employee")*$C$5)</f>
        <v>9472.7777777777792</v>
      </c>
      <c r="K14" s="647">
        <f>SUMIFS('Headcount Input'!X:X,'Headcount Input'!$B:$B,$B14)+(SUMIFS('Headcount Input'!X:X,'Headcount Input'!$B:$B,$B14,'Headcount Input'!$D:$D,"Employee")*$C$5)</f>
        <v>3933.3333333333335</v>
      </c>
      <c r="L14" s="647">
        <f>SUMIFS('Headcount Input'!Y:Y,'Headcount Input'!$B:$B,$B14)+(SUMIFS('Headcount Input'!Y:Y,'Headcount Input'!$B:$B,$B14,'Headcount Input'!$D:$D,"Employee")*$C$5)</f>
        <v>3933.3333333333335</v>
      </c>
      <c r="M14" s="647">
        <f>SUMIFS('Headcount Input'!Z:Z,'Headcount Input'!$B:$B,$B14)+(SUMIFS('Headcount Input'!Z:Z,'Headcount Input'!$B:$B,$B14,'Headcount Input'!$D:$D,"Employee")*$C$5)</f>
        <v>3933.3333333333335</v>
      </c>
      <c r="N14" s="647">
        <f>SUMIFS('Headcount Input'!AA:AA,'Headcount Input'!$B:$B,$B14)+(SUMIFS('Headcount Input'!AA:AA,'Headcount Input'!$B:$B,$B14,'Headcount Input'!$D:$D,"Employee")*$C$5)</f>
        <v>3933.3333333333335</v>
      </c>
      <c r="O14" s="647">
        <f>SUMIFS('Headcount Input'!AB:AB,'Headcount Input'!$B:$B,$B14)+(SUMIFS('Headcount Input'!AB:AB,'Headcount Input'!$B:$B,$B14,'Headcount Input'!$D:$D,"Employee")*$C$5)</f>
        <v>3933.3333333333335</v>
      </c>
      <c r="P14" s="647">
        <f>SUMIFS('Headcount Input'!AC:AC,'Headcount Input'!$B:$B,$B14)+(SUMIFS('Headcount Input'!AC:AC,'Headcount Input'!$B:$B,$B14,'Headcount Input'!$D:$D,"Employee")*$C$5)</f>
        <v>6883.333333333333</v>
      </c>
      <c r="Q14" s="647">
        <f>SUMIFS('Headcount Input'!AD:AD,'Headcount Input'!$B:$B,$B14)+(SUMIFS('Headcount Input'!AD:AD,'Headcount Input'!$B:$B,$B14,'Headcount Input'!$D:$D,"Employee")*$C$5)</f>
        <v>6883.333333333333</v>
      </c>
      <c r="R14" s="647">
        <f>SUMIFS('Headcount Input'!AE:AE,'Headcount Input'!$B:$B,$B14)+(SUMIFS('Headcount Input'!AE:AE,'Headcount Input'!$B:$B,$B14,'Headcount Input'!$D:$D,"Employee")*$C$5)</f>
        <v>6883.333333333333</v>
      </c>
      <c r="S14" s="647">
        <f>SUMIFS('Headcount Input'!AF:AF,'Headcount Input'!$B:$B,$B14)+(SUMIFS('Headcount Input'!AF:AF,'Headcount Input'!$B:$B,$B14,'Headcount Input'!$D:$D,"Employee")*$C$5)</f>
        <v>6883.333333333333</v>
      </c>
      <c r="T14" s="647">
        <f>SUMIFS('Headcount Input'!AG:AG,'Headcount Input'!$B:$B,$B14)+(SUMIFS('Headcount Input'!AG:AG,'Headcount Input'!$B:$B,$B14,'Headcount Input'!$D:$D,"Employee")*$C$5)</f>
        <v>6883.333333333333</v>
      </c>
      <c r="U14" s="647">
        <f>SUMIFS('Headcount Input'!AH:AH,'Headcount Input'!$B:$B,$B14)+(SUMIFS('Headcount Input'!AH:AH,'Headcount Input'!$B:$B,$B14,'Headcount Input'!$D:$D,"Employee")*$C$5)</f>
        <v>6883.333333333333</v>
      </c>
      <c r="V14" s="647">
        <f>SUMIFS('Headcount Input'!AI:AI,'Headcount Input'!$B:$B,$B14)+(SUMIFS('Headcount Input'!AI:AI,'Headcount Input'!$B:$B,$B14,'Headcount Input'!$D:$D,"Employee")*$C$5)</f>
        <v>8358.3333333333321</v>
      </c>
      <c r="W14" s="647">
        <f>SUMIFS('Headcount Input'!AJ:AJ,'Headcount Input'!$B:$B,$B14)+(SUMIFS('Headcount Input'!AJ:AJ,'Headcount Input'!$B:$B,$B14,'Headcount Input'!$D:$D,"Employee")*$C$5)</f>
        <v>11800</v>
      </c>
      <c r="X14" s="647">
        <f>SUMIFS('Headcount Input'!AK:AK,'Headcount Input'!$B:$B,$B14)+(SUMIFS('Headcount Input'!AK:AK,'Headcount Input'!$B:$B,$B14,'Headcount Input'!$D:$D,"Employee")*$C$5)</f>
        <v>11800</v>
      </c>
      <c r="Y14" s="647">
        <f>SUMIFS('Headcount Input'!AL:AL,'Headcount Input'!$B:$B,$B14)+(SUMIFS('Headcount Input'!AL:AL,'Headcount Input'!$B:$B,$B14,'Headcount Input'!$D:$D,"Employee")*$C$5)</f>
        <v>11800</v>
      </c>
      <c r="Z14" s="647">
        <f>SUMIFS('Headcount Input'!AM:AM,'Headcount Input'!$B:$B,$B14)+(SUMIFS('Headcount Input'!AM:AM,'Headcount Input'!$B:$B,$B14,'Headcount Input'!$D:$D,"Employee")*$C$5)</f>
        <v>11800</v>
      </c>
      <c r="AA14" s="647">
        <f>SUMIFS('Headcount Input'!AN:AN,'Headcount Input'!$B:$B,$B14)+(SUMIFS('Headcount Input'!AN:AN,'Headcount Input'!$B:$B,$B14,'Headcount Input'!$D:$D,"Employee")*$C$5)</f>
        <v>11800</v>
      </c>
      <c r="AB14" s="647">
        <f>SUMIFS('Headcount Input'!AO:AO,'Headcount Input'!$B:$B,$B14)+(SUMIFS('Headcount Input'!AO:AO,'Headcount Input'!$B:$B,$B14,'Headcount Input'!$D:$D,"Employee")*$C$5)</f>
        <v>12390</v>
      </c>
      <c r="AC14" s="647">
        <f>SUMIFS('Headcount Input'!AP:AP,'Headcount Input'!$B:$B,$B14)+(SUMIFS('Headcount Input'!AP:AP,'Headcount Input'!$B:$B,$B14,'Headcount Input'!$D:$D,"Employee")*$C$5)</f>
        <v>12390</v>
      </c>
      <c r="AD14" s="647">
        <f>SUMIFS('Headcount Input'!AQ:AQ,'Headcount Input'!$B:$B,$B14)+(SUMIFS('Headcount Input'!AQ:AQ,'Headcount Input'!$B:$B,$B14,'Headcount Input'!$D:$D,"Employee")*$C$5)</f>
        <v>27140</v>
      </c>
      <c r="AE14" s="647">
        <f>SUMIFS('Headcount Input'!AR:AR,'Headcount Input'!$B:$B,$B14)+(SUMIFS('Headcount Input'!AR:AR,'Headcount Input'!$B:$B,$B14,'Headcount Input'!$D:$D,"Employee")*$C$5)</f>
        <v>32056.666666666668</v>
      </c>
      <c r="AF14" s="647">
        <f>SUMIFS('Headcount Input'!AS:AS,'Headcount Input'!$B:$B,$B14)+(SUMIFS('Headcount Input'!AS:AS,'Headcount Input'!$B:$B,$B14,'Headcount Input'!$D:$D,"Employee")*$C$5)</f>
        <v>32056.666666666668</v>
      </c>
      <c r="AG14" s="647">
        <f>SUMIFS('Headcount Input'!AT:AT,'Headcount Input'!$B:$B,$B14)+(SUMIFS('Headcount Input'!AT:AT,'Headcount Input'!$B:$B,$B14,'Headcount Input'!$D:$D,"Employee")*$C$5)</f>
        <v>38940</v>
      </c>
      <c r="AH14" s="647">
        <f>SUMIFS('Headcount Input'!AU:AU,'Headcount Input'!$B:$B,$B14)+(SUMIFS('Headcount Input'!AU:AU,'Headcount Input'!$B:$B,$B14,'Headcount Input'!$D:$D,"Employee")*$C$5)</f>
        <v>38940</v>
      </c>
      <c r="AI14" s="647">
        <f>SUMIFS('Headcount Input'!AV:AV,'Headcount Input'!$B:$B,$B14)+(SUMIFS('Headcount Input'!AV:AV,'Headcount Input'!$B:$B,$B14,'Headcount Input'!$D:$D,"Employee")*$C$5)</f>
        <v>38940</v>
      </c>
      <c r="AJ14" s="647">
        <f>SUMIFS('Headcount Input'!AW:AW,'Headcount Input'!$B:$B,$B14)+(SUMIFS('Headcount Input'!AW:AW,'Headcount Input'!$B:$B,$B14,'Headcount Input'!$D:$D,"Employee")*$C$5)</f>
        <v>38940</v>
      </c>
      <c r="AK14" s="647">
        <f>SUMIFS('Headcount Input'!AX:AX,'Headcount Input'!$B:$B,$B14)+(SUMIFS('Headcount Input'!AX:AX,'Headcount Input'!$B:$B,$B14,'Headcount Input'!$D:$D,"Employee")*$C$5)</f>
        <v>38940</v>
      </c>
      <c r="AL14" s="647">
        <f>SUMIFS('Headcount Input'!AY:AY,'Headcount Input'!$B:$B,$B14)+(SUMIFS('Headcount Input'!AY:AY,'Headcount Input'!$B:$B,$B14,'Headcount Input'!$D:$D,"Employee")*$C$5)</f>
        <v>38940</v>
      </c>
      <c r="AM14" s="647">
        <f>SUMIFS('Headcount Input'!AZ:AZ,'Headcount Input'!$B:$B,$B14)+(SUMIFS('Headcount Input'!AZ:AZ,'Headcount Input'!$B:$B,$B14,'Headcount Input'!$D:$D,"Employee")*$C$5)</f>
        <v>38940</v>
      </c>
      <c r="AN14" s="647">
        <f>SUMIFS('Headcount Input'!BA:BA,'Headcount Input'!$B:$B,$B14)+(SUMIFS('Headcount Input'!BA:BA,'Headcount Input'!$B:$B,$B14,'Headcount Input'!$D:$D,"Employee")*$C$5)</f>
        <v>40887</v>
      </c>
      <c r="AO14" s="647">
        <f>SUMIFS('Headcount Input'!BB:BB,'Headcount Input'!$B:$B,$B14)+(SUMIFS('Headcount Input'!BB:BB,'Headcount Input'!$B:$B,$B14,'Headcount Input'!$D:$D,"Employee")*$C$5)</f>
        <v>40887</v>
      </c>
      <c r="AP14" s="647">
        <f>SUMIFS('Headcount Input'!BC:BC,'Headcount Input'!$B:$B,$B14)+(SUMIFS('Headcount Input'!BC:BC,'Headcount Input'!$B:$B,$B14,'Headcount Input'!$D:$D,"Employee")*$C$5)</f>
        <v>47770.333333333336</v>
      </c>
      <c r="AQ14" s="647">
        <f>SUMIFS('Headcount Input'!BD:BD,'Headcount Input'!$B:$B,$B14)+(SUMIFS('Headcount Input'!BD:BD,'Headcount Input'!$B:$B,$B14,'Headcount Input'!$D:$D,"Employee")*$C$5)</f>
        <v>47770.333333333336</v>
      </c>
      <c r="AR14" s="647">
        <f>SUMIFS('Headcount Input'!BE:BE,'Headcount Input'!$B:$B,$B14)+(SUMIFS('Headcount Input'!BE:BE,'Headcount Input'!$B:$B,$B14,'Headcount Input'!$D:$D,"Employee")*$C$5)</f>
        <v>47770.333333333336</v>
      </c>
      <c r="AS14" s="647">
        <f>SUMIFS('Headcount Input'!BF:BF,'Headcount Input'!$B:$B,$B14)+(SUMIFS('Headcount Input'!BF:BF,'Headcount Input'!$B:$B,$B14,'Headcount Input'!$D:$D,"Employee")*$C$5)</f>
        <v>47770.333333333336</v>
      </c>
      <c r="AT14" s="647">
        <f>SUMIFS('Headcount Input'!BG:BG,'Headcount Input'!$B:$B,$B14)+(SUMIFS('Headcount Input'!BG:BG,'Headcount Input'!$B:$B,$B14,'Headcount Input'!$D:$D,"Employee")*$C$5)</f>
        <v>47770.333333333336</v>
      </c>
      <c r="AU14" s="647">
        <f>SUMIFS('Headcount Input'!BH:BH,'Headcount Input'!$B:$B,$B14)+(SUMIFS('Headcount Input'!BH:BH,'Headcount Input'!$B:$B,$B14,'Headcount Input'!$D:$D,"Employee")*$C$5)</f>
        <v>47770.333333333336</v>
      </c>
      <c r="AV14" s="647">
        <f>SUMIFS('Headcount Input'!BI:BI,'Headcount Input'!$B:$B,$B14)+(SUMIFS('Headcount Input'!BI:BI,'Headcount Input'!$B:$B,$B14,'Headcount Input'!$D:$D,"Employee")*$C$5)</f>
        <v>47770.333333333336</v>
      </c>
      <c r="AW14" s="647">
        <f>SUMIFS('Headcount Input'!BJ:BJ,'Headcount Input'!$B:$B,$B14)+(SUMIFS('Headcount Input'!BJ:BJ,'Headcount Input'!$B:$B,$B14,'Headcount Input'!$D:$D,"Employee")*$C$5)</f>
        <v>47770.333333333336</v>
      </c>
      <c r="AX14" s="647">
        <f>SUMIFS('Headcount Input'!BK:BK,'Headcount Input'!$B:$B,$B14)+(SUMIFS('Headcount Input'!BK:BK,'Headcount Input'!$B:$B,$B14,'Headcount Input'!$D:$D,"Employee")*$C$5)</f>
        <v>47770.333333333336</v>
      </c>
      <c r="AY14" s="647">
        <f>SUMIFS('Headcount Input'!BL:BL,'Headcount Input'!$B:$B,$B14)+(SUMIFS('Headcount Input'!BL:BL,'Headcount Input'!$B:$B,$B14,'Headcount Input'!$D:$D,"Employee")*$C$5)</f>
        <v>47770.333333333336</v>
      </c>
      <c r="AZ14" s="647">
        <f>SUMIFS('Headcount Input'!BM:BM,'Headcount Input'!$B:$B,$B14)+(SUMIFS('Headcount Input'!BM:BM,'Headcount Input'!$B:$B,$B14,'Headcount Input'!$D:$D,"Employee")*$C$5)</f>
        <v>50158.85</v>
      </c>
      <c r="BA14" s="647">
        <f>SUMIFS('Headcount Input'!BN:BN,'Headcount Input'!$B:$B,$B14)+(SUMIFS('Headcount Input'!BN:BN,'Headcount Input'!$B:$B,$B14,'Headcount Input'!$D:$D,"Employee")*$C$5)</f>
        <v>50158.85</v>
      </c>
      <c r="BB14" s="647">
        <f>SUMIFS('Headcount Input'!BO:BO,'Headcount Input'!$B:$B,$B14)+(SUMIFS('Headcount Input'!BO:BO,'Headcount Input'!$B:$B,$B14,'Headcount Input'!$D:$D,"Employee")*$C$5)</f>
        <v>57042.183333333334</v>
      </c>
      <c r="BC14" s="647">
        <f>SUMIFS('Headcount Input'!BP:BP,'Headcount Input'!$B:$B,$B14)+(SUMIFS('Headcount Input'!BP:BP,'Headcount Input'!$B:$B,$B14,'Headcount Input'!$D:$D,"Employee")*$C$5)</f>
        <v>57042.183333333334</v>
      </c>
      <c r="BD14" s="647">
        <f>SUMIFS('Headcount Input'!BQ:BQ,'Headcount Input'!$B:$B,$B14)+(SUMIFS('Headcount Input'!BQ:BQ,'Headcount Input'!$B:$B,$B14,'Headcount Input'!$D:$D,"Employee")*$C$5)</f>
        <v>57042.183333333334</v>
      </c>
      <c r="BE14" s="647">
        <f>SUMIFS('Headcount Input'!BR:BR,'Headcount Input'!$B:$B,$B14)+(SUMIFS('Headcount Input'!BR:BR,'Headcount Input'!$B:$B,$B14,'Headcount Input'!$D:$D,"Employee")*$C$5)</f>
        <v>57042.183333333334</v>
      </c>
      <c r="BF14" s="647">
        <f>SUMIFS('Headcount Input'!BS:BS,'Headcount Input'!$B:$B,$B14)+(SUMIFS('Headcount Input'!BS:BS,'Headcount Input'!$B:$B,$B14,'Headcount Input'!$D:$D,"Employee")*$C$5)</f>
        <v>57042.183333333334</v>
      </c>
      <c r="BG14" s="647">
        <f>SUMIFS('Headcount Input'!BT:BT,'Headcount Input'!$B:$B,$B14)+(SUMIFS('Headcount Input'!BT:BT,'Headcount Input'!$B:$B,$B14,'Headcount Input'!$D:$D,"Employee")*$C$5)</f>
        <v>57042.183333333334</v>
      </c>
      <c r="BH14" s="647">
        <f>SUMIFS('Headcount Input'!BU:BU,'Headcount Input'!$B:$B,$B14)+(SUMIFS('Headcount Input'!BU:BU,'Headcount Input'!$B:$B,$B14,'Headcount Input'!$D:$D,"Employee")*$C$5)</f>
        <v>57042.183333333334</v>
      </c>
      <c r="BI14" s="647">
        <f>SUMIFS('Headcount Input'!BV:BV,'Headcount Input'!$B:$B,$B14)+(SUMIFS('Headcount Input'!BV:BV,'Headcount Input'!$B:$B,$B14,'Headcount Input'!$D:$D,"Employee")*$C$5)</f>
        <v>57042.183333333334</v>
      </c>
      <c r="BJ14" s="647">
        <f>SUMIFS('Headcount Input'!BW:BW,'Headcount Input'!$B:$B,$B14)+(SUMIFS('Headcount Input'!BW:BW,'Headcount Input'!$B:$B,$B14,'Headcount Input'!$D:$D,"Employee")*$C$5)</f>
        <v>57042.183333333334</v>
      </c>
      <c r="BK14" s="647">
        <f>SUMIFS('Headcount Input'!BX:BX,'Headcount Input'!$B:$B,$B14)+(SUMIFS('Headcount Input'!BX:BX,'Headcount Input'!$B:$B,$B14,'Headcount Input'!$D:$D,"Employee")*$C$5)</f>
        <v>57042.183333333334</v>
      </c>
      <c r="BL14" s="647">
        <f>SUMIFS('Headcount Input'!BY:BY,'Headcount Input'!$B:$B,$B14)+(SUMIFS('Headcount Input'!BY:BY,'Headcount Input'!$B:$B,$B14,'Headcount Input'!$D:$D,"Employee")*$C$5)</f>
        <v>59894.292499999996</v>
      </c>
      <c r="BM14" s="647">
        <f>SUMIFS('Headcount Input'!BZ:BZ,'Headcount Input'!$B:$B,$B14)+(SUMIFS('Headcount Input'!BZ:BZ,'Headcount Input'!$B:$B,$B14,'Headcount Input'!$D:$D,"Employee")*$C$5)</f>
        <v>59894.292499999996</v>
      </c>
      <c r="BN14" s="647">
        <f>SUMIFS('Headcount Input'!CA:CA,'Headcount Input'!$B:$B,$B14)+(SUMIFS('Headcount Input'!CA:CA,'Headcount Input'!$B:$B,$B14,'Headcount Input'!$D:$D,"Employee")*$C$5)</f>
        <v>59894.292499999996</v>
      </c>
      <c r="BO14" s="647">
        <f>SUMIFS('Headcount Input'!CB:CB,'Headcount Input'!$B:$B,$B14)+(SUMIFS('Headcount Input'!CB:CB,'Headcount Input'!$B:$B,$B14,'Headcount Input'!$D:$D,"Employee")*$C$5)</f>
        <v>59894.292499999996</v>
      </c>
      <c r="BP14" s="647">
        <f>SUMIFS('Headcount Input'!CC:CC,'Headcount Input'!$B:$B,$B14)+(SUMIFS('Headcount Input'!CC:CC,'Headcount Input'!$B:$B,$B14,'Headcount Input'!$D:$D,"Employee")*$C$5)</f>
        <v>59894.292499999996</v>
      </c>
      <c r="BQ14" s="647">
        <f>SUMIFS('Headcount Input'!CD:CD,'Headcount Input'!$B:$B,$B14)+(SUMIFS('Headcount Input'!CD:CD,'Headcount Input'!$B:$B,$B14,'Headcount Input'!$D:$D,"Employee")*$C$5)</f>
        <v>59894.292499999996</v>
      </c>
      <c r="BR14" s="647">
        <f>SUMIFS('Headcount Input'!CE:CE,'Headcount Input'!$B:$B,$B14)+(SUMIFS('Headcount Input'!CE:CE,'Headcount Input'!$B:$B,$B14,'Headcount Input'!$D:$D,"Employee")*$C$5)</f>
        <v>59894.292499999996</v>
      </c>
      <c r="BS14" s="647">
        <f>SUMIFS('Headcount Input'!CF:CF,'Headcount Input'!$B:$B,$B14)+(SUMIFS('Headcount Input'!CF:CF,'Headcount Input'!$B:$B,$B14,'Headcount Input'!$D:$D,"Employee")*$C$5)</f>
        <v>59894.292499999996</v>
      </c>
      <c r="BT14" s="647">
        <f>SUMIFS('Headcount Input'!CG:CG,'Headcount Input'!$B:$B,$B14)+(SUMIFS('Headcount Input'!CG:CG,'Headcount Input'!$B:$B,$B14,'Headcount Input'!$D:$D,"Employee")*$C$5)</f>
        <v>59894.292499999996</v>
      </c>
      <c r="BU14" s="647">
        <f>SUMIFS('Headcount Input'!CH:CH,'Headcount Input'!$B:$B,$B14)+(SUMIFS('Headcount Input'!CH:CH,'Headcount Input'!$B:$B,$B14,'Headcount Input'!$D:$D,"Employee")*$C$5)</f>
        <v>59894.292499999996</v>
      </c>
      <c r="BV14" s="647">
        <f>SUMIFS('Headcount Input'!CI:CI,'Headcount Input'!$B:$B,$B14)+(SUMIFS('Headcount Input'!CI:CI,'Headcount Input'!$B:$B,$B14,'Headcount Input'!$D:$D,"Employee")*$C$5)</f>
        <v>59894.292499999996</v>
      </c>
      <c r="BW14" s="647">
        <f>SUMIFS('Headcount Input'!CJ:CJ,'Headcount Input'!$B:$B,$B14)+(SUMIFS('Headcount Input'!CJ:CJ,'Headcount Input'!$B:$B,$B14,'Headcount Input'!$D:$D,"Employee")*$C$5)</f>
        <v>59894.292499999996</v>
      </c>
      <c r="BX14" s="648"/>
      <c r="BY14" s="648"/>
    </row>
    <row r="15" spans="2:77" hidden="1" outlineLevel="1" x14ac:dyDescent="0.3">
      <c r="B15" s="516" t="s">
        <v>300</v>
      </c>
      <c r="C15" s="516" t="s">
        <v>300</v>
      </c>
      <c r="D15" s="647">
        <f>SUMIFS('Headcount Input'!Q:Q,'Headcount Input'!$B:$B,$B15)+(SUMIFS('Headcount Input'!Q:Q,'Headcount Input'!$B:$B,$B15,'Headcount Input'!$D:$D,"Employee")*$C$5)</f>
        <v>0</v>
      </c>
      <c r="E15" s="647">
        <f>SUMIFS('Headcount Input'!R:R,'Headcount Input'!$B:$B,$B15)+(SUMIFS('Headcount Input'!R:R,'Headcount Input'!$B:$B,$B15,'Headcount Input'!$D:$D,"Employee")*$C$5)</f>
        <v>0</v>
      </c>
      <c r="F15" s="647">
        <f>SUMIFS('Headcount Input'!S:S,'Headcount Input'!$B:$B,$B15)+(SUMIFS('Headcount Input'!S:S,'Headcount Input'!$B:$B,$B15,'Headcount Input'!$D:$D,"Employee")*$C$5)</f>
        <v>0</v>
      </c>
      <c r="G15" s="647">
        <f>SUMIFS('Headcount Input'!T:T,'Headcount Input'!$B:$B,$B15)+(SUMIFS('Headcount Input'!T:T,'Headcount Input'!$B:$B,$B15,'Headcount Input'!$D:$D,"Employee")*$C$5)</f>
        <v>0</v>
      </c>
      <c r="H15" s="647">
        <f>SUMIFS('Headcount Input'!U:U,'Headcount Input'!$B:$B,$B15)+(SUMIFS('Headcount Input'!U:U,'Headcount Input'!$B:$B,$B15,'Headcount Input'!$D:$D,"Employee")*$C$5)</f>
        <v>0</v>
      </c>
      <c r="I15" s="647">
        <f>SUMIFS('Headcount Input'!V:V,'Headcount Input'!$B:$B,$B15)+(SUMIFS('Headcount Input'!V:V,'Headcount Input'!$B:$B,$B15,'Headcount Input'!$D:$D,"Employee")*$C$5)</f>
        <v>248.27586206896552</v>
      </c>
      <c r="J15" s="647">
        <f>SUMIFS('Headcount Input'!W:W,'Headcount Input'!$B:$B,$B15)+(SUMIFS('Headcount Input'!W:W,'Headcount Input'!$B:$B,$B15,'Headcount Input'!$D:$D,"Employee")*$C$5)</f>
        <v>600</v>
      </c>
      <c r="K15" s="647">
        <f>SUMIFS('Headcount Input'!X:X,'Headcount Input'!$B:$B,$B15)+(SUMIFS('Headcount Input'!X:X,'Headcount Input'!$B:$B,$B15,'Headcount Input'!$D:$D,"Employee")*$C$5)</f>
        <v>600</v>
      </c>
      <c r="L15" s="647">
        <f>SUMIFS('Headcount Input'!Y:Y,'Headcount Input'!$B:$B,$B15)+(SUMIFS('Headcount Input'!Y:Y,'Headcount Input'!$B:$B,$B15,'Headcount Input'!$D:$D,"Employee")*$C$5)</f>
        <v>310.34482758620692</v>
      </c>
      <c r="M15" s="647">
        <f>SUMIFS('Headcount Input'!Z:Z,'Headcount Input'!$B:$B,$B15)+(SUMIFS('Headcount Input'!Z:Z,'Headcount Input'!$B:$B,$B15,'Headcount Input'!$D:$D,"Employee")*$C$5)</f>
        <v>262.22222222222223</v>
      </c>
      <c r="N15" s="647">
        <f>SUMIFS('Headcount Input'!AA:AA,'Headcount Input'!$B:$B,$B15)+(SUMIFS('Headcount Input'!AA:AA,'Headcount Input'!$B:$B,$B15,'Headcount Input'!$D:$D,"Employee")*$C$5)</f>
        <v>3933.3333333333335</v>
      </c>
      <c r="O15" s="647">
        <f>SUMIFS('Headcount Input'!AB:AB,'Headcount Input'!$B:$B,$B15)+(SUMIFS('Headcount Input'!AB:AB,'Headcount Input'!$B:$B,$B15,'Headcount Input'!$D:$D,"Employee")*$C$5)</f>
        <v>3933.3333333333335</v>
      </c>
      <c r="P15" s="647">
        <f>SUMIFS('Headcount Input'!AC:AC,'Headcount Input'!$B:$B,$B15)+(SUMIFS('Headcount Input'!AC:AC,'Headcount Input'!$B:$B,$B15,'Headcount Input'!$D:$D,"Employee")*$C$5)</f>
        <v>4425</v>
      </c>
      <c r="Q15" s="647">
        <f>SUMIFS('Headcount Input'!AD:AD,'Headcount Input'!$B:$B,$B15)+(SUMIFS('Headcount Input'!AD:AD,'Headcount Input'!$B:$B,$B15,'Headcount Input'!$D:$D,"Employee")*$C$5)</f>
        <v>4425</v>
      </c>
      <c r="R15" s="647">
        <f>SUMIFS('Headcount Input'!AE:AE,'Headcount Input'!$B:$B,$B15)+(SUMIFS('Headcount Input'!AE:AE,'Headcount Input'!$B:$B,$B15,'Headcount Input'!$D:$D,"Employee")*$C$5)</f>
        <v>4425</v>
      </c>
      <c r="S15" s="647">
        <f>SUMIFS('Headcount Input'!AF:AF,'Headcount Input'!$B:$B,$B15)+(SUMIFS('Headcount Input'!AF:AF,'Headcount Input'!$B:$B,$B15,'Headcount Input'!$D:$D,"Employee")*$C$5)</f>
        <v>4425</v>
      </c>
      <c r="T15" s="647">
        <f>SUMIFS('Headcount Input'!AG:AG,'Headcount Input'!$B:$B,$B15)+(SUMIFS('Headcount Input'!AG:AG,'Headcount Input'!$B:$B,$B15,'Headcount Input'!$D:$D,"Employee")*$C$5)</f>
        <v>4425</v>
      </c>
      <c r="U15" s="647">
        <f>SUMIFS('Headcount Input'!AH:AH,'Headcount Input'!$B:$B,$B15)+(SUMIFS('Headcount Input'!AH:AH,'Headcount Input'!$B:$B,$B15,'Headcount Input'!$D:$D,"Employee")*$C$5)</f>
        <v>4425</v>
      </c>
      <c r="V15" s="647">
        <f>SUMIFS('Headcount Input'!AI:AI,'Headcount Input'!$B:$B,$B15)+(SUMIFS('Headcount Input'!AI:AI,'Headcount Input'!$B:$B,$B15,'Headcount Input'!$D:$D,"Employee")*$C$5)</f>
        <v>4425</v>
      </c>
      <c r="W15" s="647">
        <f>SUMIFS('Headcount Input'!AJ:AJ,'Headcount Input'!$B:$B,$B15)+(SUMIFS('Headcount Input'!AJ:AJ,'Headcount Input'!$B:$B,$B15,'Headcount Input'!$D:$D,"Employee")*$C$5)</f>
        <v>4425</v>
      </c>
      <c r="X15" s="647">
        <f>SUMIFS('Headcount Input'!AK:AK,'Headcount Input'!$B:$B,$B15)+(SUMIFS('Headcount Input'!AK:AK,'Headcount Input'!$B:$B,$B15,'Headcount Input'!$D:$D,"Employee")*$C$5)</f>
        <v>4425</v>
      </c>
      <c r="Y15" s="647">
        <f>SUMIFS('Headcount Input'!AL:AL,'Headcount Input'!$B:$B,$B15)+(SUMIFS('Headcount Input'!AL:AL,'Headcount Input'!$B:$B,$B15,'Headcount Input'!$D:$D,"Employee")*$C$5)</f>
        <v>4425</v>
      </c>
      <c r="Z15" s="647">
        <f>SUMIFS('Headcount Input'!AM:AM,'Headcount Input'!$B:$B,$B15)+(SUMIFS('Headcount Input'!AM:AM,'Headcount Input'!$B:$B,$B15,'Headcount Input'!$D:$D,"Employee")*$C$5)</f>
        <v>4425</v>
      </c>
      <c r="AA15" s="647">
        <f>SUMIFS('Headcount Input'!AN:AN,'Headcount Input'!$B:$B,$B15)+(SUMIFS('Headcount Input'!AN:AN,'Headcount Input'!$B:$B,$B15,'Headcount Input'!$D:$D,"Employee")*$C$5)</f>
        <v>4425</v>
      </c>
      <c r="AB15" s="647">
        <f>SUMIFS('Headcount Input'!AO:AO,'Headcount Input'!$B:$B,$B15)+(SUMIFS('Headcount Input'!AO:AO,'Headcount Input'!$B:$B,$B15,'Headcount Input'!$D:$D,"Employee")*$C$5)</f>
        <v>4646.25</v>
      </c>
      <c r="AC15" s="647">
        <f>SUMIFS('Headcount Input'!AP:AP,'Headcount Input'!$B:$B,$B15)+(SUMIFS('Headcount Input'!AP:AP,'Headcount Input'!$B:$B,$B15,'Headcount Input'!$D:$D,"Employee")*$C$5)</f>
        <v>4646.25</v>
      </c>
      <c r="AD15" s="647">
        <f>SUMIFS('Headcount Input'!AQ:AQ,'Headcount Input'!$B:$B,$B15)+(SUMIFS('Headcount Input'!AQ:AQ,'Headcount Input'!$B:$B,$B15,'Headcount Input'!$D:$D,"Employee")*$C$5)</f>
        <v>17429.583333333336</v>
      </c>
      <c r="AE15" s="647">
        <f>SUMIFS('Headcount Input'!AR:AR,'Headcount Input'!$B:$B,$B15)+(SUMIFS('Headcount Input'!AR:AR,'Headcount Input'!$B:$B,$B15,'Headcount Input'!$D:$D,"Employee")*$C$5)</f>
        <v>17429.583333333336</v>
      </c>
      <c r="AF15" s="647">
        <f>SUMIFS('Headcount Input'!AS:AS,'Headcount Input'!$B:$B,$B15)+(SUMIFS('Headcount Input'!AS:AS,'Headcount Input'!$B:$B,$B15,'Headcount Input'!$D:$D,"Employee")*$C$5)</f>
        <v>17429.583333333336</v>
      </c>
      <c r="AG15" s="647">
        <f>SUMIFS('Headcount Input'!AT:AT,'Headcount Input'!$B:$B,$B15)+(SUMIFS('Headcount Input'!AT:AT,'Headcount Input'!$B:$B,$B15,'Headcount Input'!$D:$D,"Employee")*$C$5)</f>
        <v>17429.583333333336</v>
      </c>
      <c r="AH15" s="647">
        <f>SUMIFS('Headcount Input'!AU:AU,'Headcount Input'!$B:$B,$B15)+(SUMIFS('Headcount Input'!AU:AU,'Headcount Input'!$B:$B,$B15,'Headcount Input'!$D:$D,"Employee")*$C$5)</f>
        <v>17429.583333333336</v>
      </c>
      <c r="AI15" s="647">
        <f>SUMIFS('Headcount Input'!AV:AV,'Headcount Input'!$B:$B,$B15)+(SUMIFS('Headcount Input'!AV:AV,'Headcount Input'!$B:$B,$B15,'Headcount Input'!$D:$D,"Employee")*$C$5)</f>
        <v>17429.583333333336</v>
      </c>
      <c r="AJ15" s="647">
        <f>SUMIFS('Headcount Input'!AW:AW,'Headcount Input'!$B:$B,$B15)+(SUMIFS('Headcount Input'!AW:AW,'Headcount Input'!$B:$B,$B15,'Headcount Input'!$D:$D,"Employee")*$C$5)</f>
        <v>17429.583333333336</v>
      </c>
      <c r="AK15" s="647">
        <f>SUMIFS('Headcount Input'!AX:AX,'Headcount Input'!$B:$B,$B15)+(SUMIFS('Headcount Input'!AX:AX,'Headcount Input'!$B:$B,$B15,'Headcount Input'!$D:$D,"Employee")*$C$5)</f>
        <v>17429.583333333336</v>
      </c>
      <c r="AL15" s="647">
        <f>SUMIFS('Headcount Input'!AY:AY,'Headcount Input'!$B:$B,$B15)+(SUMIFS('Headcount Input'!AY:AY,'Headcount Input'!$B:$B,$B15,'Headcount Input'!$D:$D,"Employee")*$C$5)</f>
        <v>17429.583333333336</v>
      </c>
      <c r="AM15" s="647">
        <f>SUMIFS('Headcount Input'!AZ:AZ,'Headcount Input'!$B:$B,$B15)+(SUMIFS('Headcount Input'!AZ:AZ,'Headcount Input'!$B:$B,$B15,'Headcount Input'!$D:$D,"Employee")*$C$5)</f>
        <v>17429.583333333336</v>
      </c>
      <c r="AN15" s="647">
        <f>SUMIFS('Headcount Input'!BA:BA,'Headcount Input'!$B:$B,$B15)+(SUMIFS('Headcount Input'!BA:BA,'Headcount Input'!$B:$B,$B15,'Headcount Input'!$D:$D,"Employee")*$C$5)</f>
        <v>18301.0625</v>
      </c>
      <c r="AO15" s="647">
        <f>SUMIFS('Headcount Input'!BB:BB,'Headcount Input'!$B:$B,$B15)+(SUMIFS('Headcount Input'!BB:BB,'Headcount Input'!$B:$B,$B15,'Headcount Input'!$D:$D,"Employee")*$C$5)</f>
        <v>18301.0625</v>
      </c>
      <c r="AP15" s="647">
        <f>SUMIFS('Headcount Input'!BC:BC,'Headcount Input'!$B:$B,$B15)+(SUMIFS('Headcount Input'!BC:BC,'Headcount Input'!$B:$B,$B15,'Headcount Input'!$D:$D,"Employee")*$C$5)</f>
        <v>18301.0625</v>
      </c>
      <c r="AQ15" s="647">
        <f>SUMIFS('Headcount Input'!BD:BD,'Headcount Input'!$B:$B,$B15)+(SUMIFS('Headcount Input'!BD:BD,'Headcount Input'!$B:$B,$B15,'Headcount Input'!$D:$D,"Employee")*$C$5)</f>
        <v>18301.0625</v>
      </c>
      <c r="AR15" s="647">
        <f>SUMIFS('Headcount Input'!BE:BE,'Headcount Input'!$B:$B,$B15)+(SUMIFS('Headcount Input'!BE:BE,'Headcount Input'!$B:$B,$B15,'Headcount Input'!$D:$D,"Employee")*$C$5)</f>
        <v>18301.0625</v>
      </c>
      <c r="AS15" s="647">
        <f>SUMIFS('Headcount Input'!BF:BF,'Headcount Input'!$B:$B,$B15)+(SUMIFS('Headcount Input'!BF:BF,'Headcount Input'!$B:$B,$B15,'Headcount Input'!$D:$D,"Employee")*$C$5)</f>
        <v>18301.0625</v>
      </c>
      <c r="AT15" s="647">
        <f>SUMIFS('Headcount Input'!BG:BG,'Headcount Input'!$B:$B,$B15)+(SUMIFS('Headcount Input'!BG:BG,'Headcount Input'!$B:$B,$B15,'Headcount Input'!$D:$D,"Employee")*$C$5)</f>
        <v>18301.0625</v>
      </c>
      <c r="AU15" s="647">
        <f>SUMIFS('Headcount Input'!BH:BH,'Headcount Input'!$B:$B,$B15)+(SUMIFS('Headcount Input'!BH:BH,'Headcount Input'!$B:$B,$B15,'Headcount Input'!$D:$D,"Employee")*$C$5)</f>
        <v>18301.0625</v>
      </c>
      <c r="AV15" s="647">
        <f>SUMIFS('Headcount Input'!BI:BI,'Headcount Input'!$B:$B,$B15)+(SUMIFS('Headcount Input'!BI:BI,'Headcount Input'!$B:$B,$B15,'Headcount Input'!$D:$D,"Employee")*$C$5)</f>
        <v>18301.0625</v>
      </c>
      <c r="AW15" s="647">
        <f>SUMIFS('Headcount Input'!BJ:BJ,'Headcount Input'!$B:$B,$B15)+(SUMIFS('Headcount Input'!BJ:BJ,'Headcount Input'!$B:$B,$B15,'Headcount Input'!$D:$D,"Employee")*$C$5)</f>
        <v>18301.0625</v>
      </c>
      <c r="AX15" s="647">
        <f>SUMIFS('Headcount Input'!BK:BK,'Headcount Input'!$B:$B,$B15)+(SUMIFS('Headcount Input'!BK:BK,'Headcount Input'!$B:$B,$B15,'Headcount Input'!$D:$D,"Employee")*$C$5)</f>
        <v>18301.0625</v>
      </c>
      <c r="AY15" s="647">
        <f>SUMIFS('Headcount Input'!BL:BL,'Headcount Input'!$B:$B,$B15)+(SUMIFS('Headcount Input'!BL:BL,'Headcount Input'!$B:$B,$B15,'Headcount Input'!$D:$D,"Employee")*$C$5)</f>
        <v>18301.0625</v>
      </c>
      <c r="AZ15" s="647">
        <f>SUMIFS('Headcount Input'!BM:BM,'Headcount Input'!$B:$B,$B15)+(SUMIFS('Headcount Input'!BM:BM,'Headcount Input'!$B:$B,$B15,'Headcount Input'!$D:$D,"Employee")*$C$5)</f>
        <v>19216.115624999999</v>
      </c>
      <c r="BA15" s="647">
        <f>SUMIFS('Headcount Input'!BN:BN,'Headcount Input'!$B:$B,$B15)+(SUMIFS('Headcount Input'!BN:BN,'Headcount Input'!$B:$B,$B15,'Headcount Input'!$D:$D,"Employee")*$C$5)</f>
        <v>19216.115624999999</v>
      </c>
      <c r="BB15" s="647">
        <f>SUMIFS('Headcount Input'!BO:BO,'Headcount Input'!$B:$B,$B15)+(SUMIFS('Headcount Input'!BO:BO,'Headcount Input'!$B:$B,$B15,'Headcount Input'!$D:$D,"Employee")*$C$5)</f>
        <v>19216.115624999999</v>
      </c>
      <c r="BC15" s="647">
        <f>SUMIFS('Headcount Input'!BP:BP,'Headcount Input'!$B:$B,$B15)+(SUMIFS('Headcount Input'!BP:BP,'Headcount Input'!$B:$B,$B15,'Headcount Input'!$D:$D,"Employee")*$C$5)</f>
        <v>19216.115624999999</v>
      </c>
      <c r="BD15" s="647">
        <f>SUMIFS('Headcount Input'!BQ:BQ,'Headcount Input'!$B:$B,$B15)+(SUMIFS('Headcount Input'!BQ:BQ,'Headcount Input'!$B:$B,$B15,'Headcount Input'!$D:$D,"Employee")*$C$5)</f>
        <v>19216.115624999999</v>
      </c>
      <c r="BE15" s="647">
        <f>SUMIFS('Headcount Input'!BR:BR,'Headcount Input'!$B:$B,$B15)+(SUMIFS('Headcount Input'!BR:BR,'Headcount Input'!$B:$B,$B15,'Headcount Input'!$D:$D,"Employee")*$C$5)</f>
        <v>19216.115624999999</v>
      </c>
      <c r="BF15" s="647">
        <f>SUMIFS('Headcount Input'!BS:BS,'Headcount Input'!$B:$B,$B15)+(SUMIFS('Headcount Input'!BS:BS,'Headcount Input'!$B:$B,$B15,'Headcount Input'!$D:$D,"Employee")*$C$5)</f>
        <v>19216.115624999999</v>
      </c>
      <c r="BG15" s="647">
        <f>SUMIFS('Headcount Input'!BT:BT,'Headcount Input'!$B:$B,$B15)+(SUMIFS('Headcount Input'!BT:BT,'Headcount Input'!$B:$B,$B15,'Headcount Input'!$D:$D,"Employee")*$C$5)</f>
        <v>19216.115624999999</v>
      </c>
      <c r="BH15" s="647">
        <f>SUMIFS('Headcount Input'!BU:BU,'Headcount Input'!$B:$B,$B15)+(SUMIFS('Headcount Input'!BU:BU,'Headcount Input'!$B:$B,$B15,'Headcount Input'!$D:$D,"Employee")*$C$5)</f>
        <v>19216.115624999999</v>
      </c>
      <c r="BI15" s="647">
        <f>SUMIFS('Headcount Input'!BV:BV,'Headcount Input'!$B:$B,$B15)+(SUMIFS('Headcount Input'!BV:BV,'Headcount Input'!$B:$B,$B15,'Headcount Input'!$D:$D,"Employee")*$C$5)</f>
        <v>19216.115624999999</v>
      </c>
      <c r="BJ15" s="647">
        <f>SUMIFS('Headcount Input'!BW:BW,'Headcount Input'!$B:$B,$B15)+(SUMIFS('Headcount Input'!BW:BW,'Headcount Input'!$B:$B,$B15,'Headcount Input'!$D:$D,"Employee")*$C$5)</f>
        <v>19216.115624999999</v>
      </c>
      <c r="BK15" s="647">
        <f>SUMIFS('Headcount Input'!BX:BX,'Headcount Input'!$B:$B,$B15)+(SUMIFS('Headcount Input'!BX:BX,'Headcount Input'!$B:$B,$B15,'Headcount Input'!$D:$D,"Employee")*$C$5)</f>
        <v>19216.115624999999</v>
      </c>
      <c r="BL15" s="647">
        <f>SUMIFS('Headcount Input'!BY:BY,'Headcount Input'!$B:$B,$B15)+(SUMIFS('Headcount Input'!BY:BY,'Headcount Input'!$B:$B,$B15,'Headcount Input'!$D:$D,"Employee")*$C$5)</f>
        <v>20176.92140625</v>
      </c>
      <c r="BM15" s="647">
        <f>SUMIFS('Headcount Input'!BZ:BZ,'Headcount Input'!$B:$B,$B15)+(SUMIFS('Headcount Input'!BZ:BZ,'Headcount Input'!$B:$B,$B15,'Headcount Input'!$D:$D,"Employee")*$C$5)</f>
        <v>20176.92140625</v>
      </c>
      <c r="BN15" s="647">
        <f>SUMIFS('Headcount Input'!CA:CA,'Headcount Input'!$B:$B,$B15)+(SUMIFS('Headcount Input'!CA:CA,'Headcount Input'!$B:$B,$B15,'Headcount Input'!$D:$D,"Employee")*$C$5)</f>
        <v>20176.92140625</v>
      </c>
      <c r="BO15" s="647">
        <f>SUMIFS('Headcount Input'!CB:CB,'Headcount Input'!$B:$B,$B15)+(SUMIFS('Headcount Input'!CB:CB,'Headcount Input'!$B:$B,$B15,'Headcount Input'!$D:$D,"Employee")*$C$5)</f>
        <v>20176.92140625</v>
      </c>
      <c r="BP15" s="647">
        <f>SUMIFS('Headcount Input'!CC:CC,'Headcount Input'!$B:$B,$B15)+(SUMIFS('Headcount Input'!CC:CC,'Headcount Input'!$B:$B,$B15,'Headcount Input'!$D:$D,"Employee")*$C$5)</f>
        <v>20176.92140625</v>
      </c>
      <c r="BQ15" s="647">
        <f>SUMIFS('Headcount Input'!CD:CD,'Headcount Input'!$B:$B,$B15)+(SUMIFS('Headcount Input'!CD:CD,'Headcount Input'!$B:$B,$B15,'Headcount Input'!$D:$D,"Employee")*$C$5)</f>
        <v>20176.92140625</v>
      </c>
      <c r="BR15" s="647">
        <f>SUMIFS('Headcount Input'!CE:CE,'Headcount Input'!$B:$B,$B15)+(SUMIFS('Headcount Input'!CE:CE,'Headcount Input'!$B:$B,$B15,'Headcount Input'!$D:$D,"Employee")*$C$5)</f>
        <v>20176.92140625</v>
      </c>
      <c r="BS15" s="647">
        <f>SUMIFS('Headcount Input'!CF:CF,'Headcount Input'!$B:$B,$B15)+(SUMIFS('Headcount Input'!CF:CF,'Headcount Input'!$B:$B,$B15,'Headcount Input'!$D:$D,"Employee")*$C$5)</f>
        <v>20176.92140625</v>
      </c>
      <c r="BT15" s="647">
        <f>SUMIFS('Headcount Input'!CG:CG,'Headcount Input'!$B:$B,$B15)+(SUMIFS('Headcount Input'!CG:CG,'Headcount Input'!$B:$B,$B15,'Headcount Input'!$D:$D,"Employee")*$C$5)</f>
        <v>20176.92140625</v>
      </c>
      <c r="BU15" s="647">
        <f>SUMIFS('Headcount Input'!CH:CH,'Headcount Input'!$B:$B,$B15)+(SUMIFS('Headcount Input'!CH:CH,'Headcount Input'!$B:$B,$B15,'Headcount Input'!$D:$D,"Employee")*$C$5)</f>
        <v>20176.92140625</v>
      </c>
      <c r="BV15" s="647">
        <f>SUMIFS('Headcount Input'!CI:CI,'Headcount Input'!$B:$B,$B15)+(SUMIFS('Headcount Input'!CI:CI,'Headcount Input'!$B:$B,$B15,'Headcount Input'!$D:$D,"Employee")*$C$5)</f>
        <v>20176.92140625</v>
      </c>
      <c r="BW15" s="647">
        <f>SUMIFS('Headcount Input'!CJ:CJ,'Headcount Input'!$B:$B,$B15)+(SUMIFS('Headcount Input'!CJ:CJ,'Headcount Input'!$B:$B,$B15,'Headcount Input'!$D:$D,"Employee")*$C$5)</f>
        <v>20176.92140625</v>
      </c>
      <c r="BX15" s="648"/>
      <c r="BY15" s="648"/>
    </row>
    <row r="16" spans="2:77" hidden="1" outlineLevel="1" x14ac:dyDescent="0.3">
      <c r="B16" s="516" t="s">
        <v>341</v>
      </c>
      <c r="C16" s="516" t="s">
        <v>159</v>
      </c>
      <c r="D16" s="647">
        <f>SUMIFS('Headcount Input'!Q:Q,'Headcount Input'!$B:$B,$B16)+(SUMIFS('Headcount Input'!Q:Q,'Headcount Input'!$B:$B,$B16,'Headcount Input'!$D:$D,"Employee")*$C$5)</f>
        <v>0</v>
      </c>
      <c r="E16" s="647">
        <f>SUMIFS('Headcount Input'!R:R,'Headcount Input'!$B:$B,$B16)+(SUMIFS('Headcount Input'!R:R,'Headcount Input'!$B:$B,$B16,'Headcount Input'!$D:$D,"Employee")*$C$5)</f>
        <v>0</v>
      </c>
      <c r="F16" s="647">
        <f>SUMIFS('Headcount Input'!S:S,'Headcount Input'!$B:$B,$B16)+(SUMIFS('Headcount Input'!S:S,'Headcount Input'!$B:$B,$B16,'Headcount Input'!$D:$D,"Employee")*$C$5)</f>
        <v>0</v>
      </c>
      <c r="G16" s="647">
        <f>SUMIFS('Headcount Input'!T:T,'Headcount Input'!$B:$B,$B16)+(SUMIFS('Headcount Input'!T:T,'Headcount Input'!$B:$B,$B16,'Headcount Input'!$D:$D,"Employee")*$C$5)</f>
        <v>0</v>
      </c>
      <c r="H16" s="647">
        <f>SUMIFS('Headcount Input'!U:U,'Headcount Input'!$B:$B,$B16)+(SUMIFS('Headcount Input'!U:U,'Headcount Input'!$B:$B,$B16,'Headcount Input'!$D:$D,"Employee")*$C$5)</f>
        <v>0</v>
      </c>
      <c r="I16" s="647">
        <f>SUMIFS('Headcount Input'!V:V,'Headcount Input'!$B:$B,$B16)+(SUMIFS('Headcount Input'!V:V,'Headcount Input'!$B:$B,$B16,'Headcount Input'!$D:$D,"Employee")*$C$5)</f>
        <v>0</v>
      </c>
      <c r="J16" s="647">
        <f>SUMIFS('Headcount Input'!W:W,'Headcount Input'!$B:$B,$B16)+(SUMIFS('Headcount Input'!W:W,'Headcount Input'!$B:$B,$B16,'Headcount Input'!$D:$D,"Employee")*$C$5)</f>
        <v>0</v>
      </c>
      <c r="K16" s="647">
        <f>SUMIFS('Headcount Input'!X:X,'Headcount Input'!$B:$B,$B16)+(SUMIFS('Headcount Input'!X:X,'Headcount Input'!$B:$B,$B16,'Headcount Input'!$D:$D,"Employee")*$C$5)</f>
        <v>0</v>
      </c>
      <c r="L16" s="647">
        <f>SUMIFS('Headcount Input'!Y:Y,'Headcount Input'!$B:$B,$B16)+(SUMIFS('Headcount Input'!Y:Y,'Headcount Input'!$B:$B,$B16,'Headcount Input'!$D:$D,"Employee")*$C$5)</f>
        <v>0</v>
      </c>
      <c r="M16" s="647">
        <f>SUMIFS('Headcount Input'!Z:Z,'Headcount Input'!$B:$B,$B16)+(SUMIFS('Headcount Input'!Z:Z,'Headcount Input'!$B:$B,$B16,'Headcount Input'!$D:$D,"Employee")*$C$5)</f>
        <v>0</v>
      </c>
      <c r="N16" s="647">
        <f>SUMIFS('Headcount Input'!AA:AA,'Headcount Input'!$B:$B,$B16)+(SUMIFS('Headcount Input'!AA:AA,'Headcount Input'!$B:$B,$B16,'Headcount Input'!$D:$D,"Employee")*$C$5)</f>
        <v>0</v>
      </c>
      <c r="O16" s="647">
        <f>SUMIFS('Headcount Input'!AB:AB,'Headcount Input'!$B:$B,$B16)+(SUMIFS('Headcount Input'!AB:AB,'Headcount Input'!$B:$B,$B16,'Headcount Input'!$D:$D,"Employee")*$C$5)</f>
        <v>0</v>
      </c>
      <c r="P16" s="647">
        <f>SUMIFS('Headcount Input'!AC:AC,'Headcount Input'!$B:$B,$B16)+(SUMIFS('Headcount Input'!AC:AC,'Headcount Input'!$B:$B,$B16,'Headcount Input'!$D:$D,"Employee")*$C$5)</f>
        <v>0</v>
      </c>
      <c r="Q16" s="647">
        <f>SUMIFS('Headcount Input'!AD:AD,'Headcount Input'!$B:$B,$B16)+(SUMIFS('Headcount Input'!AD:AD,'Headcount Input'!$B:$B,$B16,'Headcount Input'!$D:$D,"Employee")*$C$5)</f>
        <v>0</v>
      </c>
      <c r="R16" s="647">
        <f>SUMIFS('Headcount Input'!AE:AE,'Headcount Input'!$B:$B,$B16)+(SUMIFS('Headcount Input'!AE:AE,'Headcount Input'!$B:$B,$B16,'Headcount Input'!$D:$D,"Employee")*$C$5)</f>
        <v>0</v>
      </c>
      <c r="S16" s="647">
        <f>SUMIFS('Headcount Input'!AF:AF,'Headcount Input'!$B:$B,$B16)+(SUMIFS('Headcount Input'!AF:AF,'Headcount Input'!$B:$B,$B16,'Headcount Input'!$D:$D,"Employee")*$C$5)</f>
        <v>0</v>
      </c>
      <c r="T16" s="647">
        <f>SUMIFS('Headcount Input'!AG:AG,'Headcount Input'!$B:$B,$B16)+(SUMIFS('Headcount Input'!AG:AG,'Headcount Input'!$B:$B,$B16,'Headcount Input'!$D:$D,"Employee")*$C$5)</f>
        <v>0</v>
      </c>
      <c r="U16" s="647">
        <f>SUMIFS('Headcount Input'!AH:AH,'Headcount Input'!$B:$B,$B16)+(SUMIFS('Headcount Input'!AH:AH,'Headcount Input'!$B:$B,$B16,'Headcount Input'!$D:$D,"Employee")*$C$5)</f>
        <v>0</v>
      </c>
      <c r="V16" s="647">
        <f>SUMIFS('Headcount Input'!AI:AI,'Headcount Input'!$B:$B,$B16)+(SUMIFS('Headcount Input'!AI:AI,'Headcount Input'!$B:$B,$B16,'Headcount Input'!$D:$D,"Employee")*$C$5)</f>
        <v>0</v>
      </c>
      <c r="W16" s="647">
        <f>SUMIFS('Headcount Input'!AJ:AJ,'Headcount Input'!$B:$B,$B16)+(SUMIFS('Headcount Input'!AJ:AJ,'Headcount Input'!$B:$B,$B16,'Headcount Input'!$D:$D,"Employee")*$C$5)</f>
        <v>0</v>
      </c>
      <c r="X16" s="647">
        <f>SUMIFS('Headcount Input'!AK:AK,'Headcount Input'!$B:$B,$B16)+(SUMIFS('Headcount Input'!AK:AK,'Headcount Input'!$B:$B,$B16,'Headcount Input'!$D:$D,"Employee")*$C$5)</f>
        <v>0</v>
      </c>
      <c r="Y16" s="647">
        <f>SUMIFS('Headcount Input'!AL:AL,'Headcount Input'!$B:$B,$B16)+(SUMIFS('Headcount Input'!AL:AL,'Headcount Input'!$B:$B,$B16,'Headcount Input'!$D:$D,"Employee")*$C$5)</f>
        <v>0</v>
      </c>
      <c r="Z16" s="647">
        <f>SUMIFS('Headcount Input'!AM:AM,'Headcount Input'!$B:$B,$B16)+(SUMIFS('Headcount Input'!AM:AM,'Headcount Input'!$B:$B,$B16,'Headcount Input'!$D:$D,"Employee")*$C$5)</f>
        <v>11308.333333333334</v>
      </c>
      <c r="AA16" s="647">
        <f>SUMIFS('Headcount Input'!AN:AN,'Headcount Input'!$B:$B,$B16)+(SUMIFS('Headcount Input'!AN:AN,'Headcount Input'!$B:$B,$B16,'Headcount Input'!$D:$D,"Employee")*$C$5)</f>
        <v>11308.333333333334</v>
      </c>
      <c r="AB16" s="647">
        <f>SUMIFS('Headcount Input'!AO:AO,'Headcount Input'!$B:$B,$B16)+(SUMIFS('Headcount Input'!AO:AO,'Headcount Input'!$B:$B,$B16,'Headcount Input'!$D:$D,"Employee")*$C$5)</f>
        <v>11873.75</v>
      </c>
      <c r="AC16" s="647">
        <f>SUMIFS('Headcount Input'!AP:AP,'Headcount Input'!$B:$B,$B16)+(SUMIFS('Headcount Input'!AP:AP,'Headcount Input'!$B:$B,$B16,'Headcount Input'!$D:$D,"Employee")*$C$5)</f>
        <v>11873.75</v>
      </c>
      <c r="AD16" s="647">
        <f>SUMIFS('Headcount Input'!AQ:AQ,'Headcount Input'!$B:$B,$B16)+(SUMIFS('Headcount Input'!AQ:AQ,'Headcount Input'!$B:$B,$B16,'Headcount Input'!$D:$D,"Employee")*$C$5)</f>
        <v>20723.75</v>
      </c>
      <c r="AE16" s="647">
        <f>SUMIFS('Headcount Input'!AR:AR,'Headcount Input'!$B:$B,$B16)+(SUMIFS('Headcount Input'!AR:AR,'Headcount Input'!$B:$B,$B16,'Headcount Input'!$D:$D,"Employee")*$C$5)</f>
        <v>20723.75</v>
      </c>
      <c r="AF16" s="647">
        <f>SUMIFS('Headcount Input'!AS:AS,'Headcount Input'!$B:$B,$B16)+(SUMIFS('Headcount Input'!AS:AS,'Headcount Input'!$B:$B,$B16,'Headcount Input'!$D:$D,"Employee")*$C$5)</f>
        <v>20723.75</v>
      </c>
      <c r="AG16" s="647">
        <f>SUMIFS('Headcount Input'!AT:AT,'Headcount Input'!$B:$B,$B16)+(SUMIFS('Headcount Input'!AT:AT,'Headcount Input'!$B:$B,$B16,'Headcount Input'!$D:$D,"Employee")*$C$5)</f>
        <v>20723.75</v>
      </c>
      <c r="AH16" s="647">
        <f>SUMIFS('Headcount Input'!AU:AU,'Headcount Input'!$B:$B,$B16)+(SUMIFS('Headcount Input'!AU:AU,'Headcount Input'!$B:$B,$B16,'Headcount Input'!$D:$D,"Employee")*$C$5)</f>
        <v>28098.75</v>
      </c>
      <c r="AI16" s="647">
        <f>SUMIFS('Headcount Input'!AV:AV,'Headcount Input'!$B:$B,$B16)+(SUMIFS('Headcount Input'!AV:AV,'Headcount Input'!$B:$B,$B16,'Headcount Input'!$D:$D,"Employee")*$C$5)</f>
        <v>28098.75</v>
      </c>
      <c r="AJ16" s="647">
        <f>SUMIFS('Headcount Input'!AW:AW,'Headcount Input'!$B:$B,$B16)+(SUMIFS('Headcount Input'!AW:AW,'Headcount Input'!$B:$B,$B16,'Headcount Input'!$D:$D,"Employee")*$C$5)</f>
        <v>28098.75</v>
      </c>
      <c r="AK16" s="647">
        <f>SUMIFS('Headcount Input'!AX:AX,'Headcount Input'!$B:$B,$B16)+(SUMIFS('Headcount Input'!AX:AX,'Headcount Input'!$B:$B,$B16,'Headcount Input'!$D:$D,"Employee")*$C$5)</f>
        <v>28098.75</v>
      </c>
      <c r="AL16" s="647">
        <f>SUMIFS('Headcount Input'!AY:AY,'Headcount Input'!$B:$B,$B16)+(SUMIFS('Headcount Input'!AY:AY,'Headcount Input'!$B:$B,$B16,'Headcount Input'!$D:$D,"Employee")*$C$5)</f>
        <v>28098.75</v>
      </c>
      <c r="AM16" s="647">
        <f>SUMIFS('Headcount Input'!AZ:AZ,'Headcount Input'!$B:$B,$B16)+(SUMIFS('Headcount Input'!AZ:AZ,'Headcount Input'!$B:$B,$B16,'Headcount Input'!$D:$D,"Employee")*$C$5)</f>
        <v>28098.75</v>
      </c>
      <c r="AN16" s="647">
        <f>SUMIFS('Headcount Input'!BA:BA,'Headcount Input'!$B:$B,$B16)+(SUMIFS('Headcount Input'!BA:BA,'Headcount Input'!$B:$B,$B16,'Headcount Input'!$D:$D,"Employee")*$C$5)</f>
        <v>29503.6875</v>
      </c>
      <c r="AO16" s="647">
        <f>SUMIFS('Headcount Input'!BB:BB,'Headcount Input'!$B:$B,$B16)+(SUMIFS('Headcount Input'!BB:BB,'Headcount Input'!$B:$B,$B16,'Headcount Input'!$D:$D,"Employee")*$C$5)</f>
        <v>29503.6875</v>
      </c>
      <c r="AP16" s="647">
        <f>SUMIFS('Headcount Input'!BC:BC,'Headcount Input'!$B:$B,$B16)+(SUMIFS('Headcount Input'!BC:BC,'Headcount Input'!$B:$B,$B16,'Headcount Input'!$D:$D,"Employee")*$C$5)</f>
        <v>29503.6875</v>
      </c>
      <c r="AQ16" s="647">
        <f>SUMIFS('Headcount Input'!BD:BD,'Headcount Input'!$B:$B,$B16)+(SUMIFS('Headcount Input'!BD:BD,'Headcount Input'!$B:$B,$B16,'Headcount Input'!$D:$D,"Employee")*$C$5)</f>
        <v>29503.6875</v>
      </c>
      <c r="AR16" s="647">
        <f>SUMIFS('Headcount Input'!BE:BE,'Headcount Input'!$B:$B,$B16)+(SUMIFS('Headcount Input'!BE:BE,'Headcount Input'!$B:$B,$B16,'Headcount Input'!$D:$D,"Employee")*$C$5)</f>
        <v>29503.6875</v>
      </c>
      <c r="AS16" s="647">
        <f>SUMIFS('Headcount Input'!BF:BF,'Headcount Input'!$B:$B,$B16)+(SUMIFS('Headcount Input'!BF:BF,'Headcount Input'!$B:$B,$B16,'Headcount Input'!$D:$D,"Employee")*$C$5)</f>
        <v>29503.6875</v>
      </c>
      <c r="AT16" s="647">
        <f>SUMIFS('Headcount Input'!BG:BG,'Headcount Input'!$B:$B,$B16)+(SUMIFS('Headcount Input'!BG:BG,'Headcount Input'!$B:$B,$B16,'Headcount Input'!$D:$D,"Employee")*$C$5)</f>
        <v>29503.6875</v>
      </c>
      <c r="AU16" s="647">
        <f>SUMIFS('Headcount Input'!BH:BH,'Headcount Input'!$B:$B,$B16)+(SUMIFS('Headcount Input'!BH:BH,'Headcount Input'!$B:$B,$B16,'Headcount Input'!$D:$D,"Employee")*$C$5)</f>
        <v>29503.6875</v>
      </c>
      <c r="AV16" s="647">
        <f>SUMIFS('Headcount Input'!BI:BI,'Headcount Input'!$B:$B,$B16)+(SUMIFS('Headcount Input'!BI:BI,'Headcount Input'!$B:$B,$B16,'Headcount Input'!$D:$D,"Employee")*$C$5)</f>
        <v>29503.6875</v>
      </c>
      <c r="AW16" s="647">
        <f>SUMIFS('Headcount Input'!BJ:BJ,'Headcount Input'!$B:$B,$B16)+(SUMIFS('Headcount Input'!BJ:BJ,'Headcount Input'!$B:$B,$B16,'Headcount Input'!$D:$D,"Employee")*$C$5)</f>
        <v>29503.6875</v>
      </c>
      <c r="AX16" s="647">
        <f>SUMIFS('Headcount Input'!BK:BK,'Headcount Input'!$B:$B,$B16)+(SUMIFS('Headcount Input'!BK:BK,'Headcount Input'!$B:$B,$B16,'Headcount Input'!$D:$D,"Employee")*$C$5)</f>
        <v>29503.6875</v>
      </c>
      <c r="AY16" s="647">
        <f>SUMIFS('Headcount Input'!BL:BL,'Headcount Input'!$B:$B,$B16)+(SUMIFS('Headcount Input'!BL:BL,'Headcount Input'!$B:$B,$B16,'Headcount Input'!$D:$D,"Employee")*$C$5)</f>
        <v>29503.6875</v>
      </c>
      <c r="AZ16" s="647">
        <f>SUMIFS('Headcount Input'!BM:BM,'Headcount Input'!$B:$B,$B16)+(SUMIFS('Headcount Input'!BM:BM,'Headcount Input'!$B:$B,$B16,'Headcount Input'!$D:$D,"Employee")*$C$5)</f>
        <v>30978.871875000001</v>
      </c>
      <c r="BA16" s="647">
        <f>SUMIFS('Headcount Input'!BN:BN,'Headcount Input'!$B:$B,$B16)+(SUMIFS('Headcount Input'!BN:BN,'Headcount Input'!$B:$B,$B16,'Headcount Input'!$D:$D,"Employee")*$C$5)</f>
        <v>30978.871875000001</v>
      </c>
      <c r="BB16" s="647">
        <f>SUMIFS('Headcount Input'!BO:BO,'Headcount Input'!$B:$B,$B16)+(SUMIFS('Headcount Input'!BO:BO,'Headcount Input'!$B:$B,$B16,'Headcount Input'!$D:$D,"Employee")*$C$5)</f>
        <v>30978.871875000001</v>
      </c>
      <c r="BC16" s="647">
        <f>SUMIFS('Headcount Input'!BP:BP,'Headcount Input'!$B:$B,$B16)+(SUMIFS('Headcount Input'!BP:BP,'Headcount Input'!$B:$B,$B16,'Headcount Input'!$D:$D,"Employee")*$C$5)</f>
        <v>30978.871875000001</v>
      </c>
      <c r="BD16" s="647">
        <f>SUMIFS('Headcount Input'!BQ:BQ,'Headcount Input'!$B:$B,$B16)+(SUMIFS('Headcount Input'!BQ:BQ,'Headcount Input'!$B:$B,$B16,'Headcount Input'!$D:$D,"Employee")*$C$5)</f>
        <v>30978.871875000001</v>
      </c>
      <c r="BE16" s="647">
        <f>SUMIFS('Headcount Input'!BR:BR,'Headcount Input'!$B:$B,$B16)+(SUMIFS('Headcount Input'!BR:BR,'Headcount Input'!$B:$B,$B16,'Headcount Input'!$D:$D,"Employee")*$C$5)</f>
        <v>30978.871875000001</v>
      </c>
      <c r="BF16" s="647">
        <f>SUMIFS('Headcount Input'!BS:BS,'Headcount Input'!$B:$B,$B16)+(SUMIFS('Headcount Input'!BS:BS,'Headcount Input'!$B:$B,$B16,'Headcount Input'!$D:$D,"Employee")*$C$5)</f>
        <v>30978.871875000001</v>
      </c>
      <c r="BG16" s="647">
        <f>SUMIFS('Headcount Input'!BT:BT,'Headcount Input'!$B:$B,$B16)+(SUMIFS('Headcount Input'!BT:BT,'Headcount Input'!$B:$B,$B16,'Headcount Input'!$D:$D,"Employee")*$C$5)</f>
        <v>30978.871875000001</v>
      </c>
      <c r="BH16" s="647">
        <f>SUMIFS('Headcount Input'!BU:BU,'Headcount Input'!$B:$B,$B16)+(SUMIFS('Headcount Input'!BU:BU,'Headcount Input'!$B:$B,$B16,'Headcount Input'!$D:$D,"Employee")*$C$5)</f>
        <v>30978.871875000001</v>
      </c>
      <c r="BI16" s="647">
        <f>SUMIFS('Headcount Input'!BV:BV,'Headcount Input'!$B:$B,$B16)+(SUMIFS('Headcount Input'!BV:BV,'Headcount Input'!$B:$B,$B16,'Headcount Input'!$D:$D,"Employee")*$C$5)</f>
        <v>30978.871875000001</v>
      </c>
      <c r="BJ16" s="647">
        <f>SUMIFS('Headcount Input'!BW:BW,'Headcount Input'!$B:$B,$B16)+(SUMIFS('Headcount Input'!BW:BW,'Headcount Input'!$B:$B,$B16,'Headcount Input'!$D:$D,"Employee")*$C$5)</f>
        <v>30978.871875000001</v>
      </c>
      <c r="BK16" s="647">
        <f>SUMIFS('Headcount Input'!BX:BX,'Headcount Input'!$B:$B,$B16)+(SUMIFS('Headcount Input'!BX:BX,'Headcount Input'!$B:$B,$B16,'Headcount Input'!$D:$D,"Employee")*$C$5)</f>
        <v>30978.871875000001</v>
      </c>
      <c r="BL16" s="647">
        <f>SUMIFS('Headcount Input'!BY:BY,'Headcount Input'!$B:$B,$B16)+(SUMIFS('Headcount Input'!BY:BY,'Headcount Input'!$B:$B,$B16,'Headcount Input'!$D:$D,"Employee")*$C$5)</f>
        <v>32527.815468749999</v>
      </c>
      <c r="BM16" s="647">
        <f>SUMIFS('Headcount Input'!BZ:BZ,'Headcount Input'!$B:$B,$B16)+(SUMIFS('Headcount Input'!BZ:BZ,'Headcount Input'!$B:$B,$B16,'Headcount Input'!$D:$D,"Employee")*$C$5)</f>
        <v>32527.815468749999</v>
      </c>
      <c r="BN16" s="647">
        <f>SUMIFS('Headcount Input'!CA:CA,'Headcount Input'!$B:$B,$B16)+(SUMIFS('Headcount Input'!CA:CA,'Headcount Input'!$B:$B,$B16,'Headcount Input'!$D:$D,"Employee")*$C$5)</f>
        <v>32527.815468749999</v>
      </c>
      <c r="BO16" s="647">
        <f>SUMIFS('Headcount Input'!CB:CB,'Headcount Input'!$B:$B,$B16)+(SUMIFS('Headcount Input'!CB:CB,'Headcount Input'!$B:$B,$B16,'Headcount Input'!$D:$D,"Employee")*$C$5)</f>
        <v>32527.815468749999</v>
      </c>
      <c r="BP16" s="647">
        <f>SUMIFS('Headcount Input'!CC:CC,'Headcount Input'!$B:$B,$B16)+(SUMIFS('Headcount Input'!CC:CC,'Headcount Input'!$B:$B,$B16,'Headcount Input'!$D:$D,"Employee")*$C$5)</f>
        <v>32527.815468749999</v>
      </c>
      <c r="BQ16" s="647">
        <f>SUMIFS('Headcount Input'!CD:CD,'Headcount Input'!$B:$B,$B16)+(SUMIFS('Headcount Input'!CD:CD,'Headcount Input'!$B:$B,$B16,'Headcount Input'!$D:$D,"Employee")*$C$5)</f>
        <v>32527.815468749999</v>
      </c>
      <c r="BR16" s="647">
        <f>SUMIFS('Headcount Input'!CE:CE,'Headcount Input'!$B:$B,$B16)+(SUMIFS('Headcount Input'!CE:CE,'Headcount Input'!$B:$B,$B16,'Headcount Input'!$D:$D,"Employee")*$C$5)</f>
        <v>32527.815468749999</v>
      </c>
      <c r="BS16" s="647">
        <f>SUMIFS('Headcount Input'!CF:CF,'Headcount Input'!$B:$B,$B16)+(SUMIFS('Headcount Input'!CF:CF,'Headcount Input'!$B:$B,$B16,'Headcount Input'!$D:$D,"Employee")*$C$5)</f>
        <v>32527.815468749999</v>
      </c>
      <c r="BT16" s="647">
        <f>SUMIFS('Headcount Input'!CG:CG,'Headcount Input'!$B:$B,$B16)+(SUMIFS('Headcount Input'!CG:CG,'Headcount Input'!$B:$B,$B16,'Headcount Input'!$D:$D,"Employee")*$C$5)</f>
        <v>32527.815468749999</v>
      </c>
      <c r="BU16" s="647">
        <f>SUMIFS('Headcount Input'!CH:CH,'Headcount Input'!$B:$B,$B16)+(SUMIFS('Headcount Input'!CH:CH,'Headcount Input'!$B:$B,$B16,'Headcount Input'!$D:$D,"Employee")*$C$5)</f>
        <v>32527.815468749999</v>
      </c>
      <c r="BV16" s="647">
        <f>SUMIFS('Headcount Input'!CI:CI,'Headcount Input'!$B:$B,$B16)+(SUMIFS('Headcount Input'!CI:CI,'Headcount Input'!$B:$B,$B16,'Headcount Input'!$D:$D,"Employee")*$C$5)</f>
        <v>32527.815468749999</v>
      </c>
      <c r="BW16" s="647">
        <f>SUMIFS('Headcount Input'!CJ:CJ,'Headcount Input'!$B:$B,$B16)+(SUMIFS('Headcount Input'!CJ:CJ,'Headcount Input'!$B:$B,$B16,'Headcount Input'!$D:$D,"Employee")*$C$5)</f>
        <v>32527.815468749999</v>
      </c>
      <c r="BX16" s="648"/>
      <c r="BY16" s="648"/>
    </row>
    <row r="17" spans="2:77" hidden="1" outlineLevel="1" x14ac:dyDescent="0.3">
      <c r="B17" s="516" t="s">
        <v>342</v>
      </c>
      <c r="C17" s="516" t="s">
        <v>159</v>
      </c>
      <c r="D17" s="647">
        <f>SUMIFS('Headcount Input'!Q:Q,'Headcount Input'!$B:$B,$B17)+(SUMIFS('Headcount Input'!Q:Q,'Headcount Input'!$B:$B,$B17,'Headcount Input'!$D:$D,"Employee")*$C$5)</f>
        <v>15241.666666666666</v>
      </c>
      <c r="E17" s="647">
        <f>SUMIFS('Headcount Input'!R:R,'Headcount Input'!$B:$B,$B17)+(SUMIFS('Headcount Input'!R:R,'Headcount Input'!$B:$B,$B17,'Headcount Input'!$D:$D,"Employee")*$C$5)</f>
        <v>15241.666666666666</v>
      </c>
      <c r="F17" s="647">
        <f>SUMIFS('Headcount Input'!S:S,'Headcount Input'!$B:$B,$B17)+(SUMIFS('Headcount Input'!S:S,'Headcount Input'!$B:$B,$B17,'Headcount Input'!$D:$D,"Employee")*$C$5)</f>
        <v>15241.666666666666</v>
      </c>
      <c r="G17" s="647">
        <f>SUMIFS('Headcount Input'!T:T,'Headcount Input'!$B:$B,$B17)+(SUMIFS('Headcount Input'!T:T,'Headcount Input'!$B:$B,$B17,'Headcount Input'!$D:$D,"Employee")*$C$5)</f>
        <v>22718.3908045977</v>
      </c>
      <c r="H17" s="647">
        <f>SUMIFS('Headcount Input'!U:U,'Headcount Input'!$B:$B,$B17)+(SUMIFS('Headcount Input'!U:U,'Headcount Input'!$B:$B,$B17,'Headcount Input'!$D:$D,"Employee")*$C$5)</f>
        <v>25566.666666666664</v>
      </c>
      <c r="I17" s="647">
        <f>SUMIFS('Headcount Input'!V:V,'Headcount Input'!$B:$B,$B17)+(SUMIFS('Headcount Input'!V:V,'Headcount Input'!$B:$B,$B17,'Headcount Input'!$D:$D,"Employee")*$C$5)</f>
        <v>25566.666666666664</v>
      </c>
      <c r="J17" s="647">
        <f>SUMIFS('Headcount Input'!W:W,'Headcount Input'!$B:$B,$B17)+(SUMIFS('Headcount Input'!W:W,'Headcount Input'!$B:$B,$B17,'Headcount Input'!$D:$D,"Employee")*$C$5)</f>
        <v>25566.666666666664</v>
      </c>
      <c r="K17" s="647">
        <f>SUMIFS('Headcount Input'!X:X,'Headcount Input'!$B:$B,$B17)+(SUMIFS('Headcount Input'!X:X,'Headcount Input'!$B:$B,$B17,'Headcount Input'!$D:$D,"Employee")*$C$5)</f>
        <v>25566.666666666664</v>
      </c>
      <c r="L17" s="647">
        <f>SUMIFS('Headcount Input'!Y:Y,'Headcount Input'!$B:$B,$B17)+(SUMIFS('Headcount Input'!Y:Y,'Headcount Input'!$B:$B,$B17,'Headcount Input'!$D:$D,"Employee")*$C$5)</f>
        <v>25566.666666666664</v>
      </c>
      <c r="M17" s="647">
        <f>SUMIFS('Headcount Input'!Z:Z,'Headcount Input'!$B:$B,$B17)+(SUMIFS('Headcount Input'!Z:Z,'Headcount Input'!$B:$B,$B17,'Headcount Input'!$D:$D,"Employee")*$C$5)</f>
        <v>25566.666666666664</v>
      </c>
      <c r="N17" s="647">
        <f>SUMIFS('Headcount Input'!AA:AA,'Headcount Input'!$B:$B,$B17)+(SUMIFS('Headcount Input'!AA:AA,'Headcount Input'!$B:$B,$B17,'Headcount Input'!$D:$D,"Employee")*$C$5)</f>
        <v>25566.666666666664</v>
      </c>
      <c r="O17" s="647">
        <f>SUMIFS('Headcount Input'!AB:AB,'Headcount Input'!$B:$B,$B17)+(SUMIFS('Headcount Input'!AB:AB,'Headcount Input'!$B:$B,$B17,'Headcount Input'!$D:$D,"Employee")*$C$5)</f>
        <v>25566.666666666664</v>
      </c>
      <c r="P17" s="647">
        <f>SUMIFS('Headcount Input'!AC:AC,'Headcount Input'!$B:$B,$B17)+(SUMIFS('Headcount Input'!AC:AC,'Headcount Input'!$B:$B,$B17,'Headcount Input'!$D:$D,"Employee")*$C$5)</f>
        <v>26550</v>
      </c>
      <c r="Q17" s="647">
        <f>SUMIFS('Headcount Input'!AD:AD,'Headcount Input'!$B:$B,$B17)+(SUMIFS('Headcount Input'!AD:AD,'Headcount Input'!$B:$B,$B17,'Headcount Input'!$D:$D,"Employee")*$C$5)</f>
        <v>36164.81481481481</v>
      </c>
      <c r="R17" s="647">
        <f>SUMIFS('Headcount Input'!AE:AE,'Headcount Input'!$B:$B,$B17)+(SUMIFS('Headcount Input'!AE:AE,'Headcount Input'!$B:$B,$B17,'Headcount Input'!$D:$D,"Employee")*$C$5)</f>
        <v>37366.666666666664</v>
      </c>
      <c r="S17" s="647">
        <f>SUMIFS('Headcount Input'!AF:AF,'Headcount Input'!$B:$B,$B17)+(SUMIFS('Headcount Input'!AF:AF,'Headcount Input'!$B:$B,$B17,'Headcount Input'!$D:$D,"Employee")*$C$5)</f>
        <v>49166.666666666664</v>
      </c>
      <c r="T17" s="647">
        <f>SUMIFS('Headcount Input'!AG:AG,'Headcount Input'!$B:$B,$B17)+(SUMIFS('Headcount Input'!AG:AG,'Headcount Input'!$B:$B,$B17,'Headcount Input'!$D:$D,"Employee")*$C$5)</f>
        <v>49166.666666666664</v>
      </c>
      <c r="U17" s="647">
        <f>SUMIFS('Headcount Input'!AH:AH,'Headcount Input'!$B:$B,$B17)+(SUMIFS('Headcount Input'!AH:AH,'Headcount Input'!$B:$B,$B17,'Headcount Input'!$D:$D,"Employee")*$C$5)</f>
        <v>49166.666666666664</v>
      </c>
      <c r="V17" s="647">
        <f>SUMIFS('Headcount Input'!AI:AI,'Headcount Input'!$B:$B,$B17)+(SUMIFS('Headcount Input'!AI:AI,'Headcount Input'!$B:$B,$B17,'Headcount Input'!$D:$D,"Employee")*$C$5)</f>
        <v>49166.666666666664</v>
      </c>
      <c r="W17" s="647">
        <f>SUMIFS('Headcount Input'!AJ:AJ,'Headcount Input'!$B:$B,$B17)+(SUMIFS('Headcount Input'!AJ:AJ,'Headcount Input'!$B:$B,$B17,'Headcount Input'!$D:$D,"Employee")*$C$5)</f>
        <v>49166.666666666664</v>
      </c>
      <c r="X17" s="647">
        <f>SUMIFS('Headcount Input'!AK:AK,'Headcount Input'!$B:$B,$B17)+(SUMIFS('Headcount Input'!AK:AK,'Headcount Input'!$B:$B,$B17,'Headcount Input'!$D:$D,"Employee")*$C$5)</f>
        <v>49166.666666666664</v>
      </c>
      <c r="Y17" s="647">
        <f>SUMIFS('Headcount Input'!AL:AL,'Headcount Input'!$B:$B,$B17)+(SUMIFS('Headcount Input'!AL:AL,'Headcount Input'!$B:$B,$B17,'Headcount Input'!$D:$D,"Employee")*$C$5)</f>
        <v>49166.666666666664</v>
      </c>
      <c r="Z17" s="647">
        <f>SUMIFS('Headcount Input'!AM:AM,'Headcount Input'!$B:$B,$B17)+(SUMIFS('Headcount Input'!AM:AM,'Headcount Input'!$B:$B,$B17,'Headcount Input'!$D:$D,"Employee")*$C$5)</f>
        <v>38841.666666666664</v>
      </c>
      <c r="AA17" s="647">
        <f>SUMIFS('Headcount Input'!AN:AN,'Headcount Input'!$B:$B,$B17)+(SUMIFS('Headcount Input'!AN:AN,'Headcount Input'!$B:$B,$B17,'Headcount Input'!$D:$D,"Employee")*$C$5)</f>
        <v>38841.666666666664</v>
      </c>
      <c r="AB17" s="647">
        <f>SUMIFS('Headcount Input'!AO:AO,'Headcount Input'!$B:$B,$B17)+(SUMIFS('Headcount Input'!AO:AO,'Headcount Input'!$B:$B,$B17,'Headcount Input'!$D:$D,"Employee")*$C$5)</f>
        <v>54353.75</v>
      </c>
      <c r="AC17" s="647">
        <f>SUMIFS('Headcount Input'!AP:AP,'Headcount Input'!$B:$B,$B17)+(SUMIFS('Headcount Input'!AP:AP,'Headcount Input'!$B:$B,$B17,'Headcount Input'!$D:$D,"Employee")*$C$5)</f>
        <v>63400.416666666672</v>
      </c>
      <c r="AD17" s="647">
        <f>SUMIFS('Headcount Input'!AQ:AQ,'Headcount Input'!$B:$B,$B17)+(SUMIFS('Headcount Input'!AQ:AQ,'Headcount Input'!$B:$B,$B17,'Headcount Input'!$D:$D,"Employee")*$C$5)</f>
        <v>121417.08333333336</v>
      </c>
      <c r="AE17" s="647">
        <f>SUMIFS('Headcount Input'!AR:AR,'Headcount Input'!$B:$B,$B17)+(SUMIFS('Headcount Input'!AR:AR,'Headcount Input'!$B:$B,$B17,'Headcount Input'!$D:$D,"Employee")*$C$5)</f>
        <v>121417.08333333336</v>
      </c>
      <c r="AF17" s="647">
        <f>SUMIFS('Headcount Input'!AS:AS,'Headcount Input'!$B:$B,$B17)+(SUMIFS('Headcount Input'!AS:AS,'Headcount Input'!$B:$B,$B17,'Headcount Input'!$D:$D,"Employee")*$C$5)</f>
        <v>121417.08333333336</v>
      </c>
      <c r="AG17" s="647">
        <f>SUMIFS('Headcount Input'!AT:AT,'Headcount Input'!$B:$B,$B17)+(SUMIFS('Headcount Input'!AT:AT,'Headcount Input'!$B:$B,$B17,'Headcount Input'!$D:$D,"Employee")*$C$5)</f>
        <v>121417.08333333336</v>
      </c>
      <c r="AH17" s="647">
        <f>SUMIFS('Headcount Input'!AU:AU,'Headcount Input'!$B:$B,$B17)+(SUMIFS('Headcount Input'!AU:AU,'Headcount Input'!$B:$B,$B17,'Headcount Input'!$D:$D,"Employee")*$C$5)</f>
        <v>121417.08333333336</v>
      </c>
      <c r="AI17" s="647">
        <f>SUMIFS('Headcount Input'!AV:AV,'Headcount Input'!$B:$B,$B17)+(SUMIFS('Headcount Input'!AV:AV,'Headcount Input'!$B:$B,$B17,'Headcount Input'!$D:$D,"Employee")*$C$5)</f>
        <v>121417.08333333336</v>
      </c>
      <c r="AJ17" s="647">
        <f>SUMIFS('Headcount Input'!AW:AW,'Headcount Input'!$B:$B,$B17)+(SUMIFS('Headcount Input'!AW:AW,'Headcount Input'!$B:$B,$B17,'Headcount Input'!$D:$D,"Employee")*$C$5)</f>
        <v>121417.08333333336</v>
      </c>
      <c r="AK17" s="647">
        <f>SUMIFS('Headcount Input'!AX:AX,'Headcount Input'!$B:$B,$B17)+(SUMIFS('Headcount Input'!AX:AX,'Headcount Input'!$B:$B,$B17,'Headcount Input'!$D:$D,"Employee")*$C$5)</f>
        <v>121417.08333333336</v>
      </c>
      <c r="AL17" s="647">
        <f>SUMIFS('Headcount Input'!AY:AY,'Headcount Input'!$B:$B,$B17)+(SUMIFS('Headcount Input'!AY:AY,'Headcount Input'!$B:$B,$B17,'Headcount Input'!$D:$D,"Employee")*$C$5)</f>
        <v>121417.08333333336</v>
      </c>
      <c r="AM17" s="647">
        <f>SUMIFS('Headcount Input'!AZ:AZ,'Headcount Input'!$B:$B,$B17)+(SUMIFS('Headcount Input'!AZ:AZ,'Headcount Input'!$B:$B,$B17,'Headcount Input'!$D:$D,"Employee")*$C$5)</f>
        <v>121417.08333333336</v>
      </c>
      <c r="AN17" s="647">
        <f>SUMIFS('Headcount Input'!BA:BA,'Headcount Input'!$B:$B,$B17)+(SUMIFS('Headcount Input'!BA:BA,'Headcount Input'!$B:$B,$B17,'Headcount Input'!$D:$D,"Employee")*$C$5)</f>
        <v>127487.9375</v>
      </c>
      <c r="AO17" s="647">
        <f>SUMIFS('Headcount Input'!BB:BB,'Headcount Input'!$B:$B,$B17)+(SUMIFS('Headcount Input'!BB:BB,'Headcount Input'!$B:$B,$B17,'Headcount Input'!$D:$D,"Employee")*$C$5)</f>
        <v>127487.9375</v>
      </c>
      <c r="AP17" s="647">
        <f>SUMIFS('Headcount Input'!BC:BC,'Headcount Input'!$B:$B,$B17)+(SUMIFS('Headcount Input'!BC:BC,'Headcount Input'!$B:$B,$B17,'Headcount Input'!$D:$D,"Employee")*$C$5)</f>
        <v>127487.9375</v>
      </c>
      <c r="AQ17" s="647">
        <f>SUMIFS('Headcount Input'!BD:BD,'Headcount Input'!$B:$B,$B17)+(SUMIFS('Headcount Input'!BD:BD,'Headcount Input'!$B:$B,$B17,'Headcount Input'!$D:$D,"Employee")*$C$5)</f>
        <v>127487.9375</v>
      </c>
      <c r="AR17" s="647">
        <f>SUMIFS('Headcount Input'!BE:BE,'Headcount Input'!$B:$B,$B17)+(SUMIFS('Headcount Input'!BE:BE,'Headcount Input'!$B:$B,$B17,'Headcount Input'!$D:$D,"Employee")*$C$5)</f>
        <v>127487.9375</v>
      </c>
      <c r="AS17" s="647">
        <f>SUMIFS('Headcount Input'!BF:BF,'Headcount Input'!$B:$B,$B17)+(SUMIFS('Headcount Input'!BF:BF,'Headcount Input'!$B:$B,$B17,'Headcount Input'!$D:$D,"Employee")*$C$5)</f>
        <v>127487.9375</v>
      </c>
      <c r="AT17" s="647">
        <f>SUMIFS('Headcount Input'!BG:BG,'Headcount Input'!$B:$B,$B17)+(SUMIFS('Headcount Input'!BG:BG,'Headcount Input'!$B:$B,$B17,'Headcount Input'!$D:$D,"Employee")*$C$5)</f>
        <v>127487.9375</v>
      </c>
      <c r="AU17" s="647">
        <f>SUMIFS('Headcount Input'!BH:BH,'Headcount Input'!$B:$B,$B17)+(SUMIFS('Headcount Input'!BH:BH,'Headcount Input'!$B:$B,$B17,'Headcount Input'!$D:$D,"Employee")*$C$5)</f>
        <v>127487.9375</v>
      </c>
      <c r="AV17" s="647">
        <f>SUMIFS('Headcount Input'!BI:BI,'Headcount Input'!$B:$B,$B17)+(SUMIFS('Headcount Input'!BI:BI,'Headcount Input'!$B:$B,$B17,'Headcount Input'!$D:$D,"Employee")*$C$5)</f>
        <v>127487.9375</v>
      </c>
      <c r="AW17" s="647">
        <f>SUMIFS('Headcount Input'!BJ:BJ,'Headcount Input'!$B:$B,$B17)+(SUMIFS('Headcount Input'!BJ:BJ,'Headcount Input'!$B:$B,$B17,'Headcount Input'!$D:$D,"Employee")*$C$5)</f>
        <v>127487.9375</v>
      </c>
      <c r="AX17" s="647">
        <f>SUMIFS('Headcount Input'!BK:BK,'Headcount Input'!$B:$B,$B17)+(SUMIFS('Headcount Input'!BK:BK,'Headcount Input'!$B:$B,$B17,'Headcount Input'!$D:$D,"Employee")*$C$5)</f>
        <v>127487.9375</v>
      </c>
      <c r="AY17" s="647">
        <f>SUMIFS('Headcount Input'!BL:BL,'Headcount Input'!$B:$B,$B17)+(SUMIFS('Headcount Input'!BL:BL,'Headcount Input'!$B:$B,$B17,'Headcount Input'!$D:$D,"Employee")*$C$5)</f>
        <v>127487.9375</v>
      </c>
      <c r="AZ17" s="647">
        <f>SUMIFS('Headcount Input'!BM:BM,'Headcount Input'!$B:$B,$B17)+(SUMIFS('Headcount Input'!BM:BM,'Headcount Input'!$B:$B,$B17,'Headcount Input'!$D:$D,"Employee")*$C$5)</f>
        <v>133862.33437500001</v>
      </c>
      <c r="BA17" s="647">
        <f>SUMIFS('Headcount Input'!BN:BN,'Headcount Input'!$B:$B,$B17)+(SUMIFS('Headcount Input'!BN:BN,'Headcount Input'!$B:$B,$B17,'Headcount Input'!$D:$D,"Employee")*$C$5)</f>
        <v>133862.33437500001</v>
      </c>
      <c r="BB17" s="647">
        <f>SUMIFS('Headcount Input'!BO:BO,'Headcount Input'!$B:$B,$B17)+(SUMIFS('Headcount Input'!BO:BO,'Headcount Input'!$B:$B,$B17,'Headcount Input'!$D:$D,"Employee")*$C$5)</f>
        <v>133862.33437500001</v>
      </c>
      <c r="BC17" s="647">
        <f>SUMIFS('Headcount Input'!BP:BP,'Headcount Input'!$B:$B,$B17)+(SUMIFS('Headcount Input'!BP:BP,'Headcount Input'!$B:$B,$B17,'Headcount Input'!$D:$D,"Employee")*$C$5)</f>
        <v>133862.33437500001</v>
      </c>
      <c r="BD17" s="647">
        <f>SUMIFS('Headcount Input'!BQ:BQ,'Headcount Input'!$B:$B,$B17)+(SUMIFS('Headcount Input'!BQ:BQ,'Headcount Input'!$B:$B,$B17,'Headcount Input'!$D:$D,"Employee")*$C$5)</f>
        <v>133862.33437500001</v>
      </c>
      <c r="BE17" s="647">
        <f>SUMIFS('Headcount Input'!BR:BR,'Headcount Input'!$B:$B,$B17)+(SUMIFS('Headcount Input'!BR:BR,'Headcount Input'!$B:$B,$B17,'Headcount Input'!$D:$D,"Employee")*$C$5)</f>
        <v>133862.33437500001</v>
      </c>
      <c r="BF17" s="647">
        <f>SUMIFS('Headcount Input'!BS:BS,'Headcount Input'!$B:$B,$B17)+(SUMIFS('Headcount Input'!BS:BS,'Headcount Input'!$B:$B,$B17,'Headcount Input'!$D:$D,"Employee")*$C$5)</f>
        <v>133862.33437500001</v>
      </c>
      <c r="BG17" s="647">
        <f>SUMIFS('Headcount Input'!BT:BT,'Headcount Input'!$B:$B,$B17)+(SUMIFS('Headcount Input'!BT:BT,'Headcount Input'!$B:$B,$B17,'Headcount Input'!$D:$D,"Employee")*$C$5)</f>
        <v>133862.33437500001</v>
      </c>
      <c r="BH17" s="647">
        <f>SUMIFS('Headcount Input'!BU:BU,'Headcount Input'!$B:$B,$B17)+(SUMIFS('Headcount Input'!BU:BU,'Headcount Input'!$B:$B,$B17,'Headcount Input'!$D:$D,"Employee")*$C$5)</f>
        <v>133862.33437500001</v>
      </c>
      <c r="BI17" s="647">
        <f>SUMIFS('Headcount Input'!BV:BV,'Headcount Input'!$B:$B,$B17)+(SUMIFS('Headcount Input'!BV:BV,'Headcount Input'!$B:$B,$B17,'Headcount Input'!$D:$D,"Employee")*$C$5)</f>
        <v>133862.33437500001</v>
      </c>
      <c r="BJ17" s="647">
        <f>SUMIFS('Headcount Input'!BW:BW,'Headcount Input'!$B:$B,$B17)+(SUMIFS('Headcount Input'!BW:BW,'Headcount Input'!$B:$B,$B17,'Headcount Input'!$D:$D,"Employee")*$C$5)</f>
        <v>133862.33437500001</v>
      </c>
      <c r="BK17" s="647">
        <f>SUMIFS('Headcount Input'!BX:BX,'Headcount Input'!$B:$B,$B17)+(SUMIFS('Headcount Input'!BX:BX,'Headcount Input'!$B:$B,$B17,'Headcount Input'!$D:$D,"Employee")*$C$5)</f>
        <v>133862.33437500001</v>
      </c>
      <c r="BL17" s="647">
        <f>SUMIFS('Headcount Input'!BY:BY,'Headcount Input'!$B:$B,$B17)+(SUMIFS('Headcount Input'!BY:BY,'Headcount Input'!$B:$B,$B17,'Headcount Input'!$D:$D,"Employee")*$C$5)</f>
        <v>140555.45109374999</v>
      </c>
      <c r="BM17" s="647">
        <f>SUMIFS('Headcount Input'!BZ:BZ,'Headcount Input'!$B:$B,$B17)+(SUMIFS('Headcount Input'!BZ:BZ,'Headcount Input'!$B:$B,$B17,'Headcount Input'!$D:$D,"Employee")*$C$5)</f>
        <v>140555.45109374999</v>
      </c>
      <c r="BN17" s="647">
        <f>SUMIFS('Headcount Input'!CA:CA,'Headcount Input'!$B:$B,$B17)+(SUMIFS('Headcount Input'!CA:CA,'Headcount Input'!$B:$B,$B17,'Headcount Input'!$D:$D,"Employee")*$C$5)</f>
        <v>140555.45109374999</v>
      </c>
      <c r="BO17" s="647">
        <f>SUMIFS('Headcount Input'!CB:CB,'Headcount Input'!$B:$B,$B17)+(SUMIFS('Headcount Input'!CB:CB,'Headcount Input'!$B:$B,$B17,'Headcount Input'!$D:$D,"Employee")*$C$5)</f>
        <v>140555.45109374999</v>
      </c>
      <c r="BP17" s="647">
        <f>SUMIFS('Headcount Input'!CC:CC,'Headcount Input'!$B:$B,$B17)+(SUMIFS('Headcount Input'!CC:CC,'Headcount Input'!$B:$B,$B17,'Headcount Input'!$D:$D,"Employee")*$C$5)</f>
        <v>140555.45109374999</v>
      </c>
      <c r="BQ17" s="647">
        <f>SUMIFS('Headcount Input'!CD:CD,'Headcount Input'!$B:$B,$B17)+(SUMIFS('Headcount Input'!CD:CD,'Headcount Input'!$B:$B,$B17,'Headcount Input'!$D:$D,"Employee")*$C$5)</f>
        <v>140555.45109374999</v>
      </c>
      <c r="BR17" s="647">
        <f>SUMIFS('Headcount Input'!CE:CE,'Headcount Input'!$B:$B,$B17)+(SUMIFS('Headcount Input'!CE:CE,'Headcount Input'!$B:$B,$B17,'Headcount Input'!$D:$D,"Employee")*$C$5)</f>
        <v>140555.45109374999</v>
      </c>
      <c r="BS17" s="647">
        <f>SUMIFS('Headcount Input'!CF:CF,'Headcount Input'!$B:$B,$B17)+(SUMIFS('Headcount Input'!CF:CF,'Headcount Input'!$B:$B,$B17,'Headcount Input'!$D:$D,"Employee")*$C$5)</f>
        <v>140555.45109374999</v>
      </c>
      <c r="BT17" s="647">
        <f>SUMIFS('Headcount Input'!CG:CG,'Headcount Input'!$B:$B,$B17)+(SUMIFS('Headcount Input'!CG:CG,'Headcount Input'!$B:$B,$B17,'Headcount Input'!$D:$D,"Employee")*$C$5)</f>
        <v>140555.45109374999</v>
      </c>
      <c r="BU17" s="647">
        <f>SUMIFS('Headcount Input'!CH:CH,'Headcount Input'!$B:$B,$B17)+(SUMIFS('Headcount Input'!CH:CH,'Headcount Input'!$B:$B,$B17,'Headcount Input'!$D:$D,"Employee")*$C$5)</f>
        <v>140555.45109374999</v>
      </c>
      <c r="BV17" s="647">
        <f>SUMIFS('Headcount Input'!CI:CI,'Headcount Input'!$B:$B,$B17)+(SUMIFS('Headcount Input'!CI:CI,'Headcount Input'!$B:$B,$B17,'Headcount Input'!$D:$D,"Employee")*$C$5)</f>
        <v>140555.45109374999</v>
      </c>
      <c r="BW17" s="647">
        <f>SUMIFS('Headcount Input'!CJ:CJ,'Headcount Input'!$B:$B,$B17)+(SUMIFS('Headcount Input'!CJ:CJ,'Headcount Input'!$B:$B,$B17,'Headcount Input'!$D:$D,"Employee")*$C$5)</f>
        <v>140555.45109374999</v>
      </c>
      <c r="BX17" s="648"/>
      <c r="BY17" s="648"/>
    </row>
    <row r="18" spans="2:77" hidden="1" outlineLevel="1" x14ac:dyDescent="0.3">
      <c r="B18" s="516" t="s">
        <v>343</v>
      </c>
      <c r="C18" s="516" t="s">
        <v>160</v>
      </c>
      <c r="D18" s="647">
        <f>SUMIFS('Headcount Input'!Q:Q,'Headcount Input'!$B:$B,$B18)+(SUMIFS('Headcount Input'!Q:Q,'Headcount Input'!$B:$B,$B18,'Headcount Input'!$D:$D,"Employee")*$C$5)</f>
        <v>15241.666666666666</v>
      </c>
      <c r="E18" s="647">
        <f>SUMIFS('Headcount Input'!R:R,'Headcount Input'!$B:$B,$B18)+(SUMIFS('Headcount Input'!R:R,'Headcount Input'!$B:$B,$B18,'Headcount Input'!$D:$D,"Employee")*$C$5)</f>
        <v>15241.666666666666</v>
      </c>
      <c r="F18" s="647">
        <f>SUMIFS('Headcount Input'!S:S,'Headcount Input'!$B:$B,$B18)+(SUMIFS('Headcount Input'!S:S,'Headcount Input'!$B:$B,$B18,'Headcount Input'!$D:$D,"Employee")*$C$5)</f>
        <v>15241.666666666666</v>
      </c>
      <c r="G18" s="647">
        <f>SUMIFS('Headcount Input'!T:T,'Headcount Input'!$B:$B,$B18)+(SUMIFS('Headcount Input'!T:T,'Headcount Input'!$B:$B,$B18,'Headcount Input'!$D:$D,"Employee")*$C$5)</f>
        <v>15241.666666666666</v>
      </c>
      <c r="H18" s="647">
        <f>SUMIFS('Headcount Input'!U:U,'Headcount Input'!$B:$B,$B18)+(SUMIFS('Headcount Input'!U:U,'Headcount Input'!$B:$B,$B18,'Headcount Input'!$D:$D,"Employee")*$C$5)</f>
        <v>15241.666666666666</v>
      </c>
      <c r="I18" s="647">
        <f>SUMIFS('Headcount Input'!V:V,'Headcount Input'!$B:$B,$B18)+(SUMIFS('Headcount Input'!V:V,'Headcount Input'!$B:$B,$B18,'Headcount Input'!$D:$D,"Employee")*$C$5)</f>
        <v>15241.666666666666</v>
      </c>
      <c r="J18" s="647">
        <f>SUMIFS('Headcount Input'!W:W,'Headcount Input'!$B:$B,$B18)+(SUMIFS('Headcount Input'!W:W,'Headcount Input'!$B:$B,$B18,'Headcount Input'!$D:$D,"Employee")*$C$5)</f>
        <v>15241.666666666666</v>
      </c>
      <c r="K18" s="647">
        <f>SUMIFS('Headcount Input'!X:X,'Headcount Input'!$B:$B,$B18)+(SUMIFS('Headcount Input'!X:X,'Headcount Input'!$B:$B,$B18,'Headcount Input'!$D:$D,"Employee")*$C$5)</f>
        <v>15241.666666666666</v>
      </c>
      <c r="L18" s="647">
        <f>SUMIFS('Headcount Input'!Y:Y,'Headcount Input'!$B:$B,$B18)+(SUMIFS('Headcount Input'!Y:Y,'Headcount Input'!$B:$B,$B18,'Headcount Input'!$D:$D,"Employee")*$C$5)</f>
        <v>15241.666666666666</v>
      </c>
      <c r="M18" s="647">
        <f>SUMIFS('Headcount Input'!Z:Z,'Headcount Input'!$B:$B,$B18)+(SUMIFS('Headcount Input'!Z:Z,'Headcount Input'!$B:$B,$B18,'Headcount Input'!$D:$D,"Employee")*$C$5)</f>
        <v>15241.666666666666</v>
      </c>
      <c r="N18" s="647">
        <f>SUMIFS('Headcount Input'!AA:AA,'Headcount Input'!$B:$B,$B18)+(SUMIFS('Headcount Input'!AA:AA,'Headcount Input'!$B:$B,$B18,'Headcount Input'!$D:$D,"Employee")*$C$5)</f>
        <v>15241.666666666666</v>
      </c>
      <c r="O18" s="647">
        <f>SUMIFS('Headcount Input'!AB:AB,'Headcount Input'!$B:$B,$B18)+(SUMIFS('Headcount Input'!AB:AB,'Headcount Input'!$B:$B,$B18,'Headcount Input'!$D:$D,"Employee")*$C$5)</f>
        <v>15241.666666666666</v>
      </c>
      <c r="P18" s="647">
        <f>SUMIFS('Headcount Input'!AC:AC,'Headcount Input'!$B:$B,$B18)+(SUMIFS('Headcount Input'!AC:AC,'Headcount Input'!$B:$B,$B18,'Headcount Input'!$D:$D,"Employee")*$C$5)</f>
        <v>11800</v>
      </c>
      <c r="Q18" s="647">
        <f>SUMIFS('Headcount Input'!AD:AD,'Headcount Input'!$B:$B,$B18)+(SUMIFS('Headcount Input'!AD:AD,'Headcount Input'!$B:$B,$B18,'Headcount Input'!$D:$D,"Employee")*$C$5)</f>
        <v>11800</v>
      </c>
      <c r="R18" s="647">
        <f>SUMIFS('Headcount Input'!AE:AE,'Headcount Input'!$B:$B,$B18)+(SUMIFS('Headcount Input'!AE:AE,'Headcount Input'!$B:$B,$B18,'Headcount Input'!$D:$D,"Employee")*$C$5)</f>
        <v>11800</v>
      </c>
      <c r="S18" s="647">
        <f>SUMIFS('Headcount Input'!AF:AF,'Headcount Input'!$B:$B,$B18)+(SUMIFS('Headcount Input'!AF:AF,'Headcount Input'!$B:$B,$B18,'Headcount Input'!$D:$D,"Employee")*$C$5)</f>
        <v>11800</v>
      </c>
      <c r="T18" s="647">
        <f>SUMIFS('Headcount Input'!AG:AG,'Headcount Input'!$B:$B,$B18)+(SUMIFS('Headcount Input'!AG:AG,'Headcount Input'!$B:$B,$B18,'Headcount Input'!$D:$D,"Employee")*$C$5)</f>
        <v>11800</v>
      </c>
      <c r="U18" s="647">
        <f>SUMIFS('Headcount Input'!AH:AH,'Headcount Input'!$B:$B,$B18)+(SUMIFS('Headcount Input'!AH:AH,'Headcount Input'!$B:$B,$B18,'Headcount Input'!$D:$D,"Employee")*$C$5)</f>
        <v>11800</v>
      </c>
      <c r="V18" s="647">
        <f>SUMIFS('Headcount Input'!AI:AI,'Headcount Input'!$B:$B,$B18)+(SUMIFS('Headcount Input'!AI:AI,'Headcount Input'!$B:$B,$B18,'Headcount Input'!$D:$D,"Employee")*$C$5)</f>
        <v>11800</v>
      </c>
      <c r="W18" s="647">
        <f>SUMIFS('Headcount Input'!AJ:AJ,'Headcount Input'!$B:$B,$B18)+(SUMIFS('Headcount Input'!AJ:AJ,'Headcount Input'!$B:$B,$B18,'Headcount Input'!$D:$D,"Employee")*$C$5)</f>
        <v>11800</v>
      </c>
      <c r="X18" s="647">
        <f>SUMIFS('Headcount Input'!AK:AK,'Headcount Input'!$B:$B,$B18)+(SUMIFS('Headcount Input'!AK:AK,'Headcount Input'!$B:$B,$B18,'Headcount Input'!$D:$D,"Employee")*$C$5)</f>
        <v>11800</v>
      </c>
      <c r="Y18" s="647">
        <f>SUMIFS('Headcount Input'!AL:AL,'Headcount Input'!$B:$B,$B18)+(SUMIFS('Headcount Input'!AL:AL,'Headcount Input'!$B:$B,$B18,'Headcount Input'!$D:$D,"Employee")*$C$5)</f>
        <v>11800</v>
      </c>
      <c r="Z18" s="647">
        <f>SUMIFS('Headcount Input'!AM:AM,'Headcount Input'!$B:$B,$B18)+(SUMIFS('Headcount Input'!AM:AM,'Headcount Input'!$B:$B,$B18,'Headcount Input'!$D:$D,"Employee")*$C$5)</f>
        <v>11800</v>
      </c>
      <c r="AA18" s="647">
        <f>SUMIFS('Headcount Input'!AN:AN,'Headcount Input'!$B:$B,$B18)+(SUMIFS('Headcount Input'!AN:AN,'Headcount Input'!$B:$B,$B18,'Headcount Input'!$D:$D,"Employee")*$C$5)</f>
        <v>11800</v>
      </c>
      <c r="AB18" s="647">
        <f>SUMIFS('Headcount Input'!AO:AO,'Headcount Input'!$B:$B,$B18)+(SUMIFS('Headcount Input'!AO:AO,'Headcount Input'!$B:$B,$B18,'Headcount Input'!$D:$D,"Employee")*$C$5)</f>
        <v>12390</v>
      </c>
      <c r="AC18" s="647">
        <f>SUMIFS('Headcount Input'!AP:AP,'Headcount Input'!$B:$B,$B18)+(SUMIFS('Headcount Input'!AP:AP,'Headcount Input'!$B:$B,$B18,'Headcount Input'!$D:$D,"Employee")*$C$5)</f>
        <v>12390</v>
      </c>
      <c r="AD18" s="647">
        <f>SUMIFS('Headcount Input'!AQ:AQ,'Headcount Input'!$B:$B,$B18)+(SUMIFS('Headcount Input'!AQ:AQ,'Headcount Input'!$B:$B,$B18,'Headcount Input'!$D:$D,"Employee")*$C$5)</f>
        <v>12390</v>
      </c>
      <c r="AE18" s="647">
        <f>SUMIFS('Headcount Input'!AR:AR,'Headcount Input'!$B:$B,$B18)+(SUMIFS('Headcount Input'!AR:AR,'Headcount Input'!$B:$B,$B18,'Headcount Input'!$D:$D,"Employee")*$C$5)</f>
        <v>12390</v>
      </c>
      <c r="AF18" s="647">
        <f>SUMIFS('Headcount Input'!AS:AS,'Headcount Input'!$B:$B,$B18)+(SUMIFS('Headcount Input'!AS:AS,'Headcount Input'!$B:$B,$B18,'Headcount Input'!$D:$D,"Employee")*$C$5)</f>
        <v>12390</v>
      </c>
      <c r="AG18" s="647">
        <f>SUMIFS('Headcount Input'!AT:AT,'Headcount Input'!$B:$B,$B18)+(SUMIFS('Headcount Input'!AT:AT,'Headcount Input'!$B:$B,$B18,'Headcount Input'!$D:$D,"Employee")*$C$5)</f>
        <v>12390</v>
      </c>
      <c r="AH18" s="647">
        <f>SUMIFS('Headcount Input'!AU:AU,'Headcount Input'!$B:$B,$B18)+(SUMIFS('Headcount Input'!AU:AU,'Headcount Input'!$B:$B,$B18,'Headcount Input'!$D:$D,"Employee")*$C$5)</f>
        <v>12390</v>
      </c>
      <c r="AI18" s="647">
        <f>SUMIFS('Headcount Input'!AV:AV,'Headcount Input'!$B:$B,$B18)+(SUMIFS('Headcount Input'!AV:AV,'Headcount Input'!$B:$B,$B18,'Headcount Input'!$D:$D,"Employee")*$C$5)</f>
        <v>12390</v>
      </c>
      <c r="AJ18" s="647">
        <f>SUMIFS('Headcount Input'!AW:AW,'Headcount Input'!$B:$B,$B18)+(SUMIFS('Headcount Input'!AW:AW,'Headcount Input'!$B:$B,$B18,'Headcount Input'!$D:$D,"Employee")*$C$5)</f>
        <v>12390</v>
      </c>
      <c r="AK18" s="647">
        <f>SUMIFS('Headcount Input'!AX:AX,'Headcount Input'!$B:$B,$B18)+(SUMIFS('Headcount Input'!AX:AX,'Headcount Input'!$B:$B,$B18,'Headcount Input'!$D:$D,"Employee")*$C$5)</f>
        <v>12390</v>
      </c>
      <c r="AL18" s="647">
        <f>SUMIFS('Headcount Input'!AY:AY,'Headcount Input'!$B:$B,$B18)+(SUMIFS('Headcount Input'!AY:AY,'Headcount Input'!$B:$B,$B18,'Headcount Input'!$D:$D,"Employee")*$C$5)</f>
        <v>12390</v>
      </c>
      <c r="AM18" s="647">
        <f>SUMIFS('Headcount Input'!AZ:AZ,'Headcount Input'!$B:$B,$B18)+(SUMIFS('Headcount Input'!AZ:AZ,'Headcount Input'!$B:$B,$B18,'Headcount Input'!$D:$D,"Employee")*$C$5)</f>
        <v>12390</v>
      </c>
      <c r="AN18" s="647">
        <f>SUMIFS('Headcount Input'!BA:BA,'Headcount Input'!$B:$B,$B18)+(SUMIFS('Headcount Input'!BA:BA,'Headcount Input'!$B:$B,$B18,'Headcount Input'!$D:$D,"Employee")*$C$5)</f>
        <v>13009.5</v>
      </c>
      <c r="AO18" s="647">
        <f>SUMIFS('Headcount Input'!BB:BB,'Headcount Input'!$B:$B,$B18)+(SUMIFS('Headcount Input'!BB:BB,'Headcount Input'!$B:$B,$B18,'Headcount Input'!$D:$D,"Employee")*$C$5)</f>
        <v>13009.5</v>
      </c>
      <c r="AP18" s="647">
        <f>SUMIFS('Headcount Input'!BC:BC,'Headcount Input'!$B:$B,$B18)+(SUMIFS('Headcount Input'!BC:BC,'Headcount Input'!$B:$B,$B18,'Headcount Input'!$D:$D,"Employee")*$C$5)</f>
        <v>13009.5</v>
      </c>
      <c r="AQ18" s="647">
        <f>SUMIFS('Headcount Input'!BD:BD,'Headcount Input'!$B:$B,$B18)+(SUMIFS('Headcount Input'!BD:BD,'Headcount Input'!$B:$B,$B18,'Headcount Input'!$D:$D,"Employee")*$C$5)</f>
        <v>13009.5</v>
      </c>
      <c r="AR18" s="647">
        <f>SUMIFS('Headcount Input'!BE:BE,'Headcount Input'!$B:$B,$B18)+(SUMIFS('Headcount Input'!BE:BE,'Headcount Input'!$B:$B,$B18,'Headcount Input'!$D:$D,"Employee")*$C$5)</f>
        <v>13009.5</v>
      </c>
      <c r="AS18" s="647">
        <f>SUMIFS('Headcount Input'!BF:BF,'Headcount Input'!$B:$B,$B18)+(SUMIFS('Headcount Input'!BF:BF,'Headcount Input'!$B:$B,$B18,'Headcount Input'!$D:$D,"Employee")*$C$5)</f>
        <v>13009.5</v>
      </c>
      <c r="AT18" s="647">
        <f>SUMIFS('Headcount Input'!BG:BG,'Headcount Input'!$B:$B,$B18)+(SUMIFS('Headcount Input'!BG:BG,'Headcount Input'!$B:$B,$B18,'Headcount Input'!$D:$D,"Employee")*$C$5)</f>
        <v>13009.5</v>
      </c>
      <c r="AU18" s="647">
        <f>SUMIFS('Headcount Input'!BH:BH,'Headcount Input'!$B:$B,$B18)+(SUMIFS('Headcount Input'!BH:BH,'Headcount Input'!$B:$B,$B18,'Headcount Input'!$D:$D,"Employee")*$C$5)</f>
        <v>13009.5</v>
      </c>
      <c r="AV18" s="647">
        <f>SUMIFS('Headcount Input'!BI:BI,'Headcount Input'!$B:$B,$B18)+(SUMIFS('Headcount Input'!BI:BI,'Headcount Input'!$B:$B,$B18,'Headcount Input'!$D:$D,"Employee")*$C$5)</f>
        <v>13009.5</v>
      </c>
      <c r="AW18" s="647">
        <f>SUMIFS('Headcount Input'!BJ:BJ,'Headcount Input'!$B:$B,$B18)+(SUMIFS('Headcount Input'!BJ:BJ,'Headcount Input'!$B:$B,$B18,'Headcount Input'!$D:$D,"Employee")*$C$5)</f>
        <v>13009.5</v>
      </c>
      <c r="AX18" s="647">
        <f>SUMIFS('Headcount Input'!BK:BK,'Headcount Input'!$B:$B,$B18)+(SUMIFS('Headcount Input'!BK:BK,'Headcount Input'!$B:$B,$B18,'Headcount Input'!$D:$D,"Employee")*$C$5)</f>
        <v>13009.5</v>
      </c>
      <c r="AY18" s="647">
        <f>SUMIFS('Headcount Input'!BL:BL,'Headcount Input'!$B:$B,$B18)+(SUMIFS('Headcount Input'!BL:BL,'Headcount Input'!$B:$B,$B18,'Headcount Input'!$D:$D,"Employee")*$C$5)</f>
        <v>13009.5</v>
      </c>
      <c r="AZ18" s="647">
        <f>SUMIFS('Headcount Input'!BM:BM,'Headcount Input'!$B:$B,$B18)+(SUMIFS('Headcount Input'!BM:BM,'Headcount Input'!$B:$B,$B18,'Headcount Input'!$D:$D,"Employee")*$C$5)</f>
        <v>13659.975</v>
      </c>
      <c r="BA18" s="647">
        <f>SUMIFS('Headcount Input'!BN:BN,'Headcount Input'!$B:$B,$B18)+(SUMIFS('Headcount Input'!BN:BN,'Headcount Input'!$B:$B,$B18,'Headcount Input'!$D:$D,"Employee")*$C$5)</f>
        <v>13659.975</v>
      </c>
      <c r="BB18" s="647">
        <f>SUMIFS('Headcount Input'!BO:BO,'Headcount Input'!$B:$B,$B18)+(SUMIFS('Headcount Input'!BO:BO,'Headcount Input'!$B:$B,$B18,'Headcount Input'!$D:$D,"Employee")*$C$5)</f>
        <v>13659.975</v>
      </c>
      <c r="BC18" s="647">
        <f>SUMIFS('Headcount Input'!BP:BP,'Headcount Input'!$B:$B,$B18)+(SUMIFS('Headcount Input'!BP:BP,'Headcount Input'!$B:$B,$B18,'Headcount Input'!$D:$D,"Employee")*$C$5)</f>
        <v>13659.975</v>
      </c>
      <c r="BD18" s="647">
        <f>SUMIFS('Headcount Input'!BQ:BQ,'Headcount Input'!$B:$B,$B18)+(SUMIFS('Headcount Input'!BQ:BQ,'Headcount Input'!$B:$B,$B18,'Headcount Input'!$D:$D,"Employee")*$C$5)</f>
        <v>13659.975</v>
      </c>
      <c r="BE18" s="647">
        <f>SUMIFS('Headcount Input'!BR:BR,'Headcount Input'!$B:$B,$B18)+(SUMIFS('Headcount Input'!BR:BR,'Headcount Input'!$B:$B,$B18,'Headcount Input'!$D:$D,"Employee")*$C$5)</f>
        <v>13659.975</v>
      </c>
      <c r="BF18" s="647">
        <f>SUMIFS('Headcount Input'!BS:BS,'Headcount Input'!$B:$B,$B18)+(SUMIFS('Headcount Input'!BS:BS,'Headcount Input'!$B:$B,$B18,'Headcount Input'!$D:$D,"Employee")*$C$5)</f>
        <v>13659.975</v>
      </c>
      <c r="BG18" s="647">
        <f>SUMIFS('Headcount Input'!BT:BT,'Headcount Input'!$B:$B,$B18)+(SUMIFS('Headcount Input'!BT:BT,'Headcount Input'!$B:$B,$B18,'Headcount Input'!$D:$D,"Employee")*$C$5)</f>
        <v>13659.975</v>
      </c>
      <c r="BH18" s="647">
        <f>SUMIFS('Headcount Input'!BU:BU,'Headcount Input'!$B:$B,$B18)+(SUMIFS('Headcount Input'!BU:BU,'Headcount Input'!$B:$B,$B18,'Headcount Input'!$D:$D,"Employee")*$C$5)</f>
        <v>13659.975</v>
      </c>
      <c r="BI18" s="647">
        <f>SUMIFS('Headcount Input'!BV:BV,'Headcount Input'!$B:$B,$B18)+(SUMIFS('Headcount Input'!BV:BV,'Headcount Input'!$B:$B,$B18,'Headcount Input'!$D:$D,"Employee")*$C$5)</f>
        <v>13659.975</v>
      </c>
      <c r="BJ18" s="647">
        <f>SUMIFS('Headcount Input'!BW:BW,'Headcount Input'!$B:$B,$B18)+(SUMIFS('Headcount Input'!BW:BW,'Headcount Input'!$B:$B,$B18,'Headcount Input'!$D:$D,"Employee")*$C$5)</f>
        <v>13659.975</v>
      </c>
      <c r="BK18" s="647">
        <f>SUMIFS('Headcount Input'!BX:BX,'Headcount Input'!$B:$B,$B18)+(SUMIFS('Headcount Input'!BX:BX,'Headcount Input'!$B:$B,$B18,'Headcount Input'!$D:$D,"Employee")*$C$5)</f>
        <v>13659.975</v>
      </c>
      <c r="BL18" s="647">
        <f>SUMIFS('Headcount Input'!BY:BY,'Headcount Input'!$B:$B,$B18)+(SUMIFS('Headcount Input'!BY:BY,'Headcount Input'!$B:$B,$B18,'Headcount Input'!$D:$D,"Employee")*$C$5)</f>
        <v>14342.973750000001</v>
      </c>
      <c r="BM18" s="647">
        <f>SUMIFS('Headcount Input'!BZ:BZ,'Headcount Input'!$B:$B,$B18)+(SUMIFS('Headcount Input'!BZ:BZ,'Headcount Input'!$B:$B,$B18,'Headcount Input'!$D:$D,"Employee")*$C$5)</f>
        <v>14342.973750000001</v>
      </c>
      <c r="BN18" s="647">
        <f>SUMIFS('Headcount Input'!CA:CA,'Headcount Input'!$B:$B,$B18)+(SUMIFS('Headcount Input'!CA:CA,'Headcount Input'!$B:$B,$B18,'Headcount Input'!$D:$D,"Employee")*$C$5)</f>
        <v>14342.973750000001</v>
      </c>
      <c r="BO18" s="647">
        <f>SUMIFS('Headcount Input'!CB:CB,'Headcount Input'!$B:$B,$B18)+(SUMIFS('Headcount Input'!CB:CB,'Headcount Input'!$B:$B,$B18,'Headcount Input'!$D:$D,"Employee")*$C$5)</f>
        <v>14342.973750000001</v>
      </c>
      <c r="BP18" s="647">
        <f>SUMIFS('Headcount Input'!CC:CC,'Headcount Input'!$B:$B,$B18)+(SUMIFS('Headcount Input'!CC:CC,'Headcount Input'!$B:$B,$B18,'Headcount Input'!$D:$D,"Employee")*$C$5)</f>
        <v>14342.973750000001</v>
      </c>
      <c r="BQ18" s="647">
        <f>SUMIFS('Headcount Input'!CD:CD,'Headcount Input'!$B:$B,$B18)+(SUMIFS('Headcount Input'!CD:CD,'Headcount Input'!$B:$B,$B18,'Headcount Input'!$D:$D,"Employee")*$C$5)</f>
        <v>14342.973750000001</v>
      </c>
      <c r="BR18" s="647">
        <f>SUMIFS('Headcount Input'!CE:CE,'Headcount Input'!$B:$B,$B18)+(SUMIFS('Headcount Input'!CE:CE,'Headcount Input'!$B:$B,$B18,'Headcount Input'!$D:$D,"Employee")*$C$5)</f>
        <v>14342.973750000001</v>
      </c>
      <c r="BS18" s="647">
        <f>SUMIFS('Headcount Input'!CF:CF,'Headcount Input'!$B:$B,$B18)+(SUMIFS('Headcount Input'!CF:CF,'Headcount Input'!$B:$B,$B18,'Headcount Input'!$D:$D,"Employee")*$C$5)</f>
        <v>14342.973750000001</v>
      </c>
      <c r="BT18" s="647">
        <f>SUMIFS('Headcount Input'!CG:CG,'Headcount Input'!$B:$B,$B18)+(SUMIFS('Headcount Input'!CG:CG,'Headcount Input'!$B:$B,$B18,'Headcount Input'!$D:$D,"Employee")*$C$5)</f>
        <v>14342.973750000001</v>
      </c>
      <c r="BU18" s="647">
        <f>SUMIFS('Headcount Input'!CH:CH,'Headcount Input'!$B:$B,$B18)+(SUMIFS('Headcount Input'!CH:CH,'Headcount Input'!$B:$B,$B18,'Headcount Input'!$D:$D,"Employee")*$C$5)</f>
        <v>14342.973750000001</v>
      </c>
      <c r="BV18" s="647">
        <f>SUMIFS('Headcount Input'!CI:CI,'Headcount Input'!$B:$B,$B18)+(SUMIFS('Headcount Input'!CI:CI,'Headcount Input'!$B:$B,$B18,'Headcount Input'!$D:$D,"Employee")*$C$5)</f>
        <v>14342.973750000001</v>
      </c>
      <c r="BW18" s="647">
        <f>SUMIFS('Headcount Input'!CJ:CJ,'Headcount Input'!$B:$B,$B18)+(SUMIFS('Headcount Input'!CJ:CJ,'Headcount Input'!$B:$B,$B18,'Headcount Input'!$D:$D,"Employee")*$C$5)</f>
        <v>14342.973750000001</v>
      </c>
      <c r="BX18" s="648"/>
      <c r="BY18" s="648"/>
    </row>
    <row r="19" spans="2:77" hidden="1" outlineLevel="1" x14ac:dyDescent="0.3">
      <c r="B19" s="516" t="s">
        <v>344</v>
      </c>
      <c r="C19" s="516" t="s">
        <v>160</v>
      </c>
      <c r="D19" s="647">
        <f>SUMIFS('Headcount Input'!Q:Q,'Headcount Input'!$B:$B,$B19)+(SUMIFS('Headcount Input'!Q:Q,'Headcount Input'!$B:$B,$B19,'Headcount Input'!$D:$D,"Employee")*$C$5)</f>
        <v>0</v>
      </c>
      <c r="E19" s="647">
        <f>SUMIFS('Headcount Input'!R:R,'Headcount Input'!$B:$B,$B19)+(SUMIFS('Headcount Input'!R:R,'Headcount Input'!$B:$B,$B19,'Headcount Input'!$D:$D,"Employee")*$C$5)</f>
        <v>0</v>
      </c>
      <c r="F19" s="647">
        <f>SUMIFS('Headcount Input'!S:S,'Headcount Input'!$B:$B,$B19)+(SUMIFS('Headcount Input'!S:S,'Headcount Input'!$B:$B,$B19,'Headcount Input'!$D:$D,"Employee")*$C$5)</f>
        <v>0</v>
      </c>
      <c r="G19" s="647">
        <f>SUMIFS('Headcount Input'!T:T,'Headcount Input'!$B:$B,$B19)+(SUMIFS('Headcount Input'!T:T,'Headcount Input'!$B:$B,$B19,'Headcount Input'!$D:$D,"Employee")*$C$5)</f>
        <v>0</v>
      </c>
      <c r="H19" s="647">
        <f>SUMIFS('Headcount Input'!U:U,'Headcount Input'!$B:$B,$B19)+(SUMIFS('Headcount Input'!U:U,'Headcount Input'!$B:$B,$B19,'Headcount Input'!$D:$D,"Employee")*$C$5)</f>
        <v>0</v>
      </c>
      <c r="I19" s="647">
        <f>SUMIFS('Headcount Input'!V:V,'Headcount Input'!$B:$B,$B19)+(SUMIFS('Headcount Input'!V:V,'Headcount Input'!$B:$B,$B19,'Headcount Input'!$D:$D,"Employee")*$C$5)</f>
        <v>0</v>
      </c>
      <c r="J19" s="647">
        <f>SUMIFS('Headcount Input'!W:W,'Headcount Input'!$B:$B,$B19)+(SUMIFS('Headcount Input'!W:W,'Headcount Input'!$B:$B,$B19,'Headcount Input'!$D:$D,"Employee")*$C$5)</f>
        <v>0</v>
      </c>
      <c r="K19" s="647">
        <f>SUMIFS('Headcount Input'!X:X,'Headcount Input'!$B:$B,$B19)+(SUMIFS('Headcount Input'!X:X,'Headcount Input'!$B:$B,$B19,'Headcount Input'!$D:$D,"Employee")*$C$5)</f>
        <v>0</v>
      </c>
      <c r="L19" s="647">
        <f>SUMIFS('Headcount Input'!Y:Y,'Headcount Input'!$B:$B,$B19)+(SUMIFS('Headcount Input'!Y:Y,'Headcount Input'!$B:$B,$B19,'Headcount Input'!$D:$D,"Employee")*$C$5)</f>
        <v>0</v>
      </c>
      <c r="M19" s="647">
        <f>SUMIFS('Headcount Input'!Z:Z,'Headcount Input'!$B:$B,$B19)+(SUMIFS('Headcount Input'!Z:Z,'Headcount Input'!$B:$B,$B19,'Headcount Input'!$D:$D,"Employee")*$C$5)</f>
        <v>0</v>
      </c>
      <c r="N19" s="647">
        <f>SUMIFS('Headcount Input'!AA:AA,'Headcount Input'!$B:$B,$B19)+(SUMIFS('Headcount Input'!AA:AA,'Headcount Input'!$B:$B,$B19,'Headcount Input'!$D:$D,"Employee")*$C$5)</f>
        <v>0</v>
      </c>
      <c r="O19" s="647">
        <f>SUMIFS('Headcount Input'!AB:AB,'Headcount Input'!$B:$B,$B19)+(SUMIFS('Headcount Input'!AB:AB,'Headcount Input'!$B:$B,$B19,'Headcount Input'!$D:$D,"Employee")*$C$5)</f>
        <v>0</v>
      </c>
      <c r="P19" s="647">
        <f>SUMIFS('Headcount Input'!AC:AC,'Headcount Input'!$B:$B,$B19)+(SUMIFS('Headcount Input'!AC:AC,'Headcount Input'!$B:$B,$B19,'Headcount Input'!$D:$D,"Employee")*$C$5)</f>
        <v>0</v>
      </c>
      <c r="Q19" s="647">
        <f>SUMIFS('Headcount Input'!AD:AD,'Headcount Input'!$B:$B,$B19)+(SUMIFS('Headcount Input'!AD:AD,'Headcount Input'!$B:$B,$B19,'Headcount Input'!$D:$D,"Employee")*$C$5)</f>
        <v>0</v>
      </c>
      <c r="R19" s="647">
        <f>SUMIFS('Headcount Input'!AE:AE,'Headcount Input'!$B:$B,$B19)+(SUMIFS('Headcount Input'!AE:AE,'Headcount Input'!$B:$B,$B19,'Headcount Input'!$D:$D,"Employee")*$C$5)</f>
        <v>0</v>
      </c>
      <c r="S19" s="647">
        <f>SUMIFS('Headcount Input'!AF:AF,'Headcount Input'!$B:$B,$B19)+(SUMIFS('Headcount Input'!AF:AF,'Headcount Input'!$B:$B,$B19,'Headcount Input'!$D:$D,"Employee")*$C$5)</f>
        <v>0</v>
      </c>
      <c r="T19" s="647">
        <f>SUMIFS('Headcount Input'!AG:AG,'Headcount Input'!$B:$B,$B19)+(SUMIFS('Headcount Input'!AG:AG,'Headcount Input'!$B:$B,$B19,'Headcount Input'!$D:$D,"Employee")*$C$5)</f>
        <v>0</v>
      </c>
      <c r="U19" s="647">
        <f>SUMIFS('Headcount Input'!AH:AH,'Headcount Input'!$B:$B,$B19)+(SUMIFS('Headcount Input'!AH:AH,'Headcount Input'!$B:$B,$B19,'Headcount Input'!$D:$D,"Employee")*$C$5)</f>
        <v>0</v>
      </c>
      <c r="V19" s="647">
        <f>SUMIFS('Headcount Input'!AI:AI,'Headcount Input'!$B:$B,$B19)+(SUMIFS('Headcount Input'!AI:AI,'Headcount Input'!$B:$B,$B19,'Headcount Input'!$D:$D,"Employee")*$C$5)</f>
        <v>0</v>
      </c>
      <c r="W19" s="647">
        <f>SUMIFS('Headcount Input'!AJ:AJ,'Headcount Input'!$B:$B,$B19)+(SUMIFS('Headcount Input'!AJ:AJ,'Headcount Input'!$B:$B,$B19,'Headcount Input'!$D:$D,"Employee")*$C$5)</f>
        <v>0</v>
      </c>
      <c r="X19" s="647">
        <f>SUMIFS('Headcount Input'!AK:AK,'Headcount Input'!$B:$B,$B19)+(SUMIFS('Headcount Input'!AK:AK,'Headcount Input'!$B:$B,$B19,'Headcount Input'!$D:$D,"Employee")*$C$5)</f>
        <v>0</v>
      </c>
      <c r="Y19" s="647">
        <f>SUMIFS('Headcount Input'!AL:AL,'Headcount Input'!$B:$B,$B19)+(SUMIFS('Headcount Input'!AL:AL,'Headcount Input'!$B:$B,$B19,'Headcount Input'!$D:$D,"Employee")*$C$5)</f>
        <v>0</v>
      </c>
      <c r="Z19" s="647">
        <f>SUMIFS('Headcount Input'!AM:AM,'Headcount Input'!$B:$B,$B19)+(SUMIFS('Headcount Input'!AM:AM,'Headcount Input'!$B:$B,$B19,'Headcount Input'!$D:$D,"Employee")*$C$5)</f>
        <v>0</v>
      </c>
      <c r="AA19" s="647">
        <f>SUMIFS('Headcount Input'!AN:AN,'Headcount Input'!$B:$B,$B19)+(SUMIFS('Headcount Input'!AN:AN,'Headcount Input'!$B:$B,$B19,'Headcount Input'!$D:$D,"Employee")*$C$5)</f>
        <v>0</v>
      </c>
      <c r="AB19" s="647">
        <f>SUMIFS('Headcount Input'!AO:AO,'Headcount Input'!$B:$B,$B19)+(SUMIFS('Headcount Input'!AO:AO,'Headcount Input'!$B:$B,$B19,'Headcount Input'!$D:$D,"Employee")*$C$5)</f>
        <v>0</v>
      </c>
      <c r="AC19" s="647">
        <f>SUMIFS('Headcount Input'!AP:AP,'Headcount Input'!$B:$B,$B19)+(SUMIFS('Headcount Input'!AP:AP,'Headcount Input'!$B:$B,$B19,'Headcount Input'!$D:$D,"Employee")*$C$5)</f>
        <v>0</v>
      </c>
      <c r="AD19" s="647">
        <f>SUMIFS('Headcount Input'!AQ:AQ,'Headcount Input'!$B:$B,$B19)+(SUMIFS('Headcount Input'!AQ:AQ,'Headcount Input'!$B:$B,$B19,'Headcount Input'!$D:$D,"Employee")*$C$5)</f>
        <v>0</v>
      </c>
      <c r="AE19" s="647">
        <f>SUMIFS('Headcount Input'!AR:AR,'Headcount Input'!$B:$B,$B19)+(SUMIFS('Headcount Input'!AR:AR,'Headcount Input'!$B:$B,$B19,'Headcount Input'!$D:$D,"Employee")*$C$5)</f>
        <v>0</v>
      </c>
      <c r="AF19" s="647">
        <f>SUMIFS('Headcount Input'!AS:AS,'Headcount Input'!$B:$B,$B19)+(SUMIFS('Headcount Input'!AS:AS,'Headcount Input'!$B:$B,$B19,'Headcount Input'!$D:$D,"Employee")*$C$5)</f>
        <v>0</v>
      </c>
      <c r="AG19" s="647">
        <f>SUMIFS('Headcount Input'!AT:AT,'Headcount Input'!$B:$B,$B19)+(SUMIFS('Headcount Input'!AT:AT,'Headcount Input'!$B:$B,$B19,'Headcount Input'!$D:$D,"Employee")*$C$5)</f>
        <v>0</v>
      </c>
      <c r="AH19" s="647">
        <f>SUMIFS('Headcount Input'!AU:AU,'Headcount Input'!$B:$B,$B19)+(SUMIFS('Headcount Input'!AU:AU,'Headcount Input'!$B:$B,$B19,'Headcount Input'!$D:$D,"Employee")*$C$5)</f>
        <v>0</v>
      </c>
      <c r="AI19" s="647">
        <f>SUMIFS('Headcount Input'!AV:AV,'Headcount Input'!$B:$B,$B19)+(SUMIFS('Headcount Input'!AV:AV,'Headcount Input'!$B:$B,$B19,'Headcount Input'!$D:$D,"Employee")*$C$5)</f>
        <v>0</v>
      </c>
      <c r="AJ19" s="647">
        <f>SUMIFS('Headcount Input'!AW:AW,'Headcount Input'!$B:$B,$B19)+(SUMIFS('Headcount Input'!AW:AW,'Headcount Input'!$B:$B,$B19,'Headcount Input'!$D:$D,"Employee")*$C$5)</f>
        <v>0</v>
      </c>
      <c r="AK19" s="647">
        <f>SUMIFS('Headcount Input'!AX:AX,'Headcount Input'!$B:$B,$B19)+(SUMIFS('Headcount Input'!AX:AX,'Headcount Input'!$B:$B,$B19,'Headcount Input'!$D:$D,"Employee")*$C$5)</f>
        <v>0</v>
      </c>
      <c r="AL19" s="647">
        <f>SUMIFS('Headcount Input'!AY:AY,'Headcount Input'!$B:$B,$B19)+(SUMIFS('Headcount Input'!AY:AY,'Headcount Input'!$B:$B,$B19,'Headcount Input'!$D:$D,"Employee")*$C$5)</f>
        <v>0</v>
      </c>
      <c r="AM19" s="647">
        <f>SUMIFS('Headcount Input'!AZ:AZ,'Headcount Input'!$B:$B,$B19)+(SUMIFS('Headcount Input'!AZ:AZ,'Headcount Input'!$B:$B,$B19,'Headcount Input'!$D:$D,"Employee")*$C$5)</f>
        <v>0</v>
      </c>
      <c r="AN19" s="647">
        <f>SUMIFS('Headcount Input'!BA:BA,'Headcount Input'!$B:$B,$B19)+(SUMIFS('Headcount Input'!BA:BA,'Headcount Input'!$B:$B,$B19,'Headcount Input'!$D:$D,"Employee")*$C$5)</f>
        <v>8850</v>
      </c>
      <c r="AO19" s="647">
        <f>SUMIFS('Headcount Input'!BB:BB,'Headcount Input'!$B:$B,$B19)+(SUMIFS('Headcount Input'!BB:BB,'Headcount Input'!$B:$B,$B19,'Headcount Input'!$D:$D,"Employee")*$C$5)</f>
        <v>8850</v>
      </c>
      <c r="AP19" s="647">
        <f>SUMIFS('Headcount Input'!BC:BC,'Headcount Input'!$B:$B,$B19)+(SUMIFS('Headcount Input'!BC:BC,'Headcount Input'!$B:$B,$B19,'Headcount Input'!$D:$D,"Employee")*$C$5)</f>
        <v>8850</v>
      </c>
      <c r="AQ19" s="647">
        <f>SUMIFS('Headcount Input'!BD:BD,'Headcount Input'!$B:$B,$B19)+(SUMIFS('Headcount Input'!BD:BD,'Headcount Input'!$B:$B,$B19,'Headcount Input'!$D:$D,"Employee")*$C$5)</f>
        <v>8850</v>
      </c>
      <c r="AR19" s="647">
        <f>SUMIFS('Headcount Input'!BE:BE,'Headcount Input'!$B:$B,$B19)+(SUMIFS('Headcount Input'!BE:BE,'Headcount Input'!$B:$B,$B19,'Headcount Input'!$D:$D,"Employee")*$C$5)</f>
        <v>8850</v>
      </c>
      <c r="AS19" s="647">
        <f>SUMIFS('Headcount Input'!BF:BF,'Headcount Input'!$B:$B,$B19)+(SUMIFS('Headcount Input'!BF:BF,'Headcount Input'!$B:$B,$B19,'Headcount Input'!$D:$D,"Employee")*$C$5)</f>
        <v>18683.333333333336</v>
      </c>
      <c r="AT19" s="647">
        <f>SUMIFS('Headcount Input'!BG:BG,'Headcount Input'!$B:$B,$B19)+(SUMIFS('Headcount Input'!BG:BG,'Headcount Input'!$B:$B,$B19,'Headcount Input'!$D:$D,"Employee")*$C$5)</f>
        <v>18683.333333333336</v>
      </c>
      <c r="AU19" s="647">
        <f>SUMIFS('Headcount Input'!BH:BH,'Headcount Input'!$B:$B,$B19)+(SUMIFS('Headcount Input'!BH:BH,'Headcount Input'!$B:$B,$B19,'Headcount Input'!$D:$D,"Employee")*$C$5)</f>
        <v>18683.333333333336</v>
      </c>
      <c r="AV19" s="647">
        <f>SUMIFS('Headcount Input'!BI:BI,'Headcount Input'!$B:$B,$B19)+(SUMIFS('Headcount Input'!BI:BI,'Headcount Input'!$B:$B,$B19,'Headcount Input'!$D:$D,"Employee")*$C$5)</f>
        <v>18683.333333333336</v>
      </c>
      <c r="AW19" s="647">
        <f>SUMIFS('Headcount Input'!BJ:BJ,'Headcount Input'!$B:$B,$B19)+(SUMIFS('Headcount Input'!BJ:BJ,'Headcount Input'!$B:$B,$B19,'Headcount Input'!$D:$D,"Employee")*$C$5)</f>
        <v>18683.333333333336</v>
      </c>
      <c r="AX19" s="647">
        <f>SUMIFS('Headcount Input'!BK:BK,'Headcount Input'!$B:$B,$B19)+(SUMIFS('Headcount Input'!BK:BK,'Headcount Input'!$B:$B,$B19,'Headcount Input'!$D:$D,"Employee")*$C$5)</f>
        <v>18683.333333333336</v>
      </c>
      <c r="AY19" s="647">
        <f>SUMIFS('Headcount Input'!BL:BL,'Headcount Input'!$B:$B,$B19)+(SUMIFS('Headcount Input'!BL:BL,'Headcount Input'!$B:$B,$B19,'Headcount Input'!$D:$D,"Employee")*$C$5)</f>
        <v>18683.333333333336</v>
      </c>
      <c r="AZ19" s="647">
        <f>SUMIFS('Headcount Input'!BM:BM,'Headcount Input'!$B:$B,$B19)+(SUMIFS('Headcount Input'!BM:BM,'Headcount Input'!$B:$B,$B19,'Headcount Input'!$D:$D,"Employee")*$C$5)</f>
        <v>26009.166666666668</v>
      </c>
      <c r="BA19" s="647">
        <f>SUMIFS('Headcount Input'!BN:BN,'Headcount Input'!$B:$B,$B19)+(SUMIFS('Headcount Input'!BN:BN,'Headcount Input'!$B:$B,$B19,'Headcount Input'!$D:$D,"Employee")*$C$5)</f>
        <v>26009.166666666668</v>
      </c>
      <c r="BB19" s="647">
        <f>SUMIFS('Headcount Input'!BO:BO,'Headcount Input'!$B:$B,$B19)+(SUMIFS('Headcount Input'!BO:BO,'Headcount Input'!$B:$B,$B19,'Headcount Input'!$D:$D,"Employee")*$C$5)</f>
        <v>39775.833333333336</v>
      </c>
      <c r="BC19" s="647">
        <f>SUMIFS('Headcount Input'!BP:BP,'Headcount Input'!$B:$B,$B19)+(SUMIFS('Headcount Input'!BP:BP,'Headcount Input'!$B:$B,$B19,'Headcount Input'!$D:$D,"Employee")*$C$5)</f>
        <v>39775.833333333336</v>
      </c>
      <c r="BD19" s="647">
        <f>SUMIFS('Headcount Input'!BQ:BQ,'Headcount Input'!$B:$B,$B19)+(SUMIFS('Headcount Input'!BQ:BQ,'Headcount Input'!$B:$B,$B19,'Headcount Input'!$D:$D,"Employee")*$C$5)</f>
        <v>39775.833333333336</v>
      </c>
      <c r="BE19" s="647">
        <f>SUMIFS('Headcount Input'!BR:BR,'Headcount Input'!$B:$B,$B19)+(SUMIFS('Headcount Input'!BR:BR,'Headcount Input'!$B:$B,$B19,'Headcount Input'!$D:$D,"Employee")*$C$5)</f>
        <v>39775.833333333336</v>
      </c>
      <c r="BF19" s="647">
        <f>SUMIFS('Headcount Input'!BS:BS,'Headcount Input'!$B:$B,$B19)+(SUMIFS('Headcount Input'!BS:BS,'Headcount Input'!$B:$B,$B19,'Headcount Input'!$D:$D,"Employee")*$C$5)</f>
        <v>39775.833333333336</v>
      </c>
      <c r="BG19" s="647">
        <f>SUMIFS('Headcount Input'!BT:BT,'Headcount Input'!$B:$B,$B19)+(SUMIFS('Headcount Input'!BT:BT,'Headcount Input'!$B:$B,$B19,'Headcount Input'!$D:$D,"Employee")*$C$5)</f>
        <v>39775.833333333336</v>
      </c>
      <c r="BH19" s="647">
        <f>SUMIFS('Headcount Input'!BU:BU,'Headcount Input'!$B:$B,$B19)+(SUMIFS('Headcount Input'!BU:BU,'Headcount Input'!$B:$B,$B19,'Headcount Input'!$D:$D,"Employee")*$C$5)</f>
        <v>39775.833333333336</v>
      </c>
      <c r="BI19" s="647">
        <f>SUMIFS('Headcount Input'!BV:BV,'Headcount Input'!$B:$B,$B19)+(SUMIFS('Headcount Input'!BV:BV,'Headcount Input'!$B:$B,$B19,'Headcount Input'!$D:$D,"Employee")*$C$5)</f>
        <v>39775.833333333336</v>
      </c>
      <c r="BJ19" s="647">
        <f>SUMIFS('Headcount Input'!BW:BW,'Headcount Input'!$B:$B,$B19)+(SUMIFS('Headcount Input'!BW:BW,'Headcount Input'!$B:$B,$B19,'Headcount Input'!$D:$D,"Employee")*$C$5)</f>
        <v>39775.833333333336</v>
      </c>
      <c r="BK19" s="647">
        <f>SUMIFS('Headcount Input'!BX:BX,'Headcount Input'!$B:$B,$B19)+(SUMIFS('Headcount Input'!BX:BX,'Headcount Input'!$B:$B,$B19,'Headcount Input'!$D:$D,"Employee")*$C$5)</f>
        <v>39775.833333333336</v>
      </c>
      <c r="BL19" s="647">
        <f>SUMIFS('Headcount Input'!BY:BY,'Headcount Input'!$B:$B,$B19)+(SUMIFS('Headcount Input'!BY:BY,'Headcount Input'!$B:$B,$B19,'Headcount Input'!$D:$D,"Employee")*$C$5)</f>
        <v>41764.625</v>
      </c>
      <c r="BM19" s="647">
        <f>SUMIFS('Headcount Input'!BZ:BZ,'Headcount Input'!$B:$B,$B19)+(SUMIFS('Headcount Input'!BZ:BZ,'Headcount Input'!$B:$B,$B19,'Headcount Input'!$D:$D,"Employee")*$C$5)</f>
        <v>41764.625</v>
      </c>
      <c r="BN19" s="647">
        <f>SUMIFS('Headcount Input'!CA:CA,'Headcount Input'!$B:$B,$B19)+(SUMIFS('Headcount Input'!CA:CA,'Headcount Input'!$B:$B,$B19,'Headcount Input'!$D:$D,"Employee")*$C$5)</f>
        <v>41764.625</v>
      </c>
      <c r="BO19" s="647">
        <f>SUMIFS('Headcount Input'!CB:CB,'Headcount Input'!$B:$B,$B19)+(SUMIFS('Headcount Input'!CB:CB,'Headcount Input'!$B:$B,$B19,'Headcount Input'!$D:$D,"Employee")*$C$5)</f>
        <v>41764.625</v>
      </c>
      <c r="BP19" s="647">
        <f>SUMIFS('Headcount Input'!CC:CC,'Headcount Input'!$B:$B,$B19)+(SUMIFS('Headcount Input'!CC:CC,'Headcount Input'!$B:$B,$B19,'Headcount Input'!$D:$D,"Employee")*$C$5)</f>
        <v>41764.625</v>
      </c>
      <c r="BQ19" s="647">
        <f>SUMIFS('Headcount Input'!CD:CD,'Headcount Input'!$B:$B,$B19)+(SUMIFS('Headcount Input'!CD:CD,'Headcount Input'!$B:$B,$B19,'Headcount Input'!$D:$D,"Employee")*$C$5)</f>
        <v>41764.625</v>
      </c>
      <c r="BR19" s="647">
        <f>SUMIFS('Headcount Input'!CE:CE,'Headcount Input'!$B:$B,$B19)+(SUMIFS('Headcount Input'!CE:CE,'Headcount Input'!$B:$B,$B19,'Headcount Input'!$D:$D,"Employee")*$C$5)</f>
        <v>41764.625</v>
      </c>
      <c r="BS19" s="647">
        <f>SUMIFS('Headcount Input'!CF:CF,'Headcount Input'!$B:$B,$B19)+(SUMIFS('Headcount Input'!CF:CF,'Headcount Input'!$B:$B,$B19,'Headcount Input'!$D:$D,"Employee")*$C$5)</f>
        <v>41764.625</v>
      </c>
      <c r="BT19" s="647">
        <f>SUMIFS('Headcount Input'!CG:CG,'Headcount Input'!$B:$B,$B19)+(SUMIFS('Headcount Input'!CG:CG,'Headcount Input'!$B:$B,$B19,'Headcount Input'!$D:$D,"Employee")*$C$5)</f>
        <v>41764.625</v>
      </c>
      <c r="BU19" s="647">
        <f>SUMIFS('Headcount Input'!CH:CH,'Headcount Input'!$B:$B,$B19)+(SUMIFS('Headcount Input'!CH:CH,'Headcount Input'!$B:$B,$B19,'Headcount Input'!$D:$D,"Employee")*$C$5)</f>
        <v>41764.625</v>
      </c>
      <c r="BV19" s="647">
        <f>SUMIFS('Headcount Input'!CI:CI,'Headcount Input'!$B:$B,$B19)+(SUMIFS('Headcount Input'!CI:CI,'Headcount Input'!$B:$B,$B19,'Headcount Input'!$D:$D,"Employee")*$C$5)</f>
        <v>41764.625</v>
      </c>
      <c r="BW19" s="647">
        <f>SUMIFS('Headcount Input'!CJ:CJ,'Headcount Input'!$B:$B,$B19)+(SUMIFS('Headcount Input'!CJ:CJ,'Headcount Input'!$B:$B,$B19,'Headcount Input'!$D:$D,"Employee")*$C$5)</f>
        <v>41764.625</v>
      </c>
      <c r="BX19" s="648"/>
      <c r="BY19" s="648"/>
    </row>
    <row r="20" spans="2:77" hidden="1" outlineLevel="1" x14ac:dyDescent="0.3">
      <c r="B20" s="516" t="s">
        <v>345</v>
      </c>
      <c r="C20" s="516" t="s">
        <v>160</v>
      </c>
      <c r="D20" s="647">
        <f>SUMIFS('Headcount Input'!Q:Q,'Headcount Input'!$B:$B,$B20)+(SUMIFS('Headcount Input'!Q:Q,'Headcount Input'!$B:$B,$B20,'Headcount Input'!$D:$D,"Employee")*$C$5)</f>
        <v>0</v>
      </c>
      <c r="E20" s="647">
        <f>SUMIFS('Headcount Input'!R:R,'Headcount Input'!$B:$B,$B20)+(SUMIFS('Headcount Input'!R:R,'Headcount Input'!$B:$B,$B20,'Headcount Input'!$D:$D,"Employee")*$C$5)</f>
        <v>0</v>
      </c>
      <c r="F20" s="647">
        <f>SUMIFS('Headcount Input'!S:S,'Headcount Input'!$B:$B,$B20)+(SUMIFS('Headcount Input'!S:S,'Headcount Input'!$B:$B,$B20,'Headcount Input'!$D:$D,"Employee")*$C$5)</f>
        <v>0</v>
      </c>
      <c r="G20" s="647">
        <f>SUMIFS('Headcount Input'!T:T,'Headcount Input'!$B:$B,$B20)+(SUMIFS('Headcount Input'!T:T,'Headcount Input'!$B:$B,$B20,'Headcount Input'!$D:$D,"Employee")*$C$5)</f>
        <v>0</v>
      </c>
      <c r="H20" s="647">
        <f>SUMIFS('Headcount Input'!U:U,'Headcount Input'!$B:$B,$B20)+(SUMIFS('Headcount Input'!U:U,'Headcount Input'!$B:$B,$B20,'Headcount Input'!$D:$D,"Employee")*$C$5)</f>
        <v>0</v>
      </c>
      <c r="I20" s="647">
        <f>SUMIFS('Headcount Input'!V:V,'Headcount Input'!$B:$B,$B20)+(SUMIFS('Headcount Input'!V:V,'Headcount Input'!$B:$B,$B20,'Headcount Input'!$D:$D,"Employee")*$C$5)</f>
        <v>0</v>
      </c>
      <c r="J20" s="647">
        <f>SUMIFS('Headcount Input'!W:W,'Headcount Input'!$B:$B,$B20)+(SUMIFS('Headcount Input'!W:W,'Headcount Input'!$B:$B,$B20,'Headcount Input'!$D:$D,"Employee")*$C$5)</f>
        <v>0</v>
      </c>
      <c r="K20" s="647">
        <f>SUMIFS('Headcount Input'!X:X,'Headcount Input'!$B:$B,$B20)+(SUMIFS('Headcount Input'!X:X,'Headcount Input'!$B:$B,$B20,'Headcount Input'!$D:$D,"Employee")*$C$5)</f>
        <v>0</v>
      </c>
      <c r="L20" s="647">
        <f>SUMIFS('Headcount Input'!Y:Y,'Headcount Input'!$B:$B,$B20)+(SUMIFS('Headcount Input'!Y:Y,'Headcount Input'!$B:$B,$B20,'Headcount Input'!$D:$D,"Employee")*$C$5)</f>
        <v>0</v>
      </c>
      <c r="M20" s="647">
        <f>SUMIFS('Headcount Input'!Z:Z,'Headcount Input'!$B:$B,$B20)+(SUMIFS('Headcount Input'!Z:Z,'Headcount Input'!$B:$B,$B20,'Headcount Input'!$D:$D,"Employee")*$C$5)</f>
        <v>0</v>
      </c>
      <c r="N20" s="647">
        <f>SUMIFS('Headcount Input'!AA:AA,'Headcount Input'!$B:$B,$B20)+(SUMIFS('Headcount Input'!AA:AA,'Headcount Input'!$B:$B,$B20,'Headcount Input'!$D:$D,"Employee")*$C$5)</f>
        <v>0</v>
      </c>
      <c r="O20" s="647">
        <f>SUMIFS('Headcount Input'!AB:AB,'Headcount Input'!$B:$B,$B20)+(SUMIFS('Headcount Input'!AB:AB,'Headcount Input'!$B:$B,$B20,'Headcount Input'!$D:$D,"Employee")*$C$5)</f>
        <v>0</v>
      </c>
      <c r="P20" s="647">
        <f>SUMIFS('Headcount Input'!AC:AC,'Headcount Input'!$B:$B,$B20)+(SUMIFS('Headcount Input'!AC:AC,'Headcount Input'!$B:$B,$B20,'Headcount Input'!$D:$D,"Employee")*$C$5)</f>
        <v>0</v>
      </c>
      <c r="Q20" s="647">
        <f>SUMIFS('Headcount Input'!AD:AD,'Headcount Input'!$B:$B,$B20)+(SUMIFS('Headcount Input'!AD:AD,'Headcount Input'!$B:$B,$B20,'Headcount Input'!$D:$D,"Employee")*$C$5)</f>
        <v>0</v>
      </c>
      <c r="R20" s="647">
        <f>SUMIFS('Headcount Input'!AE:AE,'Headcount Input'!$B:$B,$B20)+(SUMIFS('Headcount Input'!AE:AE,'Headcount Input'!$B:$B,$B20,'Headcount Input'!$D:$D,"Employee")*$C$5)</f>
        <v>0</v>
      </c>
      <c r="S20" s="647">
        <f>SUMIFS('Headcount Input'!AF:AF,'Headcount Input'!$B:$B,$B20)+(SUMIFS('Headcount Input'!AF:AF,'Headcount Input'!$B:$B,$B20,'Headcount Input'!$D:$D,"Employee")*$C$5)</f>
        <v>0</v>
      </c>
      <c r="T20" s="647">
        <f>SUMIFS('Headcount Input'!AG:AG,'Headcount Input'!$B:$B,$B20)+(SUMIFS('Headcount Input'!AG:AG,'Headcount Input'!$B:$B,$B20,'Headcount Input'!$D:$D,"Employee")*$C$5)</f>
        <v>0</v>
      </c>
      <c r="U20" s="647">
        <f>SUMIFS('Headcount Input'!AH:AH,'Headcount Input'!$B:$B,$B20)+(SUMIFS('Headcount Input'!AH:AH,'Headcount Input'!$B:$B,$B20,'Headcount Input'!$D:$D,"Employee")*$C$5)</f>
        <v>0</v>
      </c>
      <c r="V20" s="647">
        <f>SUMIFS('Headcount Input'!AI:AI,'Headcount Input'!$B:$B,$B20)+(SUMIFS('Headcount Input'!AI:AI,'Headcount Input'!$B:$B,$B20,'Headcount Input'!$D:$D,"Employee")*$C$5)</f>
        <v>0</v>
      </c>
      <c r="W20" s="647">
        <f>SUMIFS('Headcount Input'!AJ:AJ,'Headcount Input'!$B:$B,$B20)+(SUMIFS('Headcount Input'!AJ:AJ,'Headcount Input'!$B:$B,$B20,'Headcount Input'!$D:$D,"Employee")*$C$5)</f>
        <v>0</v>
      </c>
      <c r="X20" s="647">
        <f>SUMIFS('Headcount Input'!AK:AK,'Headcount Input'!$B:$B,$B20)+(SUMIFS('Headcount Input'!AK:AK,'Headcount Input'!$B:$B,$B20,'Headcount Input'!$D:$D,"Employee")*$C$5)</f>
        <v>0</v>
      </c>
      <c r="Y20" s="647">
        <f>SUMIFS('Headcount Input'!AL:AL,'Headcount Input'!$B:$B,$B20)+(SUMIFS('Headcount Input'!AL:AL,'Headcount Input'!$B:$B,$B20,'Headcount Input'!$D:$D,"Employee")*$C$5)</f>
        <v>0</v>
      </c>
      <c r="Z20" s="647">
        <f>SUMIFS('Headcount Input'!AM:AM,'Headcount Input'!$B:$B,$B20)+(SUMIFS('Headcount Input'!AM:AM,'Headcount Input'!$B:$B,$B20,'Headcount Input'!$D:$D,"Employee")*$C$5)</f>
        <v>0</v>
      </c>
      <c r="AA20" s="647">
        <f>SUMIFS('Headcount Input'!AN:AN,'Headcount Input'!$B:$B,$B20)+(SUMIFS('Headcount Input'!AN:AN,'Headcount Input'!$B:$B,$B20,'Headcount Input'!$D:$D,"Employee")*$C$5)</f>
        <v>0</v>
      </c>
      <c r="AB20" s="647">
        <f>SUMIFS('Headcount Input'!AO:AO,'Headcount Input'!$B:$B,$B20)+(SUMIFS('Headcount Input'!AO:AO,'Headcount Input'!$B:$B,$B20,'Headcount Input'!$D:$D,"Employee")*$C$5)</f>
        <v>0</v>
      </c>
      <c r="AC20" s="647">
        <f>SUMIFS('Headcount Input'!AP:AP,'Headcount Input'!$B:$B,$B20)+(SUMIFS('Headcount Input'!AP:AP,'Headcount Input'!$B:$B,$B20,'Headcount Input'!$D:$D,"Employee")*$C$5)</f>
        <v>4425</v>
      </c>
      <c r="AD20" s="647">
        <f>SUMIFS('Headcount Input'!AQ:AQ,'Headcount Input'!$B:$B,$B20)+(SUMIFS('Headcount Input'!AQ:AQ,'Headcount Input'!$B:$B,$B20,'Headcount Input'!$D:$D,"Employee")*$C$5)</f>
        <v>4425</v>
      </c>
      <c r="AE20" s="647">
        <f>SUMIFS('Headcount Input'!AR:AR,'Headcount Input'!$B:$B,$B20)+(SUMIFS('Headcount Input'!AR:AR,'Headcount Input'!$B:$B,$B20,'Headcount Input'!$D:$D,"Employee")*$C$5)</f>
        <v>4425</v>
      </c>
      <c r="AF20" s="647">
        <f>SUMIFS('Headcount Input'!AS:AS,'Headcount Input'!$B:$B,$B20)+(SUMIFS('Headcount Input'!AS:AS,'Headcount Input'!$B:$B,$B20,'Headcount Input'!$D:$D,"Employee")*$C$5)</f>
        <v>4425</v>
      </c>
      <c r="AG20" s="647">
        <f>SUMIFS('Headcount Input'!AT:AT,'Headcount Input'!$B:$B,$B20)+(SUMIFS('Headcount Input'!AT:AT,'Headcount Input'!$B:$B,$B20,'Headcount Input'!$D:$D,"Employee")*$C$5)</f>
        <v>4425</v>
      </c>
      <c r="AH20" s="647">
        <f>SUMIFS('Headcount Input'!AU:AU,'Headcount Input'!$B:$B,$B20)+(SUMIFS('Headcount Input'!AU:AU,'Headcount Input'!$B:$B,$B20,'Headcount Input'!$D:$D,"Employee")*$C$5)</f>
        <v>4425</v>
      </c>
      <c r="AI20" s="647">
        <f>SUMIFS('Headcount Input'!AV:AV,'Headcount Input'!$B:$B,$B20)+(SUMIFS('Headcount Input'!AV:AV,'Headcount Input'!$B:$B,$B20,'Headcount Input'!$D:$D,"Employee")*$C$5)</f>
        <v>4425</v>
      </c>
      <c r="AJ20" s="647">
        <f>SUMIFS('Headcount Input'!AW:AW,'Headcount Input'!$B:$B,$B20)+(SUMIFS('Headcount Input'!AW:AW,'Headcount Input'!$B:$B,$B20,'Headcount Input'!$D:$D,"Employee")*$C$5)</f>
        <v>4425</v>
      </c>
      <c r="AK20" s="647">
        <f>SUMIFS('Headcount Input'!AX:AX,'Headcount Input'!$B:$B,$B20)+(SUMIFS('Headcount Input'!AX:AX,'Headcount Input'!$B:$B,$B20,'Headcount Input'!$D:$D,"Employee")*$C$5)</f>
        <v>4425</v>
      </c>
      <c r="AL20" s="647">
        <f>SUMIFS('Headcount Input'!AY:AY,'Headcount Input'!$B:$B,$B20)+(SUMIFS('Headcount Input'!AY:AY,'Headcount Input'!$B:$B,$B20,'Headcount Input'!$D:$D,"Employee")*$C$5)</f>
        <v>4425</v>
      </c>
      <c r="AM20" s="647">
        <f>SUMIFS('Headcount Input'!AZ:AZ,'Headcount Input'!$B:$B,$B20)+(SUMIFS('Headcount Input'!AZ:AZ,'Headcount Input'!$B:$B,$B20,'Headcount Input'!$D:$D,"Employee")*$C$5)</f>
        <v>4425</v>
      </c>
      <c r="AN20" s="647">
        <f>SUMIFS('Headcount Input'!BA:BA,'Headcount Input'!$B:$B,$B20)+(SUMIFS('Headcount Input'!BA:BA,'Headcount Input'!$B:$B,$B20,'Headcount Input'!$D:$D,"Employee")*$C$5)</f>
        <v>4646.25</v>
      </c>
      <c r="AO20" s="647">
        <f>SUMIFS('Headcount Input'!BB:BB,'Headcount Input'!$B:$B,$B20)+(SUMIFS('Headcount Input'!BB:BB,'Headcount Input'!$B:$B,$B20,'Headcount Input'!$D:$D,"Employee")*$C$5)</f>
        <v>4646.25</v>
      </c>
      <c r="AP20" s="647">
        <f>SUMIFS('Headcount Input'!BC:BC,'Headcount Input'!$B:$B,$B20)+(SUMIFS('Headcount Input'!BC:BC,'Headcount Input'!$B:$B,$B20,'Headcount Input'!$D:$D,"Employee")*$C$5)</f>
        <v>4646.25</v>
      </c>
      <c r="AQ20" s="647">
        <f>SUMIFS('Headcount Input'!BD:BD,'Headcount Input'!$B:$B,$B20)+(SUMIFS('Headcount Input'!BD:BD,'Headcount Input'!$B:$B,$B20,'Headcount Input'!$D:$D,"Employee")*$C$5)</f>
        <v>4646.25</v>
      </c>
      <c r="AR20" s="647">
        <f>SUMIFS('Headcount Input'!BE:BE,'Headcount Input'!$B:$B,$B20)+(SUMIFS('Headcount Input'!BE:BE,'Headcount Input'!$B:$B,$B20,'Headcount Input'!$D:$D,"Employee")*$C$5)</f>
        <v>4646.25</v>
      </c>
      <c r="AS20" s="647">
        <f>SUMIFS('Headcount Input'!BF:BF,'Headcount Input'!$B:$B,$B20)+(SUMIFS('Headcount Input'!BF:BF,'Headcount Input'!$B:$B,$B20,'Headcount Input'!$D:$D,"Employee")*$C$5)</f>
        <v>4646.25</v>
      </c>
      <c r="AT20" s="647">
        <f>SUMIFS('Headcount Input'!BG:BG,'Headcount Input'!$B:$B,$B20)+(SUMIFS('Headcount Input'!BG:BG,'Headcount Input'!$B:$B,$B20,'Headcount Input'!$D:$D,"Employee")*$C$5)</f>
        <v>4646.25</v>
      </c>
      <c r="AU20" s="647">
        <f>SUMIFS('Headcount Input'!BH:BH,'Headcount Input'!$B:$B,$B20)+(SUMIFS('Headcount Input'!BH:BH,'Headcount Input'!$B:$B,$B20,'Headcount Input'!$D:$D,"Employee")*$C$5)</f>
        <v>4646.25</v>
      </c>
      <c r="AV20" s="647">
        <f>SUMIFS('Headcount Input'!BI:BI,'Headcount Input'!$B:$B,$B20)+(SUMIFS('Headcount Input'!BI:BI,'Headcount Input'!$B:$B,$B20,'Headcount Input'!$D:$D,"Employee")*$C$5)</f>
        <v>4646.25</v>
      </c>
      <c r="AW20" s="647">
        <f>SUMIFS('Headcount Input'!BJ:BJ,'Headcount Input'!$B:$B,$B20)+(SUMIFS('Headcount Input'!BJ:BJ,'Headcount Input'!$B:$B,$B20,'Headcount Input'!$D:$D,"Employee")*$C$5)</f>
        <v>4646.25</v>
      </c>
      <c r="AX20" s="647">
        <f>SUMIFS('Headcount Input'!BK:BK,'Headcount Input'!$B:$B,$B20)+(SUMIFS('Headcount Input'!BK:BK,'Headcount Input'!$B:$B,$B20,'Headcount Input'!$D:$D,"Employee")*$C$5)</f>
        <v>4646.25</v>
      </c>
      <c r="AY20" s="647">
        <f>SUMIFS('Headcount Input'!BL:BL,'Headcount Input'!$B:$B,$B20)+(SUMIFS('Headcount Input'!BL:BL,'Headcount Input'!$B:$B,$B20,'Headcount Input'!$D:$D,"Employee")*$C$5)</f>
        <v>4646.25</v>
      </c>
      <c r="AZ20" s="647">
        <f>SUMIFS('Headcount Input'!BM:BM,'Headcount Input'!$B:$B,$B20)+(SUMIFS('Headcount Input'!BM:BM,'Headcount Input'!$B:$B,$B20,'Headcount Input'!$D:$D,"Employee")*$C$5)</f>
        <v>4878.5625</v>
      </c>
      <c r="BA20" s="647">
        <f>SUMIFS('Headcount Input'!BN:BN,'Headcount Input'!$B:$B,$B20)+(SUMIFS('Headcount Input'!BN:BN,'Headcount Input'!$B:$B,$B20,'Headcount Input'!$D:$D,"Employee")*$C$5)</f>
        <v>4878.5625</v>
      </c>
      <c r="BB20" s="647">
        <f>SUMIFS('Headcount Input'!BO:BO,'Headcount Input'!$B:$B,$B20)+(SUMIFS('Headcount Input'!BO:BO,'Headcount Input'!$B:$B,$B20,'Headcount Input'!$D:$D,"Employee")*$C$5)</f>
        <v>4878.5625</v>
      </c>
      <c r="BC20" s="647">
        <f>SUMIFS('Headcount Input'!BP:BP,'Headcount Input'!$B:$B,$B20)+(SUMIFS('Headcount Input'!BP:BP,'Headcount Input'!$B:$B,$B20,'Headcount Input'!$D:$D,"Employee")*$C$5)</f>
        <v>4878.5625</v>
      </c>
      <c r="BD20" s="647">
        <f>SUMIFS('Headcount Input'!BQ:BQ,'Headcount Input'!$B:$B,$B20)+(SUMIFS('Headcount Input'!BQ:BQ,'Headcount Input'!$B:$B,$B20,'Headcount Input'!$D:$D,"Employee")*$C$5)</f>
        <v>4878.5625</v>
      </c>
      <c r="BE20" s="647">
        <f>SUMIFS('Headcount Input'!BR:BR,'Headcount Input'!$B:$B,$B20)+(SUMIFS('Headcount Input'!BR:BR,'Headcount Input'!$B:$B,$B20,'Headcount Input'!$D:$D,"Employee")*$C$5)</f>
        <v>4878.5625</v>
      </c>
      <c r="BF20" s="647">
        <f>SUMIFS('Headcount Input'!BS:BS,'Headcount Input'!$B:$B,$B20)+(SUMIFS('Headcount Input'!BS:BS,'Headcount Input'!$B:$B,$B20,'Headcount Input'!$D:$D,"Employee")*$C$5)</f>
        <v>4878.5625</v>
      </c>
      <c r="BG20" s="647">
        <f>SUMIFS('Headcount Input'!BT:BT,'Headcount Input'!$B:$B,$B20)+(SUMIFS('Headcount Input'!BT:BT,'Headcount Input'!$B:$B,$B20,'Headcount Input'!$D:$D,"Employee")*$C$5)</f>
        <v>4878.5625</v>
      </c>
      <c r="BH20" s="647">
        <f>SUMIFS('Headcount Input'!BU:BU,'Headcount Input'!$B:$B,$B20)+(SUMIFS('Headcount Input'!BU:BU,'Headcount Input'!$B:$B,$B20,'Headcount Input'!$D:$D,"Employee")*$C$5)</f>
        <v>4878.5625</v>
      </c>
      <c r="BI20" s="647">
        <f>SUMIFS('Headcount Input'!BV:BV,'Headcount Input'!$B:$B,$B20)+(SUMIFS('Headcount Input'!BV:BV,'Headcount Input'!$B:$B,$B20,'Headcount Input'!$D:$D,"Employee")*$C$5)</f>
        <v>4878.5625</v>
      </c>
      <c r="BJ20" s="647">
        <f>SUMIFS('Headcount Input'!BW:BW,'Headcount Input'!$B:$B,$B20)+(SUMIFS('Headcount Input'!BW:BW,'Headcount Input'!$B:$B,$B20,'Headcount Input'!$D:$D,"Employee")*$C$5)</f>
        <v>4878.5625</v>
      </c>
      <c r="BK20" s="647">
        <f>SUMIFS('Headcount Input'!BX:BX,'Headcount Input'!$B:$B,$B20)+(SUMIFS('Headcount Input'!BX:BX,'Headcount Input'!$B:$B,$B20,'Headcount Input'!$D:$D,"Employee")*$C$5)</f>
        <v>4878.5625</v>
      </c>
      <c r="BL20" s="647">
        <f>SUMIFS('Headcount Input'!BY:BY,'Headcount Input'!$B:$B,$B20)+(SUMIFS('Headcount Input'!BY:BY,'Headcount Input'!$B:$B,$B20,'Headcount Input'!$D:$D,"Employee")*$C$5)</f>
        <v>5122.4906250000004</v>
      </c>
      <c r="BM20" s="647">
        <f>SUMIFS('Headcount Input'!BZ:BZ,'Headcount Input'!$B:$B,$B20)+(SUMIFS('Headcount Input'!BZ:BZ,'Headcount Input'!$B:$B,$B20,'Headcount Input'!$D:$D,"Employee")*$C$5)</f>
        <v>5122.4906250000004</v>
      </c>
      <c r="BN20" s="647">
        <f>SUMIFS('Headcount Input'!CA:CA,'Headcount Input'!$B:$B,$B20)+(SUMIFS('Headcount Input'!CA:CA,'Headcount Input'!$B:$B,$B20,'Headcount Input'!$D:$D,"Employee")*$C$5)</f>
        <v>5122.4906250000004</v>
      </c>
      <c r="BO20" s="647">
        <f>SUMIFS('Headcount Input'!CB:CB,'Headcount Input'!$B:$B,$B20)+(SUMIFS('Headcount Input'!CB:CB,'Headcount Input'!$B:$B,$B20,'Headcount Input'!$D:$D,"Employee")*$C$5)</f>
        <v>5122.4906250000004</v>
      </c>
      <c r="BP20" s="647">
        <f>SUMIFS('Headcount Input'!CC:CC,'Headcount Input'!$B:$B,$B20)+(SUMIFS('Headcount Input'!CC:CC,'Headcount Input'!$B:$B,$B20,'Headcount Input'!$D:$D,"Employee")*$C$5)</f>
        <v>5122.4906250000004</v>
      </c>
      <c r="BQ20" s="647">
        <f>SUMIFS('Headcount Input'!CD:CD,'Headcount Input'!$B:$B,$B20)+(SUMIFS('Headcount Input'!CD:CD,'Headcount Input'!$B:$B,$B20,'Headcount Input'!$D:$D,"Employee")*$C$5)</f>
        <v>5122.4906250000004</v>
      </c>
      <c r="BR20" s="647">
        <f>SUMIFS('Headcount Input'!CE:CE,'Headcount Input'!$B:$B,$B20)+(SUMIFS('Headcount Input'!CE:CE,'Headcount Input'!$B:$B,$B20,'Headcount Input'!$D:$D,"Employee")*$C$5)</f>
        <v>5122.4906250000004</v>
      </c>
      <c r="BS20" s="647">
        <f>SUMIFS('Headcount Input'!CF:CF,'Headcount Input'!$B:$B,$B20)+(SUMIFS('Headcount Input'!CF:CF,'Headcount Input'!$B:$B,$B20,'Headcount Input'!$D:$D,"Employee")*$C$5)</f>
        <v>5122.4906250000004</v>
      </c>
      <c r="BT20" s="647">
        <f>SUMIFS('Headcount Input'!CG:CG,'Headcount Input'!$B:$B,$B20)+(SUMIFS('Headcount Input'!CG:CG,'Headcount Input'!$B:$B,$B20,'Headcount Input'!$D:$D,"Employee")*$C$5)</f>
        <v>5122.4906250000004</v>
      </c>
      <c r="BU20" s="647">
        <f>SUMIFS('Headcount Input'!CH:CH,'Headcount Input'!$B:$B,$B20)+(SUMIFS('Headcount Input'!CH:CH,'Headcount Input'!$B:$B,$B20,'Headcount Input'!$D:$D,"Employee")*$C$5)</f>
        <v>5122.4906250000004</v>
      </c>
      <c r="BV20" s="647">
        <f>SUMIFS('Headcount Input'!CI:CI,'Headcount Input'!$B:$B,$B20)+(SUMIFS('Headcount Input'!CI:CI,'Headcount Input'!$B:$B,$B20,'Headcount Input'!$D:$D,"Employee")*$C$5)</f>
        <v>5122.4906250000004</v>
      </c>
      <c r="BW20" s="647">
        <f>SUMIFS('Headcount Input'!CJ:CJ,'Headcount Input'!$B:$B,$B20)+(SUMIFS('Headcount Input'!CJ:CJ,'Headcount Input'!$B:$B,$B20,'Headcount Input'!$D:$D,"Employee")*$C$5)</f>
        <v>5122.4906250000004</v>
      </c>
      <c r="BX20" s="648"/>
      <c r="BY20" s="648"/>
    </row>
    <row r="21" spans="2:77" hidden="1" outlineLevel="1" x14ac:dyDescent="0.3">
      <c r="B21" s="649" t="s">
        <v>346</v>
      </c>
      <c r="C21" s="650"/>
      <c r="D21" s="651">
        <f>SUM(D10:D20)</f>
        <v>45528.333333333328</v>
      </c>
      <c r="E21" s="651">
        <f t="shared" ref="E21" si="0">SUM(E10:E20)</f>
        <v>45528.333333333328</v>
      </c>
      <c r="F21" s="651">
        <f t="shared" ref="F21" si="1">SUM(F10:F20)</f>
        <v>45528.333333333328</v>
      </c>
      <c r="G21" s="651">
        <f t="shared" ref="G21" si="2">SUM(G10:G20)</f>
        <v>53005.057471264365</v>
      </c>
      <c r="H21" s="651">
        <f t="shared" ref="H21" si="3">SUM(H10:H20)</f>
        <v>55853.333333333328</v>
      </c>
      <c r="I21" s="651">
        <f t="shared" ref="I21" si="4">SUM(I10:I20)</f>
        <v>56101.609195402292</v>
      </c>
      <c r="J21" s="651">
        <f t="shared" ref="J21" si="5">SUM(J10:J20)</f>
        <v>55601.111111111109</v>
      </c>
      <c r="K21" s="651">
        <f t="shared" ref="K21" si="6">SUM(K10:K20)</f>
        <v>53306.666666666664</v>
      </c>
      <c r="L21" s="651">
        <f t="shared" ref="L21" si="7">SUM(L10:L20)</f>
        <v>57384.367816091952</v>
      </c>
      <c r="M21" s="651">
        <f t="shared" ref="M21" si="8">SUM(M10:M20)</f>
        <v>60048.888888888883</v>
      </c>
      <c r="N21" s="651">
        <f t="shared" ref="N21" si="9">SUM(N10:N20)</f>
        <v>63719.999999999993</v>
      </c>
      <c r="O21" s="651">
        <f t="shared" ref="O21" si="10">SUM(O10:O20)</f>
        <v>63719.999999999993</v>
      </c>
      <c r="P21" s="651">
        <f t="shared" ref="P21" si="11">SUM(P10:P20)</f>
        <v>66473.333333333328</v>
      </c>
      <c r="Q21" s="651">
        <f t="shared" ref="Q21" si="12">SUM(Q10:Q20)</f>
        <v>76088.148148148146</v>
      </c>
      <c r="R21" s="651">
        <f t="shared" ref="R21" si="13">SUM(R10:R20)</f>
        <v>77290</v>
      </c>
      <c r="S21" s="651">
        <f t="shared" ref="S21" si="14">SUM(S10:S20)</f>
        <v>89090</v>
      </c>
      <c r="T21" s="651">
        <f t="shared" ref="T21" si="15">SUM(T10:T20)</f>
        <v>89090</v>
      </c>
      <c r="U21" s="651">
        <f t="shared" ref="U21" si="16">SUM(U10:U20)</f>
        <v>89090</v>
      </c>
      <c r="V21" s="651">
        <f t="shared" ref="V21" si="17">SUM(V10:V20)</f>
        <v>95481.666666666657</v>
      </c>
      <c r="W21" s="651">
        <f t="shared" ref="W21" si="18">SUM(W10:W20)</f>
        <v>98923.333333333343</v>
      </c>
      <c r="X21" s="651">
        <f t="shared" ref="X21" si="19">SUM(X10:X20)</f>
        <v>98923.333333333343</v>
      </c>
      <c r="Y21" s="651">
        <f t="shared" ref="Y21" si="20">SUM(Y10:Y20)</f>
        <v>98923.333333333343</v>
      </c>
      <c r="Z21" s="651">
        <f t="shared" ref="Z21" si="21">SUM(Z10:Z20)</f>
        <v>99906.666666666672</v>
      </c>
      <c r="AA21" s="651">
        <f t="shared" ref="AA21" si="22">SUM(AA10:AA20)</f>
        <v>99906.666666666672</v>
      </c>
      <c r="AB21" s="651">
        <f t="shared" ref="AB21" si="23">SUM(AB10:AB20)</f>
        <v>120094.5</v>
      </c>
      <c r="AC21" s="651">
        <f t="shared" ref="AC21" si="24">SUM(AC10:AC20)</f>
        <v>133566.16666666669</v>
      </c>
      <c r="AD21" s="651">
        <f t="shared" ref="AD21" si="25">SUM(AD10:AD20)</f>
        <v>233374.5</v>
      </c>
      <c r="AE21" s="651">
        <f t="shared" ref="AE21" si="26">SUM(AE10:AE20)</f>
        <v>243207.83333333337</v>
      </c>
      <c r="AF21" s="651">
        <f t="shared" ref="AF21" si="27">SUM(AF10:AF20)</f>
        <v>243207.83333333337</v>
      </c>
      <c r="AG21" s="651">
        <f t="shared" ref="AG21" si="28">SUM(AG10:AG20)</f>
        <v>255499.5</v>
      </c>
      <c r="AH21" s="651">
        <f t="shared" ref="AH21" si="29">SUM(AH10:AH20)</f>
        <v>262874.5</v>
      </c>
      <c r="AI21" s="651">
        <f t="shared" ref="AI21" si="30">SUM(AI10:AI20)</f>
        <v>262874.5</v>
      </c>
      <c r="AJ21" s="651">
        <f t="shared" ref="AJ21" si="31">SUM(AJ10:AJ20)</f>
        <v>262874.5</v>
      </c>
      <c r="AK21" s="651">
        <f t="shared" ref="AK21" si="32">SUM(AK10:AK20)</f>
        <v>262874.5</v>
      </c>
      <c r="AL21" s="651">
        <f t="shared" ref="AL21" si="33">SUM(AL10:AL20)</f>
        <v>262874.5</v>
      </c>
      <c r="AM21" s="651">
        <f t="shared" ref="AM21" si="34">SUM(AM10:AM20)</f>
        <v>262874.5</v>
      </c>
      <c r="AN21" s="651">
        <f t="shared" ref="AN21" si="35">SUM(AN10:AN20)</f>
        <v>284868.22499999998</v>
      </c>
      <c r="AO21" s="651">
        <f t="shared" ref="AO21" si="36">SUM(AO10:AO20)</f>
        <v>284868.22499999998</v>
      </c>
      <c r="AP21" s="651">
        <f t="shared" ref="AP21" si="37">SUM(AP10:AP20)</f>
        <v>291751.55833333335</v>
      </c>
      <c r="AQ21" s="651">
        <f t="shared" ref="AQ21" si="38">SUM(AQ10:AQ20)</f>
        <v>291751.55833333335</v>
      </c>
      <c r="AR21" s="651">
        <f t="shared" ref="AR21" si="39">SUM(AR10:AR20)</f>
        <v>291751.55833333335</v>
      </c>
      <c r="AS21" s="651">
        <f t="shared" ref="AS21" si="40">SUM(AS10:AS20)</f>
        <v>301584.89166666666</v>
      </c>
      <c r="AT21" s="651">
        <f t="shared" ref="AT21" si="41">SUM(AT10:AT20)</f>
        <v>301584.89166666666</v>
      </c>
      <c r="AU21" s="651">
        <f t="shared" ref="AU21" si="42">SUM(AU10:AU20)</f>
        <v>301584.89166666666</v>
      </c>
      <c r="AV21" s="651">
        <f t="shared" ref="AV21" si="43">SUM(AV10:AV20)</f>
        <v>301584.89166666666</v>
      </c>
      <c r="AW21" s="651">
        <f t="shared" ref="AW21" si="44">SUM(AW10:AW20)</f>
        <v>301584.89166666666</v>
      </c>
      <c r="AX21" s="651">
        <f t="shared" ref="AX21" si="45">SUM(AX10:AX20)</f>
        <v>301584.89166666666</v>
      </c>
      <c r="AY21" s="651">
        <f t="shared" ref="AY21" si="46">SUM(AY10:AY20)</f>
        <v>301584.89166666666</v>
      </c>
      <c r="AZ21" s="651">
        <f t="shared" ref="AZ21" si="47">SUM(AZ10:AZ20)</f>
        <v>323055.80291666667</v>
      </c>
      <c r="BA21" s="651">
        <f t="shared" ref="BA21" si="48">SUM(BA10:BA20)</f>
        <v>323055.80291666667</v>
      </c>
      <c r="BB21" s="651">
        <f t="shared" ref="BB21" si="49">SUM(BB10:BB20)</f>
        <v>343705.80291666667</v>
      </c>
      <c r="BC21" s="651">
        <f t="shared" ref="BC21" si="50">SUM(BC10:BC20)</f>
        <v>343705.80291666667</v>
      </c>
      <c r="BD21" s="651">
        <f t="shared" ref="BD21" si="51">SUM(BD10:BD20)</f>
        <v>343705.80291666667</v>
      </c>
      <c r="BE21" s="651">
        <f t="shared" ref="BE21" si="52">SUM(BE10:BE20)</f>
        <v>343705.80291666667</v>
      </c>
      <c r="BF21" s="651">
        <f t="shared" ref="BF21" si="53">SUM(BF10:BF20)</f>
        <v>343705.80291666667</v>
      </c>
      <c r="BG21" s="651">
        <f t="shared" ref="BG21" si="54">SUM(BG10:BG20)</f>
        <v>343705.80291666667</v>
      </c>
      <c r="BH21" s="651">
        <f t="shared" ref="BH21" si="55">SUM(BH10:BH20)</f>
        <v>343705.80291666667</v>
      </c>
      <c r="BI21" s="651">
        <f t="shared" ref="BI21" si="56">SUM(BI10:BI20)</f>
        <v>343705.80291666667</v>
      </c>
      <c r="BJ21" s="651">
        <f t="shared" ref="BJ21" si="57">SUM(BJ10:BJ20)</f>
        <v>343705.80291666667</v>
      </c>
      <c r="BK21" s="651">
        <f t="shared" ref="BK21" si="58">SUM(BK10:BK20)</f>
        <v>343705.80291666667</v>
      </c>
      <c r="BL21" s="651">
        <f t="shared" ref="BL21" si="59">SUM(BL10:BL20)</f>
        <v>360891.0930625</v>
      </c>
      <c r="BM21" s="651">
        <f t="shared" ref="BM21" si="60">SUM(BM10:BM20)</f>
        <v>360891.0930625</v>
      </c>
      <c r="BN21" s="651">
        <f t="shared" ref="BN21" si="61">SUM(BN10:BN20)</f>
        <v>360891.0930625</v>
      </c>
      <c r="BO21" s="651">
        <f t="shared" ref="BO21" si="62">SUM(BO10:BO20)</f>
        <v>360891.0930625</v>
      </c>
      <c r="BP21" s="651">
        <f t="shared" ref="BP21" si="63">SUM(BP10:BP20)</f>
        <v>360891.0930625</v>
      </c>
      <c r="BQ21" s="651">
        <f t="shared" ref="BQ21" si="64">SUM(BQ10:BQ20)</f>
        <v>360891.0930625</v>
      </c>
      <c r="BR21" s="651">
        <f t="shared" ref="BR21" si="65">SUM(BR10:BR20)</f>
        <v>360891.0930625</v>
      </c>
      <c r="BS21" s="651">
        <f t="shared" ref="BS21" si="66">SUM(BS10:BS20)</f>
        <v>360891.0930625</v>
      </c>
      <c r="BT21" s="651">
        <f t="shared" ref="BT21" si="67">SUM(BT10:BT20)</f>
        <v>360891.0930625</v>
      </c>
      <c r="BU21" s="651">
        <f t="shared" ref="BU21" si="68">SUM(BU10:BU20)</f>
        <v>360891.0930625</v>
      </c>
      <c r="BV21" s="651">
        <f t="shared" ref="BV21" si="69">SUM(BV10:BV20)</f>
        <v>360891.0930625</v>
      </c>
      <c r="BW21" s="651">
        <f t="shared" ref="BW21" si="70">SUM(BW10:BW20)</f>
        <v>360891.0930625</v>
      </c>
      <c r="BX21" s="648"/>
      <c r="BY21" s="648"/>
    </row>
    <row r="22" spans="2:77" hidden="1" outlineLevel="2" x14ac:dyDescent="0.3">
      <c r="B22" s="652" t="s">
        <v>15</v>
      </c>
      <c r="C22" s="652">
        <f>SUM(D22:BW22)</f>
        <v>0</v>
      </c>
      <c r="D22" s="652">
        <f>D21-(SUMIF('Headcount Input'!$D:$D,"Employee",'Headcount Input'!Q:Q)*$C$5)-SUM('Headcount Input'!Q:Q,-'Headcount Input'!Q1)</f>
        <v>0</v>
      </c>
      <c r="E22" s="652">
        <f>E21-(SUMIF('Headcount Input'!$D:$D,"Employee",'Headcount Input'!R:R)*$C$5)-SUM('Headcount Input'!R:R,-'Headcount Input'!R1)</f>
        <v>0</v>
      </c>
      <c r="F22" s="652">
        <f>F21-(SUMIF('Headcount Input'!$D:$D,"Employee",'Headcount Input'!S:S)*$C$5)-SUM('Headcount Input'!S:S,-'Headcount Input'!S1)</f>
        <v>0</v>
      </c>
      <c r="G22" s="652">
        <f>G21-(SUMIF('Headcount Input'!$D:$D,"Employee",'Headcount Input'!T:T)*$C$5)-SUM('Headcount Input'!T:T,-'Headcount Input'!T1)</f>
        <v>0</v>
      </c>
      <c r="H22" s="652">
        <f>H21-(SUMIF('Headcount Input'!$D:$D,"Employee",'Headcount Input'!U:U)*$C$5)-SUM('Headcount Input'!U:U,-'Headcount Input'!U1)</f>
        <v>0</v>
      </c>
      <c r="I22" s="652">
        <f>I21-(SUMIF('Headcount Input'!$D:$D,"Employee",'Headcount Input'!V:V)*$C$5)-SUM('Headcount Input'!V:V,-'Headcount Input'!V1)</f>
        <v>0</v>
      </c>
      <c r="J22" s="652">
        <f>J21-(SUMIF('Headcount Input'!$D:$D,"Employee",'Headcount Input'!W:W)*$C$5)-SUM('Headcount Input'!W:W,-'Headcount Input'!W1)</f>
        <v>0</v>
      </c>
      <c r="K22" s="652">
        <f>K21-(SUMIF('Headcount Input'!$D:$D,"Employee",'Headcount Input'!X:X)*$C$5)-SUM('Headcount Input'!X:X,-'Headcount Input'!X1)</f>
        <v>0</v>
      </c>
      <c r="L22" s="652">
        <f>L21-(SUMIF('Headcount Input'!$D:$D,"Employee",'Headcount Input'!Y:Y)*$C$5)-SUM('Headcount Input'!Y:Y,-'Headcount Input'!Y1)</f>
        <v>0</v>
      </c>
      <c r="M22" s="652">
        <f>M21-(SUMIF('Headcount Input'!$D:$D,"Employee",'Headcount Input'!Z:Z)*$C$5)-SUM('Headcount Input'!Z:Z,-'Headcount Input'!Z1)</f>
        <v>0</v>
      </c>
      <c r="N22" s="652">
        <f>N21-(SUMIF('Headcount Input'!$D:$D,"Employee",'Headcount Input'!AA:AA)*$C$5)-SUM('Headcount Input'!AA:AA,-'Headcount Input'!AA1)</f>
        <v>0</v>
      </c>
      <c r="O22" s="652">
        <f>O21-(SUMIF('Headcount Input'!$D:$D,"Employee",'Headcount Input'!AB:AB)*$C$5)-SUM('Headcount Input'!AB:AB,-'Headcount Input'!AB1)</f>
        <v>0</v>
      </c>
      <c r="P22" s="652">
        <f>P21-(SUMIF('Headcount Input'!$D:$D,"Employee",'Headcount Input'!AC:AC)*$C$5)-SUM('Headcount Input'!AC:AC,-'Headcount Input'!AC1)</f>
        <v>0</v>
      </c>
      <c r="Q22" s="652">
        <f>Q21-(SUMIF('Headcount Input'!$D:$D,"Employee",'Headcount Input'!AD:AD)*$C$5)-SUM('Headcount Input'!AD:AD,-'Headcount Input'!AD1)</f>
        <v>0</v>
      </c>
      <c r="R22" s="652">
        <f>R21-(SUMIF('Headcount Input'!$D:$D,"Employee",'Headcount Input'!AE:AE)*$C$5)-SUM('Headcount Input'!AE:AE,-'Headcount Input'!AE1)</f>
        <v>0</v>
      </c>
      <c r="S22" s="652">
        <f>S21-(SUMIF('Headcount Input'!$D:$D,"Employee",'Headcount Input'!AF:AF)*$C$5)-SUM('Headcount Input'!AF:AF,-'Headcount Input'!AF1)</f>
        <v>0</v>
      </c>
      <c r="T22" s="652">
        <f>T21-(SUMIF('Headcount Input'!$D:$D,"Employee",'Headcount Input'!AG:AG)*$C$5)-SUM('Headcount Input'!AG:AG,-'Headcount Input'!AG1)</f>
        <v>0</v>
      </c>
      <c r="U22" s="652">
        <f>U21-(SUMIF('Headcount Input'!$D:$D,"Employee",'Headcount Input'!AH:AH)*$C$5)-SUM('Headcount Input'!AH:AH,-'Headcount Input'!AH1)</f>
        <v>0</v>
      </c>
      <c r="V22" s="652">
        <f>V21-(SUMIF('Headcount Input'!$D:$D,"Employee",'Headcount Input'!AI:AI)*$C$5)-SUM('Headcount Input'!AI:AI,-'Headcount Input'!AI1)</f>
        <v>0</v>
      </c>
      <c r="W22" s="652">
        <f>W21-(SUMIF('Headcount Input'!$D:$D,"Employee",'Headcount Input'!AJ:AJ)*$C$5)-SUM('Headcount Input'!AJ:AJ,-'Headcount Input'!AJ1)</f>
        <v>0</v>
      </c>
      <c r="X22" s="652">
        <f>X21-(SUMIF('Headcount Input'!$D:$D,"Employee",'Headcount Input'!AK:AK)*$C$5)-SUM('Headcount Input'!AK:AK,-'Headcount Input'!AK1)</f>
        <v>0</v>
      </c>
      <c r="Y22" s="652">
        <f>Y21-(SUMIF('Headcount Input'!$D:$D,"Employee",'Headcount Input'!AL:AL)*$C$5)-SUM('Headcount Input'!AL:AL,-'Headcount Input'!AL1)</f>
        <v>0</v>
      </c>
      <c r="Z22" s="652">
        <f>Z21-(SUMIF('Headcount Input'!$D:$D,"Employee",'Headcount Input'!AM:AM)*$C$5)-SUM('Headcount Input'!AM:AM,-'Headcount Input'!AM1)</f>
        <v>0</v>
      </c>
      <c r="AA22" s="652">
        <f>AA21-(SUMIF('Headcount Input'!$D:$D,"Employee",'Headcount Input'!AN:AN)*$C$5)-SUM('Headcount Input'!AN:AN,-'Headcount Input'!AN1)</f>
        <v>0</v>
      </c>
      <c r="AB22" s="652">
        <f>AB21-(SUMIF('Headcount Input'!$D:$D,"Employee",'Headcount Input'!AO:AO)*$C$5)-SUM('Headcount Input'!AO:AO,-'Headcount Input'!AO1)</f>
        <v>0</v>
      </c>
      <c r="AC22" s="652">
        <f>AC21-(SUMIF('Headcount Input'!$D:$D,"Employee",'Headcount Input'!AP:AP)*$C$5)-SUM('Headcount Input'!AP:AP,-'Headcount Input'!AP1)</f>
        <v>0</v>
      </c>
      <c r="AD22" s="652">
        <f>AD21-(SUMIF('Headcount Input'!$D:$D,"Employee",'Headcount Input'!AQ:AQ)*$C$5)-SUM('Headcount Input'!AQ:AQ,-'Headcount Input'!AQ1)</f>
        <v>0</v>
      </c>
      <c r="AE22" s="652">
        <f>AE21-(SUMIF('Headcount Input'!$D:$D,"Employee",'Headcount Input'!AR:AR)*$C$5)-SUM('Headcount Input'!AR:AR,-'Headcount Input'!AR1)</f>
        <v>0</v>
      </c>
      <c r="AF22" s="652">
        <f>AF21-(SUMIF('Headcount Input'!$D:$D,"Employee",'Headcount Input'!AS:AS)*$C$5)-SUM('Headcount Input'!AS:AS,-'Headcount Input'!AS1)</f>
        <v>0</v>
      </c>
      <c r="AG22" s="652">
        <f>AG21-(SUMIF('Headcount Input'!$D:$D,"Employee",'Headcount Input'!AT:AT)*$C$5)-SUM('Headcount Input'!AT:AT,-'Headcount Input'!AT1)</f>
        <v>0</v>
      </c>
      <c r="AH22" s="652">
        <f>AH21-(SUMIF('Headcount Input'!$D:$D,"Employee",'Headcount Input'!AU:AU)*$C$5)-SUM('Headcount Input'!AU:AU,-'Headcount Input'!AU1)</f>
        <v>0</v>
      </c>
      <c r="AI22" s="652">
        <f>AI21-(SUMIF('Headcount Input'!$D:$D,"Employee",'Headcount Input'!AV:AV)*$C$5)-SUM('Headcount Input'!AV:AV,-'Headcount Input'!AV1)</f>
        <v>0</v>
      </c>
      <c r="AJ22" s="652">
        <f>AJ21-(SUMIF('Headcount Input'!$D:$D,"Employee",'Headcount Input'!AW:AW)*$C$5)-SUM('Headcount Input'!AW:AW,-'Headcount Input'!AW1)</f>
        <v>0</v>
      </c>
      <c r="AK22" s="652">
        <f>AK21-(SUMIF('Headcount Input'!$D:$D,"Employee",'Headcount Input'!AX:AX)*$C$5)-SUM('Headcount Input'!AX:AX,-'Headcount Input'!AX1)</f>
        <v>0</v>
      </c>
      <c r="AL22" s="652">
        <f>AL21-(SUMIF('Headcount Input'!$D:$D,"Employee",'Headcount Input'!AY:AY)*$C$5)-SUM('Headcount Input'!AY:AY,-'Headcount Input'!AY1)</f>
        <v>0</v>
      </c>
      <c r="AM22" s="652">
        <f>AM21-(SUMIF('Headcount Input'!$D:$D,"Employee",'Headcount Input'!AZ:AZ)*$C$5)-SUM('Headcount Input'!AZ:AZ,-'Headcount Input'!AZ1)</f>
        <v>0</v>
      </c>
      <c r="AN22" s="652">
        <f>AN21-(SUMIF('Headcount Input'!$D:$D,"Employee",'Headcount Input'!BA:BA)*$C$5)-SUM('Headcount Input'!BA:BA,-'Headcount Input'!BA1)</f>
        <v>0</v>
      </c>
      <c r="AO22" s="652">
        <f>AO21-(SUMIF('Headcount Input'!$D:$D,"Employee",'Headcount Input'!BB:BB)*$C$5)-SUM('Headcount Input'!BB:BB,-'Headcount Input'!BB1)</f>
        <v>0</v>
      </c>
      <c r="AP22" s="652">
        <f>AP21-(SUMIF('Headcount Input'!$D:$D,"Employee",'Headcount Input'!BC:BC)*$C$5)-SUM('Headcount Input'!BC:BC,-'Headcount Input'!BC1)</f>
        <v>0</v>
      </c>
      <c r="AQ22" s="652">
        <f>AQ21-(SUMIF('Headcount Input'!$D:$D,"Employee",'Headcount Input'!BD:BD)*$C$5)-SUM('Headcount Input'!BD:BD,-'Headcount Input'!BD1)</f>
        <v>0</v>
      </c>
      <c r="AR22" s="652">
        <f>AR21-(SUMIF('Headcount Input'!$D:$D,"Employee",'Headcount Input'!BE:BE)*$C$5)-SUM('Headcount Input'!BE:BE,-'Headcount Input'!BE1)</f>
        <v>0</v>
      </c>
      <c r="AS22" s="652">
        <f>AS21-(SUMIF('Headcount Input'!$D:$D,"Employee",'Headcount Input'!BF:BF)*$C$5)-SUM('Headcount Input'!BF:BF,-'Headcount Input'!BF1)</f>
        <v>0</v>
      </c>
      <c r="AT22" s="652">
        <f>AT21-(SUMIF('Headcount Input'!$D:$D,"Employee",'Headcount Input'!BG:BG)*$C$5)-SUM('Headcount Input'!BG:BG,-'Headcount Input'!BG1)</f>
        <v>0</v>
      </c>
      <c r="AU22" s="652">
        <f>AU21-(SUMIF('Headcount Input'!$D:$D,"Employee",'Headcount Input'!BH:BH)*$C$5)-SUM('Headcount Input'!BH:BH,-'Headcount Input'!BH1)</f>
        <v>0</v>
      </c>
      <c r="AV22" s="652">
        <f>AV21-(SUMIF('Headcount Input'!$D:$D,"Employee",'Headcount Input'!BI:BI)*$C$5)-SUM('Headcount Input'!BI:BI,-'Headcount Input'!BI1)</f>
        <v>0</v>
      </c>
      <c r="AW22" s="652">
        <f>AW21-(SUMIF('Headcount Input'!$D:$D,"Employee",'Headcount Input'!BJ:BJ)*$C$5)-SUM('Headcount Input'!BJ:BJ,-'Headcount Input'!BJ1)</f>
        <v>0</v>
      </c>
      <c r="AX22" s="652">
        <f>AX21-(SUMIF('Headcount Input'!$D:$D,"Employee",'Headcount Input'!BK:BK)*$C$5)-SUM('Headcount Input'!BK:BK,-'Headcount Input'!BK1)</f>
        <v>0</v>
      </c>
      <c r="AY22" s="652">
        <f>AY21-(SUMIF('Headcount Input'!$D:$D,"Employee",'Headcount Input'!BL:BL)*$C$5)-SUM('Headcount Input'!BL:BL,-'Headcount Input'!BL1)</f>
        <v>0</v>
      </c>
      <c r="AZ22" s="652">
        <f>AZ21-(SUMIF('Headcount Input'!$D:$D,"Employee",'Headcount Input'!BM:BM)*$C$5)-SUM('Headcount Input'!BM:BM,-'Headcount Input'!BM1)</f>
        <v>0</v>
      </c>
      <c r="BA22" s="652">
        <f>BA21-(SUMIF('Headcount Input'!$D:$D,"Employee",'Headcount Input'!BN:BN)*$C$5)-SUM('Headcount Input'!BN:BN,-'Headcount Input'!BN1)</f>
        <v>0</v>
      </c>
      <c r="BB22" s="652">
        <f>BB21-(SUMIF('Headcount Input'!$D:$D,"Employee",'Headcount Input'!BO:BO)*$C$5)-SUM('Headcount Input'!BO:BO,-'Headcount Input'!BO1)</f>
        <v>0</v>
      </c>
      <c r="BC22" s="652">
        <f>BC21-(SUMIF('Headcount Input'!$D:$D,"Employee",'Headcount Input'!BP:BP)*$C$5)-SUM('Headcount Input'!BP:BP,-'Headcount Input'!BP1)</f>
        <v>0</v>
      </c>
      <c r="BD22" s="652">
        <f>BD21-(SUMIF('Headcount Input'!$D:$D,"Employee",'Headcount Input'!BQ:BQ)*$C$5)-SUM('Headcount Input'!BQ:BQ,-'Headcount Input'!BQ1)</f>
        <v>0</v>
      </c>
      <c r="BE22" s="652">
        <f>BE21-(SUMIF('Headcount Input'!$D:$D,"Employee",'Headcount Input'!BR:BR)*$C$5)-SUM('Headcount Input'!BR:BR,-'Headcount Input'!BR1)</f>
        <v>0</v>
      </c>
      <c r="BF22" s="652">
        <f>BF21-(SUMIF('Headcount Input'!$D:$D,"Employee",'Headcount Input'!BS:BS)*$C$5)-SUM('Headcount Input'!BS:BS,-'Headcount Input'!BS1)</f>
        <v>0</v>
      </c>
      <c r="BG22" s="652">
        <f>BG21-(SUMIF('Headcount Input'!$D:$D,"Employee",'Headcount Input'!BT:BT)*$C$5)-SUM('Headcount Input'!BT:BT,-'Headcount Input'!BT1)</f>
        <v>0</v>
      </c>
      <c r="BH22" s="652">
        <f>BH21-(SUMIF('Headcount Input'!$D:$D,"Employee",'Headcount Input'!BU:BU)*$C$5)-SUM('Headcount Input'!BU:BU,-'Headcount Input'!BU1)</f>
        <v>0</v>
      </c>
      <c r="BI22" s="652">
        <f>BI21-(SUMIF('Headcount Input'!$D:$D,"Employee",'Headcount Input'!BV:BV)*$C$5)-SUM('Headcount Input'!BV:BV,-'Headcount Input'!BV1)</f>
        <v>0</v>
      </c>
      <c r="BJ22" s="652">
        <f>BJ21-(SUMIF('Headcount Input'!$D:$D,"Employee",'Headcount Input'!BW:BW)*$C$5)-SUM('Headcount Input'!BW:BW,-'Headcount Input'!BW1)</f>
        <v>0</v>
      </c>
      <c r="BK22" s="652">
        <f>BK21-(SUMIF('Headcount Input'!$D:$D,"Employee",'Headcount Input'!BX:BX)*$C$5)-SUM('Headcount Input'!BX:BX,-'Headcount Input'!BX1)</f>
        <v>0</v>
      </c>
      <c r="BL22" s="652">
        <f>BL21-(SUMIF('Headcount Input'!$D:$D,"Employee",'Headcount Input'!BY:BY)*$C$5)-SUM('Headcount Input'!BY:BY,-'Headcount Input'!BY1)</f>
        <v>0</v>
      </c>
      <c r="BM22" s="652">
        <f>BM21-(SUMIF('Headcount Input'!$D:$D,"Employee",'Headcount Input'!BZ:BZ)*$C$5)-SUM('Headcount Input'!BZ:BZ,-'Headcount Input'!BZ1)</f>
        <v>0</v>
      </c>
      <c r="BN22" s="652">
        <f>BN21-(SUMIF('Headcount Input'!$D:$D,"Employee",'Headcount Input'!CA:CA)*$C$5)-SUM('Headcount Input'!CA:CA,-'Headcount Input'!CA1)</f>
        <v>0</v>
      </c>
      <c r="BO22" s="652">
        <f>BO21-(SUMIF('Headcount Input'!$D:$D,"Employee",'Headcount Input'!CB:CB)*$C$5)-SUM('Headcount Input'!CB:CB,-'Headcount Input'!CB1)</f>
        <v>0</v>
      </c>
      <c r="BP22" s="652">
        <f>BP21-(SUMIF('Headcount Input'!$D:$D,"Employee",'Headcount Input'!CC:CC)*$C$5)-SUM('Headcount Input'!CC:CC,-'Headcount Input'!CC1)</f>
        <v>0</v>
      </c>
      <c r="BQ22" s="652">
        <f>BQ21-(SUMIF('Headcount Input'!$D:$D,"Employee",'Headcount Input'!CD:CD)*$C$5)-SUM('Headcount Input'!CD:CD,-'Headcount Input'!CD1)</f>
        <v>0</v>
      </c>
      <c r="BR22" s="652">
        <f>BR21-(SUMIF('Headcount Input'!$D:$D,"Employee",'Headcount Input'!CE:CE)*$C$5)-SUM('Headcount Input'!CE:CE,-'Headcount Input'!CE1)</f>
        <v>0</v>
      </c>
      <c r="BS22" s="652">
        <f>BS21-(SUMIF('Headcount Input'!$D:$D,"Employee",'Headcount Input'!CF:CF)*$C$5)-SUM('Headcount Input'!CF:CF,-'Headcount Input'!CF1)</f>
        <v>0</v>
      </c>
      <c r="BT22" s="652">
        <f>BT21-(SUMIF('Headcount Input'!$D:$D,"Employee",'Headcount Input'!CG:CG)*$C$5)-SUM('Headcount Input'!CG:CG,-'Headcount Input'!CG1)</f>
        <v>0</v>
      </c>
      <c r="BU22" s="652">
        <f>BU21-(SUMIF('Headcount Input'!$D:$D,"Employee",'Headcount Input'!CH:CH)*$C$5)-SUM('Headcount Input'!CH:CH,-'Headcount Input'!CH1)</f>
        <v>0</v>
      </c>
      <c r="BV22" s="652">
        <f>BV21-(SUMIF('Headcount Input'!$D:$D,"Employee",'Headcount Input'!CI:CI)*$C$5)-SUM('Headcount Input'!CI:CI,-'Headcount Input'!CI1)</f>
        <v>0</v>
      </c>
      <c r="BW22" s="652">
        <f>BW21-(SUMIF('Headcount Input'!$D:$D,"Employee",'Headcount Input'!CJ:CJ)*$C$5)-SUM('Headcount Input'!CJ:CJ,-'Headcount Input'!CJ1)</f>
        <v>0</v>
      </c>
      <c r="BX22" s="648"/>
      <c r="BY22" s="648"/>
    </row>
    <row r="23" spans="2:77" hidden="1" outlineLevel="1" collapsed="1" x14ac:dyDescent="0.3">
      <c r="B23" s="516"/>
      <c r="C23" s="516"/>
      <c r="D23" s="516"/>
      <c r="E23" s="516"/>
      <c r="F23" s="516"/>
      <c r="G23" s="648"/>
      <c r="H23" s="648"/>
      <c r="I23" s="648"/>
      <c r="J23" s="648"/>
      <c r="K23" s="648"/>
      <c r="L23" s="648"/>
      <c r="M23" s="648"/>
      <c r="N23" s="648"/>
      <c r="O23" s="648"/>
      <c r="P23" s="648"/>
      <c r="Q23" s="648"/>
      <c r="R23" s="648"/>
      <c r="S23" s="648"/>
      <c r="T23" s="648"/>
      <c r="U23" s="648"/>
      <c r="V23" s="648"/>
      <c r="W23" s="648"/>
      <c r="X23" s="648"/>
      <c r="Y23" s="648"/>
      <c r="Z23" s="648"/>
      <c r="AA23" s="648"/>
      <c r="AB23" s="648"/>
      <c r="AC23" s="648"/>
      <c r="AD23" s="648"/>
      <c r="AE23" s="648"/>
      <c r="AF23" s="648"/>
      <c r="AG23" s="648"/>
      <c r="AH23" s="648"/>
      <c r="AI23" s="648"/>
      <c r="AJ23" s="648"/>
      <c r="AK23" s="648"/>
      <c r="AL23" s="648"/>
      <c r="AM23" s="648"/>
      <c r="AN23" s="648"/>
      <c r="AO23" s="648"/>
      <c r="AP23" s="648"/>
      <c r="AQ23" s="648"/>
      <c r="AR23" s="648"/>
      <c r="AS23" s="648"/>
      <c r="AT23" s="648"/>
      <c r="AU23" s="648"/>
      <c r="AV23" s="648"/>
      <c r="AW23" s="648"/>
      <c r="AX23" s="648"/>
      <c r="AY23" s="648"/>
      <c r="AZ23" s="648"/>
      <c r="BA23" s="648"/>
      <c r="BB23" s="648"/>
      <c r="BC23" s="648"/>
      <c r="BD23" s="648"/>
      <c r="BE23" s="648"/>
      <c r="BF23" s="648"/>
      <c r="BG23" s="648"/>
      <c r="BH23" s="648"/>
      <c r="BI23" s="648"/>
      <c r="BJ23" s="648"/>
      <c r="BK23" s="648"/>
      <c r="BL23" s="648"/>
      <c r="BM23" s="648"/>
      <c r="BN23" s="648"/>
      <c r="BO23" s="648"/>
      <c r="BP23" s="648"/>
      <c r="BQ23" s="648"/>
      <c r="BR23" s="648"/>
      <c r="BS23" s="648"/>
      <c r="BT23" s="648"/>
      <c r="BU23" s="648"/>
      <c r="BV23" s="648"/>
      <c r="BW23" s="648"/>
      <c r="BX23" s="648"/>
      <c r="BY23" s="648"/>
    </row>
    <row r="24" spans="2:77" s="514" customFormat="1" ht="13.5" hidden="1" outlineLevel="1" thickBot="1" x14ac:dyDescent="0.35">
      <c r="B24" s="653" t="s">
        <v>347</v>
      </c>
      <c r="C24" s="653"/>
      <c r="D24" s="653"/>
      <c r="E24" s="653"/>
      <c r="F24" s="653"/>
      <c r="G24" s="653"/>
      <c r="H24" s="653"/>
      <c r="I24" s="653"/>
      <c r="J24" s="653"/>
      <c r="K24" s="653"/>
      <c r="L24" s="653"/>
      <c r="M24" s="653"/>
      <c r="N24" s="653"/>
      <c r="O24" s="653"/>
      <c r="P24" s="653"/>
      <c r="Q24" s="653"/>
      <c r="R24" s="653"/>
      <c r="S24" s="653"/>
      <c r="T24" s="653"/>
      <c r="U24" s="653"/>
      <c r="V24" s="653"/>
      <c r="W24" s="653"/>
      <c r="X24" s="653"/>
      <c r="Y24" s="653"/>
      <c r="Z24" s="653"/>
      <c r="AA24" s="653"/>
      <c r="AB24" s="653"/>
      <c r="AC24" s="653"/>
      <c r="AD24" s="653"/>
      <c r="AE24" s="653"/>
      <c r="AF24" s="653"/>
      <c r="AG24" s="653"/>
      <c r="AH24" s="653"/>
      <c r="AI24" s="653"/>
      <c r="AJ24" s="653"/>
      <c r="AK24" s="653"/>
      <c r="AL24" s="653"/>
      <c r="AM24" s="653"/>
      <c r="AN24" s="653"/>
      <c r="AO24" s="653"/>
      <c r="AP24" s="653"/>
      <c r="AQ24" s="653"/>
      <c r="AR24" s="653"/>
      <c r="AS24" s="653"/>
      <c r="AT24" s="653"/>
      <c r="AU24" s="653"/>
      <c r="AV24" s="653"/>
      <c r="AW24" s="653"/>
      <c r="AX24" s="653"/>
      <c r="AY24" s="653"/>
      <c r="AZ24" s="653"/>
      <c r="BA24" s="653"/>
      <c r="BB24" s="653"/>
      <c r="BC24" s="653"/>
      <c r="BD24" s="653"/>
      <c r="BE24" s="653"/>
      <c r="BF24" s="653"/>
      <c r="BG24" s="653"/>
      <c r="BH24" s="653"/>
      <c r="BI24" s="653"/>
      <c r="BJ24" s="653"/>
      <c r="BK24" s="653"/>
      <c r="BL24" s="653"/>
      <c r="BM24" s="653"/>
      <c r="BN24" s="653"/>
      <c r="BO24" s="653"/>
      <c r="BP24" s="653"/>
      <c r="BQ24" s="653"/>
      <c r="BR24" s="653"/>
      <c r="BS24" s="653"/>
      <c r="BT24" s="653"/>
      <c r="BU24" s="653"/>
      <c r="BV24" s="653"/>
      <c r="BW24" s="653"/>
      <c r="BX24" s="654"/>
      <c r="BY24" s="654"/>
    </row>
    <row r="25" spans="2:77" s="514" customFormat="1" hidden="1" outlineLevel="1" x14ac:dyDescent="0.3">
      <c r="B25" s="516" t="s">
        <v>337</v>
      </c>
      <c r="C25" s="516" t="s">
        <v>338</v>
      </c>
      <c r="D25" s="647"/>
      <c r="E25" s="655"/>
      <c r="F25" s="655"/>
      <c r="G25" s="655"/>
      <c r="H25" s="655"/>
      <c r="I25" s="655"/>
      <c r="J25" s="655"/>
      <c r="K25" s="655"/>
      <c r="L25" s="655"/>
      <c r="M25" s="655"/>
      <c r="N25" s="655"/>
      <c r="O25" s="655"/>
      <c r="P25" s="655"/>
      <c r="Q25" s="655"/>
      <c r="R25" s="655"/>
      <c r="S25" s="655"/>
      <c r="T25" s="655"/>
      <c r="U25" s="655"/>
      <c r="V25" s="655"/>
      <c r="W25" s="655"/>
      <c r="X25" s="655"/>
      <c r="Y25" s="655"/>
      <c r="Z25" s="655"/>
      <c r="AA25" s="655"/>
      <c r="AB25" s="655"/>
      <c r="AC25" s="655"/>
      <c r="AD25" s="655"/>
      <c r="AE25" s="655"/>
      <c r="AF25" s="655"/>
      <c r="AG25" s="655"/>
      <c r="AH25" s="655"/>
      <c r="AI25" s="655"/>
      <c r="AJ25" s="655"/>
      <c r="AK25" s="655"/>
      <c r="AL25" s="655"/>
      <c r="AM25" s="655"/>
      <c r="AN25" s="655"/>
      <c r="AO25" s="655"/>
      <c r="AP25" s="655"/>
      <c r="AQ25" s="655"/>
      <c r="AR25" s="655"/>
      <c r="AS25" s="655"/>
      <c r="AT25" s="655"/>
      <c r="AU25" s="655"/>
      <c r="AV25" s="655"/>
      <c r="AW25" s="655"/>
      <c r="AX25" s="655"/>
      <c r="AY25" s="655"/>
      <c r="AZ25" s="655"/>
      <c r="BA25" s="655"/>
      <c r="BB25" s="655"/>
      <c r="BC25" s="655"/>
      <c r="BD25" s="655"/>
      <c r="BE25" s="655"/>
      <c r="BF25" s="655"/>
      <c r="BG25" s="655"/>
      <c r="BH25" s="655"/>
      <c r="BI25" s="655"/>
      <c r="BJ25" s="655"/>
      <c r="BK25" s="655"/>
      <c r="BL25" s="655"/>
      <c r="BM25" s="655"/>
      <c r="BN25" s="655"/>
      <c r="BO25" s="655"/>
      <c r="BP25" s="655"/>
      <c r="BQ25" s="655"/>
      <c r="BR25" s="655"/>
      <c r="BS25" s="655"/>
      <c r="BT25" s="655"/>
      <c r="BU25" s="655"/>
      <c r="BV25" s="655"/>
      <c r="BW25" s="655"/>
      <c r="BX25" s="654"/>
      <c r="BY25" s="654"/>
    </row>
    <row r="26" spans="2:77" s="514" customFormat="1" hidden="1" outlineLevel="1" x14ac:dyDescent="0.3">
      <c r="B26" s="516" t="s">
        <v>339</v>
      </c>
      <c r="C26" s="516" t="s">
        <v>338</v>
      </c>
      <c r="D26" s="647"/>
      <c r="E26" s="655"/>
      <c r="F26" s="655"/>
      <c r="G26" s="655"/>
      <c r="H26" s="655"/>
      <c r="I26" s="655"/>
      <c r="J26" s="655"/>
      <c r="K26" s="655"/>
      <c r="L26" s="655"/>
      <c r="M26" s="655"/>
      <c r="N26" s="655"/>
      <c r="O26" s="655"/>
      <c r="P26" s="655"/>
      <c r="Q26" s="655"/>
      <c r="R26" s="655"/>
      <c r="S26" s="655"/>
      <c r="T26" s="655"/>
      <c r="U26" s="655"/>
      <c r="V26" s="655"/>
      <c r="W26" s="655"/>
      <c r="X26" s="655"/>
      <c r="Y26" s="655"/>
      <c r="Z26" s="655"/>
      <c r="AA26" s="655"/>
      <c r="AB26" s="655"/>
      <c r="AC26" s="655"/>
      <c r="AD26" s="655"/>
      <c r="AE26" s="655"/>
      <c r="AF26" s="655"/>
      <c r="AG26" s="655"/>
      <c r="AH26" s="655"/>
      <c r="AI26" s="655"/>
      <c r="AJ26" s="655"/>
      <c r="AK26" s="655"/>
      <c r="AL26" s="655"/>
      <c r="AM26" s="655"/>
      <c r="AN26" s="655"/>
      <c r="AO26" s="655"/>
      <c r="AP26" s="655"/>
      <c r="AQ26" s="655"/>
      <c r="AR26" s="655"/>
      <c r="AS26" s="655"/>
      <c r="AT26" s="655"/>
      <c r="AU26" s="655"/>
      <c r="AV26" s="655"/>
      <c r="AW26" s="655"/>
      <c r="AX26" s="655"/>
      <c r="AY26" s="655"/>
      <c r="AZ26" s="655"/>
      <c r="BA26" s="655"/>
      <c r="BB26" s="655"/>
      <c r="BC26" s="655"/>
      <c r="BD26" s="655"/>
      <c r="BE26" s="655"/>
      <c r="BF26" s="655"/>
      <c r="BG26" s="655"/>
      <c r="BH26" s="655"/>
      <c r="BI26" s="655"/>
      <c r="BJ26" s="655"/>
      <c r="BK26" s="655"/>
      <c r="BL26" s="655"/>
      <c r="BM26" s="655"/>
      <c r="BN26" s="655"/>
      <c r="BO26" s="655"/>
      <c r="BP26" s="655"/>
      <c r="BQ26" s="655"/>
      <c r="BR26" s="655"/>
      <c r="BS26" s="655"/>
      <c r="BT26" s="655"/>
      <c r="BU26" s="655"/>
      <c r="BV26" s="655"/>
      <c r="BW26" s="655"/>
      <c r="BX26" s="654"/>
      <c r="BY26" s="654"/>
    </row>
    <row r="27" spans="2:77" s="514" customFormat="1" hidden="1" outlineLevel="1" x14ac:dyDescent="0.3">
      <c r="B27" s="516" t="s">
        <v>340</v>
      </c>
      <c r="C27" s="516" t="s">
        <v>338</v>
      </c>
      <c r="D27" s="647"/>
      <c r="E27" s="655"/>
      <c r="F27" s="655"/>
      <c r="G27" s="655"/>
      <c r="H27" s="655"/>
      <c r="I27" s="655"/>
      <c r="J27" s="655"/>
      <c r="K27" s="655"/>
      <c r="L27" s="655"/>
      <c r="M27" s="655"/>
      <c r="N27" s="655"/>
      <c r="O27" s="655"/>
      <c r="P27" s="655"/>
      <c r="Q27" s="655"/>
      <c r="R27" s="655"/>
      <c r="S27" s="655"/>
      <c r="T27" s="655"/>
      <c r="U27" s="655"/>
      <c r="V27" s="655"/>
      <c r="W27" s="655"/>
      <c r="X27" s="655"/>
      <c r="Y27" s="655"/>
      <c r="Z27" s="655"/>
      <c r="AA27" s="655"/>
      <c r="AB27" s="655"/>
      <c r="AC27" s="655"/>
      <c r="AD27" s="655"/>
      <c r="AE27" s="655"/>
      <c r="AF27" s="655"/>
      <c r="AG27" s="655"/>
      <c r="AH27" s="655"/>
      <c r="AI27" s="655"/>
      <c r="AJ27" s="655"/>
      <c r="AK27" s="655"/>
      <c r="AL27" s="655"/>
      <c r="AM27" s="655"/>
      <c r="AN27" s="655"/>
      <c r="AO27" s="655"/>
      <c r="AP27" s="655"/>
      <c r="AQ27" s="655"/>
      <c r="AR27" s="655"/>
      <c r="AS27" s="655"/>
      <c r="AT27" s="655"/>
      <c r="AU27" s="655"/>
      <c r="AV27" s="655"/>
      <c r="AW27" s="655"/>
      <c r="AX27" s="655"/>
      <c r="AY27" s="655"/>
      <c r="AZ27" s="655"/>
      <c r="BA27" s="655"/>
      <c r="BB27" s="655"/>
      <c r="BC27" s="655"/>
      <c r="BD27" s="655"/>
      <c r="BE27" s="655"/>
      <c r="BF27" s="655"/>
      <c r="BG27" s="655"/>
      <c r="BH27" s="655"/>
      <c r="BI27" s="655"/>
      <c r="BJ27" s="655"/>
      <c r="BK27" s="655"/>
      <c r="BL27" s="655"/>
      <c r="BM27" s="655"/>
      <c r="BN27" s="655"/>
      <c r="BO27" s="655"/>
      <c r="BP27" s="655"/>
      <c r="BQ27" s="655"/>
      <c r="BR27" s="655"/>
      <c r="BS27" s="655"/>
      <c r="BT27" s="655"/>
      <c r="BU27" s="655"/>
      <c r="BV27" s="655"/>
      <c r="BW27" s="655"/>
      <c r="BX27" s="654"/>
      <c r="BY27" s="654"/>
    </row>
    <row r="28" spans="2:77" s="514" customFormat="1" hidden="1" outlineLevel="1" x14ac:dyDescent="0.3">
      <c r="B28" s="516" t="s">
        <v>316</v>
      </c>
      <c r="C28" s="516" t="s">
        <v>338</v>
      </c>
      <c r="D28" s="647"/>
      <c r="E28" s="655"/>
      <c r="F28" s="655"/>
      <c r="G28" s="655"/>
      <c r="H28" s="655"/>
      <c r="I28" s="655"/>
      <c r="J28" s="655"/>
      <c r="K28" s="655"/>
      <c r="L28" s="655"/>
      <c r="M28" s="655"/>
      <c r="N28" s="655"/>
      <c r="O28" s="655"/>
      <c r="P28" s="655"/>
      <c r="Q28" s="655"/>
      <c r="R28" s="655"/>
      <c r="S28" s="655"/>
      <c r="T28" s="655"/>
      <c r="U28" s="655"/>
      <c r="V28" s="655"/>
      <c r="W28" s="655"/>
      <c r="X28" s="655"/>
      <c r="Y28" s="655"/>
      <c r="Z28" s="655"/>
      <c r="AA28" s="655"/>
      <c r="AB28" s="655"/>
      <c r="AC28" s="655"/>
      <c r="AD28" s="655"/>
      <c r="AE28" s="655"/>
      <c r="AF28" s="655"/>
      <c r="AG28" s="655"/>
      <c r="AH28" s="655"/>
      <c r="AI28" s="655"/>
      <c r="AJ28" s="655"/>
      <c r="AK28" s="655"/>
      <c r="AL28" s="655"/>
      <c r="AM28" s="655"/>
      <c r="AN28" s="655"/>
      <c r="AO28" s="655"/>
      <c r="AP28" s="655"/>
      <c r="AQ28" s="655"/>
      <c r="AR28" s="655"/>
      <c r="AS28" s="655"/>
      <c r="AT28" s="655"/>
      <c r="AU28" s="655"/>
      <c r="AV28" s="655"/>
      <c r="AW28" s="655"/>
      <c r="AX28" s="655"/>
      <c r="AY28" s="655"/>
      <c r="AZ28" s="655"/>
      <c r="BA28" s="655"/>
      <c r="BB28" s="655"/>
      <c r="BC28" s="655"/>
      <c r="BD28" s="655"/>
      <c r="BE28" s="655"/>
      <c r="BF28" s="655"/>
      <c r="BG28" s="655"/>
      <c r="BH28" s="655"/>
      <c r="BI28" s="655"/>
      <c r="BJ28" s="655"/>
      <c r="BK28" s="655"/>
      <c r="BL28" s="655"/>
      <c r="BM28" s="655"/>
      <c r="BN28" s="655"/>
      <c r="BO28" s="655"/>
      <c r="BP28" s="655"/>
      <c r="BQ28" s="655"/>
      <c r="BR28" s="655"/>
      <c r="BS28" s="655"/>
      <c r="BT28" s="655"/>
      <c r="BU28" s="655"/>
      <c r="BV28" s="655"/>
      <c r="BW28" s="655"/>
      <c r="BX28" s="654"/>
      <c r="BY28" s="654"/>
    </row>
    <row r="29" spans="2:77" s="514" customFormat="1" hidden="1" outlineLevel="1" x14ac:dyDescent="0.3">
      <c r="B29" s="516" t="s">
        <v>293</v>
      </c>
      <c r="C29" s="516" t="s">
        <v>293</v>
      </c>
      <c r="D29" s="647"/>
      <c r="E29" s="655"/>
      <c r="F29" s="655"/>
      <c r="G29" s="655"/>
      <c r="H29" s="655"/>
      <c r="I29" s="655"/>
      <c r="J29" s="655"/>
      <c r="K29" s="655"/>
      <c r="L29" s="655"/>
      <c r="M29" s="655"/>
      <c r="N29" s="655"/>
      <c r="O29" s="655"/>
      <c r="P29" s="655"/>
      <c r="Q29" s="655"/>
      <c r="R29" s="655"/>
      <c r="S29" s="655"/>
      <c r="T29" s="655"/>
      <c r="U29" s="655"/>
      <c r="V29" s="655"/>
      <c r="W29" s="655"/>
      <c r="X29" s="655"/>
      <c r="Y29" s="655"/>
      <c r="Z29" s="655"/>
      <c r="AA29" s="655"/>
      <c r="AB29" s="655"/>
      <c r="AC29" s="655"/>
      <c r="AD29" s="655"/>
      <c r="AE29" s="655"/>
      <c r="AF29" s="655"/>
      <c r="AG29" s="655"/>
      <c r="AH29" s="655"/>
      <c r="AI29" s="655"/>
      <c r="AJ29" s="655"/>
      <c r="AK29" s="655"/>
      <c r="AL29" s="655"/>
      <c r="AM29" s="655"/>
      <c r="AN29" s="655"/>
      <c r="AO29" s="655"/>
      <c r="AP29" s="655"/>
      <c r="AQ29" s="655"/>
      <c r="AR29" s="655"/>
      <c r="AS29" s="655"/>
      <c r="AT29" s="655"/>
      <c r="AU29" s="655"/>
      <c r="AV29" s="655"/>
      <c r="AW29" s="655"/>
      <c r="AX29" s="655"/>
      <c r="AY29" s="655"/>
      <c r="AZ29" s="655"/>
      <c r="BA29" s="655"/>
      <c r="BB29" s="655"/>
      <c r="BC29" s="655"/>
      <c r="BD29" s="655"/>
      <c r="BE29" s="655"/>
      <c r="BF29" s="655"/>
      <c r="BG29" s="655"/>
      <c r="BH29" s="655"/>
      <c r="BI29" s="655"/>
      <c r="BJ29" s="655"/>
      <c r="BK29" s="655"/>
      <c r="BL29" s="655"/>
      <c r="BM29" s="655"/>
      <c r="BN29" s="655"/>
      <c r="BO29" s="655"/>
      <c r="BP29" s="655"/>
      <c r="BQ29" s="655"/>
      <c r="BR29" s="655"/>
      <c r="BS29" s="655"/>
      <c r="BT29" s="655"/>
      <c r="BU29" s="655"/>
      <c r="BV29" s="655"/>
      <c r="BW29" s="655"/>
      <c r="BX29" s="654"/>
      <c r="BY29" s="654"/>
    </row>
    <row r="30" spans="2:77" s="514" customFormat="1" hidden="1" outlineLevel="1" x14ac:dyDescent="0.3">
      <c r="B30" s="516" t="s">
        <v>300</v>
      </c>
      <c r="C30" s="516" t="s">
        <v>300</v>
      </c>
      <c r="D30" s="647"/>
      <c r="E30" s="655"/>
      <c r="F30" s="655"/>
      <c r="G30" s="655"/>
      <c r="H30" s="655"/>
      <c r="I30" s="655"/>
      <c r="J30" s="655"/>
      <c r="K30" s="655"/>
      <c r="L30" s="655"/>
      <c r="M30" s="655"/>
      <c r="N30" s="655"/>
      <c r="O30" s="655"/>
      <c r="P30" s="655"/>
      <c r="Q30" s="655"/>
      <c r="R30" s="655"/>
      <c r="S30" s="655"/>
      <c r="T30" s="655"/>
      <c r="U30" s="655"/>
      <c r="V30" s="655"/>
      <c r="W30" s="655"/>
      <c r="X30" s="655"/>
      <c r="Y30" s="655"/>
      <c r="Z30" s="655"/>
      <c r="AA30" s="655"/>
      <c r="AB30" s="655"/>
      <c r="AC30" s="655"/>
      <c r="AD30" s="655"/>
      <c r="AE30" s="655"/>
      <c r="AF30" s="655"/>
      <c r="AG30" s="655"/>
      <c r="AH30" s="655"/>
      <c r="AI30" s="655"/>
      <c r="AJ30" s="655"/>
      <c r="AK30" s="655"/>
      <c r="AL30" s="655"/>
      <c r="AM30" s="655"/>
      <c r="AN30" s="655"/>
      <c r="AO30" s="655"/>
      <c r="AP30" s="655"/>
      <c r="AQ30" s="655"/>
      <c r="AR30" s="655"/>
      <c r="AS30" s="655"/>
      <c r="AT30" s="655"/>
      <c r="AU30" s="655"/>
      <c r="AV30" s="655"/>
      <c r="AW30" s="655"/>
      <c r="AX30" s="655"/>
      <c r="AY30" s="655"/>
      <c r="AZ30" s="655"/>
      <c r="BA30" s="655"/>
      <c r="BB30" s="655"/>
      <c r="BC30" s="655"/>
      <c r="BD30" s="655"/>
      <c r="BE30" s="655"/>
      <c r="BF30" s="655"/>
      <c r="BG30" s="655"/>
      <c r="BH30" s="655"/>
      <c r="BI30" s="655"/>
      <c r="BJ30" s="655"/>
      <c r="BK30" s="655"/>
      <c r="BL30" s="655"/>
      <c r="BM30" s="655"/>
      <c r="BN30" s="655"/>
      <c r="BO30" s="655"/>
      <c r="BP30" s="655"/>
      <c r="BQ30" s="655"/>
      <c r="BR30" s="655"/>
      <c r="BS30" s="655"/>
      <c r="BT30" s="655"/>
      <c r="BU30" s="655"/>
      <c r="BV30" s="655"/>
      <c r="BW30" s="655"/>
      <c r="BX30" s="654"/>
      <c r="BY30" s="654"/>
    </row>
    <row r="31" spans="2:77" s="514" customFormat="1" hidden="1" outlineLevel="1" x14ac:dyDescent="0.3">
      <c r="B31" s="516" t="s">
        <v>341</v>
      </c>
      <c r="C31" s="516" t="s">
        <v>159</v>
      </c>
      <c r="D31" s="647"/>
      <c r="E31" s="655"/>
      <c r="F31" s="655"/>
      <c r="G31" s="655"/>
      <c r="H31" s="655"/>
      <c r="I31" s="655"/>
      <c r="J31" s="655"/>
      <c r="K31" s="655"/>
      <c r="L31" s="655"/>
      <c r="M31" s="655"/>
      <c r="N31" s="655"/>
      <c r="O31" s="655"/>
      <c r="P31" s="655"/>
      <c r="Q31" s="655"/>
      <c r="R31" s="655"/>
      <c r="S31" s="655"/>
      <c r="T31" s="655"/>
      <c r="U31" s="655"/>
      <c r="V31" s="655"/>
      <c r="W31" s="655"/>
      <c r="X31" s="655"/>
      <c r="Y31" s="655"/>
      <c r="Z31" s="655"/>
      <c r="AA31" s="655"/>
      <c r="AB31" s="655"/>
      <c r="AC31" s="655"/>
      <c r="AD31" s="655"/>
      <c r="AE31" s="655"/>
      <c r="AF31" s="655"/>
      <c r="AG31" s="655"/>
      <c r="AH31" s="655"/>
      <c r="AI31" s="655"/>
      <c r="AJ31" s="655"/>
      <c r="AK31" s="655"/>
      <c r="AL31" s="655"/>
      <c r="AM31" s="655"/>
      <c r="AN31" s="655"/>
      <c r="AO31" s="655"/>
      <c r="AP31" s="655"/>
      <c r="AQ31" s="655"/>
      <c r="AR31" s="655"/>
      <c r="AS31" s="655"/>
      <c r="AT31" s="655"/>
      <c r="AU31" s="655"/>
      <c r="AV31" s="655"/>
      <c r="AW31" s="655"/>
      <c r="AX31" s="655"/>
      <c r="AY31" s="655"/>
      <c r="AZ31" s="655"/>
      <c r="BA31" s="655"/>
      <c r="BB31" s="655"/>
      <c r="BC31" s="655"/>
      <c r="BD31" s="655"/>
      <c r="BE31" s="655"/>
      <c r="BF31" s="655"/>
      <c r="BG31" s="655"/>
      <c r="BH31" s="655"/>
      <c r="BI31" s="655"/>
      <c r="BJ31" s="655"/>
      <c r="BK31" s="655"/>
      <c r="BL31" s="655"/>
      <c r="BM31" s="655"/>
      <c r="BN31" s="655"/>
      <c r="BO31" s="655"/>
      <c r="BP31" s="655"/>
      <c r="BQ31" s="655"/>
      <c r="BR31" s="655"/>
      <c r="BS31" s="655"/>
      <c r="BT31" s="655"/>
      <c r="BU31" s="655"/>
      <c r="BV31" s="655"/>
      <c r="BW31" s="655"/>
      <c r="BX31" s="654"/>
      <c r="BY31" s="654"/>
    </row>
    <row r="32" spans="2:77" s="514" customFormat="1" hidden="1" outlineLevel="1" x14ac:dyDescent="0.3">
      <c r="B32" s="516" t="s">
        <v>342</v>
      </c>
      <c r="C32" s="516" t="s">
        <v>159</v>
      </c>
      <c r="D32" s="647"/>
      <c r="E32" s="655"/>
      <c r="F32" s="655"/>
      <c r="G32" s="655"/>
      <c r="H32" s="655"/>
      <c r="I32" s="655"/>
      <c r="J32" s="655"/>
      <c r="K32" s="655"/>
      <c r="L32" s="655"/>
      <c r="M32" s="655"/>
      <c r="N32" s="655"/>
      <c r="O32" s="655"/>
      <c r="P32" s="655"/>
      <c r="Q32" s="655"/>
      <c r="R32" s="655"/>
      <c r="S32" s="655"/>
      <c r="T32" s="655"/>
      <c r="U32" s="655"/>
      <c r="V32" s="655"/>
      <c r="W32" s="655"/>
      <c r="X32" s="655"/>
      <c r="Y32" s="655"/>
      <c r="Z32" s="655"/>
      <c r="AA32" s="655"/>
      <c r="AB32" s="655"/>
      <c r="AC32" s="655"/>
      <c r="AD32" s="655"/>
      <c r="AE32" s="655"/>
      <c r="AF32" s="655"/>
      <c r="AG32" s="655"/>
      <c r="AH32" s="655"/>
      <c r="AI32" s="655"/>
      <c r="AJ32" s="655"/>
      <c r="AK32" s="655"/>
      <c r="AL32" s="655"/>
      <c r="AM32" s="655"/>
      <c r="AN32" s="655"/>
      <c r="AO32" s="655"/>
      <c r="AP32" s="655"/>
      <c r="AQ32" s="655"/>
      <c r="AR32" s="655"/>
      <c r="AS32" s="655"/>
      <c r="AT32" s="655"/>
      <c r="AU32" s="655"/>
      <c r="AV32" s="655"/>
      <c r="AW32" s="655"/>
      <c r="AX32" s="655"/>
      <c r="AY32" s="655"/>
      <c r="AZ32" s="655"/>
      <c r="BA32" s="655"/>
      <c r="BB32" s="655"/>
      <c r="BC32" s="655"/>
      <c r="BD32" s="655"/>
      <c r="BE32" s="655"/>
      <c r="BF32" s="655"/>
      <c r="BG32" s="655"/>
      <c r="BH32" s="655"/>
      <c r="BI32" s="655"/>
      <c r="BJ32" s="655"/>
      <c r="BK32" s="655"/>
      <c r="BL32" s="655"/>
      <c r="BM32" s="655"/>
      <c r="BN32" s="655"/>
      <c r="BO32" s="655"/>
      <c r="BP32" s="655"/>
      <c r="BQ32" s="655"/>
      <c r="BR32" s="655"/>
      <c r="BS32" s="655"/>
      <c r="BT32" s="655"/>
      <c r="BU32" s="655"/>
      <c r="BV32" s="655"/>
      <c r="BW32" s="655"/>
      <c r="BX32" s="654"/>
      <c r="BY32" s="654"/>
    </row>
    <row r="33" spans="2:77" s="514" customFormat="1" hidden="1" outlineLevel="1" x14ac:dyDescent="0.3">
      <c r="B33" s="516" t="s">
        <v>343</v>
      </c>
      <c r="C33" s="516" t="s">
        <v>160</v>
      </c>
      <c r="D33" s="647"/>
      <c r="E33" s="655"/>
      <c r="F33" s="655"/>
      <c r="G33" s="655"/>
      <c r="H33" s="655"/>
      <c r="I33" s="655"/>
      <c r="J33" s="655"/>
      <c r="K33" s="655"/>
      <c r="L33" s="655"/>
      <c r="M33" s="655"/>
      <c r="N33" s="655"/>
      <c r="O33" s="655"/>
      <c r="P33" s="655"/>
      <c r="Q33" s="655"/>
      <c r="R33" s="655"/>
      <c r="S33" s="655"/>
      <c r="T33" s="655"/>
      <c r="U33" s="655"/>
      <c r="V33" s="655"/>
      <c r="W33" s="655"/>
      <c r="X33" s="655"/>
      <c r="Y33" s="655"/>
      <c r="Z33" s="655"/>
      <c r="AA33" s="655"/>
      <c r="AB33" s="655"/>
      <c r="AC33" s="655"/>
      <c r="AD33" s="655"/>
      <c r="AE33" s="655"/>
      <c r="AF33" s="655"/>
      <c r="AG33" s="655"/>
      <c r="AH33" s="655"/>
      <c r="AI33" s="655"/>
      <c r="AJ33" s="655"/>
      <c r="AK33" s="655"/>
      <c r="AL33" s="655"/>
      <c r="AM33" s="655"/>
      <c r="AN33" s="655"/>
      <c r="AO33" s="655"/>
      <c r="AP33" s="655"/>
      <c r="AQ33" s="655"/>
      <c r="AR33" s="655"/>
      <c r="AS33" s="655"/>
      <c r="AT33" s="655"/>
      <c r="AU33" s="655"/>
      <c r="AV33" s="655"/>
      <c r="AW33" s="655"/>
      <c r="AX33" s="655"/>
      <c r="AY33" s="655"/>
      <c r="AZ33" s="655"/>
      <c r="BA33" s="655"/>
      <c r="BB33" s="655"/>
      <c r="BC33" s="655"/>
      <c r="BD33" s="655"/>
      <c r="BE33" s="655"/>
      <c r="BF33" s="655"/>
      <c r="BG33" s="655"/>
      <c r="BH33" s="655"/>
      <c r="BI33" s="655"/>
      <c r="BJ33" s="655"/>
      <c r="BK33" s="655"/>
      <c r="BL33" s="655"/>
      <c r="BM33" s="655"/>
      <c r="BN33" s="655"/>
      <c r="BO33" s="655"/>
      <c r="BP33" s="655"/>
      <c r="BQ33" s="655"/>
      <c r="BR33" s="655"/>
      <c r="BS33" s="655"/>
      <c r="BT33" s="655"/>
      <c r="BU33" s="655"/>
      <c r="BV33" s="655"/>
      <c r="BW33" s="655"/>
      <c r="BX33" s="654"/>
      <c r="BY33" s="654"/>
    </row>
    <row r="34" spans="2:77" s="514" customFormat="1" hidden="1" outlineLevel="1" x14ac:dyDescent="0.3">
      <c r="B34" s="516" t="s">
        <v>344</v>
      </c>
      <c r="C34" s="516" t="s">
        <v>160</v>
      </c>
      <c r="D34" s="647"/>
      <c r="E34" s="655"/>
      <c r="F34" s="655"/>
      <c r="G34" s="655"/>
      <c r="H34" s="655"/>
      <c r="I34" s="655"/>
      <c r="J34" s="655"/>
      <c r="K34" s="655"/>
      <c r="L34" s="655"/>
      <c r="M34" s="655"/>
      <c r="N34" s="655"/>
      <c r="O34" s="655"/>
      <c r="P34" s="655"/>
      <c r="Q34" s="655"/>
      <c r="R34" s="655"/>
      <c r="S34" s="655"/>
      <c r="T34" s="655"/>
      <c r="U34" s="655"/>
      <c r="V34" s="655"/>
      <c r="W34" s="655"/>
      <c r="X34" s="655"/>
      <c r="Y34" s="655"/>
      <c r="Z34" s="655"/>
      <c r="AA34" s="655"/>
      <c r="AB34" s="655"/>
      <c r="AC34" s="655"/>
      <c r="AD34" s="655"/>
      <c r="AE34" s="655"/>
      <c r="AF34" s="655"/>
      <c r="AG34" s="655"/>
      <c r="AH34" s="655"/>
      <c r="AI34" s="655"/>
      <c r="AJ34" s="655"/>
      <c r="AK34" s="655"/>
      <c r="AL34" s="655"/>
      <c r="AM34" s="655"/>
      <c r="AN34" s="655"/>
      <c r="AO34" s="655"/>
      <c r="AP34" s="655"/>
      <c r="AQ34" s="655"/>
      <c r="AR34" s="655"/>
      <c r="AS34" s="655"/>
      <c r="AT34" s="655"/>
      <c r="AU34" s="655"/>
      <c r="AV34" s="655"/>
      <c r="AW34" s="655"/>
      <c r="AX34" s="655"/>
      <c r="AY34" s="655"/>
      <c r="AZ34" s="655"/>
      <c r="BA34" s="655"/>
      <c r="BB34" s="655"/>
      <c r="BC34" s="655"/>
      <c r="BD34" s="655"/>
      <c r="BE34" s="655"/>
      <c r="BF34" s="655"/>
      <c r="BG34" s="655"/>
      <c r="BH34" s="655"/>
      <c r="BI34" s="655"/>
      <c r="BJ34" s="655"/>
      <c r="BK34" s="655"/>
      <c r="BL34" s="655"/>
      <c r="BM34" s="655"/>
      <c r="BN34" s="655"/>
      <c r="BO34" s="655"/>
      <c r="BP34" s="655"/>
      <c r="BQ34" s="655"/>
      <c r="BR34" s="655"/>
      <c r="BS34" s="655"/>
      <c r="BT34" s="655"/>
      <c r="BU34" s="655"/>
      <c r="BV34" s="655"/>
      <c r="BW34" s="655"/>
      <c r="BX34" s="654"/>
      <c r="BY34" s="654"/>
    </row>
    <row r="35" spans="2:77" s="514" customFormat="1" hidden="1" outlineLevel="1" x14ac:dyDescent="0.3">
      <c r="B35" s="516" t="s">
        <v>345</v>
      </c>
      <c r="C35" s="516" t="s">
        <v>160</v>
      </c>
      <c r="D35" s="647"/>
      <c r="E35" s="655"/>
      <c r="F35" s="655"/>
      <c r="G35" s="655"/>
      <c r="H35" s="655"/>
      <c r="I35" s="655"/>
      <c r="J35" s="655"/>
      <c r="K35" s="655"/>
      <c r="L35" s="655"/>
      <c r="M35" s="655"/>
      <c r="N35" s="655"/>
      <c r="O35" s="655"/>
      <c r="P35" s="655"/>
      <c r="Q35" s="655"/>
      <c r="R35" s="655"/>
      <c r="S35" s="655"/>
      <c r="T35" s="655"/>
      <c r="U35" s="655"/>
      <c r="V35" s="655"/>
      <c r="W35" s="655"/>
      <c r="X35" s="655"/>
      <c r="Y35" s="655"/>
      <c r="Z35" s="655"/>
      <c r="AA35" s="655"/>
      <c r="AB35" s="655"/>
      <c r="AC35" s="655"/>
      <c r="AD35" s="655"/>
      <c r="AE35" s="655"/>
      <c r="AF35" s="655"/>
      <c r="AG35" s="655"/>
      <c r="AH35" s="655"/>
      <c r="AI35" s="655"/>
      <c r="AJ35" s="655"/>
      <c r="AK35" s="655"/>
      <c r="AL35" s="655"/>
      <c r="AM35" s="655"/>
      <c r="AN35" s="655"/>
      <c r="AO35" s="655"/>
      <c r="AP35" s="655"/>
      <c r="AQ35" s="655"/>
      <c r="AR35" s="655"/>
      <c r="AS35" s="655"/>
      <c r="AT35" s="655"/>
      <c r="AU35" s="655"/>
      <c r="AV35" s="655"/>
      <c r="AW35" s="655"/>
      <c r="AX35" s="655"/>
      <c r="AY35" s="655"/>
      <c r="AZ35" s="655"/>
      <c r="BA35" s="655"/>
      <c r="BB35" s="655"/>
      <c r="BC35" s="655"/>
      <c r="BD35" s="655"/>
      <c r="BE35" s="655"/>
      <c r="BF35" s="655"/>
      <c r="BG35" s="655"/>
      <c r="BH35" s="655"/>
      <c r="BI35" s="655"/>
      <c r="BJ35" s="655"/>
      <c r="BK35" s="655"/>
      <c r="BL35" s="655"/>
      <c r="BM35" s="655"/>
      <c r="BN35" s="655"/>
      <c r="BO35" s="655"/>
      <c r="BP35" s="655"/>
      <c r="BQ35" s="655"/>
      <c r="BR35" s="655"/>
      <c r="BS35" s="655"/>
      <c r="BT35" s="655"/>
      <c r="BU35" s="655"/>
      <c r="BV35" s="655"/>
      <c r="BW35" s="655"/>
      <c r="BX35" s="654"/>
      <c r="BY35" s="654"/>
    </row>
    <row r="36" spans="2:77" s="514" customFormat="1" hidden="1" outlineLevel="1" x14ac:dyDescent="0.3">
      <c r="B36" s="649" t="s">
        <v>346</v>
      </c>
      <c r="C36" s="650"/>
      <c r="D36" s="651">
        <f t="shared" ref="D36:AI36" si="71">SUM(D25:D35)</f>
        <v>0</v>
      </c>
      <c r="E36" s="651">
        <f t="shared" si="71"/>
        <v>0</v>
      </c>
      <c r="F36" s="651">
        <f t="shared" si="71"/>
        <v>0</v>
      </c>
      <c r="G36" s="651">
        <f t="shared" si="71"/>
        <v>0</v>
      </c>
      <c r="H36" s="651">
        <f t="shared" si="71"/>
        <v>0</v>
      </c>
      <c r="I36" s="651">
        <f t="shared" si="71"/>
        <v>0</v>
      </c>
      <c r="J36" s="651">
        <f t="shared" si="71"/>
        <v>0</v>
      </c>
      <c r="K36" s="651">
        <f t="shared" si="71"/>
        <v>0</v>
      </c>
      <c r="L36" s="651">
        <f t="shared" si="71"/>
        <v>0</v>
      </c>
      <c r="M36" s="651">
        <f t="shared" si="71"/>
        <v>0</v>
      </c>
      <c r="N36" s="651">
        <f t="shared" si="71"/>
        <v>0</v>
      </c>
      <c r="O36" s="651">
        <f t="shared" si="71"/>
        <v>0</v>
      </c>
      <c r="P36" s="651">
        <f t="shared" si="71"/>
        <v>0</v>
      </c>
      <c r="Q36" s="651">
        <f t="shared" si="71"/>
        <v>0</v>
      </c>
      <c r="R36" s="651">
        <f t="shared" si="71"/>
        <v>0</v>
      </c>
      <c r="S36" s="651">
        <f t="shared" si="71"/>
        <v>0</v>
      </c>
      <c r="T36" s="651">
        <f t="shared" si="71"/>
        <v>0</v>
      </c>
      <c r="U36" s="651">
        <f t="shared" si="71"/>
        <v>0</v>
      </c>
      <c r="V36" s="651">
        <f t="shared" si="71"/>
        <v>0</v>
      </c>
      <c r="W36" s="651">
        <f t="shared" si="71"/>
        <v>0</v>
      </c>
      <c r="X36" s="651">
        <f t="shared" si="71"/>
        <v>0</v>
      </c>
      <c r="Y36" s="651">
        <f t="shared" si="71"/>
        <v>0</v>
      </c>
      <c r="Z36" s="651">
        <f t="shared" si="71"/>
        <v>0</v>
      </c>
      <c r="AA36" s="651">
        <f t="shared" si="71"/>
        <v>0</v>
      </c>
      <c r="AB36" s="651">
        <f t="shared" si="71"/>
        <v>0</v>
      </c>
      <c r="AC36" s="651">
        <f t="shared" si="71"/>
        <v>0</v>
      </c>
      <c r="AD36" s="651">
        <f t="shared" si="71"/>
        <v>0</v>
      </c>
      <c r="AE36" s="651">
        <f t="shared" si="71"/>
        <v>0</v>
      </c>
      <c r="AF36" s="651">
        <f t="shared" si="71"/>
        <v>0</v>
      </c>
      <c r="AG36" s="651">
        <f t="shared" si="71"/>
        <v>0</v>
      </c>
      <c r="AH36" s="651">
        <f t="shared" si="71"/>
        <v>0</v>
      </c>
      <c r="AI36" s="651">
        <f t="shared" si="71"/>
        <v>0</v>
      </c>
      <c r="AJ36" s="651">
        <f t="shared" ref="AJ36:BO36" si="72">SUM(AJ25:AJ35)</f>
        <v>0</v>
      </c>
      <c r="AK36" s="651">
        <f t="shared" si="72"/>
        <v>0</v>
      </c>
      <c r="AL36" s="651">
        <f t="shared" si="72"/>
        <v>0</v>
      </c>
      <c r="AM36" s="651">
        <f t="shared" si="72"/>
        <v>0</v>
      </c>
      <c r="AN36" s="651">
        <f t="shared" si="72"/>
        <v>0</v>
      </c>
      <c r="AO36" s="651">
        <f t="shared" si="72"/>
        <v>0</v>
      </c>
      <c r="AP36" s="651">
        <f t="shared" si="72"/>
        <v>0</v>
      </c>
      <c r="AQ36" s="651">
        <f t="shared" si="72"/>
        <v>0</v>
      </c>
      <c r="AR36" s="651">
        <f t="shared" si="72"/>
        <v>0</v>
      </c>
      <c r="AS36" s="651">
        <f t="shared" si="72"/>
        <v>0</v>
      </c>
      <c r="AT36" s="651">
        <f t="shared" si="72"/>
        <v>0</v>
      </c>
      <c r="AU36" s="651">
        <f t="shared" si="72"/>
        <v>0</v>
      </c>
      <c r="AV36" s="651">
        <f t="shared" si="72"/>
        <v>0</v>
      </c>
      <c r="AW36" s="651">
        <f t="shared" si="72"/>
        <v>0</v>
      </c>
      <c r="AX36" s="651">
        <f t="shared" si="72"/>
        <v>0</v>
      </c>
      <c r="AY36" s="651">
        <f t="shared" si="72"/>
        <v>0</v>
      </c>
      <c r="AZ36" s="651">
        <f t="shared" si="72"/>
        <v>0</v>
      </c>
      <c r="BA36" s="651">
        <f t="shared" si="72"/>
        <v>0</v>
      </c>
      <c r="BB36" s="651">
        <f t="shared" si="72"/>
        <v>0</v>
      </c>
      <c r="BC36" s="651">
        <f t="shared" si="72"/>
        <v>0</v>
      </c>
      <c r="BD36" s="651">
        <f t="shared" si="72"/>
        <v>0</v>
      </c>
      <c r="BE36" s="651">
        <f t="shared" si="72"/>
        <v>0</v>
      </c>
      <c r="BF36" s="651">
        <f t="shared" si="72"/>
        <v>0</v>
      </c>
      <c r="BG36" s="651">
        <f t="shared" si="72"/>
        <v>0</v>
      </c>
      <c r="BH36" s="651">
        <f t="shared" si="72"/>
        <v>0</v>
      </c>
      <c r="BI36" s="651">
        <f t="shared" si="72"/>
        <v>0</v>
      </c>
      <c r="BJ36" s="651">
        <f t="shared" si="72"/>
        <v>0</v>
      </c>
      <c r="BK36" s="651">
        <f t="shared" si="72"/>
        <v>0</v>
      </c>
      <c r="BL36" s="651">
        <f t="shared" si="72"/>
        <v>0</v>
      </c>
      <c r="BM36" s="651">
        <f t="shared" si="72"/>
        <v>0</v>
      </c>
      <c r="BN36" s="651">
        <f t="shared" si="72"/>
        <v>0</v>
      </c>
      <c r="BO36" s="651">
        <f t="shared" si="72"/>
        <v>0</v>
      </c>
      <c r="BP36" s="651">
        <f t="shared" ref="BP36:BW36" si="73">SUM(BP25:BP35)</f>
        <v>0</v>
      </c>
      <c r="BQ36" s="651">
        <f t="shared" si="73"/>
        <v>0</v>
      </c>
      <c r="BR36" s="651">
        <f t="shared" si="73"/>
        <v>0</v>
      </c>
      <c r="BS36" s="651">
        <f t="shared" si="73"/>
        <v>0</v>
      </c>
      <c r="BT36" s="651">
        <f t="shared" si="73"/>
        <v>0</v>
      </c>
      <c r="BU36" s="651">
        <f t="shared" si="73"/>
        <v>0</v>
      </c>
      <c r="BV36" s="651">
        <f t="shared" si="73"/>
        <v>0</v>
      </c>
      <c r="BW36" s="651">
        <f t="shared" si="73"/>
        <v>0</v>
      </c>
      <c r="BX36" s="654"/>
      <c r="BY36" s="654"/>
    </row>
    <row r="37" spans="2:77" s="514" customFormat="1" collapsed="1" x14ac:dyDescent="0.3">
      <c r="B37" s="655"/>
      <c r="C37" s="655"/>
      <c r="D37" s="655"/>
      <c r="E37" s="655"/>
      <c r="F37" s="655"/>
      <c r="G37" s="655"/>
      <c r="H37" s="655"/>
      <c r="I37" s="655"/>
      <c r="J37" s="655"/>
      <c r="K37" s="655"/>
      <c r="L37" s="655"/>
      <c r="M37" s="655"/>
      <c r="N37" s="655"/>
      <c r="O37" s="655"/>
      <c r="P37" s="655"/>
      <c r="Q37" s="655"/>
      <c r="R37" s="655"/>
      <c r="S37" s="655"/>
      <c r="T37" s="655"/>
      <c r="U37" s="655"/>
      <c r="V37" s="655"/>
      <c r="W37" s="655"/>
      <c r="X37" s="655"/>
      <c r="Y37" s="655"/>
      <c r="Z37" s="655"/>
      <c r="AA37" s="655"/>
      <c r="AB37" s="655"/>
      <c r="AC37" s="655"/>
      <c r="AD37" s="655"/>
      <c r="AE37" s="655"/>
      <c r="AF37" s="655"/>
      <c r="AG37" s="655"/>
      <c r="AH37" s="655"/>
      <c r="AI37" s="655"/>
      <c r="AJ37" s="655"/>
      <c r="AK37" s="655"/>
      <c r="AL37" s="655"/>
      <c r="AM37" s="655"/>
      <c r="AN37" s="655"/>
      <c r="AO37" s="655"/>
      <c r="AP37" s="655"/>
      <c r="AQ37" s="655"/>
      <c r="AR37" s="655"/>
      <c r="AS37" s="655"/>
      <c r="AT37" s="655"/>
      <c r="AU37" s="655"/>
      <c r="AV37" s="655"/>
      <c r="AW37" s="655"/>
      <c r="AX37" s="655"/>
      <c r="AY37" s="655"/>
      <c r="AZ37" s="655"/>
      <c r="BA37" s="655"/>
      <c r="BB37" s="655"/>
      <c r="BC37" s="655"/>
      <c r="BD37" s="655"/>
      <c r="BE37" s="655"/>
      <c r="BF37" s="655"/>
      <c r="BG37" s="655"/>
      <c r="BH37" s="655"/>
      <c r="BI37" s="655"/>
      <c r="BJ37" s="655"/>
      <c r="BK37" s="655"/>
      <c r="BL37" s="655"/>
      <c r="BM37" s="655"/>
      <c r="BN37" s="655"/>
      <c r="BO37" s="655"/>
      <c r="BP37" s="655"/>
      <c r="BQ37" s="655"/>
      <c r="BR37" s="655"/>
      <c r="BS37" s="655"/>
      <c r="BT37" s="655"/>
      <c r="BU37" s="655"/>
      <c r="BV37" s="655"/>
      <c r="BW37" s="655"/>
      <c r="BX37" s="654"/>
      <c r="BY37" s="654"/>
    </row>
    <row r="38" spans="2:77" s="514" customFormat="1" ht="13.5" thickBot="1" x14ac:dyDescent="0.35">
      <c r="B38" s="653" t="s">
        <v>348</v>
      </c>
      <c r="C38" s="653"/>
      <c r="D38" s="653"/>
      <c r="E38" s="653"/>
      <c r="F38" s="653"/>
      <c r="G38" s="653"/>
      <c r="H38" s="653"/>
      <c r="I38" s="653"/>
      <c r="J38" s="653"/>
      <c r="K38" s="653"/>
      <c r="L38" s="653"/>
      <c r="M38" s="653"/>
      <c r="N38" s="653"/>
      <c r="O38" s="653"/>
      <c r="P38" s="653"/>
      <c r="Q38" s="653"/>
      <c r="R38" s="653"/>
      <c r="S38" s="653"/>
      <c r="T38" s="653"/>
      <c r="U38" s="653"/>
      <c r="V38" s="653"/>
      <c r="W38" s="653"/>
      <c r="X38" s="653"/>
      <c r="Y38" s="653"/>
      <c r="Z38" s="653"/>
      <c r="AA38" s="653"/>
      <c r="AB38" s="653"/>
      <c r="AC38" s="653"/>
      <c r="AD38" s="653"/>
      <c r="AE38" s="653"/>
      <c r="AF38" s="653"/>
      <c r="AG38" s="653"/>
      <c r="AH38" s="653"/>
      <c r="AI38" s="653"/>
      <c r="AJ38" s="653"/>
      <c r="AK38" s="653"/>
      <c r="AL38" s="653"/>
      <c r="AM38" s="653"/>
      <c r="AN38" s="653"/>
      <c r="AO38" s="653"/>
      <c r="AP38" s="653"/>
      <c r="AQ38" s="653"/>
      <c r="AR38" s="653"/>
      <c r="AS38" s="653"/>
      <c r="AT38" s="653"/>
      <c r="AU38" s="653"/>
      <c r="AV38" s="653"/>
      <c r="AW38" s="653"/>
      <c r="AX38" s="653"/>
      <c r="AY38" s="653"/>
      <c r="AZ38" s="653"/>
      <c r="BA38" s="653"/>
      <c r="BB38" s="653"/>
      <c r="BC38" s="653"/>
      <c r="BD38" s="653"/>
      <c r="BE38" s="653"/>
      <c r="BF38" s="653"/>
      <c r="BG38" s="653"/>
      <c r="BH38" s="653"/>
      <c r="BI38" s="653"/>
      <c r="BJ38" s="653"/>
      <c r="BK38" s="653"/>
      <c r="BL38" s="653"/>
      <c r="BM38" s="653"/>
      <c r="BN38" s="653"/>
      <c r="BO38" s="653"/>
      <c r="BP38" s="653"/>
      <c r="BQ38" s="653"/>
      <c r="BR38" s="653"/>
      <c r="BS38" s="653"/>
      <c r="BT38" s="653"/>
      <c r="BU38" s="653"/>
      <c r="BV38" s="653"/>
      <c r="BW38" s="653"/>
      <c r="BX38" s="654"/>
      <c r="BY38" s="654"/>
    </row>
    <row r="39" spans="2:77" x14ac:dyDescent="0.3">
      <c r="B39" s="516" t="s">
        <v>337</v>
      </c>
      <c r="C39" s="516" t="s">
        <v>338</v>
      </c>
      <c r="D39" s="647">
        <f>D10+D25</f>
        <v>0</v>
      </c>
      <c r="E39" s="647">
        <f t="shared" ref="E39:BP39" si="74">E10+E25</f>
        <v>0</v>
      </c>
      <c r="F39" s="647">
        <f t="shared" si="74"/>
        <v>0</v>
      </c>
      <c r="G39" s="647">
        <f t="shared" si="74"/>
        <v>0</v>
      </c>
      <c r="H39" s="647">
        <f t="shared" si="74"/>
        <v>0</v>
      </c>
      <c r="I39" s="647">
        <f t="shared" si="74"/>
        <v>0</v>
      </c>
      <c r="J39" s="647">
        <f t="shared" si="74"/>
        <v>0</v>
      </c>
      <c r="K39" s="647">
        <f t="shared" si="74"/>
        <v>3244.9999999999995</v>
      </c>
      <c r="L39" s="647">
        <f t="shared" si="74"/>
        <v>5408.333333333333</v>
      </c>
      <c r="M39" s="647">
        <f t="shared" si="74"/>
        <v>5408.333333333333</v>
      </c>
      <c r="N39" s="647">
        <f t="shared" si="74"/>
        <v>5408.333333333333</v>
      </c>
      <c r="O39" s="647">
        <f t="shared" si="74"/>
        <v>5408.333333333333</v>
      </c>
      <c r="P39" s="647">
        <f t="shared" si="74"/>
        <v>6883.333333333333</v>
      </c>
      <c r="Q39" s="647">
        <f t="shared" si="74"/>
        <v>6883.333333333333</v>
      </c>
      <c r="R39" s="647">
        <f t="shared" si="74"/>
        <v>6883.333333333333</v>
      </c>
      <c r="S39" s="647">
        <f t="shared" si="74"/>
        <v>6883.333333333333</v>
      </c>
      <c r="T39" s="647">
        <f t="shared" si="74"/>
        <v>6883.333333333333</v>
      </c>
      <c r="U39" s="647">
        <f t="shared" si="74"/>
        <v>6883.333333333333</v>
      </c>
      <c r="V39" s="647">
        <f t="shared" si="74"/>
        <v>11800</v>
      </c>
      <c r="W39" s="647">
        <f t="shared" si="74"/>
        <v>11800</v>
      </c>
      <c r="X39" s="647">
        <f t="shared" si="74"/>
        <v>11800</v>
      </c>
      <c r="Y39" s="647">
        <f t="shared" si="74"/>
        <v>11800</v>
      </c>
      <c r="Z39" s="647">
        <f t="shared" si="74"/>
        <v>11800</v>
      </c>
      <c r="AA39" s="647">
        <f t="shared" si="74"/>
        <v>11800</v>
      </c>
      <c r="AB39" s="647">
        <f t="shared" si="74"/>
        <v>14012.5</v>
      </c>
      <c r="AC39" s="647">
        <f t="shared" si="74"/>
        <v>14012.5</v>
      </c>
      <c r="AD39" s="647">
        <f t="shared" si="74"/>
        <v>19420.833333333332</v>
      </c>
      <c r="AE39" s="647">
        <f t="shared" si="74"/>
        <v>19420.833333333332</v>
      </c>
      <c r="AF39" s="647">
        <f t="shared" si="74"/>
        <v>19420.833333333332</v>
      </c>
      <c r="AG39" s="647">
        <f t="shared" si="74"/>
        <v>24829.166666666664</v>
      </c>
      <c r="AH39" s="647">
        <f t="shared" si="74"/>
        <v>24829.166666666664</v>
      </c>
      <c r="AI39" s="647">
        <f t="shared" si="74"/>
        <v>24829.166666666664</v>
      </c>
      <c r="AJ39" s="647">
        <f t="shared" si="74"/>
        <v>24829.166666666664</v>
      </c>
      <c r="AK39" s="647">
        <f t="shared" si="74"/>
        <v>24829.166666666664</v>
      </c>
      <c r="AL39" s="647">
        <f t="shared" si="74"/>
        <v>24829.166666666664</v>
      </c>
      <c r="AM39" s="647">
        <f t="shared" si="74"/>
        <v>24829.166666666664</v>
      </c>
      <c r="AN39" s="647">
        <f t="shared" si="74"/>
        <v>26070.625</v>
      </c>
      <c r="AO39" s="647">
        <f t="shared" si="74"/>
        <v>26070.625</v>
      </c>
      <c r="AP39" s="647">
        <f t="shared" si="74"/>
        <v>26070.625</v>
      </c>
      <c r="AQ39" s="647">
        <f t="shared" si="74"/>
        <v>26070.625</v>
      </c>
      <c r="AR39" s="647">
        <f t="shared" si="74"/>
        <v>26070.625</v>
      </c>
      <c r="AS39" s="647">
        <f t="shared" si="74"/>
        <v>26070.625</v>
      </c>
      <c r="AT39" s="647">
        <f t="shared" si="74"/>
        <v>26070.625</v>
      </c>
      <c r="AU39" s="647">
        <f t="shared" si="74"/>
        <v>26070.625</v>
      </c>
      <c r="AV39" s="647">
        <f t="shared" si="74"/>
        <v>26070.625</v>
      </c>
      <c r="AW39" s="647">
        <f t="shared" si="74"/>
        <v>26070.625</v>
      </c>
      <c r="AX39" s="647">
        <f t="shared" si="74"/>
        <v>26070.625</v>
      </c>
      <c r="AY39" s="647">
        <f t="shared" si="74"/>
        <v>26070.625</v>
      </c>
      <c r="AZ39" s="647">
        <f t="shared" si="74"/>
        <v>27374.15625</v>
      </c>
      <c r="BA39" s="647">
        <f t="shared" si="74"/>
        <v>27374.15625</v>
      </c>
      <c r="BB39" s="647">
        <f t="shared" si="74"/>
        <v>27374.15625</v>
      </c>
      <c r="BC39" s="647">
        <f t="shared" si="74"/>
        <v>27374.15625</v>
      </c>
      <c r="BD39" s="647">
        <f t="shared" si="74"/>
        <v>27374.15625</v>
      </c>
      <c r="BE39" s="647">
        <f t="shared" si="74"/>
        <v>27374.15625</v>
      </c>
      <c r="BF39" s="647">
        <f t="shared" si="74"/>
        <v>27374.15625</v>
      </c>
      <c r="BG39" s="647">
        <f t="shared" si="74"/>
        <v>27374.15625</v>
      </c>
      <c r="BH39" s="647">
        <f t="shared" si="74"/>
        <v>27374.15625</v>
      </c>
      <c r="BI39" s="647">
        <f t="shared" si="74"/>
        <v>27374.15625</v>
      </c>
      <c r="BJ39" s="647">
        <f t="shared" si="74"/>
        <v>27374.15625</v>
      </c>
      <c r="BK39" s="647">
        <f t="shared" si="74"/>
        <v>27374.15625</v>
      </c>
      <c r="BL39" s="647">
        <f t="shared" si="74"/>
        <v>28742.864062500001</v>
      </c>
      <c r="BM39" s="647">
        <f t="shared" si="74"/>
        <v>28742.864062500001</v>
      </c>
      <c r="BN39" s="647">
        <f t="shared" si="74"/>
        <v>28742.864062500001</v>
      </c>
      <c r="BO39" s="647">
        <f t="shared" si="74"/>
        <v>28742.864062500001</v>
      </c>
      <c r="BP39" s="647">
        <f t="shared" si="74"/>
        <v>28742.864062500001</v>
      </c>
      <c r="BQ39" s="647">
        <f t="shared" ref="BQ39:BW39" si="75">BQ10+BQ25</f>
        <v>28742.864062500001</v>
      </c>
      <c r="BR39" s="647">
        <f t="shared" si="75"/>
        <v>28742.864062500001</v>
      </c>
      <c r="BS39" s="647">
        <f t="shared" si="75"/>
        <v>28742.864062500001</v>
      </c>
      <c r="BT39" s="647">
        <f t="shared" si="75"/>
        <v>28742.864062500001</v>
      </c>
      <c r="BU39" s="647">
        <f t="shared" si="75"/>
        <v>28742.864062500001</v>
      </c>
      <c r="BV39" s="647">
        <f t="shared" si="75"/>
        <v>28742.864062500001</v>
      </c>
      <c r="BW39" s="647">
        <f t="shared" si="75"/>
        <v>28742.864062500001</v>
      </c>
      <c r="BX39" s="648"/>
      <c r="BY39" s="648"/>
    </row>
    <row r="40" spans="2:77" x14ac:dyDescent="0.3">
      <c r="B40" s="516" t="s">
        <v>339</v>
      </c>
      <c r="C40" s="516" t="s">
        <v>338</v>
      </c>
      <c r="D40" s="647">
        <f t="shared" ref="D40:BO40" si="76">D11+D26</f>
        <v>4720</v>
      </c>
      <c r="E40" s="647">
        <f t="shared" si="76"/>
        <v>4720</v>
      </c>
      <c r="F40" s="647">
        <f t="shared" si="76"/>
        <v>4720</v>
      </c>
      <c r="G40" s="647">
        <f t="shared" si="76"/>
        <v>4720</v>
      </c>
      <c r="H40" s="647">
        <f t="shared" si="76"/>
        <v>4720</v>
      </c>
      <c r="I40" s="647">
        <f t="shared" si="76"/>
        <v>4720</v>
      </c>
      <c r="J40" s="647">
        <f t="shared" si="76"/>
        <v>4720</v>
      </c>
      <c r="K40" s="647">
        <f t="shared" si="76"/>
        <v>4720</v>
      </c>
      <c r="L40" s="647">
        <f t="shared" si="76"/>
        <v>6924.022988505747</v>
      </c>
      <c r="M40" s="647">
        <f t="shared" si="76"/>
        <v>9636.6666666666679</v>
      </c>
      <c r="N40" s="647">
        <f t="shared" si="76"/>
        <v>9636.6666666666679</v>
      </c>
      <c r="O40" s="647">
        <f t="shared" si="76"/>
        <v>9636.6666666666679</v>
      </c>
      <c r="P40" s="647">
        <f t="shared" si="76"/>
        <v>9931.6666666666679</v>
      </c>
      <c r="Q40" s="647">
        <f t="shared" si="76"/>
        <v>9931.6666666666679</v>
      </c>
      <c r="R40" s="647">
        <f t="shared" si="76"/>
        <v>9931.6666666666679</v>
      </c>
      <c r="S40" s="647">
        <f t="shared" si="76"/>
        <v>9931.6666666666679</v>
      </c>
      <c r="T40" s="647">
        <f t="shared" si="76"/>
        <v>9931.6666666666679</v>
      </c>
      <c r="U40" s="647">
        <f t="shared" si="76"/>
        <v>9931.6666666666679</v>
      </c>
      <c r="V40" s="647">
        <f t="shared" si="76"/>
        <v>9931.6666666666679</v>
      </c>
      <c r="W40" s="647">
        <f t="shared" si="76"/>
        <v>9931.6666666666679</v>
      </c>
      <c r="X40" s="647">
        <f t="shared" si="76"/>
        <v>9931.6666666666679</v>
      </c>
      <c r="Y40" s="647">
        <f t="shared" si="76"/>
        <v>9931.6666666666679</v>
      </c>
      <c r="Z40" s="647">
        <f t="shared" si="76"/>
        <v>9931.6666666666679</v>
      </c>
      <c r="AA40" s="647">
        <f t="shared" si="76"/>
        <v>9931.6666666666679</v>
      </c>
      <c r="AB40" s="647">
        <f t="shared" si="76"/>
        <v>10428.25</v>
      </c>
      <c r="AC40" s="647">
        <f t="shared" si="76"/>
        <v>10428.25</v>
      </c>
      <c r="AD40" s="647">
        <f t="shared" si="76"/>
        <v>10428.25</v>
      </c>
      <c r="AE40" s="647">
        <f t="shared" si="76"/>
        <v>15344.916666666668</v>
      </c>
      <c r="AF40" s="647">
        <f t="shared" si="76"/>
        <v>15344.916666666668</v>
      </c>
      <c r="AG40" s="647">
        <f t="shared" si="76"/>
        <v>15344.916666666668</v>
      </c>
      <c r="AH40" s="647">
        <f t="shared" si="76"/>
        <v>15344.916666666668</v>
      </c>
      <c r="AI40" s="647">
        <f t="shared" si="76"/>
        <v>15344.916666666668</v>
      </c>
      <c r="AJ40" s="647">
        <f t="shared" si="76"/>
        <v>15344.916666666668</v>
      </c>
      <c r="AK40" s="647">
        <f t="shared" si="76"/>
        <v>15344.916666666668</v>
      </c>
      <c r="AL40" s="647">
        <f t="shared" si="76"/>
        <v>15344.916666666668</v>
      </c>
      <c r="AM40" s="647">
        <f t="shared" si="76"/>
        <v>15344.916666666668</v>
      </c>
      <c r="AN40" s="647">
        <f t="shared" si="76"/>
        <v>16112.1625</v>
      </c>
      <c r="AO40" s="647">
        <f t="shared" si="76"/>
        <v>16112.1625</v>
      </c>
      <c r="AP40" s="647">
        <f t="shared" si="76"/>
        <v>16112.1625</v>
      </c>
      <c r="AQ40" s="647">
        <f t="shared" si="76"/>
        <v>16112.1625</v>
      </c>
      <c r="AR40" s="647">
        <f t="shared" si="76"/>
        <v>16112.1625</v>
      </c>
      <c r="AS40" s="647">
        <f t="shared" si="76"/>
        <v>16112.1625</v>
      </c>
      <c r="AT40" s="647">
        <f t="shared" si="76"/>
        <v>16112.1625</v>
      </c>
      <c r="AU40" s="647">
        <f t="shared" si="76"/>
        <v>16112.1625</v>
      </c>
      <c r="AV40" s="647">
        <f t="shared" si="76"/>
        <v>16112.1625</v>
      </c>
      <c r="AW40" s="647">
        <f t="shared" si="76"/>
        <v>16112.1625</v>
      </c>
      <c r="AX40" s="647">
        <f t="shared" si="76"/>
        <v>16112.1625</v>
      </c>
      <c r="AY40" s="647">
        <f t="shared" si="76"/>
        <v>16112.1625</v>
      </c>
      <c r="AZ40" s="647">
        <f t="shared" si="76"/>
        <v>16917.770625000001</v>
      </c>
      <c r="BA40" s="647">
        <f t="shared" si="76"/>
        <v>16917.770625000001</v>
      </c>
      <c r="BB40" s="647">
        <f t="shared" si="76"/>
        <v>16917.770625000001</v>
      </c>
      <c r="BC40" s="647">
        <f t="shared" si="76"/>
        <v>16917.770625000001</v>
      </c>
      <c r="BD40" s="647">
        <f t="shared" si="76"/>
        <v>16917.770625000001</v>
      </c>
      <c r="BE40" s="647">
        <f t="shared" si="76"/>
        <v>16917.770625000001</v>
      </c>
      <c r="BF40" s="647">
        <f t="shared" si="76"/>
        <v>16917.770625000001</v>
      </c>
      <c r="BG40" s="647">
        <f t="shared" si="76"/>
        <v>16917.770625000001</v>
      </c>
      <c r="BH40" s="647">
        <f t="shared" si="76"/>
        <v>16917.770625000001</v>
      </c>
      <c r="BI40" s="647">
        <f t="shared" si="76"/>
        <v>16917.770625000001</v>
      </c>
      <c r="BJ40" s="647">
        <f t="shared" si="76"/>
        <v>16917.770625000001</v>
      </c>
      <c r="BK40" s="647">
        <f t="shared" si="76"/>
        <v>16917.770625000001</v>
      </c>
      <c r="BL40" s="647">
        <f t="shared" si="76"/>
        <v>17763.65915625</v>
      </c>
      <c r="BM40" s="647">
        <f t="shared" si="76"/>
        <v>17763.65915625</v>
      </c>
      <c r="BN40" s="647">
        <f t="shared" si="76"/>
        <v>17763.65915625</v>
      </c>
      <c r="BO40" s="647">
        <f t="shared" si="76"/>
        <v>17763.65915625</v>
      </c>
      <c r="BP40" s="647">
        <f t="shared" ref="BP40:BW40" si="77">BP11+BP26</f>
        <v>17763.65915625</v>
      </c>
      <c r="BQ40" s="647">
        <f t="shared" si="77"/>
        <v>17763.65915625</v>
      </c>
      <c r="BR40" s="647">
        <f t="shared" si="77"/>
        <v>17763.65915625</v>
      </c>
      <c r="BS40" s="647">
        <f t="shared" si="77"/>
        <v>17763.65915625</v>
      </c>
      <c r="BT40" s="647">
        <f t="shared" si="77"/>
        <v>17763.65915625</v>
      </c>
      <c r="BU40" s="647">
        <f t="shared" si="77"/>
        <v>17763.65915625</v>
      </c>
      <c r="BV40" s="647">
        <f t="shared" si="77"/>
        <v>17763.65915625</v>
      </c>
      <c r="BW40" s="647">
        <f t="shared" si="77"/>
        <v>17763.65915625</v>
      </c>
      <c r="BX40" s="648"/>
      <c r="BY40" s="648"/>
    </row>
    <row r="41" spans="2:77" x14ac:dyDescent="0.3">
      <c r="B41" s="516" t="s">
        <v>340</v>
      </c>
      <c r="C41" s="516" t="s">
        <v>338</v>
      </c>
      <c r="D41" s="647">
        <f t="shared" ref="D41:BO41" si="78">D12+D27</f>
        <v>0</v>
      </c>
      <c r="E41" s="647">
        <f t="shared" si="78"/>
        <v>0</v>
      </c>
      <c r="F41" s="647">
        <f t="shared" si="78"/>
        <v>0</v>
      </c>
      <c r="G41" s="647">
        <f t="shared" si="78"/>
        <v>0</v>
      </c>
      <c r="H41" s="647">
        <f t="shared" si="78"/>
        <v>0</v>
      </c>
      <c r="I41" s="647">
        <f t="shared" si="78"/>
        <v>0</v>
      </c>
      <c r="J41" s="647">
        <f t="shared" si="78"/>
        <v>0</v>
      </c>
      <c r="K41" s="647">
        <f t="shared" si="78"/>
        <v>0</v>
      </c>
      <c r="L41" s="647">
        <f t="shared" si="78"/>
        <v>0</v>
      </c>
      <c r="M41" s="647">
        <f t="shared" si="78"/>
        <v>0</v>
      </c>
      <c r="N41" s="647">
        <f t="shared" si="78"/>
        <v>0</v>
      </c>
      <c r="O41" s="647">
        <f t="shared" si="78"/>
        <v>0</v>
      </c>
      <c r="P41" s="647">
        <f t="shared" si="78"/>
        <v>0</v>
      </c>
      <c r="Q41" s="647">
        <f t="shared" si="78"/>
        <v>0</v>
      </c>
      <c r="R41" s="647">
        <f t="shared" si="78"/>
        <v>0</v>
      </c>
      <c r="S41" s="647">
        <f t="shared" si="78"/>
        <v>0</v>
      </c>
      <c r="T41" s="647">
        <f t="shared" si="78"/>
        <v>0</v>
      </c>
      <c r="U41" s="647">
        <f t="shared" si="78"/>
        <v>0</v>
      </c>
      <c r="V41" s="647">
        <f t="shared" si="78"/>
        <v>0</v>
      </c>
      <c r="W41" s="647">
        <f t="shared" si="78"/>
        <v>0</v>
      </c>
      <c r="X41" s="647">
        <f t="shared" si="78"/>
        <v>0</v>
      </c>
      <c r="Y41" s="647">
        <f t="shared" si="78"/>
        <v>0</v>
      </c>
      <c r="Z41" s="647">
        <f t="shared" si="78"/>
        <v>0</v>
      </c>
      <c r="AA41" s="647">
        <f t="shared" si="78"/>
        <v>0</v>
      </c>
      <c r="AB41" s="647">
        <f t="shared" si="78"/>
        <v>0</v>
      </c>
      <c r="AC41" s="647">
        <f t="shared" si="78"/>
        <v>0</v>
      </c>
      <c r="AD41" s="647">
        <f t="shared" si="78"/>
        <v>0</v>
      </c>
      <c r="AE41" s="647">
        <f t="shared" si="78"/>
        <v>0</v>
      </c>
      <c r="AF41" s="647">
        <f t="shared" si="78"/>
        <v>0</v>
      </c>
      <c r="AG41" s="647">
        <f t="shared" si="78"/>
        <v>0</v>
      </c>
      <c r="AH41" s="647">
        <f t="shared" si="78"/>
        <v>0</v>
      </c>
      <c r="AI41" s="647">
        <f t="shared" si="78"/>
        <v>0</v>
      </c>
      <c r="AJ41" s="647">
        <f t="shared" si="78"/>
        <v>0</v>
      </c>
      <c r="AK41" s="647">
        <f t="shared" si="78"/>
        <v>0</v>
      </c>
      <c r="AL41" s="647">
        <f t="shared" si="78"/>
        <v>0</v>
      </c>
      <c r="AM41" s="647">
        <f t="shared" si="78"/>
        <v>0</v>
      </c>
      <c r="AN41" s="647">
        <f t="shared" si="78"/>
        <v>0</v>
      </c>
      <c r="AO41" s="647">
        <f t="shared" si="78"/>
        <v>0</v>
      </c>
      <c r="AP41" s="647">
        <f t="shared" si="78"/>
        <v>0</v>
      </c>
      <c r="AQ41" s="647">
        <f t="shared" si="78"/>
        <v>0</v>
      </c>
      <c r="AR41" s="647">
        <f t="shared" si="78"/>
        <v>0</v>
      </c>
      <c r="AS41" s="647">
        <f t="shared" si="78"/>
        <v>0</v>
      </c>
      <c r="AT41" s="647">
        <f t="shared" si="78"/>
        <v>0</v>
      </c>
      <c r="AU41" s="647">
        <f t="shared" si="78"/>
        <v>0</v>
      </c>
      <c r="AV41" s="647">
        <f t="shared" si="78"/>
        <v>0</v>
      </c>
      <c r="AW41" s="647">
        <f t="shared" si="78"/>
        <v>0</v>
      </c>
      <c r="AX41" s="647">
        <f t="shared" si="78"/>
        <v>0</v>
      </c>
      <c r="AY41" s="647">
        <f t="shared" si="78"/>
        <v>0</v>
      </c>
      <c r="AZ41" s="647">
        <f t="shared" si="78"/>
        <v>0</v>
      </c>
      <c r="BA41" s="647">
        <f t="shared" si="78"/>
        <v>0</v>
      </c>
      <c r="BB41" s="647">
        <f t="shared" si="78"/>
        <v>0</v>
      </c>
      <c r="BC41" s="647">
        <f t="shared" si="78"/>
        <v>0</v>
      </c>
      <c r="BD41" s="647">
        <f t="shared" si="78"/>
        <v>0</v>
      </c>
      <c r="BE41" s="647">
        <f t="shared" si="78"/>
        <v>0</v>
      </c>
      <c r="BF41" s="647">
        <f t="shared" si="78"/>
        <v>0</v>
      </c>
      <c r="BG41" s="647">
        <f t="shared" si="78"/>
        <v>0</v>
      </c>
      <c r="BH41" s="647">
        <f t="shared" si="78"/>
        <v>0</v>
      </c>
      <c r="BI41" s="647">
        <f t="shared" si="78"/>
        <v>0</v>
      </c>
      <c r="BJ41" s="647">
        <f t="shared" si="78"/>
        <v>0</v>
      </c>
      <c r="BK41" s="647">
        <f t="shared" si="78"/>
        <v>0</v>
      </c>
      <c r="BL41" s="647">
        <f t="shared" si="78"/>
        <v>0</v>
      </c>
      <c r="BM41" s="647">
        <f t="shared" si="78"/>
        <v>0</v>
      </c>
      <c r="BN41" s="647">
        <f t="shared" si="78"/>
        <v>0</v>
      </c>
      <c r="BO41" s="647">
        <f t="shared" si="78"/>
        <v>0</v>
      </c>
      <c r="BP41" s="647">
        <f t="shared" ref="BP41:BW41" si="79">BP12+BP27</f>
        <v>0</v>
      </c>
      <c r="BQ41" s="647">
        <f t="shared" si="79"/>
        <v>0</v>
      </c>
      <c r="BR41" s="647">
        <f t="shared" si="79"/>
        <v>0</v>
      </c>
      <c r="BS41" s="647">
        <f t="shared" si="79"/>
        <v>0</v>
      </c>
      <c r="BT41" s="647">
        <f t="shared" si="79"/>
        <v>0</v>
      </c>
      <c r="BU41" s="647">
        <f t="shared" si="79"/>
        <v>0</v>
      </c>
      <c r="BV41" s="647">
        <f t="shared" si="79"/>
        <v>0</v>
      </c>
      <c r="BW41" s="647">
        <f t="shared" si="79"/>
        <v>0</v>
      </c>
      <c r="BX41" s="648"/>
      <c r="BY41" s="648"/>
    </row>
    <row r="42" spans="2:77" x14ac:dyDescent="0.3">
      <c r="B42" s="516" t="s">
        <v>316</v>
      </c>
      <c r="C42" s="516" t="s">
        <v>338</v>
      </c>
      <c r="D42" s="647">
        <f t="shared" ref="D42:BO42" si="80">D13+D28</f>
        <v>0</v>
      </c>
      <c r="E42" s="647">
        <f t="shared" si="80"/>
        <v>0</v>
      </c>
      <c r="F42" s="647">
        <f t="shared" si="80"/>
        <v>0</v>
      </c>
      <c r="G42" s="647">
        <f t="shared" si="80"/>
        <v>0</v>
      </c>
      <c r="H42" s="647">
        <f t="shared" si="80"/>
        <v>0</v>
      </c>
      <c r="I42" s="647">
        <f t="shared" si="80"/>
        <v>0</v>
      </c>
      <c r="J42" s="647">
        <f t="shared" si="80"/>
        <v>0</v>
      </c>
      <c r="K42" s="647">
        <f t="shared" si="80"/>
        <v>0</v>
      </c>
      <c r="L42" s="647">
        <f t="shared" si="80"/>
        <v>0</v>
      </c>
      <c r="M42" s="647">
        <f t="shared" si="80"/>
        <v>0</v>
      </c>
      <c r="N42" s="647">
        <f t="shared" si="80"/>
        <v>0</v>
      </c>
      <c r="O42" s="647">
        <f t="shared" si="80"/>
        <v>0</v>
      </c>
      <c r="P42" s="647">
        <f t="shared" si="80"/>
        <v>0</v>
      </c>
      <c r="Q42" s="647">
        <f t="shared" si="80"/>
        <v>0</v>
      </c>
      <c r="R42" s="647">
        <f t="shared" si="80"/>
        <v>0</v>
      </c>
      <c r="S42" s="647">
        <f t="shared" si="80"/>
        <v>0</v>
      </c>
      <c r="T42" s="647">
        <f t="shared" si="80"/>
        <v>0</v>
      </c>
      <c r="U42" s="647">
        <f t="shared" si="80"/>
        <v>0</v>
      </c>
      <c r="V42" s="647">
        <f t="shared" si="80"/>
        <v>0</v>
      </c>
      <c r="W42" s="647">
        <f t="shared" si="80"/>
        <v>0</v>
      </c>
      <c r="X42" s="647">
        <f t="shared" si="80"/>
        <v>0</v>
      </c>
      <c r="Y42" s="647">
        <f t="shared" si="80"/>
        <v>0</v>
      </c>
      <c r="Z42" s="647">
        <f t="shared" si="80"/>
        <v>0</v>
      </c>
      <c r="AA42" s="647">
        <f t="shared" si="80"/>
        <v>0</v>
      </c>
      <c r="AB42" s="647">
        <f t="shared" si="80"/>
        <v>0</v>
      </c>
      <c r="AC42" s="647">
        <f t="shared" si="80"/>
        <v>0</v>
      </c>
      <c r="AD42" s="647">
        <f t="shared" si="80"/>
        <v>0</v>
      </c>
      <c r="AE42" s="647">
        <f t="shared" si="80"/>
        <v>0</v>
      </c>
      <c r="AF42" s="647">
        <f t="shared" si="80"/>
        <v>0</v>
      </c>
      <c r="AG42" s="647">
        <f t="shared" si="80"/>
        <v>0</v>
      </c>
      <c r="AH42" s="647">
        <f t="shared" si="80"/>
        <v>0</v>
      </c>
      <c r="AI42" s="647">
        <f t="shared" si="80"/>
        <v>0</v>
      </c>
      <c r="AJ42" s="647">
        <f t="shared" si="80"/>
        <v>0</v>
      </c>
      <c r="AK42" s="647">
        <f t="shared" si="80"/>
        <v>0</v>
      </c>
      <c r="AL42" s="647">
        <f t="shared" si="80"/>
        <v>0</v>
      </c>
      <c r="AM42" s="647">
        <f t="shared" si="80"/>
        <v>0</v>
      </c>
      <c r="AN42" s="647">
        <f t="shared" si="80"/>
        <v>0</v>
      </c>
      <c r="AO42" s="647">
        <f t="shared" si="80"/>
        <v>0</v>
      </c>
      <c r="AP42" s="647">
        <f t="shared" si="80"/>
        <v>0</v>
      </c>
      <c r="AQ42" s="647">
        <f t="shared" si="80"/>
        <v>0</v>
      </c>
      <c r="AR42" s="647">
        <f t="shared" si="80"/>
        <v>0</v>
      </c>
      <c r="AS42" s="647">
        <f t="shared" si="80"/>
        <v>0</v>
      </c>
      <c r="AT42" s="647">
        <f t="shared" si="80"/>
        <v>0</v>
      </c>
      <c r="AU42" s="647">
        <f t="shared" si="80"/>
        <v>0</v>
      </c>
      <c r="AV42" s="647">
        <f t="shared" si="80"/>
        <v>0</v>
      </c>
      <c r="AW42" s="647">
        <f t="shared" si="80"/>
        <v>0</v>
      </c>
      <c r="AX42" s="647">
        <f t="shared" si="80"/>
        <v>0</v>
      </c>
      <c r="AY42" s="647">
        <f t="shared" si="80"/>
        <v>0</v>
      </c>
      <c r="AZ42" s="647">
        <f t="shared" si="80"/>
        <v>0</v>
      </c>
      <c r="BA42" s="647">
        <f t="shared" si="80"/>
        <v>0</v>
      </c>
      <c r="BB42" s="647">
        <f t="shared" si="80"/>
        <v>0</v>
      </c>
      <c r="BC42" s="647">
        <f t="shared" si="80"/>
        <v>0</v>
      </c>
      <c r="BD42" s="647">
        <f t="shared" si="80"/>
        <v>0</v>
      </c>
      <c r="BE42" s="647">
        <f t="shared" si="80"/>
        <v>0</v>
      </c>
      <c r="BF42" s="647">
        <f t="shared" si="80"/>
        <v>0</v>
      </c>
      <c r="BG42" s="647">
        <f t="shared" si="80"/>
        <v>0</v>
      </c>
      <c r="BH42" s="647">
        <f t="shared" si="80"/>
        <v>0</v>
      </c>
      <c r="BI42" s="647">
        <f t="shared" si="80"/>
        <v>0</v>
      </c>
      <c r="BJ42" s="647">
        <f t="shared" si="80"/>
        <v>0</v>
      </c>
      <c r="BK42" s="647">
        <f t="shared" si="80"/>
        <v>0</v>
      </c>
      <c r="BL42" s="647">
        <f t="shared" si="80"/>
        <v>0</v>
      </c>
      <c r="BM42" s="647">
        <f t="shared" si="80"/>
        <v>0</v>
      </c>
      <c r="BN42" s="647">
        <f t="shared" si="80"/>
        <v>0</v>
      </c>
      <c r="BO42" s="647">
        <f t="shared" si="80"/>
        <v>0</v>
      </c>
      <c r="BP42" s="647">
        <f t="shared" ref="BP42:BW42" si="81">BP13+BP28</f>
        <v>0</v>
      </c>
      <c r="BQ42" s="647">
        <f t="shared" si="81"/>
        <v>0</v>
      </c>
      <c r="BR42" s="647">
        <f t="shared" si="81"/>
        <v>0</v>
      </c>
      <c r="BS42" s="647">
        <f t="shared" si="81"/>
        <v>0</v>
      </c>
      <c r="BT42" s="647">
        <f t="shared" si="81"/>
        <v>0</v>
      </c>
      <c r="BU42" s="647">
        <f t="shared" si="81"/>
        <v>0</v>
      </c>
      <c r="BV42" s="647">
        <f t="shared" si="81"/>
        <v>0</v>
      </c>
      <c r="BW42" s="647">
        <f t="shared" si="81"/>
        <v>0</v>
      </c>
      <c r="BX42" s="648"/>
      <c r="BY42" s="648"/>
    </row>
    <row r="43" spans="2:77" x14ac:dyDescent="0.3">
      <c r="B43" s="516" t="s">
        <v>293</v>
      </c>
      <c r="C43" s="516" t="s">
        <v>293</v>
      </c>
      <c r="D43" s="647">
        <f t="shared" ref="D43:BO43" si="82">D14+D29</f>
        <v>10325</v>
      </c>
      <c r="E43" s="647">
        <f t="shared" si="82"/>
        <v>10325</v>
      </c>
      <c r="F43" s="647">
        <f t="shared" si="82"/>
        <v>10325</v>
      </c>
      <c r="G43" s="647">
        <f t="shared" si="82"/>
        <v>10325</v>
      </c>
      <c r="H43" s="647">
        <f t="shared" si="82"/>
        <v>10325</v>
      </c>
      <c r="I43" s="647">
        <f t="shared" si="82"/>
        <v>10325</v>
      </c>
      <c r="J43" s="647">
        <f t="shared" si="82"/>
        <v>9472.7777777777792</v>
      </c>
      <c r="K43" s="647">
        <f t="shared" si="82"/>
        <v>3933.3333333333335</v>
      </c>
      <c r="L43" s="647">
        <f t="shared" si="82"/>
        <v>3933.3333333333335</v>
      </c>
      <c r="M43" s="647">
        <f t="shared" si="82"/>
        <v>3933.3333333333335</v>
      </c>
      <c r="N43" s="647">
        <f t="shared" si="82"/>
        <v>3933.3333333333335</v>
      </c>
      <c r="O43" s="647">
        <f t="shared" si="82"/>
        <v>3933.3333333333335</v>
      </c>
      <c r="P43" s="647">
        <f t="shared" si="82"/>
        <v>6883.333333333333</v>
      </c>
      <c r="Q43" s="647">
        <f t="shared" si="82"/>
        <v>6883.333333333333</v>
      </c>
      <c r="R43" s="647">
        <f t="shared" si="82"/>
        <v>6883.333333333333</v>
      </c>
      <c r="S43" s="647">
        <f t="shared" si="82"/>
        <v>6883.333333333333</v>
      </c>
      <c r="T43" s="647">
        <f t="shared" si="82"/>
        <v>6883.333333333333</v>
      </c>
      <c r="U43" s="647">
        <f t="shared" si="82"/>
        <v>6883.333333333333</v>
      </c>
      <c r="V43" s="647">
        <f t="shared" si="82"/>
        <v>8358.3333333333321</v>
      </c>
      <c r="W43" s="647">
        <f t="shared" si="82"/>
        <v>11800</v>
      </c>
      <c r="X43" s="647">
        <f t="shared" si="82"/>
        <v>11800</v>
      </c>
      <c r="Y43" s="647">
        <f t="shared" si="82"/>
        <v>11800</v>
      </c>
      <c r="Z43" s="647">
        <f t="shared" si="82"/>
        <v>11800</v>
      </c>
      <c r="AA43" s="647">
        <f t="shared" si="82"/>
        <v>11800</v>
      </c>
      <c r="AB43" s="647">
        <f t="shared" si="82"/>
        <v>12390</v>
      </c>
      <c r="AC43" s="647">
        <f t="shared" si="82"/>
        <v>12390</v>
      </c>
      <c r="AD43" s="647">
        <f t="shared" si="82"/>
        <v>27140</v>
      </c>
      <c r="AE43" s="647">
        <f t="shared" si="82"/>
        <v>32056.666666666668</v>
      </c>
      <c r="AF43" s="647">
        <f t="shared" si="82"/>
        <v>32056.666666666668</v>
      </c>
      <c r="AG43" s="647">
        <f t="shared" si="82"/>
        <v>38940</v>
      </c>
      <c r="AH43" s="647">
        <f t="shared" si="82"/>
        <v>38940</v>
      </c>
      <c r="AI43" s="647">
        <f t="shared" si="82"/>
        <v>38940</v>
      </c>
      <c r="AJ43" s="647">
        <f t="shared" si="82"/>
        <v>38940</v>
      </c>
      <c r="AK43" s="647">
        <f t="shared" si="82"/>
        <v>38940</v>
      </c>
      <c r="AL43" s="647">
        <f t="shared" si="82"/>
        <v>38940</v>
      </c>
      <c r="AM43" s="647">
        <f t="shared" si="82"/>
        <v>38940</v>
      </c>
      <c r="AN43" s="647">
        <f t="shared" si="82"/>
        <v>40887</v>
      </c>
      <c r="AO43" s="647">
        <f t="shared" si="82"/>
        <v>40887</v>
      </c>
      <c r="AP43" s="647">
        <f t="shared" si="82"/>
        <v>47770.333333333336</v>
      </c>
      <c r="AQ43" s="647">
        <f t="shared" si="82"/>
        <v>47770.333333333336</v>
      </c>
      <c r="AR43" s="647">
        <f t="shared" si="82"/>
        <v>47770.333333333336</v>
      </c>
      <c r="AS43" s="647">
        <f t="shared" si="82"/>
        <v>47770.333333333336</v>
      </c>
      <c r="AT43" s="647">
        <f t="shared" si="82"/>
        <v>47770.333333333336</v>
      </c>
      <c r="AU43" s="647">
        <f t="shared" si="82"/>
        <v>47770.333333333336</v>
      </c>
      <c r="AV43" s="647">
        <f t="shared" si="82"/>
        <v>47770.333333333336</v>
      </c>
      <c r="AW43" s="647">
        <f t="shared" si="82"/>
        <v>47770.333333333336</v>
      </c>
      <c r="AX43" s="647">
        <f t="shared" si="82"/>
        <v>47770.333333333336</v>
      </c>
      <c r="AY43" s="647">
        <f t="shared" si="82"/>
        <v>47770.333333333336</v>
      </c>
      <c r="AZ43" s="647">
        <f t="shared" si="82"/>
        <v>50158.85</v>
      </c>
      <c r="BA43" s="647">
        <f t="shared" si="82"/>
        <v>50158.85</v>
      </c>
      <c r="BB43" s="647">
        <f t="shared" si="82"/>
        <v>57042.183333333334</v>
      </c>
      <c r="BC43" s="647">
        <f t="shared" si="82"/>
        <v>57042.183333333334</v>
      </c>
      <c r="BD43" s="647">
        <f t="shared" si="82"/>
        <v>57042.183333333334</v>
      </c>
      <c r="BE43" s="647">
        <f t="shared" si="82"/>
        <v>57042.183333333334</v>
      </c>
      <c r="BF43" s="647">
        <f t="shared" si="82"/>
        <v>57042.183333333334</v>
      </c>
      <c r="BG43" s="647">
        <f t="shared" si="82"/>
        <v>57042.183333333334</v>
      </c>
      <c r="BH43" s="647">
        <f t="shared" si="82"/>
        <v>57042.183333333334</v>
      </c>
      <c r="BI43" s="647">
        <f t="shared" si="82"/>
        <v>57042.183333333334</v>
      </c>
      <c r="BJ43" s="647">
        <f t="shared" si="82"/>
        <v>57042.183333333334</v>
      </c>
      <c r="BK43" s="647">
        <f t="shared" si="82"/>
        <v>57042.183333333334</v>
      </c>
      <c r="BL43" s="647">
        <f t="shared" si="82"/>
        <v>59894.292499999996</v>
      </c>
      <c r="BM43" s="647">
        <f t="shared" si="82"/>
        <v>59894.292499999996</v>
      </c>
      <c r="BN43" s="647">
        <f t="shared" si="82"/>
        <v>59894.292499999996</v>
      </c>
      <c r="BO43" s="647">
        <f t="shared" si="82"/>
        <v>59894.292499999996</v>
      </c>
      <c r="BP43" s="647">
        <f t="shared" ref="BP43:BW43" si="83">BP14+BP29</f>
        <v>59894.292499999996</v>
      </c>
      <c r="BQ43" s="647">
        <f t="shared" si="83"/>
        <v>59894.292499999996</v>
      </c>
      <c r="BR43" s="647">
        <f t="shared" si="83"/>
        <v>59894.292499999996</v>
      </c>
      <c r="BS43" s="647">
        <f t="shared" si="83"/>
        <v>59894.292499999996</v>
      </c>
      <c r="BT43" s="647">
        <f t="shared" si="83"/>
        <v>59894.292499999996</v>
      </c>
      <c r="BU43" s="647">
        <f t="shared" si="83"/>
        <v>59894.292499999996</v>
      </c>
      <c r="BV43" s="647">
        <f t="shared" si="83"/>
        <v>59894.292499999996</v>
      </c>
      <c r="BW43" s="647">
        <f t="shared" si="83"/>
        <v>59894.292499999996</v>
      </c>
      <c r="BX43" s="648"/>
      <c r="BY43" s="648"/>
    </row>
    <row r="44" spans="2:77" x14ac:dyDescent="0.3">
      <c r="B44" s="516" t="s">
        <v>300</v>
      </c>
      <c r="C44" s="516" t="s">
        <v>300</v>
      </c>
      <c r="D44" s="647">
        <f t="shared" ref="D44:BO44" si="84">D15+D30</f>
        <v>0</v>
      </c>
      <c r="E44" s="647">
        <f t="shared" si="84"/>
        <v>0</v>
      </c>
      <c r="F44" s="647">
        <f t="shared" si="84"/>
        <v>0</v>
      </c>
      <c r="G44" s="647">
        <f t="shared" si="84"/>
        <v>0</v>
      </c>
      <c r="H44" s="647">
        <f t="shared" si="84"/>
        <v>0</v>
      </c>
      <c r="I44" s="647">
        <f t="shared" si="84"/>
        <v>248.27586206896552</v>
      </c>
      <c r="J44" s="647">
        <f t="shared" si="84"/>
        <v>600</v>
      </c>
      <c r="K44" s="647">
        <f t="shared" si="84"/>
        <v>600</v>
      </c>
      <c r="L44" s="647">
        <f t="shared" si="84"/>
        <v>310.34482758620692</v>
      </c>
      <c r="M44" s="647">
        <f t="shared" si="84"/>
        <v>262.22222222222223</v>
      </c>
      <c r="N44" s="647">
        <f t="shared" si="84"/>
        <v>3933.3333333333335</v>
      </c>
      <c r="O44" s="647">
        <f t="shared" si="84"/>
        <v>3933.3333333333335</v>
      </c>
      <c r="P44" s="647">
        <f t="shared" si="84"/>
        <v>4425</v>
      </c>
      <c r="Q44" s="647">
        <f t="shared" si="84"/>
        <v>4425</v>
      </c>
      <c r="R44" s="647">
        <f t="shared" si="84"/>
        <v>4425</v>
      </c>
      <c r="S44" s="647">
        <f t="shared" si="84"/>
        <v>4425</v>
      </c>
      <c r="T44" s="647">
        <f t="shared" si="84"/>
        <v>4425</v>
      </c>
      <c r="U44" s="647">
        <f t="shared" si="84"/>
        <v>4425</v>
      </c>
      <c r="V44" s="647">
        <f t="shared" si="84"/>
        <v>4425</v>
      </c>
      <c r="W44" s="647">
        <f t="shared" si="84"/>
        <v>4425</v>
      </c>
      <c r="X44" s="647">
        <f t="shared" si="84"/>
        <v>4425</v>
      </c>
      <c r="Y44" s="647">
        <f t="shared" si="84"/>
        <v>4425</v>
      </c>
      <c r="Z44" s="647">
        <f t="shared" si="84"/>
        <v>4425</v>
      </c>
      <c r="AA44" s="647">
        <f t="shared" si="84"/>
        <v>4425</v>
      </c>
      <c r="AB44" s="647">
        <f t="shared" si="84"/>
        <v>4646.25</v>
      </c>
      <c r="AC44" s="647">
        <f t="shared" si="84"/>
        <v>4646.25</v>
      </c>
      <c r="AD44" s="647">
        <f t="shared" si="84"/>
        <v>17429.583333333336</v>
      </c>
      <c r="AE44" s="647">
        <f t="shared" si="84"/>
        <v>17429.583333333336</v>
      </c>
      <c r="AF44" s="647">
        <f t="shared" si="84"/>
        <v>17429.583333333336</v>
      </c>
      <c r="AG44" s="647">
        <f t="shared" si="84"/>
        <v>17429.583333333336</v>
      </c>
      <c r="AH44" s="647">
        <f t="shared" si="84"/>
        <v>17429.583333333336</v>
      </c>
      <c r="AI44" s="647">
        <f t="shared" si="84"/>
        <v>17429.583333333336</v>
      </c>
      <c r="AJ44" s="647">
        <f t="shared" si="84"/>
        <v>17429.583333333336</v>
      </c>
      <c r="AK44" s="647">
        <f t="shared" si="84"/>
        <v>17429.583333333336</v>
      </c>
      <c r="AL44" s="647">
        <f t="shared" si="84"/>
        <v>17429.583333333336</v>
      </c>
      <c r="AM44" s="647">
        <f t="shared" si="84"/>
        <v>17429.583333333336</v>
      </c>
      <c r="AN44" s="647">
        <f t="shared" si="84"/>
        <v>18301.0625</v>
      </c>
      <c r="AO44" s="647">
        <f t="shared" si="84"/>
        <v>18301.0625</v>
      </c>
      <c r="AP44" s="647">
        <f t="shared" si="84"/>
        <v>18301.0625</v>
      </c>
      <c r="AQ44" s="647">
        <f t="shared" si="84"/>
        <v>18301.0625</v>
      </c>
      <c r="AR44" s="647">
        <f t="shared" si="84"/>
        <v>18301.0625</v>
      </c>
      <c r="AS44" s="647">
        <f t="shared" si="84"/>
        <v>18301.0625</v>
      </c>
      <c r="AT44" s="647">
        <f t="shared" si="84"/>
        <v>18301.0625</v>
      </c>
      <c r="AU44" s="647">
        <f t="shared" si="84"/>
        <v>18301.0625</v>
      </c>
      <c r="AV44" s="647">
        <f t="shared" si="84"/>
        <v>18301.0625</v>
      </c>
      <c r="AW44" s="647">
        <f t="shared" si="84"/>
        <v>18301.0625</v>
      </c>
      <c r="AX44" s="647">
        <f t="shared" si="84"/>
        <v>18301.0625</v>
      </c>
      <c r="AY44" s="647">
        <f t="shared" si="84"/>
        <v>18301.0625</v>
      </c>
      <c r="AZ44" s="647">
        <f t="shared" si="84"/>
        <v>19216.115624999999</v>
      </c>
      <c r="BA44" s="647">
        <f t="shared" si="84"/>
        <v>19216.115624999999</v>
      </c>
      <c r="BB44" s="647">
        <f t="shared" si="84"/>
        <v>19216.115624999999</v>
      </c>
      <c r="BC44" s="647">
        <f t="shared" si="84"/>
        <v>19216.115624999999</v>
      </c>
      <c r="BD44" s="647">
        <f t="shared" si="84"/>
        <v>19216.115624999999</v>
      </c>
      <c r="BE44" s="647">
        <f t="shared" si="84"/>
        <v>19216.115624999999</v>
      </c>
      <c r="BF44" s="647">
        <f t="shared" si="84"/>
        <v>19216.115624999999</v>
      </c>
      <c r="BG44" s="647">
        <f t="shared" si="84"/>
        <v>19216.115624999999</v>
      </c>
      <c r="BH44" s="647">
        <f t="shared" si="84"/>
        <v>19216.115624999999</v>
      </c>
      <c r="BI44" s="647">
        <f t="shared" si="84"/>
        <v>19216.115624999999</v>
      </c>
      <c r="BJ44" s="647">
        <f t="shared" si="84"/>
        <v>19216.115624999999</v>
      </c>
      <c r="BK44" s="647">
        <f t="shared" si="84"/>
        <v>19216.115624999999</v>
      </c>
      <c r="BL44" s="647">
        <f t="shared" si="84"/>
        <v>20176.92140625</v>
      </c>
      <c r="BM44" s="647">
        <f t="shared" si="84"/>
        <v>20176.92140625</v>
      </c>
      <c r="BN44" s="647">
        <f t="shared" si="84"/>
        <v>20176.92140625</v>
      </c>
      <c r="BO44" s="647">
        <f t="shared" si="84"/>
        <v>20176.92140625</v>
      </c>
      <c r="BP44" s="647">
        <f t="shared" ref="BP44:BW44" si="85">BP15+BP30</f>
        <v>20176.92140625</v>
      </c>
      <c r="BQ44" s="647">
        <f t="shared" si="85"/>
        <v>20176.92140625</v>
      </c>
      <c r="BR44" s="647">
        <f t="shared" si="85"/>
        <v>20176.92140625</v>
      </c>
      <c r="BS44" s="647">
        <f t="shared" si="85"/>
        <v>20176.92140625</v>
      </c>
      <c r="BT44" s="647">
        <f t="shared" si="85"/>
        <v>20176.92140625</v>
      </c>
      <c r="BU44" s="647">
        <f t="shared" si="85"/>
        <v>20176.92140625</v>
      </c>
      <c r="BV44" s="647">
        <f t="shared" si="85"/>
        <v>20176.92140625</v>
      </c>
      <c r="BW44" s="647">
        <f t="shared" si="85"/>
        <v>20176.92140625</v>
      </c>
      <c r="BX44" s="648"/>
      <c r="BY44" s="648"/>
    </row>
    <row r="45" spans="2:77" x14ac:dyDescent="0.3">
      <c r="B45" s="516" t="s">
        <v>341</v>
      </c>
      <c r="C45" s="516" t="s">
        <v>159</v>
      </c>
      <c r="D45" s="647">
        <f t="shared" ref="D45:BO45" si="86">D16+D31</f>
        <v>0</v>
      </c>
      <c r="E45" s="647">
        <f t="shared" si="86"/>
        <v>0</v>
      </c>
      <c r="F45" s="647">
        <f t="shared" si="86"/>
        <v>0</v>
      </c>
      <c r="G45" s="647">
        <f t="shared" si="86"/>
        <v>0</v>
      </c>
      <c r="H45" s="647">
        <f t="shared" si="86"/>
        <v>0</v>
      </c>
      <c r="I45" s="647">
        <f t="shared" si="86"/>
        <v>0</v>
      </c>
      <c r="J45" s="647">
        <f t="shared" si="86"/>
        <v>0</v>
      </c>
      <c r="K45" s="647">
        <f t="shared" si="86"/>
        <v>0</v>
      </c>
      <c r="L45" s="647">
        <f t="shared" si="86"/>
        <v>0</v>
      </c>
      <c r="M45" s="647">
        <f t="shared" si="86"/>
        <v>0</v>
      </c>
      <c r="N45" s="647">
        <f t="shared" si="86"/>
        <v>0</v>
      </c>
      <c r="O45" s="647">
        <f t="shared" si="86"/>
        <v>0</v>
      </c>
      <c r="P45" s="647">
        <f t="shared" si="86"/>
        <v>0</v>
      </c>
      <c r="Q45" s="647">
        <f t="shared" si="86"/>
        <v>0</v>
      </c>
      <c r="R45" s="647">
        <f t="shared" si="86"/>
        <v>0</v>
      </c>
      <c r="S45" s="647">
        <f t="shared" si="86"/>
        <v>0</v>
      </c>
      <c r="T45" s="647">
        <f t="shared" si="86"/>
        <v>0</v>
      </c>
      <c r="U45" s="647">
        <f t="shared" si="86"/>
        <v>0</v>
      </c>
      <c r="V45" s="647">
        <f t="shared" si="86"/>
        <v>0</v>
      </c>
      <c r="W45" s="647">
        <f t="shared" si="86"/>
        <v>0</v>
      </c>
      <c r="X45" s="647">
        <f t="shared" si="86"/>
        <v>0</v>
      </c>
      <c r="Y45" s="647">
        <f t="shared" si="86"/>
        <v>0</v>
      </c>
      <c r="Z45" s="647">
        <f t="shared" si="86"/>
        <v>11308.333333333334</v>
      </c>
      <c r="AA45" s="647">
        <f t="shared" si="86"/>
        <v>11308.333333333334</v>
      </c>
      <c r="AB45" s="647">
        <f t="shared" si="86"/>
        <v>11873.75</v>
      </c>
      <c r="AC45" s="647">
        <f t="shared" si="86"/>
        <v>11873.75</v>
      </c>
      <c r="AD45" s="647">
        <f t="shared" si="86"/>
        <v>20723.75</v>
      </c>
      <c r="AE45" s="647">
        <f t="shared" si="86"/>
        <v>20723.75</v>
      </c>
      <c r="AF45" s="647">
        <f t="shared" si="86"/>
        <v>20723.75</v>
      </c>
      <c r="AG45" s="647">
        <f t="shared" si="86"/>
        <v>20723.75</v>
      </c>
      <c r="AH45" s="647">
        <f t="shared" si="86"/>
        <v>28098.75</v>
      </c>
      <c r="AI45" s="647">
        <f t="shared" si="86"/>
        <v>28098.75</v>
      </c>
      <c r="AJ45" s="647">
        <f t="shared" si="86"/>
        <v>28098.75</v>
      </c>
      <c r="AK45" s="647">
        <f t="shared" si="86"/>
        <v>28098.75</v>
      </c>
      <c r="AL45" s="647">
        <f t="shared" si="86"/>
        <v>28098.75</v>
      </c>
      <c r="AM45" s="647">
        <f t="shared" si="86"/>
        <v>28098.75</v>
      </c>
      <c r="AN45" s="647">
        <f t="shared" si="86"/>
        <v>29503.6875</v>
      </c>
      <c r="AO45" s="647">
        <f t="shared" si="86"/>
        <v>29503.6875</v>
      </c>
      <c r="AP45" s="647">
        <f t="shared" si="86"/>
        <v>29503.6875</v>
      </c>
      <c r="AQ45" s="647">
        <f t="shared" si="86"/>
        <v>29503.6875</v>
      </c>
      <c r="AR45" s="647">
        <f t="shared" si="86"/>
        <v>29503.6875</v>
      </c>
      <c r="AS45" s="647">
        <f t="shared" si="86"/>
        <v>29503.6875</v>
      </c>
      <c r="AT45" s="647">
        <f t="shared" si="86"/>
        <v>29503.6875</v>
      </c>
      <c r="AU45" s="647">
        <f t="shared" si="86"/>
        <v>29503.6875</v>
      </c>
      <c r="AV45" s="647">
        <f t="shared" si="86"/>
        <v>29503.6875</v>
      </c>
      <c r="AW45" s="647">
        <f t="shared" si="86"/>
        <v>29503.6875</v>
      </c>
      <c r="AX45" s="647">
        <f t="shared" si="86"/>
        <v>29503.6875</v>
      </c>
      <c r="AY45" s="647">
        <f t="shared" si="86"/>
        <v>29503.6875</v>
      </c>
      <c r="AZ45" s="647">
        <f t="shared" si="86"/>
        <v>30978.871875000001</v>
      </c>
      <c r="BA45" s="647">
        <f t="shared" si="86"/>
        <v>30978.871875000001</v>
      </c>
      <c r="BB45" s="647">
        <f t="shared" si="86"/>
        <v>30978.871875000001</v>
      </c>
      <c r="BC45" s="647">
        <f t="shared" si="86"/>
        <v>30978.871875000001</v>
      </c>
      <c r="BD45" s="647">
        <f t="shared" si="86"/>
        <v>30978.871875000001</v>
      </c>
      <c r="BE45" s="647">
        <f t="shared" si="86"/>
        <v>30978.871875000001</v>
      </c>
      <c r="BF45" s="647">
        <f t="shared" si="86"/>
        <v>30978.871875000001</v>
      </c>
      <c r="BG45" s="647">
        <f t="shared" si="86"/>
        <v>30978.871875000001</v>
      </c>
      <c r="BH45" s="647">
        <f t="shared" si="86"/>
        <v>30978.871875000001</v>
      </c>
      <c r="BI45" s="647">
        <f t="shared" si="86"/>
        <v>30978.871875000001</v>
      </c>
      <c r="BJ45" s="647">
        <f t="shared" si="86"/>
        <v>30978.871875000001</v>
      </c>
      <c r="BK45" s="647">
        <f t="shared" si="86"/>
        <v>30978.871875000001</v>
      </c>
      <c r="BL45" s="647">
        <f t="shared" si="86"/>
        <v>32527.815468749999</v>
      </c>
      <c r="BM45" s="647">
        <f t="shared" si="86"/>
        <v>32527.815468749999</v>
      </c>
      <c r="BN45" s="647">
        <f t="shared" si="86"/>
        <v>32527.815468749999</v>
      </c>
      <c r="BO45" s="647">
        <f t="shared" si="86"/>
        <v>32527.815468749999</v>
      </c>
      <c r="BP45" s="647">
        <f t="shared" ref="BP45:BW45" si="87">BP16+BP31</f>
        <v>32527.815468749999</v>
      </c>
      <c r="BQ45" s="647">
        <f t="shared" si="87"/>
        <v>32527.815468749999</v>
      </c>
      <c r="BR45" s="647">
        <f t="shared" si="87"/>
        <v>32527.815468749999</v>
      </c>
      <c r="BS45" s="647">
        <f t="shared" si="87"/>
        <v>32527.815468749999</v>
      </c>
      <c r="BT45" s="647">
        <f t="shared" si="87"/>
        <v>32527.815468749999</v>
      </c>
      <c r="BU45" s="647">
        <f t="shared" si="87"/>
        <v>32527.815468749999</v>
      </c>
      <c r="BV45" s="647">
        <f t="shared" si="87"/>
        <v>32527.815468749999</v>
      </c>
      <c r="BW45" s="647">
        <f t="shared" si="87"/>
        <v>32527.815468749999</v>
      </c>
      <c r="BX45" s="648"/>
      <c r="BY45" s="648"/>
    </row>
    <row r="46" spans="2:77" x14ac:dyDescent="0.3">
      <c r="B46" s="516" t="s">
        <v>342</v>
      </c>
      <c r="C46" s="516" t="s">
        <v>159</v>
      </c>
      <c r="D46" s="647">
        <f t="shared" ref="D46:BO46" si="88">D17+D32</f>
        <v>15241.666666666666</v>
      </c>
      <c r="E46" s="647">
        <f t="shared" si="88"/>
        <v>15241.666666666666</v>
      </c>
      <c r="F46" s="647">
        <f t="shared" si="88"/>
        <v>15241.666666666666</v>
      </c>
      <c r="G46" s="647">
        <f t="shared" si="88"/>
        <v>22718.3908045977</v>
      </c>
      <c r="H46" s="647">
        <f t="shared" si="88"/>
        <v>25566.666666666664</v>
      </c>
      <c r="I46" s="647">
        <f t="shared" si="88"/>
        <v>25566.666666666664</v>
      </c>
      <c r="J46" s="647">
        <f t="shared" si="88"/>
        <v>25566.666666666664</v>
      </c>
      <c r="K46" s="647">
        <f t="shared" si="88"/>
        <v>25566.666666666664</v>
      </c>
      <c r="L46" s="647">
        <f t="shared" si="88"/>
        <v>25566.666666666664</v>
      </c>
      <c r="M46" s="647">
        <f t="shared" si="88"/>
        <v>25566.666666666664</v>
      </c>
      <c r="N46" s="647">
        <f t="shared" si="88"/>
        <v>25566.666666666664</v>
      </c>
      <c r="O46" s="647">
        <f t="shared" si="88"/>
        <v>25566.666666666664</v>
      </c>
      <c r="P46" s="647">
        <f t="shared" si="88"/>
        <v>26550</v>
      </c>
      <c r="Q46" s="647">
        <f t="shared" si="88"/>
        <v>36164.81481481481</v>
      </c>
      <c r="R46" s="647">
        <f t="shared" si="88"/>
        <v>37366.666666666664</v>
      </c>
      <c r="S46" s="647">
        <f t="shared" si="88"/>
        <v>49166.666666666664</v>
      </c>
      <c r="T46" s="647">
        <f t="shared" si="88"/>
        <v>49166.666666666664</v>
      </c>
      <c r="U46" s="647">
        <f t="shared" si="88"/>
        <v>49166.666666666664</v>
      </c>
      <c r="V46" s="647">
        <f t="shared" si="88"/>
        <v>49166.666666666664</v>
      </c>
      <c r="W46" s="647">
        <f t="shared" si="88"/>
        <v>49166.666666666664</v>
      </c>
      <c r="X46" s="647">
        <f t="shared" si="88"/>
        <v>49166.666666666664</v>
      </c>
      <c r="Y46" s="647">
        <f t="shared" si="88"/>
        <v>49166.666666666664</v>
      </c>
      <c r="Z46" s="647">
        <f t="shared" si="88"/>
        <v>38841.666666666664</v>
      </c>
      <c r="AA46" s="647">
        <f t="shared" si="88"/>
        <v>38841.666666666664</v>
      </c>
      <c r="AB46" s="647">
        <f t="shared" si="88"/>
        <v>54353.75</v>
      </c>
      <c r="AC46" s="647">
        <f t="shared" si="88"/>
        <v>63400.416666666672</v>
      </c>
      <c r="AD46" s="647">
        <f t="shared" si="88"/>
        <v>121417.08333333336</v>
      </c>
      <c r="AE46" s="647">
        <f t="shared" si="88"/>
        <v>121417.08333333336</v>
      </c>
      <c r="AF46" s="647">
        <f t="shared" si="88"/>
        <v>121417.08333333336</v>
      </c>
      <c r="AG46" s="647">
        <f t="shared" si="88"/>
        <v>121417.08333333336</v>
      </c>
      <c r="AH46" s="647">
        <f t="shared" si="88"/>
        <v>121417.08333333336</v>
      </c>
      <c r="AI46" s="647">
        <f t="shared" si="88"/>
        <v>121417.08333333336</v>
      </c>
      <c r="AJ46" s="647">
        <f t="shared" si="88"/>
        <v>121417.08333333336</v>
      </c>
      <c r="AK46" s="647">
        <f t="shared" si="88"/>
        <v>121417.08333333336</v>
      </c>
      <c r="AL46" s="647">
        <f t="shared" si="88"/>
        <v>121417.08333333336</v>
      </c>
      <c r="AM46" s="647">
        <f t="shared" si="88"/>
        <v>121417.08333333336</v>
      </c>
      <c r="AN46" s="647">
        <f t="shared" si="88"/>
        <v>127487.9375</v>
      </c>
      <c r="AO46" s="647">
        <f t="shared" si="88"/>
        <v>127487.9375</v>
      </c>
      <c r="AP46" s="647">
        <f t="shared" si="88"/>
        <v>127487.9375</v>
      </c>
      <c r="AQ46" s="647">
        <f t="shared" si="88"/>
        <v>127487.9375</v>
      </c>
      <c r="AR46" s="647">
        <f t="shared" si="88"/>
        <v>127487.9375</v>
      </c>
      <c r="AS46" s="647">
        <f t="shared" si="88"/>
        <v>127487.9375</v>
      </c>
      <c r="AT46" s="647">
        <f t="shared" si="88"/>
        <v>127487.9375</v>
      </c>
      <c r="AU46" s="647">
        <f t="shared" si="88"/>
        <v>127487.9375</v>
      </c>
      <c r="AV46" s="647">
        <f t="shared" si="88"/>
        <v>127487.9375</v>
      </c>
      <c r="AW46" s="647">
        <f t="shared" si="88"/>
        <v>127487.9375</v>
      </c>
      <c r="AX46" s="647">
        <f t="shared" si="88"/>
        <v>127487.9375</v>
      </c>
      <c r="AY46" s="647">
        <f t="shared" si="88"/>
        <v>127487.9375</v>
      </c>
      <c r="AZ46" s="647">
        <f t="shared" si="88"/>
        <v>133862.33437500001</v>
      </c>
      <c r="BA46" s="647">
        <f t="shared" si="88"/>
        <v>133862.33437500001</v>
      </c>
      <c r="BB46" s="647">
        <f t="shared" si="88"/>
        <v>133862.33437500001</v>
      </c>
      <c r="BC46" s="647">
        <f t="shared" si="88"/>
        <v>133862.33437500001</v>
      </c>
      <c r="BD46" s="647">
        <f t="shared" si="88"/>
        <v>133862.33437500001</v>
      </c>
      <c r="BE46" s="647">
        <f t="shared" si="88"/>
        <v>133862.33437500001</v>
      </c>
      <c r="BF46" s="647">
        <f t="shared" si="88"/>
        <v>133862.33437500001</v>
      </c>
      <c r="BG46" s="647">
        <f t="shared" si="88"/>
        <v>133862.33437500001</v>
      </c>
      <c r="BH46" s="647">
        <f t="shared" si="88"/>
        <v>133862.33437500001</v>
      </c>
      <c r="BI46" s="647">
        <f t="shared" si="88"/>
        <v>133862.33437500001</v>
      </c>
      <c r="BJ46" s="647">
        <f t="shared" si="88"/>
        <v>133862.33437500001</v>
      </c>
      <c r="BK46" s="647">
        <f t="shared" si="88"/>
        <v>133862.33437500001</v>
      </c>
      <c r="BL46" s="647">
        <f t="shared" si="88"/>
        <v>140555.45109374999</v>
      </c>
      <c r="BM46" s="647">
        <f t="shared" si="88"/>
        <v>140555.45109374999</v>
      </c>
      <c r="BN46" s="647">
        <f t="shared" si="88"/>
        <v>140555.45109374999</v>
      </c>
      <c r="BO46" s="647">
        <f t="shared" si="88"/>
        <v>140555.45109374999</v>
      </c>
      <c r="BP46" s="647">
        <f t="shared" ref="BP46:BW46" si="89">BP17+BP32</f>
        <v>140555.45109374999</v>
      </c>
      <c r="BQ46" s="647">
        <f t="shared" si="89"/>
        <v>140555.45109374999</v>
      </c>
      <c r="BR46" s="647">
        <f t="shared" si="89"/>
        <v>140555.45109374999</v>
      </c>
      <c r="BS46" s="647">
        <f t="shared" si="89"/>
        <v>140555.45109374999</v>
      </c>
      <c r="BT46" s="647">
        <f t="shared" si="89"/>
        <v>140555.45109374999</v>
      </c>
      <c r="BU46" s="647">
        <f t="shared" si="89"/>
        <v>140555.45109374999</v>
      </c>
      <c r="BV46" s="647">
        <f t="shared" si="89"/>
        <v>140555.45109374999</v>
      </c>
      <c r="BW46" s="647">
        <f t="shared" si="89"/>
        <v>140555.45109374999</v>
      </c>
      <c r="BX46" s="648"/>
      <c r="BY46" s="648"/>
    </row>
    <row r="47" spans="2:77" x14ac:dyDescent="0.3">
      <c r="B47" s="516" t="s">
        <v>343</v>
      </c>
      <c r="C47" s="516" t="s">
        <v>160</v>
      </c>
      <c r="D47" s="647">
        <f t="shared" ref="D47:BO47" si="90">D18+D33</f>
        <v>15241.666666666666</v>
      </c>
      <c r="E47" s="647">
        <f t="shared" si="90"/>
        <v>15241.666666666666</v>
      </c>
      <c r="F47" s="647">
        <f t="shared" si="90"/>
        <v>15241.666666666666</v>
      </c>
      <c r="G47" s="647">
        <f t="shared" si="90"/>
        <v>15241.666666666666</v>
      </c>
      <c r="H47" s="647">
        <f t="shared" si="90"/>
        <v>15241.666666666666</v>
      </c>
      <c r="I47" s="647">
        <f t="shared" si="90"/>
        <v>15241.666666666666</v>
      </c>
      <c r="J47" s="647">
        <f t="shared" si="90"/>
        <v>15241.666666666666</v>
      </c>
      <c r="K47" s="647">
        <f t="shared" si="90"/>
        <v>15241.666666666666</v>
      </c>
      <c r="L47" s="647">
        <f t="shared" si="90"/>
        <v>15241.666666666666</v>
      </c>
      <c r="M47" s="647">
        <f t="shared" si="90"/>
        <v>15241.666666666666</v>
      </c>
      <c r="N47" s="647">
        <f t="shared" si="90"/>
        <v>15241.666666666666</v>
      </c>
      <c r="O47" s="647">
        <f t="shared" si="90"/>
        <v>15241.666666666666</v>
      </c>
      <c r="P47" s="647">
        <f t="shared" si="90"/>
        <v>11800</v>
      </c>
      <c r="Q47" s="647">
        <f t="shared" si="90"/>
        <v>11800</v>
      </c>
      <c r="R47" s="647">
        <f t="shared" si="90"/>
        <v>11800</v>
      </c>
      <c r="S47" s="647">
        <f t="shared" si="90"/>
        <v>11800</v>
      </c>
      <c r="T47" s="647">
        <f t="shared" si="90"/>
        <v>11800</v>
      </c>
      <c r="U47" s="647">
        <f t="shared" si="90"/>
        <v>11800</v>
      </c>
      <c r="V47" s="647">
        <f t="shared" si="90"/>
        <v>11800</v>
      </c>
      <c r="W47" s="647">
        <f t="shared" si="90"/>
        <v>11800</v>
      </c>
      <c r="X47" s="647">
        <f t="shared" si="90"/>
        <v>11800</v>
      </c>
      <c r="Y47" s="647">
        <f t="shared" si="90"/>
        <v>11800</v>
      </c>
      <c r="Z47" s="647">
        <f t="shared" si="90"/>
        <v>11800</v>
      </c>
      <c r="AA47" s="647">
        <f t="shared" si="90"/>
        <v>11800</v>
      </c>
      <c r="AB47" s="647">
        <f t="shared" si="90"/>
        <v>12390</v>
      </c>
      <c r="AC47" s="647">
        <f t="shared" si="90"/>
        <v>12390</v>
      </c>
      <c r="AD47" s="647">
        <f t="shared" si="90"/>
        <v>12390</v>
      </c>
      <c r="AE47" s="647">
        <f t="shared" si="90"/>
        <v>12390</v>
      </c>
      <c r="AF47" s="647">
        <f t="shared" si="90"/>
        <v>12390</v>
      </c>
      <c r="AG47" s="647">
        <f t="shared" si="90"/>
        <v>12390</v>
      </c>
      <c r="AH47" s="647">
        <f t="shared" si="90"/>
        <v>12390</v>
      </c>
      <c r="AI47" s="647">
        <f t="shared" si="90"/>
        <v>12390</v>
      </c>
      <c r="AJ47" s="647">
        <f t="shared" si="90"/>
        <v>12390</v>
      </c>
      <c r="AK47" s="647">
        <f t="shared" si="90"/>
        <v>12390</v>
      </c>
      <c r="AL47" s="647">
        <f t="shared" si="90"/>
        <v>12390</v>
      </c>
      <c r="AM47" s="647">
        <f t="shared" si="90"/>
        <v>12390</v>
      </c>
      <c r="AN47" s="647">
        <f t="shared" si="90"/>
        <v>13009.5</v>
      </c>
      <c r="AO47" s="647">
        <f t="shared" si="90"/>
        <v>13009.5</v>
      </c>
      <c r="AP47" s="647">
        <f t="shared" si="90"/>
        <v>13009.5</v>
      </c>
      <c r="AQ47" s="647">
        <f t="shared" si="90"/>
        <v>13009.5</v>
      </c>
      <c r="AR47" s="647">
        <f t="shared" si="90"/>
        <v>13009.5</v>
      </c>
      <c r="AS47" s="647">
        <f t="shared" si="90"/>
        <v>13009.5</v>
      </c>
      <c r="AT47" s="647">
        <f t="shared" si="90"/>
        <v>13009.5</v>
      </c>
      <c r="AU47" s="647">
        <f t="shared" si="90"/>
        <v>13009.5</v>
      </c>
      <c r="AV47" s="647">
        <f t="shared" si="90"/>
        <v>13009.5</v>
      </c>
      <c r="AW47" s="647">
        <f t="shared" si="90"/>
        <v>13009.5</v>
      </c>
      <c r="AX47" s="647">
        <f t="shared" si="90"/>
        <v>13009.5</v>
      </c>
      <c r="AY47" s="647">
        <f t="shared" si="90"/>
        <v>13009.5</v>
      </c>
      <c r="AZ47" s="647">
        <f t="shared" si="90"/>
        <v>13659.975</v>
      </c>
      <c r="BA47" s="647">
        <f t="shared" si="90"/>
        <v>13659.975</v>
      </c>
      <c r="BB47" s="647">
        <f t="shared" si="90"/>
        <v>13659.975</v>
      </c>
      <c r="BC47" s="647">
        <f t="shared" si="90"/>
        <v>13659.975</v>
      </c>
      <c r="BD47" s="647">
        <f t="shared" si="90"/>
        <v>13659.975</v>
      </c>
      <c r="BE47" s="647">
        <f t="shared" si="90"/>
        <v>13659.975</v>
      </c>
      <c r="BF47" s="647">
        <f t="shared" si="90"/>
        <v>13659.975</v>
      </c>
      <c r="BG47" s="647">
        <f t="shared" si="90"/>
        <v>13659.975</v>
      </c>
      <c r="BH47" s="647">
        <f t="shared" si="90"/>
        <v>13659.975</v>
      </c>
      <c r="BI47" s="647">
        <f t="shared" si="90"/>
        <v>13659.975</v>
      </c>
      <c r="BJ47" s="647">
        <f t="shared" si="90"/>
        <v>13659.975</v>
      </c>
      <c r="BK47" s="647">
        <f t="shared" si="90"/>
        <v>13659.975</v>
      </c>
      <c r="BL47" s="647">
        <f t="shared" si="90"/>
        <v>14342.973750000001</v>
      </c>
      <c r="BM47" s="647">
        <f t="shared" si="90"/>
        <v>14342.973750000001</v>
      </c>
      <c r="BN47" s="647">
        <f t="shared" si="90"/>
        <v>14342.973750000001</v>
      </c>
      <c r="BO47" s="647">
        <f t="shared" si="90"/>
        <v>14342.973750000001</v>
      </c>
      <c r="BP47" s="647">
        <f t="shared" ref="BP47:BW47" si="91">BP18+BP33</f>
        <v>14342.973750000001</v>
      </c>
      <c r="BQ47" s="647">
        <f t="shared" si="91"/>
        <v>14342.973750000001</v>
      </c>
      <c r="BR47" s="647">
        <f t="shared" si="91"/>
        <v>14342.973750000001</v>
      </c>
      <c r="BS47" s="647">
        <f t="shared" si="91"/>
        <v>14342.973750000001</v>
      </c>
      <c r="BT47" s="647">
        <f t="shared" si="91"/>
        <v>14342.973750000001</v>
      </c>
      <c r="BU47" s="647">
        <f t="shared" si="91"/>
        <v>14342.973750000001</v>
      </c>
      <c r="BV47" s="647">
        <f t="shared" si="91"/>
        <v>14342.973750000001</v>
      </c>
      <c r="BW47" s="647">
        <f t="shared" si="91"/>
        <v>14342.973750000001</v>
      </c>
      <c r="BX47" s="648"/>
      <c r="BY47" s="648"/>
    </row>
    <row r="48" spans="2:77" x14ac:dyDescent="0.3">
      <c r="B48" s="516" t="s">
        <v>344</v>
      </c>
      <c r="C48" s="516" t="s">
        <v>160</v>
      </c>
      <c r="D48" s="647">
        <f t="shared" ref="D48:BO48" si="92">D19+D34</f>
        <v>0</v>
      </c>
      <c r="E48" s="647">
        <f t="shared" si="92"/>
        <v>0</v>
      </c>
      <c r="F48" s="647">
        <f t="shared" si="92"/>
        <v>0</v>
      </c>
      <c r="G48" s="647">
        <f t="shared" si="92"/>
        <v>0</v>
      </c>
      <c r="H48" s="647">
        <f t="shared" si="92"/>
        <v>0</v>
      </c>
      <c r="I48" s="647">
        <f t="shared" si="92"/>
        <v>0</v>
      </c>
      <c r="J48" s="647">
        <f t="shared" si="92"/>
        <v>0</v>
      </c>
      <c r="K48" s="647">
        <f t="shared" si="92"/>
        <v>0</v>
      </c>
      <c r="L48" s="647">
        <f t="shared" si="92"/>
        <v>0</v>
      </c>
      <c r="M48" s="647">
        <f t="shared" si="92"/>
        <v>0</v>
      </c>
      <c r="N48" s="647">
        <f t="shared" si="92"/>
        <v>0</v>
      </c>
      <c r="O48" s="647">
        <f t="shared" si="92"/>
        <v>0</v>
      </c>
      <c r="P48" s="647">
        <f t="shared" si="92"/>
        <v>0</v>
      </c>
      <c r="Q48" s="647">
        <f t="shared" si="92"/>
        <v>0</v>
      </c>
      <c r="R48" s="647">
        <f t="shared" si="92"/>
        <v>0</v>
      </c>
      <c r="S48" s="647">
        <f t="shared" si="92"/>
        <v>0</v>
      </c>
      <c r="T48" s="647">
        <f t="shared" si="92"/>
        <v>0</v>
      </c>
      <c r="U48" s="647">
        <f t="shared" si="92"/>
        <v>0</v>
      </c>
      <c r="V48" s="647">
        <f t="shared" si="92"/>
        <v>0</v>
      </c>
      <c r="W48" s="647">
        <f t="shared" si="92"/>
        <v>0</v>
      </c>
      <c r="X48" s="647">
        <f t="shared" si="92"/>
        <v>0</v>
      </c>
      <c r="Y48" s="647">
        <f t="shared" si="92"/>
        <v>0</v>
      </c>
      <c r="Z48" s="647">
        <f t="shared" si="92"/>
        <v>0</v>
      </c>
      <c r="AA48" s="647">
        <f t="shared" si="92"/>
        <v>0</v>
      </c>
      <c r="AB48" s="647">
        <f t="shared" si="92"/>
        <v>0</v>
      </c>
      <c r="AC48" s="647">
        <f t="shared" si="92"/>
        <v>0</v>
      </c>
      <c r="AD48" s="647">
        <f t="shared" si="92"/>
        <v>0</v>
      </c>
      <c r="AE48" s="647">
        <f t="shared" si="92"/>
        <v>0</v>
      </c>
      <c r="AF48" s="647">
        <f t="shared" si="92"/>
        <v>0</v>
      </c>
      <c r="AG48" s="647">
        <f t="shared" si="92"/>
        <v>0</v>
      </c>
      <c r="AH48" s="647">
        <f t="shared" si="92"/>
        <v>0</v>
      </c>
      <c r="AI48" s="647">
        <f t="shared" si="92"/>
        <v>0</v>
      </c>
      <c r="AJ48" s="647">
        <f t="shared" si="92"/>
        <v>0</v>
      </c>
      <c r="AK48" s="647">
        <f t="shared" si="92"/>
        <v>0</v>
      </c>
      <c r="AL48" s="647">
        <f t="shared" si="92"/>
        <v>0</v>
      </c>
      <c r="AM48" s="647">
        <f t="shared" si="92"/>
        <v>0</v>
      </c>
      <c r="AN48" s="647">
        <f t="shared" si="92"/>
        <v>8850</v>
      </c>
      <c r="AO48" s="647">
        <f t="shared" si="92"/>
        <v>8850</v>
      </c>
      <c r="AP48" s="647">
        <f t="shared" si="92"/>
        <v>8850</v>
      </c>
      <c r="AQ48" s="647">
        <f t="shared" si="92"/>
        <v>8850</v>
      </c>
      <c r="AR48" s="647">
        <f t="shared" si="92"/>
        <v>8850</v>
      </c>
      <c r="AS48" s="647">
        <f t="shared" si="92"/>
        <v>18683.333333333336</v>
      </c>
      <c r="AT48" s="647">
        <f t="shared" si="92"/>
        <v>18683.333333333336</v>
      </c>
      <c r="AU48" s="647">
        <f t="shared" si="92"/>
        <v>18683.333333333336</v>
      </c>
      <c r="AV48" s="647">
        <f t="shared" si="92"/>
        <v>18683.333333333336</v>
      </c>
      <c r="AW48" s="647">
        <f t="shared" si="92"/>
        <v>18683.333333333336</v>
      </c>
      <c r="AX48" s="647">
        <f t="shared" si="92"/>
        <v>18683.333333333336</v>
      </c>
      <c r="AY48" s="647">
        <f t="shared" si="92"/>
        <v>18683.333333333336</v>
      </c>
      <c r="AZ48" s="647">
        <f t="shared" si="92"/>
        <v>26009.166666666668</v>
      </c>
      <c r="BA48" s="647">
        <f t="shared" si="92"/>
        <v>26009.166666666668</v>
      </c>
      <c r="BB48" s="647">
        <f t="shared" si="92"/>
        <v>39775.833333333336</v>
      </c>
      <c r="BC48" s="647">
        <f t="shared" si="92"/>
        <v>39775.833333333336</v>
      </c>
      <c r="BD48" s="647">
        <f t="shared" si="92"/>
        <v>39775.833333333336</v>
      </c>
      <c r="BE48" s="647">
        <f t="shared" si="92"/>
        <v>39775.833333333336</v>
      </c>
      <c r="BF48" s="647">
        <f t="shared" si="92"/>
        <v>39775.833333333336</v>
      </c>
      <c r="BG48" s="647">
        <f t="shared" si="92"/>
        <v>39775.833333333336</v>
      </c>
      <c r="BH48" s="647">
        <f t="shared" si="92"/>
        <v>39775.833333333336</v>
      </c>
      <c r="BI48" s="647">
        <f t="shared" si="92"/>
        <v>39775.833333333336</v>
      </c>
      <c r="BJ48" s="647">
        <f t="shared" si="92"/>
        <v>39775.833333333336</v>
      </c>
      <c r="BK48" s="647">
        <f t="shared" si="92"/>
        <v>39775.833333333336</v>
      </c>
      <c r="BL48" s="647">
        <f t="shared" si="92"/>
        <v>41764.625</v>
      </c>
      <c r="BM48" s="647">
        <f t="shared" si="92"/>
        <v>41764.625</v>
      </c>
      <c r="BN48" s="647">
        <f t="shared" si="92"/>
        <v>41764.625</v>
      </c>
      <c r="BO48" s="647">
        <f t="shared" si="92"/>
        <v>41764.625</v>
      </c>
      <c r="BP48" s="647">
        <f t="shared" ref="BP48:BW48" si="93">BP19+BP34</f>
        <v>41764.625</v>
      </c>
      <c r="BQ48" s="647">
        <f t="shared" si="93"/>
        <v>41764.625</v>
      </c>
      <c r="BR48" s="647">
        <f t="shared" si="93"/>
        <v>41764.625</v>
      </c>
      <c r="BS48" s="647">
        <f t="shared" si="93"/>
        <v>41764.625</v>
      </c>
      <c r="BT48" s="647">
        <f t="shared" si="93"/>
        <v>41764.625</v>
      </c>
      <c r="BU48" s="647">
        <f t="shared" si="93"/>
        <v>41764.625</v>
      </c>
      <c r="BV48" s="647">
        <f t="shared" si="93"/>
        <v>41764.625</v>
      </c>
      <c r="BW48" s="647">
        <f t="shared" si="93"/>
        <v>41764.625</v>
      </c>
      <c r="BX48" s="648"/>
      <c r="BY48" s="648"/>
    </row>
    <row r="49" spans="2:77" x14ac:dyDescent="0.3">
      <c r="B49" s="516" t="s">
        <v>345</v>
      </c>
      <c r="C49" s="516" t="s">
        <v>160</v>
      </c>
      <c r="D49" s="647">
        <f t="shared" ref="D49:BO49" si="94">D20+D35</f>
        <v>0</v>
      </c>
      <c r="E49" s="647">
        <f t="shared" si="94"/>
        <v>0</v>
      </c>
      <c r="F49" s="647">
        <f t="shared" si="94"/>
        <v>0</v>
      </c>
      <c r="G49" s="647">
        <f t="shared" si="94"/>
        <v>0</v>
      </c>
      <c r="H49" s="647">
        <f t="shared" si="94"/>
        <v>0</v>
      </c>
      <c r="I49" s="647">
        <f t="shared" si="94"/>
        <v>0</v>
      </c>
      <c r="J49" s="647">
        <f t="shared" si="94"/>
        <v>0</v>
      </c>
      <c r="K49" s="647">
        <f t="shared" si="94"/>
        <v>0</v>
      </c>
      <c r="L49" s="647">
        <f t="shared" si="94"/>
        <v>0</v>
      </c>
      <c r="M49" s="647">
        <f t="shared" si="94"/>
        <v>0</v>
      </c>
      <c r="N49" s="647">
        <f t="shared" si="94"/>
        <v>0</v>
      </c>
      <c r="O49" s="647">
        <f t="shared" si="94"/>
        <v>0</v>
      </c>
      <c r="P49" s="647">
        <f t="shared" si="94"/>
        <v>0</v>
      </c>
      <c r="Q49" s="647">
        <f t="shared" si="94"/>
        <v>0</v>
      </c>
      <c r="R49" s="647">
        <f t="shared" si="94"/>
        <v>0</v>
      </c>
      <c r="S49" s="647">
        <f t="shared" si="94"/>
        <v>0</v>
      </c>
      <c r="T49" s="647">
        <f t="shared" si="94"/>
        <v>0</v>
      </c>
      <c r="U49" s="647">
        <f t="shared" si="94"/>
        <v>0</v>
      </c>
      <c r="V49" s="647">
        <f t="shared" si="94"/>
        <v>0</v>
      </c>
      <c r="W49" s="647">
        <f t="shared" si="94"/>
        <v>0</v>
      </c>
      <c r="X49" s="647">
        <f t="shared" si="94"/>
        <v>0</v>
      </c>
      <c r="Y49" s="647">
        <f t="shared" si="94"/>
        <v>0</v>
      </c>
      <c r="Z49" s="647">
        <f t="shared" si="94"/>
        <v>0</v>
      </c>
      <c r="AA49" s="647">
        <f t="shared" si="94"/>
        <v>0</v>
      </c>
      <c r="AB49" s="647">
        <f t="shared" si="94"/>
        <v>0</v>
      </c>
      <c r="AC49" s="647">
        <f t="shared" si="94"/>
        <v>4425</v>
      </c>
      <c r="AD49" s="647">
        <f t="shared" si="94"/>
        <v>4425</v>
      </c>
      <c r="AE49" s="647">
        <f t="shared" si="94"/>
        <v>4425</v>
      </c>
      <c r="AF49" s="647">
        <f t="shared" si="94"/>
        <v>4425</v>
      </c>
      <c r="AG49" s="647">
        <f t="shared" si="94"/>
        <v>4425</v>
      </c>
      <c r="AH49" s="647">
        <f t="shared" si="94"/>
        <v>4425</v>
      </c>
      <c r="AI49" s="647">
        <f t="shared" si="94"/>
        <v>4425</v>
      </c>
      <c r="AJ49" s="647">
        <f t="shared" si="94"/>
        <v>4425</v>
      </c>
      <c r="AK49" s="647">
        <f t="shared" si="94"/>
        <v>4425</v>
      </c>
      <c r="AL49" s="647">
        <f t="shared" si="94"/>
        <v>4425</v>
      </c>
      <c r="AM49" s="647">
        <f t="shared" si="94"/>
        <v>4425</v>
      </c>
      <c r="AN49" s="647">
        <f t="shared" si="94"/>
        <v>4646.25</v>
      </c>
      <c r="AO49" s="647">
        <f t="shared" si="94"/>
        <v>4646.25</v>
      </c>
      <c r="AP49" s="647">
        <f t="shared" si="94"/>
        <v>4646.25</v>
      </c>
      <c r="AQ49" s="647">
        <f t="shared" si="94"/>
        <v>4646.25</v>
      </c>
      <c r="AR49" s="647">
        <f t="shared" si="94"/>
        <v>4646.25</v>
      </c>
      <c r="AS49" s="647">
        <f t="shared" si="94"/>
        <v>4646.25</v>
      </c>
      <c r="AT49" s="647">
        <f t="shared" si="94"/>
        <v>4646.25</v>
      </c>
      <c r="AU49" s="647">
        <f t="shared" si="94"/>
        <v>4646.25</v>
      </c>
      <c r="AV49" s="647">
        <f t="shared" si="94"/>
        <v>4646.25</v>
      </c>
      <c r="AW49" s="647">
        <f t="shared" si="94"/>
        <v>4646.25</v>
      </c>
      <c r="AX49" s="647">
        <f t="shared" si="94"/>
        <v>4646.25</v>
      </c>
      <c r="AY49" s="647">
        <f t="shared" si="94"/>
        <v>4646.25</v>
      </c>
      <c r="AZ49" s="647">
        <f t="shared" si="94"/>
        <v>4878.5625</v>
      </c>
      <c r="BA49" s="647">
        <f t="shared" si="94"/>
        <v>4878.5625</v>
      </c>
      <c r="BB49" s="647">
        <f t="shared" si="94"/>
        <v>4878.5625</v>
      </c>
      <c r="BC49" s="647">
        <f t="shared" si="94"/>
        <v>4878.5625</v>
      </c>
      <c r="BD49" s="647">
        <f t="shared" si="94"/>
        <v>4878.5625</v>
      </c>
      <c r="BE49" s="647">
        <f t="shared" si="94"/>
        <v>4878.5625</v>
      </c>
      <c r="BF49" s="647">
        <f t="shared" si="94"/>
        <v>4878.5625</v>
      </c>
      <c r="BG49" s="647">
        <f t="shared" si="94"/>
        <v>4878.5625</v>
      </c>
      <c r="BH49" s="647">
        <f t="shared" si="94"/>
        <v>4878.5625</v>
      </c>
      <c r="BI49" s="647">
        <f t="shared" si="94"/>
        <v>4878.5625</v>
      </c>
      <c r="BJ49" s="647">
        <f t="shared" si="94"/>
        <v>4878.5625</v>
      </c>
      <c r="BK49" s="647">
        <f t="shared" si="94"/>
        <v>4878.5625</v>
      </c>
      <c r="BL49" s="647">
        <f t="shared" si="94"/>
        <v>5122.4906250000004</v>
      </c>
      <c r="BM49" s="647">
        <f t="shared" si="94"/>
        <v>5122.4906250000004</v>
      </c>
      <c r="BN49" s="647">
        <f t="shared" si="94"/>
        <v>5122.4906250000004</v>
      </c>
      <c r="BO49" s="647">
        <f t="shared" si="94"/>
        <v>5122.4906250000004</v>
      </c>
      <c r="BP49" s="647">
        <f t="shared" ref="BP49:BW49" si="95">BP20+BP35</f>
        <v>5122.4906250000004</v>
      </c>
      <c r="BQ49" s="647">
        <f t="shared" si="95"/>
        <v>5122.4906250000004</v>
      </c>
      <c r="BR49" s="647">
        <f t="shared" si="95"/>
        <v>5122.4906250000004</v>
      </c>
      <c r="BS49" s="647">
        <f t="shared" si="95"/>
        <v>5122.4906250000004</v>
      </c>
      <c r="BT49" s="647">
        <f t="shared" si="95"/>
        <v>5122.4906250000004</v>
      </c>
      <c r="BU49" s="647">
        <f t="shared" si="95"/>
        <v>5122.4906250000004</v>
      </c>
      <c r="BV49" s="647">
        <f t="shared" si="95"/>
        <v>5122.4906250000004</v>
      </c>
      <c r="BW49" s="647">
        <f t="shared" si="95"/>
        <v>5122.4906250000004</v>
      </c>
      <c r="BX49" s="648"/>
      <c r="BY49" s="648"/>
    </row>
    <row r="50" spans="2:77" x14ac:dyDescent="0.3">
      <c r="B50" s="649" t="s">
        <v>346</v>
      </c>
      <c r="C50" s="650"/>
      <c r="D50" s="651">
        <f>SUM(D39:D49)</f>
        <v>45528.333333333328</v>
      </c>
      <c r="E50" s="651">
        <f t="shared" ref="E50:BP50" si="96">SUM(E39:E49)</f>
        <v>45528.333333333328</v>
      </c>
      <c r="F50" s="651">
        <f t="shared" si="96"/>
        <v>45528.333333333328</v>
      </c>
      <c r="G50" s="651">
        <f t="shared" si="96"/>
        <v>53005.057471264365</v>
      </c>
      <c r="H50" s="651">
        <f t="shared" si="96"/>
        <v>55853.333333333328</v>
      </c>
      <c r="I50" s="651">
        <f t="shared" si="96"/>
        <v>56101.609195402292</v>
      </c>
      <c r="J50" s="651">
        <f t="shared" si="96"/>
        <v>55601.111111111109</v>
      </c>
      <c r="K50" s="651">
        <f t="shared" si="96"/>
        <v>53306.666666666664</v>
      </c>
      <c r="L50" s="651">
        <f t="shared" si="96"/>
        <v>57384.367816091952</v>
      </c>
      <c r="M50" s="651">
        <f t="shared" si="96"/>
        <v>60048.888888888883</v>
      </c>
      <c r="N50" s="651">
        <f t="shared" si="96"/>
        <v>63719.999999999993</v>
      </c>
      <c r="O50" s="651">
        <f t="shared" si="96"/>
        <v>63719.999999999993</v>
      </c>
      <c r="P50" s="651">
        <f t="shared" si="96"/>
        <v>66473.333333333328</v>
      </c>
      <c r="Q50" s="651">
        <f t="shared" si="96"/>
        <v>76088.148148148146</v>
      </c>
      <c r="R50" s="651">
        <f t="shared" si="96"/>
        <v>77290</v>
      </c>
      <c r="S50" s="651">
        <f t="shared" si="96"/>
        <v>89090</v>
      </c>
      <c r="T50" s="651">
        <f t="shared" si="96"/>
        <v>89090</v>
      </c>
      <c r="U50" s="651">
        <f t="shared" si="96"/>
        <v>89090</v>
      </c>
      <c r="V50" s="651">
        <f t="shared" si="96"/>
        <v>95481.666666666657</v>
      </c>
      <c r="W50" s="651">
        <f t="shared" si="96"/>
        <v>98923.333333333343</v>
      </c>
      <c r="X50" s="651">
        <f t="shared" si="96"/>
        <v>98923.333333333343</v>
      </c>
      <c r="Y50" s="651">
        <f t="shared" si="96"/>
        <v>98923.333333333343</v>
      </c>
      <c r="Z50" s="651">
        <f t="shared" si="96"/>
        <v>99906.666666666672</v>
      </c>
      <c r="AA50" s="651">
        <f t="shared" si="96"/>
        <v>99906.666666666672</v>
      </c>
      <c r="AB50" s="651">
        <f t="shared" si="96"/>
        <v>120094.5</v>
      </c>
      <c r="AC50" s="651">
        <f t="shared" si="96"/>
        <v>133566.16666666669</v>
      </c>
      <c r="AD50" s="651">
        <f t="shared" si="96"/>
        <v>233374.5</v>
      </c>
      <c r="AE50" s="651">
        <f t="shared" si="96"/>
        <v>243207.83333333337</v>
      </c>
      <c r="AF50" s="651">
        <f t="shared" si="96"/>
        <v>243207.83333333337</v>
      </c>
      <c r="AG50" s="651">
        <f t="shared" si="96"/>
        <v>255499.5</v>
      </c>
      <c r="AH50" s="651">
        <f t="shared" si="96"/>
        <v>262874.5</v>
      </c>
      <c r="AI50" s="651">
        <f t="shared" si="96"/>
        <v>262874.5</v>
      </c>
      <c r="AJ50" s="651">
        <f t="shared" si="96"/>
        <v>262874.5</v>
      </c>
      <c r="AK50" s="651">
        <f t="shared" si="96"/>
        <v>262874.5</v>
      </c>
      <c r="AL50" s="651">
        <f t="shared" si="96"/>
        <v>262874.5</v>
      </c>
      <c r="AM50" s="651">
        <f t="shared" si="96"/>
        <v>262874.5</v>
      </c>
      <c r="AN50" s="651">
        <f t="shared" si="96"/>
        <v>284868.22499999998</v>
      </c>
      <c r="AO50" s="651">
        <f t="shared" si="96"/>
        <v>284868.22499999998</v>
      </c>
      <c r="AP50" s="651">
        <f t="shared" si="96"/>
        <v>291751.55833333335</v>
      </c>
      <c r="AQ50" s="651">
        <f t="shared" si="96"/>
        <v>291751.55833333335</v>
      </c>
      <c r="AR50" s="651">
        <f t="shared" si="96"/>
        <v>291751.55833333335</v>
      </c>
      <c r="AS50" s="651">
        <f t="shared" si="96"/>
        <v>301584.89166666666</v>
      </c>
      <c r="AT50" s="651">
        <f t="shared" si="96"/>
        <v>301584.89166666666</v>
      </c>
      <c r="AU50" s="651">
        <f t="shared" si="96"/>
        <v>301584.89166666666</v>
      </c>
      <c r="AV50" s="651">
        <f t="shared" si="96"/>
        <v>301584.89166666666</v>
      </c>
      <c r="AW50" s="651">
        <f t="shared" si="96"/>
        <v>301584.89166666666</v>
      </c>
      <c r="AX50" s="651">
        <f t="shared" si="96"/>
        <v>301584.89166666666</v>
      </c>
      <c r="AY50" s="651">
        <f t="shared" si="96"/>
        <v>301584.89166666666</v>
      </c>
      <c r="AZ50" s="651">
        <f t="shared" si="96"/>
        <v>323055.80291666667</v>
      </c>
      <c r="BA50" s="651">
        <f t="shared" si="96"/>
        <v>323055.80291666667</v>
      </c>
      <c r="BB50" s="651">
        <f t="shared" si="96"/>
        <v>343705.80291666667</v>
      </c>
      <c r="BC50" s="651">
        <f t="shared" si="96"/>
        <v>343705.80291666667</v>
      </c>
      <c r="BD50" s="651">
        <f t="shared" si="96"/>
        <v>343705.80291666667</v>
      </c>
      <c r="BE50" s="651">
        <f t="shared" si="96"/>
        <v>343705.80291666667</v>
      </c>
      <c r="BF50" s="651">
        <f t="shared" si="96"/>
        <v>343705.80291666667</v>
      </c>
      <c r="BG50" s="651">
        <f t="shared" si="96"/>
        <v>343705.80291666667</v>
      </c>
      <c r="BH50" s="651">
        <f t="shared" si="96"/>
        <v>343705.80291666667</v>
      </c>
      <c r="BI50" s="651">
        <f t="shared" si="96"/>
        <v>343705.80291666667</v>
      </c>
      <c r="BJ50" s="651">
        <f t="shared" si="96"/>
        <v>343705.80291666667</v>
      </c>
      <c r="BK50" s="651">
        <f t="shared" si="96"/>
        <v>343705.80291666667</v>
      </c>
      <c r="BL50" s="651">
        <f t="shared" si="96"/>
        <v>360891.0930625</v>
      </c>
      <c r="BM50" s="651">
        <f t="shared" si="96"/>
        <v>360891.0930625</v>
      </c>
      <c r="BN50" s="651">
        <f t="shared" si="96"/>
        <v>360891.0930625</v>
      </c>
      <c r="BO50" s="651">
        <f t="shared" si="96"/>
        <v>360891.0930625</v>
      </c>
      <c r="BP50" s="651">
        <f t="shared" si="96"/>
        <v>360891.0930625</v>
      </c>
      <c r="BQ50" s="651">
        <f t="shared" ref="BQ50:BW50" si="97">SUM(BQ39:BQ49)</f>
        <v>360891.0930625</v>
      </c>
      <c r="BR50" s="651">
        <f t="shared" si="97"/>
        <v>360891.0930625</v>
      </c>
      <c r="BS50" s="651">
        <f t="shared" si="97"/>
        <v>360891.0930625</v>
      </c>
      <c r="BT50" s="651">
        <f t="shared" si="97"/>
        <v>360891.0930625</v>
      </c>
      <c r="BU50" s="651">
        <f t="shared" si="97"/>
        <v>360891.0930625</v>
      </c>
      <c r="BV50" s="651">
        <f t="shared" si="97"/>
        <v>360891.0930625</v>
      </c>
      <c r="BW50" s="651">
        <f t="shared" si="97"/>
        <v>360891.0930625</v>
      </c>
      <c r="BX50" s="648"/>
      <c r="BY50" s="648"/>
    </row>
    <row r="51" spans="2:77" hidden="1" outlineLevel="1" x14ac:dyDescent="0.3">
      <c r="B51" s="652" t="s">
        <v>15</v>
      </c>
      <c r="C51" s="652">
        <f>SUM(D51:BW51)</f>
        <v>0</v>
      </c>
      <c r="D51" s="652">
        <f>D50-D36-D21</f>
        <v>0</v>
      </c>
      <c r="E51" s="652">
        <f t="shared" ref="E51:BP51" si="98">E50-E36-E21</f>
        <v>0</v>
      </c>
      <c r="F51" s="652">
        <f t="shared" si="98"/>
        <v>0</v>
      </c>
      <c r="G51" s="652">
        <f t="shared" si="98"/>
        <v>0</v>
      </c>
      <c r="H51" s="652">
        <f t="shared" si="98"/>
        <v>0</v>
      </c>
      <c r="I51" s="652">
        <f t="shared" si="98"/>
        <v>0</v>
      </c>
      <c r="J51" s="652">
        <f t="shared" si="98"/>
        <v>0</v>
      </c>
      <c r="K51" s="652">
        <f t="shared" si="98"/>
        <v>0</v>
      </c>
      <c r="L51" s="652">
        <f t="shared" si="98"/>
        <v>0</v>
      </c>
      <c r="M51" s="652">
        <f t="shared" si="98"/>
        <v>0</v>
      </c>
      <c r="N51" s="652">
        <f t="shared" si="98"/>
        <v>0</v>
      </c>
      <c r="O51" s="652">
        <f t="shared" si="98"/>
        <v>0</v>
      </c>
      <c r="P51" s="652">
        <f t="shared" si="98"/>
        <v>0</v>
      </c>
      <c r="Q51" s="652">
        <f t="shared" si="98"/>
        <v>0</v>
      </c>
      <c r="R51" s="652">
        <f t="shared" si="98"/>
        <v>0</v>
      </c>
      <c r="S51" s="652">
        <f t="shared" si="98"/>
        <v>0</v>
      </c>
      <c r="T51" s="652">
        <f t="shared" si="98"/>
        <v>0</v>
      </c>
      <c r="U51" s="652">
        <f t="shared" si="98"/>
        <v>0</v>
      </c>
      <c r="V51" s="652">
        <f t="shared" si="98"/>
        <v>0</v>
      </c>
      <c r="W51" s="652">
        <f t="shared" si="98"/>
        <v>0</v>
      </c>
      <c r="X51" s="652">
        <f t="shared" si="98"/>
        <v>0</v>
      </c>
      <c r="Y51" s="652">
        <f t="shared" si="98"/>
        <v>0</v>
      </c>
      <c r="Z51" s="652">
        <f t="shared" si="98"/>
        <v>0</v>
      </c>
      <c r="AA51" s="652">
        <f t="shared" si="98"/>
        <v>0</v>
      </c>
      <c r="AB51" s="652">
        <f t="shared" si="98"/>
        <v>0</v>
      </c>
      <c r="AC51" s="652">
        <f t="shared" si="98"/>
        <v>0</v>
      </c>
      <c r="AD51" s="652">
        <f t="shared" si="98"/>
        <v>0</v>
      </c>
      <c r="AE51" s="652">
        <f t="shared" si="98"/>
        <v>0</v>
      </c>
      <c r="AF51" s="652">
        <f t="shared" si="98"/>
        <v>0</v>
      </c>
      <c r="AG51" s="652">
        <f t="shared" si="98"/>
        <v>0</v>
      </c>
      <c r="AH51" s="652">
        <f t="shared" si="98"/>
        <v>0</v>
      </c>
      <c r="AI51" s="652">
        <f t="shared" si="98"/>
        <v>0</v>
      </c>
      <c r="AJ51" s="652">
        <f t="shared" si="98"/>
        <v>0</v>
      </c>
      <c r="AK51" s="652">
        <f t="shared" si="98"/>
        <v>0</v>
      </c>
      <c r="AL51" s="652">
        <f t="shared" si="98"/>
        <v>0</v>
      </c>
      <c r="AM51" s="652">
        <f t="shared" si="98"/>
        <v>0</v>
      </c>
      <c r="AN51" s="652">
        <f t="shared" si="98"/>
        <v>0</v>
      </c>
      <c r="AO51" s="652">
        <f t="shared" si="98"/>
        <v>0</v>
      </c>
      <c r="AP51" s="652">
        <f t="shared" si="98"/>
        <v>0</v>
      </c>
      <c r="AQ51" s="652">
        <f t="shared" si="98"/>
        <v>0</v>
      </c>
      <c r="AR51" s="652">
        <f t="shared" si="98"/>
        <v>0</v>
      </c>
      <c r="AS51" s="652">
        <f t="shared" si="98"/>
        <v>0</v>
      </c>
      <c r="AT51" s="652">
        <f t="shared" si="98"/>
        <v>0</v>
      </c>
      <c r="AU51" s="652">
        <f t="shared" si="98"/>
        <v>0</v>
      </c>
      <c r="AV51" s="652">
        <f t="shared" si="98"/>
        <v>0</v>
      </c>
      <c r="AW51" s="652">
        <f t="shared" si="98"/>
        <v>0</v>
      </c>
      <c r="AX51" s="652">
        <f t="shared" si="98"/>
        <v>0</v>
      </c>
      <c r="AY51" s="652">
        <f t="shared" si="98"/>
        <v>0</v>
      </c>
      <c r="AZ51" s="652">
        <f t="shared" si="98"/>
        <v>0</v>
      </c>
      <c r="BA51" s="652">
        <f t="shared" si="98"/>
        <v>0</v>
      </c>
      <c r="BB51" s="652">
        <f t="shared" si="98"/>
        <v>0</v>
      </c>
      <c r="BC51" s="652">
        <f t="shared" si="98"/>
        <v>0</v>
      </c>
      <c r="BD51" s="652">
        <f t="shared" si="98"/>
        <v>0</v>
      </c>
      <c r="BE51" s="652">
        <f t="shared" si="98"/>
        <v>0</v>
      </c>
      <c r="BF51" s="652">
        <f t="shared" si="98"/>
        <v>0</v>
      </c>
      <c r="BG51" s="652">
        <f t="shared" si="98"/>
        <v>0</v>
      </c>
      <c r="BH51" s="652">
        <f t="shared" si="98"/>
        <v>0</v>
      </c>
      <c r="BI51" s="652">
        <f t="shared" si="98"/>
        <v>0</v>
      </c>
      <c r="BJ51" s="652">
        <f t="shared" si="98"/>
        <v>0</v>
      </c>
      <c r="BK51" s="652">
        <f t="shared" si="98"/>
        <v>0</v>
      </c>
      <c r="BL51" s="652">
        <f t="shared" si="98"/>
        <v>0</v>
      </c>
      <c r="BM51" s="652">
        <f t="shared" si="98"/>
        <v>0</v>
      </c>
      <c r="BN51" s="652">
        <f t="shared" si="98"/>
        <v>0</v>
      </c>
      <c r="BO51" s="652">
        <f t="shared" si="98"/>
        <v>0</v>
      </c>
      <c r="BP51" s="652">
        <f t="shared" si="98"/>
        <v>0</v>
      </c>
      <c r="BQ51" s="652">
        <f t="shared" ref="BQ51:BW51" si="99">BQ50-BQ36-BQ21</f>
        <v>0</v>
      </c>
      <c r="BR51" s="652">
        <f t="shared" si="99"/>
        <v>0</v>
      </c>
      <c r="BS51" s="652">
        <f t="shared" si="99"/>
        <v>0</v>
      </c>
      <c r="BT51" s="652">
        <f t="shared" si="99"/>
        <v>0</v>
      </c>
      <c r="BU51" s="652">
        <f t="shared" si="99"/>
        <v>0</v>
      </c>
      <c r="BV51" s="652">
        <f t="shared" si="99"/>
        <v>0</v>
      </c>
      <c r="BW51" s="652">
        <f t="shared" si="99"/>
        <v>0</v>
      </c>
      <c r="BX51" s="648"/>
      <c r="BY51" s="648"/>
    </row>
    <row r="52" spans="2:77" collapsed="1" x14ac:dyDescent="0.3">
      <c r="B52" s="516"/>
      <c r="C52" s="516"/>
      <c r="D52" s="516"/>
      <c r="E52" s="516"/>
      <c r="F52" s="516"/>
      <c r="G52" s="648"/>
      <c r="H52" s="648"/>
      <c r="I52" s="648"/>
      <c r="J52" s="648"/>
      <c r="K52" s="648"/>
      <c r="L52" s="648"/>
      <c r="M52" s="648"/>
      <c r="N52" s="648"/>
      <c r="O52" s="648"/>
      <c r="P52" s="648"/>
      <c r="Q52" s="648"/>
      <c r="R52" s="648"/>
      <c r="S52" s="648"/>
      <c r="T52" s="648"/>
      <c r="U52" s="648"/>
      <c r="V52" s="648"/>
      <c r="W52" s="648"/>
      <c r="X52" s="648"/>
      <c r="Y52" s="648"/>
      <c r="Z52" s="648"/>
      <c r="AA52" s="648"/>
      <c r="AB52" s="648"/>
      <c r="AC52" s="648"/>
      <c r="AD52" s="648"/>
      <c r="AE52" s="648"/>
      <c r="AF52" s="648"/>
      <c r="AG52" s="648"/>
      <c r="AH52" s="648"/>
      <c r="AI52" s="648"/>
      <c r="AJ52" s="648"/>
      <c r="AK52" s="648"/>
      <c r="AL52" s="648"/>
      <c r="AM52" s="648"/>
      <c r="AN52" s="648"/>
      <c r="AO52" s="648"/>
      <c r="AP52" s="648"/>
      <c r="AQ52" s="648"/>
      <c r="AR52" s="648"/>
      <c r="AS52" s="648"/>
      <c r="AT52" s="648"/>
      <c r="AU52" s="648"/>
      <c r="AV52" s="648"/>
      <c r="AW52" s="648"/>
      <c r="AX52" s="648"/>
      <c r="AY52" s="648"/>
      <c r="AZ52" s="648"/>
      <c r="BA52" s="648"/>
      <c r="BB52" s="648"/>
      <c r="BC52" s="648"/>
      <c r="BD52" s="648"/>
      <c r="BE52" s="648"/>
      <c r="BF52" s="648"/>
      <c r="BG52" s="648"/>
      <c r="BH52" s="648"/>
      <c r="BI52" s="648"/>
      <c r="BJ52" s="648"/>
      <c r="BK52" s="648"/>
      <c r="BL52" s="648"/>
      <c r="BM52" s="648"/>
      <c r="BN52" s="648"/>
      <c r="BO52" s="648"/>
      <c r="BP52" s="648"/>
      <c r="BQ52" s="648"/>
      <c r="BR52" s="648"/>
      <c r="BS52" s="648"/>
      <c r="BT52" s="648"/>
      <c r="BU52" s="648"/>
      <c r="BV52" s="648"/>
      <c r="BW52" s="648"/>
      <c r="BX52" s="648"/>
      <c r="BY52" s="648"/>
    </row>
    <row r="53" spans="2:77" x14ac:dyDescent="0.3">
      <c r="B53" s="516"/>
      <c r="C53" s="516"/>
      <c r="D53" s="516"/>
      <c r="E53" s="516"/>
      <c r="F53" s="516"/>
      <c r="G53" s="648"/>
      <c r="H53" s="648"/>
      <c r="I53" s="648"/>
      <c r="J53" s="648"/>
      <c r="K53" s="648"/>
      <c r="L53" s="648"/>
      <c r="M53" s="648"/>
      <c r="N53" s="648"/>
      <c r="O53" s="648"/>
      <c r="P53" s="648"/>
      <c r="Q53" s="648"/>
      <c r="R53" s="648"/>
      <c r="S53" s="648"/>
      <c r="T53" s="648"/>
      <c r="U53" s="648"/>
      <c r="V53" s="648"/>
      <c r="W53" s="648"/>
      <c r="X53" s="648"/>
      <c r="Y53" s="648"/>
      <c r="Z53" s="648"/>
      <c r="AA53" s="648"/>
      <c r="AB53" s="648"/>
      <c r="AC53" s="648"/>
      <c r="AD53" s="648"/>
      <c r="AE53" s="648"/>
      <c r="AF53" s="648"/>
      <c r="AG53" s="648"/>
      <c r="AH53" s="648"/>
      <c r="AI53" s="648"/>
      <c r="AJ53" s="648"/>
      <c r="AK53" s="648"/>
      <c r="AL53" s="648"/>
      <c r="AM53" s="648"/>
      <c r="AN53" s="648"/>
      <c r="AO53" s="648"/>
      <c r="AP53" s="648"/>
      <c r="AQ53" s="648"/>
      <c r="AR53" s="648"/>
      <c r="AS53" s="648"/>
      <c r="AT53" s="648"/>
      <c r="AU53" s="648"/>
      <c r="AV53" s="648"/>
      <c r="AW53" s="648"/>
      <c r="AX53" s="648"/>
      <c r="AY53" s="648"/>
      <c r="AZ53" s="648"/>
      <c r="BA53" s="648"/>
      <c r="BB53" s="648"/>
      <c r="BC53" s="648"/>
      <c r="BD53" s="648"/>
      <c r="BE53" s="648"/>
      <c r="BF53" s="648"/>
      <c r="BG53" s="648"/>
      <c r="BH53" s="648"/>
      <c r="BI53" s="648"/>
      <c r="BJ53" s="648"/>
      <c r="BK53" s="648"/>
      <c r="BL53" s="648"/>
      <c r="BM53" s="648"/>
      <c r="BN53" s="648"/>
      <c r="BO53" s="648"/>
      <c r="BP53" s="648"/>
      <c r="BQ53" s="648"/>
      <c r="BR53" s="648"/>
      <c r="BS53" s="648"/>
      <c r="BT53" s="648"/>
      <c r="BU53" s="648"/>
      <c r="BV53" s="648"/>
      <c r="BW53" s="648"/>
      <c r="BX53" s="648"/>
      <c r="BY53" s="648"/>
    </row>
    <row r="54" spans="2:77" ht="13.5" thickBot="1" x14ac:dyDescent="0.35">
      <c r="B54" s="653" t="s">
        <v>349</v>
      </c>
      <c r="C54" s="653"/>
      <c r="D54" s="653"/>
      <c r="E54" s="653"/>
      <c r="F54" s="653"/>
      <c r="G54" s="653"/>
      <c r="H54" s="653"/>
      <c r="I54" s="653"/>
      <c r="J54" s="653"/>
      <c r="K54" s="653"/>
      <c r="L54" s="653"/>
      <c r="M54" s="653"/>
      <c r="N54" s="653"/>
      <c r="O54" s="653"/>
      <c r="P54" s="653"/>
      <c r="Q54" s="653"/>
      <c r="R54" s="653"/>
      <c r="S54" s="653"/>
      <c r="T54" s="653"/>
      <c r="U54" s="653"/>
      <c r="V54" s="653"/>
      <c r="W54" s="653"/>
      <c r="X54" s="653"/>
      <c r="Y54" s="653"/>
      <c r="Z54" s="653"/>
      <c r="AA54" s="653"/>
      <c r="AB54" s="653"/>
      <c r="AC54" s="653"/>
      <c r="AD54" s="653"/>
      <c r="AE54" s="653"/>
      <c r="AF54" s="653"/>
      <c r="AG54" s="653"/>
      <c r="AH54" s="653"/>
      <c r="AI54" s="653"/>
      <c r="AJ54" s="653"/>
      <c r="AK54" s="653"/>
      <c r="AL54" s="653"/>
      <c r="AM54" s="653"/>
      <c r="AN54" s="653"/>
      <c r="AO54" s="653"/>
      <c r="AP54" s="653"/>
      <c r="AQ54" s="653"/>
      <c r="AR54" s="653"/>
      <c r="AS54" s="653"/>
      <c r="AT54" s="653"/>
      <c r="AU54" s="653"/>
      <c r="AV54" s="653"/>
      <c r="AW54" s="653"/>
      <c r="AX54" s="653"/>
      <c r="AY54" s="653"/>
      <c r="AZ54" s="653"/>
      <c r="BA54" s="653"/>
      <c r="BB54" s="653"/>
      <c r="BC54" s="653"/>
      <c r="BD54" s="653"/>
      <c r="BE54" s="653"/>
      <c r="BF54" s="653"/>
      <c r="BG54" s="653"/>
      <c r="BH54" s="653"/>
      <c r="BI54" s="653"/>
      <c r="BJ54" s="653"/>
      <c r="BK54" s="653"/>
      <c r="BL54" s="653"/>
      <c r="BM54" s="653"/>
      <c r="BN54" s="653"/>
      <c r="BO54" s="653"/>
      <c r="BP54" s="653"/>
      <c r="BQ54" s="653"/>
      <c r="BR54" s="653"/>
      <c r="BS54" s="653"/>
      <c r="BT54" s="653"/>
      <c r="BU54" s="653"/>
      <c r="BV54" s="653"/>
      <c r="BW54" s="653"/>
      <c r="BX54" s="648"/>
      <c r="BY54" s="648"/>
    </row>
    <row r="55" spans="2:77" x14ac:dyDescent="0.3">
      <c r="B55" s="516" t="s">
        <v>337</v>
      </c>
      <c r="C55" s="516" t="s">
        <v>338</v>
      </c>
      <c r="D55" s="656">
        <f>SUMIFS('Headcount Input'!$E:$E,'Headcount Input'!$B:$B,$B55,'Headcount Input'!Q:Q,"&gt;"&amp;0)</f>
        <v>0</v>
      </c>
      <c r="E55" s="656">
        <f>SUMIFS('Headcount Input'!$E:$E,'Headcount Input'!$B:$B,$B55,'Headcount Input'!R:R,"&gt;"&amp;0)</f>
        <v>0</v>
      </c>
      <c r="F55" s="656">
        <f>SUMIFS('Headcount Input'!$E:$E,'Headcount Input'!$B:$B,$B55,'Headcount Input'!S:S,"&gt;"&amp;0)</f>
        <v>0</v>
      </c>
      <c r="G55" s="656">
        <f>SUMIFS('Headcount Input'!$E:$E,'Headcount Input'!$B:$B,$B55,'Headcount Input'!T:T,"&gt;"&amp;0)</f>
        <v>0</v>
      </c>
      <c r="H55" s="656">
        <f>SUMIFS('Headcount Input'!$E:$E,'Headcount Input'!$B:$B,$B55,'Headcount Input'!U:U,"&gt;"&amp;0)</f>
        <v>0</v>
      </c>
      <c r="I55" s="656">
        <f>SUMIFS('Headcount Input'!$E:$E,'Headcount Input'!$B:$B,$B55,'Headcount Input'!V:V,"&gt;"&amp;0)</f>
        <v>0</v>
      </c>
      <c r="J55" s="656">
        <f>SUMIFS('Headcount Input'!$E:$E,'Headcount Input'!$B:$B,$B55,'Headcount Input'!W:W,"&gt;"&amp;0)</f>
        <v>0</v>
      </c>
      <c r="K55" s="656">
        <f>SUMIFS('Headcount Input'!$E:$E,'Headcount Input'!$B:$B,$B55,'Headcount Input'!X:X,"&gt;"&amp;0)</f>
        <v>1</v>
      </c>
      <c r="L55" s="656">
        <f>SUMIFS('Headcount Input'!$E:$E,'Headcount Input'!$B:$B,$B55,'Headcount Input'!Y:Y,"&gt;"&amp;0)</f>
        <v>1</v>
      </c>
      <c r="M55" s="656">
        <f>SUMIFS('Headcount Input'!$E:$E,'Headcount Input'!$B:$B,$B55,'Headcount Input'!Z:Z,"&gt;"&amp;0)</f>
        <v>1</v>
      </c>
      <c r="N55" s="656">
        <f>SUMIFS('Headcount Input'!$E:$E,'Headcount Input'!$B:$B,$B55,'Headcount Input'!AA:AA,"&gt;"&amp;0)</f>
        <v>1</v>
      </c>
      <c r="O55" s="656">
        <f>SUMIFS('Headcount Input'!$E:$E,'Headcount Input'!$B:$B,$B55,'Headcount Input'!AB:AB,"&gt;"&amp;0)</f>
        <v>1</v>
      </c>
      <c r="P55" s="656">
        <f>SUMIFS('Headcount Input'!$E:$E,'Headcount Input'!$B:$B,$B55,'Headcount Input'!AC:AC,"&gt;"&amp;0)</f>
        <v>1</v>
      </c>
      <c r="Q55" s="656">
        <f>SUMIFS('Headcount Input'!$E:$E,'Headcount Input'!$B:$B,$B55,'Headcount Input'!AD:AD,"&gt;"&amp;0)</f>
        <v>1</v>
      </c>
      <c r="R55" s="656">
        <f>SUMIFS('Headcount Input'!$E:$E,'Headcount Input'!$B:$B,$B55,'Headcount Input'!AE:AE,"&gt;"&amp;0)</f>
        <v>1</v>
      </c>
      <c r="S55" s="656">
        <f>SUMIFS('Headcount Input'!$E:$E,'Headcount Input'!$B:$B,$B55,'Headcount Input'!AF:AF,"&gt;"&amp;0)</f>
        <v>1</v>
      </c>
      <c r="T55" s="656">
        <f>SUMIFS('Headcount Input'!$E:$E,'Headcount Input'!$B:$B,$B55,'Headcount Input'!AG:AG,"&gt;"&amp;0)</f>
        <v>1</v>
      </c>
      <c r="U55" s="656">
        <f>SUMIFS('Headcount Input'!$E:$E,'Headcount Input'!$B:$B,$B55,'Headcount Input'!AH:AH,"&gt;"&amp;0)</f>
        <v>1</v>
      </c>
      <c r="V55" s="656">
        <f>SUMIFS('Headcount Input'!$E:$E,'Headcount Input'!$B:$B,$B55,'Headcount Input'!AI:AI,"&gt;"&amp;0)</f>
        <v>2</v>
      </c>
      <c r="W55" s="656">
        <f>SUMIFS('Headcount Input'!$E:$E,'Headcount Input'!$B:$B,$B55,'Headcount Input'!AJ:AJ,"&gt;"&amp;0)</f>
        <v>2</v>
      </c>
      <c r="X55" s="656">
        <f>SUMIFS('Headcount Input'!$E:$E,'Headcount Input'!$B:$B,$B55,'Headcount Input'!AK:AK,"&gt;"&amp;0)</f>
        <v>2</v>
      </c>
      <c r="Y55" s="656">
        <f>SUMIFS('Headcount Input'!$E:$E,'Headcount Input'!$B:$B,$B55,'Headcount Input'!AL:AL,"&gt;"&amp;0)</f>
        <v>2</v>
      </c>
      <c r="Z55" s="656">
        <f>SUMIFS('Headcount Input'!$E:$E,'Headcount Input'!$B:$B,$B55,'Headcount Input'!AM:AM,"&gt;"&amp;0)</f>
        <v>2</v>
      </c>
      <c r="AA55" s="656">
        <f>SUMIFS('Headcount Input'!$E:$E,'Headcount Input'!$B:$B,$B55,'Headcount Input'!AN:AN,"&gt;"&amp;0)</f>
        <v>2</v>
      </c>
      <c r="AB55" s="656">
        <f>SUMIFS('Headcount Input'!$E:$E,'Headcount Input'!$B:$B,$B55,'Headcount Input'!AO:AO,"&gt;"&amp;0)</f>
        <v>2</v>
      </c>
      <c r="AC55" s="656">
        <f>SUMIFS('Headcount Input'!$E:$E,'Headcount Input'!$B:$B,$B55,'Headcount Input'!AP:AP,"&gt;"&amp;0)</f>
        <v>2</v>
      </c>
      <c r="AD55" s="656">
        <f>SUMIFS('Headcount Input'!$E:$E,'Headcount Input'!$B:$B,$B55,'Headcount Input'!AQ:AQ,"&gt;"&amp;0)</f>
        <v>3</v>
      </c>
      <c r="AE55" s="656">
        <f>SUMIFS('Headcount Input'!$E:$E,'Headcount Input'!$B:$B,$B55,'Headcount Input'!AR:AR,"&gt;"&amp;0)</f>
        <v>3</v>
      </c>
      <c r="AF55" s="656">
        <f>SUMIFS('Headcount Input'!$E:$E,'Headcount Input'!$B:$B,$B55,'Headcount Input'!AS:AS,"&gt;"&amp;0)</f>
        <v>3</v>
      </c>
      <c r="AG55" s="656">
        <f>SUMIFS('Headcount Input'!$E:$E,'Headcount Input'!$B:$B,$B55,'Headcount Input'!AT:AT,"&gt;"&amp;0)</f>
        <v>4</v>
      </c>
      <c r="AH55" s="656">
        <f>SUMIFS('Headcount Input'!$E:$E,'Headcount Input'!$B:$B,$B55,'Headcount Input'!AU:AU,"&gt;"&amp;0)</f>
        <v>4</v>
      </c>
      <c r="AI55" s="656">
        <f>SUMIFS('Headcount Input'!$E:$E,'Headcount Input'!$B:$B,$B55,'Headcount Input'!AV:AV,"&gt;"&amp;0)</f>
        <v>4</v>
      </c>
      <c r="AJ55" s="656">
        <f>SUMIFS('Headcount Input'!$E:$E,'Headcount Input'!$B:$B,$B55,'Headcount Input'!AW:AW,"&gt;"&amp;0)</f>
        <v>4</v>
      </c>
      <c r="AK55" s="656">
        <f>SUMIFS('Headcount Input'!$E:$E,'Headcount Input'!$B:$B,$B55,'Headcount Input'!AX:AX,"&gt;"&amp;0)</f>
        <v>4</v>
      </c>
      <c r="AL55" s="656">
        <f>SUMIFS('Headcount Input'!$E:$E,'Headcount Input'!$B:$B,$B55,'Headcount Input'!AY:AY,"&gt;"&amp;0)</f>
        <v>4</v>
      </c>
      <c r="AM55" s="656">
        <f>SUMIFS('Headcount Input'!$E:$E,'Headcount Input'!$B:$B,$B55,'Headcount Input'!AZ:AZ,"&gt;"&amp;0)</f>
        <v>4</v>
      </c>
      <c r="AN55" s="656">
        <f>SUMIFS('Headcount Input'!$E:$E,'Headcount Input'!$B:$B,$B55,'Headcount Input'!BA:BA,"&gt;"&amp;0)</f>
        <v>4</v>
      </c>
      <c r="AO55" s="656">
        <f>SUMIFS('Headcount Input'!$E:$E,'Headcount Input'!$B:$B,$B55,'Headcount Input'!BB:BB,"&gt;"&amp;0)</f>
        <v>4</v>
      </c>
      <c r="AP55" s="656">
        <f>SUMIFS('Headcount Input'!$E:$E,'Headcount Input'!$B:$B,$B55,'Headcount Input'!BC:BC,"&gt;"&amp;0)</f>
        <v>4</v>
      </c>
      <c r="AQ55" s="656">
        <f>SUMIFS('Headcount Input'!$E:$E,'Headcount Input'!$B:$B,$B55,'Headcount Input'!BD:BD,"&gt;"&amp;0)</f>
        <v>4</v>
      </c>
      <c r="AR55" s="656">
        <f>SUMIFS('Headcount Input'!$E:$E,'Headcount Input'!$B:$B,$B55,'Headcount Input'!BE:BE,"&gt;"&amp;0)</f>
        <v>4</v>
      </c>
      <c r="AS55" s="656">
        <f>SUMIFS('Headcount Input'!$E:$E,'Headcount Input'!$B:$B,$B55,'Headcount Input'!BF:BF,"&gt;"&amp;0)</f>
        <v>4</v>
      </c>
      <c r="AT55" s="656">
        <f>SUMIFS('Headcount Input'!$E:$E,'Headcount Input'!$B:$B,$B55,'Headcount Input'!BG:BG,"&gt;"&amp;0)</f>
        <v>4</v>
      </c>
      <c r="AU55" s="656">
        <f>SUMIFS('Headcount Input'!$E:$E,'Headcount Input'!$B:$B,$B55,'Headcount Input'!BH:BH,"&gt;"&amp;0)</f>
        <v>4</v>
      </c>
      <c r="AV55" s="656">
        <f>SUMIFS('Headcount Input'!$E:$E,'Headcount Input'!$B:$B,$B55,'Headcount Input'!BI:BI,"&gt;"&amp;0)</f>
        <v>4</v>
      </c>
      <c r="AW55" s="656">
        <f>SUMIFS('Headcount Input'!$E:$E,'Headcount Input'!$B:$B,$B55,'Headcount Input'!BJ:BJ,"&gt;"&amp;0)</f>
        <v>4</v>
      </c>
      <c r="AX55" s="656">
        <f>SUMIFS('Headcount Input'!$E:$E,'Headcount Input'!$B:$B,$B55,'Headcount Input'!BK:BK,"&gt;"&amp;0)</f>
        <v>4</v>
      </c>
      <c r="AY55" s="656">
        <f>SUMIFS('Headcount Input'!$E:$E,'Headcount Input'!$B:$B,$B55,'Headcount Input'!BL:BL,"&gt;"&amp;0)</f>
        <v>4</v>
      </c>
      <c r="AZ55" s="656">
        <f>SUMIFS('Headcount Input'!$E:$E,'Headcount Input'!$B:$B,$B55,'Headcount Input'!BM:BM,"&gt;"&amp;0)</f>
        <v>4</v>
      </c>
      <c r="BA55" s="656">
        <f>SUMIFS('Headcount Input'!$E:$E,'Headcount Input'!$B:$B,$B55,'Headcount Input'!BN:BN,"&gt;"&amp;0)</f>
        <v>4</v>
      </c>
      <c r="BB55" s="656">
        <f>SUMIFS('Headcount Input'!$E:$E,'Headcount Input'!$B:$B,$B55,'Headcount Input'!BO:BO,"&gt;"&amp;0)</f>
        <v>4</v>
      </c>
      <c r="BC55" s="656">
        <f>SUMIFS('Headcount Input'!$E:$E,'Headcount Input'!$B:$B,$B55,'Headcount Input'!BP:BP,"&gt;"&amp;0)</f>
        <v>4</v>
      </c>
      <c r="BD55" s="656">
        <f>SUMIFS('Headcount Input'!$E:$E,'Headcount Input'!$B:$B,$B55,'Headcount Input'!BQ:BQ,"&gt;"&amp;0)</f>
        <v>4</v>
      </c>
      <c r="BE55" s="656">
        <f>SUMIFS('Headcount Input'!$E:$E,'Headcount Input'!$B:$B,$B55,'Headcount Input'!BR:BR,"&gt;"&amp;0)</f>
        <v>4</v>
      </c>
      <c r="BF55" s="656">
        <f>SUMIFS('Headcount Input'!$E:$E,'Headcount Input'!$B:$B,$B55,'Headcount Input'!BS:BS,"&gt;"&amp;0)</f>
        <v>4</v>
      </c>
      <c r="BG55" s="656">
        <f>SUMIFS('Headcount Input'!$E:$E,'Headcount Input'!$B:$B,$B55,'Headcount Input'!BT:BT,"&gt;"&amp;0)</f>
        <v>4</v>
      </c>
      <c r="BH55" s="656">
        <f>SUMIFS('Headcount Input'!$E:$E,'Headcount Input'!$B:$B,$B55,'Headcount Input'!BU:BU,"&gt;"&amp;0)</f>
        <v>4</v>
      </c>
      <c r="BI55" s="656">
        <f>SUMIFS('Headcount Input'!$E:$E,'Headcount Input'!$B:$B,$B55,'Headcount Input'!BV:BV,"&gt;"&amp;0)</f>
        <v>4</v>
      </c>
      <c r="BJ55" s="656">
        <f>SUMIFS('Headcount Input'!$E:$E,'Headcount Input'!$B:$B,$B55,'Headcount Input'!BW:BW,"&gt;"&amp;0)</f>
        <v>4</v>
      </c>
      <c r="BK55" s="656">
        <f>SUMIFS('Headcount Input'!$E:$E,'Headcount Input'!$B:$B,$B55,'Headcount Input'!BX:BX,"&gt;"&amp;0)</f>
        <v>4</v>
      </c>
      <c r="BL55" s="656">
        <f>SUMIFS('Headcount Input'!$E:$E,'Headcount Input'!$B:$B,$B55,'Headcount Input'!BY:BY,"&gt;"&amp;0)</f>
        <v>4</v>
      </c>
      <c r="BM55" s="656">
        <f>SUMIFS('Headcount Input'!$E:$E,'Headcount Input'!$B:$B,$B55,'Headcount Input'!BZ:BZ,"&gt;"&amp;0)</f>
        <v>4</v>
      </c>
      <c r="BN55" s="656">
        <f>SUMIFS('Headcount Input'!$E:$E,'Headcount Input'!$B:$B,$B55,'Headcount Input'!CA:CA,"&gt;"&amp;0)</f>
        <v>4</v>
      </c>
      <c r="BO55" s="656">
        <f>SUMIFS('Headcount Input'!$E:$E,'Headcount Input'!$B:$B,$B55,'Headcount Input'!CB:CB,"&gt;"&amp;0)</f>
        <v>4</v>
      </c>
      <c r="BP55" s="656">
        <f>SUMIFS('Headcount Input'!$E:$E,'Headcount Input'!$B:$B,$B55,'Headcount Input'!CC:CC,"&gt;"&amp;0)</f>
        <v>4</v>
      </c>
      <c r="BQ55" s="656">
        <f>SUMIFS('Headcount Input'!$E:$E,'Headcount Input'!$B:$B,$B55,'Headcount Input'!CD:CD,"&gt;"&amp;0)</f>
        <v>4</v>
      </c>
      <c r="BR55" s="656">
        <f>SUMIFS('Headcount Input'!$E:$E,'Headcount Input'!$B:$B,$B55,'Headcount Input'!CE:CE,"&gt;"&amp;0)</f>
        <v>4</v>
      </c>
      <c r="BS55" s="656">
        <f>SUMIFS('Headcount Input'!$E:$E,'Headcount Input'!$B:$B,$B55,'Headcount Input'!CF:CF,"&gt;"&amp;0)</f>
        <v>4</v>
      </c>
      <c r="BT55" s="656">
        <f>SUMIFS('Headcount Input'!$E:$E,'Headcount Input'!$B:$B,$B55,'Headcount Input'!CG:CG,"&gt;"&amp;0)</f>
        <v>4</v>
      </c>
      <c r="BU55" s="656">
        <f>SUMIFS('Headcount Input'!$E:$E,'Headcount Input'!$B:$B,$B55,'Headcount Input'!CH:CH,"&gt;"&amp;0)</f>
        <v>4</v>
      </c>
      <c r="BV55" s="656">
        <f>SUMIFS('Headcount Input'!$E:$E,'Headcount Input'!$B:$B,$B55,'Headcount Input'!CI:CI,"&gt;"&amp;0)</f>
        <v>4</v>
      </c>
      <c r="BW55" s="656">
        <f>SUMIFS('Headcount Input'!$E:$E,'Headcount Input'!$B:$B,$B55,'Headcount Input'!CJ:CJ,"&gt;"&amp;0)</f>
        <v>4</v>
      </c>
      <c r="BX55" s="648"/>
      <c r="BY55" s="648"/>
    </row>
    <row r="56" spans="2:77" x14ac:dyDescent="0.3">
      <c r="B56" s="516" t="s">
        <v>339</v>
      </c>
      <c r="C56" s="516" t="s">
        <v>338</v>
      </c>
      <c r="D56" s="656">
        <f>SUMIFS('Headcount Input'!$E:$E,'Headcount Input'!$B:$B,$B56,'Headcount Input'!Q:Q,"&gt;"&amp;0)</f>
        <v>1</v>
      </c>
      <c r="E56" s="656">
        <f>SUMIFS('Headcount Input'!$E:$E,'Headcount Input'!$B:$B,$B56,'Headcount Input'!R:R,"&gt;"&amp;0)</f>
        <v>1</v>
      </c>
      <c r="F56" s="656">
        <f>SUMIFS('Headcount Input'!$E:$E,'Headcount Input'!$B:$B,$B56,'Headcount Input'!S:S,"&gt;"&amp;0)</f>
        <v>1</v>
      </c>
      <c r="G56" s="656">
        <f>SUMIFS('Headcount Input'!$E:$E,'Headcount Input'!$B:$B,$B56,'Headcount Input'!T:T,"&gt;"&amp;0)</f>
        <v>1</v>
      </c>
      <c r="H56" s="656">
        <f>SUMIFS('Headcount Input'!$E:$E,'Headcount Input'!$B:$B,$B56,'Headcount Input'!U:U,"&gt;"&amp;0)</f>
        <v>1</v>
      </c>
      <c r="I56" s="656">
        <f>SUMIFS('Headcount Input'!$E:$E,'Headcount Input'!$B:$B,$B56,'Headcount Input'!V:V,"&gt;"&amp;0)</f>
        <v>1</v>
      </c>
      <c r="J56" s="656">
        <f>SUMIFS('Headcount Input'!$E:$E,'Headcount Input'!$B:$B,$B56,'Headcount Input'!W:W,"&gt;"&amp;0)</f>
        <v>1</v>
      </c>
      <c r="K56" s="656">
        <f>SUMIFS('Headcount Input'!$E:$E,'Headcount Input'!$B:$B,$B56,'Headcount Input'!X:X,"&gt;"&amp;0)</f>
        <v>1</v>
      </c>
      <c r="L56" s="656">
        <f>SUMIFS('Headcount Input'!$E:$E,'Headcount Input'!$B:$B,$B56,'Headcount Input'!Y:Y,"&gt;"&amp;0)</f>
        <v>2</v>
      </c>
      <c r="M56" s="656">
        <f>SUMIFS('Headcount Input'!$E:$E,'Headcount Input'!$B:$B,$B56,'Headcount Input'!Z:Z,"&gt;"&amp;0)</f>
        <v>2</v>
      </c>
      <c r="N56" s="656">
        <f>SUMIFS('Headcount Input'!$E:$E,'Headcount Input'!$B:$B,$B56,'Headcount Input'!AA:AA,"&gt;"&amp;0)</f>
        <v>2</v>
      </c>
      <c r="O56" s="656">
        <f>SUMIFS('Headcount Input'!$E:$E,'Headcount Input'!$B:$B,$B56,'Headcount Input'!AB:AB,"&gt;"&amp;0)</f>
        <v>2</v>
      </c>
      <c r="P56" s="656">
        <f>SUMIFS('Headcount Input'!$E:$E,'Headcount Input'!$B:$B,$B56,'Headcount Input'!AC:AC,"&gt;"&amp;0)</f>
        <v>2</v>
      </c>
      <c r="Q56" s="656">
        <f>SUMIFS('Headcount Input'!$E:$E,'Headcount Input'!$B:$B,$B56,'Headcount Input'!AD:AD,"&gt;"&amp;0)</f>
        <v>2</v>
      </c>
      <c r="R56" s="656">
        <f>SUMIFS('Headcount Input'!$E:$E,'Headcount Input'!$B:$B,$B56,'Headcount Input'!AE:AE,"&gt;"&amp;0)</f>
        <v>2</v>
      </c>
      <c r="S56" s="656">
        <f>SUMIFS('Headcount Input'!$E:$E,'Headcount Input'!$B:$B,$B56,'Headcount Input'!AF:AF,"&gt;"&amp;0)</f>
        <v>2</v>
      </c>
      <c r="T56" s="656">
        <f>SUMIFS('Headcount Input'!$E:$E,'Headcount Input'!$B:$B,$B56,'Headcount Input'!AG:AG,"&gt;"&amp;0)</f>
        <v>2</v>
      </c>
      <c r="U56" s="656">
        <f>SUMIFS('Headcount Input'!$E:$E,'Headcount Input'!$B:$B,$B56,'Headcount Input'!AH:AH,"&gt;"&amp;0)</f>
        <v>2</v>
      </c>
      <c r="V56" s="656">
        <f>SUMIFS('Headcount Input'!$E:$E,'Headcount Input'!$B:$B,$B56,'Headcount Input'!AI:AI,"&gt;"&amp;0)</f>
        <v>2</v>
      </c>
      <c r="W56" s="656">
        <f>SUMIFS('Headcount Input'!$E:$E,'Headcount Input'!$B:$B,$B56,'Headcount Input'!AJ:AJ,"&gt;"&amp;0)</f>
        <v>2</v>
      </c>
      <c r="X56" s="656">
        <f>SUMIFS('Headcount Input'!$E:$E,'Headcount Input'!$B:$B,$B56,'Headcount Input'!AK:AK,"&gt;"&amp;0)</f>
        <v>2</v>
      </c>
      <c r="Y56" s="656">
        <f>SUMIFS('Headcount Input'!$E:$E,'Headcount Input'!$B:$B,$B56,'Headcount Input'!AL:AL,"&gt;"&amp;0)</f>
        <v>2</v>
      </c>
      <c r="Z56" s="656">
        <f>SUMIFS('Headcount Input'!$E:$E,'Headcount Input'!$B:$B,$B56,'Headcount Input'!AM:AM,"&gt;"&amp;0)</f>
        <v>2</v>
      </c>
      <c r="AA56" s="656">
        <f>SUMIFS('Headcount Input'!$E:$E,'Headcount Input'!$B:$B,$B56,'Headcount Input'!AN:AN,"&gt;"&amp;0)</f>
        <v>2</v>
      </c>
      <c r="AB56" s="656">
        <f>SUMIFS('Headcount Input'!$E:$E,'Headcount Input'!$B:$B,$B56,'Headcount Input'!AO:AO,"&gt;"&amp;0)</f>
        <v>2</v>
      </c>
      <c r="AC56" s="656">
        <f>SUMIFS('Headcount Input'!$E:$E,'Headcount Input'!$B:$B,$B56,'Headcount Input'!AP:AP,"&gt;"&amp;0)</f>
        <v>2</v>
      </c>
      <c r="AD56" s="656">
        <f>SUMIFS('Headcount Input'!$E:$E,'Headcount Input'!$B:$B,$B56,'Headcount Input'!AQ:AQ,"&gt;"&amp;0)</f>
        <v>2</v>
      </c>
      <c r="AE56" s="656">
        <f>SUMIFS('Headcount Input'!$E:$E,'Headcount Input'!$B:$B,$B56,'Headcount Input'!AR:AR,"&gt;"&amp;0)</f>
        <v>3</v>
      </c>
      <c r="AF56" s="656">
        <f>SUMIFS('Headcount Input'!$E:$E,'Headcount Input'!$B:$B,$B56,'Headcount Input'!AS:AS,"&gt;"&amp;0)</f>
        <v>3</v>
      </c>
      <c r="AG56" s="656">
        <f>SUMIFS('Headcount Input'!$E:$E,'Headcount Input'!$B:$B,$B56,'Headcount Input'!AT:AT,"&gt;"&amp;0)</f>
        <v>3</v>
      </c>
      <c r="AH56" s="656">
        <f>SUMIFS('Headcount Input'!$E:$E,'Headcount Input'!$B:$B,$B56,'Headcount Input'!AU:AU,"&gt;"&amp;0)</f>
        <v>3</v>
      </c>
      <c r="AI56" s="656">
        <f>SUMIFS('Headcount Input'!$E:$E,'Headcount Input'!$B:$B,$B56,'Headcount Input'!AV:AV,"&gt;"&amp;0)</f>
        <v>3</v>
      </c>
      <c r="AJ56" s="656">
        <f>SUMIFS('Headcount Input'!$E:$E,'Headcount Input'!$B:$B,$B56,'Headcount Input'!AW:AW,"&gt;"&amp;0)</f>
        <v>3</v>
      </c>
      <c r="AK56" s="656">
        <f>SUMIFS('Headcount Input'!$E:$E,'Headcount Input'!$B:$B,$B56,'Headcount Input'!AX:AX,"&gt;"&amp;0)</f>
        <v>3</v>
      </c>
      <c r="AL56" s="656">
        <f>SUMIFS('Headcount Input'!$E:$E,'Headcount Input'!$B:$B,$B56,'Headcount Input'!AY:AY,"&gt;"&amp;0)</f>
        <v>3</v>
      </c>
      <c r="AM56" s="656">
        <f>SUMIFS('Headcount Input'!$E:$E,'Headcount Input'!$B:$B,$B56,'Headcount Input'!AZ:AZ,"&gt;"&amp;0)</f>
        <v>3</v>
      </c>
      <c r="AN56" s="656">
        <f>SUMIFS('Headcount Input'!$E:$E,'Headcount Input'!$B:$B,$B56,'Headcount Input'!BA:BA,"&gt;"&amp;0)</f>
        <v>3</v>
      </c>
      <c r="AO56" s="656">
        <f>SUMIFS('Headcount Input'!$E:$E,'Headcount Input'!$B:$B,$B56,'Headcount Input'!BB:BB,"&gt;"&amp;0)</f>
        <v>3</v>
      </c>
      <c r="AP56" s="656">
        <f>SUMIFS('Headcount Input'!$E:$E,'Headcount Input'!$B:$B,$B56,'Headcount Input'!BC:BC,"&gt;"&amp;0)</f>
        <v>3</v>
      </c>
      <c r="AQ56" s="656">
        <f>SUMIFS('Headcount Input'!$E:$E,'Headcount Input'!$B:$B,$B56,'Headcount Input'!BD:BD,"&gt;"&amp;0)</f>
        <v>3</v>
      </c>
      <c r="AR56" s="656">
        <f>SUMIFS('Headcount Input'!$E:$E,'Headcount Input'!$B:$B,$B56,'Headcount Input'!BE:BE,"&gt;"&amp;0)</f>
        <v>3</v>
      </c>
      <c r="AS56" s="656">
        <f>SUMIFS('Headcount Input'!$E:$E,'Headcount Input'!$B:$B,$B56,'Headcount Input'!BF:BF,"&gt;"&amp;0)</f>
        <v>3</v>
      </c>
      <c r="AT56" s="656">
        <f>SUMIFS('Headcount Input'!$E:$E,'Headcount Input'!$B:$B,$B56,'Headcount Input'!BG:BG,"&gt;"&amp;0)</f>
        <v>3</v>
      </c>
      <c r="AU56" s="656">
        <f>SUMIFS('Headcount Input'!$E:$E,'Headcount Input'!$B:$B,$B56,'Headcount Input'!BH:BH,"&gt;"&amp;0)</f>
        <v>3</v>
      </c>
      <c r="AV56" s="656">
        <f>SUMIFS('Headcount Input'!$E:$E,'Headcount Input'!$B:$B,$B56,'Headcount Input'!BI:BI,"&gt;"&amp;0)</f>
        <v>3</v>
      </c>
      <c r="AW56" s="656">
        <f>SUMIFS('Headcount Input'!$E:$E,'Headcount Input'!$B:$B,$B56,'Headcount Input'!BJ:BJ,"&gt;"&amp;0)</f>
        <v>3</v>
      </c>
      <c r="AX56" s="656">
        <f>SUMIFS('Headcount Input'!$E:$E,'Headcount Input'!$B:$B,$B56,'Headcount Input'!BK:BK,"&gt;"&amp;0)</f>
        <v>3</v>
      </c>
      <c r="AY56" s="656">
        <f>SUMIFS('Headcount Input'!$E:$E,'Headcount Input'!$B:$B,$B56,'Headcount Input'!BL:BL,"&gt;"&amp;0)</f>
        <v>3</v>
      </c>
      <c r="AZ56" s="656">
        <f>SUMIFS('Headcount Input'!$E:$E,'Headcount Input'!$B:$B,$B56,'Headcount Input'!BM:BM,"&gt;"&amp;0)</f>
        <v>3</v>
      </c>
      <c r="BA56" s="656">
        <f>SUMIFS('Headcount Input'!$E:$E,'Headcount Input'!$B:$B,$B56,'Headcount Input'!BN:BN,"&gt;"&amp;0)</f>
        <v>3</v>
      </c>
      <c r="BB56" s="656">
        <f>SUMIFS('Headcount Input'!$E:$E,'Headcount Input'!$B:$B,$B56,'Headcount Input'!BO:BO,"&gt;"&amp;0)</f>
        <v>3</v>
      </c>
      <c r="BC56" s="656">
        <f>SUMIFS('Headcount Input'!$E:$E,'Headcount Input'!$B:$B,$B56,'Headcount Input'!BP:BP,"&gt;"&amp;0)</f>
        <v>3</v>
      </c>
      <c r="BD56" s="656">
        <f>SUMIFS('Headcount Input'!$E:$E,'Headcount Input'!$B:$B,$B56,'Headcount Input'!BQ:BQ,"&gt;"&amp;0)</f>
        <v>3</v>
      </c>
      <c r="BE56" s="656">
        <f>SUMIFS('Headcount Input'!$E:$E,'Headcount Input'!$B:$B,$B56,'Headcount Input'!BR:BR,"&gt;"&amp;0)</f>
        <v>3</v>
      </c>
      <c r="BF56" s="656">
        <f>SUMIFS('Headcount Input'!$E:$E,'Headcount Input'!$B:$B,$B56,'Headcount Input'!BS:BS,"&gt;"&amp;0)</f>
        <v>3</v>
      </c>
      <c r="BG56" s="656">
        <f>SUMIFS('Headcount Input'!$E:$E,'Headcount Input'!$B:$B,$B56,'Headcount Input'!BT:BT,"&gt;"&amp;0)</f>
        <v>3</v>
      </c>
      <c r="BH56" s="656">
        <f>SUMIFS('Headcount Input'!$E:$E,'Headcount Input'!$B:$B,$B56,'Headcount Input'!BU:BU,"&gt;"&amp;0)</f>
        <v>3</v>
      </c>
      <c r="BI56" s="656">
        <f>SUMIFS('Headcount Input'!$E:$E,'Headcount Input'!$B:$B,$B56,'Headcount Input'!BV:BV,"&gt;"&amp;0)</f>
        <v>3</v>
      </c>
      <c r="BJ56" s="656">
        <f>SUMIFS('Headcount Input'!$E:$E,'Headcount Input'!$B:$B,$B56,'Headcount Input'!BW:BW,"&gt;"&amp;0)</f>
        <v>3</v>
      </c>
      <c r="BK56" s="656">
        <f>SUMIFS('Headcount Input'!$E:$E,'Headcount Input'!$B:$B,$B56,'Headcount Input'!BX:BX,"&gt;"&amp;0)</f>
        <v>3</v>
      </c>
      <c r="BL56" s="656">
        <f>SUMIFS('Headcount Input'!$E:$E,'Headcount Input'!$B:$B,$B56,'Headcount Input'!BY:BY,"&gt;"&amp;0)</f>
        <v>3</v>
      </c>
      <c r="BM56" s="656">
        <f>SUMIFS('Headcount Input'!$E:$E,'Headcount Input'!$B:$B,$B56,'Headcount Input'!BZ:BZ,"&gt;"&amp;0)</f>
        <v>3</v>
      </c>
      <c r="BN56" s="656">
        <f>SUMIFS('Headcount Input'!$E:$E,'Headcount Input'!$B:$B,$B56,'Headcount Input'!CA:CA,"&gt;"&amp;0)</f>
        <v>3</v>
      </c>
      <c r="BO56" s="656">
        <f>SUMIFS('Headcount Input'!$E:$E,'Headcount Input'!$B:$B,$B56,'Headcount Input'!CB:CB,"&gt;"&amp;0)</f>
        <v>3</v>
      </c>
      <c r="BP56" s="656">
        <f>SUMIFS('Headcount Input'!$E:$E,'Headcount Input'!$B:$B,$B56,'Headcount Input'!CC:CC,"&gt;"&amp;0)</f>
        <v>3</v>
      </c>
      <c r="BQ56" s="656">
        <f>SUMIFS('Headcount Input'!$E:$E,'Headcount Input'!$B:$B,$B56,'Headcount Input'!CD:CD,"&gt;"&amp;0)</f>
        <v>3</v>
      </c>
      <c r="BR56" s="656">
        <f>SUMIFS('Headcount Input'!$E:$E,'Headcount Input'!$B:$B,$B56,'Headcount Input'!CE:CE,"&gt;"&amp;0)</f>
        <v>3</v>
      </c>
      <c r="BS56" s="656">
        <f>SUMIFS('Headcount Input'!$E:$E,'Headcount Input'!$B:$B,$B56,'Headcount Input'!CF:CF,"&gt;"&amp;0)</f>
        <v>3</v>
      </c>
      <c r="BT56" s="656">
        <f>SUMIFS('Headcount Input'!$E:$E,'Headcount Input'!$B:$B,$B56,'Headcount Input'!CG:CG,"&gt;"&amp;0)</f>
        <v>3</v>
      </c>
      <c r="BU56" s="656">
        <f>SUMIFS('Headcount Input'!$E:$E,'Headcount Input'!$B:$B,$B56,'Headcount Input'!CH:CH,"&gt;"&amp;0)</f>
        <v>3</v>
      </c>
      <c r="BV56" s="656">
        <f>SUMIFS('Headcount Input'!$E:$E,'Headcount Input'!$B:$B,$B56,'Headcount Input'!CI:CI,"&gt;"&amp;0)</f>
        <v>3</v>
      </c>
      <c r="BW56" s="656">
        <f>SUMIFS('Headcount Input'!$E:$E,'Headcount Input'!$B:$B,$B56,'Headcount Input'!CJ:CJ,"&gt;"&amp;0)</f>
        <v>3</v>
      </c>
      <c r="BX56" s="648"/>
      <c r="BY56" s="648"/>
    </row>
    <row r="57" spans="2:77" x14ac:dyDescent="0.3">
      <c r="B57" s="516" t="s">
        <v>340</v>
      </c>
      <c r="C57" s="516" t="s">
        <v>338</v>
      </c>
      <c r="D57" s="656">
        <f>SUMIFS('Headcount Input'!$E:$E,'Headcount Input'!$B:$B,$B57,'Headcount Input'!Q:Q,"&gt;"&amp;0)</f>
        <v>0</v>
      </c>
      <c r="E57" s="656">
        <f>SUMIFS('Headcount Input'!$E:$E,'Headcount Input'!$B:$B,$B57,'Headcount Input'!R:R,"&gt;"&amp;0)</f>
        <v>0</v>
      </c>
      <c r="F57" s="656">
        <f>SUMIFS('Headcount Input'!$E:$E,'Headcount Input'!$B:$B,$B57,'Headcount Input'!S:S,"&gt;"&amp;0)</f>
        <v>0</v>
      </c>
      <c r="G57" s="656">
        <f>SUMIFS('Headcount Input'!$E:$E,'Headcount Input'!$B:$B,$B57,'Headcount Input'!T:T,"&gt;"&amp;0)</f>
        <v>0</v>
      </c>
      <c r="H57" s="656">
        <f>SUMIFS('Headcount Input'!$E:$E,'Headcount Input'!$B:$B,$B57,'Headcount Input'!U:U,"&gt;"&amp;0)</f>
        <v>0</v>
      </c>
      <c r="I57" s="656">
        <f>SUMIFS('Headcount Input'!$E:$E,'Headcount Input'!$B:$B,$B57,'Headcount Input'!V:V,"&gt;"&amp;0)</f>
        <v>0</v>
      </c>
      <c r="J57" s="656">
        <f>SUMIFS('Headcount Input'!$E:$E,'Headcount Input'!$B:$B,$B57,'Headcount Input'!W:W,"&gt;"&amp;0)</f>
        <v>0</v>
      </c>
      <c r="K57" s="656">
        <f>SUMIFS('Headcount Input'!$E:$E,'Headcount Input'!$B:$B,$B57,'Headcount Input'!X:X,"&gt;"&amp;0)</f>
        <v>0</v>
      </c>
      <c r="L57" s="656">
        <f>SUMIFS('Headcount Input'!$E:$E,'Headcount Input'!$B:$B,$B57,'Headcount Input'!Y:Y,"&gt;"&amp;0)</f>
        <v>0</v>
      </c>
      <c r="M57" s="656">
        <f>SUMIFS('Headcount Input'!$E:$E,'Headcount Input'!$B:$B,$B57,'Headcount Input'!Z:Z,"&gt;"&amp;0)</f>
        <v>0</v>
      </c>
      <c r="N57" s="656">
        <f>SUMIFS('Headcount Input'!$E:$E,'Headcount Input'!$B:$B,$B57,'Headcount Input'!AA:AA,"&gt;"&amp;0)</f>
        <v>0</v>
      </c>
      <c r="O57" s="656">
        <f>SUMIFS('Headcount Input'!$E:$E,'Headcount Input'!$B:$B,$B57,'Headcount Input'!AB:AB,"&gt;"&amp;0)</f>
        <v>0</v>
      </c>
      <c r="P57" s="656">
        <f>SUMIFS('Headcount Input'!$E:$E,'Headcount Input'!$B:$B,$B57,'Headcount Input'!AC:AC,"&gt;"&amp;0)</f>
        <v>0</v>
      </c>
      <c r="Q57" s="656">
        <f>SUMIFS('Headcount Input'!$E:$E,'Headcount Input'!$B:$B,$B57,'Headcount Input'!AD:AD,"&gt;"&amp;0)</f>
        <v>0</v>
      </c>
      <c r="R57" s="656">
        <f>SUMIFS('Headcount Input'!$E:$E,'Headcount Input'!$B:$B,$B57,'Headcount Input'!AE:AE,"&gt;"&amp;0)</f>
        <v>0</v>
      </c>
      <c r="S57" s="656">
        <f>SUMIFS('Headcount Input'!$E:$E,'Headcount Input'!$B:$B,$B57,'Headcount Input'!AF:AF,"&gt;"&amp;0)</f>
        <v>0</v>
      </c>
      <c r="T57" s="656">
        <f>SUMIFS('Headcount Input'!$E:$E,'Headcount Input'!$B:$B,$B57,'Headcount Input'!AG:AG,"&gt;"&amp;0)</f>
        <v>0</v>
      </c>
      <c r="U57" s="656">
        <f>SUMIFS('Headcount Input'!$E:$E,'Headcount Input'!$B:$B,$B57,'Headcount Input'!AH:AH,"&gt;"&amp;0)</f>
        <v>0</v>
      </c>
      <c r="V57" s="656">
        <f>SUMIFS('Headcount Input'!$E:$E,'Headcount Input'!$B:$B,$B57,'Headcount Input'!AI:AI,"&gt;"&amp;0)</f>
        <v>0</v>
      </c>
      <c r="W57" s="656">
        <f>SUMIFS('Headcount Input'!$E:$E,'Headcount Input'!$B:$B,$B57,'Headcount Input'!AJ:AJ,"&gt;"&amp;0)</f>
        <v>0</v>
      </c>
      <c r="X57" s="656">
        <f>SUMIFS('Headcount Input'!$E:$E,'Headcount Input'!$B:$B,$B57,'Headcount Input'!AK:AK,"&gt;"&amp;0)</f>
        <v>0</v>
      </c>
      <c r="Y57" s="656">
        <f>SUMIFS('Headcount Input'!$E:$E,'Headcount Input'!$B:$B,$B57,'Headcount Input'!AL:AL,"&gt;"&amp;0)</f>
        <v>0</v>
      </c>
      <c r="Z57" s="656">
        <f>SUMIFS('Headcount Input'!$E:$E,'Headcount Input'!$B:$B,$B57,'Headcount Input'!AM:AM,"&gt;"&amp;0)</f>
        <v>0</v>
      </c>
      <c r="AA57" s="656">
        <f>SUMIFS('Headcount Input'!$E:$E,'Headcount Input'!$B:$B,$B57,'Headcount Input'!AN:AN,"&gt;"&amp;0)</f>
        <v>0</v>
      </c>
      <c r="AB57" s="656">
        <f>SUMIFS('Headcount Input'!$E:$E,'Headcount Input'!$B:$B,$B57,'Headcount Input'!AO:AO,"&gt;"&amp;0)</f>
        <v>0</v>
      </c>
      <c r="AC57" s="656">
        <f>SUMIFS('Headcount Input'!$E:$E,'Headcount Input'!$B:$B,$B57,'Headcount Input'!AP:AP,"&gt;"&amp;0)</f>
        <v>0</v>
      </c>
      <c r="AD57" s="656">
        <f>SUMIFS('Headcount Input'!$E:$E,'Headcount Input'!$B:$B,$B57,'Headcount Input'!AQ:AQ,"&gt;"&amp;0)</f>
        <v>0</v>
      </c>
      <c r="AE57" s="656">
        <f>SUMIFS('Headcount Input'!$E:$E,'Headcount Input'!$B:$B,$B57,'Headcount Input'!AR:AR,"&gt;"&amp;0)</f>
        <v>0</v>
      </c>
      <c r="AF57" s="656">
        <f>SUMIFS('Headcount Input'!$E:$E,'Headcount Input'!$B:$B,$B57,'Headcount Input'!AS:AS,"&gt;"&amp;0)</f>
        <v>0</v>
      </c>
      <c r="AG57" s="656">
        <f>SUMIFS('Headcount Input'!$E:$E,'Headcount Input'!$B:$B,$B57,'Headcount Input'!AT:AT,"&gt;"&amp;0)</f>
        <v>0</v>
      </c>
      <c r="AH57" s="656">
        <f>SUMIFS('Headcount Input'!$E:$E,'Headcount Input'!$B:$B,$B57,'Headcount Input'!AU:AU,"&gt;"&amp;0)</f>
        <v>0</v>
      </c>
      <c r="AI57" s="656">
        <f>SUMIFS('Headcount Input'!$E:$E,'Headcount Input'!$B:$B,$B57,'Headcount Input'!AV:AV,"&gt;"&amp;0)</f>
        <v>0</v>
      </c>
      <c r="AJ57" s="656">
        <f>SUMIFS('Headcount Input'!$E:$E,'Headcount Input'!$B:$B,$B57,'Headcount Input'!AW:AW,"&gt;"&amp;0)</f>
        <v>0</v>
      </c>
      <c r="AK57" s="656">
        <f>SUMIFS('Headcount Input'!$E:$E,'Headcount Input'!$B:$B,$B57,'Headcount Input'!AX:AX,"&gt;"&amp;0)</f>
        <v>0</v>
      </c>
      <c r="AL57" s="656">
        <f>SUMIFS('Headcount Input'!$E:$E,'Headcount Input'!$B:$B,$B57,'Headcount Input'!AY:AY,"&gt;"&amp;0)</f>
        <v>0</v>
      </c>
      <c r="AM57" s="656">
        <f>SUMIFS('Headcount Input'!$E:$E,'Headcount Input'!$B:$B,$B57,'Headcount Input'!AZ:AZ,"&gt;"&amp;0)</f>
        <v>0</v>
      </c>
      <c r="AN57" s="656">
        <f>SUMIFS('Headcount Input'!$E:$E,'Headcount Input'!$B:$B,$B57,'Headcount Input'!BA:BA,"&gt;"&amp;0)</f>
        <v>0</v>
      </c>
      <c r="AO57" s="656">
        <f>SUMIFS('Headcount Input'!$E:$E,'Headcount Input'!$B:$B,$B57,'Headcount Input'!BB:BB,"&gt;"&amp;0)</f>
        <v>0</v>
      </c>
      <c r="AP57" s="656">
        <f>SUMIFS('Headcount Input'!$E:$E,'Headcount Input'!$B:$B,$B57,'Headcount Input'!BC:BC,"&gt;"&amp;0)</f>
        <v>0</v>
      </c>
      <c r="AQ57" s="656">
        <f>SUMIFS('Headcount Input'!$E:$E,'Headcount Input'!$B:$B,$B57,'Headcount Input'!BD:BD,"&gt;"&amp;0)</f>
        <v>0</v>
      </c>
      <c r="AR57" s="656">
        <f>SUMIFS('Headcount Input'!$E:$E,'Headcount Input'!$B:$B,$B57,'Headcount Input'!BE:BE,"&gt;"&amp;0)</f>
        <v>0</v>
      </c>
      <c r="AS57" s="656">
        <f>SUMIFS('Headcount Input'!$E:$E,'Headcount Input'!$B:$B,$B57,'Headcount Input'!BF:BF,"&gt;"&amp;0)</f>
        <v>0</v>
      </c>
      <c r="AT57" s="656">
        <f>SUMIFS('Headcount Input'!$E:$E,'Headcount Input'!$B:$B,$B57,'Headcount Input'!BG:BG,"&gt;"&amp;0)</f>
        <v>0</v>
      </c>
      <c r="AU57" s="656">
        <f>SUMIFS('Headcount Input'!$E:$E,'Headcount Input'!$B:$B,$B57,'Headcount Input'!BH:BH,"&gt;"&amp;0)</f>
        <v>0</v>
      </c>
      <c r="AV57" s="656">
        <f>SUMIFS('Headcount Input'!$E:$E,'Headcount Input'!$B:$B,$B57,'Headcount Input'!BI:BI,"&gt;"&amp;0)</f>
        <v>0</v>
      </c>
      <c r="AW57" s="656">
        <f>SUMIFS('Headcount Input'!$E:$E,'Headcount Input'!$B:$B,$B57,'Headcount Input'!BJ:BJ,"&gt;"&amp;0)</f>
        <v>0</v>
      </c>
      <c r="AX57" s="656">
        <f>SUMIFS('Headcount Input'!$E:$E,'Headcount Input'!$B:$B,$B57,'Headcount Input'!BK:BK,"&gt;"&amp;0)</f>
        <v>0</v>
      </c>
      <c r="AY57" s="656">
        <f>SUMIFS('Headcount Input'!$E:$E,'Headcount Input'!$B:$B,$B57,'Headcount Input'!BL:BL,"&gt;"&amp;0)</f>
        <v>0</v>
      </c>
      <c r="AZ57" s="656">
        <f>SUMIFS('Headcount Input'!$E:$E,'Headcount Input'!$B:$B,$B57,'Headcount Input'!BM:BM,"&gt;"&amp;0)</f>
        <v>0</v>
      </c>
      <c r="BA57" s="656">
        <f>SUMIFS('Headcount Input'!$E:$E,'Headcount Input'!$B:$B,$B57,'Headcount Input'!BN:BN,"&gt;"&amp;0)</f>
        <v>0</v>
      </c>
      <c r="BB57" s="656">
        <f>SUMIFS('Headcount Input'!$E:$E,'Headcount Input'!$B:$B,$B57,'Headcount Input'!BO:BO,"&gt;"&amp;0)</f>
        <v>0</v>
      </c>
      <c r="BC57" s="656">
        <f>SUMIFS('Headcount Input'!$E:$E,'Headcount Input'!$B:$B,$B57,'Headcount Input'!BP:BP,"&gt;"&amp;0)</f>
        <v>0</v>
      </c>
      <c r="BD57" s="656">
        <f>SUMIFS('Headcount Input'!$E:$E,'Headcount Input'!$B:$B,$B57,'Headcount Input'!BQ:BQ,"&gt;"&amp;0)</f>
        <v>0</v>
      </c>
      <c r="BE57" s="656">
        <f>SUMIFS('Headcount Input'!$E:$E,'Headcount Input'!$B:$B,$B57,'Headcount Input'!BR:BR,"&gt;"&amp;0)</f>
        <v>0</v>
      </c>
      <c r="BF57" s="656">
        <f>SUMIFS('Headcount Input'!$E:$E,'Headcount Input'!$B:$B,$B57,'Headcount Input'!BS:BS,"&gt;"&amp;0)</f>
        <v>0</v>
      </c>
      <c r="BG57" s="656">
        <f>SUMIFS('Headcount Input'!$E:$E,'Headcount Input'!$B:$B,$B57,'Headcount Input'!BT:BT,"&gt;"&amp;0)</f>
        <v>0</v>
      </c>
      <c r="BH57" s="656">
        <f>SUMIFS('Headcount Input'!$E:$E,'Headcount Input'!$B:$B,$B57,'Headcount Input'!BU:BU,"&gt;"&amp;0)</f>
        <v>0</v>
      </c>
      <c r="BI57" s="656">
        <f>SUMIFS('Headcount Input'!$E:$E,'Headcount Input'!$B:$B,$B57,'Headcount Input'!BV:BV,"&gt;"&amp;0)</f>
        <v>0</v>
      </c>
      <c r="BJ57" s="656">
        <f>SUMIFS('Headcount Input'!$E:$E,'Headcount Input'!$B:$B,$B57,'Headcount Input'!BW:BW,"&gt;"&amp;0)</f>
        <v>0</v>
      </c>
      <c r="BK57" s="656">
        <f>SUMIFS('Headcount Input'!$E:$E,'Headcount Input'!$B:$B,$B57,'Headcount Input'!BX:BX,"&gt;"&amp;0)</f>
        <v>0</v>
      </c>
      <c r="BL57" s="656">
        <f>SUMIFS('Headcount Input'!$E:$E,'Headcount Input'!$B:$B,$B57,'Headcount Input'!BY:BY,"&gt;"&amp;0)</f>
        <v>0</v>
      </c>
      <c r="BM57" s="656">
        <f>SUMIFS('Headcount Input'!$E:$E,'Headcount Input'!$B:$B,$B57,'Headcount Input'!BZ:BZ,"&gt;"&amp;0)</f>
        <v>0</v>
      </c>
      <c r="BN57" s="656">
        <f>SUMIFS('Headcount Input'!$E:$E,'Headcount Input'!$B:$B,$B57,'Headcount Input'!CA:CA,"&gt;"&amp;0)</f>
        <v>0</v>
      </c>
      <c r="BO57" s="656">
        <f>SUMIFS('Headcount Input'!$E:$E,'Headcount Input'!$B:$B,$B57,'Headcount Input'!CB:CB,"&gt;"&amp;0)</f>
        <v>0</v>
      </c>
      <c r="BP57" s="656">
        <f>SUMIFS('Headcount Input'!$E:$E,'Headcount Input'!$B:$B,$B57,'Headcount Input'!CC:CC,"&gt;"&amp;0)</f>
        <v>0</v>
      </c>
      <c r="BQ57" s="656">
        <f>SUMIFS('Headcount Input'!$E:$E,'Headcount Input'!$B:$B,$B57,'Headcount Input'!CD:CD,"&gt;"&amp;0)</f>
        <v>0</v>
      </c>
      <c r="BR57" s="656">
        <f>SUMIFS('Headcount Input'!$E:$E,'Headcount Input'!$B:$B,$B57,'Headcount Input'!CE:CE,"&gt;"&amp;0)</f>
        <v>0</v>
      </c>
      <c r="BS57" s="656">
        <f>SUMIFS('Headcount Input'!$E:$E,'Headcount Input'!$B:$B,$B57,'Headcount Input'!CF:CF,"&gt;"&amp;0)</f>
        <v>0</v>
      </c>
      <c r="BT57" s="656">
        <f>SUMIFS('Headcount Input'!$E:$E,'Headcount Input'!$B:$B,$B57,'Headcount Input'!CG:CG,"&gt;"&amp;0)</f>
        <v>0</v>
      </c>
      <c r="BU57" s="656">
        <f>SUMIFS('Headcount Input'!$E:$E,'Headcount Input'!$B:$B,$B57,'Headcount Input'!CH:CH,"&gt;"&amp;0)</f>
        <v>0</v>
      </c>
      <c r="BV57" s="656">
        <f>SUMIFS('Headcount Input'!$E:$E,'Headcount Input'!$B:$B,$B57,'Headcount Input'!CI:CI,"&gt;"&amp;0)</f>
        <v>0</v>
      </c>
      <c r="BW57" s="656">
        <f>SUMIFS('Headcount Input'!$E:$E,'Headcount Input'!$B:$B,$B57,'Headcount Input'!CJ:CJ,"&gt;"&amp;0)</f>
        <v>0</v>
      </c>
      <c r="BX57" s="648"/>
      <c r="BY57" s="648"/>
    </row>
    <row r="58" spans="2:77" x14ac:dyDescent="0.3">
      <c r="B58" s="516" t="s">
        <v>316</v>
      </c>
      <c r="C58" s="516" t="s">
        <v>338</v>
      </c>
      <c r="D58" s="656">
        <f>SUMIFS('Headcount Input'!$E:$E,'Headcount Input'!$B:$B,$B58,'Headcount Input'!Q:Q,"&gt;"&amp;0)</f>
        <v>0</v>
      </c>
      <c r="E58" s="656">
        <f>SUMIFS('Headcount Input'!$E:$E,'Headcount Input'!$B:$B,$B58,'Headcount Input'!R:R,"&gt;"&amp;0)</f>
        <v>0</v>
      </c>
      <c r="F58" s="656">
        <f>SUMIFS('Headcount Input'!$E:$E,'Headcount Input'!$B:$B,$B58,'Headcount Input'!S:S,"&gt;"&amp;0)</f>
        <v>0</v>
      </c>
      <c r="G58" s="656">
        <f>SUMIFS('Headcount Input'!$E:$E,'Headcount Input'!$B:$B,$B58,'Headcount Input'!T:T,"&gt;"&amp;0)</f>
        <v>0</v>
      </c>
      <c r="H58" s="656">
        <f>SUMIFS('Headcount Input'!$E:$E,'Headcount Input'!$B:$B,$B58,'Headcount Input'!U:U,"&gt;"&amp;0)</f>
        <v>0</v>
      </c>
      <c r="I58" s="656">
        <f>SUMIFS('Headcount Input'!$E:$E,'Headcount Input'!$B:$B,$B58,'Headcount Input'!V:V,"&gt;"&amp;0)</f>
        <v>0</v>
      </c>
      <c r="J58" s="656">
        <f>SUMIFS('Headcount Input'!$E:$E,'Headcount Input'!$B:$B,$B58,'Headcount Input'!W:W,"&gt;"&amp;0)</f>
        <v>0</v>
      </c>
      <c r="K58" s="656">
        <f>SUMIFS('Headcount Input'!$E:$E,'Headcount Input'!$B:$B,$B58,'Headcount Input'!X:X,"&gt;"&amp;0)</f>
        <v>0</v>
      </c>
      <c r="L58" s="656">
        <f>SUMIFS('Headcount Input'!$E:$E,'Headcount Input'!$B:$B,$B58,'Headcount Input'!Y:Y,"&gt;"&amp;0)</f>
        <v>0</v>
      </c>
      <c r="M58" s="656">
        <f>SUMIFS('Headcount Input'!$E:$E,'Headcount Input'!$B:$B,$B58,'Headcount Input'!Z:Z,"&gt;"&amp;0)</f>
        <v>0</v>
      </c>
      <c r="N58" s="656">
        <f>SUMIFS('Headcount Input'!$E:$E,'Headcount Input'!$B:$B,$B58,'Headcount Input'!AA:AA,"&gt;"&amp;0)</f>
        <v>0</v>
      </c>
      <c r="O58" s="656">
        <f>SUMIFS('Headcount Input'!$E:$E,'Headcount Input'!$B:$B,$B58,'Headcount Input'!AB:AB,"&gt;"&amp;0)</f>
        <v>0</v>
      </c>
      <c r="P58" s="656">
        <f>SUMIFS('Headcount Input'!$E:$E,'Headcount Input'!$B:$B,$B58,'Headcount Input'!AC:AC,"&gt;"&amp;0)</f>
        <v>0</v>
      </c>
      <c r="Q58" s="656">
        <f>SUMIFS('Headcount Input'!$E:$E,'Headcount Input'!$B:$B,$B58,'Headcount Input'!AD:AD,"&gt;"&amp;0)</f>
        <v>0</v>
      </c>
      <c r="R58" s="656">
        <f>SUMIFS('Headcount Input'!$E:$E,'Headcount Input'!$B:$B,$B58,'Headcount Input'!AE:AE,"&gt;"&amp;0)</f>
        <v>0</v>
      </c>
      <c r="S58" s="656">
        <f>SUMIFS('Headcount Input'!$E:$E,'Headcount Input'!$B:$B,$B58,'Headcount Input'!AF:AF,"&gt;"&amp;0)</f>
        <v>0</v>
      </c>
      <c r="T58" s="656">
        <f>SUMIFS('Headcount Input'!$E:$E,'Headcount Input'!$B:$B,$B58,'Headcount Input'!AG:AG,"&gt;"&amp;0)</f>
        <v>0</v>
      </c>
      <c r="U58" s="656">
        <f>SUMIFS('Headcount Input'!$E:$E,'Headcount Input'!$B:$B,$B58,'Headcount Input'!AH:AH,"&gt;"&amp;0)</f>
        <v>0</v>
      </c>
      <c r="V58" s="656">
        <f>SUMIFS('Headcount Input'!$E:$E,'Headcount Input'!$B:$B,$B58,'Headcount Input'!AI:AI,"&gt;"&amp;0)</f>
        <v>0</v>
      </c>
      <c r="W58" s="656">
        <f>SUMIFS('Headcount Input'!$E:$E,'Headcount Input'!$B:$B,$B58,'Headcount Input'!AJ:AJ,"&gt;"&amp;0)</f>
        <v>0</v>
      </c>
      <c r="X58" s="656">
        <f>SUMIFS('Headcount Input'!$E:$E,'Headcount Input'!$B:$B,$B58,'Headcount Input'!AK:AK,"&gt;"&amp;0)</f>
        <v>0</v>
      </c>
      <c r="Y58" s="656">
        <f>SUMIFS('Headcount Input'!$E:$E,'Headcount Input'!$B:$B,$B58,'Headcount Input'!AL:AL,"&gt;"&amp;0)</f>
        <v>0</v>
      </c>
      <c r="Z58" s="656">
        <f>SUMIFS('Headcount Input'!$E:$E,'Headcount Input'!$B:$B,$B58,'Headcount Input'!AM:AM,"&gt;"&amp;0)</f>
        <v>0</v>
      </c>
      <c r="AA58" s="656">
        <f>SUMIFS('Headcount Input'!$E:$E,'Headcount Input'!$B:$B,$B58,'Headcount Input'!AN:AN,"&gt;"&amp;0)</f>
        <v>0</v>
      </c>
      <c r="AB58" s="656">
        <f>SUMIFS('Headcount Input'!$E:$E,'Headcount Input'!$B:$B,$B58,'Headcount Input'!AO:AO,"&gt;"&amp;0)</f>
        <v>0</v>
      </c>
      <c r="AC58" s="656">
        <f>SUMIFS('Headcount Input'!$E:$E,'Headcount Input'!$B:$B,$B58,'Headcount Input'!AP:AP,"&gt;"&amp;0)</f>
        <v>0</v>
      </c>
      <c r="AD58" s="656">
        <f>SUMIFS('Headcount Input'!$E:$E,'Headcount Input'!$B:$B,$B58,'Headcount Input'!AQ:AQ,"&gt;"&amp;0)</f>
        <v>0</v>
      </c>
      <c r="AE58" s="656">
        <f>SUMIFS('Headcount Input'!$E:$E,'Headcount Input'!$B:$B,$B58,'Headcount Input'!AR:AR,"&gt;"&amp;0)</f>
        <v>0</v>
      </c>
      <c r="AF58" s="656">
        <f>SUMIFS('Headcount Input'!$E:$E,'Headcount Input'!$B:$B,$B58,'Headcount Input'!AS:AS,"&gt;"&amp;0)</f>
        <v>0</v>
      </c>
      <c r="AG58" s="656">
        <f>SUMIFS('Headcount Input'!$E:$E,'Headcount Input'!$B:$B,$B58,'Headcount Input'!AT:AT,"&gt;"&amp;0)</f>
        <v>0</v>
      </c>
      <c r="AH58" s="656">
        <f>SUMIFS('Headcount Input'!$E:$E,'Headcount Input'!$B:$B,$B58,'Headcount Input'!AU:AU,"&gt;"&amp;0)</f>
        <v>0</v>
      </c>
      <c r="AI58" s="656">
        <f>SUMIFS('Headcount Input'!$E:$E,'Headcount Input'!$B:$B,$B58,'Headcount Input'!AV:AV,"&gt;"&amp;0)</f>
        <v>0</v>
      </c>
      <c r="AJ58" s="656">
        <f>SUMIFS('Headcount Input'!$E:$E,'Headcount Input'!$B:$B,$B58,'Headcount Input'!AW:AW,"&gt;"&amp;0)</f>
        <v>0</v>
      </c>
      <c r="AK58" s="656">
        <f>SUMIFS('Headcount Input'!$E:$E,'Headcount Input'!$B:$B,$B58,'Headcount Input'!AX:AX,"&gt;"&amp;0)</f>
        <v>0</v>
      </c>
      <c r="AL58" s="656">
        <f>SUMIFS('Headcount Input'!$E:$E,'Headcount Input'!$B:$B,$B58,'Headcount Input'!AY:AY,"&gt;"&amp;0)</f>
        <v>0</v>
      </c>
      <c r="AM58" s="656">
        <f>SUMIFS('Headcount Input'!$E:$E,'Headcount Input'!$B:$B,$B58,'Headcount Input'!AZ:AZ,"&gt;"&amp;0)</f>
        <v>0</v>
      </c>
      <c r="AN58" s="656">
        <f>SUMIFS('Headcount Input'!$E:$E,'Headcount Input'!$B:$B,$B58,'Headcount Input'!BA:BA,"&gt;"&amp;0)</f>
        <v>0</v>
      </c>
      <c r="AO58" s="656">
        <f>SUMIFS('Headcount Input'!$E:$E,'Headcount Input'!$B:$B,$B58,'Headcount Input'!BB:BB,"&gt;"&amp;0)</f>
        <v>0</v>
      </c>
      <c r="AP58" s="656">
        <f>SUMIFS('Headcount Input'!$E:$E,'Headcount Input'!$B:$B,$B58,'Headcount Input'!BC:BC,"&gt;"&amp;0)</f>
        <v>0</v>
      </c>
      <c r="AQ58" s="656">
        <f>SUMIFS('Headcount Input'!$E:$E,'Headcount Input'!$B:$B,$B58,'Headcount Input'!BD:BD,"&gt;"&amp;0)</f>
        <v>0</v>
      </c>
      <c r="AR58" s="656">
        <f>SUMIFS('Headcount Input'!$E:$E,'Headcount Input'!$B:$B,$B58,'Headcount Input'!BE:BE,"&gt;"&amp;0)</f>
        <v>0</v>
      </c>
      <c r="AS58" s="656">
        <f>SUMIFS('Headcount Input'!$E:$E,'Headcount Input'!$B:$B,$B58,'Headcount Input'!BF:BF,"&gt;"&amp;0)</f>
        <v>0</v>
      </c>
      <c r="AT58" s="656">
        <f>SUMIFS('Headcount Input'!$E:$E,'Headcount Input'!$B:$B,$B58,'Headcount Input'!BG:BG,"&gt;"&amp;0)</f>
        <v>0</v>
      </c>
      <c r="AU58" s="656">
        <f>SUMIFS('Headcount Input'!$E:$E,'Headcount Input'!$B:$B,$B58,'Headcount Input'!BH:BH,"&gt;"&amp;0)</f>
        <v>0</v>
      </c>
      <c r="AV58" s="656">
        <f>SUMIFS('Headcount Input'!$E:$E,'Headcount Input'!$B:$B,$B58,'Headcount Input'!BI:BI,"&gt;"&amp;0)</f>
        <v>0</v>
      </c>
      <c r="AW58" s="656">
        <f>SUMIFS('Headcount Input'!$E:$E,'Headcount Input'!$B:$B,$B58,'Headcount Input'!BJ:BJ,"&gt;"&amp;0)</f>
        <v>0</v>
      </c>
      <c r="AX58" s="656">
        <f>SUMIFS('Headcount Input'!$E:$E,'Headcount Input'!$B:$B,$B58,'Headcount Input'!BK:BK,"&gt;"&amp;0)</f>
        <v>0</v>
      </c>
      <c r="AY58" s="656">
        <f>SUMIFS('Headcount Input'!$E:$E,'Headcount Input'!$B:$B,$B58,'Headcount Input'!BL:BL,"&gt;"&amp;0)</f>
        <v>0</v>
      </c>
      <c r="AZ58" s="656">
        <f>SUMIFS('Headcount Input'!$E:$E,'Headcount Input'!$B:$B,$B58,'Headcount Input'!BM:BM,"&gt;"&amp;0)</f>
        <v>0</v>
      </c>
      <c r="BA58" s="656">
        <f>SUMIFS('Headcount Input'!$E:$E,'Headcount Input'!$B:$B,$B58,'Headcount Input'!BN:BN,"&gt;"&amp;0)</f>
        <v>0</v>
      </c>
      <c r="BB58" s="656">
        <f>SUMIFS('Headcount Input'!$E:$E,'Headcount Input'!$B:$B,$B58,'Headcount Input'!BO:BO,"&gt;"&amp;0)</f>
        <v>0</v>
      </c>
      <c r="BC58" s="656">
        <f>SUMIFS('Headcount Input'!$E:$E,'Headcount Input'!$B:$B,$B58,'Headcount Input'!BP:BP,"&gt;"&amp;0)</f>
        <v>0</v>
      </c>
      <c r="BD58" s="656">
        <f>SUMIFS('Headcount Input'!$E:$E,'Headcount Input'!$B:$B,$B58,'Headcount Input'!BQ:BQ,"&gt;"&amp;0)</f>
        <v>0</v>
      </c>
      <c r="BE58" s="656">
        <f>SUMIFS('Headcount Input'!$E:$E,'Headcount Input'!$B:$B,$B58,'Headcount Input'!BR:BR,"&gt;"&amp;0)</f>
        <v>0</v>
      </c>
      <c r="BF58" s="656">
        <f>SUMIFS('Headcount Input'!$E:$E,'Headcount Input'!$B:$B,$B58,'Headcount Input'!BS:BS,"&gt;"&amp;0)</f>
        <v>0</v>
      </c>
      <c r="BG58" s="656">
        <f>SUMIFS('Headcount Input'!$E:$E,'Headcount Input'!$B:$B,$B58,'Headcount Input'!BT:BT,"&gt;"&amp;0)</f>
        <v>0</v>
      </c>
      <c r="BH58" s="656">
        <f>SUMIFS('Headcount Input'!$E:$E,'Headcount Input'!$B:$B,$B58,'Headcount Input'!BU:BU,"&gt;"&amp;0)</f>
        <v>0</v>
      </c>
      <c r="BI58" s="656">
        <f>SUMIFS('Headcount Input'!$E:$E,'Headcount Input'!$B:$B,$B58,'Headcount Input'!BV:BV,"&gt;"&amp;0)</f>
        <v>0</v>
      </c>
      <c r="BJ58" s="656">
        <f>SUMIFS('Headcount Input'!$E:$E,'Headcount Input'!$B:$B,$B58,'Headcount Input'!BW:BW,"&gt;"&amp;0)</f>
        <v>0</v>
      </c>
      <c r="BK58" s="656">
        <f>SUMIFS('Headcount Input'!$E:$E,'Headcount Input'!$B:$B,$B58,'Headcount Input'!BX:BX,"&gt;"&amp;0)</f>
        <v>0</v>
      </c>
      <c r="BL58" s="656">
        <f>SUMIFS('Headcount Input'!$E:$E,'Headcount Input'!$B:$B,$B58,'Headcount Input'!BY:BY,"&gt;"&amp;0)</f>
        <v>0</v>
      </c>
      <c r="BM58" s="656">
        <f>SUMIFS('Headcount Input'!$E:$E,'Headcount Input'!$B:$B,$B58,'Headcount Input'!BZ:BZ,"&gt;"&amp;0)</f>
        <v>0</v>
      </c>
      <c r="BN58" s="656">
        <f>SUMIFS('Headcount Input'!$E:$E,'Headcount Input'!$B:$B,$B58,'Headcount Input'!CA:CA,"&gt;"&amp;0)</f>
        <v>0</v>
      </c>
      <c r="BO58" s="656">
        <f>SUMIFS('Headcount Input'!$E:$E,'Headcount Input'!$B:$B,$B58,'Headcount Input'!CB:CB,"&gt;"&amp;0)</f>
        <v>0</v>
      </c>
      <c r="BP58" s="656">
        <f>SUMIFS('Headcount Input'!$E:$E,'Headcount Input'!$B:$B,$B58,'Headcount Input'!CC:CC,"&gt;"&amp;0)</f>
        <v>0</v>
      </c>
      <c r="BQ58" s="656">
        <f>SUMIFS('Headcount Input'!$E:$E,'Headcount Input'!$B:$B,$B58,'Headcount Input'!CD:CD,"&gt;"&amp;0)</f>
        <v>0</v>
      </c>
      <c r="BR58" s="656">
        <f>SUMIFS('Headcount Input'!$E:$E,'Headcount Input'!$B:$B,$B58,'Headcount Input'!CE:CE,"&gt;"&amp;0)</f>
        <v>0</v>
      </c>
      <c r="BS58" s="656">
        <f>SUMIFS('Headcount Input'!$E:$E,'Headcount Input'!$B:$B,$B58,'Headcount Input'!CF:CF,"&gt;"&amp;0)</f>
        <v>0</v>
      </c>
      <c r="BT58" s="656">
        <f>SUMIFS('Headcount Input'!$E:$E,'Headcount Input'!$B:$B,$B58,'Headcount Input'!CG:CG,"&gt;"&amp;0)</f>
        <v>0</v>
      </c>
      <c r="BU58" s="656">
        <f>SUMIFS('Headcount Input'!$E:$E,'Headcount Input'!$B:$B,$B58,'Headcount Input'!CH:CH,"&gt;"&amp;0)</f>
        <v>0</v>
      </c>
      <c r="BV58" s="656">
        <f>SUMIFS('Headcount Input'!$E:$E,'Headcount Input'!$B:$B,$B58,'Headcount Input'!CI:CI,"&gt;"&amp;0)</f>
        <v>0</v>
      </c>
      <c r="BW58" s="656">
        <f>SUMIFS('Headcount Input'!$E:$E,'Headcount Input'!$B:$B,$B58,'Headcount Input'!CJ:CJ,"&gt;"&amp;0)</f>
        <v>0</v>
      </c>
      <c r="BX58" s="648"/>
      <c r="BY58" s="648"/>
    </row>
    <row r="59" spans="2:77" x14ac:dyDescent="0.3">
      <c r="B59" s="516" t="s">
        <v>293</v>
      </c>
      <c r="C59" s="516" t="s">
        <v>293</v>
      </c>
      <c r="D59" s="656">
        <f>SUMIFS('Headcount Input'!$E:$E,'Headcount Input'!$B:$B,$B59,'Headcount Input'!Q:Q,"&gt;"&amp;0)</f>
        <v>2</v>
      </c>
      <c r="E59" s="656">
        <f>SUMIFS('Headcount Input'!$E:$E,'Headcount Input'!$B:$B,$B59,'Headcount Input'!R:R,"&gt;"&amp;0)</f>
        <v>2</v>
      </c>
      <c r="F59" s="656">
        <f>SUMIFS('Headcount Input'!$E:$E,'Headcount Input'!$B:$B,$B59,'Headcount Input'!S:S,"&gt;"&amp;0)</f>
        <v>2</v>
      </c>
      <c r="G59" s="656">
        <f>SUMIFS('Headcount Input'!$E:$E,'Headcount Input'!$B:$B,$B59,'Headcount Input'!T:T,"&gt;"&amp;0)</f>
        <v>2</v>
      </c>
      <c r="H59" s="656">
        <f>SUMIFS('Headcount Input'!$E:$E,'Headcount Input'!$B:$B,$B59,'Headcount Input'!U:U,"&gt;"&amp;0)</f>
        <v>2</v>
      </c>
      <c r="I59" s="656">
        <f>SUMIFS('Headcount Input'!$E:$E,'Headcount Input'!$B:$B,$B59,'Headcount Input'!V:V,"&gt;"&amp;0)</f>
        <v>2</v>
      </c>
      <c r="J59" s="656">
        <f>SUMIFS('Headcount Input'!$E:$E,'Headcount Input'!$B:$B,$B59,'Headcount Input'!W:W,"&gt;"&amp;0)</f>
        <v>2</v>
      </c>
      <c r="K59" s="656">
        <f>SUMIFS('Headcount Input'!$E:$E,'Headcount Input'!$B:$B,$B59,'Headcount Input'!X:X,"&gt;"&amp;0)</f>
        <v>1</v>
      </c>
      <c r="L59" s="656">
        <f>SUMIFS('Headcount Input'!$E:$E,'Headcount Input'!$B:$B,$B59,'Headcount Input'!Y:Y,"&gt;"&amp;0)</f>
        <v>1</v>
      </c>
      <c r="M59" s="656">
        <f>SUMIFS('Headcount Input'!$E:$E,'Headcount Input'!$B:$B,$B59,'Headcount Input'!Z:Z,"&gt;"&amp;0)</f>
        <v>1</v>
      </c>
      <c r="N59" s="656">
        <f>SUMIFS('Headcount Input'!$E:$E,'Headcount Input'!$B:$B,$B59,'Headcount Input'!AA:AA,"&gt;"&amp;0)</f>
        <v>1</v>
      </c>
      <c r="O59" s="656">
        <f>SUMIFS('Headcount Input'!$E:$E,'Headcount Input'!$B:$B,$B59,'Headcount Input'!AB:AB,"&gt;"&amp;0)</f>
        <v>1</v>
      </c>
      <c r="P59" s="656">
        <f>SUMIFS('Headcount Input'!$E:$E,'Headcount Input'!$B:$B,$B59,'Headcount Input'!AC:AC,"&gt;"&amp;0)</f>
        <v>1</v>
      </c>
      <c r="Q59" s="656">
        <f>SUMIFS('Headcount Input'!$E:$E,'Headcount Input'!$B:$B,$B59,'Headcount Input'!AD:AD,"&gt;"&amp;0)</f>
        <v>1</v>
      </c>
      <c r="R59" s="656">
        <f>SUMIFS('Headcount Input'!$E:$E,'Headcount Input'!$B:$B,$B59,'Headcount Input'!AE:AE,"&gt;"&amp;0)</f>
        <v>1</v>
      </c>
      <c r="S59" s="656">
        <f>SUMIFS('Headcount Input'!$E:$E,'Headcount Input'!$B:$B,$B59,'Headcount Input'!AF:AF,"&gt;"&amp;0)</f>
        <v>1</v>
      </c>
      <c r="T59" s="656">
        <f>SUMIFS('Headcount Input'!$E:$E,'Headcount Input'!$B:$B,$B59,'Headcount Input'!AG:AG,"&gt;"&amp;0)</f>
        <v>1</v>
      </c>
      <c r="U59" s="656">
        <f>SUMIFS('Headcount Input'!$E:$E,'Headcount Input'!$B:$B,$B59,'Headcount Input'!AH:AH,"&gt;"&amp;0)</f>
        <v>1</v>
      </c>
      <c r="V59" s="656">
        <f>SUMIFS('Headcount Input'!$E:$E,'Headcount Input'!$B:$B,$B59,'Headcount Input'!AI:AI,"&gt;"&amp;0)</f>
        <v>2</v>
      </c>
      <c r="W59" s="656">
        <f>SUMIFS('Headcount Input'!$E:$E,'Headcount Input'!$B:$B,$B59,'Headcount Input'!AJ:AJ,"&gt;"&amp;0)</f>
        <v>2</v>
      </c>
      <c r="X59" s="656">
        <f>SUMIFS('Headcount Input'!$E:$E,'Headcount Input'!$B:$B,$B59,'Headcount Input'!AK:AK,"&gt;"&amp;0)</f>
        <v>2</v>
      </c>
      <c r="Y59" s="656">
        <f>SUMIFS('Headcount Input'!$E:$E,'Headcount Input'!$B:$B,$B59,'Headcount Input'!AL:AL,"&gt;"&amp;0)</f>
        <v>2</v>
      </c>
      <c r="Z59" s="656">
        <f>SUMIFS('Headcount Input'!$E:$E,'Headcount Input'!$B:$B,$B59,'Headcount Input'!AM:AM,"&gt;"&amp;0)</f>
        <v>2</v>
      </c>
      <c r="AA59" s="656">
        <f>SUMIFS('Headcount Input'!$E:$E,'Headcount Input'!$B:$B,$B59,'Headcount Input'!AN:AN,"&gt;"&amp;0)</f>
        <v>2</v>
      </c>
      <c r="AB59" s="656">
        <f>SUMIFS('Headcount Input'!$E:$E,'Headcount Input'!$B:$B,$B59,'Headcount Input'!AO:AO,"&gt;"&amp;0)</f>
        <v>2</v>
      </c>
      <c r="AC59" s="656">
        <f>SUMIFS('Headcount Input'!$E:$E,'Headcount Input'!$B:$B,$B59,'Headcount Input'!AP:AP,"&gt;"&amp;0)</f>
        <v>2</v>
      </c>
      <c r="AD59" s="656">
        <f>SUMIFS('Headcount Input'!$E:$E,'Headcount Input'!$B:$B,$B59,'Headcount Input'!AQ:AQ,"&gt;"&amp;0)</f>
        <v>3</v>
      </c>
      <c r="AE59" s="656">
        <f>SUMIFS('Headcount Input'!$E:$E,'Headcount Input'!$B:$B,$B59,'Headcount Input'!AR:AR,"&gt;"&amp;0)</f>
        <v>4</v>
      </c>
      <c r="AF59" s="656">
        <f>SUMIFS('Headcount Input'!$E:$E,'Headcount Input'!$B:$B,$B59,'Headcount Input'!AS:AS,"&gt;"&amp;0)</f>
        <v>4</v>
      </c>
      <c r="AG59" s="656">
        <f>SUMIFS('Headcount Input'!$E:$E,'Headcount Input'!$B:$B,$B59,'Headcount Input'!AT:AT,"&gt;"&amp;0)</f>
        <v>5</v>
      </c>
      <c r="AH59" s="656">
        <f>SUMIFS('Headcount Input'!$E:$E,'Headcount Input'!$B:$B,$B59,'Headcount Input'!AU:AU,"&gt;"&amp;0)</f>
        <v>5</v>
      </c>
      <c r="AI59" s="656">
        <f>SUMIFS('Headcount Input'!$E:$E,'Headcount Input'!$B:$B,$B59,'Headcount Input'!AV:AV,"&gt;"&amp;0)</f>
        <v>5</v>
      </c>
      <c r="AJ59" s="656">
        <f>SUMIFS('Headcount Input'!$E:$E,'Headcount Input'!$B:$B,$B59,'Headcount Input'!AW:AW,"&gt;"&amp;0)</f>
        <v>5</v>
      </c>
      <c r="AK59" s="656">
        <f>SUMIFS('Headcount Input'!$E:$E,'Headcount Input'!$B:$B,$B59,'Headcount Input'!AX:AX,"&gt;"&amp;0)</f>
        <v>5</v>
      </c>
      <c r="AL59" s="656">
        <f>SUMIFS('Headcount Input'!$E:$E,'Headcount Input'!$B:$B,$B59,'Headcount Input'!AY:AY,"&gt;"&amp;0)</f>
        <v>5</v>
      </c>
      <c r="AM59" s="656">
        <f>SUMIFS('Headcount Input'!$E:$E,'Headcount Input'!$B:$B,$B59,'Headcount Input'!AZ:AZ,"&gt;"&amp;0)</f>
        <v>5</v>
      </c>
      <c r="AN59" s="656">
        <f>SUMIFS('Headcount Input'!$E:$E,'Headcount Input'!$B:$B,$B59,'Headcount Input'!BA:BA,"&gt;"&amp;0)</f>
        <v>5</v>
      </c>
      <c r="AO59" s="656">
        <f>SUMIFS('Headcount Input'!$E:$E,'Headcount Input'!$B:$B,$B59,'Headcount Input'!BB:BB,"&gt;"&amp;0)</f>
        <v>5</v>
      </c>
      <c r="AP59" s="656">
        <f>SUMIFS('Headcount Input'!$E:$E,'Headcount Input'!$B:$B,$B59,'Headcount Input'!BC:BC,"&gt;"&amp;0)</f>
        <v>6</v>
      </c>
      <c r="AQ59" s="656">
        <f>SUMIFS('Headcount Input'!$E:$E,'Headcount Input'!$B:$B,$B59,'Headcount Input'!BD:BD,"&gt;"&amp;0)</f>
        <v>6</v>
      </c>
      <c r="AR59" s="656">
        <f>SUMIFS('Headcount Input'!$E:$E,'Headcount Input'!$B:$B,$B59,'Headcount Input'!BE:BE,"&gt;"&amp;0)</f>
        <v>6</v>
      </c>
      <c r="AS59" s="656">
        <f>SUMIFS('Headcount Input'!$E:$E,'Headcount Input'!$B:$B,$B59,'Headcount Input'!BF:BF,"&gt;"&amp;0)</f>
        <v>6</v>
      </c>
      <c r="AT59" s="656">
        <f>SUMIFS('Headcount Input'!$E:$E,'Headcount Input'!$B:$B,$B59,'Headcount Input'!BG:BG,"&gt;"&amp;0)</f>
        <v>6</v>
      </c>
      <c r="AU59" s="656">
        <f>SUMIFS('Headcount Input'!$E:$E,'Headcount Input'!$B:$B,$B59,'Headcount Input'!BH:BH,"&gt;"&amp;0)</f>
        <v>6</v>
      </c>
      <c r="AV59" s="656">
        <f>SUMIFS('Headcount Input'!$E:$E,'Headcount Input'!$B:$B,$B59,'Headcount Input'!BI:BI,"&gt;"&amp;0)</f>
        <v>6</v>
      </c>
      <c r="AW59" s="656">
        <f>SUMIFS('Headcount Input'!$E:$E,'Headcount Input'!$B:$B,$B59,'Headcount Input'!BJ:BJ,"&gt;"&amp;0)</f>
        <v>6</v>
      </c>
      <c r="AX59" s="656">
        <f>SUMIFS('Headcount Input'!$E:$E,'Headcount Input'!$B:$B,$B59,'Headcount Input'!BK:BK,"&gt;"&amp;0)</f>
        <v>6</v>
      </c>
      <c r="AY59" s="656">
        <f>SUMIFS('Headcount Input'!$E:$E,'Headcount Input'!$B:$B,$B59,'Headcount Input'!BL:BL,"&gt;"&amp;0)</f>
        <v>6</v>
      </c>
      <c r="AZ59" s="656">
        <f>SUMIFS('Headcount Input'!$E:$E,'Headcount Input'!$B:$B,$B59,'Headcount Input'!BM:BM,"&gt;"&amp;0)</f>
        <v>6</v>
      </c>
      <c r="BA59" s="656">
        <f>SUMIFS('Headcount Input'!$E:$E,'Headcount Input'!$B:$B,$B59,'Headcount Input'!BN:BN,"&gt;"&amp;0)</f>
        <v>6</v>
      </c>
      <c r="BB59" s="656">
        <f>SUMIFS('Headcount Input'!$E:$E,'Headcount Input'!$B:$B,$B59,'Headcount Input'!BO:BO,"&gt;"&amp;0)</f>
        <v>7</v>
      </c>
      <c r="BC59" s="656">
        <f>SUMIFS('Headcount Input'!$E:$E,'Headcount Input'!$B:$B,$B59,'Headcount Input'!BP:BP,"&gt;"&amp;0)</f>
        <v>7</v>
      </c>
      <c r="BD59" s="656">
        <f>SUMIFS('Headcount Input'!$E:$E,'Headcount Input'!$B:$B,$B59,'Headcount Input'!BQ:BQ,"&gt;"&amp;0)</f>
        <v>7</v>
      </c>
      <c r="BE59" s="656">
        <f>SUMIFS('Headcount Input'!$E:$E,'Headcount Input'!$B:$B,$B59,'Headcount Input'!BR:BR,"&gt;"&amp;0)</f>
        <v>7</v>
      </c>
      <c r="BF59" s="656">
        <f>SUMIFS('Headcount Input'!$E:$E,'Headcount Input'!$B:$B,$B59,'Headcount Input'!BS:BS,"&gt;"&amp;0)</f>
        <v>7</v>
      </c>
      <c r="BG59" s="656">
        <f>SUMIFS('Headcount Input'!$E:$E,'Headcount Input'!$B:$B,$B59,'Headcount Input'!BT:BT,"&gt;"&amp;0)</f>
        <v>7</v>
      </c>
      <c r="BH59" s="656">
        <f>SUMIFS('Headcount Input'!$E:$E,'Headcount Input'!$B:$B,$B59,'Headcount Input'!BU:BU,"&gt;"&amp;0)</f>
        <v>7</v>
      </c>
      <c r="BI59" s="656">
        <f>SUMIFS('Headcount Input'!$E:$E,'Headcount Input'!$B:$B,$B59,'Headcount Input'!BV:BV,"&gt;"&amp;0)</f>
        <v>7</v>
      </c>
      <c r="BJ59" s="656">
        <f>SUMIFS('Headcount Input'!$E:$E,'Headcount Input'!$B:$B,$B59,'Headcount Input'!BW:BW,"&gt;"&amp;0)</f>
        <v>7</v>
      </c>
      <c r="BK59" s="656">
        <f>SUMIFS('Headcount Input'!$E:$E,'Headcount Input'!$B:$B,$B59,'Headcount Input'!BX:BX,"&gt;"&amp;0)</f>
        <v>7</v>
      </c>
      <c r="BL59" s="656">
        <f>SUMIFS('Headcount Input'!$E:$E,'Headcount Input'!$B:$B,$B59,'Headcount Input'!BY:BY,"&gt;"&amp;0)</f>
        <v>7</v>
      </c>
      <c r="BM59" s="656">
        <f>SUMIFS('Headcount Input'!$E:$E,'Headcount Input'!$B:$B,$B59,'Headcount Input'!BZ:BZ,"&gt;"&amp;0)</f>
        <v>7</v>
      </c>
      <c r="BN59" s="656">
        <f>SUMIFS('Headcount Input'!$E:$E,'Headcount Input'!$B:$B,$B59,'Headcount Input'!CA:CA,"&gt;"&amp;0)</f>
        <v>7</v>
      </c>
      <c r="BO59" s="656">
        <f>SUMIFS('Headcount Input'!$E:$E,'Headcount Input'!$B:$B,$B59,'Headcount Input'!CB:CB,"&gt;"&amp;0)</f>
        <v>7</v>
      </c>
      <c r="BP59" s="656">
        <f>SUMIFS('Headcount Input'!$E:$E,'Headcount Input'!$B:$B,$B59,'Headcount Input'!CC:CC,"&gt;"&amp;0)</f>
        <v>7</v>
      </c>
      <c r="BQ59" s="656">
        <f>SUMIFS('Headcount Input'!$E:$E,'Headcount Input'!$B:$B,$B59,'Headcount Input'!CD:CD,"&gt;"&amp;0)</f>
        <v>7</v>
      </c>
      <c r="BR59" s="656">
        <f>SUMIFS('Headcount Input'!$E:$E,'Headcount Input'!$B:$B,$B59,'Headcount Input'!CE:CE,"&gt;"&amp;0)</f>
        <v>7</v>
      </c>
      <c r="BS59" s="656">
        <f>SUMIFS('Headcount Input'!$E:$E,'Headcount Input'!$B:$B,$B59,'Headcount Input'!CF:CF,"&gt;"&amp;0)</f>
        <v>7</v>
      </c>
      <c r="BT59" s="656">
        <f>SUMIFS('Headcount Input'!$E:$E,'Headcount Input'!$B:$B,$B59,'Headcount Input'!CG:CG,"&gt;"&amp;0)</f>
        <v>7</v>
      </c>
      <c r="BU59" s="656">
        <f>SUMIFS('Headcount Input'!$E:$E,'Headcount Input'!$B:$B,$B59,'Headcount Input'!CH:CH,"&gt;"&amp;0)</f>
        <v>7</v>
      </c>
      <c r="BV59" s="656">
        <f>SUMIFS('Headcount Input'!$E:$E,'Headcount Input'!$B:$B,$B59,'Headcount Input'!CI:CI,"&gt;"&amp;0)</f>
        <v>7</v>
      </c>
      <c r="BW59" s="656">
        <f>SUMIFS('Headcount Input'!$E:$E,'Headcount Input'!$B:$B,$B59,'Headcount Input'!CJ:CJ,"&gt;"&amp;0)</f>
        <v>7</v>
      </c>
      <c r="BX59" s="648"/>
      <c r="BY59" s="648"/>
    </row>
    <row r="60" spans="2:77" x14ac:dyDescent="0.3">
      <c r="B60" s="516" t="s">
        <v>300</v>
      </c>
      <c r="C60" s="516" t="s">
        <v>300</v>
      </c>
      <c r="D60" s="656">
        <f>SUMIFS('Headcount Input'!$E:$E,'Headcount Input'!$B:$B,$B60,'Headcount Input'!Q:Q,"&gt;"&amp;0)</f>
        <v>0</v>
      </c>
      <c r="E60" s="656">
        <f>SUMIFS('Headcount Input'!$E:$E,'Headcount Input'!$B:$B,$B60,'Headcount Input'!R:R,"&gt;"&amp;0)</f>
        <v>0</v>
      </c>
      <c r="F60" s="656">
        <f>SUMIFS('Headcount Input'!$E:$E,'Headcount Input'!$B:$B,$B60,'Headcount Input'!S:S,"&gt;"&amp;0)</f>
        <v>0</v>
      </c>
      <c r="G60" s="656">
        <f>SUMIFS('Headcount Input'!$E:$E,'Headcount Input'!$B:$B,$B60,'Headcount Input'!T:T,"&gt;"&amp;0)</f>
        <v>0</v>
      </c>
      <c r="H60" s="656">
        <f>SUMIFS('Headcount Input'!$E:$E,'Headcount Input'!$B:$B,$B60,'Headcount Input'!U:U,"&gt;"&amp;0)</f>
        <v>0</v>
      </c>
      <c r="I60" s="656">
        <f>SUMIFS('Headcount Input'!$E:$E,'Headcount Input'!$B:$B,$B60,'Headcount Input'!V:V,"&gt;"&amp;0)</f>
        <v>0.5</v>
      </c>
      <c r="J60" s="656">
        <f>SUMIFS('Headcount Input'!$E:$E,'Headcount Input'!$B:$B,$B60,'Headcount Input'!W:W,"&gt;"&amp;0)</f>
        <v>0.5</v>
      </c>
      <c r="K60" s="656">
        <f>SUMIFS('Headcount Input'!$E:$E,'Headcount Input'!$B:$B,$B60,'Headcount Input'!X:X,"&gt;"&amp;0)</f>
        <v>0.5</v>
      </c>
      <c r="L60" s="656">
        <f>SUMIFS('Headcount Input'!$E:$E,'Headcount Input'!$B:$B,$B60,'Headcount Input'!Y:Y,"&gt;"&amp;0)</f>
        <v>0.5</v>
      </c>
      <c r="M60" s="656">
        <f>SUMIFS('Headcount Input'!$E:$E,'Headcount Input'!$B:$B,$B60,'Headcount Input'!Z:Z,"&gt;"&amp;0)</f>
        <v>1</v>
      </c>
      <c r="N60" s="656">
        <f>SUMIFS('Headcount Input'!$E:$E,'Headcount Input'!$B:$B,$B60,'Headcount Input'!AA:AA,"&gt;"&amp;0)</f>
        <v>1</v>
      </c>
      <c r="O60" s="656">
        <f>SUMIFS('Headcount Input'!$E:$E,'Headcount Input'!$B:$B,$B60,'Headcount Input'!AB:AB,"&gt;"&amp;0)</f>
        <v>1</v>
      </c>
      <c r="P60" s="656">
        <f>SUMIFS('Headcount Input'!$E:$E,'Headcount Input'!$B:$B,$B60,'Headcount Input'!AC:AC,"&gt;"&amp;0)</f>
        <v>1</v>
      </c>
      <c r="Q60" s="656">
        <f>SUMIFS('Headcount Input'!$E:$E,'Headcount Input'!$B:$B,$B60,'Headcount Input'!AD:AD,"&gt;"&amp;0)</f>
        <v>1</v>
      </c>
      <c r="R60" s="656">
        <f>SUMIFS('Headcount Input'!$E:$E,'Headcount Input'!$B:$B,$B60,'Headcount Input'!AE:AE,"&gt;"&amp;0)</f>
        <v>1</v>
      </c>
      <c r="S60" s="656">
        <f>SUMIFS('Headcount Input'!$E:$E,'Headcount Input'!$B:$B,$B60,'Headcount Input'!AF:AF,"&gt;"&amp;0)</f>
        <v>1</v>
      </c>
      <c r="T60" s="656">
        <f>SUMIFS('Headcount Input'!$E:$E,'Headcount Input'!$B:$B,$B60,'Headcount Input'!AG:AG,"&gt;"&amp;0)</f>
        <v>1</v>
      </c>
      <c r="U60" s="656">
        <f>SUMIFS('Headcount Input'!$E:$E,'Headcount Input'!$B:$B,$B60,'Headcount Input'!AH:AH,"&gt;"&amp;0)</f>
        <v>1</v>
      </c>
      <c r="V60" s="656">
        <f>SUMIFS('Headcount Input'!$E:$E,'Headcount Input'!$B:$B,$B60,'Headcount Input'!AI:AI,"&gt;"&amp;0)</f>
        <v>1</v>
      </c>
      <c r="W60" s="656">
        <f>SUMIFS('Headcount Input'!$E:$E,'Headcount Input'!$B:$B,$B60,'Headcount Input'!AJ:AJ,"&gt;"&amp;0)</f>
        <v>1</v>
      </c>
      <c r="X60" s="656">
        <f>SUMIFS('Headcount Input'!$E:$E,'Headcount Input'!$B:$B,$B60,'Headcount Input'!AK:AK,"&gt;"&amp;0)</f>
        <v>1</v>
      </c>
      <c r="Y60" s="656">
        <f>SUMIFS('Headcount Input'!$E:$E,'Headcount Input'!$B:$B,$B60,'Headcount Input'!AL:AL,"&gt;"&amp;0)</f>
        <v>1</v>
      </c>
      <c r="Z60" s="656">
        <f>SUMIFS('Headcount Input'!$E:$E,'Headcount Input'!$B:$B,$B60,'Headcount Input'!AM:AM,"&gt;"&amp;0)</f>
        <v>1</v>
      </c>
      <c r="AA60" s="656">
        <f>SUMIFS('Headcount Input'!$E:$E,'Headcount Input'!$B:$B,$B60,'Headcount Input'!AN:AN,"&gt;"&amp;0)</f>
        <v>1</v>
      </c>
      <c r="AB60" s="656">
        <f>SUMIFS('Headcount Input'!$E:$E,'Headcount Input'!$B:$B,$B60,'Headcount Input'!AO:AO,"&gt;"&amp;0)</f>
        <v>1</v>
      </c>
      <c r="AC60" s="656">
        <f>SUMIFS('Headcount Input'!$E:$E,'Headcount Input'!$B:$B,$B60,'Headcount Input'!AP:AP,"&gt;"&amp;0)</f>
        <v>1</v>
      </c>
      <c r="AD60" s="656">
        <f>SUMIFS('Headcount Input'!$E:$E,'Headcount Input'!$B:$B,$B60,'Headcount Input'!AQ:AQ,"&gt;"&amp;0)</f>
        <v>2</v>
      </c>
      <c r="AE60" s="656">
        <f>SUMIFS('Headcount Input'!$E:$E,'Headcount Input'!$B:$B,$B60,'Headcount Input'!AR:AR,"&gt;"&amp;0)</f>
        <v>2</v>
      </c>
      <c r="AF60" s="656">
        <f>SUMIFS('Headcount Input'!$E:$E,'Headcount Input'!$B:$B,$B60,'Headcount Input'!AS:AS,"&gt;"&amp;0)</f>
        <v>2</v>
      </c>
      <c r="AG60" s="656">
        <f>SUMIFS('Headcount Input'!$E:$E,'Headcount Input'!$B:$B,$B60,'Headcount Input'!AT:AT,"&gt;"&amp;0)</f>
        <v>2</v>
      </c>
      <c r="AH60" s="656">
        <f>SUMIFS('Headcount Input'!$E:$E,'Headcount Input'!$B:$B,$B60,'Headcount Input'!AU:AU,"&gt;"&amp;0)</f>
        <v>2</v>
      </c>
      <c r="AI60" s="656">
        <f>SUMIFS('Headcount Input'!$E:$E,'Headcount Input'!$B:$B,$B60,'Headcount Input'!AV:AV,"&gt;"&amp;0)</f>
        <v>2</v>
      </c>
      <c r="AJ60" s="656">
        <f>SUMIFS('Headcount Input'!$E:$E,'Headcount Input'!$B:$B,$B60,'Headcount Input'!AW:AW,"&gt;"&amp;0)</f>
        <v>2</v>
      </c>
      <c r="AK60" s="656">
        <f>SUMIFS('Headcount Input'!$E:$E,'Headcount Input'!$B:$B,$B60,'Headcount Input'!AX:AX,"&gt;"&amp;0)</f>
        <v>2</v>
      </c>
      <c r="AL60" s="656">
        <f>SUMIFS('Headcount Input'!$E:$E,'Headcount Input'!$B:$B,$B60,'Headcount Input'!AY:AY,"&gt;"&amp;0)</f>
        <v>2</v>
      </c>
      <c r="AM60" s="656">
        <f>SUMIFS('Headcount Input'!$E:$E,'Headcount Input'!$B:$B,$B60,'Headcount Input'!AZ:AZ,"&gt;"&amp;0)</f>
        <v>2</v>
      </c>
      <c r="AN60" s="656">
        <f>SUMIFS('Headcount Input'!$E:$E,'Headcount Input'!$B:$B,$B60,'Headcount Input'!BA:BA,"&gt;"&amp;0)</f>
        <v>2</v>
      </c>
      <c r="AO60" s="656">
        <f>SUMIFS('Headcount Input'!$E:$E,'Headcount Input'!$B:$B,$B60,'Headcount Input'!BB:BB,"&gt;"&amp;0)</f>
        <v>2</v>
      </c>
      <c r="AP60" s="656">
        <f>SUMIFS('Headcount Input'!$E:$E,'Headcount Input'!$B:$B,$B60,'Headcount Input'!BC:BC,"&gt;"&amp;0)</f>
        <v>2</v>
      </c>
      <c r="AQ60" s="656">
        <f>SUMIFS('Headcount Input'!$E:$E,'Headcount Input'!$B:$B,$B60,'Headcount Input'!BD:BD,"&gt;"&amp;0)</f>
        <v>2</v>
      </c>
      <c r="AR60" s="656">
        <f>SUMIFS('Headcount Input'!$E:$E,'Headcount Input'!$B:$B,$B60,'Headcount Input'!BE:BE,"&gt;"&amp;0)</f>
        <v>2</v>
      </c>
      <c r="AS60" s="656">
        <f>SUMIFS('Headcount Input'!$E:$E,'Headcount Input'!$B:$B,$B60,'Headcount Input'!BF:BF,"&gt;"&amp;0)</f>
        <v>2</v>
      </c>
      <c r="AT60" s="656">
        <f>SUMIFS('Headcount Input'!$E:$E,'Headcount Input'!$B:$B,$B60,'Headcount Input'!BG:BG,"&gt;"&amp;0)</f>
        <v>2</v>
      </c>
      <c r="AU60" s="656">
        <f>SUMIFS('Headcount Input'!$E:$E,'Headcount Input'!$B:$B,$B60,'Headcount Input'!BH:BH,"&gt;"&amp;0)</f>
        <v>2</v>
      </c>
      <c r="AV60" s="656">
        <f>SUMIFS('Headcount Input'!$E:$E,'Headcount Input'!$B:$B,$B60,'Headcount Input'!BI:BI,"&gt;"&amp;0)</f>
        <v>2</v>
      </c>
      <c r="AW60" s="656">
        <f>SUMIFS('Headcount Input'!$E:$E,'Headcount Input'!$B:$B,$B60,'Headcount Input'!BJ:BJ,"&gt;"&amp;0)</f>
        <v>2</v>
      </c>
      <c r="AX60" s="656">
        <f>SUMIFS('Headcount Input'!$E:$E,'Headcount Input'!$B:$B,$B60,'Headcount Input'!BK:BK,"&gt;"&amp;0)</f>
        <v>2</v>
      </c>
      <c r="AY60" s="656">
        <f>SUMIFS('Headcount Input'!$E:$E,'Headcount Input'!$B:$B,$B60,'Headcount Input'!BL:BL,"&gt;"&amp;0)</f>
        <v>2</v>
      </c>
      <c r="AZ60" s="656">
        <f>SUMIFS('Headcount Input'!$E:$E,'Headcount Input'!$B:$B,$B60,'Headcount Input'!BM:BM,"&gt;"&amp;0)</f>
        <v>2</v>
      </c>
      <c r="BA60" s="656">
        <f>SUMIFS('Headcount Input'!$E:$E,'Headcount Input'!$B:$B,$B60,'Headcount Input'!BN:BN,"&gt;"&amp;0)</f>
        <v>2</v>
      </c>
      <c r="BB60" s="656">
        <f>SUMIFS('Headcount Input'!$E:$E,'Headcount Input'!$B:$B,$B60,'Headcount Input'!BO:BO,"&gt;"&amp;0)</f>
        <v>2</v>
      </c>
      <c r="BC60" s="656">
        <f>SUMIFS('Headcount Input'!$E:$E,'Headcount Input'!$B:$B,$B60,'Headcount Input'!BP:BP,"&gt;"&amp;0)</f>
        <v>2</v>
      </c>
      <c r="BD60" s="656">
        <f>SUMIFS('Headcount Input'!$E:$E,'Headcount Input'!$B:$B,$B60,'Headcount Input'!BQ:BQ,"&gt;"&amp;0)</f>
        <v>2</v>
      </c>
      <c r="BE60" s="656">
        <f>SUMIFS('Headcount Input'!$E:$E,'Headcount Input'!$B:$B,$B60,'Headcount Input'!BR:BR,"&gt;"&amp;0)</f>
        <v>2</v>
      </c>
      <c r="BF60" s="656">
        <f>SUMIFS('Headcount Input'!$E:$E,'Headcount Input'!$B:$B,$B60,'Headcount Input'!BS:BS,"&gt;"&amp;0)</f>
        <v>2</v>
      </c>
      <c r="BG60" s="656">
        <f>SUMIFS('Headcount Input'!$E:$E,'Headcount Input'!$B:$B,$B60,'Headcount Input'!BT:BT,"&gt;"&amp;0)</f>
        <v>2</v>
      </c>
      <c r="BH60" s="656">
        <f>SUMIFS('Headcount Input'!$E:$E,'Headcount Input'!$B:$B,$B60,'Headcount Input'!BU:BU,"&gt;"&amp;0)</f>
        <v>2</v>
      </c>
      <c r="BI60" s="656">
        <f>SUMIFS('Headcount Input'!$E:$E,'Headcount Input'!$B:$B,$B60,'Headcount Input'!BV:BV,"&gt;"&amp;0)</f>
        <v>2</v>
      </c>
      <c r="BJ60" s="656">
        <f>SUMIFS('Headcount Input'!$E:$E,'Headcount Input'!$B:$B,$B60,'Headcount Input'!BW:BW,"&gt;"&amp;0)</f>
        <v>2</v>
      </c>
      <c r="BK60" s="656">
        <f>SUMIFS('Headcount Input'!$E:$E,'Headcount Input'!$B:$B,$B60,'Headcount Input'!BX:BX,"&gt;"&amp;0)</f>
        <v>2</v>
      </c>
      <c r="BL60" s="656">
        <f>SUMIFS('Headcount Input'!$E:$E,'Headcount Input'!$B:$B,$B60,'Headcount Input'!BY:BY,"&gt;"&amp;0)</f>
        <v>2</v>
      </c>
      <c r="BM60" s="656">
        <f>SUMIFS('Headcount Input'!$E:$E,'Headcount Input'!$B:$B,$B60,'Headcount Input'!BZ:BZ,"&gt;"&amp;0)</f>
        <v>2</v>
      </c>
      <c r="BN60" s="656">
        <f>SUMIFS('Headcount Input'!$E:$E,'Headcount Input'!$B:$B,$B60,'Headcount Input'!CA:CA,"&gt;"&amp;0)</f>
        <v>2</v>
      </c>
      <c r="BO60" s="656">
        <f>SUMIFS('Headcount Input'!$E:$E,'Headcount Input'!$B:$B,$B60,'Headcount Input'!CB:CB,"&gt;"&amp;0)</f>
        <v>2</v>
      </c>
      <c r="BP60" s="656">
        <f>SUMIFS('Headcount Input'!$E:$E,'Headcount Input'!$B:$B,$B60,'Headcount Input'!CC:CC,"&gt;"&amp;0)</f>
        <v>2</v>
      </c>
      <c r="BQ60" s="656">
        <f>SUMIFS('Headcount Input'!$E:$E,'Headcount Input'!$B:$B,$B60,'Headcount Input'!CD:CD,"&gt;"&amp;0)</f>
        <v>2</v>
      </c>
      <c r="BR60" s="656">
        <f>SUMIFS('Headcount Input'!$E:$E,'Headcount Input'!$B:$B,$B60,'Headcount Input'!CE:CE,"&gt;"&amp;0)</f>
        <v>2</v>
      </c>
      <c r="BS60" s="656">
        <f>SUMIFS('Headcount Input'!$E:$E,'Headcount Input'!$B:$B,$B60,'Headcount Input'!CF:CF,"&gt;"&amp;0)</f>
        <v>2</v>
      </c>
      <c r="BT60" s="656">
        <f>SUMIFS('Headcount Input'!$E:$E,'Headcount Input'!$B:$B,$B60,'Headcount Input'!CG:CG,"&gt;"&amp;0)</f>
        <v>2</v>
      </c>
      <c r="BU60" s="656">
        <f>SUMIFS('Headcount Input'!$E:$E,'Headcount Input'!$B:$B,$B60,'Headcount Input'!CH:CH,"&gt;"&amp;0)</f>
        <v>2</v>
      </c>
      <c r="BV60" s="656">
        <f>SUMIFS('Headcount Input'!$E:$E,'Headcount Input'!$B:$B,$B60,'Headcount Input'!CI:CI,"&gt;"&amp;0)</f>
        <v>2</v>
      </c>
      <c r="BW60" s="656">
        <f>SUMIFS('Headcount Input'!$E:$E,'Headcount Input'!$B:$B,$B60,'Headcount Input'!CJ:CJ,"&gt;"&amp;0)</f>
        <v>2</v>
      </c>
      <c r="BX60" s="648"/>
      <c r="BY60" s="648"/>
    </row>
    <row r="61" spans="2:77" x14ac:dyDescent="0.3">
      <c r="B61" s="516" t="s">
        <v>341</v>
      </c>
      <c r="C61" s="516" t="s">
        <v>159</v>
      </c>
      <c r="D61" s="656">
        <f>SUMIFS('Headcount Input'!$E:$E,'Headcount Input'!$B:$B,$B61,'Headcount Input'!Q:Q,"&gt;"&amp;0)</f>
        <v>0</v>
      </c>
      <c r="E61" s="656">
        <f>SUMIFS('Headcount Input'!$E:$E,'Headcount Input'!$B:$B,$B61,'Headcount Input'!R:R,"&gt;"&amp;0)</f>
        <v>0</v>
      </c>
      <c r="F61" s="656">
        <f>SUMIFS('Headcount Input'!$E:$E,'Headcount Input'!$B:$B,$B61,'Headcount Input'!S:S,"&gt;"&amp;0)</f>
        <v>0</v>
      </c>
      <c r="G61" s="656">
        <f>SUMIFS('Headcount Input'!$E:$E,'Headcount Input'!$B:$B,$B61,'Headcount Input'!T:T,"&gt;"&amp;0)</f>
        <v>0</v>
      </c>
      <c r="H61" s="656">
        <f>SUMIFS('Headcount Input'!$E:$E,'Headcount Input'!$B:$B,$B61,'Headcount Input'!U:U,"&gt;"&amp;0)</f>
        <v>0</v>
      </c>
      <c r="I61" s="656">
        <f>SUMIFS('Headcount Input'!$E:$E,'Headcount Input'!$B:$B,$B61,'Headcount Input'!V:V,"&gt;"&amp;0)</f>
        <v>0</v>
      </c>
      <c r="J61" s="656">
        <f>SUMIFS('Headcount Input'!$E:$E,'Headcount Input'!$B:$B,$B61,'Headcount Input'!W:W,"&gt;"&amp;0)</f>
        <v>0</v>
      </c>
      <c r="K61" s="656">
        <f>SUMIFS('Headcount Input'!$E:$E,'Headcount Input'!$B:$B,$B61,'Headcount Input'!X:X,"&gt;"&amp;0)</f>
        <v>0</v>
      </c>
      <c r="L61" s="656">
        <f>SUMIFS('Headcount Input'!$E:$E,'Headcount Input'!$B:$B,$B61,'Headcount Input'!Y:Y,"&gt;"&amp;0)</f>
        <v>0</v>
      </c>
      <c r="M61" s="656">
        <f>SUMIFS('Headcount Input'!$E:$E,'Headcount Input'!$B:$B,$B61,'Headcount Input'!Z:Z,"&gt;"&amp;0)</f>
        <v>0</v>
      </c>
      <c r="N61" s="656">
        <f>SUMIFS('Headcount Input'!$E:$E,'Headcount Input'!$B:$B,$B61,'Headcount Input'!AA:AA,"&gt;"&amp;0)</f>
        <v>0</v>
      </c>
      <c r="O61" s="656">
        <f>SUMIFS('Headcount Input'!$E:$E,'Headcount Input'!$B:$B,$B61,'Headcount Input'!AB:AB,"&gt;"&amp;0)</f>
        <v>0</v>
      </c>
      <c r="P61" s="656">
        <f>SUMIFS('Headcount Input'!$E:$E,'Headcount Input'!$B:$B,$B61,'Headcount Input'!AC:AC,"&gt;"&amp;0)</f>
        <v>0</v>
      </c>
      <c r="Q61" s="656">
        <f>SUMIFS('Headcount Input'!$E:$E,'Headcount Input'!$B:$B,$B61,'Headcount Input'!AD:AD,"&gt;"&amp;0)</f>
        <v>0</v>
      </c>
      <c r="R61" s="656">
        <f>SUMIFS('Headcount Input'!$E:$E,'Headcount Input'!$B:$B,$B61,'Headcount Input'!AE:AE,"&gt;"&amp;0)</f>
        <v>0</v>
      </c>
      <c r="S61" s="656">
        <f>SUMIFS('Headcount Input'!$E:$E,'Headcount Input'!$B:$B,$B61,'Headcount Input'!AF:AF,"&gt;"&amp;0)</f>
        <v>0</v>
      </c>
      <c r="T61" s="656">
        <f>SUMIFS('Headcount Input'!$E:$E,'Headcount Input'!$B:$B,$B61,'Headcount Input'!AG:AG,"&gt;"&amp;0)</f>
        <v>0</v>
      </c>
      <c r="U61" s="656">
        <f>SUMIFS('Headcount Input'!$E:$E,'Headcount Input'!$B:$B,$B61,'Headcount Input'!AH:AH,"&gt;"&amp;0)</f>
        <v>0</v>
      </c>
      <c r="V61" s="656">
        <f>SUMIFS('Headcount Input'!$E:$E,'Headcount Input'!$B:$B,$B61,'Headcount Input'!AI:AI,"&gt;"&amp;0)</f>
        <v>0</v>
      </c>
      <c r="W61" s="656">
        <f>SUMIFS('Headcount Input'!$E:$E,'Headcount Input'!$B:$B,$B61,'Headcount Input'!AJ:AJ,"&gt;"&amp;0)</f>
        <v>0</v>
      </c>
      <c r="X61" s="656">
        <f>SUMIFS('Headcount Input'!$E:$E,'Headcount Input'!$B:$B,$B61,'Headcount Input'!AK:AK,"&gt;"&amp;0)</f>
        <v>0</v>
      </c>
      <c r="Y61" s="656">
        <f>SUMIFS('Headcount Input'!$E:$E,'Headcount Input'!$B:$B,$B61,'Headcount Input'!AL:AL,"&gt;"&amp;0)</f>
        <v>0</v>
      </c>
      <c r="Z61" s="656">
        <f>SUMIFS('Headcount Input'!$E:$E,'Headcount Input'!$B:$B,$B61,'Headcount Input'!AM:AM,"&gt;"&amp;0)</f>
        <v>1</v>
      </c>
      <c r="AA61" s="656">
        <f>SUMIFS('Headcount Input'!$E:$E,'Headcount Input'!$B:$B,$B61,'Headcount Input'!AN:AN,"&gt;"&amp;0)</f>
        <v>1</v>
      </c>
      <c r="AB61" s="656">
        <f>SUMIFS('Headcount Input'!$E:$E,'Headcount Input'!$B:$B,$B61,'Headcount Input'!AO:AO,"&gt;"&amp;0)</f>
        <v>1</v>
      </c>
      <c r="AC61" s="656">
        <f>SUMIFS('Headcount Input'!$E:$E,'Headcount Input'!$B:$B,$B61,'Headcount Input'!AP:AP,"&gt;"&amp;0)</f>
        <v>1</v>
      </c>
      <c r="AD61" s="656">
        <f>SUMIFS('Headcount Input'!$E:$E,'Headcount Input'!$B:$B,$B61,'Headcount Input'!AQ:AQ,"&gt;"&amp;0)</f>
        <v>2</v>
      </c>
      <c r="AE61" s="656">
        <f>SUMIFS('Headcount Input'!$E:$E,'Headcount Input'!$B:$B,$B61,'Headcount Input'!AR:AR,"&gt;"&amp;0)</f>
        <v>2</v>
      </c>
      <c r="AF61" s="656">
        <f>SUMIFS('Headcount Input'!$E:$E,'Headcount Input'!$B:$B,$B61,'Headcount Input'!AS:AS,"&gt;"&amp;0)</f>
        <v>2</v>
      </c>
      <c r="AG61" s="656">
        <f>SUMIFS('Headcount Input'!$E:$E,'Headcount Input'!$B:$B,$B61,'Headcount Input'!AT:AT,"&gt;"&amp;0)</f>
        <v>2</v>
      </c>
      <c r="AH61" s="656">
        <f>SUMIFS('Headcount Input'!$E:$E,'Headcount Input'!$B:$B,$B61,'Headcount Input'!AU:AU,"&gt;"&amp;0)</f>
        <v>3</v>
      </c>
      <c r="AI61" s="656">
        <f>SUMIFS('Headcount Input'!$E:$E,'Headcount Input'!$B:$B,$B61,'Headcount Input'!AV:AV,"&gt;"&amp;0)</f>
        <v>3</v>
      </c>
      <c r="AJ61" s="656">
        <f>SUMIFS('Headcount Input'!$E:$E,'Headcount Input'!$B:$B,$B61,'Headcount Input'!AW:AW,"&gt;"&amp;0)</f>
        <v>3</v>
      </c>
      <c r="AK61" s="656">
        <f>SUMIFS('Headcount Input'!$E:$E,'Headcount Input'!$B:$B,$B61,'Headcount Input'!AX:AX,"&gt;"&amp;0)</f>
        <v>3</v>
      </c>
      <c r="AL61" s="656">
        <f>SUMIFS('Headcount Input'!$E:$E,'Headcount Input'!$B:$B,$B61,'Headcount Input'!AY:AY,"&gt;"&amp;0)</f>
        <v>3</v>
      </c>
      <c r="AM61" s="656">
        <f>SUMIFS('Headcount Input'!$E:$E,'Headcount Input'!$B:$B,$B61,'Headcount Input'!AZ:AZ,"&gt;"&amp;0)</f>
        <v>3</v>
      </c>
      <c r="AN61" s="656">
        <f>SUMIFS('Headcount Input'!$E:$E,'Headcount Input'!$B:$B,$B61,'Headcount Input'!BA:BA,"&gt;"&amp;0)</f>
        <v>3</v>
      </c>
      <c r="AO61" s="656">
        <f>SUMIFS('Headcount Input'!$E:$E,'Headcount Input'!$B:$B,$B61,'Headcount Input'!BB:BB,"&gt;"&amp;0)</f>
        <v>3</v>
      </c>
      <c r="AP61" s="656">
        <f>SUMIFS('Headcount Input'!$E:$E,'Headcount Input'!$B:$B,$B61,'Headcount Input'!BC:BC,"&gt;"&amp;0)</f>
        <v>3</v>
      </c>
      <c r="AQ61" s="656">
        <f>SUMIFS('Headcount Input'!$E:$E,'Headcount Input'!$B:$B,$B61,'Headcount Input'!BD:BD,"&gt;"&amp;0)</f>
        <v>3</v>
      </c>
      <c r="AR61" s="656">
        <f>SUMIFS('Headcount Input'!$E:$E,'Headcount Input'!$B:$B,$B61,'Headcount Input'!BE:BE,"&gt;"&amp;0)</f>
        <v>3</v>
      </c>
      <c r="AS61" s="656">
        <f>SUMIFS('Headcount Input'!$E:$E,'Headcount Input'!$B:$B,$B61,'Headcount Input'!BF:BF,"&gt;"&amp;0)</f>
        <v>3</v>
      </c>
      <c r="AT61" s="656">
        <f>SUMIFS('Headcount Input'!$E:$E,'Headcount Input'!$B:$B,$B61,'Headcount Input'!BG:BG,"&gt;"&amp;0)</f>
        <v>3</v>
      </c>
      <c r="AU61" s="656">
        <f>SUMIFS('Headcount Input'!$E:$E,'Headcount Input'!$B:$B,$B61,'Headcount Input'!BH:BH,"&gt;"&amp;0)</f>
        <v>3</v>
      </c>
      <c r="AV61" s="656">
        <f>SUMIFS('Headcount Input'!$E:$E,'Headcount Input'!$B:$B,$B61,'Headcount Input'!BI:BI,"&gt;"&amp;0)</f>
        <v>3</v>
      </c>
      <c r="AW61" s="656">
        <f>SUMIFS('Headcount Input'!$E:$E,'Headcount Input'!$B:$B,$B61,'Headcount Input'!BJ:BJ,"&gt;"&amp;0)</f>
        <v>3</v>
      </c>
      <c r="AX61" s="656">
        <f>SUMIFS('Headcount Input'!$E:$E,'Headcount Input'!$B:$B,$B61,'Headcount Input'!BK:BK,"&gt;"&amp;0)</f>
        <v>3</v>
      </c>
      <c r="AY61" s="656">
        <f>SUMIFS('Headcount Input'!$E:$E,'Headcount Input'!$B:$B,$B61,'Headcount Input'!BL:BL,"&gt;"&amp;0)</f>
        <v>3</v>
      </c>
      <c r="AZ61" s="656">
        <f>SUMIFS('Headcount Input'!$E:$E,'Headcount Input'!$B:$B,$B61,'Headcount Input'!BM:BM,"&gt;"&amp;0)</f>
        <v>3</v>
      </c>
      <c r="BA61" s="656">
        <f>SUMIFS('Headcount Input'!$E:$E,'Headcount Input'!$B:$B,$B61,'Headcount Input'!BN:BN,"&gt;"&amp;0)</f>
        <v>3</v>
      </c>
      <c r="BB61" s="656">
        <f>SUMIFS('Headcount Input'!$E:$E,'Headcount Input'!$B:$B,$B61,'Headcount Input'!BO:BO,"&gt;"&amp;0)</f>
        <v>3</v>
      </c>
      <c r="BC61" s="656">
        <f>SUMIFS('Headcount Input'!$E:$E,'Headcount Input'!$B:$B,$B61,'Headcount Input'!BP:BP,"&gt;"&amp;0)</f>
        <v>3</v>
      </c>
      <c r="BD61" s="656">
        <f>SUMIFS('Headcount Input'!$E:$E,'Headcount Input'!$B:$B,$B61,'Headcount Input'!BQ:BQ,"&gt;"&amp;0)</f>
        <v>3</v>
      </c>
      <c r="BE61" s="656">
        <f>SUMIFS('Headcount Input'!$E:$E,'Headcount Input'!$B:$B,$B61,'Headcount Input'!BR:BR,"&gt;"&amp;0)</f>
        <v>3</v>
      </c>
      <c r="BF61" s="656">
        <f>SUMIFS('Headcount Input'!$E:$E,'Headcount Input'!$B:$B,$B61,'Headcount Input'!BS:BS,"&gt;"&amp;0)</f>
        <v>3</v>
      </c>
      <c r="BG61" s="656">
        <f>SUMIFS('Headcount Input'!$E:$E,'Headcount Input'!$B:$B,$B61,'Headcount Input'!BT:BT,"&gt;"&amp;0)</f>
        <v>3</v>
      </c>
      <c r="BH61" s="656">
        <f>SUMIFS('Headcount Input'!$E:$E,'Headcount Input'!$B:$B,$B61,'Headcount Input'!BU:BU,"&gt;"&amp;0)</f>
        <v>3</v>
      </c>
      <c r="BI61" s="656">
        <f>SUMIFS('Headcount Input'!$E:$E,'Headcount Input'!$B:$B,$B61,'Headcount Input'!BV:BV,"&gt;"&amp;0)</f>
        <v>3</v>
      </c>
      <c r="BJ61" s="656">
        <f>SUMIFS('Headcount Input'!$E:$E,'Headcount Input'!$B:$B,$B61,'Headcount Input'!BW:BW,"&gt;"&amp;0)</f>
        <v>3</v>
      </c>
      <c r="BK61" s="656">
        <f>SUMIFS('Headcount Input'!$E:$E,'Headcount Input'!$B:$B,$B61,'Headcount Input'!BX:BX,"&gt;"&amp;0)</f>
        <v>3</v>
      </c>
      <c r="BL61" s="656">
        <f>SUMIFS('Headcount Input'!$E:$E,'Headcount Input'!$B:$B,$B61,'Headcount Input'!BY:BY,"&gt;"&amp;0)</f>
        <v>3</v>
      </c>
      <c r="BM61" s="656">
        <f>SUMIFS('Headcount Input'!$E:$E,'Headcount Input'!$B:$B,$B61,'Headcount Input'!BZ:BZ,"&gt;"&amp;0)</f>
        <v>3</v>
      </c>
      <c r="BN61" s="656">
        <f>SUMIFS('Headcount Input'!$E:$E,'Headcount Input'!$B:$B,$B61,'Headcount Input'!CA:CA,"&gt;"&amp;0)</f>
        <v>3</v>
      </c>
      <c r="BO61" s="656">
        <f>SUMIFS('Headcount Input'!$E:$E,'Headcount Input'!$B:$B,$B61,'Headcount Input'!CB:CB,"&gt;"&amp;0)</f>
        <v>3</v>
      </c>
      <c r="BP61" s="656">
        <f>SUMIFS('Headcount Input'!$E:$E,'Headcount Input'!$B:$B,$B61,'Headcount Input'!CC:CC,"&gt;"&amp;0)</f>
        <v>3</v>
      </c>
      <c r="BQ61" s="656">
        <f>SUMIFS('Headcount Input'!$E:$E,'Headcount Input'!$B:$B,$B61,'Headcount Input'!CD:CD,"&gt;"&amp;0)</f>
        <v>3</v>
      </c>
      <c r="BR61" s="656">
        <f>SUMIFS('Headcount Input'!$E:$E,'Headcount Input'!$B:$B,$B61,'Headcount Input'!CE:CE,"&gt;"&amp;0)</f>
        <v>3</v>
      </c>
      <c r="BS61" s="656">
        <f>SUMIFS('Headcount Input'!$E:$E,'Headcount Input'!$B:$B,$B61,'Headcount Input'!CF:CF,"&gt;"&amp;0)</f>
        <v>3</v>
      </c>
      <c r="BT61" s="656">
        <f>SUMIFS('Headcount Input'!$E:$E,'Headcount Input'!$B:$B,$B61,'Headcount Input'!CG:CG,"&gt;"&amp;0)</f>
        <v>3</v>
      </c>
      <c r="BU61" s="656">
        <f>SUMIFS('Headcount Input'!$E:$E,'Headcount Input'!$B:$B,$B61,'Headcount Input'!CH:CH,"&gt;"&amp;0)</f>
        <v>3</v>
      </c>
      <c r="BV61" s="656">
        <f>SUMIFS('Headcount Input'!$E:$E,'Headcount Input'!$B:$B,$B61,'Headcount Input'!CI:CI,"&gt;"&amp;0)</f>
        <v>3</v>
      </c>
      <c r="BW61" s="656">
        <f>SUMIFS('Headcount Input'!$E:$E,'Headcount Input'!$B:$B,$B61,'Headcount Input'!CJ:CJ,"&gt;"&amp;0)</f>
        <v>3</v>
      </c>
      <c r="BX61" s="648"/>
      <c r="BY61" s="648"/>
    </row>
    <row r="62" spans="2:77" x14ac:dyDescent="0.3">
      <c r="B62" s="516" t="s">
        <v>342</v>
      </c>
      <c r="C62" s="516" t="s">
        <v>159</v>
      </c>
      <c r="D62" s="656">
        <f>SUMIFS('Headcount Input'!$E:$E,'Headcount Input'!$B:$B,$B62,'Headcount Input'!Q:Q,"&gt;"&amp;0)</f>
        <v>1</v>
      </c>
      <c r="E62" s="656">
        <f>SUMIFS('Headcount Input'!$E:$E,'Headcount Input'!$B:$B,$B62,'Headcount Input'!R:R,"&gt;"&amp;0)</f>
        <v>1</v>
      </c>
      <c r="F62" s="656">
        <f>SUMIFS('Headcount Input'!$E:$E,'Headcount Input'!$B:$B,$B62,'Headcount Input'!S:S,"&gt;"&amp;0)</f>
        <v>1</v>
      </c>
      <c r="G62" s="656">
        <f>SUMIFS('Headcount Input'!$E:$E,'Headcount Input'!$B:$B,$B62,'Headcount Input'!T:T,"&gt;"&amp;0)</f>
        <v>2</v>
      </c>
      <c r="H62" s="656">
        <f>SUMIFS('Headcount Input'!$E:$E,'Headcount Input'!$B:$B,$B62,'Headcount Input'!U:U,"&gt;"&amp;0)</f>
        <v>2</v>
      </c>
      <c r="I62" s="656">
        <f>SUMIFS('Headcount Input'!$E:$E,'Headcount Input'!$B:$B,$B62,'Headcount Input'!V:V,"&gt;"&amp;0)</f>
        <v>2</v>
      </c>
      <c r="J62" s="656">
        <f>SUMIFS('Headcount Input'!$E:$E,'Headcount Input'!$B:$B,$B62,'Headcount Input'!W:W,"&gt;"&amp;0)</f>
        <v>2</v>
      </c>
      <c r="K62" s="656">
        <f>SUMIFS('Headcount Input'!$E:$E,'Headcount Input'!$B:$B,$B62,'Headcount Input'!X:X,"&gt;"&amp;0)</f>
        <v>2</v>
      </c>
      <c r="L62" s="656">
        <f>SUMIFS('Headcount Input'!$E:$E,'Headcount Input'!$B:$B,$B62,'Headcount Input'!Y:Y,"&gt;"&amp;0)</f>
        <v>2</v>
      </c>
      <c r="M62" s="656">
        <f>SUMIFS('Headcount Input'!$E:$E,'Headcount Input'!$B:$B,$B62,'Headcount Input'!Z:Z,"&gt;"&amp;0)</f>
        <v>2</v>
      </c>
      <c r="N62" s="656">
        <f>SUMIFS('Headcount Input'!$E:$E,'Headcount Input'!$B:$B,$B62,'Headcount Input'!AA:AA,"&gt;"&amp;0)</f>
        <v>2</v>
      </c>
      <c r="O62" s="656">
        <f>SUMIFS('Headcount Input'!$E:$E,'Headcount Input'!$B:$B,$B62,'Headcount Input'!AB:AB,"&gt;"&amp;0)</f>
        <v>2</v>
      </c>
      <c r="P62" s="656">
        <f>SUMIFS('Headcount Input'!$E:$E,'Headcount Input'!$B:$B,$B62,'Headcount Input'!AC:AC,"&gt;"&amp;0)</f>
        <v>2</v>
      </c>
      <c r="Q62" s="656">
        <f>SUMIFS('Headcount Input'!$E:$E,'Headcount Input'!$B:$B,$B62,'Headcount Input'!AD:AD,"&gt;"&amp;0)</f>
        <v>3</v>
      </c>
      <c r="R62" s="656">
        <f>SUMIFS('Headcount Input'!$E:$E,'Headcount Input'!$B:$B,$B62,'Headcount Input'!AE:AE,"&gt;"&amp;0)</f>
        <v>3</v>
      </c>
      <c r="S62" s="656">
        <f>SUMIFS('Headcount Input'!$E:$E,'Headcount Input'!$B:$B,$B62,'Headcount Input'!AF:AF,"&gt;"&amp;0)</f>
        <v>4</v>
      </c>
      <c r="T62" s="656">
        <f>SUMIFS('Headcount Input'!$E:$E,'Headcount Input'!$B:$B,$B62,'Headcount Input'!AG:AG,"&gt;"&amp;0)</f>
        <v>4</v>
      </c>
      <c r="U62" s="656">
        <f>SUMIFS('Headcount Input'!$E:$E,'Headcount Input'!$B:$B,$B62,'Headcount Input'!AH:AH,"&gt;"&amp;0)</f>
        <v>4</v>
      </c>
      <c r="V62" s="656">
        <f>SUMIFS('Headcount Input'!$E:$E,'Headcount Input'!$B:$B,$B62,'Headcount Input'!AI:AI,"&gt;"&amp;0)</f>
        <v>4</v>
      </c>
      <c r="W62" s="656">
        <f>SUMIFS('Headcount Input'!$E:$E,'Headcount Input'!$B:$B,$B62,'Headcount Input'!AJ:AJ,"&gt;"&amp;0)</f>
        <v>4</v>
      </c>
      <c r="X62" s="656">
        <f>SUMIFS('Headcount Input'!$E:$E,'Headcount Input'!$B:$B,$B62,'Headcount Input'!AK:AK,"&gt;"&amp;0)</f>
        <v>4</v>
      </c>
      <c r="Y62" s="656">
        <f>SUMIFS('Headcount Input'!$E:$E,'Headcount Input'!$B:$B,$B62,'Headcount Input'!AL:AL,"&gt;"&amp;0)</f>
        <v>4</v>
      </c>
      <c r="Z62" s="656">
        <f>SUMIFS('Headcount Input'!$E:$E,'Headcount Input'!$B:$B,$B62,'Headcount Input'!AM:AM,"&gt;"&amp;0)</f>
        <v>3</v>
      </c>
      <c r="AA62" s="656">
        <f>SUMIFS('Headcount Input'!$E:$E,'Headcount Input'!$B:$B,$B62,'Headcount Input'!AN:AN,"&gt;"&amp;0)</f>
        <v>3</v>
      </c>
      <c r="AB62" s="656">
        <f>SUMIFS('Headcount Input'!$E:$E,'Headcount Input'!$B:$B,$B62,'Headcount Input'!AO:AO,"&gt;"&amp;0)</f>
        <v>5</v>
      </c>
      <c r="AC62" s="656">
        <f>SUMIFS('Headcount Input'!$E:$E,'Headcount Input'!$B:$B,$B62,'Headcount Input'!AP:AP,"&gt;"&amp;0)</f>
        <v>5</v>
      </c>
      <c r="AD62" s="656">
        <f>SUMIFS('Headcount Input'!$E:$E,'Headcount Input'!$B:$B,$B62,'Headcount Input'!AQ:AQ,"&gt;"&amp;0)</f>
        <v>10</v>
      </c>
      <c r="AE62" s="656">
        <f>SUMIFS('Headcount Input'!$E:$E,'Headcount Input'!$B:$B,$B62,'Headcount Input'!AR:AR,"&gt;"&amp;0)</f>
        <v>10</v>
      </c>
      <c r="AF62" s="656">
        <f>SUMIFS('Headcount Input'!$E:$E,'Headcount Input'!$B:$B,$B62,'Headcount Input'!AS:AS,"&gt;"&amp;0)</f>
        <v>10</v>
      </c>
      <c r="AG62" s="656">
        <f>SUMIFS('Headcount Input'!$E:$E,'Headcount Input'!$B:$B,$B62,'Headcount Input'!AT:AT,"&gt;"&amp;0)</f>
        <v>10</v>
      </c>
      <c r="AH62" s="656">
        <f>SUMIFS('Headcount Input'!$E:$E,'Headcount Input'!$B:$B,$B62,'Headcount Input'!AU:AU,"&gt;"&amp;0)</f>
        <v>10</v>
      </c>
      <c r="AI62" s="656">
        <f>SUMIFS('Headcount Input'!$E:$E,'Headcount Input'!$B:$B,$B62,'Headcount Input'!AV:AV,"&gt;"&amp;0)</f>
        <v>10</v>
      </c>
      <c r="AJ62" s="656">
        <f>SUMIFS('Headcount Input'!$E:$E,'Headcount Input'!$B:$B,$B62,'Headcount Input'!AW:AW,"&gt;"&amp;0)</f>
        <v>10</v>
      </c>
      <c r="AK62" s="656">
        <f>SUMIFS('Headcount Input'!$E:$E,'Headcount Input'!$B:$B,$B62,'Headcount Input'!AX:AX,"&gt;"&amp;0)</f>
        <v>10</v>
      </c>
      <c r="AL62" s="656">
        <f>SUMIFS('Headcount Input'!$E:$E,'Headcount Input'!$B:$B,$B62,'Headcount Input'!AY:AY,"&gt;"&amp;0)</f>
        <v>10</v>
      </c>
      <c r="AM62" s="656">
        <f>SUMIFS('Headcount Input'!$E:$E,'Headcount Input'!$B:$B,$B62,'Headcount Input'!AZ:AZ,"&gt;"&amp;0)</f>
        <v>10</v>
      </c>
      <c r="AN62" s="656">
        <f>SUMIFS('Headcount Input'!$E:$E,'Headcount Input'!$B:$B,$B62,'Headcount Input'!BA:BA,"&gt;"&amp;0)</f>
        <v>10</v>
      </c>
      <c r="AO62" s="656">
        <f>SUMIFS('Headcount Input'!$E:$E,'Headcount Input'!$B:$B,$B62,'Headcount Input'!BB:BB,"&gt;"&amp;0)</f>
        <v>10</v>
      </c>
      <c r="AP62" s="656">
        <f>SUMIFS('Headcount Input'!$E:$E,'Headcount Input'!$B:$B,$B62,'Headcount Input'!BC:BC,"&gt;"&amp;0)</f>
        <v>10</v>
      </c>
      <c r="AQ62" s="656">
        <f>SUMIFS('Headcount Input'!$E:$E,'Headcount Input'!$B:$B,$B62,'Headcount Input'!BD:BD,"&gt;"&amp;0)</f>
        <v>10</v>
      </c>
      <c r="AR62" s="656">
        <f>SUMIFS('Headcount Input'!$E:$E,'Headcount Input'!$B:$B,$B62,'Headcount Input'!BE:BE,"&gt;"&amp;0)</f>
        <v>10</v>
      </c>
      <c r="AS62" s="656">
        <f>SUMIFS('Headcount Input'!$E:$E,'Headcount Input'!$B:$B,$B62,'Headcount Input'!BF:BF,"&gt;"&amp;0)</f>
        <v>10</v>
      </c>
      <c r="AT62" s="656">
        <f>SUMIFS('Headcount Input'!$E:$E,'Headcount Input'!$B:$B,$B62,'Headcount Input'!BG:BG,"&gt;"&amp;0)</f>
        <v>10</v>
      </c>
      <c r="AU62" s="656">
        <f>SUMIFS('Headcount Input'!$E:$E,'Headcount Input'!$B:$B,$B62,'Headcount Input'!BH:BH,"&gt;"&amp;0)</f>
        <v>10</v>
      </c>
      <c r="AV62" s="656">
        <f>SUMIFS('Headcount Input'!$E:$E,'Headcount Input'!$B:$B,$B62,'Headcount Input'!BI:BI,"&gt;"&amp;0)</f>
        <v>10</v>
      </c>
      <c r="AW62" s="656">
        <f>SUMIFS('Headcount Input'!$E:$E,'Headcount Input'!$B:$B,$B62,'Headcount Input'!BJ:BJ,"&gt;"&amp;0)</f>
        <v>10</v>
      </c>
      <c r="AX62" s="656">
        <f>SUMIFS('Headcount Input'!$E:$E,'Headcount Input'!$B:$B,$B62,'Headcount Input'!BK:BK,"&gt;"&amp;0)</f>
        <v>10</v>
      </c>
      <c r="AY62" s="656">
        <f>SUMIFS('Headcount Input'!$E:$E,'Headcount Input'!$B:$B,$B62,'Headcount Input'!BL:BL,"&gt;"&amp;0)</f>
        <v>10</v>
      </c>
      <c r="AZ62" s="656">
        <f>SUMIFS('Headcount Input'!$E:$E,'Headcount Input'!$B:$B,$B62,'Headcount Input'!BM:BM,"&gt;"&amp;0)</f>
        <v>10</v>
      </c>
      <c r="BA62" s="656">
        <f>SUMIFS('Headcount Input'!$E:$E,'Headcount Input'!$B:$B,$B62,'Headcount Input'!BN:BN,"&gt;"&amp;0)</f>
        <v>10</v>
      </c>
      <c r="BB62" s="656">
        <f>SUMIFS('Headcount Input'!$E:$E,'Headcount Input'!$B:$B,$B62,'Headcount Input'!BO:BO,"&gt;"&amp;0)</f>
        <v>10</v>
      </c>
      <c r="BC62" s="656">
        <f>SUMIFS('Headcount Input'!$E:$E,'Headcount Input'!$B:$B,$B62,'Headcount Input'!BP:BP,"&gt;"&amp;0)</f>
        <v>10</v>
      </c>
      <c r="BD62" s="656">
        <f>SUMIFS('Headcount Input'!$E:$E,'Headcount Input'!$B:$B,$B62,'Headcount Input'!BQ:BQ,"&gt;"&amp;0)</f>
        <v>10</v>
      </c>
      <c r="BE62" s="656">
        <f>SUMIFS('Headcount Input'!$E:$E,'Headcount Input'!$B:$B,$B62,'Headcount Input'!BR:BR,"&gt;"&amp;0)</f>
        <v>10</v>
      </c>
      <c r="BF62" s="656">
        <f>SUMIFS('Headcount Input'!$E:$E,'Headcount Input'!$B:$B,$B62,'Headcount Input'!BS:BS,"&gt;"&amp;0)</f>
        <v>10</v>
      </c>
      <c r="BG62" s="656">
        <f>SUMIFS('Headcount Input'!$E:$E,'Headcount Input'!$B:$B,$B62,'Headcount Input'!BT:BT,"&gt;"&amp;0)</f>
        <v>10</v>
      </c>
      <c r="BH62" s="656">
        <f>SUMIFS('Headcount Input'!$E:$E,'Headcount Input'!$B:$B,$B62,'Headcount Input'!BU:BU,"&gt;"&amp;0)</f>
        <v>10</v>
      </c>
      <c r="BI62" s="656">
        <f>SUMIFS('Headcount Input'!$E:$E,'Headcount Input'!$B:$B,$B62,'Headcount Input'!BV:BV,"&gt;"&amp;0)</f>
        <v>10</v>
      </c>
      <c r="BJ62" s="656">
        <f>SUMIFS('Headcount Input'!$E:$E,'Headcount Input'!$B:$B,$B62,'Headcount Input'!BW:BW,"&gt;"&amp;0)</f>
        <v>10</v>
      </c>
      <c r="BK62" s="656">
        <f>SUMIFS('Headcount Input'!$E:$E,'Headcount Input'!$B:$B,$B62,'Headcount Input'!BX:BX,"&gt;"&amp;0)</f>
        <v>10</v>
      </c>
      <c r="BL62" s="656">
        <f>SUMIFS('Headcount Input'!$E:$E,'Headcount Input'!$B:$B,$B62,'Headcount Input'!BY:BY,"&gt;"&amp;0)</f>
        <v>10</v>
      </c>
      <c r="BM62" s="656">
        <f>SUMIFS('Headcount Input'!$E:$E,'Headcount Input'!$B:$B,$B62,'Headcount Input'!BZ:BZ,"&gt;"&amp;0)</f>
        <v>10</v>
      </c>
      <c r="BN62" s="656">
        <f>SUMIFS('Headcount Input'!$E:$E,'Headcount Input'!$B:$B,$B62,'Headcount Input'!CA:CA,"&gt;"&amp;0)</f>
        <v>10</v>
      </c>
      <c r="BO62" s="656">
        <f>SUMIFS('Headcount Input'!$E:$E,'Headcount Input'!$B:$B,$B62,'Headcount Input'!CB:CB,"&gt;"&amp;0)</f>
        <v>10</v>
      </c>
      <c r="BP62" s="656">
        <f>SUMIFS('Headcount Input'!$E:$E,'Headcount Input'!$B:$B,$B62,'Headcount Input'!CC:CC,"&gt;"&amp;0)</f>
        <v>10</v>
      </c>
      <c r="BQ62" s="656">
        <f>SUMIFS('Headcount Input'!$E:$E,'Headcount Input'!$B:$B,$B62,'Headcount Input'!CD:CD,"&gt;"&amp;0)</f>
        <v>10</v>
      </c>
      <c r="BR62" s="656">
        <f>SUMIFS('Headcount Input'!$E:$E,'Headcount Input'!$B:$B,$B62,'Headcount Input'!CE:CE,"&gt;"&amp;0)</f>
        <v>10</v>
      </c>
      <c r="BS62" s="656">
        <f>SUMIFS('Headcount Input'!$E:$E,'Headcount Input'!$B:$B,$B62,'Headcount Input'!CF:CF,"&gt;"&amp;0)</f>
        <v>10</v>
      </c>
      <c r="BT62" s="656">
        <f>SUMIFS('Headcount Input'!$E:$E,'Headcount Input'!$B:$B,$B62,'Headcount Input'!CG:CG,"&gt;"&amp;0)</f>
        <v>10</v>
      </c>
      <c r="BU62" s="656">
        <f>SUMIFS('Headcount Input'!$E:$E,'Headcount Input'!$B:$B,$B62,'Headcount Input'!CH:CH,"&gt;"&amp;0)</f>
        <v>10</v>
      </c>
      <c r="BV62" s="656">
        <f>SUMIFS('Headcount Input'!$E:$E,'Headcount Input'!$B:$B,$B62,'Headcount Input'!CI:CI,"&gt;"&amp;0)</f>
        <v>10</v>
      </c>
      <c r="BW62" s="656">
        <f>SUMIFS('Headcount Input'!$E:$E,'Headcount Input'!$B:$B,$B62,'Headcount Input'!CJ:CJ,"&gt;"&amp;0)</f>
        <v>10</v>
      </c>
      <c r="BX62" s="648"/>
      <c r="BY62" s="648"/>
    </row>
    <row r="63" spans="2:77" x14ac:dyDescent="0.3">
      <c r="B63" s="516" t="s">
        <v>343</v>
      </c>
      <c r="C63" s="516" t="s">
        <v>160</v>
      </c>
      <c r="D63" s="656">
        <f>SUMIFS('Headcount Input'!$E:$E,'Headcount Input'!$B:$B,$B63,'Headcount Input'!Q:Q,"&gt;"&amp;0)</f>
        <v>1</v>
      </c>
      <c r="E63" s="656">
        <f>SUMIFS('Headcount Input'!$E:$E,'Headcount Input'!$B:$B,$B63,'Headcount Input'!R:R,"&gt;"&amp;0)</f>
        <v>1</v>
      </c>
      <c r="F63" s="656">
        <f>SUMIFS('Headcount Input'!$E:$E,'Headcount Input'!$B:$B,$B63,'Headcount Input'!S:S,"&gt;"&amp;0)</f>
        <v>1</v>
      </c>
      <c r="G63" s="656">
        <f>SUMIFS('Headcount Input'!$E:$E,'Headcount Input'!$B:$B,$B63,'Headcount Input'!T:T,"&gt;"&amp;0)</f>
        <v>1</v>
      </c>
      <c r="H63" s="656">
        <f>SUMIFS('Headcount Input'!$E:$E,'Headcount Input'!$B:$B,$B63,'Headcount Input'!U:U,"&gt;"&amp;0)</f>
        <v>1</v>
      </c>
      <c r="I63" s="656">
        <f>SUMIFS('Headcount Input'!$E:$E,'Headcount Input'!$B:$B,$B63,'Headcount Input'!V:V,"&gt;"&amp;0)</f>
        <v>1</v>
      </c>
      <c r="J63" s="656">
        <f>SUMIFS('Headcount Input'!$E:$E,'Headcount Input'!$B:$B,$B63,'Headcount Input'!W:W,"&gt;"&amp;0)</f>
        <v>1</v>
      </c>
      <c r="K63" s="656">
        <f>SUMIFS('Headcount Input'!$E:$E,'Headcount Input'!$B:$B,$B63,'Headcount Input'!X:X,"&gt;"&amp;0)</f>
        <v>1</v>
      </c>
      <c r="L63" s="656">
        <f>SUMIFS('Headcount Input'!$E:$E,'Headcount Input'!$B:$B,$B63,'Headcount Input'!Y:Y,"&gt;"&amp;0)</f>
        <v>1</v>
      </c>
      <c r="M63" s="656">
        <f>SUMIFS('Headcount Input'!$E:$E,'Headcount Input'!$B:$B,$B63,'Headcount Input'!Z:Z,"&gt;"&amp;0)</f>
        <v>1</v>
      </c>
      <c r="N63" s="656">
        <f>SUMIFS('Headcount Input'!$E:$E,'Headcount Input'!$B:$B,$B63,'Headcount Input'!AA:AA,"&gt;"&amp;0)</f>
        <v>1</v>
      </c>
      <c r="O63" s="656">
        <f>SUMIFS('Headcount Input'!$E:$E,'Headcount Input'!$B:$B,$B63,'Headcount Input'!AB:AB,"&gt;"&amp;0)</f>
        <v>1</v>
      </c>
      <c r="P63" s="656">
        <f>SUMIFS('Headcount Input'!$E:$E,'Headcount Input'!$B:$B,$B63,'Headcount Input'!AC:AC,"&gt;"&amp;0)</f>
        <v>1</v>
      </c>
      <c r="Q63" s="656">
        <f>SUMIFS('Headcount Input'!$E:$E,'Headcount Input'!$B:$B,$B63,'Headcount Input'!AD:AD,"&gt;"&amp;0)</f>
        <v>1</v>
      </c>
      <c r="R63" s="656">
        <f>SUMIFS('Headcount Input'!$E:$E,'Headcount Input'!$B:$B,$B63,'Headcount Input'!AE:AE,"&gt;"&amp;0)</f>
        <v>1</v>
      </c>
      <c r="S63" s="656">
        <f>SUMIFS('Headcount Input'!$E:$E,'Headcount Input'!$B:$B,$B63,'Headcount Input'!AF:AF,"&gt;"&amp;0)</f>
        <v>1</v>
      </c>
      <c r="T63" s="656">
        <f>SUMIFS('Headcount Input'!$E:$E,'Headcount Input'!$B:$B,$B63,'Headcount Input'!AG:AG,"&gt;"&amp;0)</f>
        <v>1</v>
      </c>
      <c r="U63" s="656">
        <f>SUMIFS('Headcount Input'!$E:$E,'Headcount Input'!$B:$B,$B63,'Headcount Input'!AH:AH,"&gt;"&amp;0)</f>
        <v>1</v>
      </c>
      <c r="V63" s="656">
        <f>SUMIFS('Headcount Input'!$E:$E,'Headcount Input'!$B:$B,$B63,'Headcount Input'!AI:AI,"&gt;"&amp;0)</f>
        <v>1</v>
      </c>
      <c r="W63" s="656">
        <f>SUMIFS('Headcount Input'!$E:$E,'Headcount Input'!$B:$B,$B63,'Headcount Input'!AJ:AJ,"&gt;"&amp;0)</f>
        <v>1</v>
      </c>
      <c r="X63" s="656">
        <f>SUMIFS('Headcount Input'!$E:$E,'Headcount Input'!$B:$B,$B63,'Headcount Input'!AK:AK,"&gt;"&amp;0)</f>
        <v>1</v>
      </c>
      <c r="Y63" s="656">
        <f>SUMIFS('Headcount Input'!$E:$E,'Headcount Input'!$B:$B,$B63,'Headcount Input'!AL:AL,"&gt;"&amp;0)</f>
        <v>1</v>
      </c>
      <c r="Z63" s="656">
        <f>SUMIFS('Headcount Input'!$E:$E,'Headcount Input'!$B:$B,$B63,'Headcount Input'!AM:AM,"&gt;"&amp;0)</f>
        <v>1</v>
      </c>
      <c r="AA63" s="656">
        <f>SUMIFS('Headcount Input'!$E:$E,'Headcount Input'!$B:$B,$B63,'Headcount Input'!AN:AN,"&gt;"&amp;0)</f>
        <v>1</v>
      </c>
      <c r="AB63" s="656">
        <f>SUMIFS('Headcount Input'!$E:$E,'Headcount Input'!$B:$B,$B63,'Headcount Input'!AO:AO,"&gt;"&amp;0)</f>
        <v>1</v>
      </c>
      <c r="AC63" s="656">
        <f>SUMIFS('Headcount Input'!$E:$E,'Headcount Input'!$B:$B,$B63,'Headcount Input'!AP:AP,"&gt;"&amp;0)</f>
        <v>1</v>
      </c>
      <c r="AD63" s="656">
        <f>SUMIFS('Headcount Input'!$E:$E,'Headcount Input'!$B:$B,$B63,'Headcount Input'!AQ:AQ,"&gt;"&amp;0)</f>
        <v>1</v>
      </c>
      <c r="AE63" s="656">
        <f>SUMIFS('Headcount Input'!$E:$E,'Headcount Input'!$B:$B,$B63,'Headcount Input'!AR:AR,"&gt;"&amp;0)</f>
        <v>1</v>
      </c>
      <c r="AF63" s="656">
        <f>SUMIFS('Headcount Input'!$E:$E,'Headcount Input'!$B:$B,$B63,'Headcount Input'!AS:AS,"&gt;"&amp;0)</f>
        <v>1</v>
      </c>
      <c r="AG63" s="656">
        <f>SUMIFS('Headcount Input'!$E:$E,'Headcount Input'!$B:$B,$B63,'Headcount Input'!AT:AT,"&gt;"&amp;0)</f>
        <v>1</v>
      </c>
      <c r="AH63" s="656">
        <f>SUMIFS('Headcount Input'!$E:$E,'Headcount Input'!$B:$B,$B63,'Headcount Input'!AU:AU,"&gt;"&amp;0)</f>
        <v>1</v>
      </c>
      <c r="AI63" s="656">
        <f>SUMIFS('Headcount Input'!$E:$E,'Headcount Input'!$B:$B,$B63,'Headcount Input'!AV:AV,"&gt;"&amp;0)</f>
        <v>1</v>
      </c>
      <c r="AJ63" s="656">
        <f>SUMIFS('Headcount Input'!$E:$E,'Headcount Input'!$B:$B,$B63,'Headcount Input'!AW:AW,"&gt;"&amp;0)</f>
        <v>1</v>
      </c>
      <c r="AK63" s="656">
        <f>SUMIFS('Headcount Input'!$E:$E,'Headcount Input'!$B:$B,$B63,'Headcount Input'!AX:AX,"&gt;"&amp;0)</f>
        <v>1</v>
      </c>
      <c r="AL63" s="656">
        <f>SUMIFS('Headcount Input'!$E:$E,'Headcount Input'!$B:$B,$B63,'Headcount Input'!AY:AY,"&gt;"&amp;0)</f>
        <v>1</v>
      </c>
      <c r="AM63" s="656">
        <f>SUMIFS('Headcount Input'!$E:$E,'Headcount Input'!$B:$B,$B63,'Headcount Input'!AZ:AZ,"&gt;"&amp;0)</f>
        <v>1</v>
      </c>
      <c r="AN63" s="656">
        <f>SUMIFS('Headcount Input'!$E:$E,'Headcount Input'!$B:$B,$B63,'Headcount Input'!BA:BA,"&gt;"&amp;0)</f>
        <v>1</v>
      </c>
      <c r="AO63" s="656">
        <f>SUMIFS('Headcount Input'!$E:$E,'Headcount Input'!$B:$B,$B63,'Headcount Input'!BB:BB,"&gt;"&amp;0)</f>
        <v>1</v>
      </c>
      <c r="AP63" s="656">
        <f>SUMIFS('Headcount Input'!$E:$E,'Headcount Input'!$B:$B,$B63,'Headcount Input'!BC:BC,"&gt;"&amp;0)</f>
        <v>1</v>
      </c>
      <c r="AQ63" s="656">
        <f>SUMIFS('Headcount Input'!$E:$E,'Headcount Input'!$B:$B,$B63,'Headcount Input'!BD:BD,"&gt;"&amp;0)</f>
        <v>1</v>
      </c>
      <c r="AR63" s="656">
        <f>SUMIFS('Headcount Input'!$E:$E,'Headcount Input'!$B:$B,$B63,'Headcount Input'!BE:BE,"&gt;"&amp;0)</f>
        <v>1</v>
      </c>
      <c r="AS63" s="656">
        <f>SUMIFS('Headcount Input'!$E:$E,'Headcount Input'!$B:$B,$B63,'Headcount Input'!BF:BF,"&gt;"&amp;0)</f>
        <v>1</v>
      </c>
      <c r="AT63" s="656">
        <f>SUMIFS('Headcount Input'!$E:$E,'Headcount Input'!$B:$B,$B63,'Headcount Input'!BG:BG,"&gt;"&amp;0)</f>
        <v>1</v>
      </c>
      <c r="AU63" s="656">
        <f>SUMIFS('Headcount Input'!$E:$E,'Headcount Input'!$B:$B,$B63,'Headcount Input'!BH:BH,"&gt;"&amp;0)</f>
        <v>1</v>
      </c>
      <c r="AV63" s="656">
        <f>SUMIFS('Headcount Input'!$E:$E,'Headcount Input'!$B:$B,$B63,'Headcount Input'!BI:BI,"&gt;"&amp;0)</f>
        <v>1</v>
      </c>
      <c r="AW63" s="656">
        <f>SUMIFS('Headcount Input'!$E:$E,'Headcount Input'!$B:$B,$B63,'Headcount Input'!BJ:BJ,"&gt;"&amp;0)</f>
        <v>1</v>
      </c>
      <c r="AX63" s="656">
        <f>SUMIFS('Headcount Input'!$E:$E,'Headcount Input'!$B:$B,$B63,'Headcount Input'!BK:BK,"&gt;"&amp;0)</f>
        <v>1</v>
      </c>
      <c r="AY63" s="656">
        <f>SUMIFS('Headcount Input'!$E:$E,'Headcount Input'!$B:$B,$B63,'Headcount Input'!BL:BL,"&gt;"&amp;0)</f>
        <v>1</v>
      </c>
      <c r="AZ63" s="656">
        <f>SUMIFS('Headcount Input'!$E:$E,'Headcount Input'!$B:$B,$B63,'Headcount Input'!BM:BM,"&gt;"&amp;0)</f>
        <v>1</v>
      </c>
      <c r="BA63" s="656">
        <f>SUMIFS('Headcount Input'!$E:$E,'Headcount Input'!$B:$B,$B63,'Headcount Input'!BN:BN,"&gt;"&amp;0)</f>
        <v>1</v>
      </c>
      <c r="BB63" s="656">
        <f>SUMIFS('Headcount Input'!$E:$E,'Headcount Input'!$B:$B,$B63,'Headcount Input'!BO:BO,"&gt;"&amp;0)</f>
        <v>1</v>
      </c>
      <c r="BC63" s="656">
        <f>SUMIFS('Headcount Input'!$E:$E,'Headcount Input'!$B:$B,$B63,'Headcount Input'!BP:BP,"&gt;"&amp;0)</f>
        <v>1</v>
      </c>
      <c r="BD63" s="656">
        <f>SUMIFS('Headcount Input'!$E:$E,'Headcount Input'!$B:$B,$B63,'Headcount Input'!BQ:BQ,"&gt;"&amp;0)</f>
        <v>1</v>
      </c>
      <c r="BE63" s="656">
        <f>SUMIFS('Headcount Input'!$E:$E,'Headcount Input'!$B:$B,$B63,'Headcount Input'!BR:BR,"&gt;"&amp;0)</f>
        <v>1</v>
      </c>
      <c r="BF63" s="656">
        <f>SUMIFS('Headcount Input'!$E:$E,'Headcount Input'!$B:$B,$B63,'Headcount Input'!BS:BS,"&gt;"&amp;0)</f>
        <v>1</v>
      </c>
      <c r="BG63" s="656">
        <f>SUMIFS('Headcount Input'!$E:$E,'Headcount Input'!$B:$B,$B63,'Headcount Input'!BT:BT,"&gt;"&amp;0)</f>
        <v>1</v>
      </c>
      <c r="BH63" s="656">
        <f>SUMIFS('Headcount Input'!$E:$E,'Headcount Input'!$B:$B,$B63,'Headcount Input'!BU:BU,"&gt;"&amp;0)</f>
        <v>1</v>
      </c>
      <c r="BI63" s="656">
        <f>SUMIFS('Headcount Input'!$E:$E,'Headcount Input'!$B:$B,$B63,'Headcount Input'!BV:BV,"&gt;"&amp;0)</f>
        <v>1</v>
      </c>
      <c r="BJ63" s="656">
        <f>SUMIFS('Headcount Input'!$E:$E,'Headcount Input'!$B:$B,$B63,'Headcount Input'!BW:BW,"&gt;"&amp;0)</f>
        <v>1</v>
      </c>
      <c r="BK63" s="656">
        <f>SUMIFS('Headcount Input'!$E:$E,'Headcount Input'!$B:$B,$B63,'Headcount Input'!BX:BX,"&gt;"&amp;0)</f>
        <v>1</v>
      </c>
      <c r="BL63" s="656">
        <f>SUMIFS('Headcount Input'!$E:$E,'Headcount Input'!$B:$B,$B63,'Headcount Input'!BY:BY,"&gt;"&amp;0)</f>
        <v>1</v>
      </c>
      <c r="BM63" s="656">
        <f>SUMIFS('Headcount Input'!$E:$E,'Headcount Input'!$B:$B,$B63,'Headcount Input'!BZ:BZ,"&gt;"&amp;0)</f>
        <v>1</v>
      </c>
      <c r="BN63" s="656">
        <f>SUMIFS('Headcount Input'!$E:$E,'Headcount Input'!$B:$B,$B63,'Headcount Input'!CA:CA,"&gt;"&amp;0)</f>
        <v>1</v>
      </c>
      <c r="BO63" s="656">
        <f>SUMIFS('Headcount Input'!$E:$E,'Headcount Input'!$B:$B,$B63,'Headcount Input'!CB:CB,"&gt;"&amp;0)</f>
        <v>1</v>
      </c>
      <c r="BP63" s="656">
        <f>SUMIFS('Headcount Input'!$E:$E,'Headcount Input'!$B:$B,$B63,'Headcount Input'!CC:CC,"&gt;"&amp;0)</f>
        <v>1</v>
      </c>
      <c r="BQ63" s="656">
        <f>SUMIFS('Headcount Input'!$E:$E,'Headcount Input'!$B:$B,$B63,'Headcount Input'!CD:CD,"&gt;"&amp;0)</f>
        <v>1</v>
      </c>
      <c r="BR63" s="656">
        <f>SUMIFS('Headcount Input'!$E:$E,'Headcount Input'!$B:$B,$B63,'Headcount Input'!CE:CE,"&gt;"&amp;0)</f>
        <v>1</v>
      </c>
      <c r="BS63" s="656">
        <f>SUMIFS('Headcount Input'!$E:$E,'Headcount Input'!$B:$B,$B63,'Headcount Input'!CF:CF,"&gt;"&amp;0)</f>
        <v>1</v>
      </c>
      <c r="BT63" s="656">
        <f>SUMIFS('Headcount Input'!$E:$E,'Headcount Input'!$B:$B,$B63,'Headcount Input'!CG:CG,"&gt;"&amp;0)</f>
        <v>1</v>
      </c>
      <c r="BU63" s="656">
        <f>SUMIFS('Headcount Input'!$E:$E,'Headcount Input'!$B:$B,$B63,'Headcount Input'!CH:CH,"&gt;"&amp;0)</f>
        <v>1</v>
      </c>
      <c r="BV63" s="656">
        <f>SUMIFS('Headcount Input'!$E:$E,'Headcount Input'!$B:$B,$B63,'Headcount Input'!CI:CI,"&gt;"&amp;0)</f>
        <v>1</v>
      </c>
      <c r="BW63" s="656">
        <f>SUMIFS('Headcount Input'!$E:$E,'Headcount Input'!$B:$B,$B63,'Headcount Input'!CJ:CJ,"&gt;"&amp;0)</f>
        <v>1</v>
      </c>
      <c r="BX63" s="648"/>
      <c r="BY63" s="648"/>
    </row>
    <row r="64" spans="2:77" x14ac:dyDescent="0.3">
      <c r="B64" s="516" t="s">
        <v>344</v>
      </c>
      <c r="C64" s="516" t="s">
        <v>160</v>
      </c>
      <c r="D64" s="656">
        <f>SUMIFS('Headcount Input'!$E:$E,'Headcount Input'!$B:$B,$B64,'Headcount Input'!Q:Q,"&gt;"&amp;0)</f>
        <v>0</v>
      </c>
      <c r="E64" s="656">
        <f>SUMIFS('Headcount Input'!$E:$E,'Headcount Input'!$B:$B,$B64,'Headcount Input'!R:R,"&gt;"&amp;0)</f>
        <v>0</v>
      </c>
      <c r="F64" s="656">
        <f>SUMIFS('Headcount Input'!$E:$E,'Headcount Input'!$B:$B,$B64,'Headcount Input'!S:S,"&gt;"&amp;0)</f>
        <v>0</v>
      </c>
      <c r="G64" s="656">
        <f>SUMIFS('Headcount Input'!$E:$E,'Headcount Input'!$B:$B,$B64,'Headcount Input'!T:T,"&gt;"&amp;0)</f>
        <v>0</v>
      </c>
      <c r="H64" s="656">
        <f>SUMIFS('Headcount Input'!$E:$E,'Headcount Input'!$B:$B,$B64,'Headcount Input'!U:U,"&gt;"&amp;0)</f>
        <v>0</v>
      </c>
      <c r="I64" s="656">
        <f>SUMIFS('Headcount Input'!$E:$E,'Headcount Input'!$B:$B,$B64,'Headcount Input'!V:V,"&gt;"&amp;0)</f>
        <v>0</v>
      </c>
      <c r="J64" s="656">
        <f>SUMIFS('Headcount Input'!$E:$E,'Headcount Input'!$B:$B,$B64,'Headcount Input'!W:W,"&gt;"&amp;0)</f>
        <v>0</v>
      </c>
      <c r="K64" s="656">
        <f>SUMIFS('Headcount Input'!$E:$E,'Headcount Input'!$B:$B,$B64,'Headcount Input'!X:X,"&gt;"&amp;0)</f>
        <v>0</v>
      </c>
      <c r="L64" s="656">
        <f>SUMIFS('Headcount Input'!$E:$E,'Headcount Input'!$B:$B,$B64,'Headcount Input'!Y:Y,"&gt;"&amp;0)</f>
        <v>0</v>
      </c>
      <c r="M64" s="656">
        <f>SUMIFS('Headcount Input'!$E:$E,'Headcount Input'!$B:$B,$B64,'Headcount Input'!Z:Z,"&gt;"&amp;0)</f>
        <v>0</v>
      </c>
      <c r="N64" s="656">
        <f>SUMIFS('Headcount Input'!$E:$E,'Headcount Input'!$B:$B,$B64,'Headcount Input'!AA:AA,"&gt;"&amp;0)</f>
        <v>0</v>
      </c>
      <c r="O64" s="656">
        <f>SUMIFS('Headcount Input'!$E:$E,'Headcount Input'!$B:$B,$B64,'Headcount Input'!AB:AB,"&gt;"&amp;0)</f>
        <v>0</v>
      </c>
      <c r="P64" s="656">
        <f>SUMIFS('Headcount Input'!$E:$E,'Headcount Input'!$B:$B,$B64,'Headcount Input'!AC:AC,"&gt;"&amp;0)</f>
        <v>0</v>
      </c>
      <c r="Q64" s="656">
        <f>SUMIFS('Headcount Input'!$E:$E,'Headcount Input'!$B:$B,$B64,'Headcount Input'!AD:AD,"&gt;"&amp;0)</f>
        <v>0</v>
      </c>
      <c r="R64" s="656">
        <f>SUMIFS('Headcount Input'!$E:$E,'Headcount Input'!$B:$B,$B64,'Headcount Input'!AE:AE,"&gt;"&amp;0)</f>
        <v>0</v>
      </c>
      <c r="S64" s="656">
        <f>SUMIFS('Headcount Input'!$E:$E,'Headcount Input'!$B:$B,$B64,'Headcount Input'!AF:AF,"&gt;"&amp;0)</f>
        <v>0</v>
      </c>
      <c r="T64" s="656">
        <f>SUMIFS('Headcount Input'!$E:$E,'Headcount Input'!$B:$B,$B64,'Headcount Input'!AG:AG,"&gt;"&amp;0)</f>
        <v>0</v>
      </c>
      <c r="U64" s="656">
        <f>SUMIFS('Headcount Input'!$E:$E,'Headcount Input'!$B:$B,$B64,'Headcount Input'!AH:AH,"&gt;"&amp;0)</f>
        <v>0</v>
      </c>
      <c r="V64" s="656">
        <f>SUMIFS('Headcount Input'!$E:$E,'Headcount Input'!$B:$B,$B64,'Headcount Input'!AI:AI,"&gt;"&amp;0)</f>
        <v>0</v>
      </c>
      <c r="W64" s="656">
        <f>SUMIFS('Headcount Input'!$E:$E,'Headcount Input'!$B:$B,$B64,'Headcount Input'!AJ:AJ,"&gt;"&amp;0)</f>
        <v>0</v>
      </c>
      <c r="X64" s="656">
        <f>SUMIFS('Headcount Input'!$E:$E,'Headcount Input'!$B:$B,$B64,'Headcount Input'!AK:AK,"&gt;"&amp;0)</f>
        <v>0</v>
      </c>
      <c r="Y64" s="656">
        <f>SUMIFS('Headcount Input'!$E:$E,'Headcount Input'!$B:$B,$B64,'Headcount Input'!AL:AL,"&gt;"&amp;0)</f>
        <v>0</v>
      </c>
      <c r="Z64" s="656">
        <f>SUMIFS('Headcount Input'!$E:$E,'Headcount Input'!$B:$B,$B64,'Headcount Input'!AM:AM,"&gt;"&amp;0)</f>
        <v>0</v>
      </c>
      <c r="AA64" s="656">
        <f>SUMIFS('Headcount Input'!$E:$E,'Headcount Input'!$B:$B,$B64,'Headcount Input'!AN:AN,"&gt;"&amp;0)</f>
        <v>0</v>
      </c>
      <c r="AB64" s="656">
        <f>SUMIFS('Headcount Input'!$E:$E,'Headcount Input'!$B:$B,$B64,'Headcount Input'!AO:AO,"&gt;"&amp;0)</f>
        <v>0</v>
      </c>
      <c r="AC64" s="656">
        <f>SUMIFS('Headcount Input'!$E:$E,'Headcount Input'!$B:$B,$B64,'Headcount Input'!AP:AP,"&gt;"&amp;0)</f>
        <v>0</v>
      </c>
      <c r="AD64" s="656">
        <f>SUMIFS('Headcount Input'!$E:$E,'Headcount Input'!$B:$B,$B64,'Headcount Input'!AQ:AQ,"&gt;"&amp;0)</f>
        <v>0</v>
      </c>
      <c r="AE64" s="656">
        <f>SUMIFS('Headcount Input'!$E:$E,'Headcount Input'!$B:$B,$B64,'Headcount Input'!AR:AR,"&gt;"&amp;0)</f>
        <v>0</v>
      </c>
      <c r="AF64" s="656">
        <f>SUMIFS('Headcount Input'!$E:$E,'Headcount Input'!$B:$B,$B64,'Headcount Input'!AS:AS,"&gt;"&amp;0)</f>
        <v>0</v>
      </c>
      <c r="AG64" s="656">
        <f>SUMIFS('Headcount Input'!$E:$E,'Headcount Input'!$B:$B,$B64,'Headcount Input'!AT:AT,"&gt;"&amp;0)</f>
        <v>0</v>
      </c>
      <c r="AH64" s="656">
        <f>SUMIFS('Headcount Input'!$E:$E,'Headcount Input'!$B:$B,$B64,'Headcount Input'!AU:AU,"&gt;"&amp;0)</f>
        <v>0</v>
      </c>
      <c r="AI64" s="656">
        <f>SUMIFS('Headcount Input'!$E:$E,'Headcount Input'!$B:$B,$B64,'Headcount Input'!AV:AV,"&gt;"&amp;0)</f>
        <v>0</v>
      </c>
      <c r="AJ64" s="656">
        <f>SUMIFS('Headcount Input'!$E:$E,'Headcount Input'!$B:$B,$B64,'Headcount Input'!AW:AW,"&gt;"&amp;0)</f>
        <v>0</v>
      </c>
      <c r="AK64" s="656">
        <f>SUMIFS('Headcount Input'!$E:$E,'Headcount Input'!$B:$B,$B64,'Headcount Input'!AX:AX,"&gt;"&amp;0)</f>
        <v>0</v>
      </c>
      <c r="AL64" s="656">
        <f>SUMIFS('Headcount Input'!$E:$E,'Headcount Input'!$B:$B,$B64,'Headcount Input'!AY:AY,"&gt;"&amp;0)</f>
        <v>0</v>
      </c>
      <c r="AM64" s="656">
        <f>SUMIFS('Headcount Input'!$E:$E,'Headcount Input'!$B:$B,$B64,'Headcount Input'!AZ:AZ,"&gt;"&amp;0)</f>
        <v>0</v>
      </c>
      <c r="AN64" s="656">
        <f>SUMIFS('Headcount Input'!$E:$E,'Headcount Input'!$B:$B,$B64,'Headcount Input'!BA:BA,"&gt;"&amp;0)</f>
        <v>1</v>
      </c>
      <c r="AO64" s="656">
        <f>SUMIFS('Headcount Input'!$E:$E,'Headcount Input'!$B:$B,$B64,'Headcount Input'!BB:BB,"&gt;"&amp;0)</f>
        <v>1</v>
      </c>
      <c r="AP64" s="656">
        <f>SUMIFS('Headcount Input'!$E:$E,'Headcount Input'!$B:$B,$B64,'Headcount Input'!BC:BC,"&gt;"&amp;0)</f>
        <v>1</v>
      </c>
      <c r="AQ64" s="656">
        <f>SUMIFS('Headcount Input'!$E:$E,'Headcount Input'!$B:$B,$B64,'Headcount Input'!BD:BD,"&gt;"&amp;0)</f>
        <v>1</v>
      </c>
      <c r="AR64" s="656">
        <f>SUMIFS('Headcount Input'!$E:$E,'Headcount Input'!$B:$B,$B64,'Headcount Input'!BE:BE,"&gt;"&amp;0)</f>
        <v>1</v>
      </c>
      <c r="AS64" s="656">
        <f>SUMIFS('Headcount Input'!$E:$E,'Headcount Input'!$B:$B,$B64,'Headcount Input'!BF:BF,"&gt;"&amp;0)</f>
        <v>2</v>
      </c>
      <c r="AT64" s="656">
        <f>SUMIFS('Headcount Input'!$E:$E,'Headcount Input'!$B:$B,$B64,'Headcount Input'!BG:BG,"&gt;"&amp;0)</f>
        <v>2</v>
      </c>
      <c r="AU64" s="656">
        <f>SUMIFS('Headcount Input'!$E:$E,'Headcount Input'!$B:$B,$B64,'Headcount Input'!BH:BH,"&gt;"&amp;0)</f>
        <v>2</v>
      </c>
      <c r="AV64" s="656">
        <f>SUMIFS('Headcount Input'!$E:$E,'Headcount Input'!$B:$B,$B64,'Headcount Input'!BI:BI,"&gt;"&amp;0)</f>
        <v>2</v>
      </c>
      <c r="AW64" s="656">
        <f>SUMIFS('Headcount Input'!$E:$E,'Headcount Input'!$B:$B,$B64,'Headcount Input'!BJ:BJ,"&gt;"&amp;0)</f>
        <v>2</v>
      </c>
      <c r="AX64" s="656">
        <f>SUMIFS('Headcount Input'!$E:$E,'Headcount Input'!$B:$B,$B64,'Headcount Input'!BK:BK,"&gt;"&amp;0)</f>
        <v>2</v>
      </c>
      <c r="AY64" s="656">
        <f>SUMIFS('Headcount Input'!$E:$E,'Headcount Input'!$B:$B,$B64,'Headcount Input'!BL:BL,"&gt;"&amp;0)</f>
        <v>2</v>
      </c>
      <c r="AZ64" s="656">
        <f>SUMIFS('Headcount Input'!$E:$E,'Headcount Input'!$B:$B,$B64,'Headcount Input'!BM:BM,"&gt;"&amp;0)</f>
        <v>3</v>
      </c>
      <c r="BA64" s="656">
        <f>SUMIFS('Headcount Input'!$E:$E,'Headcount Input'!$B:$B,$B64,'Headcount Input'!BN:BN,"&gt;"&amp;0)</f>
        <v>3</v>
      </c>
      <c r="BB64" s="656">
        <f>SUMIFS('Headcount Input'!$E:$E,'Headcount Input'!$B:$B,$B64,'Headcount Input'!BO:BO,"&gt;"&amp;0)</f>
        <v>4</v>
      </c>
      <c r="BC64" s="656">
        <f>SUMIFS('Headcount Input'!$E:$E,'Headcount Input'!$B:$B,$B64,'Headcount Input'!BP:BP,"&gt;"&amp;0)</f>
        <v>4</v>
      </c>
      <c r="BD64" s="656">
        <f>SUMIFS('Headcount Input'!$E:$E,'Headcount Input'!$B:$B,$B64,'Headcount Input'!BQ:BQ,"&gt;"&amp;0)</f>
        <v>4</v>
      </c>
      <c r="BE64" s="656">
        <f>SUMIFS('Headcount Input'!$E:$E,'Headcount Input'!$B:$B,$B64,'Headcount Input'!BR:BR,"&gt;"&amp;0)</f>
        <v>4</v>
      </c>
      <c r="BF64" s="656">
        <f>SUMIFS('Headcount Input'!$E:$E,'Headcount Input'!$B:$B,$B64,'Headcount Input'!BS:BS,"&gt;"&amp;0)</f>
        <v>4</v>
      </c>
      <c r="BG64" s="656">
        <f>SUMIFS('Headcount Input'!$E:$E,'Headcount Input'!$B:$B,$B64,'Headcount Input'!BT:BT,"&gt;"&amp;0)</f>
        <v>4</v>
      </c>
      <c r="BH64" s="656">
        <f>SUMIFS('Headcount Input'!$E:$E,'Headcount Input'!$B:$B,$B64,'Headcount Input'!BU:BU,"&gt;"&amp;0)</f>
        <v>4</v>
      </c>
      <c r="BI64" s="656">
        <f>SUMIFS('Headcount Input'!$E:$E,'Headcount Input'!$B:$B,$B64,'Headcount Input'!BV:BV,"&gt;"&amp;0)</f>
        <v>4</v>
      </c>
      <c r="BJ64" s="656">
        <f>SUMIFS('Headcount Input'!$E:$E,'Headcount Input'!$B:$B,$B64,'Headcount Input'!BW:BW,"&gt;"&amp;0)</f>
        <v>4</v>
      </c>
      <c r="BK64" s="656">
        <f>SUMIFS('Headcount Input'!$E:$E,'Headcount Input'!$B:$B,$B64,'Headcount Input'!BX:BX,"&gt;"&amp;0)</f>
        <v>4</v>
      </c>
      <c r="BL64" s="656">
        <f>SUMIFS('Headcount Input'!$E:$E,'Headcount Input'!$B:$B,$B64,'Headcount Input'!BY:BY,"&gt;"&amp;0)</f>
        <v>4</v>
      </c>
      <c r="BM64" s="656">
        <f>SUMIFS('Headcount Input'!$E:$E,'Headcount Input'!$B:$B,$B64,'Headcount Input'!BZ:BZ,"&gt;"&amp;0)</f>
        <v>4</v>
      </c>
      <c r="BN64" s="656">
        <f>SUMIFS('Headcount Input'!$E:$E,'Headcount Input'!$B:$B,$B64,'Headcount Input'!CA:CA,"&gt;"&amp;0)</f>
        <v>4</v>
      </c>
      <c r="BO64" s="656">
        <f>SUMIFS('Headcount Input'!$E:$E,'Headcount Input'!$B:$B,$B64,'Headcount Input'!CB:CB,"&gt;"&amp;0)</f>
        <v>4</v>
      </c>
      <c r="BP64" s="656">
        <f>SUMIFS('Headcount Input'!$E:$E,'Headcount Input'!$B:$B,$B64,'Headcount Input'!CC:CC,"&gt;"&amp;0)</f>
        <v>4</v>
      </c>
      <c r="BQ64" s="656">
        <f>SUMIFS('Headcount Input'!$E:$E,'Headcount Input'!$B:$B,$B64,'Headcount Input'!CD:CD,"&gt;"&amp;0)</f>
        <v>4</v>
      </c>
      <c r="BR64" s="656">
        <f>SUMIFS('Headcount Input'!$E:$E,'Headcount Input'!$B:$B,$B64,'Headcount Input'!CE:CE,"&gt;"&amp;0)</f>
        <v>4</v>
      </c>
      <c r="BS64" s="656">
        <f>SUMIFS('Headcount Input'!$E:$E,'Headcount Input'!$B:$B,$B64,'Headcount Input'!CF:CF,"&gt;"&amp;0)</f>
        <v>4</v>
      </c>
      <c r="BT64" s="656">
        <f>SUMIFS('Headcount Input'!$E:$E,'Headcount Input'!$B:$B,$B64,'Headcount Input'!CG:CG,"&gt;"&amp;0)</f>
        <v>4</v>
      </c>
      <c r="BU64" s="656">
        <f>SUMIFS('Headcount Input'!$E:$E,'Headcount Input'!$B:$B,$B64,'Headcount Input'!CH:CH,"&gt;"&amp;0)</f>
        <v>4</v>
      </c>
      <c r="BV64" s="656">
        <f>SUMIFS('Headcount Input'!$E:$E,'Headcount Input'!$B:$B,$B64,'Headcount Input'!CI:CI,"&gt;"&amp;0)</f>
        <v>4</v>
      </c>
      <c r="BW64" s="656">
        <f>SUMIFS('Headcount Input'!$E:$E,'Headcount Input'!$B:$B,$B64,'Headcount Input'!CJ:CJ,"&gt;"&amp;0)</f>
        <v>4</v>
      </c>
      <c r="BX64" s="648"/>
      <c r="BY64" s="648"/>
    </row>
    <row r="65" spans="2:77" x14ac:dyDescent="0.3">
      <c r="B65" s="516" t="s">
        <v>345</v>
      </c>
      <c r="C65" s="516" t="s">
        <v>160</v>
      </c>
      <c r="D65" s="656">
        <f>SUMIFS('Headcount Input'!$E:$E,'Headcount Input'!$B:$B,$B65,'Headcount Input'!Q:Q,"&gt;"&amp;0)</f>
        <v>0</v>
      </c>
      <c r="E65" s="656">
        <f>SUMIFS('Headcount Input'!$E:$E,'Headcount Input'!$B:$B,$B65,'Headcount Input'!R:R,"&gt;"&amp;0)</f>
        <v>0</v>
      </c>
      <c r="F65" s="656">
        <f>SUMIFS('Headcount Input'!$E:$E,'Headcount Input'!$B:$B,$B65,'Headcount Input'!S:S,"&gt;"&amp;0)</f>
        <v>0</v>
      </c>
      <c r="G65" s="656">
        <f>SUMIFS('Headcount Input'!$E:$E,'Headcount Input'!$B:$B,$B65,'Headcount Input'!T:T,"&gt;"&amp;0)</f>
        <v>0</v>
      </c>
      <c r="H65" s="656">
        <f>SUMIFS('Headcount Input'!$E:$E,'Headcount Input'!$B:$B,$B65,'Headcount Input'!U:U,"&gt;"&amp;0)</f>
        <v>0</v>
      </c>
      <c r="I65" s="656">
        <f>SUMIFS('Headcount Input'!$E:$E,'Headcount Input'!$B:$B,$B65,'Headcount Input'!V:V,"&gt;"&amp;0)</f>
        <v>0</v>
      </c>
      <c r="J65" s="656">
        <f>SUMIFS('Headcount Input'!$E:$E,'Headcount Input'!$B:$B,$B65,'Headcount Input'!W:W,"&gt;"&amp;0)</f>
        <v>0</v>
      </c>
      <c r="K65" s="656">
        <f>SUMIFS('Headcount Input'!$E:$E,'Headcount Input'!$B:$B,$B65,'Headcount Input'!X:X,"&gt;"&amp;0)</f>
        <v>0</v>
      </c>
      <c r="L65" s="656">
        <f>SUMIFS('Headcount Input'!$E:$E,'Headcount Input'!$B:$B,$B65,'Headcount Input'!Y:Y,"&gt;"&amp;0)</f>
        <v>0</v>
      </c>
      <c r="M65" s="656">
        <f>SUMIFS('Headcount Input'!$E:$E,'Headcount Input'!$B:$B,$B65,'Headcount Input'!Z:Z,"&gt;"&amp;0)</f>
        <v>0</v>
      </c>
      <c r="N65" s="656">
        <f>SUMIFS('Headcount Input'!$E:$E,'Headcount Input'!$B:$B,$B65,'Headcount Input'!AA:AA,"&gt;"&amp;0)</f>
        <v>0</v>
      </c>
      <c r="O65" s="656">
        <f>SUMIFS('Headcount Input'!$E:$E,'Headcount Input'!$B:$B,$B65,'Headcount Input'!AB:AB,"&gt;"&amp;0)</f>
        <v>0</v>
      </c>
      <c r="P65" s="656">
        <f>SUMIFS('Headcount Input'!$E:$E,'Headcount Input'!$B:$B,$B65,'Headcount Input'!AC:AC,"&gt;"&amp;0)</f>
        <v>0</v>
      </c>
      <c r="Q65" s="656">
        <f>SUMIFS('Headcount Input'!$E:$E,'Headcount Input'!$B:$B,$B65,'Headcount Input'!AD:AD,"&gt;"&amp;0)</f>
        <v>0</v>
      </c>
      <c r="R65" s="656">
        <f>SUMIFS('Headcount Input'!$E:$E,'Headcount Input'!$B:$B,$B65,'Headcount Input'!AE:AE,"&gt;"&amp;0)</f>
        <v>0</v>
      </c>
      <c r="S65" s="656">
        <f>SUMIFS('Headcount Input'!$E:$E,'Headcount Input'!$B:$B,$B65,'Headcount Input'!AF:AF,"&gt;"&amp;0)</f>
        <v>0</v>
      </c>
      <c r="T65" s="656">
        <f>SUMIFS('Headcount Input'!$E:$E,'Headcount Input'!$B:$B,$B65,'Headcount Input'!AG:AG,"&gt;"&amp;0)</f>
        <v>0</v>
      </c>
      <c r="U65" s="656">
        <f>SUMIFS('Headcount Input'!$E:$E,'Headcount Input'!$B:$B,$B65,'Headcount Input'!AH:AH,"&gt;"&amp;0)</f>
        <v>0</v>
      </c>
      <c r="V65" s="656">
        <f>SUMIFS('Headcount Input'!$E:$E,'Headcount Input'!$B:$B,$B65,'Headcount Input'!AI:AI,"&gt;"&amp;0)</f>
        <v>0</v>
      </c>
      <c r="W65" s="656">
        <f>SUMIFS('Headcount Input'!$E:$E,'Headcount Input'!$B:$B,$B65,'Headcount Input'!AJ:AJ,"&gt;"&amp;0)</f>
        <v>0</v>
      </c>
      <c r="X65" s="656">
        <f>SUMIFS('Headcount Input'!$E:$E,'Headcount Input'!$B:$B,$B65,'Headcount Input'!AK:AK,"&gt;"&amp;0)</f>
        <v>0</v>
      </c>
      <c r="Y65" s="656">
        <f>SUMIFS('Headcount Input'!$E:$E,'Headcount Input'!$B:$B,$B65,'Headcount Input'!AL:AL,"&gt;"&amp;0)</f>
        <v>0</v>
      </c>
      <c r="Z65" s="656">
        <f>SUMIFS('Headcount Input'!$E:$E,'Headcount Input'!$B:$B,$B65,'Headcount Input'!AM:AM,"&gt;"&amp;0)</f>
        <v>0</v>
      </c>
      <c r="AA65" s="656">
        <f>SUMIFS('Headcount Input'!$E:$E,'Headcount Input'!$B:$B,$B65,'Headcount Input'!AN:AN,"&gt;"&amp;0)</f>
        <v>0</v>
      </c>
      <c r="AB65" s="656">
        <f>SUMIFS('Headcount Input'!$E:$E,'Headcount Input'!$B:$B,$B65,'Headcount Input'!AO:AO,"&gt;"&amp;0)</f>
        <v>0</v>
      </c>
      <c r="AC65" s="656">
        <f>SUMIFS('Headcount Input'!$E:$E,'Headcount Input'!$B:$B,$B65,'Headcount Input'!AP:AP,"&gt;"&amp;0)</f>
        <v>1</v>
      </c>
      <c r="AD65" s="656">
        <f>SUMIFS('Headcount Input'!$E:$E,'Headcount Input'!$B:$B,$B65,'Headcount Input'!AQ:AQ,"&gt;"&amp;0)</f>
        <v>1</v>
      </c>
      <c r="AE65" s="656">
        <f>SUMIFS('Headcount Input'!$E:$E,'Headcount Input'!$B:$B,$B65,'Headcount Input'!AR:AR,"&gt;"&amp;0)</f>
        <v>1</v>
      </c>
      <c r="AF65" s="656">
        <f>SUMIFS('Headcount Input'!$E:$E,'Headcount Input'!$B:$B,$B65,'Headcount Input'!AS:AS,"&gt;"&amp;0)</f>
        <v>1</v>
      </c>
      <c r="AG65" s="656">
        <f>SUMIFS('Headcount Input'!$E:$E,'Headcount Input'!$B:$B,$B65,'Headcount Input'!AT:AT,"&gt;"&amp;0)</f>
        <v>1</v>
      </c>
      <c r="AH65" s="656">
        <f>SUMIFS('Headcount Input'!$E:$E,'Headcount Input'!$B:$B,$B65,'Headcount Input'!AU:AU,"&gt;"&amp;0)</f>
        <v>1</v>
      </c>
      <c r="AI65" s="656">
        <f>SUMIFS('Headcount Input'!$E:$E,'Headcount Input'!$B:$B,$B65,'Headcount Input'!AV:AV,"&gt;"&amp;0)</f>
        <v>1</v>
      </c>
      <c r="AJ65" s="656">
        <f>SUMIFS('Headcount Input'!$E:$E,'Headcount Input'!$B:$B,$B65,'Headcount Input'!AW:AW,"&gt;"&amp;0)</f>
        <v>1</v>
      </c>
      <c r="AK65" s="656">
        <f>SUMIFS('Headcount Input'!$E:$E,'Headcount Input'!$B:$B,$B65,'Headcount Input'!AX:AX,"&gt;"&amp;0)</f>
        <v>1</v>
      </c>
      <c r="AL65" s="656">
        <f>SUMIFS('Headcount Input'!$E:$E,'Headcount Input'!$B:$B,$B65,'Headcount Input'!AY:AY,"&gt;"&amp;0)</f>
        <v>1</v>
      </c>
      <c r="AM65" s="656">
        <f>SUMIFS('Headcount Input'!$E:$E,'Headcount Input'!$B:$B,$B65,'Headcount Input'!AZ:AZ,"&gt;"&amp;0)</f>
        <v>1</v>
      </c>
      <c r="AN65" s="656">
        <f>SUMIFS('Headcount Input'!$E:$E,'Headcount Input'!$B:$B,$B65,'Headcount Input'!BA:BA,"&gt;"&amp;0)</f>
        <v>1</v>
      </c>
      <c r="AO65" s="656">
        <f>SUMIFS('Headcount Input'!$E:$E,'Headcount Input'!$B:$B,$B65,'Headcount Input'!BB:BB,"&gt;"&amp;0)</f>
        <v>1</v>
      </c>
      <c r="AP65" s="656">
        <f>SUMIFS('Headcount Input'!$E:$E,'Headcount Input'!$B:$B,$B65,'Headcount Input'!BC:BC,"&gt;"&amp;0)</f>
        <v>1</v>
      </c>
      <c r="AQ65" s="656">
        <f>SUMIFS('Headcount Input'!$E:$E,'Headcount Input'!$B:$B,$B65,'Headcount Input'!BD:BD,"&gt;"&amp;0)</f>
        <v>1</v>
      </c>
      <c r="AR65" s="656">
        <f>SUMIFS('Headcount Input'!$E:$E,'Headcount Input'!$B:$B,$B65,'Headcount Input'!BE:BE,"&gt;"&amp;0)</f>
        <v>1</v>
      </c>
      <c r="AS65" s="656">
        <f>SUMIFS('Headcount Input'!$E:$E,'Headcount Input'!$B:$B,$B65,'Headcount Input'!BF:BF,"&gt;"&amp;0)</f>
        <v>1</v>
      </c>
      <c r="AT65" s="656">
        <f>SUMIFS('Headcount Input'!$E:$E,'Headcount Input'!$B:$B,$B65,'Headcount Input'!BG:BG,"&gt;"&amp;0)</f>
        <v>1</v>
      </c>
      <c r="AU65" s="656">
        <f>SUMIFS('Headcount Input'!$E:$E,'Headcount Input'!$B:$B,$B65,'Headcount Input'!BH:BH,"&gt;"&amp;0)</f>
        <v>1</v>
      </c>
      <c r="AV65" s="656">
        <f>SUMIFS('Headcount Input'!$E:$E,'Headcount Input'!$B:$B,$B65,'Headcount Input'!BI:BI,"&gt;"&amp;0)</f>
        <v>1</v>
      </c>
      <c r="AW65" s="656">
        <f>SUMIFS('Headcount Input'!$E:$E,'Headcount Input'!$B:$B,$B65,'Headcount Input'!BJ:BJ,"&gt;"&amp;0)</f>
        <v>1</v>
      </c>
      <c r="AX65" s="656">
        <f>SUMIFS('Headcount Input'!$E:$E,'Headcount Input'!$B:$B,$B65,'Headcount Input'!BK:BK,"&gt;"&amp;0)</f>
        <v>1</v>
      </c>
      <c r="AY65" s="656">
        <f>SUMIFS('Headcount Input'!$E:$E,'Headcount Input'!$B:$B,$B65,'Headcount Input'!BL:BL,"&gt;"&amp;0)</f>
        <v>1</v>
      </c>
      <c r="AZ65" s="656">
        <f>SUMIFS('Headcount Input'!$E:$E,'Headcount Input'!$B:$B,$B65,'Headcount Input'!BM:BM,"&gt;"&amp;0)</f>
        <v>1</v>
      </c>
      <c r="BA65" s="656">
        <f>SUMIFS('Headcount Input'!$E:$E,'Headcount Input'!$B:$B,$B65,'Headcount Input'!BN:BN,"&gt;"&amp;0)</f>
        <v>1</v>
      </c>
      <c r="BB65" s="656">
        <f>SUMIFS('Headcount Input'!$E:$E,'Headcount Input'!$B:$B,$B65,'Headcount Input'!BO:BO,"&gt;"&amp;0)</f>
        <v>1</v>
      </c>
      <c r="BC65" s="656">
        <f>SUMIFS('Headcount Input'!$E:$E,'Headcount Input'!$B:$B,$B65,'Headcount Input'!BP:BP,"&gt;"&amp;0)</f>
        <v>1</v>
      </c>
      <c r="BD65" s="656">
        <f>SUMIFS('Headcount Input'!$E:$E,'Headcount Input'!$B:$B,$B65,'Headcount Input'!BQ:BQ,"&gt;"&amp;0)</f>
        <v>1</v>
      </c>
      <c r="BE65" s="656">
        <f>SUMIFS('Headcount Input'!$E:$E,'Headcount Input'!$B:$B,$B65,'Headcount Input'!BR:BR,"&gt;"&amp;0)</f>
        <v>1</v>
      </c>
      <c r="BF65" s="656">
        <f>SUMIFS('Headcount Input'!$E:$E,'Headcount Input'!$B:$B,$B65,'Headcount Input'!BS:BS,"&gt;"&amp;0)</f>
        <v>1</v>
      </c>
      <c r="BG65" s="656">
        <f>SUMIFS('Headcount Input'!$E:$E,'Headcount Input'!$B:$B,$B65,'Headcount Input'!BT:BT,"&gt;"&amp;0)</f>
        <v>1</v>
      </c>
      <c r="BH65" s="656">
        <f>SUMIFS('Headcount Input'!$E:$E,'Headcount Input'!$B:$B,$B65,'Headcount Input'!BU:BU,"&gt;"&amp;0)</f>
        <v>1</v>
      </c>
      <c r="BI65" s="656">
        <f>SUMIFS('Headcount Input'!$E:$E,'Headcount Input'!$B:$B,$B65,'Headcount Input'!BV:BV,"&gt;"&amp;0)</f>
        <v>1</v>
      </c>
      <c r="BJ65" s="656">
        <f>SUMIFS('Headcount Input'!$E:$E,'Headcount Input'!$B:$B,$B65,'Headcount Input'!BW:BW,"&gt;"&amp;0)</f>
        <v>1</v>
      </c>
      <c r="BK65" s="656">
        <f>SUMIFS('Headcount Input'!$E:$E,'Headcount Input'!$B:$B,$B65,'Headcount Input'!BX:BX,"&gt;"&amp;0)</f>
        <v>1</v>
      </c>
      <c r="BL65" s="656">
        <f>SUMIFS('Headcount Input'!$E:$E,'Headcount Input'!$B:$B,$B65,'Headcount Input'!BY:BY,"&gt;"&amp;0)</f>
        <v>1</v>
      </c>
      <c r="BM65" s="656">
        <f>SUMIFS('Headcount Input'!$E:$E,'Headcount Input'!$B:$B,$B65,'Headcount Input'!BZ:BZ,"&gt;"&amp;0)</f>
        <v>1</v>
      </c>
      <c r="BN65" s="656">
        <f>SUMIFS('Headcount Input'!$E:$E,'Headcount Input'!$B:$B,$B65,'Headcount Input'!CA:CA,"&gt;"&amp;0)</f>
        <v>1</v>
      </c>
      <c r="BO65" s="656">
        <f>SUMIFS('Headcount Input'!$E:$E,'Headcount Input'!$B:$B,$B65,'Headcount Input'!CB:CB,"&gt;"&amp;0)</f>
        <v>1</v>
      </c>
      <c r="BP65" s="656">
        <f>SUMIFS('Headcount Input'!$E:$E,'Headcount Input'!$B:$B,$B65,'Headcount Input'!CC:CC,"&gt;"&amp;0)</f>
        <v>1</v>
      </c>
      <c r="BQ65" s="656">
        <f>SUMIFS('Headcount Input'!$E:$E,'Headcount Input'!$B:$B,$B65,'Headcount Input'!CD:CD,"&gt;"&amp;0)</f>
        <v>1</v>
      </c>
      <c r="BR65" s="656">
        <f>SUMIFS('Headcount Input'!$E:$E,'Headcount Input'!$B:$B,$B65,'Headcount Input'!CE:CE,"&gt;"&amp;0)</f>
        <v>1</v>
      </c>
      <c r="BS65" s="656">
        <f>SUMIFS('Headcount Input'!$E:$E,'Headcount Input'!$B:$B,$B65,'Headcount Input'!CF:CF,"&gt;"&amp;0)</f>
        <v>1</v>
      </c>
      <c r="BT65" s="656">
        <f>SUMIFS('Headcount Input'!$E:$E,'Headcount Input'!$B:$B,$B65,'Headcount Input'!CG:CG,"&gt;"&amp;0)</f>
        <v>1</v>
      </c>
      <c r="BU65" s="656">
        <f>SUMIFS('Headcount Input'!$E:$E,'Headcount Input'!$B:$B,$B65,'Headcount Input'!CH:CH,"&gt;"&amp;0)</f>
        <v>1</v>
      </c>
      <c r="BV65" s="656">
        <f>SUMIFS('Headcount Input'!$E:$E,'Headcount Input'!$B:$B,$B65,'Headcount Input'!CI:CI,"&gt;"&amp;0)</f>
        <v>1</v>
      </c>
      <c r="BW65" s="656">
        <f>SUMIFS('Headcount Input'!$E:$E,'Headcount Input'!$B:$B,$B65,'Headcount Input'!CJ:CJ,"&gt;"&amp;0)</f>
        <v>1</v>
      </c>
      <c r="BX65" s="648"/>
      <c r="BY65" s="648"/>
    </row>
    <row r="66" spans="2:77" x14ac:dyDescent="0.3">
      <c r="B66" s="657" t="s">
        <v>346</v>
      </c>
      <c r="C66" s="516"/>
      <c r="D66" s="658">
        <f>SUM(D55:D65)</f>
        <v>5</v>
      </c>
      <c r="E66" s="658">
        <f t="shared" ref="E66:BP66" si="100">SUM(E55:E65)</f>
        <v>5</v>
      </c>
      <c r="F66" s="658">
        <f t="shared" si="100"/>
        <v>5</v>
      </c>
      <c r="G66" s="658">
        <f t="shared" si="100"/>
        <v>6</v>
      </c>
      <c r="H66" s="658">
        <f t="shared" si="100"/>
        <v>6</v>
      </c>
      <c r="I66" s="658">
        <f t="shared" si="100"/>
        <v>6.5</v>
      </c>
      <c r="J66" s="658">
        <f t="shared" si="100"/>
        <v>6.5</v>
      </c>
      <c r="K66" s="658">
        <f t="shared" si="100"/>
        <v>6.5</v>
      </c>
      <c r="L66" s="658">
        <f t="shared" si="100"/>
        <v>7.5</v>
      </c>
      <c r="M66" s="658">
        <f t="shared" si="100"/>
        <v>8</v>
      </c>
      <c r="N66" s="658">
        <f t="shared" si="100"/>
        <v>8</v>
      </c>
      <c r="O66" s="658">
        <f t="shared" si="100"/>
        <v>8</v>
      </c>
      <c r="P66" s="658">
        <f t="shared" si="100"/>
        <v>8</v>
      </c>
      <c r="Q66" s="658">
        <f t="shared" si="100"/>
        <v>9</v>
      </c>
      <c r="R66" s="658">
        <f t="shared" si="100"/>
        <v>9</v>
      </c>
      <c r="S66" s="658">
        <f t="shared" si="100"/>
        <v>10</v>
      </c>
      <c r="T66" s="658">
        <f t="shared" si="100"/>
        <v>10</v>
      </c>
      <c r="U66" s="658">
        <f t="shared" si="100"/>
        <v>10</v>
      </c>
      <c r="V66" s="658">
        <f t="shared" si="100"/>
        <v>12</v>
      </c>
      <c r="W66" s="658">
        <f t="shared" si="100"/>
        <v>12</v>
      </c>
      <c r="X66" s="658">
        <f t="shared" si="100"/>
        <v>12</v>
      </c>
      <c r="Y66" s="658">
        <f t="shared" si="100"/>
        <v>12</v>
      </c>
      <c r="Z66" s="658">
        <f t="shared" si="100"/>
        <v>12</v>
      </c>
      <c r="AA66" s="658">
        <f t="shared" si="100"/>
        <v>12</v>
      </c>
      <c r="AB66" s="658">
        <f t="shared" si="100"/>
        <v>14</v>
      </c>
      <c r="AC66" s="658">
        <f t="shared" si="100"/>
        <v>15</v>
      </c>
      <c r="AD66" s="658">
        <f t="shared" si="100"/>
        <v>24</v>
      </c>
      <c r="AE66" s="658">
        <f t="shared" si="100"/>
        <v>26</v>
      </c>
      <c r="AF66" s="658">
        <f t="shared" si="100"/>
        <v>26</v>
      </c>
      <c r="AG66" s="658">
        <f t="shared" si="100"/>
        <v>28</v>
      </c>
      <c r="AH66" s="658">
        <f t="shared" si="100"/>
        <v>29</v>
      </c>
      <c r="AI66" s="658">
        <f t="shared" si="100"/>
        <v>29</v>
      </c>
      <c r="AJ66" s="658">
        <f t="shared" si="100"/>
        <v>29</v>
      </c>
      <c r="AK66" s="658">
        <f t="shared" si="100"/>
        <v>29</v>
      </c>
      <c r="AL66" s="658">
        <f t="shared" si="100"/>
        <v>29</v>
      </c>
      <c r="AM66" s="658">
        <f t="shared" si="100"/>
        <v>29</v>
      </c>
      <c r="AN66" s="658">
        <f t="shared" si="100"/>
        <v>30</v>
      </c>
      <c r="AO66" s="658">
        <f t="shared" si="100"/>
        <v>30</v>
      </c>
      <c r="AP66" s="658">
        <f t="shared" si="100"/>
        <v>31</v>
      </c>
      <c r="AQ66" s="658">
        <f t="shared" si="100"/>
        <v>31</v>
      </c>
      <c r="AR66" s="658">
        <f t="shared" si="100"/>
        <v>31</v>
      </c>
      <c r="AS66" s="658">
        <f t="shared" si="100"/>
        <v>32</v>
      </c>
      <c r="AT66" s="658">
        <f t="shared" si="100"/>
        <v>32</v>
      </c>
      <c r="AU66" s="658">
        <f t="shared" si="100"/>
        <v>32</v>
      </c>
      <c r="AV66" s="658">
        <f t="shared" si="100"/>
        <v>32</v>
      </c>
      <c r="AW66" s="658">
        <f t="shared" si="100"/>
        <v>32</v>
      </c>
      <c r="AX66" s="658">
        <f t="shared" si="100"/>
        <v>32</v>
      </c>
      <c r="AY66" s="658">
        <f t="shared" si="100"/>
        <v>32</v>
      </c>
      <c r="AZ66" s="658">
        <f t="shared" si="100"/>
        <v>33</v>
      </c>
      <c r="BA66" s="658">
        <f t="shared" si="100"/>
        <v>33</v>
      </c>
      <c r="BB66" s="658">
        <f t="shared" si="100"/>
        <v>35</v>
      </c>
      <c r="BC66" s="658">
        <f t="shared" si="100"/>
        <v>35</v>
      </c>
      <c r="BD66" s="658">
        <f t="shared" si="100"/>
        <v>35</v>
      </c>
      <c r="BE66" s="658">
        <f t="shared" si="100"/>
        <v>35</v>
      </c>
      <c r="BF66" s="658">
        <f t="shared" si="100"/>
        <v>35</v>
      </c>
      <c r="BG66" s="658">
        <f t="shared" si="100"/>
        <v>35</v>
      </c>
      <c r="BH66" s="658">
        <f t="shared" si="100"/>
        <v>35</v>
      </c>
      <c r="BI66" s="658">
        <f t="shared" si="100"/>
        <v>35</v>
      </c>
      <c r="BJ66" s="658">
        <f t="shared" si="100"/>
        <v>35</v>
      </c>
      <c r="BK66" s="658">
        <f t="shared" si="100"/>
        <v>35</v>
      </c>
      <c r="BL66" s="658">
        <f t="shared" si="100"/>
        <v>35</v>
      </c>
      <c r="BM66" s="658">
        <f t="shared" si="100"/>
        <v>35</v>
      </c>
      <c r="BN66" s="658">
        <f t="shared" si="100"/>
        <v>35</v>
      </c>
      <c r="BO66" s="658">
        <f t="shared" si="100"/>
        <v>35</v>
      </c>
      <c r="BP66" s="658">
        <f t="shared" si="100"/>
        <v>35</v>
      </c>
      <c r="BQ66" s="658">
        <f t="shared" ref="BQ66:BW66" si="101">SUM(BQ55:BQ65)</f>
        <v>35</v>
      </c>
      <c r="BR66" s="658">
        <f t="shared" si="101"/>
        <v>35</v>
      </c>
      <c r="BS66" s="658">
        <f t="shared" si="101"/>
        <v>35</v>
      </c>
      <c r="BT66" s="658">
        <f t="shared" si="101"/>
        <v>35</v>
      </c>
      <c r="BU66" s="658">
        <f t="shared" si="101"/>
        <v>35</v>
      </c>
      <c r="BV66" s="658">
        <f t="shared" si="101"/>
        <v>35</v>
      </c>
      <c r="BW66" s="658">
        <f t="shared" si="101"/>
        <v>35</v>
      </c>
      <c r="BX66" s="648"/>
      <c r="BY66" s="648"/>
    </row>
    <row r="67" spans="2:77" hidden="1" outlineLevel="1" x14ac:dyDescent="0.3">
      <c r="B67" s="652" t="s">
        <v>15</v>
      </c>
      <c r="C67" s="516">
        <f>SUM(D67:BW67)</f>
        <v>0</v>
      </c>
      <c r="D67" s="516">
        <f>D66-SUMIF('Headcount Input'!Q:Q,"&gt;"&amp;0,'Headcount Input'!$E:$E)</f>
        <v>0</v>
      </c>
      <c r="E67" s="516">
        <f>E66-SUMIF('Headcount Input'!R:R,"&gt;"&amp;0,'Headcount Input'!$E:$E)</f>
        <v>0</v>
      </c>
      <c r="F67" s="516">
        <f>F66-SUMIF('Headcount Input'!S:S,"&gt;"&amp;0,'Headcount Input'!$E:$E)</f>
        <v>0</v>
      </c>
      <c r="G67" s="516">
        <f>G66-SUMIF('Headcount Input'!T:T,"&gt;"&amp;0,'Headcount Input'!$E:$E)</f>
        <v>0</v>
      </c>
      <c r="H67" s="516">
        <f>H66-SUMIF('Headcount Input'!U:U,"&gt;"&amp;0,'Headcount Input'!$E:$E)</f>
        <v>0</v>
      </c>
      <c r="I67" s="516">
        <f>I66-SUMIF('Headcount Input'!V:V,"&gt;"&amp;0,'Headcount Input'!$E:$E)</f>
        <v>0</v>
      </c>
      <c r="J67" s="516">
        <f>J66-SUMIF('Headcount Input'!W:W,"&gt;"&amp;0,'Headcount Input'!$E:$E)</f>
        <v>0</v>
      </c>
      <c r="K67" s="516">
        <f>K66-SUMIF('Headcount Input'!X:X,"&gt;"&amp;0,'Headcount Input'!$E:$E)</f>
        <v>0</v>
      </c>
      <c r="L67" s="516">
        <f>L66-SUMIF('Headcount Input'!Y:Y,"&gt;"&amp;0,'Headcount Input'!$E:$E)</f>
        <v>0</v>
      </c>
      <c r="M67" s="516">
        <f>M66-SUMIF('Headcount Input'!Z:Z,"&gt;"&amp;0,'Headcount Input'!$E:$E)</f>
        <v>0</v>
      </c>
      <c r="N67" s="516">
        <f>N66-SUMIF('Headcount Input'!AA:AA,"&gt;"&amp;0,'Headcount Input'!$E:$E)</f>
        <v>0</v>
      </c>
      <c r="O67" s="516">
        <f>O66-SUMIF('Headcount Input'!AB:AB,"&gt;"&amp;0,'Headcount Input'!$E:$E)</f>
        <v>0</v>
      </c>
      <c r="P67" s="516">
        <f>P66-SUMIF('Headcount Input'!AC:AC,"&gt;"&amp;0,'Headcount Input'!$E:$E)</f>
        <v>0</v>
      </c>
      <c r="Q67" s="516">
        <f>Q66-SUMIF('Headcount Input'!AD:AD,"&gt;"&amp;0,'Headcount Input'!$E:$E)</f>
        <v>0</v>
      </c>
      <c r="R67" s="516">
        <f>R66-SUMIF('Headcount Input'!AE:AE,"&gt;"&amp;0,'Headcount Input'!$E:$E)</f>
        <v>0</v>
      </c>
      <c r="S67" s="516">
        <f>S66-SUMIF('Headcount Input'!AF:AF,"&gt;"&amp;0,'Headcount Input'!$E:$E)</f>
        <v>0</v>
      </c>
      <c r="T67" s="516">
        <f>T66-SUMIF('Headcount Input'!AG:AG,"&gt;"&amp;0,'Headcount Input'!$E:$E)</f>
        <v>0</v>
      </c>
      <c r="U67" s="516">
        <f>U66-SUMIF('Headcount Input'!AH:AH,"&gt;"&amp;0,'Headcount Input'!$E:$E)</f>
        <v>0</v>
      </c>
      <c r="V67" s="516">
        <f>V66-SUMIF('Headcount Input'!AI:AI,"&gt;"&amp;0,'Headcount Input'!$E:$E)</f>
        <v>0</v>
      </c>
      <c r="W67" s="516">
        <f>W66-SUMIF('Headcount Input'!AJ:AJ,"&gt;"&amp;0,'Headcount Input'!$E:$E)</f>
        <v>0</v>
      </c>
      <c r="X67" s="516">
        <f>X66-SUMIF('Headcount Input'!AK:AK,"&gt;"&amp;0,'Headcount Input'!$E:$E)</f>
        <v>0</v>
      </c>
      <c r="Y67" s="516">
        <f>Y66-SUMIF('Headcount Input'!AL:AL,"&gt;"&amp;0,'Headcount Input'!$E:$E)</f>
        <v>0</v>
      </c>
      <c r="Z67" s="516">
        <f>Z66-SUMIF('Headcount Input'!AM:AM,"&gt;"&amp;0,'Headcount Input'!$E:$E)</f>
        <v>0</v>
      </c>
      <c r="AA67" s="516">
        <f>AA66-SUMIF('Headcount Input'!AN:AN,"&gt;"&amp;0,'Headcount Input'!$E:$E)</f>
        <v>0</v>
      </c>
      <c r="AB67" s="516">
        <f>AB66-SUMIF('Headcount Input'!AO:AO,"&gt;"&amp;0,'Headcount Input'!$E:$E)</f>
        <v>0</v>
      </c>
      <c r="AC67" s="516">
        <f>AC66-SUMIF('Headcount Input'!AP:AP,"&gt;"&amp;0,'Headcount Input'!$E:$E)</f>
        <v>0</v>
      </c>
      <c r="AD67" s="516">
        <f>AD66-SUMIF('Headcount Input'!AQ:AQ,"&gt;"&amp;0,'Headcount Input'!$E:$E)</f>
        <v>0</v>
      </c>
      <c r="AE67" s="516">
        <f>AE66-SUMIF('Headcount Input'!AR:AR,"&gt;"&amp;0,'Headcount Input'!$E:$E)</f>
        <v>0</v>
      </c>
      <c r="AF67" s="516">
        <f>AF66-SUMIF('Headcount Input'!AS:AS,"&gt;"&amp;0,'Headcount Input'!$E:$E)</f>
        <v>0</v>
      </c>
      <c r="AG67" s="516">
        <f>AG66-SUMIF('Headcount Input'!AT:AT,"&gt;"&amp;0,'Headcount Input'!$E:$E)</f>
        <v>0</v>
      </c>
      <c r="AH67" s="516">
        <f>AH66-SUMIF('Headcount Input'!AU:AU,"&gt;"&amp;0,'Headcount Input'!$E:$E)</f>
        <v>0</v>
      </c>
      <c r="AI67" s="516">
        <f>AI66-SUMIF('Headcount Input'!AV:AV,"&gt;"&amp;0,'Headcount Input'!$E:$E)</f>
        <v>0</v>
      </c>
      <c r="AJ67" s="516">
        <f>AJ66-SUMIF('Headcount Input'!AW:AW,"&gt;"&amp;0,'Headcount Input'!$E:$E)</f>
        <v>0</v>
      </c>
      <c r="AK67" s="516">
        <f>AK66-SUMIF('Headcount Input'!AX:AX,"&gt;"&amp;0,'Headcount Input'!$E:$E)</f>
        <v>0</v>
      </c>
      <c r="AL67" s="516">
        <f>AL66-SUMIF('Headcount Input'!AY:AY,"&gt;"&amp;0,'Headcount Input'!$E:$E)</f>
        <v>0</v>
      </c>
      <c r="AM67" s="516">
        <f>AM66-SUMIF('Headcount Input'!AZ:AZ,"&gt;"&amp;0,'Headcount Input'!$E:$E)</f>
        <v>0</v>
      </c>
      <c r="AN67" s="516">
        <f>AN66-SUMIF('Headcount Input'!BA:BA,"&gt;"&amp;0,'Headcount Input'!$E:$E)</f>
        <v>0</v>
      </c>
      <c r="AO67" s="516">
        <f>AO66-SUMIF('Headcount Input'!BB:BB,"&gt;"&amp;0,'Headcount Input'!$E:$E)</f>
        <v>0</v>
      </c>
      <c r="AP67" s="516">
        <f>AP66-SUMIF('Headcount Input'!BC:BC,"&gt;"&amp;0,'Headcount Input'!$E:$E)</f>
        <v>0</v>
      </c>
      <c r="AQ67" s="516">
        <f>AQ66-SUMIF('Headcount Input'!BD:BD,"&gt;"&amp;0,'Headcount Input'!$E:$E)</f>
        <v>0</v>
      </c>
      <c r="AR67" s="516">
        <f>AR66-SUMIF('Headcount Input'!BE:BE,"&gt;"&amp;0,'Headcount Input'!$E:$E)</f>
        <v>0</v>
      </c>
      <c r="AS67" s="516">
        <f>AS66-SUMIF('Headcount Input'!BF:BF,"&gt;"&amp;0,'Headcount Input'!$E:$E)</f>
        <v>0</v>
      </c>
      <c r="AT67" s="516">
        <f>AT66-SUMIF('Headcount Input'!BG:BG,"&gt;"&amp;0,'Headcount Input'!$E:$E)</f>
        <v>0</v>
      </c>
      <c r="AU67" s="516">
        <f>AU66-SUMIF('Headcount Input'!BH:BH,"&gt;"&amp;0,'Headcount Input'!$E:$E)</f>
        <v>0</v>
      </c>
      <c r="AV67" s="516">
        <f>AV66-SUMIF('Headcount Input'!BI:BI,"&gt;"&amp;0,'Headcount Input'!$E:$E)</f>
        <v>0</v>
      </c>
      <c r="AW67" s="516">
        <f>AW66-SUMIF('Headcount Input'!BJ:BJ,"&gt;"&amp;0,'Headcount Input'!$E:$E)</f>
        <v>0</v>
      </c>
      <c r="AX67" s="516">
        <f>AX66-SUMIF('Headcount Input'!BK:BK,"&gt;"&amp;0,'Headcount Input'!$E:$E)</f>
        <v>0</v>
      </c>
      <c r="AY67" s="516">
        <f>AY66-SUMIF('Headcount Input'!BL:BL,"&gt;"&amp;0,'Headcount Input'!$E:$E)</f>
        <v>0</v>
      </c>
      <c r="AZ67" s="516">
        <f>AZ66-SUMIF('Headcount Input'!BM:BM,"&gt;"&amp;0,'Headcount Input'!$E:$E)</f>
        <v>0</v>
      </c>
      <c r="BA67" s="516">
        <f>BA66-SUMIF('Headcount Input'!BN:BN,"&gt;"&amp;0,'Headcount Input'!$E:$E)</f>
        <v>0</v>
      </c>
      <c r="BB67" s="516">
        <f>BB66-SUMIF('Headcount Input'!BO:BO,"&gt;"&amp;0,'Headcount Input'!$E:$E)</f>
        <v>0</v>
      </c>
      <c r="BC67" s="516">
        <f>BC66-SUMIF('Headcount Input'!BP:BP,"&gt;"&amp;0,'Headcount Input'!$E:$E)</f>
        <v>0</v>
      </c>
      <c r="BD67" s="516">
        <f>BD66-SUMIF('Headcount Input'!BQ:BQ,"&gt;"&amp;0,'Headcount Input'!$E:$E)</f>
        <v>0</v>
      </c>
      <c r="BE67" s="516">
        <f>BE66-SUMIF('Headcount Input'!BR:BR,"&gt;"&amp;0,'Headcount Input'!$E:$E)</f>
        <v>0</v>
      </c>
      <c r="BF67" s="516">
        <f>BF66-SUMIF('Headcount Input'!BS:BS,"&gt;"&amp;0,'Headcount Input'!$E:$E)</f>
        <v>0</v>
      </c>
      <c r="BG67" s="516">
        <f>BG66-SUMIF('Headcount Input'!BT:BT,"&gt;"&amp;0,'Headcount Input'!$E:$E)</f>
        <v>0</v>
      </c>
      <c r="BH67" s="516">
        <f>BH66-SUMIF('Headcount Input'!BU:BU,"&gt;"&amp;0,'Headcount Input'!$E:$E)</f>
        <v>0</v>
      </c>
      <c r="BI67" s="516">
        <f>BI66-SUMIF('Headcount Input'!BV:BV,"&gt;"&amp;0,'Headcount Input'!$E:$E)</f>
        <v>0</v>
      </c>
      <c r="BJ67" s="516">
        <f>BJ66-SUMIF('Headcount Input'!BW:BW,"&gt;"&amp;0,'Headcount Input'!$E:$E)</f>
        <v>0</v>
      </c>
      <c r="BK67" s="516">
        <f>BK66-SUMIF('Headcount Input'!BX:BX,"&gt;"&amp;0,'Headcount Input'!$E:$E)</f>
        <v>0</v>
      </c>
      <c r="BL67" s="516">
        <f>BL66-SUMIF('Headcount Input'!BY:BY,"&gt;"&amp;0,'Headcount Input'!$E:$E)</f>
        <v>0</v>
      </c>
      <c r="BM67" s="516">
        <f>BM66-SUMIF('Headcount Input'!BZ:BZ,"&gt;"&amp;0,'Headcount Input'!$E:$E)</f>
        <v>0</v>
      </c>
      <c r="BN67" s="516">
        <f>BN66-SUMIF('Headcount Input'!CA:CA,"&gt;"&amp;0,'Headcount Input'!$E:$E)</f>
        <v>0</v>
      </c>
      <c r="BO67" s="516">
        <f>BO66-SUMIF('Headcount Input'!CB:CB,"&gt;"&amp;0,'Headcount Input'!$E:$E)</f>
        <v>0</v>
      </c>
      <c r="BP67" s="516">
        <f>BP66-SUMIF('Headcount Input'!CC:CC,"&gt;"&amp;0,'Headcount Input'!$E:$E)</f>
        <v>0</v>
      </c>
      <c r="BQ67" s="516">
        <f>BQ66-SUMIF('Headcount Input'!CD:CD,"&gt;"&amp;0,'Headcount Input'!$E:$E)</f>
        <v>0</v>
      </c>
      <c r="BR67" s="516">
        <f>BR66-SUMIF('Headcount Input'!CE:CE,"&gt;"&amp;0,'Headcount Input'!$E:$E)</f>
        <v>0</v>
      </c>
      <c r="BS67" s="516">
        <f>BS66-SUMIF('Headcount Input'!CF:CF,"&gt;"&amp;0,'Headcount Input'!$E:$E)</f>
        <v>0</v>
      </c>
      <c r="BT67" s="516">
        <f>BT66-SUMIF('Headcount Input'!CG:CG,"&gt;"&amp;0,'Headcount Input'!$E:$E)</f>
        <v>0</v>
      </c>
      <c r="BU67" s="516">
        <f>BU66-SUMIF('Headcount Input'!CH:CH,"&gt;"&amp;0,'Headcount Input'!$E:$E)</f>
        <v>0</v>
      </c>
      <c r="BV67" s="516">
        <f>BV66-SUMIF('Headcount Input'!CI:CI,"&gt;"&amp;0,'Headcount Input'!$E:$E)</f>
        <v>0</v>
      </c>
      <c r="BW67" s="516">
        <f>BW66-SUMIF('Headcount Input'!CJ:CJ,"&gt;"&amp;0,'Headcount Input'!$E:$E)</f>
        <v>0</v>
      </c>
      <c r="BX67" s="648"/>
      <c r="BY67" s="648"/>
    </row>
    <row r="68" spans="2:77" collapsed="1" x14ac:dyDescent="0.3">
      <c r="B68" s="516"/>
      <c r="C68" s="516"/>
      <c r="D68" s="516"/>
      <c r="E68" s="516"/>
      <c r="F68" s="516"/>
      <c r="G68" s="648"/>
      <c r="H68" s="648"/>
      <c r="I68" s="648"/>
      <c r="J68" s="648"/>
      <c r="K68" s="648"/>
      <c r="L68" s="648"/>
      <c r="M68" s="648"/>
      <c r="N68" s="648"/>
      <c r="O68" s="648"/>
      <c r="P68" s="648"/>
      <c r="Q68" s="648"/>
      <c r="R68" s="648"/>
      <c r="S68" s="648"/>
      <c r="T68" s="648"/>
      <c r="U68" s="648"/>
      <c r="V68" s="648"/>
      <c r="W68" s="648"/>
      <c r="X68" s="648"/>
      <c r="Y68" s="648"/>
      <c r="Z68" s="648"/>
      <c r="AA68" s="648"/>
      <c r="AB68" s="648"/>
      <c r="AC68" s="648"/>
      <c r="AD68" s="648"/>
      <c r="AE68" s="648"/>
      <c r="AF68" s="648"/>
      <c r="AG68" s="648"/>
      <c r="AH68" s="648"/>
      <c r="AI68" s="648"/>
      <c r="AJ68" s="648"/>
      <c r="AK68" s="648"/>
      <c r="AL68" s="648"/>
      <c r="AM68" s="648"/>
      <c r="AN68" s="648"/>
      <c r="AO68" s="648"/>
      <c r="AP68" s="648"/>
      <c r="AQ68" s="648"/>
      <c r="AR68" s="648"/>
      <c r="AS68" s="648"/>
      <c r="AT68" s="648"/>
      <c r="AU68" s="648"/>
      <c r="AV68" s="648"/>
      <c r="AW68" s="648"/>
      <c r="AX68" s="648"/>
      <c r="AY68" s="648"/>
      <c r="AZ68" s="648"/>
      <c r="BA68" s="648"/>
      <c r="BB68" s="648"/>
      <c r="BC68" s="648"/>
      <c r="BD68" s="648"/>
      <c r="BE68" s="648"/>
      <c r="BF68" s="648"/>
      <c r="BG68" s="648"/>
      <c r="BH68" s="648"/>
      <c r="BI68" s="648"/>
      <c r="BJ68" s="648"/>
      <c r="BK68" s="648"/>
      <c r="BL68" s="648"/>
      <c r="BM68" s="648"/>
      <c r="BN68" s="648"/>
      <c r="BO68" s="648"/>
      <c r="BP68" s="648"/>
      <c r="BQ68" s="648"/>
      <c r="BR68" s="648"/>
      <c r="BS68" s="648"/>
      <c r="BT68" s="648"/>
      <c r="BU68" s="648"/>
      <c r="BV68" s="648"/>
      <c r="BW68" s="648"/>
      <c r="BX68" s="648"/>
      <c r="BY68" s="648"/>
    </row>
    <row r="69" spans="2:77" ht="13.5" thickBot="1" x14ac:dyDescent="0.35">
      <c r="B69" s="653" t="s">
        <v>350</v>
      </c>
      <c r="C69" s="653"/>
      <c r="D69" s="653"/>
      <c r="E69" s="653"/>
      <c r="F69" s="653"/>
      <c r="G69" s="653"/>
      <c r="H69" s="653"/>
      <c r="I69" s="653"/>
      <c r="J69" s="653"/>
      <c r="K69" s="653"/>
      <c r="L69" s="653"/>
      <c r="M69" s="653"/>
      <c r="N69" s="653"/>
      <c r="O69" s="653"/>
      <c r="P69" s="653"/>
      <c r="Q69" s="653"/>
      <c r="R69" s="653"/>
      <c r="S69" s="653"/>
      <c r="T69" s="653"/>
      <c r="U69" s="653"/>
      <c r="V69" s="653"/>
      <c r="W69" s="653"/>
      <c r="X69" s="653"/>
      <c r="Y69" s="653"/>
      <c r="Z69" s="653"/>
      <c r="AA69" s="653"/>
      <c r="AB69" s="653"/>
      <c r="AC69" s="653"/>
      <c r="AD69" s="653"/>
      <c r="AE69" s="653"/>
      <c r="AF69" s="653"/>
      <c r="AG69" s="653"/>
      <c r="AH69" s="653"/>
      <c r="AI69" s="653"/>
      <c r="AJ69" s="653"/>
      <c r="AK69" s="653"/>
      <c r="AL69" s="653"/>
      <c r="AM69" s="653"/>
      <c r="AN69" s="653"/>
      <c r="AO69" s="653"/>
      <c r="AP69" s="653"/>
      <c r="AQ69" s="653"/>
      <c r="AR69" s="653"/>
      <c r="AS69" s="653"/>
      <c r="AT69" s="653"/>
      <c r="AU69" s="653"/>
      <c r="AV69" s="653"/>
      <c r="AW69" s="653"/>
      <c r="AX69" s="653"/>
      <c r="AY69" s="653"/>
      <c r="AZ69" s="653"/>
      <c r="BA69" s="653"/>
      <c r="BB69" s="653"/>
      <c r="BC69" s="653"/>
      <c r="BD69" s="653"/>
      <c r="BE69" s="653"/>
      <c r="BF69" s="653"/>
      <c r="BG69" s="653"/>
      <c r="BH69" s="653"/>
      <c r="BI69" s="653"/>
      <c r="BJ69" s="653"/>
      <c r="BK69" s="653"/>
      <c r="BL69" s="653"/>
      <c r="BM69" s="653"/>
      <c r="BN69" s="653"/>
      <c r="BO69" s="653"/>
      <c r="BP69" s="653"/>
      <c r="BQ69" s="653"/>
      <c r="BR69" s="653"/>
      <c r="BS69" s="653"/>
      <c r="BT69" s="653"/>
      <c r="BU69" s="653"/>
      <c r="BV69" s="653"/>
      <c r="BW69" s="653"/>
      <c r="BX69" s="648"/>
      <c r="BY69" s="648"/>
    </row>
    <row r="70" spans="2:77" x14ac:dyDescent="0.3">
      <c r="B70" s="659"/>
      <c r="C70" s="659"/>
      <c r="D70" s="516"/>
      <c r="E70" s="516"/>
      <c r="F70" s="516"/>
      <c r="G70" s="648"/>
      <c r="H70" s="648"/>
      <c r="I70" s="648"/>
      <c r="J70" s="648"/>
      <c r="K70" s="648"/>
      <c r="L70" s="648"/>
      <c r="M70" s="648"/>
      <c r="N70" s="648"/>
      <c r="O70" s="648"/>
      <c r="P70" s="648"/>
      <c r="Q70" s="648"/>
      <c r="R70" s="648"/>
      <c r="S70" s="648"/>
      <c r="T70" s="648"/>
      <c r="U70" s="648"/>
      <c r="V70" s="648"/>
      <c r="W70" s="648"/>
      <c r="X70" s="648"/>
      <c r="Y70" s="648"/>
      <c r="Z70" s="648"/>
      <c r="AA70" s="648"/>
      <c r="AB70" s="648"/>
      <c r="AC70" s="648"/>
      <c r="AD70" s="648"/>
      <c r="AE70" s="648"/>
      <c r="AF70" s="648"/>
      <c r="AG70" s="648"/>
      <c r="AH70" s="648"/>
      <c r="AI70" s="648"/>
      <c r="AJ70" s="648"/>
      <c r="AK70" s="648"/>
      <c r="AL70" s="648"/>
      <c r="AM70" s="648"/>
      <c r="AN70" s="648"/>
      <c r="AO70" s="648"/>
      <c r="AP70" s="648"/>
      <c r="AQ70" s="648"/>
      <c r="AR70" s="648"/>
      <c r="AS70" s="648"/>
      <c r="AT70" s="648"/>
      <c r="AU70" s="648"/>
      <c r="AV70" s="648"/>
      <c r="AW70" s="648"/>
      <c r="AX70" s="648"/>
      <c r="AY70" s="648"/>
      <c r="AZ70" s="648"/>
      <c r="BA70" s="648"/>
      <c r="BB70" s="648"/>
      <c r="BC70" s="648"/>
      <c r="BD70" s="648"/>
      <c r="BE70" s="648"/>
      <c r="BF70" s="648"/>
      <c r="BG70" s="648"/>
      <c r="BH70" s="648"/>
      <c r="BI70" s="648"/>
      <c r="BJ70" s="648"/>
      <c r="BK70" s="648"/>
      <c r="BL70" s="648"/>
      <c r="BM70" s="648"/>
      <c r="BN70" s="648"/>
      <c r="BO70" s="648"/>
      <c r="BP70" s="648"/>
      <c r="BQ70" s="648"/>
      <c r="BR70" s="648"/>
      <c r="BS70" s="648"/>
      <c r="BT70" s="648"/>
      <c r="BU70" s="648"/>
      <c r="BV70" s="648"/>
      <c r="BW70" s="648"/>
      <c r="BX70" s="648"/>
      <c r="BY70" s="648"/>
    </row>
    <row r="71" spans="2:77" x14ac:dyDescent="0.3">
      <c r="B71" s="659" t="s">
        <v>351</v>
      </c>
      <c r="C71" s="659"/>
      <c r="D71" s="647">
        <f>SUMIF(IS!$B:$B,"G&amp;A Payroll",IS!D:D)</f>
        <v>37510.089999999997</v>
      </c>
      <c r="E71" s="647">
        <f>SUMIF(IS!$B:$B,"G&amp;A Payroll",IS!E:E)</f>
        <v>37964.32</v>
      </c>
      <c r="F71" s="647">
        <f>SUMIF(IS!$B:$B,"G&amp;A Payroll",IS!F:F)</f>
        <v>37576.550000000003</v>
      </c>
      <c r="G71" s="647">
        <f>SUMIF(IS!$B:$B,"G&amp;A Payroll",IS!G:G)</f>
        <v>49741.97</v>
      </c>
      <c r="H71" s="647">
        <f>SUMIF(IS!$B:$B,"G&amp;A Payroll",IS!H:H)</f>
        <v>43076.66</v>
      </c>
      <c r="I71" s="647">
        <f>SUMIF(IS!$B:$B,"G&amp;A Payroll",IS!I:I)</f>
        <v>43659.839999999997</v>
      </c>
      <c r="J71" s="647">
        <f>SUMIF(IS!$B:$B,"G&amp;A Payroll",IS!J:J)</f>
        <v>58527.66</v>
      </c>
      <c r="K71" s="647">
        <f>SUMIF(IS!$B:$B,"G&amp;A Payroll",IS!K:K)</f>
        <v>54630.2</v>
      </c>
      <c r="L71" s="647">
        <f>SUMIF(IS!$B:$B,"G&amp;A Payroll",IS!L:L)</f>
        <v>36457.72</v>
      </c>
      <c r="M71" s="647">
        <f>SUMIF(IS!$B:$B,"G&amp;A Payroll",IS!M:M)</f>
        <v>65507.15</v>
      </c>
      <c r="N71" s="647">
        <f>SUMIF(IS!$B:$B,"G&amp;A Payroll",IS!N:N)</f>
        <v>57564.88</v>
      </c>
      <c r="O71" s="647">
        <f>SUMIF(IS!$B:$B,"G&amp;A Payroll",IS!O:O)</f>
        <v>88321.44</v>
      </c>
      <c r="P71" s="647">
        <f>SUMIF(IS!$B:$B,"G&amp;A Payroll",IS!P:P)</f>
        <v>63185.07</v>
      </c>
      <c r="Q71" s="647">
        <f>SUMIF(IS!$B:$B,"G&amp;A Payroll",IS!Q:Q)</f>
        <v>76871.69</v>
      </c>
      <c r="R71" s="647">
        <f>SUMIF(IS!$B:$B,"G&amp;A Payroll",IS!R:R)</f>
        <v>75723.649999999994</v>
      </c>
      <c r="S71" s="647">
        <f>SUMIF(IS!$B:$B,"G&amp;A Payroll",IS!S:S)</f>
        <v>85981.45</v>
      </c>
      <c r="T71" s="647">
        <f>SUMIF(IS!$B:$B,"G&amp;A Payroll",IS!T:T)</f>
        <v>77918.290000000008</v>
      </c>
      <c r="U71" s="647">
        <f>SUMIF(IS!$B:$B,"G&amp;A Payroll",IS!U:U)</f>
        <v>81247.09</v>
      </c>
      <c r="V71" s="647">
        <f>SUMIF(IS!$B:$B,"G&amp;A Payroll",IS!V:V)</f>
        <v>98446.02</v>
      </c>
      <c r="W71" s="647">
        <f>SUMIF(IS!$B:$B,"G&amp;A Payroll",IS!W:W)</f>
        <v>109252.14</v>
      </c>
      <c r="X71" s="647">
        <f>SUMIF(IS!$B:$B,"G&amp;A Payroll",IS!X:X)</f>
        <v>86287.56</v>
      </c>
      <c r="Y71" s="647">
        <f>SUMIF(IS!$B:$B,"G&amp;A Payroll",IS!Y:Y)</f>
        <v>95258.739999999991</v>
      </c>
      <c r="Z71" s="647">
        <f>SUMIF(IS!$B:$B,"G&amp;A Payroll",IS!Z:Z)</f>
        <v>103138.97</v>
      </c>
      <c r="AA71" s="647">
        <f>SUMIF(IS!$B:$B,"G&amp;A Payroll",IS!AA:AA)</f>
        <v>173942.66999999998</v>
      </c>
      <c r="AB71" s="647">
        <f>SUMIF(IS!$B:$B,"G&amp;A Payroll",IS!AB:AB)</f>
        <v>120797.67</v>
      </c>
      <c r="AC71" s="647">
        <f>SUMIF(IS!$B:$B,"G&amp;A Payroll",IS!AC:AC)</f>
        <v>0</v>
      </c>
      <c r="AD71" s="647">
        <f>SUMIF(IS!$B:$B,"G&amp;A Payroll",IS!AD:AD)</f>
        <v>0</v>
      </c>
      <c r="AE71" s="647">
        <f>SUMIF(IS!$B:$B,"G&amp;A Payroll",IS!AE:AE)</f>
        <v>0</v>
      </c>
      <c r="AF71" s="647">
        <f>SUMIF(IS!$B:$B,"G&amp;A Payroll",IS!AF:AF)</f>
        <v>0</v>
      </c>
      <c r="AG71" s="647">
        <f>SUMIF(IS!$B:$B,"G&amp;A Payroll",IS!AG:AG)</f>
        <v>0</v>
      </c>
      <c r="AH71" s="647">
        <f>SUMIF(IS!$B:$B,"G&amp;A Payroll",IS!AH:AH)</f>
        <v>0</v>
      </c>
      <c r="AI71" s="647">
        <f>SUMIF(IS!$B:$B,"G&amp;A Payroll",IS!AI:AI)</f>
        <v>0</v>
      </c>
      <c r="AJ71" s="647">
        <f>SUMIF(IS!$B:$B,"G&amp;A Payroll",IS!AJ:AJ)</f>
        <v>0</v>
      </c>
      <c r="AK71" s="647">
        <f>SUMIF(IS!$B:$B,"G&amp;A Payroll",IS!AK:AK)</f>
        <v>0</v>
      </c>
      <c r="AL71" s="647">
        <f>SUMIF(IS!$B:$B,"G&amp;A Payroll",IS!AL:AL)</f>
        <v>0</v>
      </c>
      <c r="AM71" s="647">
        <f>SUMIF(IS!$B:$B,"G&amp;A Payroll",IS!AM:AM)</f>
        <v>0</v>
      </c>
      <c r="AN71" s="647">
        <f>SUMIF(IS!$B:$B,"G&amp;A Payroll",IS!AN:AN)</f>
        <v>0</v>
      </c>
      <c r="AO71" s="647">
        <f>SUMIF(IS!$B:$B,"G&amp;A Payroll",IS!AO:AO)</f>
        <v>0</v>
      </c>
      <c r="AP71" s="647">
        <f>SUMIF(IS!$B:$B,"G&amp;A Payroll",IS!AP:AP)</f>
        <v>0</v>
      </c>
      <c r="AQ71" s="647">
        <f>SUMIF(IS!$B:$B,"G&amp;A Payroll",IS!AQ:AQ)</f>
        <v>0</v>
      </c>
      <c r="AR71" s="647">
        <f>SUMIF(IS!$B:$B,"G&amp;A Payroll",IS!AR:AR)</f>
        <v>0</v>
      </c>
      <c r="AS71" s="647">
        <f>SUMIF(IS!$B:$B,"G&amp;A Payroll",IS!AS:AS)</f>
        <v>0</v>
      </c>
      <c r="AT71" s="647">
        <f>SUMIF(IS!$B:$B,"G&amp;A Payroll",IS!AT:AT)</f>
        <v>0</v>
      </c>
      <c r="AU71" s="647">
        <f>SUMIF(IS!$B:$B,"G&amp;A Payroll",IS!AU:AU)</f>
        <v>0</v>
      </c>
      <c r="AV71" s="647">
        <f>SUMIF(IS!$B:$B,"G&amp;A Payroll",IS!AV:AV)</f>
        <v>0</v>
      </c>
      <c r="AW71" s="647">
        <f>SUMIF(IS!$B:$B,"G&amp;A Payroll",IS!AW:AW)</f>
        <v>0</v>
      </c>
      <c r="AX71" s="647">
        <f>SUMIF(IS!$B:$B,"G&amp;A Payroll",IS!AX:AX)</f>
        <v>0</v>
      </c>
      <c r="AY71" s="647">
        <f>SUMIF(IS!$B:$B,"G&amp;A Payroll",IS!AY:AY)</f>
        <v>0</v>
      </c>
      <c r="AZ71" s="647">
        <f>SUMIF(IS!$B:$B,"G&amp;A Payroll",IS!AZ:AZ)</f>
        <v>0</v>
      </c>
      <c r="BA71" s="647">
        <f>SUMIF(IS!$B:$B,"G&amp;A Payroll",IS!BA:BA)</f>
        <v>0</v>
      </c>
      <c r="BB71" s="647">
        <f>SUMIF(IS!$B:$B,"G&amp;A Payroll",IS!BB:BB)</f>
        <v>0</v>
      </c>
      <c r="BC71" s="647">
        <f>SUMIF(IS!$B:$B,"G&amp;A Payroll",IS!BC:BC)</f>
        <v>0</v>
      </c>
      <c r="BD71" s="647">
        <f>SUMIF(IS!$B:$B,"G&amp;A Payroll",IS!BD:BD)</f>
        <v>0</v>
      </c>
      <c r="BE71" s="647">
        <f>SUMIF(IS!$B:$B,"G&amp;A Payroll",IS!BE:BE)</f>
        <v>0</v>
      </c>
      <c r="BF71" s="647">
        <f>SUMIF(IS!$B:$B,"G&amp;A Payroll",IS!BF:BF)</f>
        <v>0</v>
      </c>
      <c r="BG71" s="647">
        <f>SUMIF(IS!$B:$B,"G&amp;A Payroll",IS!BG:BG)</f>
        <v>0</v>
      </c>
      <c r="BH71" s="647">
        <f>SUMIF(IS!$B:$B,"G&amp;A Payroll",IS!BH:BH)</f>
        <v>0</v>
      </c>
      <c r="BI71" s="647">
        <f>SUMIF(IS!$B:$B,"G&amp;A Payroll",IS!BI:BI)</f>
        <v>0</v>
      </c>
      <c r="BJ71" s="647">
        <f>SUMIF(IS!$B:$B,"G&amp;A Payroll",IS!BJ:BJ)</f>
        <v>0</v>
      </c>
      <c r="BK71" s="647">
        <f>SUMIF(IS!$B:$B,"G&amp;A Payroll",IS!BK:BK)</f>
        <v>0</v>
      </c>
      <c r="BL71" s="647">
        <f>SUMIF(IS!$B:$B,"G&amp;A Payroll",IS!BL:BL)</f>
        <v>0</v>
      </c>
      <c r="BM71" s="647">
        <f>SUMIF(IS!$B:$B,"G&amp;A Payroll",IS!BM:BM)</f>
        <v>0</v>
      </c>
      <c r="BN71" s="647">
        <f>SUMIF(IS!$B:$B,"G&amp;A Payroll",IS!BN:BN)</f>
        <v>0</v>
      </c>
      <c r="BO71" s="647">
        <f>SUMIF(IS!$B:$B,"G&amp;A Payroll",IS!BO:BO)</f>
        <v>0</v>
      </c>
      <c r="BP71" s="647">
        <f>SUMIF(IS!$B:$B,"G&amp;A Payroll",IS!BP:BP)</f>
        <v>0</v>
      </c>
      <c r="BQ71" s="647">
        <f>SUMIF(IS!$B:$B,"G&amp;A Payroll",IS!BQ:BQ)</f>
        <v>0</v>
      </c>
      <c r="BR71" s="647">
        <f>SUMIF(IS!$B:$B,"G&amp;A Payroll",IS!BR:BR)</f>
        <v>0</v>
      </c>
      <c r="BS71" s="647">
        <f>SUMIF(IS!$B:$B,"G&amp;A Payroll",IS!BS:BS)</f>
        <v>0</v>
      </c>
      <c r="BT71" s="647">
        <f>SUMIF(IS!$B:$B,"G&amp;A Payroll",IS!BT:BT)</f>
        <v>0</v>
      </c>
      <c r="BU71" s="647">
        <f>SUMIF(IS!$B:$B,"G&amp;A Payroll",IS!BU:BU)</f>
        <v>0</v>
      </c>
      <c r="BV71" s="647">
        <f>SUMIF(IS!$B:$B,"G&amp;A Payroll",IS!BV:BV)</f>
        <v>0</v>
      </c>
      <c r="BW71" s="647">
        <f>SUMIF(IS!$B:$B,"G&amp;A Payroll",IS!BW:BW)</f>
        <v>0</v>
      </c>
      <c r="BX71" s="648"/>
      <c r="BY71" s="648"/>
    </row>
    <row r="72" spans="2:77" x14ac:dyDescent="0.3">
      <c r="B72" s="659"/>
      <c r="C72" s="659"/>
      <c r="D72" s="516"/>
      <c r="E72" s="516"/>
      <c r="F72" s="516"/>
      <c r="G72" s="648"/>
      <c r="H72" s="648"/>
      <c r="I72" s="648"/>
      <c r="J72" s="648"/>
      <c r="K72" s="648"/>
      <c r="L72" s="648"/>
      <c r="M72" s="648"/>
      <c r="N72" s="648"/>
      <c r="O72" s="648"/>
      <c r="P72" s="648"/>
      <c r="Q72" s="648"/>
      <c r="R72" s="648"/>
      <c r="S72" s="648"/>
      <c r="T72" s="648"/>
      <c r="U72" s="648"/>
      <c r="V72" s="648"/>
      <c r="W72" s="648"/>
      <c r="X72" s="648"/>
      <c r="Y72" s="648"/>
      <c r="Z72" s="648"/>
      <c r="AA72" s="648"/>
      <c r="AB72" s="648"/>
      <c r="AC72" s="648"/>
      <c r="AD72" s="648"/>
      <c r="AE72" s="648"/>
      <c r="AF72" s="648"/>
      <c r="AG72" s="648"/>
      <c r="AH72" s="648"/>
      <c r="AI72" s="648"/>
      <c r="AJ72" s="648"/>
      <c r="AK72" s="648"/>
      <c r="AL72" s="648"/>
      <c r="AM72" s="648"/>
      <c r="AN72" s="648"/>
      <c r="AO72" s="648"/>
      <c r="AP72" s="648"/>
      <c r="AQ72" s="648"/>
      <c r="AR72" s="648"/>
      <c r="AS72" s="648"/>
      <c r="AT72" s="648"/>
      <c r="AU72" s="648"/>
      <c r="AV72" s="648"/>
      <c r="AW72" s="648"/>
      <c r="AX72" s="648"/>
      <c r="AY72" s="648"/>
      <c r="AZ72" s="648"/>
      <c r="BA72" s="648"/>
      <c r="BB72" s="648"/>
      <c r="BC72" s="648"/>
      <c r="BD72" s="648"/>
      <c r="BE72" s="648"/>
      <c r="BF72" s="648"/>
      <c r="BG72" s="648"/>
      <c r="BH72" s="648"/>
      <c r="BI72" s="648"/>
      <c r="BJ72" s="648"/>
      <c r="BK72" s="648"/>
      <c r="BL72" s="648"/>
      <c r="BM72" s="648"/>
      <c r="BN72" s="648"/>
      <c r="BO72" s="648"/>
      <c r="BP72" s="648"/>
      <c r="BQ72" s="648"/>
      <c r="BR72" s="648"/>
      <c r="BS72" s="648"/>
      <c r="BT72" s="648"/>
      <c r="BU72" s="648"/>
      <c r="BV72" s="648"/>
      <c r="BW72" s="648"/>
      <c r="BX72" s="648"/>
      <c r="BY72" s="648"/>
    </row>
    <row r="73" spans="2:77" x14ac:dyDescent="0.3">
      <c r="B73" s="516" t="s">
        <v>337</v>
      </c>
      <c r="C73" s="516" t="s">
        <v>338</v>
      </c>
      <c r="D73" s="647">
        <f t="shared" ref="D73:AI73" si="102">D39/D$50*D$71</f>
        <v>0</v>
      </c>
      <c r="E73" s="647">
        <f t="shared" si="102"/>
        <v>0</v>
      </c>
      <c r="F73" s="647">
        <f t="shared" si="102"/>
        <v>0</v>
      </c>
      <c r="G73" s="647">
        <f t="shared" si="102"/>
        <v>0</v>
      </c>
      <c r="H73" s="647">
        <f t="shared" si="102"/>
        <v>0</v>
      </c>
      <c r="I73" s="647">
        <f t="shared" si="102"/>
        <v>0</v>
      </c>
      <c r="J73" s="647">
        <f t="shared" si="102"/>
        <v>0</v>
      </c>
      <c r="K73" s="647">
        <f t="shared" si="102"/>
        <v>3325.5690157578788</v>
      </c>
      <c r="L73" s="647">
        <f t="shared" si="102"/>
        <v>3436.0490467586988</v>
      </c>
      <c r="M73" s="647">
        <f t="shared" si="102"/>
        <v>5899.9343613537121</v>
      </c>
      <c r="N73" s="647">
        <f t="shared" si="102"/>
        <v>4885.9080246913582</v>
      </c>
      <c r="O73" s="647">
        <f t="shared" si="102"/>
        <v>7496.4185185185188</v>
      </c>
      <c r="P73" s="647">
        <f t="shared" si="102"/>
        <v>6542.832692307692</v>
      </c>
      <c r="Q73" s="647">
        <f t="shared" si="102"/>
        <v>6954.2166427340608</v>
      </c>
      <c r="R73" s="647">
        <f t="shared" si="102"/>
        <v>6743.8365139949101</v>
      </c>
      <c r="S73" s="647">
        <f t="shared" si="102"/>
        <v>6643.1583885209702</v>
      </c>
      <c r="T73" s="647">
        <f t="shared" si="102"/>
        <v>6020.1769315673291</v>
      </c>
      <c r="U73" s="647">
        <f t="shared" si="102"/>
        <v>6277.3689845474601</v>
      </c>
      <c r="V73" s="647">
        <f t="shared" si="102"/>
        <v>12166.346446961896</v>
      </c>
      <c r="W73" s="647">
        <f t="shared" si="102"/>
        <v>13032.064413518885</v>
      </c>
      <c r="X73" s="647">
        <f t="shared" si="102"/>
        <v>10292.750695825049</v>
      </c>
      <c r="Y73" s="647">
        <f t="shared" si="102"/>
        <v>11362.871570576537</v>
      </c>
      <c r="Z73" s="647">
        <f t="shared" si="102"/>
        <v>12181.76811023622</v>
      </c>
      <c r="AA73" s="647">
        <f t="shared" si="102"/>
        <v>20544.409842519683</v>
      </c>
      <c r="AB73" s="647">
        <f t="shared" si="102"/>
        <v>14094.54513633014</v>
      </c>
      <c r="AC73" s="647">
        <f t="shared" si="102"/>
        <v>0</v>
      </c>
      <c r="AD73" s="647">
        <f t="shared" si="102"/>
        <v>0</v>
      </c>
      <c r="AE73" s="647">
        <f t="shared" si="102"/>
        <v>0</v>
      </c>
      <c r="AF73" s="647">
        <f t="shared" si="102"/>
        <v>0</v>
      </c>
      <c r="AG73" s="647">
        <f t="shared" si="102"/>
        <v>0</v>
      </c>
      <c r="AH73" s="647">
        <f t="shared" si="102"/>
        <v>0</v>
      </c>
      <c r="AI73" s="647">
        <f t="shared" si="102"/>
        <v>0</v>
      </c>
      <c r="AJ73" s="647">
        <f t="shared" ref="AJ73:BO73" si="103">AJ39/AJ$50*AJ$71</f>
        <v>0</v>
      </c>
      <c r="AK73" s="647">
        <f t="shared" si="103"/>
        <v>0</v>
      </c>
      <c r="AL73" s="647">
        <f t="shared" si="103"/>
        <v>0</v>
      </c>
      <c r="AM73" s="647">
        <f t="shared" si="103"/>
        <v>0</v>
      </c>
      <c r="AN73" s="647">
        <f t="shared" si="103"/>
        <v>0</v>
      </c>
      <c r="AO73" s="647">
        <f t="shared" si="103"/>
        <v>0</v>
      </c>
      <c r="AP73" s="647">
        <f t="shared" si="103"/>
        <v>0</v>
      </c>
      <c r="AQ73" s="647">
        <f t="shared" si="103"/>
        <v>0</v>
      </c>
      <c r="AR73" s="647">
        <f t="shared" si="103"/>
        <v>0</v>
      </c>
      <c r="AS73" s="647">
        <f t="shared" si="103"/>
        <v>0</v>
      </c>
      <c r="AT73" s="647">
        <f t="shared" si="103"/>
        <v>0</v>
      </c>
      <c r="AU73" s="647">
        <f t="shared" si="103"/>
        <v>0</v>
      </c>
      <c r="AV73" s="647">
        <f t="shared" si="103"/>
        <v>0</v>
      </c>
      <c r="AW73" s="647">
        <f t="shared" si="103"/>
        <v>0</v>
      </c>
      <c r="AX73" s="647">
        <f t="shared" si="103"/>
        <v>0</v>
      </c>
      <c r="AY73" s="647">
        <f t="shared" si="103"/>
        <v>0</v>
      </c>
      <c r="AZ73" s="647">
        <f t="shared" si="103"/>
        <v>0</v>
      </c>
      <c r="BA73" s="647">
        <f t="shared" si="103"/>
        <v>0</v>
      </c>
      <c r="BB73" s="647">
        <f t="shared" si="103"/>
        <v>0</v>
      </c>
      <c r="BC73" s="647">
        <f t="shared" si="103"/>
        <v>0</v>
      </c>
      <c r="BD73" s="647">
        <f t="shared" si="103"/>
        <v>0</v>
      </c>
      <c r="BE73" s="647">
        <f t="shared" si="103"/>
        <v>0</v>
      </c>
      <c r="BF73" s="647">
        <f t="shared" si="103"/>
        <v>0</v>
      </c>
      <c r="BG73" s="647">
        <f t="shared" si="103"/>
        <v>0</v>
      </c>
      <c r="BH73" s="647">
        <f t="shared" si="103"/>
        <v>0</v>
      </c>
      <c r="BI73" s="647">
        <f t="shared" si="103"/>
        <v>0</v>
      </c>
      <c r="BJ73" s="647">
        <f t="shared" si="103"/>
        <v>0</v>
      </c>
      <c r="BK73" s="647">
        <f t="shared" si="103"/>
        <v>0</v>
      </c>
      <c r="BL73" s="647">
        <f t="shared" si="103"/>
        <v>0</v>
      </c>
      <c r="BM73" s="647">
        <f t="shared" si="103"/>
        <v>0</v>
      </c>
      <c r="BN73" s="647">
        <f t="shared" si="103"/>
        <v>0</v>
      </c>
      <c r="BO73" s="647">
        <f t="shared" si="103"/>
        <v>0</v>
      </c>
      <c r="BP73" s="647">
        <f t="shared" ref="BP73:BW73" si="104">BP39/BP$50*BP$71</f>
        <v>0</v>
      </c>
      <c r="BQ73" s="647">
        <f t="shared" si="104"/>
        <v>0</v>
      </c>
      <c r="BR73" s="647">
        <f t="shared" si="104"/>
        <v>0</v>
      </c>
      <c r="BS73" s="647">
        <f t="shared" si="104"/>
        <v>0</v>
      </c>
      <c r="BT73" s="647">
        <f t="shared" si="104"/>
        <v>0</v>
      </c>
      <c r="BU73" s="647">
        <f t="shared" si="104"/>
        <v>0</v>
      </c>
      <c r="BV73" s="647">
        <f t="shared" si="104"/>
        <v>0</v>
      </c>
      <c r="BW73" s="647">
        <f t="shared" si="104"/>
        <v>0</v>
      </c>
      <c r="BX73" s="648"/>
      <c r="BY73" s="648"/>
    </row>
    <row r="74" spans="2:77" x14ac:dyDescent="0.3">
      <c r="B74" s="516" t="s">
        <v>339</v>
      </c>
      <c r="C74" s="516" t="s">
        <v>338</v>
      </c>
      <c r="D74" s="647">
        <f t="shared" ref="D74:AI74" si="105">D40/D$50*D$71</f>
        <v>3888.7350323974083</v>
      </c>
      <c r="E74" s="647">
        <f t="shared" si="105"/>
        <v>3935.8258315334779</v>
      </c>
      <c r="F74" s="647">
        <f t="shared" si="105"/>
        <v>3895.6250539956814</v>
      </c>
      <c r="G74" s="647">
        <f t="shared" si="105"/>
        <v>4429.4282395087012</v>
      </c>
      <c r="H74" s="647">
        <f t="shared" si="105"/>
        <v>3640.2811267605643</v>
      </c>
      <c r="I74" s="647">
        <f t="shared" si="105"/>
        <v>3673.2358974274921</v>
      </c>
      <c r="J74" s="647">
        <f t="shared" si="105"/>
        <v>4968.435876181532</v>
      </c>
      <c r="K74" s="647">
        <f t="shared" si="105"/>
        <v>4837.1912956478236</v>
      </c>
      <c r="L74" s="647">
        <f t="shared" si="105"/>
        <v>4399.0044849412316</v>
      </c>
      <c r="M74" s="647">
        <f t="shared" si="105"/>
        <v>10512.610316593889</v>
      </c>
      <c r="N74" s="647">
        <f t="shared" si="105"/>
        <v>8705.7997530864213</v>
      </c>
      <c r="O74" s="647">
        <f t="shared" si="105"/>
        <v>13357.254814814818</v>
      </c>
      <c r="P74" s="647">
        <f t="shared" si="105"/>
        <v>9440.3728846153863</v>
      </c>
      <c r="Q74" s="647">
        <f t="shared" si="105"/>
        <v>10033.941155944862</v>
      </c>
      <c r="R74" s="647">
        <f t="shared" si="105"/>
        <v>9730.3926844783709</v>
      </c>
      <c r="S74" s="647">
        <f t="shared" si="105"/>
        <v>9585.1285320088318</v>
      </c>
      <c r="T74" s="647">
        <f t="shared" si="105"/>
        <v>8686.2552869757201</v>
      </c>
      <c r="U74" s="647">
        <f t="shared" si="105"/>
        <v>9057.3466777041958</v>
      </c>
      <c r="V74" s="647">
        <f t="shared" si="105"/>
        <v>10240.008259526265</v>
      </c>
      <c r="W74" s="647">
        <f t="shared" si="105"/>
        <v>10968.654214711731</v>
      </c>
      <c r="X74" s="647">
        <f t="shared" si="105"/>
        <v>8663.0651689860842</v>
      </c>
      <c r="Y74" s="647">
        <f t="shared" si="105"/>
        <v>9563.7502385685875</v>
      </c>
      <c r="Z74" s="647">
        <f t="shared" si="105"/>
        <v>10252.98815944882</v>
      </c>
      <c r="AA74" s="647">
        <f t="shared" si="105"/>
        <v>17291.5449507874</v>
      </c>
      <c r="AB74" s="647">
        <f t="shared" si="105"/>
        <v>10489.308854089904</v>
      </c>
      <c r="AC74" s="647">
        <f t="shared" si="105"/>
        <v>0</v>
      </c>
      <c r="AD74" s="647">
        <f t="shared" si="105"/>
        <v>0</v>
      </c>
      <c r="AE74" s="647">
        <f t="shared" si="105"/>
        <v>0</v>
      </c>
      <c r="AF74" s="647">
        <f t="shared" si="105"/>
        <v>0</v>
      </c>
      <c r="AG74" s="647">
        <f t="shared" si="105"/>
        <v>0</v>
      </c>
      <c r="AH74" s="647">
        <f t="shared" si="105"/>
        <v>0</v>
      </c>
      <c r="AI74" s="647">
        <f t="shared" si="105"/>
        <v>0</v>
      </c>
      <c r="AJ74" s="647">
        <f t="shared" ref="AJ74:BO74" si="106">AJ40/AJ$50*AJ$71</f>
        <v>0</v>
      </c>
      <c r="AK74" s="647">
        <f t="shared" si="106"/>
        <v>0</v>
      </c>
      <c r="AL74" s="647">
        <f t="shared" si="106"/>
        <v>0</v>
      </c>
      <c r="AM74" s="647">
        <f t="shared" si="106"/>
        <v>0</v>
      </c>
      <c r="AN74" s="647">
        <f t="shared" si="106"/>
        <v>0</v>
      </c>
      <c r="AO74" s="647">
        <f t="shared" si="106"/>
        <v>0</v>
      </c>
      <c r="AP74" s="647">
        <f t="shared" si="106"/>
        <v>0</v>
      </c>
      <c r="AQ74" s="647">
        <f t="shared" si="106"/>
        <v>0</v>
      </c>
      <c r="AR74" s="647">
        <f t="shared" si="106"/>
        <v>0</v>
      </c>
      <c r="AS74" s="647">
        <f t="shared" si="106"/>
        <v>0</v>
      </c>
      <c r="AT74" s="647">
        <f t="shared" si="106"/>
        <v>0</v>
      </c>
      <c r="AU74" s="647">
        <f t="shared" si="106"/>
        <v>0</v>
      </c>
      <c r="AV74" s="647">
        <f t="shared" si="106"/>
        <v>0</v>
      </c>
      <c r="AW74" s="647">
        <f t="shared" si="106"/>
        <v>0</v>
      </c>
      <c r="AX74" s="647">
        <f t="shared" si="106"/>
        <v>0</v>
      </c>
      <c r="AY74" s="647">
        <f t="shared" si="106"/>
        <v>0</v>
      </c>
      <c r="AZ74" s="647">
        <f t="shared" si="106"/>
        <v>0</v>
      </c>
      <c r="BA74" s="647">
        <f t="shared" si="106"/>
        <v>0</v>
      </c>
      <c r="BB74" s="647">
        <f t="shared" si="106"/>
        <v>0</v>
      </c>
      <c r="BC74" s="647">
        <f t="shared" si="106"/>
        <v>0</v>
      </c>
      <c r="BD74" s="647">
        <f t="shared" si="106"/>
        <v>0</v>
      </c>
      <c r="BE74" s="647">
        <f t="shared" si="106"/>
        <v>0</v>
      </c>
      <c r="BF74" s="647">
        <f t="shared" si="106"/>
        <v>0</v>
      </c>
      <c r="BG74" s="647">
        <f t="shared" si="106"/>
        <v>0</v>
      </c>
      <c r="BH74" s="647">
        <f t="shared" si="106"/>
        <v>0</v>
      </c>
      <c r="BI74" s="647">
        <f t="shared" si="106"/>
        <v>0</v>
      </c>
      <c r="BJ74" s="647">
        <f t="shared" si="106"/>
        <v>0</v>
      </c>
      <c r="BK74" s="647">
        <f t="shared" si="106"/>
        <v>0</v>
      </c>
      <c r="BL74" s="647">
        <f t="shared" si="106"/>
        <v>0</v>
      </c>
      <c r="BM74" s="647">
        <f t="shared" si="106"/>
        <v>0</v>
      </c>
      <c r="BN74" s="647">
        <f t="shared" si="106"/>
        <v>0</v>
      </c>
      <c r="BO74" s="647">
        <f t="shared" si="106"/>
        <v>0</v>
      </c>
      <c r="BP74" s="647">
        <f t="shared" ref="BP74:BW74" si="107">BP40/BP$50*BP$71</f>
        <v>0</v>
      </c>
      <c r="BQ74" s="647">
        <f t="shared" si="107"/>
        <v>0</v>
      </c>
      <c r="BR74" s="647">
        <f t="shared" si="107"/>
        <v>0</v>
      </c>
      <c r="BS74" s="647">
        <f t="shared" si="107"/>
        <v>0</v>
      </c>
      <c r="BT74" s="647">
        <f t="shared" si="107"/>
        <v>0</v>
      </c>
      <c r="BU74" s="647">
        <f t="shared" si="107"/>
        <v>0</v>
      </c>
      <c r="BV74" s="647">
        <f t="shared" si="107"/>
        <v>0</v>
      </c>
      <c r="BW74" s="647">
        <f t="shared" si="107"/>
        <v>0</v>
      </c>
      <c r="BX74" s="648"/>
      <c r="BY74" s="648"/>
    </row>
    <row r="75" spans="2:77" x14ac:dyDescent="0.3">
      <c r="B75" s="516" t="s">
        <v>340</v>
      </c>
      <c r="C75" s="516" t="s">
        <v>338</v>
      </c>
      <c r="D75" s="647">
        <f t="shared" ref="D75:AI75" si="108">D41/D$50*D$71</f>
        <v>0</v>
      </c>
      <c r="E75" s="647">
        <f t="shared" si="108"/>
        <v>0</v>
      </c>
      <c r="F75" s="647">
        <f t="shared" si="108"/>
        <v>0</v>
      </c>
      <c r="G75" s="647">
        <f t="shared" si="108"/>
        <v>0</v>
      </c>
      <c r="H75" s="647">
        <f t="shared" si="108"/>
        <v>0</v>
      </c>
      <c r="I75" s="647">
        <f t="shared" si="108"/>
        <v>0</v>
      </c>
      <c r="J75" s="647">
        <f t="shared" si="108"/>
        <v>0</v>
      </c>
      <c r="K75" s="647">
        <f t="shared" si="108"/>
        <v>0</v>
      </c>
      <c r="L75" s="647">
        <f t="shared" si="108"/>
        <v>0</v>
      </c>
      <c r="M75" s="647">
        <f t="shared" si="108"/>
        <v>0</v>
      </c>
      <c r="N75" s="647">
        <f t="shared" si="108"/>
        <v>0</v>
      </c>
      <c r="O75" s="647">
        <f t="shared" si="108"/>
        <v>0</v>
      </c>
      <c r="P75" s="647">
        <f t="shared" si="108"/>
        <v>0</v>
      </c>
      <c r="Q75" s="647">
        <f t="shared" si="108"/>
        <v>0</v>
      </c>
      <c r="R75" s="647">
        <f t="shared" si="108"/>
        <v>0</v>
      </c>
      <c r="S75" s="647">
        <f t="shared" si="108"/>
        <v>0</v>
      </c>
      <c r="T75" s="647">
        <f t="shared" si="108"/>
        <v>0</v>
      </c>
      <c r="U75" s="647">
        <f t="shared" si="108"/>
        <v>0</v>
      </c>
      <c r="V75" s="647">
        <f t="shared" si="108"/>
        <v>0</v>
      </c>
      <c r="W75" s="647">
        <f t="shared" si="108"/>
        <v>0</v>
      </c>
      <c r="X75" s="647">
        <f t="shared" si="108"/>
        <v>0</v>
      </c>
      <c r="Y75" s="647">
        <f t="shared" si="108"/>
        <v>0</v>
      </c>
      <c r="Z75" s="647">
        <f t="shared" si="108"/>
        <v>0</v>
      </c>
      <c r="AA75" s="647">
        <f t="shared" si="108"/>
        <v>0</v>
      </c>
      <c r="AB75" s="647">
        <f t="shared" si="108"/>
        <v>0</v>
      </c>
      <c r="AC75" s="647">
        <f t="shared" si="108"/>
        <v>0</v>
      </c>
      <c r="AD75" s="647">
        <f t="shared" si="108"/>
        <v>0</v>
      </c>
      <c r="AE75" s="647">
        <f t="shared" si="108"/>
        <v>0</v>
      </c>
      <c r="AF75" s="647">
        <f t="shared" si="108"/>
        <v>0</v>
      </c>
      <c r="AG75" s="647">
        <f t="shared" si="108"/>
        <v>0</v>
      </c>
      <c r="AH75" s="647">
        <f t="shared" si="108"/>
        <v>0</v>
      </c>
      <c r="AI75" s="647">
        <f t="shared" si="108"/>
        <v>0</v>
      </c>
      <c r="AJ75" s="647">
        <f t="shared" ref="AJ75:BO75" si="109">AJ41/AJ$50*AJ$71</f>
        <v>0</v>
      </c>
      <c r="AK75" s="647">
        <f t="shared" si="109"/>
        <v>0</v>
      </c>
      <c r="AL75" s="647">
        <f t="shared" si="109"/>
        <v>0</v>
      </c>
      <c r="AM75" s="647">
        <f t="shared" si="109"/>
        <v>0</v>
      </c>
      <c r="AN75" s="647">
        <f t="shared" si="109"/>
        <v>0</v>
      </c>
      <c r="AO75" s="647">
        <f t="shared" si="109"/>
        <v>0</v>
      </c>
      <c r="AP75" s="647">
        <f t="shared" si="109"/>
        <v>0</v>
      </c>
      <c r="AQ75" s="647">
        <f t="shared" si="109"/>
        <v>0</v>
      </c>
      <c r="AR75" s="647">
        <f t="shared" si="109"/>
        <v>0</v>
      </c>
      <c r="AS75" s="647">
        <f t="shared" si="109"/>
        <v>0</v>
      </c>
      <c r="AT75" s="647">
        <f t="shared" si="109"/>
        <v>0</v>
      </c>
      <c r="AU75" s="647">
        <f t="shared" si="109"/>
        <v>0</v>
      </c>
      <c r="AV75" s="647">
        <f t="shared" si="109"/>
        <v>0</v>
      </c>
      <c r="AW75" s="647">
        <f t="shared" si="109"/>
        <v>0</v>
      </c>
      <c r="AX75" s="647">
        <f t="shared" si="109"/>
        <v>0</v>
      </c>
      <c r="AY75" s="647">
        <f t="shared" si="109"/>
        <v>0</v>
      </c>
      <c r="AZ75" s="647">
        <f t="shared" si="109"/>
        <v>0</v>
      </c>
      <c r="BA75" s="647">
        <f t="shared" si="109"/>
        <v>0</v>
      </c>
      <c r="BB75" s="647">
        <f t="shared" si="109"/>
        <v>0</v>
      </c>
      <c r="BC75" s="647">
        <f t="shared" si="109"/>
        <v>0</v>
      </c>
      <c r="BD75" s="647">
        <f t="shared" si="109"/>
        <v>0</v>
      </c>
      <c r="BE75" s="647">
        <f t="shared" si="109"/>
        <v>0</v>
      </c>
      <c r="BF75" s="647">
        <f t="shared" si="109"/>
        <v>0</v>
      </c>
      <c r="BG75" s="647">
        <f t="shared" si="109"/>
        <v>0</v>
      </c>
      <c r="BH75" s="647">
        <f t="shared" si="109"/>
        <v>0</v>
      </c>
      <c r="BI75" s="647">
        <f t="shared" si="109"/>
        <v>0</v>
      </c>
      <c r="BJ75" s="647">
        <f t="shared" si="109"/>
        <v>0</v>
      </c>
      <c r="BK75" s="647">
        <f t="shared" si="109"/>
        <v>0</v>
      </c>
      <c r="BL75" s="647">
        <f t="shared" si="109"/>
        <v>0</v>
      </c>
      <c r="BM75" s="647">
        <f t="shared" si="109"/>
        <v>0</v>
      </c>
      <c r="BN75" s="647">
        <f t="shared" si="109"/>
        <v>0</v>
      </c>
      <c r="BO75" s="647">
        <f t="shared" si="109"/>
        <v>0</v>
      </c>
      <c r="BP75" s="647">
        <f t="shared" ref="BP75:BW75" si="110">BP41/BP$50*BP$71</f>
        <v>0</v>
      </c>
      <c r="BQ75" s="647">
        <f t="shared" si="110"/>
        <v>0</v>
      </c>
      <c r="BR75" s="647">
        <f t="shared" si="110"/>
        <v>0</v>
      </c>
      <c r="BS75" s="647">
        <f t="shared" si="110"/>
        <v>0</v>
      </c>
      <c r="BT75" s="647">
        <f t="shared" si="110"/>
        <v>0</v>
      </c>
      <c r="BU75" s="647">
        <f t="shared" si="110"/>
        <v>0</v>
      </c>
      <c r="BV75" s="647">
        <f t="shared" si="110"/>
        <v>0</v>
      </c>
      <c r="BW75" s="647">
        <f t="shared" si="110"/>
        <v>0</v>
      </c>
      <c r="BX75" s="648"/>
      <c r="BY75" s="648"/>
    </row>
    <row r="76" spans="2:77" x14ac:dyDescent="0.3">
      <c r="B76" s="516" t="s">
        <v>316</v>
      </c>
      <c r="C76" s="516" t="s">
        <v>338</v>
      </c>
      <c r="D76" s="647">
        <f t="shared" ref="D76:AI76" si="111">D42/D$50*D$71</f>
        <v>0</v>
      </c>
      <c r="E76" s="647">
        <f t="shared" si="111"/>
        <v>0</v>
      </c>
      <c r="F76" s="647">
        <f t="shared" si="111"/>
        <v>0</v>
      </c>
      <c r="G76" s="647">
        <f t="shared" si="111"/>
        <v>0</v>
      </c>
      <c r="H76" s="647">
        <f t="shared" si="111"/>
        <v>0</v>
      </c>
      <c r="I76" s="647">
        <f t="shared" si="111"/>
        <v>0</v>
      </c>
      <c r="J76" s="647">
        <f t="shared" si="111"/>
        <v>0</v>
      </c>
      <c r="K76" s="647">
        <f t="shared" si="111"/>
        <v>0</v>
      </c>
      <c r="L76" s="647">
        <f t="shared" si="111"/>
        <v>0</v>
      </c>
      <c r="M76" s="647">
        <f t="shared" si="111"/>
        <v>0</v>
      </c>
      <c r="N76" s="647">
        <f t="shared" si="111"/>
        <v>0</v>
      </c>
      <c r="O76" s="647">
        <f t="shared" si="111"/>
        <v>0</v>
      </c>
      <c r="P76" s="647">
        <f t="shared" si="111"/>
        <v>0</v>
      </c>
      <c r="Q76" s="647">
        <f t="shared" si="111"/>
        <v>0</v>
      </c>
      <c r="R76" s="647">
        <f t="shared" si="111"/>
        <v>0</v>
      </c>
      <c r="S76" s="647">
        <f t="shared" si="111"/>
        <v>0</v>
      </c>
      <c r="T76" s="647">
        <f t="shared" si="111"/>
        <v>0</v>
      </c>
      <c r="U76" s="647">
        <f t="shared" si="111"/>
        <v>0</v>
      </c>
      <c r="V76" s="647">
        <f t="shared" si="111"/>
        <v>0</v>
      </c>
      <c r="W76" s="647">
        <f t="shared" si="111"/>
        <v>0</v>
      </c>
      <c r="X76" s="647">
        <f t="shared" si="111"/>
        <v>0</v>
      </c>
      <c r="Y76" s="647">
        <f t="shared" si="111"/>
        <v>0</v>
      </c>
      <c r="Z76" s="647">
        <f t="shared" si="111"/>
        <v>0</v>
      </c>
      <c r="AA76" s="647">
        <f t="shared" si="111"/>
        <v>0</v>
      </c>
      <c r="AB76" s="647">
        <f t="shared" si="111"/>
        <v>0</v>
      </c>
      <c r="AC76" s="647">
        <f t="shared" si="111"/>
        <v>0</v>
      </c>
      <c r="AD76" s="647">
        <f t="shared" si="111"/>
        <v>0</v>
      </c>
      <c r="AE76" s="647">
        <f t="shared" si="111"/>
        <v>0</v>
      </c>
      <c r="AF76" s="647">
        <f t="shared" si="111"/>
        <v>0</v>
      </c>
      <c r="AG76" s="647">
        <f t="shared" si="111"/>
        <v>0</v>
      </c>
      <c r="AH76" s="647">
        <f t="shared" si="111"/>
        <v>0</v>
      </c>
      <c r="AI76" s="647">
        <f t="shared" si="111"/>
        <v>0</v>
      </c>
      <c r="AJ76" s="647">
        <f t="shared" ref="AJ76:BO76" si="112">AJ42/AJ$50*AJ$71</f>
        <v>0</v>
      </c>
      <c r="AK76" s="647">
        <f t="shared" si="112"/>
        <v>0</v>
      </c>
      <c r="AL76" s="647">
        <f t="shared" si="112"/>
        <v>0</v>
      </c>
      <c r="AM76" s="647">
        <f t="shared" si="112"/>
        <v>0</v>
      </c>
      <c r="AN76" s="647">
        <f t="shared" si="112"/>
        <v>0</v>
      </c>
      <c r="AO76" s="647">
        <f t="shared" si="112"/>
        <v>0</v>
      </c>
      <c r="AP76" s="647">
        <f t="shared" si="112"/>
        <v>0</v>
      </c>
      <c r="AQ76" s="647">
        <f t="shared" si="112"/>
        <v>0</v>
      </c>
      <c r="AR76" s="647">
        <f t="shared" si="112"/>
        <v>0</v>
      </c>
      <c r="AS76" s="647">
        <f t="shared" si="112"/>
        <v>0</v>
      </c>
      <c r="AT76" s="647">
        <f t="shared" si="112"/>
        <v>0</v>
      </c>
      <c r="AU76" s="647">
        <f t="shared" si="112"/>
        <v>0</v>
      </c>
      <c r="AV76" s="647">
        <f t="shared" si="112"/>
        <v>0</v>
      </c>
      <c r="AW76" s="647">
        <f t="shared" si="112"/>
        <v>0</v>
      </c>
      <c r="AX76" s="647">
        <f t="shared" si="112"/>
        <v>0</v>
      </c>
      <c r="AY76" s="647">
        <f t="shared" si="112"/>
        <v>0</v>
      </c>
      <c r="AZ76" s="647">
        <f t="shared" si="112"/>
        <v>0</v>
      </c>
      <c r="BA76" s="647">
        <f t="shared" si="112"/>
        <v>0</v>
      </c>
      <c r="BB76" s="647">
        <f t="shared" si="112"/>
        <v>0</v>
      </c>
      <c r="BC76" s="647">
        <f t="shared" si="112"/>
        <v>0</v>
      </c>
      <c r="BD76" s="647">
        <f t="shared" si="112"/>
        <v>0</v>
      </c>
      <c r="BE76" s="647">
        <f t="shared" si="112"/>
        <v>0</v>
      </c>
      <c r="BF76" s="647">
        <f t="shared" si="112"/>
        <v>0</v>
      </c>
      <c r="BG76" s="647">
        <f t="shared" si="112"/>
        <v>0</v>
      </c>
      <c r="BH76" s="647">
        <f t="shared" si="112"/>
        <v>0</v>
      </c>
      <c r="BI76" s="647">
        <f t="shared" si="112"/>
        <v>0</v>
      </c>
      <c r="BJ76" s="647">
        <f t="shared" si="112"/>
        <v>0</v>
      </c>
      <c r="BK76" s="647">
        <f t="shared" si="112"/>
        <v>0</v>
      </c>
      <c r="BL76" s="647">
        <f t="shared" si="112"/>
        <v>0</v>
      </c>
      <c r="BM76" s="647">
        <f t="shared" si="112"/>
        <v>0</v>
      </c>
      <c r="BN76" s="647">
        <f t="shared" si="112"/>
        <v>0</v>
      </c>
      <c r="BO76" s="647">
        <f t="shared" si="112"/>
        <v>0</v>
      </c>
      <c r="BP76" s="647">
        <f t="shared" ref="BP76:BW76" si="113">BP42/BP$50*BP$71</f>
        <v>0</v>
      </c>
      <c r="BQ76" s="647">
        <f t="shared" si="113"/>
        <v>0</v>
      </c>
      <c r="BR76" s="647">
        <f t="shared" si="113"/>
        <v>0</v>
      </c>
      <c r="BS76" s="647">
        <f t="shared" si="113"/>
        <v>0</v>
      </c>
      <c r="BT76" s="647">
        <f t="shared" si="113"/>
        <v>0</v>
      </c>
      <c r="BU76" s="647">
        <f t="shared" si="113"/>
        <v>0</v>
      </c>
      <c r="BV76" s="647">
        <f t="shared" si="113"/>
        <v>0</v>
      </c>
      <c r="BW76" s="647">
        <f t="shared" si="113"/>
        <v>0</v>
      </c>
      <c r="BX76" s="648"/>
      <c r="BY76" s="648"/>
    </row>
    <row r="77" spans="2:77" x14ac:dyDescent="0.3">
      <c r="B77" s="516" t="s">
        <v>293</v>
      </c>
      <c r="C77" s="516" t="s">
        <v>293</v>
      </c>
      <c r="D77" s="647">
        <f t="shared" ref="D77:AI77" si="114">D43/D$50*D$71</f>
        <v>8506.60788336933</v>
      </c>
      <c r="E77" s="647">
        <f t="shared" si="114"/>
        <v>8609.6190064794828</v>
      </c>
      <c r="F77" s="647">
        <f t="shared" si="114"/>
        <v>8521.6798056155531</v>
      </c>
      <c r="G77" s="647">
        <f t="shared" si="114"/>
        <v>9689.3742739252812</v>
      </c>
      <c r="H77" s="647">
        <f t="shared" si="114"/>
        <v>7963.1149647887332</v>
      </c>
      <c r="I77" s="647">
        <f t="shared" si="114"/>
        <v>8035.2035256226391</v>
      </c>
      <c r="J77" s="647">
        <f t="shared" si="114"/>
        <v>9971.3747792809918</v>
      </c>
      <c r="K77" s="647">
        <f t="shared" si="114"/>
        <v>4030.9927463731869</v>
      </c>
      <c r="L77" s="647">
        <f t="shared" si="114"/>
        <v>2498.9447612790541</v>
      </c>
      <c r="M77" s="647">
        <f t="shared" si="114"/>
        <v>4290.8613537117917</v>
      </c>
      <c r="N77" s="647">
        <f t="shared" si="114"/>
        <v>3553.3876543209881</v>
      </c>
      <c r="O77" s="647">
        <f t="shared" si="114"/>
        <v>5451.9407407407416</v>
      </c>
      <c r="P77" s="647">
        <f t="shared" si="114"/>
        <v>6542.832692307692</v>
      </c>
      <c r="Q77" s="647">
        <f t="shared" si="114"/>
        <v>6954.2166427340608</v>
      </c>
      <c r="R77" s="647">
        <f t="shared" si="114"/>
        <v>6743.8365139949101</v>
      </c>
      <c r="S77" s="647">
        <f t="shared" si="114"/>
        <v>6643.1583885209702</v>
      </c>
      <c r="T77" s="647">
        <f t="shared" si="114"/>
        <v>6020.1769315673291</v>
      </c>
      <c r="U77" s="647">
        <f t="shared" si="114"/>
        <v>6277.3689845474601</v>
      </c>
      <c r="V77" s="647">
        <f t="shared" si="114"/>
        <v>8617.8287332646742</v>
      </c>
      <c r="W77" s="647">
        <f t="shared" si="114"/>
        <v>13032.064413518885</v>
      </c>
      <c r="X77" s="647">
        <f t="shared" si="114"/>
        <v>10292.750695825049</v>
      </c>
      <c r="Y77" s="647">
        <f t="shared" si="114"/>
        <v>11362.871570576537</v>
      </c>
      <c r="Z77" s="647">
        <f t="shared" si="114"/>
        <v>12181.76811023622</v>
      </c>
      <c r="AA77" s="647">
        <f t="shared" si="114"/>
        <v>20544.409842519683</v>
      </c>
      <c r="AB77" s="647">
        <f t="shared" si="114"/>
        <v>12462.545173176122</v>
      </c>
      <c r="AC77" s="647">
        <f t="shared" si="114"/>
        <v>0</v>
      </c>
      <c r="AD77" s="647">
        <f t="shared" si="114"/>
        <v>0</v>
      </c>
      <c r="AE77" s="647">
        <f t="shared" si="114"/>
        <v>0</v>
      </c>
      <c r="AF77" s="647">
        <f t="shared" si="114"/>
        <v>0</v>
      </c>
      <c r="AG77" s="647">
        <f t="shared" si="114"/>
        <v>0</v>
      </c>
      <c r="AH77" s="647">
        <f t="shared" si="114"/>
        <v>0</v>
      </c>
      <c r="AI77" s="647">
        <f t="shared" si="114"/>
        <v>0</v>
      </c>
      <c r="AJ77" s="647">
        <f t="shared" ref="AJ77:BO77" si="115">AJ43/AJ$50*AJ$71</f>
        <v>0</v>
      </c>
      <c r="AK77" s="647">
        <f t="shared" si="115"/>
        <v>0</v>
      </c>
      <c r="AL77" s="647">
        <f t="shared" si="115"/>
        <v>0</v>
      </c>
      <c r="AM77" s="647">
        <f t="shared" si="115"/>
        <v>0</v>
      </c>
      <c r="AN77" s="647">
        <f t="shared" si="115"/>
        <v>0</v>
      </c>
      <c r="AO77" s="647">
        <f t="shared" si="115"/>
        <v>0</v>
      </c>
      <c r="AP77" s="647">
        <f t="shared" si="115"/>
        <v>0</v>
      </c>
      <c r="AQ77" s="647">
        <f t="shared" si="115"/>
        <v>0</v>
      </c>
      <c r="AR77" s="647">
        <f t="shared" si="115"/>
        <v>0</v>
      </c>
      <c r="AS77" s="647">
        <f t="shared" si="115"/>
        <v>0</v>
      </c>
      <c r="AT77" s="647">
        <f t="shared" si="115"/>
        <v>0</v>
      </c>
      <c r="AU77" s="647">
        <f t="shared" si="115"/>
        <v>0</v>
      </c>
      <c r="AV77" s="647">
        <f t="shared" si="115"/>
        <v>0</v>
      </c>
      <c r="AW77" s="647">
        <f t="shared" si="115"/>
        <v>0</v>
      </c>
      <c r="AX77" s="647">
        <f t="shared" si="115"/>
        <v>0</v>
      </c>
      <c r="AY77" s="647">
        <f t="shared" si="115"/>
        <v>0</v>
      </c>
      <c r="AZ77" s="647">
        <f t="shared" si="115"/>
        <v>0</v>
      </c>
      <c r="BA77" s="647">
        <f t="shared" si="115"/>
        <v>0</v>
      </c>
      <c r="BB77" s="647">
        <f t="shared" si="115"/>
        <v>0</v>
      </c>
      <c r="BC77" s="647">
        <f t="shared" si="115"/>
        <v>0</v>
      </c>
      <c r="BD77" s="647">
        <f t="shared" si="115"/>
        <v>0</v>
      </c>
      <c r="BE77" s="647">
        <f t="shared" si="115"/>
        <v>0</v>
      </c>
      <c r="BF77" s="647">
        <f t="shared" si="115"/>
        <v>0</v>
      </c>
      <c r="BG77" s="647">
        <f t="shared" si="115"/>
        <v>0</v>
      </c>
      <c r="BH77" s="647">
        <f t="shared" si="115"/>
        <v>0</v>
      </c>
      <c r="BI77" s="647">
        <f t="shared" si="115"/>
        <v>0</v>
      </c>
      <c r="BJ77" s="647">
        <f t="shared" si="115"/>
        <v>0</v>
      </c>
      <c r="BK77" s="647">
        <f t="shared" si="115"/>
        <v>0</v>
      </c>
      <c r="BL77" s="647">
        <f t="shared" si="115"/>
        <v>0</v>
      </c>
      <c r="BM77" s="647">
        <f t="shared" si="115"/>
        <v>0</v>
      </c>
      <c r="BN77" s="647">
        <f t="shared" si="115"/>
        <v>0</v>
      </c>
      <c r="BO77" s="647">
        <f t="shared" si="115"/>
        <v>0</v>
      </c>
      <c r="BP77" s="647">
        <f t="shared" ref="BP77:BW77" si="116">BP43/BP$50*BP$71</f>
        <v>0</v>
      </c>
      <c r="BQ77" s="647">
        <f t="shared" si="116"/>
        <v>0</v>
      </c>
      <c r="BR77" s="647">
        <f t="shared" si="116"/>
        <v>0</v>
      </c>
      <c r="BS77" s="647">
        <f t="shared" si="116"/>
        <v>0</v>
      </c>
      <c r="BT77" s="647">
        <f t="shared" si="116"/>
        <v>0</v>
      </c>
      <c r="BU77" s="647">
        <f t="shared" si="116"/>
        <v>0</v>
      </c>
      <c r="BV77" s="647">
        <f t="shared" si="116"/>
        <v>0</v>
      </c>
      <c r="BW77" s="647">
        <f t="shared" si="116"/>
        <v>0</v>
      </c>
      <c r="BX77" s="648"/>
      <c r="BY77" s="648"/>
    </row>
    <row r="78" spans="2:77" x14ac:dyDescent="0.3">
      <c r="B78" s="516" t="s">
        <v>300</v>
      </c>
      <c r="C78" s="516" t="s">
        <v>300</v>
      </c>
      <c r="D78" s="647">
        <f t="shared" ref="D78:AI78" si="117">D44/D$50*D$71</f>
        <v>0</v>
      </c>
      <c r="E78" s="647">
        <f t="shared" si="117"/>
        <v>0</v>
      </c>
      <c r="F78" s="647">
        <f t="shared" si="117"/>
        <v>0</v>
      </c>
      <c r="G78" s="647">
        <f t="shared" si="117"/>
        <v>0</v>
      </c>
      <c r="H78" s="647">
        <f t="shared" si="117"/>
        <v>0</v>
      </c>
      <c r="I78" s="647">
        <f t="shared" si="117"/>
        <v>193.21521377467815</v>
      </c>
      <c r="J78" s="647">
        <f t="shared" si="117"/>
        <v>631.58083171799137</v>
      </c>
      <c r="K78" s="647">
        <f t="shared" si="117"/>
        <v>614.89719859929971</v>
      </c>
      <c r="L78" s="647">
        <f t="shared" si="117"/>
        <v>197.16980875083129</v>
      </c>
      <c r="M78" s="647">
        <f t="shared" si="117"/>
        <v>286.05742358078606</v>
      </c>
      <c r="N78" s="647">
        <f t="shared" si="117"/>
        <v>3553.3876543209881</v>
      </c>
      <c r="O78" s="647">
        <f t="shared" si="117"/>
        <v>5451.9407407407416</v>
      </c>
      <c r="P78" s="647">
        <f t="shared" si="117"/>
        <v>4206.106730769231</v>
      </c>
      <c r="Q78" s="647">
        <f t="shared" si="117"/>
        <v>4470.5678417576109</v>
      </c>
      <c r="R78" s="647">
        <f t="shared" si="117"/>
        <v>4335.3234732824421</v>
      </c>
      <c r="S78" s="647">
        <f t="shared" si="117"/>
        <v>4270.6018211920527</v>
      </c>
      <c r="T78" s="647">
        <f t="shared" si="117"/>
        <v>3870.1137417218547</v>
      </c>
      <c r="U78" s="647">
        <f t="shared" si="117"/>
        <v>4035.4514900662248</v>
      </c>
      <c r="V78" s="647">
        <f t="shared" si="117"/>
        <v>4562.3799176107113</v>
      </c>
      <c r="W78" s="647">
        <f t="shared" si="117"/>
        <v>4887.0241550695819</v>
      </c>
      <c r="X78" s="647">
        <f t="shared" si="117"/>
        <v>3859.7815109343933</v>
      </c>
      <c r="Y78" s="647">
        <f t="shared" si="117"/>
        <v>4261.0768389662016</v>
      </c>
      <c r="Z78" s="647">
        <f t="shared" si="117"/>
        <v>4568.1630413385828</v>
      </c>
      <c r="AA78" s="647">
        <f t="shared" si="117"/>
        <v>7704.1536909448805</v>
      </c>
      <c r="AB78" s="647">
        <f t="shared" si="117"/>
        <v>4673.454439941047</v>
      </c>
      <c r="AC78" s="647">
        <f t="shared" si="117"/>
        <v>0</v>
      </c>
      <c r="AD78" s="647">
        <f t="shared" si="117"/>
        <v>0</v>
      </c>
      <c r="AE78" s="647">
        <f t="shared" si="117"/>
        <v>0</v>
      </c>
      <c r="AF78" s="647">
        <f t="shared" si="117"/>
        <v>0</v>
      </c>
      <c r="AG78" s="647">
        <f t="shared" si="117"/>
        <v>0</v>
      </c>
      <c r="AH78" s="647">
        <f t="shared" si="117"/>
        <v>0</v>
      </c>
      <c r="AI78" s="647">
        <f t="shared" si="117"/>
        <v>0</v>
      </c>
      <c r="AJ78" s="647">
        <f t="shared" ref="AJ78:BO78" si="118">AJ44/AJ$50*AJ$71</f>
        <v>0</v>
      </c>
      <c r="AK78" s="647">
        <f t="shared" si="118"/>
        <v>0</v>
      </c>
      <c r="AL78" s="647">
        <f t="shared" si="118"/>
        <v>0</v>
      </c>
      <c r="AM78" s="647">
        <f t="shared" si="118"/>
        <v>0</v>
      </c>
      <c r="AN78" s="647">
        <f t="shared" si="118"/>
        <v>0</v>
      </c>
      <c r="AO78" s="647">
        <f t="shared" si="118"/>
        <v>0</v>
      </c>
      <c r="AP78" s="647">
        <f t="shared" si="118"/>
        <v>0</v>
      </c>
      <c r="AQ78" s="647">
        <f t="shared" si="118"/>
        <v>0</v>
      </c>
      <c r="AR78" s="647">
        <f t="shared" si="118"/>
        <v>0</v>
      </c>
      <c r="AS78" s="647">
        <f t="shared" si="118"/>
        <v>0</v>
      </c>
      <c r="AT78" s="647">
        <f t="shared" si="118"/>
        <v>0</v>
      </c>
      <c r="AU78" s="647">
        <f t="shared" si="118"/>
        <v>0</v>
      </c>
      <c r="AV78" s="647">
        <f t="shared" si="118"/>
        <v>0</v>
      </c>
      <c r="AW78" s="647">
        <f t="shared" si="118"/>
        <v>0</v>
      </c>
      <c r="AX78" s="647">
        <f t="shared" si="118"/>
        <v>0</v>
      </c>
      <c r="AY78" s="647">
        <f t="shared" si="118"/>
        <v>0</v>
      </c>
      <c r="AZ78" s="647">
        <f t="shared" si="118"/>
        <v>0</v>
      </c>
      <c r="BA78" s="647">
        <f t="shared" si="118"/>
        <v>0</v>
      </c>
      <c r="BB78" s="647">
        <f t="shared" si="118"/>
        <v>0</v>
      </c>
      <c r="BC78" s="647">
        <f t="shared" si="118"/>
        <v>0</v>
      </c>
      <c r="BD78" s="647">
        <f t="shared" si="118"/>
        <v>0</v>
      </c>
      <c r="BE78" s="647">
        <f t="shared" si="118"/>
        <v>0</v>
      </c>
      <c r="BF78" s="647">
        <f t="shared" si="118"/>
        <v>0</v>
      </c>
      <c r="BG78" s="647">
        <f t="shared" si="118"/>
        <v>0</v>
      </c>
      <c r="BH78" s="647">
        <f t="shared" si="118"/>
        <v>0</v>
      </c>
      <c r="BI78" s="647">
        <f t="shared" si="118"/>
        <v>0</v>
      </c>
      <c r="BJ78" s="647">
        <f t="shared" si="118"/>
        <v>0</v>
      </c>
      <c r="BK78" s="647">
        <f t="shared" si="118"/>
        <v>0</v>
      </c>
      <c r="BL78" s="647">
        <f t="shared" si="118"/>
        <v>0</v>
      </c>
      <c r="BM78" s="647">
        <f t="shared" si="118"/>
        <v>0</v>
      </c>
      <c r="BN78" s="647">
        <f t="shared" si="118"/>
        <v>0</v>
      </c>
      <c r="BO78" s="647">
        <f t="shared" si="118"/>
        <v>0</v>
      </c>
      <c r="BP78" s="647">
        <f t="shared" ref="BP78:BW78" si="119">BP44/BP$50*BP$71</f>
        <v>0</v>
      </c>
      <c r="BQ78" s="647">
        <f t="shared" si="119"/>
        <v>0</v>
      </c>
      <c r="BR78" s="647">
        <f t="shared" si="119"/>
        <v>0</v>
      </c>
      <c r="BS78" s="647">
        <f t="shared" si="119"/>
        <v>0</v>
      </c>
      <c r="BT78" s="647">
        <f t="shared" si="119"/>
        <v>0</v>
      </c>
      <c r="BU78" s="647">
        <f t="shared" si="119"/>
        <v>0</v>
      </c>
      <c r="BV78" s="647">
        <f t="shared" si="119"/>
        <v>0</v>
      </c>
      <c r="BW78" s="647">
        <f t="shared" si="119"/>
        <v>0</v>
      </c>
      <c r="BX78" s="648"/>
      <c r="BY78" s="648"/>
    </row>
    <row r="79" spans="2:77" x14ac:dyDescent="0.3">
      <c r="B79" s="516" t="s">
        <v>341</v>
      </c>
      <c r="C79" s="516" t="s">
        <v>159</v>
      </c>
      <c r="D79" s="647">
        <f t="shared" ref="D79:AI79" si="120">D45/D$50*D$71</f>
        <v>0</v>
      </c>
      <c r="E79" s="647">
        <f t="shared" si="120"/>
        <v>0</v>
      </c>
      <c r="F79" s="647">
        <f t="shared" si="120"/>
        <v>0</v>
      </c>
      <c r="G79" s="647">
        <f t="shared" si="120"/>
        <v>0</v>
      </c>
      <c r="H79" s="647">
        <f t="shared" si="120"/>
        <v>0</v>
      </c>
      <c r="I79" s="647">
        <f t="shared" si="120"/>
        <v>0</v>
      </c>
      <c r="J79" s="647">
        <f t="shared" si="120"/>
        <v>0</v>
      </c>
      <c r="K79" s="647">
        <f t="shared" si="120"/>
        <v>0</v>
      </c>
      <c r="L79" s="647">
        <f t="shared" si="120"/>
        <v>0</v>
      </c>
      <c r="M79" s="647">
        <f t="shared" si="120"/>
        <v>0</v>
      </c>
      <c r="N79" s="647">
        <f t="shared" si="120"/>
        <v>0</v>
      </c>
      <c r="O79" s="647">
        <f t="shared" si="120"/>
        <v>0</v>
      </c>
      <c r="P79" s="647">
        <f t="shared" si="120"/>
        <v>0</v>
      </c>
      <c r="Q79" s="647">
        <f t="shared" si="120"/>
        <v>0</v>
      </c>
      <c r="R79" s="647">
        <f t="shared" si="120"/>
        <v>0</v>
      </c>
      <c r="S79" s="647">
        <f t="shared" si="120"/>
        <v>0</v>
      </c>
      <c r="T79" s="647">
        <f t="shared" si="120"/>
        <v>0</v>
      </c>
      <c r="U79" s="647">
        <f t="shared" si="120"/>
        <v>0</v>
      </c>
      <c r="V79" s="647">
        <f t="shared" si="120"/>
        <v>0</v>
      </c>
      <c r="W79" s="647">
        <f t="shared" si="120"/>
        <v>0</v>
      </c>
      <c r="X79" s="647">
        <f t="shared" si="120"/>
        <v>0</v>
      </c>
      <c r="Y79" s="647">
        <f t="shared" si="120"/>
        <v>0</v>
      </c>
      <c r="Z79" s="647">
        <f t="shared" si="120"/>
        <v>11674.194438976379</v>
      </c>
      <c r="AA79" s="647">
        <f t="shared" si="120"/>
        <v>19688.392765748031</v>
      </c>
      <c r="AB79" s="647">
        <f t="shared" si="120"/>
        <v>11943.272457627119</v>
      </c>
      <c r="AC79" s="647">
        <f t="shared" si="120"/>
        <v>0</v>
      </c>
      <c r="AD79" s="647">
        <f t="shared" si="120"/>
        <v>0</v>
      </c>
      <c r="AE79" s="647">
        <f t="shared" si="120"/>
        <v>0</v>
      </c>
      <c r="AF79" s="647">
        <f t="shared" si="120"/>
        <v>0</v>
      </c>
      <c r="AG79" s="647">
        <f t="shared" si="120"/>
        <v>0</v>
      </c>
      <c r="AH79" s="647">
        <f t="shared" si="120"/>
        <v>0</v>
      </c>
      <c r="AI79" s="647">
        <f t="shared" si="120"/>
        <v>0</v>
      </c>
      <c r="AJ79" s="647">
        <f t="shared" ref="AJ79:BO79" si="121">AJ45/AJ$50*AJ$71</f>
        <v>0</v>
      </c>
      <c r="AK79" s="647">
        <f t="shared" si="121"/>
        <v>0</v>
      </c>
      <c r="AL79" s="647">
        <f t="shared" si="121"/>
        <v>0</v>
      </c>
      <c r="AM79" s="647">
        <f t="shared" si="121"/>
        <v>0</v>
      </c>
      <c r="AN79" s="647">
        <f t="shared" si="121"/>
        <v>0</v>
      </c>
      <c r="AO79" s="647">
        <f t="shared" si="121"/>
        <v>0</v>
      </c>
      <c r="AP79" s="647">
        <f t="shared" si="121"/>
        <v>0</v>
      </c>
      <c r="AQ79" s="647">
        <f t="shared" si="121"/>
        <v>0</v>
      </c>
      <c r="AR79" s="647">
        <f t="shared" si="121"/>
        <v>0</v>
      </c>
      <c r="AS79" s="647">
        <f t="shared" si="121"/>
        <v>0</v>
      </c>
      <c r="AT79" s="647">
        <f t="shared" si="121"/>
        <v>0</v>
      </c>
      <c r="AU79" s="647">
        <f t="shared" si="121"/>
        <v>0</v>
      </c>
      <c r="AV79" s="647">
        <f t="shared" si="121"/>
        <v>0</v>
      </c>
      <c r="AW79" s="647">
        <f t="shared" si="121"/>
        <v>0</v>
      </c>
      <c r="AX79" s="647">
        <f t="shared" si="121"/>
        <v>0</v>
      </c>
      <c r="AY79" s="647">
        <f t="shared" si="121"/>
        <v>0</v>
      </c>
      <c r="AZ79" s="647">
        <f t="shared" si="121"/>
        <v>0</v>
      </c>
      <c r="BA79" s="647">
        <f t="shared" si="121"/>
        <v>0</v>
      </c>
      <c r="BB79" s="647">
        <f t="shared" si="121"/>
        <v>0</v>
      </c>
      <c r="BC79" s="647">
        <f t="shared" si="121"/>
        <v>0</v>
      </c>
      <c r="BD79" s="647">
        <f t="shared" si="121"/>
        <v>0</v>
      </c>
      <c r="BE79" s="647">
        <f t="shared" si="121"/>
        <v>0</v>
      </c>
      <c r="BF79" s="647">
        <f t="shared" si="121"/>
        <v>0</v>
      </c>
      <c r="BG79" s="647">
        <f t="shared" si="121"/>
        <v>0</v>
      </c>
      <c r="BH79" s="647">
        <f t="shared" si="121"/>
        <v>0</v>
      </c>
      <c r="BI79" s="647">
        <f t="shared" si="121"/>
        <v>0</v>
      </c>
      <c r="BJ79" s="647">
        <f t="shared" si="121"/>
        <v>0</v>
      </c>
      <c r="BK79" s="647">
        <f t="shared" si="121"/>
        <v>0</v>
      </c>
      <c r="BL79" s="647">
        <f t="shared" si="121"/>
        <v>0</v>
      </c>
      <c r="BM79" s="647">
        <f t="shared" si="121"/>
        <v>0</v>
      </c>
      <c r="BN79" s="647">
        <f t="shared" si="121"/>
        <v>0</v>
      </c>
      <c r="BO79" s="647">
        <f t="shared" si="121"/>
        <v>0</v>
      </c>
      <c r="BP79" s="647">
        <f t="shared" ref="BP79:BW79" si="122">BP45/BP$50*BP$71</f>
        <v>0</v>
      </c>
      <c r="BQ79" s="647">
        <f t="shared" si="122"/>
        <v>0</v>
      </c>
      <c r="BR79" s="647">
        <f t="shared" si="122"/>
        <v>0</v>
      </c>
      <c r="BS79" s="647">
        <f t="shared" si="122"/>
        <v>0</v>
      </c>
      <c r="BT79" s="647">
        <f t="shared" si="122"/>
        <v>0</v>
      </c>
      <c r="BU79" s="647">
        <f t="shared" si="122"/>
        <v>0</v>
      </c>
      <c r="BV79" s="647">
        <f t="shared" si="122"/>
        <v>0</v>
      </c>
      <c r="BW79" s="647">
        <f t="shared" si="122"/>
        <v>0</v>
      </c>
      <c r="BX79" s="648"/>
      <c r="BY79" s="648"/>
    </row>
    <row r="80" spans="2:77" x14ac:dyDescent="0.3">
      <c r="B80" s="516" t="s">
        <v>342</v>
      </c>
      <c r="C80" s="516" t="s">
        <v>159</v>
      </c>
      <c r="D80" s="647">
        <f t="shared" ref="D80:AI80" si="123">D46/D$50*D$71</f>
        <v>12557.373542116631</v>
      </c>
      <c r="E80" s="647">
        <f t="shared" si="123"/>
        <v>12709.437580993521</v>
      </c>
      <c r="F80" s="647">
        <f t="shared" si="123"/>
        <v>12579.622570194386</v>
      </c>
      <c r="G80" s="647">
        <f t="shared" si="123"/>
        <v>21319.805463152508</v>
      </c>
      <c r="H80" s="647">
        <f t="shared" si="123"/>
        <v>19718.189436619719</v>
      </c>
      <c r="I80" s="647">
        <f t="shared" si="123"/>
        <v>19896.694444398912</v>
      </c>
      <c r="J80" s="647">
        <f t="shared" si="123"/>
        <v>26912.360995983294</v>
      </c>
      <c r="K80" s="647">
        <f t="shared" si="123"/>
        <v>26201.452851425711</v>
      </c>
      <c r="L80" s="647">
        <f t="shared" si="123"/>
        <v>16243.14094831385</v>
      </c>
      <c r="M80" s="647">
        <f t="shared" si="123"/>
        <v>27890.598799126637</v>
      </c>
      <c r="N80" s="647">
        <f t="shared" si="123"/>
        <v>23097.019753086421</v>
      </c>
      <c r="O80" s="647">
        <f t="shared" si="123"/>
        <v>35437.614814814813</v>
      </c>
      <c r="P80" s="647">
        <f t="shared" si="123"/>
        <v>25236.640384615388</v>
      </c>
      <c r="Q80" s="647">
        <f t="shared" si="123"/>
        <v>36537.233472142441</v>
      </c>
      <c r="R80" s="647">
        <f t="shared" si="123"/>
        <v>36609.398218829512</v>
      </c>
      <c r="S80" s="647">
        <f t="shared" si="123"/>
        <v>47451.131346578361</v>
      </c>
      <c r="T80" s="647">
        <f t="shared" si="123"/>
        <v>43001.263796909494</v>
      </c>
      <c r="U80" s="647">
        <f t="shared" si="123"/>
        <v>44838.349889624718</v>
      </c>
      <c r="V80" s="647">
        <f t="shared" si="123"/>
        <v>50693.11019567457</v>
      </c>
      <c r="W80" s="647">
        <f t="shared" si="123"/>
        <v>54300.268389662015</v>
      </c>
      <c r="X80" s="647">
        <f t="shared" si="123"/>
        <v>42886.461232604364</v>
      </c>
      <c r="Y80" s="647">
        <f t="shared" si="123"/>
        <v>47345.298210735571</v>
      </c>
      <c r="Z80" s="647">
        <f t="shared" si="123"/>
        <v>40098.32002952756</v>
      </c>
      <c r="AA80" s="647">
        <f t="shared" si="123"/>
        <v>67625.349064960625</v>
      </c>
      <c r="AB80" s="647">
        <f t="shared" si="123"/>
        <v>54671.998765659548</v>
      </c>
      <c r="AC80" s="647">
        <f t="shared" si="123"/>
        <v>0</v>
      </c>
      <c r="AD80" s="647">
        <f t="shared" si="123"/>
        <v>0</v>
      </c>
      <c r="AE80" s="647">
        <f t="shared" si="123"/>
        <v>0</v>
      </c>
      <c r="AF80" s="647">
        <f t="shared" si="123"/>
        <v>0</v>
      </c>
      <c r="AG80" s="647">
        <f t="shared" si="123"/>
        <v>0</v>
      </c>
      <c r="AH80" s="647">
        <f t="shared" si="123"/>
        <v>0</v>
      </c>
      <c r="AI80" s="647">
        <f t="shared" si="123"/>
        <v>0</v>
      </c>
      <c r="AJ80" s="647">
        <f t="shared" ref="AJ80:BO80" si="124">AJ46/AJ$50*AJ$71</f>
        <v>0</v>
      </c>
      <c r="AK80" s="647">
        <f t="shared" si="124"/>
        <v>0</v>
      </c>
      <c r="AL80" s="647">
        <f t="shared" si="124"/>
        <v>0</v>
      </c>
      <c r="AM80" s="647">
        <f t="shared" si="124"/>
        <v>0</v>
      </c>
      <c r="AN80" s="647">
        <f t="shared" si="124"/>
        <v>0</v>
      </c>
      <c r="AO80" s="647">
        <f t="shared" si="124"/>
        <v>0</v>
      </c>
      <c r="AP80" s="647">
        <f t="shared" si="124"/>
        <v>0</v>
      </c>
      <c r="AQ80" s="647">
        <f t="shared" si="124"/>
        <v>0</v>
      </c>
      <c r="AR80" s="647">
        <f t="shared" si="124"/>
        <v>0</v>
      </c>
      <c r="AS80" s="647">
        <f t="shared" si="124"/>
        <v>0</v>
      </c>
      <c r="AT80" s="647">
        <f t="shared" si="124"/>
        <v>0</v>
      </c>
      <c r="AU80" s="647">
        <f t="shared" si="124"/>
        <v>0</v>
      </c>
      <c r="AV80" s="647">
        <f t="shared" si="124"/>
        <v>0</v>
      </c>
      <c r="AW80" s="647">
        <f t="shared" si="124"/>
        <v>0</v>
      </c>
      <c r="AX80" s="647">
        <f t="shared" si="124"/>
        <v>0</v>
      </c>
      <c r="AY80" s="647">
        <f t="shared" si="124"/>
        <v>0</v>
      </c>
      <c r="AZ80" s="647">
        <f t="shared" si="124"/>
        <v>0</v>
      </c>
      <c r="BA80" s="647">
        <f t="shared" si="124"/>
        <v>0</v>
      </c>
      <c r="BB80" s="647">
        <f t="shared" si="124"/>
        <v>0</v>
      </c>
      <c r="BC80" s="647">
        <f t="shared" si="124"/>
        <v>0</v>
      </c>
      <c r="BD80" s="647">
        <f t="shared" si="124"/>
        <v>0</v>
      </c>
      <c r="BE80" s="647">
        <f t="shared" si="124"/>
        <v>0</v>
      </c>
      <c r="BF80" s="647">
        <f t="shared" si="124"/>
        <v>0</v>
      </c>
      <c r="BG80" s="647">
        <f t="shared" si="124"/>
        <v>0</v>
      </c>
      <c r="BH80" s="647">
        <f t="shared" si="124"/>
        <v>0</v>
      </c>
      <c r="BI80" s="647">
        <f t="shared" si="124"/>
        <v>0</v>
      </c>
      <c r="BJ80" s="647">
        <f t="shared" si="124"/>
        <v>0</v>
      </c>
      <c r="BK80" s="647">
        <f t="shared" si="124"/>
        <v>0</v>
      </c>
      <c r="BL80" s="647">
        <f t="shared" si="124"/>
        <v>0</v>
      </c>
      <c r="BM80" s="647">
        <f t="shared" si="124"/>
        <v>0</v>
      </c>
      <c r="BN80" s="647">
        <f t="shared" si="124"/>
        <v>0</v>
      </c>
      <c r="BO80" s="647">
        <f t="shared" si="124"/>
        <v>0</v>
      </c>
      <c r="BP80" s="647">
        <f t="shared" ref="BP80:BW80" si="125">BP46/BP$50*BP$71</f>
        <v>0</v>
      </c>
      <c r="BQ80" s="647">
        <f t="shared" si="125"/>
        <v>0</v>
      </c>
      <c r="BR80" s="647">
        <f t="shared" si="125"/>
        <v>0</v>
      </c>
      <c r="BS80" s="647">
        <f t="shared" si="125"/>
        <v>0</v>
      </c>
      <c r="BT80" s="647">
        <f t="shared" si="125"/>
        <v>0</v>
      </c>
      <c r="BU80" s="647">
        <f t="shared" si="125"/>
        <v>0</v>
      </c>
      <c r="BV80" s="647">
        <f t="shared" si="125"/>
        <v>0</v>
      </c>
      <c r="BW80" s="647">
        <f t="shared" si="125"/>
        <v>0</v>
      </c>
      <c r="BX80" s="648"/>
      <c r="BY80" s="648"/>
    </row>
    <row r="81" spans="2:77" x14ac:dyDescent="0.3">
      <c r="B81" s="516" t="s">
        <v>343</v>
      </c>
      <c r="C81" s="516" t="s">
        <v>160</v>
      </c>
      <c r="D81" s="647">
        <f t="shared" ref="D81:AI81" si="126">D47/D$50*D$71</f>
        <v>12557.373542116631</v>
      </c>
      <c r="E81" s="647">
        <f t="shared" si="126"/>
        <v>12709.437580993521</v>
      </c>
      <c r="F81" s="647">
        <f t="shared" si="126"/>
        <v>12579.622570194386</v>
      </c>
      <c r="G81" s="647">
        <f t="shared" si="126"/>
        <v>14303.362023413512</v>
      </c>
      <c r="H81" s="647">
        <f t="shared" si="126"/>
        <v>11755.074471830989</v>
      </c>
      <c r="I81" s="647">
        <f t="shared" si="126"/>
        <v>11861.490918776277</v>
      </c>
      <c r="J81" s="647">
        <f t="shared" si="126"/>
        <v>16043.907516836194</v>
      </c>
      <c r="K81" s="647">
        <f t="shared" si="126"/>
        <v>15620.096892196096</v>
      </c>
      <c r="L81" s="647">
        <f t="shared" si="126"/>
        <v>9683.4109499563347</v>
      </c>
      <c r="M81" s="647">
        <f t="shared" si="126"/>
        <v>16627.087745633191</v>
      </c>
      <c r="N81" s="647">
        <f t="shared" si="126"/>
        <v>13769.377160493827</v>
      </c>
      <c r="O81" s="647">
        <f t="shared" si="126"/>
        <v>21126.27037037037</v>
      </c>
      <c r="P81" s="647">
        <f t="shared" si="126"/>
        <v>11216.284615384617</v>
      </c>
      <c r="Q81" s="647">
        <f t="shared" si="126"/>
        <v>11921.514244686963</v>
      </c>
      <c r="R81" s="647">
        <f t="shared" si="126"/>
        <v>11560.862595419847</v>
      </c>
      <c r="S81" s="647">
        <f t="shared" si="126"/>
        <v>11388.271523178808</v>
      </c>
      <c r="T81" s="647">
        <f t="shared" si="126"/>
        <v>10320.30331125828</v>
      </c>
      <c r="U81" s="647">
        <f t="shared" si="126"/>
        <v>10761.203973509933</v>
      </c>
      <c r="V81" s="647">
        <f t="shared" si="126"/>
        <v>12166.346446961896</v>
      </c>
      <c r="W81" s="647">
        <f t="shared" si="126"/>
        <v>13032.064413518885</v>
      </c>
      <c r="X81" s="647">
        <f t="shared" si="126"/>
        <v>10292.750695825049</v>
      </c>
      <c r="Y81" s="647">
        <f t="shared" si="126"/>
        <v>11362.871570576537</v>
      </c>
      <c r="Z81" s="647">
        <f t="shared" si="126"/>
        <v>12181.76811023622</v>
      </c>
      <c r="AA81" s="647">
        <f t="shared" si="126"/>
        <v>20544.409842519683</v>
      </c>
      <c r="AB81" s="647">
        <f t="shared" si="126"/>
        <v>12462.545173176122</v>
      </c>
      <c r="AC81" s="647">
        <f t="shared" si="126"/>
        <v>0</v>
      </c>
      <c r="AD81" s="647">
        <f t="shared" si="126"/>
        <v>0</v>
      </c>
      <c r="AE81" s="647">
        <f t="shared" si="126"/>
        <v>0</v>
      </c>
      <c r="AF81" s="647">
        <f t="shared" si="126"/>
        <v>0</v>
      </c>
      <c r="AG81" s="647">
        <f t="shared" si="126"/>
        <v>0</v>
      </c>
      <c r="AH81" s="647">
        <f t="shared" si="126"/>
        <v>0</v>
      </c>
      <c r="AI81" s="647">
        <f t="shared" si="126"/>
        <v>0</v>
      </c>
      <c r="AJ81" s="647">
        <f t="shared" ref="AJ81:BO81" si="127">AJ47/AJ$50*AJ$71</f>
        <v>0</v>
      </c>
      <c r="AK81" s="647">
        <f t="shared" si="127"/>
        <v>0</v>
      </c>
      <c r="AL81" s="647">
        <f t="shared" si="127"/>
        <v>0</v>
      </c>
      <c r="AM81" s="647">
        <f t="shared" si="127"/>
        <v>0</v>
      </c>
      <c r="AN81" s="647">
        <f t="shared" si="127"/>
        <v>0</v>
      </c>
      <c r="AO81" s="647">
        <f t="shared" si="127"/>
        <v>0</v>
      </c>
      <c r="AP81" s="647">
        <f t="shared" si="127"/>
        <v>0</v>
      </c>
      <c r="AQ81" s="647">
        <f t="shared" si="127"/>
        <v>0</v>
      </c>
      <c r="AR81" s="647">
        <f t="shared" si="127"/>
        <v>0</v>
      </c>
      <c r="AS81" s="647">
        <f t="shared" si="127"/>
        <v>0</v>
      </c>
      <c r="AT81" s="647">
        <f t="shared" si="127"/>
        <v>0</v>
      </c>
      <c r="AU81" s="647">
        <f t="shared" si="127"/>
        <v>0</v>
      </c>
      <c r="AV81" s="647">
        <f t="shared" si="127"/>
        <v>0</v>
      </c>
      <c r="AW81" s="647">
        <f t="shared" si="127"/>
        <v>0</v>
      </c>
      <c r="AX81" s="647">
        <f t="shared" si="127"/>
        <v>0</v>
      </c>
      <c r="AY81" s="647">
        <f t="shared" si="127"/>
        <v>0</v>
      </c>
      <c r="AZ81" s="647">
        <f t="shared" si="127"/>
        <v>0</v>
      </c>
      <c r="BA81" s="647">
        <f t="shared" si="127"/>
        <v>0</v>
      </c>
      <c r="BB81" s="647">
        <f t="shared" si="127"/>
        <v>0</v>
      </c>
      <c r="BC81" s="647">
        <f t="shared" si="127"/>
        <v>0</v>
      </c>
      <c r="BD81" s="647">
        <f t="shared" si="127"/>
        <v>0</v>
      </c>
      <c r="BE81" s="647">
        <f t="shared" si="127"/>
        <v>0</v>
      </c>
      <c r="BF81" s="647">
        <f t="shared" si="127"/>
        <v>0</v>
      </c>
      <c r="BG81" s="647">
        <f t="shared" si="127"/>
        <v>0</v>
      </c>
      <c r="BH81" s="647">
        <f t="shared" si="127"/>
        <v>0</v>
      </c>
      <c r="BI81" s="647">
        <f t="shared" si="127"/>
        <v>0</v>
      </c>
      <c r="BJ81" s="647">
        <f t="shared" si="127"/>
        <v>0</v>
      </c>
      <c r="BK81" s="647">
        <f t="shared" si="127"/>
        <v>0</v>
      </c>
      <c r="BL81" s="647">
        <f t="shared" si="127"/>
        <v>0</v>
      </c>
      <c r="BM81" s="647">
        <f t="shared" si="127"/>
        <v>0</v>
      </c>
      <c r="BN81" s="647">
        <f t="shared" si="127"/>
        <v>0</v>
      </c>
      <c r="BO81" s="647">
        <f t="shared" si="127"/>
        <v>0</v>
      </c>
      <c r="BP81" s="647">
        <f t="shared" ref="BP81:BW81" si="128">BP47/BP$50*BP$71</f>
        <v>0</v>
      </c>
      <c r="BQ81" s="647">
        <f t="shared" si="128"/>
        <v>0</v>
      </c>
      <c r="BR81" s="647">
        <f t="shared" si="128"/>
        <v>0</v>
      </c>
      <c r="BS81" s="647">
        <f t="shared" si="128"/>
        <v>0</v>
      </c>
      <c r="BT81" s="647">
        <f t="shared" si="128"/>
        <v>0</v>
      </c>
      <c r="BU81" s="647">
        <f t="shared" si="128"/>
        <v>0</v>
      </c>
      <c r="BV81" s="647">
        <f t="shared" si="128"/>
        <v>0</v>
      </c>
      <c r="BW81" s="647">
        <f t="shared" si="128"/>
        <v>0</v>
      </c>
      <c r="BX81" s="648"/>
      <c r="BY81" s="648"/>
    </row>
    <row r="82" spans="2:77" x14ac:dyDescent="0.3">
      <c r="B82" s="516" t="s">
        <v>344</v>
      </c>
      <c r="C82" s="516" t="s">
        <v>160</v>
      </c>
      <c r="D82" s="647">
        <f t="shared" ref="D82:AI82" si="129">D48/D$50*D$71</f>
        <v>0</v>
      </c>
      <c r="E82" s="647">
        <f t="shared" si="129"/>
        <v>0</v>
      </c>
      <c r="F82" s="647">
        <f t="shared" si="129"/>
        <v>0</v>
      </c>
      <c r="G82" s="647">
        <f t="shared" si="129"/>
        <v>0</v>
      </c>
      <c r="H82" s="647">
        <f t="shared" si="129"/>
        <v>0</v>
      </c>
      <c r="I82" s="647">
        <f t="shared" si="129"/>
        <v>0</v>
      </c>
      <c r="J82" s="647">
        <f t="shared" si="129"/>
        <v>0</v>
      </c>
      <c r="K82" s="647">
        <f t="shared" si="129"/>
        <v>0</v>
      </c>
      <c r="L82" s="647">
        <f t="shared" si="129"/>
        <v>0</v>
      </c>
      <c r="M82" s="647">
        <f t="shared" si="129"/>
        <v>0</v>
      </c>
      <c r="N82" s="647">
        <f t="shared" si="129"/>
        <v>0</v>
      </c>
      <c r="O82" s="647">
        <f t="shared" si="129"/>
        <v>0</v>
      </c>
      <c r="P82" s="647">
        <f t="shared" si="129"/>
        <v>0</v>
      </c>
      <c r="Q82" s="647">
        <f t="shared" si="129"/>
        <v>0</v>
      </c>
      <c r="R82" s="647">
        <f t="shared" si="129"/>
        <v>0</v>
      </c>
      <c r="S82" s="647">
        <f t="shared" si="129"/>
        <v>0</v>
      </c>
      <c r="T82" s="647">
        <f t="shared" si="129"/>
        <v>0</v>
      </c>
      <c r="U82" s="647">
        <f t="shared" si="129"/>
        <v>0</v>
      </c>
      <c r="V82" s="647">
        <f t="shared" si="129"/>
        <v>0</v>
      </c>
      <c r="W82" s="647">
        <f t="shared" si="129"/>
        <v>0</v>
      </c>
      <c r="X82" s="647">
        <f t="shared" si="129"/>
        <v>0</v>
      </c>
      <c r="Y82" s="647">
        <f t="shared" si="129"/>
        <v>0</v>
      </c>
      <c r="Z82" s="647">
        <f t="shared" si="129"/>
        <v>0</v>
      </c>
      <c r="AA82" s="647">
        <f t="shared" si="129"/>
        <v>0</v>
      </c>
      <c r="AB82" s="647">
        <f t="shared" si="129"/>
        <v>0</v>
      </c>
      <c r="AC82" s="647">
        <f t="shared" si="129"/>
        <v>0</v>
      </c>
      <c r="AD82" s="647">
        <f t="shared" si="129"/>
        <v>0</v>
      </c>
      <c r="AE82" s="647">
        <f t="shared" si="129"/>
        <v>0</v>
      </c>
      <c r="AF82" s="647">
        <f t="shared" si="129"/>
        <v>0</v>
      </c>
      <c r="AG82" s="647">
        <f t="shared" si="129"/>
        <v>0</v>
      </c>
      <c r="AH82" s="647">
        <f t="shared" si="129"/>
        <v>0</v>
      </c>
      <c r="AI82" s="647">
        <f t="shared" si="129"/>
        <v>0</v>
      </c>
      <c r="AJ82" s="647">
        <f t="shared" ref="AJ82:BO82" si="130">AJ48/AJ$50*AJ$71</f>
        <v>0</v>
      </c>
      <c r="AK82" s="647">
        <f t="shared" si="130"/>
        <v>0</v>
      </c>
      <c r="AL82" s="647">
        <f t="shared" si="130"/>
        <v>0</v>
      </c>
      <c r="AM82" s="647">
        <f t="shared" si="130"/>
        <v>0</v>
      </c>
      <c r="AN82" s="647">
        <f t="shared" si="130"/>
        <v>0</v>
      </c>
      <c r="AO82" s="647">
        <f t="shared" si="130"/>
        <v>0</v>
      </c>
      <c r="AP82" s="647">
        <f t="shared" si="130"/>
        <v>0</v>
      </c>
      <c r="AQ82" s="647">
        <f t="shared" si="130"/>
        <v>0</v>
      </c>
      <c r="AR82" s="647">
        <f t="shared" si="130"/>
        <v>0</v>
      </c>
      <c r="AS82" s="647">
        <f t="shared" si="130"/>
        <v>0</v>
      </c>
      <c r="AT82" s="647">
        <f t="shared" si="130"/>
        <v>0</v>
      </c>
      <c r="AU82" s="647">
        <f t="shared" si="130"/>
        <v>0</v>
      </c>
      <c r="AV82" s="647">
        <f t="shared" si="130"/>
        <v>0</v>
      </c>
      <c r="AW82" s="647">
        <f t="shared" si="130"/>
        <v>0</v>
      </c>
      <c r="AX82" s="647">
        <f t="shared" si="130"/>
        <v>0</v>
      </c>
      <c r="AY82" s="647">
        <f t="shared" si="130"/>
        <v>0</v>
      </c>
      <c r="AZ82" s="647">
        <f t="shared" si="130"/>
        <v>0</v>
      </c>
      <c r="BA82" s="647">
        <f t="shared" si="130"/>
        <v>0</v>
      </c>
      <c r="BB82" s="647">
        <f t="shared" si="130"/>
        <v>0</v>
      </c>
      <c r="BC82" s="647">
        <f t="shared" si="130"/>
        <v>0</v>
      </c>
      <c r="BD82" s="647">
        <f t="shared" si="130"/>
        <v>0</v>
      </c>
      <c r="BE82" s="647">
        <f t="shared" si="130"/>
        <v>0</v>
      </c>
      <c r="BF82" s="647">
        <f t="shared" si="130"/>
        <v>0</v>
      </c>
      <c r="BG82" s="647">
        <f t="shared" si="130"/>
        <v>0</v>
      </c>
      <c r="BH82" s="647">
        <f t="shared" si="130"/>
        <v>0</v>
      </c>
      <c r="BI82" s="647">
        <f t="shared" si="130"/>
        <v>0</v>
      </c>
      <c r="BJ82" s="647">
        <f t="shared" si="130"/>
        <v>0</v>
      </c>
      <c r="BK82" s="647">
        <f t="shared" si="130"/>
        <v>0</v>
      </c>
      <c r="BL82" s="647">
        <f t="shared" si="130"/>
        <v>0</v>
      </c>
      <c r="BM82" s="647">
        <f t="shared" si="130"/>
        <v>0</v>
      </c>
      <c r="BN82" s="647">
        <f t="shared" si="130"/>
        <v>0</v>
      </c>
      <c r="BO82" s="647">
        <f t="shared" si="130"/>
        <v>0</v>
      </c>
      <c r="BP82" s="647">
        <f t="shared" ref="BP82:BW82" si="131">BP48/BP$50*BP$71</f>
        <v>0</v>
      </c>
      <c r="BQ82" s="647">
        <f t="shared" si="131"/>
        <v>0</v>
      </c>
      <c r="BR82" s="647">
        <f t="shared" si="131"/>
        <v>0</v>
      </c>
      <c r="BS82" s="647">
        <f t="shared" si="131"/>
        <v>0</v>
      </c>
      <c r="BT82" s="647">
        <f t="shared" si="131"/>
        <v>0</v>
      </c>
      <c r="BU82" s="647">
        <f t="shared" si="131"/>
        <v>0</v>
      </c>
      <c r="BV82" s="647">
        <f t="shared" si="131"/>
        <v>0</v>
      </c>
      <c r="BW82" s="647">
        <f t="shared" si="131"/>
        <v>0</v>
      </c>
      <c r="BX82" s="648"/>
      <c r="BY82" s="648"/>
    </row>
    <row r="83" spans="2:77" x14ac:dyDescent="0.3">
      <c r="B83" s="516" t="s">
        <v>345</v>
      </c>
      <c r="C83" s="516" t="s">
        <v>160</v>
      </c>
      <c r="D83" s="647">
        <f t="shared" ref="D83:AI83" si="132">D49/D$50*D$71</f>
        <v>0</v>
      </c>
      <c r="E83" s="647">
        <f t="shared" si="132"/>
        <v>0</v>
      </c>
      <c r="F83" s="647">
        <f t="shared" si="132"/>
        <v>0</v>
      </c>
      <c r="G83" s="647">
        <f t="shared" si="132"/>
        <v>0</v>
      </c>
      <c r="H83" s="647">
        <f t="shared" si="132"/>
        <v>0</v>
      </c>
      <c r="I83" s="647">
        <f t="shared" si="132"/>
        <v>0</v>
      </c>
      <c r="J83" s="647">
        <f t="shared" si="132"/>
        <v>0</v>
      </c>
      <c r="K83" s="647">
        <f t="shared" si="132"/>
        <v>0</v>
      </c>
      <c r="L83" s="647">
        <f t="shared" si="132"/>
        <v>0</v>
      </c>
      <c r="M83" s="647">
        <f t="shared" si="132"/>
        <v>0</v>
      </c>
      <c r="N83" s="647">
        <f t="shared" si="132"/>
        <v>0</v>
      </c>
      <c r="O83" s="647">
        <f t="shared" si="132"/>
        <v>0</v>
      </c>
      <c r="P83" s="647">
        <f t="shared" si="132"/>
        <v>0</v>
      </c>
      <c r="Q83" s="647">
        <f t="shared" si="132"/>
        <v>0</v>
      </c>
      <c r="R83" s="647">
        <f t="shared" si="132"/>
        <v>0</v>
      </c>
      <c r="S83" s="647">
        <f t="shared" si="132"/>
        <v>0</v>
      </c>
      <c r="T83" s="647">
        <f t="shared" si="132"/>
        <v>0</v>
      </c>
      <c r="U83" s="647">
        <f t="shared" si="132"/>
        <v>0</v>
      </c>
      <c r="V83" s="647">
        <f t="shared" si="132"/>
        <v>0</v>
      </c>
      <c r="W83" s="647">
        <f t="shared" si="132"/>
        <v>0</v>
      </c>
      <c r="X83" s="647">
        <f t="shared" si="132"/>
        <v>0</v>
      </c>
      <c r="Y83" s="647">
        <f t="shared" si="132"/>
        <v>0</v>
      </c>
      <c r="Z83" s="647">
        <f t="shared" si="132"/>
        <v>0</v>
      </c>
      <c r="AA83" s="647">
        <f t="shared" si="132"/>
        <v>0</v>
      </c>
      <c r="AB83" s="647">
        <f t="shared" si="132"/>
        <v>0</v>
      </c>
      <c r="AC83" s="647">
        <f t="shared" si="132"/>
        <v>0</v>
      </c>
      <c r="AD83" s="647">
        <f t="shared" si="132"/>
        <v>0</v>
      </c>
      <c r="AE83" s="647">
        <f t="shared" si="132"/>
        <v>0</v>
      </c>
      <c r="AF83" s="647">
        <f t="shared" si="132"/>
        <v>0</v>
      </c>
      <c r="AG83" s="647">
        <f t="shared" si="132"/>
        <v>0</v>
      </c>
      <c r="AH83" s="647">
        <f t="shared" si="132"/>
        <v>0</v>
      </c>
      <c r="AI83" s="647">
        <f t="shared" si="132"/>
        <v>0</v>
      </c>
      <c r="AJ83" s="647">
        <f t="shared" ref="AJ83:BO83" si="133">AJ49/AJ$50*AJ$71</f>
        <v>0</v>
      </c>
      <c r="AK83" s="647">
        <f t="shared" si="133"/>
        <v>0</v>
      </c>
      <c r="AL83" s="647">
        <f t="shared" si="133"/>
        <v>0</v>
      </c>
      <c r="AM83" s="647">
        <f t="shared" si="133"/>
        <v>0</v>
      </c>
      <c r="AN83" s="647">
        <f t="shared" si="133"/>
        <v>0</v>
      </c>
      <c r="AO83" s="647">
        <f t="shared" si="133"/>
        <v>0</v>
      </c>
      <c r="AP83" s="647">
        <f t="shared" si="133"/>
        <v>0</v>
      </c>
      <c r="AQ83" s="647">
        <f t="shared" si="133"/>
        <v>0</v>
      </c>
      <c r="AR83" s="647">
        <f t="shared" si="133"/>
        <v>0</v>
      </c>
      <c r="AS83" s="647">
        <f t="shared" si="133"/>
        <v>0</v>
      </c>
      <c r="AT83" s="647">
        <f t="shared" si="133"/>
        <v>0</v>
      </c>
      <c r="AU83" s="647">
        <f t="shared" si="133"/>
        <v>0</v>
      </c>
      <c r="AV83" s="647">
        <f t="shared" si="133"/>
        <v>0</v>
      </c>
      <c r="AW83" s="647">
        <f t="shared" si="133"/>
        <v>0</v>
      </c>
      <c r="AX83" s="647">
        <f t="shared" si="133"/>
        <v>0</v>
      </c>
      <c r="AY83" s="647">
        <f t="shared" si="133"/>
        <v>0</v>
      </c>
      <c r="AZ83" s="647">
        <f t="shared" si="133"/>
        <v>0</v>
      </c>
      <c r="BA83" s="647">
        <f t="shared" si="133"/>
        <v>0</v>
      </c>
      <c r="BB83" s="647">
        <f t="shared" si="133"/>
        <v>0</v>
      </c>
      <c r="BC83" s="647">
        <f t="shared" si="133"/>
        <v>0</v>
      </c>
      <c r="BD83" s="647">
        <f t="shared" si="133"/>
        <v>0</v>
      </c>
      <c r="BE83" s="647">
        <f t="shared" si="133"/>
        <v>0</v>
      </c>
      <c r="BF83" s="647">
        <f t="shared" si="133"/>
        <v>0</v>
      </c>
      <c r="BG83" s="647">
        <f t="shared" si="133"/>
        <v>0</v>
      </c>
      <c r="BH83" s="647">
        <f t="shared" si="133"/>
        <v>0</v>
      </c>
      <c r="BI83" s="647">
        <f t="shared" si="133"/>
        <v>0</v>
      </c>
      <c r="BJ83" s="647">
        <f t="shared" si="133"/>
        <v>0</v>
      </c>
      <c r="BK83" s="647">
        <f t="shared" si="133"/>
        <v>0</v>
      </c>
      <c r="BL83" s="647">
        <f t="shared" si="133"/>
        <v>0</v>
      </c>
      <c r="BM83" s="647">
        <f t="shared" si="133"/>
        <v>0</v>
      </c>
      <c r="BN83" s="647">
        <f t="shared" si="133"/>
        <v>0</v>
      </c>
      <c r="BO83" s="647">
        <f t="shared" si="133"/>
        <v>0</v>
      </c>
      <c r="BP83" s="647">
        <f t="shared" ref="BP83:BW83" si="134">BP49/BP$50*BP$71</f>
        <v>0</v>
      </c>
      <c r="BQ83" s="647">
        <f t="shared" si="134"/>
        <v>0</v>
      </c>
      <c r="BR83" s="647">
        <f t="shared" si="134"/>
        <v>0</v>
      </c>
      <c r="BS83" s="647">
        <f t="shared" si="134"/>
        <v>0</v>
      </c>
      <c r="BT83" s="647">
        <f t="shared" si="134"/>
        <v>0</v>
      </c>
      <c r="BU83" s="647">
        <f t="shared" si="134"/>
        <v>0</v>
      </c>
      <c r="BV83" s="647">
        <f t="shared" si="134"/>
        <v>0</v>
      </c>
      <c r="BW83" s="647">
        <f t="shared" si="134"/>
        <v>0</v>
      </c>
      <c r="BX83" s="648"/>
      <c r="BY83" s="648"/>
    </row>
    <row r="84" spans="2:77" x14ac:dyDescent="0.3">
      <c r="B84" s="657" t="s">
        <v>346</v>
      </c>
      <c r="C84" s="516"/>
      <c r="D84" s="651">
        <f>SUM(D73:D83)</f>
        <v>37510.089999999997</v>
      </c>
      <c r="E84" s="651">
        <f t="shared" ref="E84:BP84" si="135">SUM(E73:E83)</f>
        <v>37964.320000000007</v>
      </c>
      <c r="F84" s="651">
        <f t="shared" si="135"/>
        <v>37576.550000000003</v>
      </c>
      <c r="G84" s="651">
        <f t="shared" si="135"/>
        <v>49741.97</v>
      </c>
      <c r="H84" s="651">
        <f t="shared" si="135"/>
        <v>43076.66</v>
      </c>
      <c r="I84" s="651">
        <f t="shared" si="135"/>
        <v>43659.839999999997</v>
      </c>
      <c r="J84" s="651">
        <f t="shared" si="135"/>
        <v>58527.66</v>
      </c>
      <c r="K84" s="651">
        <f t="shared" si="135"/>
        <v>54630.2</v>
      </c>
      <c r="L84" s="651">
        <f t="shared" si="135"/>
        <v>36457.72</v>
      </c>
      <c r="M84" s="651">
        <f t="shared" si="135"/>
        <v>65507.150000000009</v>
      </c>
      <c r="N84" s="651">
        <f t="shared" si="135"/>
        <v>57564.880000000005</v>
      </c>
      <c r="O84" s="651">
        <f t="shared" si="135"/>
        <v>88321.44</v>
      </c>
      <c r="P84" s="651">
        <f t="shared" si="135"/>
        <v>63185.070000000007</v>
      </c>
      <c r="Q84" s="651">
        <f t="shared" si="135"/>
        <v>76871.69</v>
      </c>
      <c r="R84" s="651">
        <f t="shared" si="135"/>
        <v>75723.649999999994</v>
      </c>
      <c r="S84" s="651">
        <f t="shared" si="135"/>
        <v>85981.449999999983</v>
      </c>
      <c r="T84" s="651">
        <f t="shared" si="135"/>
        <v>77918.290000000008</v>
      </c>
      <c r="U84" s="651">
        <f t="shared" si="135"/>
        <v>81247.09</v>
      </c>
      <c r="V84" s="651">
        <f t="shared" si="135"/>
        <v>98446.020000000019</v>
      </c>
      <c r="W84" s="651">
        <f t="shared" si="135"/>
        <v>109252.13999999998</v>
      </c>
      <c r="X84" s="651">
        <f t="shared" si="135"/>
        <v>86287.559999999983</v>
      </c>
      <c r="Y84" s="651">
        <f t="shared" si="135"/>
        <v>95258.739999999962</v>
      </c>
      <c r="Z84" s="651">
        <f t="shared" si="135"/>
        <v>103138.97000000002</v>
      </c>
      <c r="AA84" s="651">
        <f t="shared" si="135"/>
        <v>173942.66999999998</v>
      </c>
      <c r="AB84" s="651">
        <f t="shared" si="135"/>
        <v>120797.67000000001</v>
      </c>
      <c r="AC84" s="651">
        <f t="shared" si="135"/>
        <v>0</v>
      </c>
      <c r="AD84" s="651">
        <f t="shared" si="135"/>
        <v>0</v>
      </c>
      <c r="AE84" s="651">
        <f t="shared" si="135"/>
        <v>0</v>
      </c>
      <c r="AF84" s="651">
        <f t="shared" si="135"/>
        <v>0</v>
      </c>
      <c r="AG84" s="651">
        <f t="shared" si="135"/>
        <v>0</v>
      </c>
      <c r="AH84" s="651">
        <f t="shared" si="135"/>
        <v>0</v>
      </c>
      <c r="AI84" s="651">
        <f t="shared" si="135"/>
        <v>0</v>
      </c>
      <c r="AJ84" s="651">
        <f t="shared" si="135"/>
        <v>0</v>
      </c>
      <c r="AK84" s="651">
        <f t="shared" si="135"/>
        <v>0</v>
      </c>
      <c r="AL84" s="651">
        <f t="shared" si="135"/>
        <v>0</v>
      </c>
      <c r="AM84" s="651">
        <f t="shared" si="135"/>
        <v>0</v>
      </c>
      <c r="AN84" s="651">
        <f t="shared" si="135"/>
        <v>0</v>
      </c>
      <c r="AO84" s="651">
        <f t="shared" si="135"/>
        <v>0</v>
      </c>
      <c r="AP84" s="651">
        <f t="shared" si="135"/>
        <v>0</v>
      </c>
      <c r="AQ84" s="651">
        <f t="shared" si="135"/>
        <v>0</v>
      </c>
      <c r="AR84" s="651">
        <f t="shared" si="135"/>
        <v>0</v>
      </c>
      <c r="AS84" s="651">
        <f t="shared" si="135"/>
        <v>0</v>
      </c>
      <c r="AT84" s="651">
        <f t="shared" si="135"/>
        <v>0</v>
      </c>
      <c r="AU84" s="651">
        <f t="shared" si="135"/>
        <v>0</v>
      </c>
      <c r="AV84" s="651">
        <f t="shared" si="135"/>
        <v>0</v>
      </c>
      <c r="AW84" s="651">
        <f t="shared" si="135"/>
        <v>0</v>
      </c>
      <c r="AX84" s="651">
        <f t="shared" si="135"/>
        <v>0</v>
      </c>
      <c r="AY84" s="651">
        <f t="shared" si="135"/>
        <v>0</v>
      </c>
      <c r="AZ84" s="651">
        <f t="shared" si="135"/>
        <v>0</v>
      </c>
      <c r="BA84" s="651">
        <f t="shared" si="135"/>
        <v>0</v>
      </c>
      <c r="BB84" s="651">
        <f t="shared" si="135"/>
        <v>0</v>
      </c>
      <c r="BC84" s="651">
        <f t="shared" si="135"/>
        <v>0</v>
      </c>
      <c r="BD84" s="651">
        <f t="shared" si="135"/>
        <v>0</v>
      </c>
      <c r="BE84" s="651">
        <f t="shared" si="135"/>
        <v>0</v>
      </c>
      <c r="BF84" s="651">
        <f t="shared" si="135"/>
        <v>0</v>
      </c>
      <c r="BG84" s="651">
        <f t="shared" si="135"/>
        <v>0</v>
      </c>
      <c r="BH84" s="651">
        <f t="shared" si="135"/>
        <v>0</v>
      </c>
      <c r="BI84" s="651">
        <f t="shared" si="135"/>
        <v>0</v>
      </c>
      <c r="BJ84" s="651">
        <f t="shared" si="135"/>
        <v>0</v>
      </c>
      <c r="BK84" s="651">
        <f t="shared" si="135"/>
        <v>0</v>
      </c>
      <c r="BL84" s="651">
        <f t="shared" si="135"/>
        <v>0</v>
      </c>
      <c r="BM84" s="651">
        <f t="shared" si="135"/>
        <v>0</v>
      </c>
      <c r="BN84" s="651">
        <f t="shared" si="135"/>
        <v>0</v>
      </c>
      <c r="BO84" s="651">
        <f t="shared" si="135"/>
        <v>0</v>
      </c>
      <c r="BP84" s="651">
        <f t="shared" si="135"/>
        <v>0</v>
      </c>
      <c r="BQ84" s="651">
        <f t="shared" ref="BQ84:BW84" si="136">SUM(BQ73:BQ83)</f>
        <v>0</v>
      </c>
      <c r="BR84" s="651">
        <f t="shared" si="136"/>
        <v>0</v>
      </c>
      <c r="BS84" s="651">
        <f t="shared" si="136"/>
        <v>0</v>
      </c>
      <c r="BT84" s="651">
        <f t="shared" si="136"/>
        <v>0</v>
      </c>
      <c r="BU84" s="651">
        <f t="shared" si="136"/>
        <v>0</v>
      </c>
      <c r="BV84" s="651">
        <f t="shared" si="136"/>
        <v>0</v>
      </c>
      <c r="BW84" s="651">
        <f t="shared" si="136"/>
        <v>0</v>
      </c>
      <c r="BX84" s="648"/>
      <c r="BY84" s="648"/>
    </row>
    <row r="85" spans="2:77" hidden="1" outlineLevel="1" x14ac:dyDescent="0.3">
      <c r="B85" s="652" t="s">
        <v>15</v>
      </c>
      <c r="C85" s="652">
        <f>SUM(D85:BW85)</f>
        <v>0</v>
      </c>
      <c r="D85" s="652">
        <f>D84-D71</f>
        <v>0</v>
      </c>
      <c r="E85" s="652">
        <f t="shared" ref="E85:BP85" si="137">E84-E71</f>
        <v>0</v>
      </c>
      <c r="F85" s="652">
        <f t="shared" si="137"/>
        <v>0</v>
      </c>
      <c r="G85" s="652">
        <f t="shared" si="137"/>
        <v>0</v>
      </c>
      <c r="H85" s="652">
        <f t="shared" si="137"/>
        <v>0</v>
      </c>
      <c r="I85" s="652">
        <f t="shared" si="137"/>
        <v>0</v>
      </c>
      <c r="J85" s="652">
        <f t="shared" si="137"/>
        <v>0</v>
      </c>
      <c r="K85" s="652">
        <f t="shared" si="137"/>
        <v>0</v>
      </c>
      <c r="L85" s="652">
        <f t="shared" si="137"/>
        <v>0</v>
      </c>
      <c r="M85" s="652">
        <f t="shared" si="137"/>
        <v>0</v>
      </c>
      <c r="N85" s="652">
        <f t="shared" si="137"/>
        <v>0</v>
      </c>
      <c r="O85" s="652">
        <f t="shared" si="137"/>
        <v>0</v>
      </c>
      <c r="P85" s="652">
        <f t="shared" si="137"/>
        <v>0</v>
      </c>
      <c r="Q85" s="652">
        <f t="shared" si="137"/>
        <v>0</v>
      </c>
      <c r="R85" s="652">
        <f t="shared" si="137"/>
        <v>0</v>
      </c>
      <c r="S85" s="652">
        <f t="shared" si="137"/>
        <v>0</v>
      </c>
      <c r="T85" s="652">
        <f t="shared" si="137"/>
        <v>0</v>
      </c>
      <c r="U85" s="652">
        <f t="shared" si="137"/>
        <v>0</v>
      </c>
      <c r="V85" s="652">
        <f t="shared" si="137"/>
        <v>0</v>
      </c>
      <c r="W85" s="652">
        <f t="shared" si="137"/>
        <v>0</v>
      </c>
      <c r="X85" s="652">
        <f t="shared" si="137"/>
        <v>0</v>
      </c>
      <c r="Y85" s="652">
        <f t="shared" si="137"/>
        <v>0</v>
      </c>
      <c r="Z85" s="652">
        <f t="shared" si="137"/>
        <v>0</v>
      </c>
      <c r="AA85" s="652">
        <f t="shared" si="137"/>
        <v>0</v>
      </c>
      <c r="AB85" s="652">
        <f t="shared" si="137"/>
        <v>0</v>
      </c>
      <c r="AC85" s="652">
        <f t="shared" si="137"/>
        <v>0</v>
      </c>
      <c r="AD85" s="652">
        <f t="shared" si="137"/>
        <v>0</v>
      </c>
      <c r="AE85" s="652">
        <f t="shared" si="137"/>
        <v>0</v>
      </c>
      <c r="AF85" s="652">
        <f t="shared" si="137"/>
        <v>0</v>
      </c>
      <c r="AG85" s="652">
        <f t="shared" si="137"/>
        <v>0</v>
      </c>
      <c r="AH85" s="652">
        <f t="shared" si="137"/>
        <v>0</v>
      </c>
      <c r="AI85" s="652">
        <f t="shared" si="137"/>
        <v>0</v>
      </c>
      <c r="AJ85" s="652">
        <f t="shared" si="137"/>
        <v>0</v>
      </c>
      <c r="AK85" s="652">
        <f t="shared" si="137"/>
        <v>0</v>
      </c>
      <c r="AL85" s="652">
        <f t="shared" si="137"/>
        <v>0</v>
      </c>
      <c r="AM85" s="652">
        <f t="shared" si="137"/>
        <v>0</v>
      </c>
      <c r="AN85" s="652">
        <f t="shared" si="137"/>
        <v>0</v>
      </c>
      <c r="AO85" s="652">
        <f t="shared" si="137"/>
        <v>0</v>
      </c>
      <c r="AP85" s="652">
        <f t="shared" si="137"/>
        <v>0</v>
      </c>
      <c r="AQ85" s="652">
        <f t="shared" si="137"/>
        <v>0</v>
      </c>
      <c r="AR85" s="652">
        <f t="shared" si="137"/>
        <v>0</v>
      </c>
      <c r="AS85" s="652">
        <f t="shared" si="137"/>
        <v>0</v>
      </c>
      <c r="AT85" s="652">
        <f t="shared" si="137"/>
        <v>0</v>
      </c>
      <c r="AU85" s="652">
        <f t="shared" si="137"/>
        <v>0</v>
      </c>
      <c r="AV85" s="652">
        <f t="shared" si="137"/>
        <v>0</v>
      </c>
      <c r="AW85" s="652">
        <f t="shared" si="137"/>
        <v>0</v>
      </c>
      <c r="AX85" s="652">
        <f t="shared" si="137"/>
        <v>0</v>
      </c>
      <c r="AY85" s="652">
        <f t="shared" si="137"/>
        <v>0</v>
      </c>
      <c r="AZ85" s="652">
        <f t="shared" si="137"/>
        <v>0</v>
      </c>
      <c r="BA85" s="652">
        <f t="shared" si="137"/>
        <v>0</v>
      </c>
      <c r="BB85" s="652">
        <f t="shared" si="137"/>
        <v>0</v>
      </c>
      <c r="BC85" s="652">
        <f t="shared" si="137"/>
        <v>0</v>
      </c>
      <c r="BD85" s="652">
        <f t="shared" si="137"/>
        <v>0</v>
      </c>
      <c r="BE85" s="652">
        <f t="shared" si="137"/>
        <v>0</v>
      </c>
      <c r="BF85" s="652">
        <f t="shared" si="137"/>
        <v>0</v>
      </c>
      <c r="BG85" s="652">
        <f t="shared" si="137"/>
        <v>0</v>
      </c>
      <c r="BH85" s="652">
        <f t="shared" si="137"/>
        <v>0</v>
      </c>
      <c r="BI85" s="652">
        <f t="shared" si="137"/>
        <v>0</v>
      </c>
      <c r="BJ85" s="652">
        <f t="shared" si="137"/>
        <v>0</v>
      </c>
      <c r="BK85" s="652">
        <f t="shared" si="137"/>
        <v>0</v>
      </c>
      <c r="BL85" s="652">
        <f t="shared" si="137"/>
        <v>0</v>
      </c>
      <c r="BM85" s="652">
        <f t="shared" si="137"/>
        <v>0</v>
      </c>
      <c r="BN85" s="652">
        <f t="shared" si="137"/>
        <v>0</v>
      </c>
      <c r="BO85" s="652">
        <f t="shared" si="137"/>
        <v>0</v>
      </c>
      <c r="BP85" s="652">
        <f t="shared" si="137"/>
        <v>0</v>
      </c>
      <c r="BQ85" s="652">
        <f t="shared" ref="BQ85:BW85" si="138">BQ84-BQ71</f>
        <v>0</v>
      </c>
      <c r="BR85" s="652">
        <f t="shared" si="138"/>
        <v>0</v>
      </c>
      <c r="BS85" s="652">
        <f t="shared" si="138"/>
        <v>0</v>
      </c>
      <c r="BT85" s="652">
        <f t="shared" si="138"/>
        <v>0</v>
      </c>
      <c r="BU85" s="652">
        <f t="shared" si="138"/>
        <v>0</v>
      </c>
      <c r="BV85" s="652">
        <f t="shared" si="138"/>
        <v>0</v>
      </c>
      <c r="BW85" s="652">
        <f t="shared" si="138"/>
        <v>0</v>
      </c>
      <c r="BX85" s="648"/>
      <c r="BY85" s="648"/>
    </row>
    <row r="86" spans="2:77" collapsed="1" x14ac:dyDescent="0.3">
      <c r="B86" s="516"/>
      <c r="C86" s="516"/>
      <c r="D86" s="516"/>
      <c r="E86" s="516"/>
      <c r="F86" s="516"/>
      <c r="G86" s="648"/>
      <c r="H86" s="648"/>
      <c r="I86" s="648"/>
      <c r="J86" s="648"/>
      <c r="K86" s="648"/>
      <c r="L86" s="648"/>
      <c r="M86" s="648"/>
      <c r="N86" s="648"/>
      <c r="O86" s="648"/>
      <c r="P86" s="648"/>
      <c r="Q86" s="648"/>
      <c r="R86" s="648"/>
      <c r="S86" s="648"/>
      <c r="T86" s="648"/>
      <c r="U86" s="648"/>
      <c r="V86" s="648"/>
      <c r="W86" s="648"/>
      <c r="X86" s="648"/>
      <c r="Y86" s="648"/>
      <c r="Z86" s="648"/>
      <c r="AA86" s="648"/>
      <c r="AB86" s="648"/>
      <c r="AC86" s="648"/>
      <c r="AD86" s="648"/>
      <c r="AE86" s="648"/>
      <c r="AF86" s="648"/>
      <c r="AG86" s="648"/>
      <c r="AH86" s="648"/>
      <c r="AI86" s="648"/>
      <c r="AJ86" s="648"/>
      <c r="AK86" s="648"/>
      <c r="AL86" s="648"/>
      <c r="AM86" s="648"/>
      <c r="AN86" s="648"/>
      <c r="AO86" s="648"/>
      <c r="AP86" s="648"/>
      <c r="AQ86" s="648"/>
      <c r="AR86" s="648"/>
      <c r="AS86" s="648"/>
      <c r="AT86" s="648"/>
      <c r="AU86" s="648"/>
      <c r="AV86" s="648"/>
      <c r="AW86" s="648"/>
      <c r="AX86" s="648"/>
      <c r="AY86" s="648"/>
      <c r="AZ86" s="648"/>
      <c r="BA86" s="648"/>
      <c r="BB86" s="648"/>
      <c r="BC86" s="648"/>
      <c r="BD86" s="648"/>
      <c r="BE86" s="648"/>
      <c r="BF86" s="648"/>
      <c r="BG86" s="648"/>
      <c r="BH86" s="648"/>
      <c r="BI86" s="648"/>
      <c r="BJ86" s="648"/>
      <c r="BK86" s="648"/>
      <c r="BL86" s="648"/>
      <c r="BM86" s="648"/>
      <c r="BN86" s="648"/>
      <c r="BO86" s="648"/>
      <c r="BP86" s="648"/>
      <c r="BQ86" s="648"/>
      <c r="BR86" s="648"/>
      <c r="BS86" s="648"/>
      <c r="BT86" s="648"/>
      <c r="BU86" s="648"/>
      <c r="BV86" s="648"/>
      <c r="BW86" s="648"/>
      <c r="BX86" s="648"/>
      <c r="BY86" s="648"/>
    </row>
    <row r="87" spans="2:77" x14ac:dyDescent="0.3">
      <c r="B87" s="516"/>
      <c r="C87" s="516"/>
      <c r="D87" s="516"/>
      <c r="E87" s="516"/>
      <c r="F87" s="516"/>
      <c r="G87" s="648"/>
      <c r="H87" s="648"/>
      <c r="I87" s="648"/>
      <c r="J87" s="648"/>
      <c r="K87" s="648"/>
      <c r="L87" s="648"/>
      <c r="M87" s="648"/>
      <c r="N87" s="648"/>
      <c r="O87" s="648"/>
      <c r="P87" s="648"/>
      <c r="Q87" s="648"/>
      <c r="R87" s="648"/>
      <c r="S87" s="648"/>
      <c r="T87" s="648"/>
      <c r="U87" s="648"/>
      <c r="V87" s="648"/>
      <c r="W87" s="648"/>
      <c r="X87" s="648"/>
      <c r="Y87" s="648"/>
      <c r="Z87" s="648"/>
      <c r="AA87" s="648"/>
      <c r="AB87" s="648"/>
      <c r="AC87" s="648"/>
      <c r="AD87" s="648"/>
      <c r="AE87" s="648"/>
      <c r="AF87" s="648"/>
      <c r="AG87" s="648"/>
      <c r="AH87" s="648"/>
      <c r="AI87" s="648"/>
      <c r="AJ87" s="648"/>
      <c r="AK87" s="648"/>
      <c r="AL87" s="648"/>
      <c r="AM87" s="648"/>
      <c r="AN87" s="648"/>
      <c r="AO87" s="648"/>
      <c r="AP87" s="648"/>
      <c r="AQ87" s="648"/>
      <c r="AR87" s="648"/>
      <c r="AS87" s="648"/>
      <c r="AT87" s="648"/>
      <c r="AU87" s="648"/>
      <c r="AV87" s="648"/>
      <c r="AW87" s="648"/>
      <c r="AX87" s="648"/>
      <c r="AY87" s="648"/>
      <c r="AZ87" s="648"/>
      <c r="BA87" s="648"/>
      <c r="BB87" s="648"/>
      <c r="BC87" s="648"/>
      <c r="BD87" s="648"/>
      <c r="BE87" s="648"/>
      <c r="BF87" s="648"/>
      <c r="BG87" s="648"/>
      <c r="BH87" s="648"/>
      <c r="BI87" s="648"/>
      <c r="BJ87" s="648"/>
      <c r="BK87" s="648"/>
      <c r="BL87" s="648"/>
      <c r="BM87" s="648"/>
      <c r="BN87" s="648"/>
      <c r="BO87" s="648"/>
      <c r="BP87" s="648"/>
      <c r="BQ87" s="648"/>
      <c r="BR87" s="648"/>
      <c r="BS87" s="648"/>
      <c r="BT87" s="648"/>
      <c r="BU87" s="648"/>
      <c r="BV87" s="648"/>
      <c r="BW87" s="648"/>
      <c r="BX87" s="648"/>
      <c r="BY87" s="648"/>
    </row>
  </sheetData>
  <pageMargins left="0.75" right="0.75" top="1" bottom="1" header="0.5" footer="0.5"/>
  <pageSetup orientation="portrait" horizontalDpi="4294967292" vertic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50A4E-20A2-4AC0-927B-C91E51D1F053}">
  <dimension ref="A1:CW150"/>
  <sheetViews>
    <sheetView showGridLines="0" workbookViewId="0">
      <pane xSplit="2" ySplit="8" topLeftCell="C38" activePane="bottomRight" state="frozen"/>
      <selection pane="topRight" activeCell="C1" sqref="C1"/>
      <selection pane="bottomLeft" activeCell="A10" sqref="A10"/>
      <selection pane="bottomRight"/>
    </sheetView>
  </sheetViews>
  <sheetFormatPr defaultColWidth="11.81640625" defaultRowHeight="13" outlineLevelRow="1" outlineLevelCol="1" x14ac:dyDescent="0.3"/>
  <cols>
    <col min="1" max="1" width="2.1796875" style="298" customWidth="1"/>
    <col min="2" max="2" width="38.81640625" style="298" customWidth="1"/>
    <col min="3" max="3" width="13.54296875" style="298" hidden="1" customWidth="1" outlineLevel="1"/>
    <col min="4" max="4" width="11.453125" style="298" hidden="1" customWidth="1" outlineLevel="1" collapsed="1"/>
    <col min="5" max="15" width="11.453125" style="298" hidden="1" customWidth="1" outlineLevel="1"/>
    <col min="16" max="17" width="11.453125" style="298" hidden="1" customWidth="1" outlineLevel="1" collapsed="1"/>
    <col min="18" max="27" width="11.453125" style="298" hidden="1" customWidth="1" outlineLevel="1"/>
    <col min="28" max="28" width="11.453125" style="298" customWidth="1" collapsed="1"/>
    <col min="29" max="81" width="11.453125" style="298" customWidth="1"/>
    <col min="82" max="16384" width="11.81640625" style="298"/>
  </cols>
  <sheetData>
    <row r="1" spans="2:101" ht="14.15" customHeight="1" x14ac:dyDescent="0.3"/>
    <row r="2" spans="2:101" ht="18" customHeight="1" thickBot="1" x14ac:dyDescent="0.35">
      <c r="B2" s="442" t="s">
        <v>352</v>
      </c>
      <c r="C2" s="442"/>
      <c r="D2" s="442"/>
      <c r="E2" s="442"/>
      <c r="F2" s="442"/>
      <c r="G2" s="442"/>
      <c r="H2" s="442"/>
      <c r="I2" s="442"/>
      <c r="J2" s="442"/>
      <c r="K2" s="442"/>
      <c r="L2" s="442"/>
      <c r="M2" s="442"/>
      <c r="N2" s="442"/>
      <c r="O2" s="442"/>
      <c r="P2" s="442"/>
      <c r="Q2" s="442"/>
      <c r="R2" s="442"/>
      <c r="S2" s="442"/>
      <c r="T2" s="442"/>
      <c r="U2" s="442"/>
      <c r="V2" s="442"/>
      <c r="W2" s="442"/>
      <c r="X2" s="442"/>
      <c r="Y2" s="442"/>
      <c r="Z2" s="442"/>
      <c r="AA2" s="442"/>
      <c r="AB2" s="442"/>
      <c r="AC2" s="442"/>
      <c r="AD2" s="442"/>
      <c r="AE2" s="442"/>
      <c r="AF2" s="442"/>
      <c r="AG2" s="442"/>
      <c r="AH2" s="442"/>
      <c r="AI2" s="442"/>
      <c r="AJ2" s="442"/>
      <c r="AK2" s="442"/>
      <c r="AL2" s="442"/>
      <c r="AM2" s="442"/>
      <c r="AN2" s="442"/>
      <c r="AO2" s="442"/>
      <c r="AP2" s="442"/>
      <c r="AQ2" s="442"/>
      <c r="AR2" s="442"/>
      <c r="AS2" s="442"/>
      <c r="AT2" s="442"/>
      <c r="AU2" s="442"/>
      <c r="AV2" s="442"/>
      <c r="AW2" s="442"/>
      <c r="AX2" s="442"/>
      <c r="AY2" s="442"/>
      <c r="AZ2" s="442"/>
      <c r="BA2" s="442"/>
      <c r="BB2" s="442"/>
      <c r="BC2" s="442"/>
      <c r="BD2" s="442"/>
      <c r="BE2" s="442"/>
      <c r="BF2" s="442"/>
      <c r="BG2" s="442"/>
      <c r="BH2" s="442"/>
      <c r="BI2" s="442"/>
      <c r="BJ2" s="442"/>
      <c r="BK2" s="442"/>
      <c r="BL2" s="442"/>
      <c r="BM2" s="442"/>
      <c r="BN2" s="442"/>
      <c r="BO2" s="442"/>
      <c r="BP2" s="442"/>
      <c r="BQ2" s="442"/>
      <c r="BR2" s="442"/>
      <c r="BS2" s="442"/>
      <c r="BT2" s="442"/>
      <c r="BU2" s="442"/>
      <c r="BV2" s="442"/>
      <c r="BW2" s="442"/>
      <c r="BX2" s="442"/>
      <c r="BY2" s="442"/>
      <c r="BZ2" s="442"/>
      <c r="CA2" s="442"/>
      <c r="CB2" s="442"/>
      <c r="CC2" s="442"/>
    </row>
    <row r="3" spans="2:101" ht="12" customHeight="1" x14ac:dyDescent="0.3">
      <c r="B3" s="452"/>
      <c r="C3" s="299"/>
      <c r="D3" s="300"/>
      <c r="E3" s="300"/>
      <c r="F3" s="300"/>
      <c r="G3" s="300"/>
      <c r="H3" s="300"/>
      <c r="I3" s="300"/>
      <c r="J3" s="301"/>
      <c r="K3" s="302"/>
      <c r="L3" s="302"/>
      <c r="M3" s="302"/>
      <c r="N3" s="302"/>
      <c r="O3" s="303"/>
      <c r="P3" s="303"/>
      <c r="Q3" s="303"/>
      <c r="R3" s="303"/>
      <c r="S3" s="303"/>
      <c r="T3" s="303"/>
      <c r="U3" s="303"/>
      <c r="V3" s="303"/>
      <c r="W3" s="303"/>
      <c r="X3" s="303"/>
      <c r="Y3" s="303"/>
      <c r="Z3" s="303"/>
      <c r="AA3" s="303"/>
      <c r="AB3" s="303"/>
      <c r="AC3" s="303"/>
      <c r="AD3" s="303"/>
      <c r="AE3" s="303"/>
      <c r="AF3" s="303"/>
      <c r="AG3" s="303"/>
      <c r="AH3" s="303"/>
      <c r="AI3" s="303"/>
      <c r="AJ3" s="303"/>
      <c r="AK3" s="303"/>
      <c r="AL3" s="303"/>
      <c r="AM3" s="303"/>
      <c r="AN3" s="303"/>
      <c r="AO3" s="303"/>
      <c r="AP3" s="303"/>
      <c r="AQ3" s="303"/>
      <c r="AR3" s="303"/>
      <c r="AS3" s="303"/>
      <c r="AT3" s="303"/>
      <c r="AU3" s="303"/>
      <c r="AV3" s="303"/>
      <c r="AW3" s="303"/>
      <c r="AX3" s="303"/>
      <c r="AY3" s="303"/>
      <c r="AZ3" s="303"/>
      <c r="BA3" s="303"/>
      <c r="BB3" s="303"/>
      <c r="BC3" s="303"/>
      <c r="BD3" s="303"/>
      <c r="BE3" s="303"/>
      <c r="BF3" s="303"/>
      <c r="BG3" s="303"/>
      <c r="BH3" s="303"/>
      <c r="BI3" s="303"/>
      <c r="BJ3" s="303"/>
      <c r="BK3" s="303"/>
      <c r="BL3" s="303"/>
      <c r="BM3" s="303"/>
      <c r="BN3" s="303"/>
      <c r="BO3" s="303"/>
      <c r="BP3" s="303"/>
      <c r="BQ3" s="303"/>
      <c r="BR3" s="303"/>
      <c r="BS3" s="303"/>
      <c r="BT3" s="303"/>
      <c r="BU3" s="303"/>
      <c r="BV3" s="303"/>
      <c r="BW3" s="303"/>
      <c r="BY3" s="304"/>
      <c r="BZ3" s="304"/>
      <c r="CA3" s="304"/>
      <c r="CB3" s="304"/>
      <c r="CC3" s="304"/>
    </row>
    <row r="4" spans="2:101" hidden="1" outlineLevel="1" x14ac:dyDescent="0.3">
      <c r="C4" s="305" t="s">
        <v>284</v>
      </c>
      <c r="D4" s="306">
        <f>D8</f>
        <v>43101</v>
      </c>
      <c r="E4" s="306">
        <f t="shared" ref="E4:BG4" si="0">E8</f>
        <v>43159</v>
      </c>
      <c r="F4" s="306">
        <f t="shared" si="0"/>
        <v>43190</v>
      </c>
      <c r="G4" s="306">
        <f t="shared" si="0"/>
        <v>43220</v>
      </c>
      <c r="H4" s="306">
        <f t="shared" si="0"/>
        <v>43251</v>
      </c>
      <c r="I4" s="306">
        <f t="shared" si="0"/>
        <v>43281</v>
      </c>
      <c r="J4" s="306">
        <f t="shared" si="0"/>
        <v>43312</v>
      </c>
      <c r="K4" s="306">
        <f t="shared" si="0"/>
        <v>43343</v>
      </c>
      <c r="L4" s="306">
        <f t="shared" si="0"/>
        <v>43373</v>
      </c>
      <c r="M4" s="306">
        <f t="shared" si="0"/>
        <v>43404</v>
      </c>
      <c r="N4" s="306">
        <f t="shared" si="0"/>
        <v>43434</v>
      </c>
      <c r="O4" s="306">
        <f t="shared" si="0"/>
        <v>43465</v>
      </c>
      <c r="P4" s="306">
        <f t="shared" si="0"/>
        <v>43496</v>
      </c>
      <c r="Q4" s="306">
        <f t="shared" si="0"/>
        <v>43524</v>
      </c>
      <c r="R4" s="306">
        <f t="shared" si="0"/>
        <v>43555</v>
      </c>
      <c r="S4" s="306">
        <f>S8</f>
        <v>43585</v>
      </c>
      <c r="T4" s="306">
        <f t="shared" si="0"/>
        <v>43616</v>
      </c>
      <c r="U4" s="306">
        <f t="shared" si="0"/>
        <v>43646</v>
      </c>
      <c r="V4" s="306">
        <f t="shared" si="0"/>
        <v>43677</v>
      </c>
      <c r="W4" s="306">
        <f t="shared" si="0"/>
        <v>43708</v>
      </c>
      <c r="X4" s="306">
        <f t="shared" ref="X4:Z4" si="1">X8</f>
        <v>43738</v>
      </c>
      <c r="Y4" s="306">
        <f t="shared" si="1"/>
        <v>43769</v>
      </c>
      <c r="Z4" s="306">
        <f t="shared" si="1"/>
        <v>43799</v>
      </c>
      <c r="AA4" s="306">
        <f t="shared" ref="AA4:AB4" si="2">AA8</f>
        <v>43830</v>
      </c>
      <c r="AB4" s="306">
        <f t="shared" si="2"/>
        <v>43861</v>
      </c>
      <c r="AC4" s="306">
        <f t="shared" ref="AC4" si="3">AC8</f>
        <v>43890</v>
      </c>
      <c r="AD4" s="306">
        <f t="shared" si="0"/>
        <v>43921</v>
      </c>
      <c r="AE4" s="306">
        <f t="shared" si="0"/>
        <v>43951</v>
      </c>
      <c r="AF4" s="306">
        <f t="shared" si="0"/>
        <v>43982</v>
      </c>
      <c r="AG4" s="306">
        <f t="shared" si="0"/>
        <v>44012</v>
      </c>
      <c r="AH4" s="306">
        <f t="shared" si="0"/>
        <v>44043</v>
      </c>
      <c r="AI4" s="306">
        <f t="shared" si="0"/>
        <v>44074</v>
      </c>
      <c r="AJ4" s="306">
        <f t="shared" si="0"/>
        <v>44104</v>
      </c>
      <c r="AK4" s="306">
        <f t="shared" si="0"/>
        <v>44135</v>
      </c>
      <c r="AL4" s="306">
        <f t="shared" si="0"/>
        <v>44165</v>
      </c>
      <c r="AM4" s="306">
        <f t="shared" si="0"/>
        <v>44196</v>
      </c>
      <c r="AN4" s="306">
        <f t="shared" si="0"/>
        <v>44227</v>
      </c>
      <c r="AO4" s="306">
        <f t="shared" si="0"/>
        <v>44255</v>
      </c>
      <c r="AP4" s="306">
        <f t="shared" si="0"/>
        <v>44286</v>
      </c>
      <c r="AQ4" s="306">
        <f t="shared" si="0"/>
        <v>44316</v>
      </c>
      <c r="AR4" s="306">
        <f t="shared" si="0"/>
        <v>44347</v>
      </c>
      <c r="AS4" s="306">
        <f t="shared" si="0"/>
        <v>44377</v>
      </c>
      <c r="AT4" s="306">
        <f t="shared" si="0"/>
        <v>44408</v>
      </c>
      <c r="AU4" s="306">
        <f t="shared" si="0"/>
        <v>44439</v>
      </c>
      <c r="AV4" s="306">
        <f t="shared" si="0"/>
        <v>44469</v>
      </c>
      <c r="AW4" s="306">
        <f t="shared" si="0"/>
        <v>44500</v>
      </c>
      <c r="AX4" s="306">
        <f t="shared" si="0"/>
        <v>44530</v>
      </c>
      <c r="AY4" s="306">
        <f t="shared" si="0"/>
        <v>44561</v>
      </c>
      <c r="AZ4" s="306">
        <f t="shared" si="0"/>
        <v>44592</v>
      </c>
      <c r="BA4" s="306">
        <f t="shared" si="0"/>
        <v>44620</v>
      </c>
      <c r="BB4" s="306">
        <f t="shared" si="0"/>
        <v>44651</v>
      </c>
      <c r="BC4" s="306">
        <f t="shared" si="0"/>
        <v>44681</v>
      </c>
      <c r="BD4" s="306">
        <f t="shared" si="0"/>
        <v>44712</v>
      </c>
      <c r="BE4" s="306">
        <f t="shared" si="0"/>
        <v>44742</v>
      </c>
      <c r="BF4" s="306">
        <f t="shared" si="0"/>
        <v>44773</v>
      </c>
      <c r="BG4" s="306">
        <f t="shared" si="0"/>
        <v>44804</v>
      </c>
      <c r="BH4" s="306">
        <f>BH8</f>
        <v>44834</v>
      </c>
      <c r="BI4" s="306">
        <f>BI8</f>
        <v>44865</v>
      </c>
      <c r="BJ4" s="306">
        <f>BJ8</f>
        <v>44895</v>
      </c>
      <c r="BK4" s="306">
        <f>BK8</f>
        <v>44926</v>
      </c>
      <c r="BL4" s="306">
        <f t="shared" ref="BL4:BS4" si="4">BL8</f>
        <v>44957</v>
      </c>
      <c r="BM4" s="306">
        <f t="shared" si="4"/>
        <v>44985</v>
      </c>
      <c r="BN4" s="306">
        <f t="shared" si="4"/>
        <v>45016</v>
      </c>
      <c r="BO4" s="306">
        <f t="shared" si="4"/>
        <v>45046</v>
      </c>
      <c r="BP4" s="306">
        <f t="shared" si="4"/>
        <v>45077</v>
      </c>
      <c r="BQ4" s="306">
        <f t="shared" si="4"/>
        <v>45107</v>
      </c>
      <c r="BR4" s="306">
        <f t="shared" si="4"/>
        <v>45138</v>
      </c>
      <c r="BS4" s="306">
        <f t="shared" si="4"/>
        <v>45169</v>
      </c>
      <c r="BT4" s="306">
        <f>BT8</f>
        <v>45199</v>
      </c>
      <c r="BU4" s="306">
        <f>BU8</f>
        <v>45230</v>
      </c>
      <c r="BV4" s="306">
        <f>BV8</f>
        <v>45260</v>
      </c>
      <c r="BW4" s="306">
        <f>BW8</f>
        <v>45291</v>
      </c>
      <c r="BY4" s="307"/>
      <c r="BZ4" s="307"/>
      <c r="CA4" s="307"/>
      <c r="CB4" s="307"/>
      <c r="CC4" s="307"/>
    </row>
    <row r="5" spans="2:101" ht="12.75" hidden="1" customHeight="1" outlineLevel="1" x14ac:dyDescent="0.3">
      <c r="C5" s="305" t="s">
        <v>285</v>
      </c>
      <c r="D5" s="302" t="str">
        <f>"FY"&amp;YEAR(D4)</f>
        <v>FY2018</v>
      </c>
      <c r="E5" s="302" t="str">
        <f t="shared" ref="E5:BK5" si="5">"FY"&amp;YEAR(E4)</f>
        <v>FY2018</v>
      </c>
      <c r="F5" s="302" t="str">
        <f t="shared" si="5"/>
        <v>FY2018</v>
      </c>
      <c r="G5" s="302" t="str">
        <f t="shared" si="5"/>
        <v>FY2018</v>
      </c>
      <c r="H5" s="302" t="str">
        <f t="shared" si="5"/>
        <v>FY2018</v>
      </c>
      <c r="I5" s="302" t="str">
        <f t="shared" si="5"/>
        <v>FY2018</v>
      </c>
      <c r="J5" s="302" t="str">
        <f t="shared" si="5"/>
        <v>FY2018</v>
      </c>
      <c r="K5" s="302" t="str">
        <f t="shared" si="5"/>
        <v>FY2018</v>
      </c>
      <c r="L5" s="302" t="str">
        <f t="shared" si="5"/>
        <v>FY2018</v>
      </c>
      <c r="M5" s="302" t="str">
        <f t="shared" si="5"/>
        <v>FY2018</v>
      </c>
      <c r="N5" s="302" t="str">
        <f t="shared" si="5"/>
        <v>FY2018</v>
      </c>
      <c r="O5" s="302" t="str">
        <f t="shared" si="5"/>
        <v>FY2018</v>
      </c>
      <c r="P5" s="302" t="str">
        <f t="shared" si="5"/>
        <v>FY2019</v>
      </c>
      <c r="Q5" s="302" t="str">
        <f t="shared" si="5"/>
        <v>FY2019</v>
      </c>
      <c r="R5" s="302" t="str">
        <f t="shared" si="5"/>
        <v>FY2019</v>
      </c>
      <c r="S5" s="302" t="str">
        <f t="shared" si="5"/>
        <v>FY2019</v>
      </c>
      <c r="T5" s="302" t="str">
        <f t="shared" si="5"/>
        <v>FY2019</v>
      </c>
      <c r="U5" s="302" t="str">
        <f t="shared" si="5"/>
        <v>FY2019</v>
      </c>
      <c r="V5" s="302" t="str">
        <f t="shared" si="5"/>
        <v>FY2019</v>
      </c>
      <c r="W5" s="302" t="str">
        <f t="shared" si="5"/>
        <v>FY2019</v>
      </c>
      <c r="X5" s="302" t="str">
        <f t="shared" ref="X5:Z5" si="6">"FY"&amp;YEAR(X4)</f>
        <v>FY2019</v>
      </c>
      <c r="Y5" s="302" t="str">
        <f t="shared" si="6"/>
        <v>FY2019</v>
      </c>
      <c r="Z5" s="302" t="str">
        <f t="shared" si="6"/>
        <v>FY2019</v>
      </c>
      <c r="AA5" s="302" t="str">
        <f t="shared" ref="AA5:AB5" si="7">"FY"&amp;YEAR(AA4)</f>
        <v>FY2019</v>
      </c>
      <c r="AB5" s="302" t="str">
        <f t="shared" si="7"/>
        <v>FY2020</v>
      </c>
      <c r="AC5" s="302" t="str">
        <f t="shared" ref="AC5" si="8">"FY"&amp;YEAR(AC4)</f>
        <v>FY2020</v>
      </c>
      <c r="AD5" s="302" t="str">
        <f t="shared" si="5"/>
        <v>FY2020</v>
      </c>
      <c r="AE5" s="302" t="str">
        <f t="shared" si="5"/>
        <v>FY2020</v>
      </c>
      <c r="AF5" s="302" t="str">
        <f t="shared" si="5"/>
        <v>FY2020</v>
      </c>
      <c r="AG5" s="302" t="str">
        <f t="shared" si="5"/>
        <v>FY2020</v>
      </c>
      <c r="AH5" s="302" t="str">
        <f t="shared" si="5"/>
        <v>FY2020</v>
      </c>
      <c r="AI5" s="302" t="str">
        <f t="shared" si="5"/>
        <v>FY2020</v>
      </c>
      <c r="AJ5" s="302" t="str">
        <f t="shared" si="5"/>
        <v>FY2020</v>
      </c>
      <c r="AK5" s="302" t="str">
        <f t="shared" si="5"/>
        <v>FY2020</v>
      </c>
      <c r="AL5" s="302" t="str">
        <f t="shared" si="5"/>
        <v>FY2020</v>
      </c>
      <c r="AM5" s="302" t="str">
        <f t="shared" si="5"/>
        <v>FY2020</v>
      </c>
      <c r="AN5" s="302" t="str">
        <f t="shared" si="5"/>
        <v>FY2021</v>
      </c>
      <c r="AO5" s="302" t="str">
        <f t="shared" si="5"/>
        <v>FY2021</v>
      </c>
      <c r="AP5" s="302" t="str">
        <f t="shared" si="5"/>
        <v>FY2021</v>
      </c>
      <c r="AQ5" s="302" t="str">
        <f t="shared" si="5"/>
        <v>FY2021</v>
      </c>
      <c r="AR5" s="302" t="str">
        <f t="shared" si="5"/>
        <v>FY2021</v>
      </c>
      <c r="AS5" s="302" t="str">
        <f t="shared" si="5"/>
        <v>FY2021</v>
      </c>
      <c r="AT5" s="302" t="str">
        <f t="shared" si="5"/>
        <v>FY2021</v>
      </c>
      <c r="AU5" s="302" t="str">
        <f t="shared" si="5"/>
        <v>FY2021</v>
      </c>
      <c r="AV5" s="302" t="str">
        <f t="shared" si="5"/>
        <v>FY2021</v>
      </c>
      <c r="AW5" s="302" t="str">
        <f t="shared" si="5"/>
        <v>FY2021</v>
      </c>
      <c r="AX5" s="302" t="str">
        <f t="shared" si="5"/>
        <v>FY2021</v>
      </c>
      <c r="AY5" s="302" t="str">
        <f t="shared" si="5"/>
        <v>FY2021</v>
      </c>
      <c r="AZ5" s="302" t="str">
        <f t="shared" si="5"/>
        <v>FY2022</v>
      </c>
      <c r="BA5" s="302" t="str">
        <f t="shared" si="5"/>
        <v>FY2022</v>
      </c>
      <c r="BB5" s="302" t="str">
        <f t="shared" si="5"/>
        <v>FY2022</v>
      </c>
      <c r="BC5" s="302" t="str">
        <f t="shared" si="5"/>
        <v>FY2022</v>
      </c>
      <c r="BD5" s="302" t="str">
        <f t="shared" si="5"/>
        <v>FY2022</v>
      </c>
      <c r="BE5" s="302" t="str">
        <f t="shared" si="5"/>
        <v>FY2022</v>
      </c>
      <c r="BF5" s="302" t="str">
        <f t="shared" si="5"/>
        <v>FY2022</v>
      </c>
      <c r="BG5" s="302" t="str">
        <f t="shared" si="5"/>
        <v>FY2022</v>
      </c>
      <c r="BH5" s="302" t="str">
        <f t="shared" si="5"/>
        <v>FY2022</v>
      </c>
      <c r="BI5" s="302" t="str">
        <f t="shared" si="5"/>
        <v>FY2022</v>
      </c>
      <c r="BJ5" s="302" t="str">
        <f t="shared" si="5"/>
        <v>FY2022</v>
      </c>
      <c r="BK5" s="302" t="str">
        <f t="shared" si="5"/>
        <v>FY2022</v>
      </c>
      <c r="BL5" s="302" t="str">
        <f t="shared" ref="BL5:BW5" si="9">"FY"&amp;YEAR(BL4)</f>
        <v>FY2023</v>
      </c>
      <c r="BM5" s="302" t="str">
        <f t="shared" si="9"/>
        <v>FY2023</v>
      </c>
      <c r="BN5" s="302" t="str">
        <f t="shared" si="9"/>
        <v>FY2023</v>
      </c>
      <c r="BO5" s="302" t="str">
        <f t="shared" si="9"/>
        <v>FY2023</v>
      </c>
      <c r="BP5" s="302" t="str">
        <f t="shared" si="9"/>
        <v>FY2023</v>
      </c>
      <c r="BQ5" s="302" t="str">
        <f t="shared" si="9"/>
        <v>FY2023</v>
      </c>
      <c r="BR5" s="302" t="str">
        <f t="shared" si="9"/>
        <v>FY2023</v>
      </c>
      <c r="BS5" s="302" t="str">
        <f t="shared" si="9"/>
        <v>FY2023</v>
      </c>
      <c r="BT5" s="302" t="str">
        <f t="shared" si="9"/>
        <v>FY2023</v>
      </c>
      <c r="BU5" s="302" t="str">
        <f t="shared" si="9"/>
        <v>FY2023</v>
      </c>
      <c r="BV5" s="302" t="str">
        <f t="shared" si="9"/>
        <v>FY2023</v>
      </c>
      <c r="BW5" s="302" t="str">
        <f t="shared" si="9"/>
        <v>FY2023</v>
      </c>
      <c r="BX5" s="302"/>
      <c r="BY5" s="302"/>
      <c r="BZ5" s="302"/>
      <c r="CA5" s="302"/>
      <c r="CB5" s="302"/>
      <c r="CC5" s="302"/>
      <c r="CD5" s="302"/>
    </row>
    <row r="6" spans="2:101" s="42" customFormat="1" hidden="1" outlineLevel="1" x14ac:dyDescent="0.3"/>
    <row r="7" spans="2:101" s="301" customFormat="1" collapsed="1" x14ac:dyDescent="0.3">
      <c r="B7" s="308"/>
      <c r="C7" s="42"/>
      <c r="D7" s="454" t="str">
        <f>"FY"&amp;YEAR(D8)</f>
        <v>FY2018</v>
      </c>
      <c r="E7" s="454"/>
      <c r="F7" s="454"/>
      <c r="G7" s="455"/>
      <c r="H7" s="456"/>
      <c r="I7" s="456"/>
      <c r="J7" s="456"/>
      <c r="K7" s="455"/>
      <c r="L7" s="455"/>
      <c r="M7" s="456"/>
      <c r="N7" s="456"/>
      <c r="O7" s="455"/>
      <c r="P7" s="454" t="str">
        <f>"FY"&amp;YEAR(P8)</f>
        <v>FY2019</v>
      </c>
      <c r="Q7" s="454"/>
      <c r="R7" s="454"/>
      <c r="S7" s="455"/>
      <c r="T7" s="456"/>
      <c r="U7" s="456"/>
      <c r="V7" s="456"/>
      <c r="W7" s="455"/>
      <c r="X7" s="455"/>
      <c r="Y7" s="456"/>
      <c r="Z7" s="456"/>
      <c r="AA7" s="455"/>
      <c r="AB7" s="454" t="str">
        <f>"FY"&amp;YEAR(AB8)</f>
        <v>FY2020</v>
      </c>
      <c r="AC7" s="454"/>
      <c r="AD7" s="455"/>
      <c r="AE7" s="456"/>
      <c r="AF7" s="456"/>
      <c r="AG7" s="456"/>
      <c r="AH7" s="455"/>
      <c r="AI7" s="455"/>
      <c r="AJ7" s="456"/>
      <c r="AK7" s="456"/>
      <c r="AL7" s="455"/>
      <c r="AM7" s="455"/>
      <c r="AN7" s="454" t="str">
        <f>"FY"&amp;YEAR(AN8)</f>
        <v>FY2021</v>
      </c>
      <c r="AO7" s="454"/>
      <c r="AP7" s="454"/>
      <c r="AQ7" s="455"/>
      <c r="AR7" s="456"/>
      <c r="AS7" s="456"/>
      <c r="AT7" s="456"/>
      <c r="AU7" s="455"/>
      <c r="AV7" s="455"/>
      <c r="AW7" s="456"/>
      <c r="AX7" s="456"/>
      <c r="AY7" s="455"/>
      <c r="AZ7" s="454" t="str">
        <f>"FY"&amp;YEAR(AZ8)</f>
        <v>FY2022</v>
      </c>
      <c r="BA7" s="454"/>
      <c r="BB7" s="454"/>
      <c r="BC7" s="455"/>
      <c r="BD7" s="456"/>
      <c r="BE7" s="456"/>
      <c r="BF7" s="456"/>
      <c r="BG7" s="455"/>
      <c r="BH7" s="455"/>
      <c r="BI7" s="456"/>
      <c r="BJ7" s="456"/>
      <c r="BK7" s="455"/>
      <c r="BL7" s="454" t="str">
        <f>"FY"&amp;YEAR(BL8)</f>
        <v>FY2023</v>
      </c>
      <c r="BM7" s="454"/>
      <c r="BN7" s="454"/>
      <c r="BO7" s="455"/>
      <c r="BP7" s="456"/>
      <c r="BQ7" s="456"/>
      <c r="BR7" s="456"/>
      <c r="BS7" s="455"/>
      <c r="BT7" s="455"/>
      <c r="BU7" s="456"/>
      <c r="BV7" s="456"/>
      <c r="BW7" s="455"/>
      <c r="BX7" s="298"/>
      <c r="BY7" s="42"/>
      <c r="BZ7" s="42"/>
      <c r="CA7" s="42"/>
      <c r="CB7" s="42"/>
      <c r="CC7" s="42"/>
    </row>
    <row r="8" spans="2:101" s="301" customFormat="1" x14ac:dyDescent="0.3">
      <c r="B8" s="308" t="s">
        <v>353</v>
      </c>
      <c r="C8" s="42"/>
      <c r="D8" s="457">
        <f>'Model P&amp;L'!N9</f>
        <v>43101</v>
      </c>
      <c r="E8" s="457">
        <f>'Model P&amp;L'!O9</f>
        <v>43159</v>
      </c>
      <c r="F8" s="457">
        <f>'Model P&amp;L'!P9</f>
        <v>43190</v>
      </c>
      <c r="G8" s="457">
        <f>'Model P&amp;L'!Q9</f>
        <v>43220</v>
      </c>
      <c r="H8" s="457">
        <f>'Model P&amp;L'!R9</f>
        <v>43251</v>
      </c>
      <c r="I8" s="457">
        <f>'Model P&amp;L'!S9</f>
        <v>43281</v>
      </c>
      <c r="J8" s="457">
        <f>'Model P&amp;L'!T9</f>
        <v>43312</v>
      </c>
      <c r="K8" s="457">
        <f>'Model P&amp;L'!U9</f>
        <v>43343</v>
      </c>
      <c r="L8" s="457">
        <f>'Model P&amp;L'!V9</f>
        <v>43373</v>
      </c>
      <c r="M8" s="457">
        <f>'Model P&amp;L'!W9</f>
        <v>43404</v>
      </c>
      <c r="N8" s="457">
        <f>'Model P&amp;L'!X9</f>
        <v>43434</v>
      </c>
      <c r="O8" s="457">
        <f>'Model P&amp;L'!Y9</f>
        <v>43465</v>
      </c>
      <c r="P8" s="457">
        <f>'Model P&amp;L'!Z9</f>
        <v>43496</v>
      </c>
      <c r="Q8" s="457">
        <f>'Model P&amp;L'!AA9</f>
        <v>43524</v>
      </c>
      <c r="R8" s="457">
        <f>'Model P&amp;L'!AB9</f>
        <v>43555</v>
      </c>
      <c r="S8" s="457">
        <f>'Model P&amp;L'!AC9</f>
        <v>43585</v>
      </c>
      <c r="T8" s="457">
        <f>'Model P&amp;L'!AD9</f>
        <v>43616</v>
      </c>
      <c r="U8" s="457">
        <f>'Model P&amp;L'!AE9</f>
        <v>43646</v>
      </c>
      <c r="V8" s="457">
        <f>'Model P&amp;L'!AF9</f>
        <v>43677</v>
      </c>
      <c r="W8" s="457">
        <f>'Model P&amp;L'!AG9</f>
        <v>43708</v>
      </c>
      <c r="X8" s="457">
        <f>'Model P&amp;L'!AH9</f>
        <v>43738</v>
      </c>
      <c r="Y8" s="457">
        <f>'Model P&amp;L'!AI9</f>
        <v>43769</v>
      </c>
      <c r="Z8" s="457">
        <f>'Model P&amp;L'!AJ9</f>
        <v>43799</v>
      </c>
      <c r="AA8" s="457">
        <f>'Model P&amp;L'!AK9</f>
        <v>43830</v>
      </c>
      <c r="AB8" s="457">
        <f>'Model P&amp;L'!AL9</f>
        <v>43861</v>
      </c>
      <c r="AC8" s="457">
        <f>'Model P&amp;L'!AM9</f>
        <v>43890</v>
      </c>
      <c r="AD8" s="457">
        <f>'Model P&amp;L'!AN9</f>
        <v>43921</v>
      </c>
      <c r="AE8" s="457">
        <f>'Model P&amp;L'!AO9</f>
        <v>43951</v>
      </c>
      <c r="AF8" s="457">
        <f>'Model P&amp;L'!AP9</f>
        <v>43982</v>
      </c>
      <c r="AG8" s="457">
        <f>'Model P&amp;L'!AQ9</f>
        <v>44012</v>
      </c>
      <c r="AH8" s="457">
        <f>'Model P&amp;L'!AR9</f>
        <v>44043</v>
      </c>
      <c r="AI8" s="457">
        <f>'Model P&amp;L'!AS9</f>
        <v>44074</v>
      </c>
      <c r="AJ8" s="457">
        <f>'Model P&amp;L'!AT9</f>
        <v>44104</v>
      </c>
      <c r="AK8" s="457">
        <f>'Model P&amp;L'!AU9</f>
        <v>44135</v>
      </c>
      <c r="AL8" s="457">
        <f>'Model P&amp;L'!AV9</f>
        <v>44165</v>
      </c>
      <c r="AM8" s="457">
        <f>'Model P&amp;L'!AW9</f>
        <v>44196</v>
      </c>
      <c r="AN8" s="457">
        <f>'Model P&amp;L'!AX9</f>
        <v>44227</v>
      </c>
      <c r="AO8" s="457">
        <f>'Model P&amp;L'!AY9</f>
        <v>44255</v>
      </c>
      <c r="AP8" s="457">
        <f>'Model P&amp;L'!AZ9</f>
        <v>44286</v>
      </c>
      <c r="AQ8" s="457">
        <f>'Model P&amp;L'!BA9</f>
        <v>44316</v>
      </c>
      <c r="AR8" s="457">
        <f>'Model P&amp;L'!BB9</f>
        <v>44347</v>
      </c>
      <c r="AS8" s="457">
        <f>'Model P&amp;L'!BC9</f>
        <v>44377</v>
      </c>
      <c r="AT8" s="457">
        <f>'Model P&amp;L'!BD9</f>
        <v>44408</v>
      </c>
      <c r="AU8" s="457">
        <f>'Model P&amp;L'!BE9</f>
        <v>44439</v>
      </c>
      <c r="AV8" s="457">
        <f>'Model P&amp;L'!BF9</f>
        <v>44469</v>
      </c>
      <c r="AW8" s="457">
        <f>'Model P&amp;L'!BG9</f>
        <v>44500</v>
      </c>
      <c r="AX8" s="457">
        <f>'Model P&amp;L'!BH9</f>
        <v>44530</v>
      </c>
      <c r="AY8" s="457">
        <f>'Model P&amp;L'!BI9</f>
        <v>44561</v>
      </c>
      <c r="AZ8" s="457">
        <f>'Model P&amp;L'!BJ9</f>
        <v>44592</v>
      </c>
      <c r="BA8" s="457">
        <f>'Model P&amp;L'!BK9</f>
        <v>44620</v>
      </c>
      <c r="BB8" s="457">
        <f>'Model P&amp;L'!BL9</f>
        <v>44651</v>
      </c>
      <c r="BC8" s="457">
        <f>'Model P&amp;L'!BM9</f>
        <v>44681</v>
      </c>
      <c r="BD8" s="457">
        <f>'Model P&amp;L'!BN9</f>
        <v>44712</v>
      </c>
      <c r="BE8" s="457">
        <f>'Model P&amp;L'!BO9</f>
        <v>44742</v>
      </c>
      <c r="BF8" s="457">
        <f>'Model P&amp;L'!BP9</f>
        <v>44773</v>
      </c>
      <c r="BG8" s="457">
        <f>'Model P&amp;L'!BQ9</f>
        <v>44804</v>
      </c>
      <c r="BH8" s="457">
        <f>'Model P&amp;L'!BR9</f>
        <v>44834</v>
      </c>
      <c r="BI8" s="457">
        <f>'Model P&amp;L'!BS9</f>
        <v>44865</v>
      </c>
      <c r="BJ8" s="457">
        <f>'Model P&amp;L'!BT9</f>
        <v>44895</v>
      </c>
      <c r="BK8" s="457">
        <f>'Model P&amp;L'!BU9</f>
        <v>44926</v>
      </c>
      <c r="BL8" s="457">
        <f>'Model P&amp;L'!BV9</f>
        <v>44957</v>
      </c>
      <c r="BM8" s="457">
        <f>'Model P&amp;L'!BW9</f>
        <v>44985</v>
      </c>
      <c r="BN8" s="457">
        <f>'Model P&amp;L'!BX9</f>
        <v>45016</v>
      </c>
      <c r="BO8" s="457">
        <f>'Model P&amp;L'!BY9</f>
        <v>45046</v>
      </c>
      <c r="BP8" s="457">
        <f>'Model P&amp;L'!BZ9</f>
        <v>45077</v>
      </c>
      <c r="BQ8" s="457">
        <f>'Model P&amp;L'!CA9</f>
        <v>45107</v>
      </c>
      <c r="BR8" s="457">
        <f>'Model P&amp;L'!CB9</f>
        <v>45138</v>
      </c>
      <c r="BS8" s="457">
        <f>'Model P&amp;L'!CC9</f>
        <v>45169</v>
      </c>
      <c r="BT8" s="457">
        <f>'Model P&amp;L'!CD9</f>
        <v>45199</v>
      </c>
      <c r="BU8" s="457">
        <f>'Model P&amp;L'!CE9</f>
        <v>45230</v>
      </c>
      <c r="BV8" s="457">
        <f>'Model P&amp;L'!CF9</f>
        <v>45260</v>
      </c>
      <c r="BW8" s="457">
        <f>'Model P&amp;L'!CG9</f>
        <v>45291</v>
      </c>
      <c r="BX8" s="298"/>
      <c r="BY8" s="457" t="str">
        <f>D7</f>
        <v>FY2018</v>
      </c>
      <c r="BZ8" s="457" t="str">
        <f>P7</f>
        <v>FY2019</v>
      </c>
      <c r="CA8" s="457" t="str">
        <f>AN7</f>
        <v>FY2021</v>
      </c>
      <c r="CB8" s="457" t="str">
        <f>AZ7</f>
        <v>FY2022</v>
      </c>
      <c r="CC8" s="457" t="str">
        <f>BL7</f>
        <v>FY2023</v>
      </c>
    </row>
    <row r="9" spans="2:101" s="301" customFormat="1" ht="6" customHeight="1" x14ac:dyDescent="0.3">
      <c r="B9" s="309"/>
      <c r="C9" s="309"/>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160"/>
      <c r="BH9" s="298"/>
      <c r="BI9" s="298"/>
      <c r="BJ9" s="298"/>
      <c r="BK9" s="298"/>
      <c r="BL9" s="42"/>
      <c r="BM9" s="42"/>
      <c r="BN9" s="42"/>
      <c r="BO9" s="42"/>
      <c r="BP9" s="42"/>
      <c r="BQ9" s="42"/>
      <c r="BR9" s="42"/>
      <c r="BS9" s="160"/>
      <c r="BT9" s="298"/>
      <c r="BU9" s="298"/>
      <c r="BV9" s="298"/>
      <c r="BW9" s="298"/>
      <c r="BX9" s="298"/>
    </row>
    <row r="10" spans="2:101" x14ac:dyDescent="0.3">
      <c r="CE10" s="301"/>
      <c r="CF10" s="301"/>
      <c r="CG10" s="301"/>
      <c r="CH10" s="301"/>
      <c r="CI10" s="301"/>
      <c r="CJ10" s="301"/>
      <c r="CK10" s="301"/>
      <c r="CL10" s="301"/>
      <c r="CM10" s="301"/>
      <c r="CN10" s="301"/>
      <c r="CO10" s="301"/>
      <c r="CP10" s="301"/>
      <c r="CQ10" s="301"/>
      <c r="CR10" s="301"/>
      <c r="CS10" s="301"/>
      <c r="CT10" s="301"/>
      <c r="CU10" s="301"/>
      <c r="CV10" s="301"/>
      <c r="CW10" s="301"/>
    </row>
    <row r="11" spans="2:101" ht="13.5" thickBot="1" x14ac:dyDescent="0.35">
      <c r="B11" s="458" t="s">
        <v>290</v>
      </c>
      <c r="C11" s="458"/>
      <c r="D11" s="458"/>
      <c r="E11" s="458"/>
      <c r="F11" s="458"/>
      <c r="G11" s="458"/>
      <c r="H11" s="458"/>
      <c r="I11" s="458"/>
      <c r="J11" s="458"/>
      <c r="K11" s="458"/>
      <c r="L11" s="458"/>
      <c r="M11" s="458"/>
      <c r="N11" s="458"/>
      <c r="O11" s="458"/>
      <c r="P11" s="458"/>
      <c r="Q11" s="458"/>
      <c r="R11" s="458"/>
      <c r="S11" s="458"/>
      <c r="T11" s="458"/>
      <c r="U11" s="458"/>
      <c r="V11" s="458"/>
      <c r="W11" s="458"/>
      <c r="X11" s="458"/>
      <c r="Y11" s="458"/>
      <c r="Z11" s="458"/>
      <c r="AA11" s="458"/>
      <c r="AB11" s="458"/>
      <c r="AC11" s="458"/>
      <c r="AD11" s="458"/>
      <c r="AE11" s="458"/>
      <c r="AF11" s="458"/>
      <c r="AG11" s="458"/>
      <c r="AH11" s="458"/>
      <c r="AI11" s="458"/>
      <c r="AJ11" s="458"/>
      <c r="AK11" s="458"/>
      <c r="AL11" s="458"/>
      <c r="AM11" s="458"/>
      <c r="AN11" s="458"/>
      <c r="AO11" s="458"/>
      <c r="AP11" s="458"/>
      <c r="AQ11" s="458"/>
      <c r="AR11" s="458"/>
      <c r="AS11" s="458"/>
      <c r="AT11" s="458"/>
      <c r="AU11" s="458"/>
      <c r="AV11" s="458"/>
      <c r="AW11" s="458"/>
      <c r="AX11" s="458"/>
      <c r="AY11" s="458"/>
      <c r="AZ11" s="458"/>
      <c r="BA11" s="458"/>
      <c r="BB11" s="458"/>
      <c r="BC11" s="458"/>
      <c r="BD11" s="458"/>
      <c r="BE11" s="458"/>
      <c r="BF11" s="458"/>
      <c r="BG11" s="458"/>
      <c r="BH11" s="458"/>
      <c r="BI11" s="458"/>
      <c r="BJ11" s="458"/>
      <c r="BK11" s="458"/>
      <c r="BL11" s="458"/>
      <c r="BM11" s="458"/>
      <c r="BN11" s="458"/>
      <c r="BO11" s="458"/>
      <c r="BP11" s="458"/>
      <c r="BQ11" s="458"/>
      <c r="BR11" s="458"/>
      <c r="BS11" s="458"/>
      <c r="BT11" s="458"/>
      <c r="BU11" s="458"/>
      <c r="BV11" s="458"/>
      <c r="BW11" s="458"/>
      <c r="CE11" s="301"/>
      <c r="CF11" s="301"/>
      <c r="CG11" s="301"/>
      <c r="CH11" s="301"/>
      <c r="CI11" s="301"/>
      <c r="CJ11" s="301"/>
      <c r="CK11" s="301"/>
      <c r="CL11" s="301"/>
      <c r="CM11" s="301"/>
      <c r="CN11" s="301"/>
      <c r="CO11" s="301"/>
      <c r="CP11" s="301"/>
      <c r="CQ11" s="301"/>
      <c r="CR11" s="301"/>
      <c r="CS11" s="301"/>
      <c r="CT11" s="301"/>
      <c r="CU11" s="301"/>
      <c r="CV11" s="301"/>
      <c r="CW11" s="301"/>
    </row>
    <row r="12" spans="2:101" x14ac:dyDescent="0.3">
      <c r="C12" s="311"/>
      <c r="CE12" s="301"/>
      <c r="CF12" s="301"/>
      <c r="CG12" s="301"/>
      <c r="CH12" s="301"/>
      <c r="CI12" s="301"/>
      <c r="CJ12" s="301"/>
      <c r="CK12" s="301"/>
      <c r="CL12" s="301"/>
      <c r="CM12" s="301"/>
      <c r="CN12" s="301"/>
      <c r="CO12" s="301"/>
      <c r="CP12" s="301"/>
      <c r="CQ12" s="301"/>
      <c r="CR12" s="301"/>
      <c r="CS12" s="301"/>
      <c r="CT12" s="301"/>
      <c r="CU12" s="301"/>
      <c r="CV12" s="301"/>
      <c r="CW12" s="301"/>
    </row>
    <row r="13" spans="2:101" x14ac:dyDescent="0.3">
      <c r="B13" s="311" t="s">
        <v>4</v>
      </c>
      <c r="C13" s="311"/>
      <c r="D13" s="85">
        <f>'Model P&amp;L'!N11</f>
        <v>93073.200000000012</v>
      </c>
      <c r="E13" s="85">
        <f>'Model P&amp;L'!O11</f>
        <v>84627.98</v>
      </c>
      <c r="F13" s="85">
        <f>'Model P&amp;L'!P11</f>
        <v>112573.39</v>
      </c>
      <c r="G13" s="85">
        <f>'Model P&amp;L'!Q11</f>
        <v>120693.93</v>
      </c>
      <c r="H13" s="85">
        <f>'Model P&amp;L'!R11</f>
        <v>118312.57</v>
      </c>
      <c r="I13" s="85">
        <f>'Model P&amp;L'!S11</f>
        <v>103374.86</v>
      </c>
      <c r="J13" s="85">
        <f>'Model P&amp;L'!T11</f>
        <v>127830.38</v>
      </c>
      <c r="K13" s="85">
        <f>'Model P&amp;L'!U11</f>
        <v>133648.25</v>
      </c>
      <c r="L13" s="85">
        <f>'Model P&amp;L'!V11</f>
        <v>130540.52000000002</v>
      </c>
      <c r="M13" s="85">
        <f>'Model P&amp;L'!W11</f>
        <v>169682.23</v>
      </c>
      <c r="N13" s="85">
        <f>'Model P&amp;L'!X11</f>
        <v>126412.68</v>
      </c>
      <c r="O13" s="85">
        <f>'Model P&amp;L'!Y11</f>
        <v>127934.14000000001</v>
      </c>
      <c r="P13" s="85">
        <f>'Model P&amp;L'!Z11</f>
        <v>170501.81</v>
      </c>
      <c r="Q13" s="85">
        <f>'Model P&amp;L'!AA11</f>
        <v>163345.76999999999</v>
      </c>
      <c r="R13" s="85">
        <f>'Model P&amp;L'!AB11</f>
        <v>177252.04</v>
      </c>
      <c r="S13" s="85">
        <f>'Model P&amp;L'!AC11</f>
        <v>156298.97</v>
      </c>
      <c r="T13" s="85">
        <f>'Model P&amp;L'!AD11</f>
        <v>201712.97</v>
      </c>
      <c r="U13" s="85">
        <f>'Model P&amp;L'!AE11</f>
        <v>168116.96000000002</v>
      </c>
      <c r="V13" s="85">
        <f>'Model P&amp;L'!AF11</f>
        <v>210907.33</v>
      </c>
      <c r="W13" s="85">
        <f>'Model P&amp;L'!AG11</f>
        <v>190304.16</v>
      </c>
      <c r="X13" s="85">
        <f>'Model P&amp;L'!AH11</f>
        <v>204720.80000000002</v>
      </c>
      <c r="Y13" s="85">
        <f>'Model P&amp;L'!AI11</f>
        <v>276150.26999999996</v>
      </c>
      <c r="Z13" s="85">
        <f>'Model P&amp;L'!AJ11</f>
        <v>215454.6</v>
      </c>
      <c r="AA13" s="85">
        <f>'Model P&amp;L'!AK11</f>
        <v>254520.78000000003</v>
      </c>
      <c r="AB13" s="85">
        <f>'Model P&amp;L'!AL11</f>
        <v>297714.78999999998</v>
      </c>
      <c r="AC13" s="88">
        <f t="shared" ref="AC13" si="10">AC146</f>
        <v>348552.19116666663</v>
      </c>
      <c r="AD13" s="88">
        <f t="shared" ref="AD13:BK13" si="11">AD146</f>
        <v>366552.03983333334</v>
      </c>
      <c r="AE13" s="88">
        <f t="shared" si="11"/>
        <v>353762.59366666665</v>
      </c>
      <c r="AF13" s="88">
        <f t="shared" si="11"/>
        <v>399131.24616666662</v>
      </c>
      <c r="AG13" s="88">
        <f t="shared" si="11"/>
        <v>363661.05683333334</v>
      </c>
      <c r="AH13" s="88">
        <f t="shared" si="11"/>
        <v>395918.95799999998</v>
      </c>
      <c r="AI13" s="88">
        <f t="shared" si="11"/>
        <v>381859.29850000003</v>
      </c>
      <c r="AJ13" s="88">
        <f t="shared" si="11"/>
        <v>400520.38750000007</v>
      </c>
      <c r="AK13" s="88">
        <f t="shared" si="11"/>
        <v>467183.18283333333</v>
      </c>
      <c r="AL13" s="88">
        <f t="shared" si="11"/>
        <v>428204.34083333338</v>
      </c>
      <c r="AM13" s="88">
        <f t="shared" si="11"/>
        <v>480565.41883333342</v>
      </c>
      <c r="AN13" s="88">
        <f t="shared" si="11"/>
        <v>520809.84566666663</v>
      </c>
      <c r="AO13" s="88">
        <f t="shared" si="11"/>
        <v>563951.65415833332</v>
      </c>
      <c r="AP13" s="88">
        <f t="shared" si="11"/>
        <v>584199.44219166669</v>
      </c>
      <c r="AQ13" s="88">
        <f t="shared" si="11"/>
        <v>578276.32961666677</v>
      </c>
      <c r="AR13" s="88">
        <f t="shared" si="11"/>
        <v>623024.58007499995</v>
      </c>
      <c r="AS13" s="88">
        <f t="shared" si="11"/>
        <v>596585.85664166661</v>
      </c>
      <c r="AT13" s="88">
        <f t="shared" si="11"/>
        <v>628087.10388333327</v>
      </c>
      <c r="AU13" s="88">
        <f t="shared" si="11"/>
        <v>623805.66414166684</v>
      </c>
      <c r="AV13" s="88">
        <f t="shared" si="11"/>
        <v>647089.46479166672</v>
      </c>
      <c r="AW13" s="88">
        <f t="shared" si="11"/>
        <v>710432.52832500008</v>
      </c>
      <c r="AX13" s="88">
        <f t="shared" si="11"/>
        <v>686206.76262499997</v>
      </c>
      <c r="AY13" s="88">
        <f t="shared" si="11"/>
        <v>738135.55392500001</v>
      </c>
      <c r="AZ13" s="88">
        <f t="shared" si="11"/>
        <v>777291.23340000003</v>
      </c>
      <c r="BA13" s="88">
        <f t="shared" si="11"/>
        <v>818909.68728458323</v>
      </c>
      <c r="BB13" s="88">
        <f t="shared" si="11"/>
        <v>841068.22377958335</v>
      </c>
      <c r="BC13" s="88">
        <f t="shared" si="11"/>
        <v>840981.49475750001</v>
      </c>
      <c r="BD13" s="88">
        <f t="shared" si="11"/>
        <v>883965.42431374989</v>
      </c>
      <c r="BE13" s="88">
        <f t="shared" si="11"/>
        <v>863966.46772874997</v>
      </c>
      <c r="BF13" s="88">
        <f t="shared" si="11"/>
        <v>893216.48621749994</v>
      </c>
      <c r="BG13" s="88">
        <f t="shared" si="11"/>
        <v>894525.17910375015</v>
      </c>
      <c r="BH13" s="88">
        <f t="shared" si="11"/>
        <v>919264.32632291666</v>
      </c>
      <c r="BI13" s="88">
        <f t="shared" si="11"/>
        <v>978053.84699291666</v>
      </c>
      <c r="BJ13" s="88">
        <f t="shared" si="11"/>
        <v>964883.82114791661</v>
      </c>
      <c r="BK13" s="88">
        <f t="shared" si="11"/>
        <v>1016445.1687529166</v>
      </c>
      <c r="BL13" s="88">
        <f t="shared" ref="BL13:BW13" si="12">BL146</f>
        <v>1054675.4129733334</v>
      </c>
      <c r="BM13" s="88">
        <f t="shared" si="12"/>
        <v>1094999.0154418957</v>
      </c>
      <c r="BN13" s="88">
        <f t="shared" si="12"/>
        <v>1118781.6881293126</v>
      </c>
      <c r="BO13" s="88">
        <f t="shared" si="12"/>
        <v>1123655.8851272082</v>
      </c>
      <c r="BP13" s="88">
        <f t="shared" si="12"/>
        <v>1163903.1627500209</v>
      </c>
      <c r="BQ13" s="88">
        <f t="shared" si="12"/>
        <v>1148141.0288194376</v>
      </c>
      <c r="BR13" s="88">
        <f t="shared" si="12"/>
        <v>1173869.4299515416</v>
      </c>
      <c r="BS13" s="88">
        <f t="shared" si="12"/>
        <v>1175971.4022381876</v>
      </c>
      <c r="BT13" s="88">
        <f t="shared" si="12"/>
        <v>1196999.6773744791</v>
      </c>
      <c r="BU13" s="88">
        <f t="shared" si="12"/>
        <v>1246970.7699439791</v>
      </c>
      <c r="BV13" s="88">
        <f t="shared" si="12"/>
        <v>1235776.2479757289</v>
      </c>
      <c r="BW13" s="88">
        <f t="shared" si="12"/>
        <v>1279603.3934399791</v>
      </c>
      <c r="BY13" s="312">
        <f t="shared" ref="BY13:CC14" si="13">SUMIF($C$5:$BX$5,BY$8,$C13:$BX13)</f>
        <v>1448704.13</v>
      </c>
      <c r="BZ13" s="312">
        <f t="shared" si="13"/>
        <v>2389286.46</v>
      </c>
      <c r="CA13" s="312">
        <f t="shared" si="13"/>
        <v>7500604.7860416677</v>
      </c>
      <c r="CB13" s="312">
        <f t="shared" si="13"/>
        <v>10692571.359802082</v>
      </c>
      <c r="CC13" s="312">
        <f t="shared" si="13"/>
        <v>14013347.114165103</v>
      </c>
      <c r="CE13" s="301"/>
      <c r="CF13" s="301"/>
      <c r="CG13" s="301"/>
      <c r="CH13" s="301"/>
      <c r="CI13" s="301"/>
      <c r="CJ13" s="301"/>
      <c r="CK13" s="301"/>
      <c r="CL13" s="301"/>
      <c r="CM13" s="301"/>
      <c r="CN13" s="301"/>
      <c r="CO13" s="301"/>
      <c r="CP13" s="301"/>
      <c r="CQ13" s="301"/>
      <c r="CR13" s="301"/>
      <c r="CS13" s="301"/>
      <c r="CT13" s="301"/>
      <c r="CU13" s="301"/>
      <c r="CV13" s="301"/>
      <c r="CW13" s="301"/>
    </row>
    <row r="14" spans="2:101" x14ac:dyDescent="0.3">
      <c r="B14" s="311" t="s">
        <v>5</v>
      </c>
      <c r="C14" s="313">
        <v>0.1</v>
      </c>
      <c r="D14" s="85">
        <f>'Model P&amp;L'!N12</f>
        <v>0</v>
      </c>
      <c r="E14" s="85">
        <f>'Model P&amp;L'!O12</f>
        <v>1990</v>
      </c>
      <c r="F14" s="85">
        <f>'Model P&amp;L'!P12</f>
        <v>0</v>
      </c>
      <c r="G14" s="85">
        <f>'Model P&amp;L'!Q12</f>
        <v>2002</v>
      </c>
      <c r="H14" s="85">
        <f>'Model P&amp;L'!R12</f>
        <v>2500</v>
      </c>
      <c r="I14" s="85">
        <f>'Model P&amp;L'!S12</f>
        <v>13525</v>
      </c>
      <c r="J14" s="85">
        <f>'Model P&amp;L'!T12</f>
        <v>0</v>
      </c>
      <c r="K14" s="85">
        <f>'Model P&amp;L'!U12</f>
        <v>2250</v>
      </c>
      <c r="L14" s="85">
        <f>'Model P&amp;L'!V12</f>
        <v>3000</v>
      </c>
      <c r="M14" s="85">
        <f>'Model P&amp;L'!W12</f>
        <v>4399</v>
      </c>
      <c r="N14" s="85">
        <f>'Model P&amp;L'!X12</f>
        <v>8473</v>
      </c>
      <c r="O14" s="85">
        <f>'Model P&amp;L'!Y12</f>
        <v>2250</v>
      </c>
      <c r="P14" s="85">
        <f>'Model P&amp;L'!Z12</f>
        <v>8600</v>
      </c>
      <c r="Q14" s="85">
        <f>'Model P&amp;L'!AA12</f>
        <v>2300</v>
      </c>
      <c r="R14" s="85">
        <f>'Model P&amp;L'!AB12</f>
        <v>8600</v>
      </c>
      <c r="S14" s="85">
        <f>'Model P&amp;L'!AC12</f>
        <v>4300</v>
      </c>
      <c r="T14" s="85">
        <f>'Model P&amp;L'!AD12</f>
        <v>2748</v>
      </c>
      <c r="U14" s="85">
        <f>'Model P&amp;L'!AE12</f>
        <v>8150</v>
      </c>
      <c r="V14" s="85">
        <f>'Model P&amp;L'!AF12</f>
        <v>15950</v>
      </c>
      <c r="W14" s="85">
        <f>'Model P&amp;L'!AG12</f>
        <v>0</v>
      </c>
      <c r="X14" s="85">
        <f>'Model P&amp;L'!AH12</f>
        <v>5599</v>
      </c>
      <c r="Y14" s="85">
        <f>'Model P&amp;L'!AI12</f>
        <v>11089</v>
      </c>
      <c r="Z14" s="85">
        <f>'Model P&amp;L'!AJ12</f>
        <v>1500</v>
      </c>
      <c r="AA14" s="85">
        <f>'Model P&amp;L'!AK12</f>
        <v>9248</v>
      </c>
      <c r="AB14" s="85">
        <f>'Model P&amp;L'!AL12</f>
        <v>41493</v>
      </c>
      <c r="AC14" s="88">
        <f t="shared" ref="AC14" si="14">AC13*$C$14</f>
        <v>34855.219116666667</v>
      </c>
      <c r="AD14" s="88">
        <f t="shared" ref="AD14:BW14" si="15">AD13*$C$14</f>
        <v>36655.203983333333</v>
      </c>
      <c r="AE14" s="88">
        <f t="shared" si="15"/>
        <v>35376.259366666665</v>
      </c>
      <c r="AF14" s="88">
        <f t="shared" si="15"/>
        <v>39913.124616666668</v>
      </c>
      <c r="AG14" s="88">
        <f t="shared" si="15"/>
        <v>36366.105683333335</v>
      </c>
      <c r="AH14" s="88">
        <f t="shared" si="15"/>
        <v>39591.895799999998</v>
      </c>
      <c r="AI14" s="88">
        <f t="shared" si="15"/>
        <v>38185.929850000008</v>
      </c>
      <c r="AJ14" s="88">
        <f t="shared" si="15"/>
        <v>40052.038750000007</v>
      </c>
      <c r="AK14" s="88">
        <f t="shared" si="15"/>
        <v>46718.318283333334</v>
      </c>
      <c r="AL14" s="88">
        <f t="shared" si="15"/>
        <v>42820.434083333341</v>
      </c>
      <c r="AM14" s="88">
        <f t="shared" si="15"/>
        <v>48056.541883333346</v>
      </c>
      <c r="AN14" s="88">
        <f t="shared" si="15"/>
        <v>52080.984566666666</v>
      </c>
      <c r="AO14" s="88">
        <f t="shared" si="15"/>
        <v>56395.165415833333</v>
      </c>
      <c r="AP14" s="88">
        <f t="shared" si="15"/>
        <v>58419.944219166675</v>
      </c>
      <c r="AQ14" s="88">
        <f t="shared" si="15"/>
        <v>57827.632961666677</v>
      </c>
      <c r="AR14" s="88">
        <f t="shared" si="15"/>
        <v>62302.458007499998</v>
      </c>
      <c r="AS14" s="88">
        <f t="shared" si="15"/>
        <v>59658.585664166661</v>
      </c>
      <c r="AT14" s="88">
        <f t="shared" si="15"/>
        <v>62808.710388333333</v>
      </c>
      <c r="AU14" s="88">
        <f t="shared" si="15"/>
        <v>62380.566414166686</v>
      </c>
      <c r="AV14" s="88">
        <f t="shared" si="15"/>
        <v>64708.946479166676</v>
      </c>
      <c r="AW14" s="88">
        <f t="shared" si="15"/>
        <v>71043.252832500017</v>
      </c>
      <c r="AX14" s="88">
        <f t="shared" si="15"/>
        <v>68620.676262499997</v>
      </c>
      <c r="AY14" s="88">
        <f t="shared" si="15"/>
        <v>73813.555392499999</v>
      </c>
      <c r="AZ14" s="88">
        <f t="shared" si="15"/>
        <v>77729.123340000006</v>
      </c>
      <c r="BA14" s="88">
        <f t="shared" si="15"/>
        <v>81890.968728458334</v>
      </c>
      <c r="BB14" s="88">
        <f t="shared" si="15"/>
        <v>84106.822377958335</v>
      </c>
      <c r="BC14" s="88">
        <f t="shared" si="15"/>
        <v>84098.149475750004</v>
      </c>
      <c r="BD14" s="88">
        <f t="shared" si="15"/>
        <v>88396.542431374997</v>
      </c>
      <c r="BE14" s="88">
        <f t="shared" si="15"/>
        <v>86396.646772874999</v>
      </c>
      <c r="BF14" s="88">
        <f t="shared" si="15"/>
        <v>89321.648621750006</v>
      </c>
      <c r="BG14" s="88">
        <f t="shared" si="15"/>
        <v>89452.517910375027</v>
      </c>
      <c r="BH14" s="88">
        <f t="shared" si="15"/>
        <v>91926.432632291675</v>
      </c>
      <c r="BI14" s="88">
        <f t="shared" si="15"/>
        <v>97805.384699291666</v>
      </c>
      <c r="BJ14" s="88">
        <f t="shared" si="15"/>
        <v>96488.382114791661</v>
      </c>
      <c r="BK14" s="88">
        <f t="shared" si="15"/>
        <v>101644.51687529167</v>
      </c>
      <c r="BL14" s="88">
        <f t="shared" si="15"/>
        <v>105467.54129733334</v>
      </c>
      <c r="BM14" s="88">
        <f t="shared" si="15"/>
        <v>109499.90154418958</v>
      </c>
      <c r="BN14" s="88">
        <f t="shared" si="15"/>
        <v>111878.16881293127</v>
      </c>
      <c r="BO14" s="88">
        <f t="shared" si="15"/>
        <v>112365.58851272083</v>
      </c>
      <c r="BP14" s="88">
        <f t="shared" si="15"/>
        <v>116390.31627500209</v>
      </c>
      <c r="BQ14" s="88">
        <f t="shared" si="15"/>
        <v>114814.10288194376</v>
      </c>
      <c r="BR14" s="88">
        <f t="shared" si="15"/>
        <v>117386.94299515417</v>
      </c>
      <c r="BS14" s="88">
        <f t="shared" si="15"/>
        <v>117597.14022381877</v>
      </c>
      <c r="BT14" s="88">
        <f t="shared" si="15"/>
        <v>119699.96773744792</v>
      </c>
      <c r="BU14" s="88">
        <f t="shared" si="15"/>
        <v>124697.07699439791</v>
      </c>
      <c r="BV14" s="88">
        <f t="shared" si="15"/>
        <v>123577.62479757291</v>
      </c>
      <c r="BW14" s="88">
        <f t="shared" si="15"/>
        <v>127960.33934399791</v>
      </c>
      <c r="BY14" s="314">
        <f t="shared" si="13"/>
        <v>40389</v>
      </c>
      <c r="BZ14" s="314">
        <f t="shared" si="13"/>
        <v>78084</v>
      </c>
      <c r="CA14" s="314">
        <f t="shared" si="13"/>
        <v>750060.47860416677</v>
      </c>
      <c r="CB14" s="314">
        <f t="shared" si="13"/>
        <v>1069257.1359802084</v>
      </c>
      <c r="CC14" s="314">
        <f t="shared" si="13"/>
        <v>1401334.7114165104</v>
      </c>
      <c r="CE14" s="301"/>
      <c r="CF14" s="301"/>
      <c r="CG14" s="301"/>
      <c r="CH14" s="301"/>
      <c r="CI14" s="301"/>
      <c r="CJ14" s="301"/>
      <c r="CK14" s="301"/>
      <c r="CL14" s="301"/>
      <c r="CM14" s="301"/>
      <c r="CN14" s="301"/>
      <c r="CO14" s="301"/>
      <c r="CP14" s="301"/>
      <c r="CQ14" s="301"/>
      <c r="CR14" s="301"/>
      <c r="CS14" s="301"/>
      <c r="CT14" s="301"/>
      <c r="CU14" s="301"/>
      <c r="CV14" s="301"/>
      <c r="CW14" s="301"/>
    </row>
    <row r="15" spans="2:101" x14ac:dyDescent="0.3">
      <c r="B15" s="311"/>
      <c r="C15" s="310" t="s">
        <v>354</v>
      </c>
      <c r="D15" s="317"/>
      <c r="E15" s="317"/>
      <c r="F15" s="317"/>
      <c r="G15" s="317"/>
      <c r="H15" s="317"/>
      <c r="I15" s="317"/>
      <c r="J15" s="317"/>
      <c r="K15" s="317"/>
      <c r="L15" s="317"/>
      <c r="M15" s="317"/>
      <c r="N15" s="317"/>
      <c r="O15" s="317"/>
      <c r="P15" s="318"/>
      <c r="Q15" s="318"/>
      <c r="R15" s="318"/>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Y15" s="312"/>
      <c r="BZ15" s="312"/>
      <c r="CA15" s="312"/>
      <c r="CB15" s="312"/>
      <c r="CC15" s="312"/>
      <c r="CE15" s="301"/>
      <c r="CF15" s="301"/>
      <c r="CG15" s="301"/>
      <c r="CH15" s="301"/>
      <c r="CI15" s="301"/>
      <c r="CJ15" s="301"/>
      <c r="CK15" s="301"/>
      <c r="CL15" s="301"/>
      <c r="CM15" s="301"/>
      <c r="CN15" s="301"/>
      <c r="CO15" s="301"/>
      <c r="CP15" s="301"/>
      <c r="CQ15" s="301"/>
      <c r="CR15" s="301"/>
      <c r="CS15" s="301"/>
      <c r="CT15" s="301"/>
      <c r="CU15" s="301"/>
      <c r="CV15" s="301"/>
      <c r="CW15" s="301"/>
    </row>
    <row r="16" spans="2:101" x14ac:dyDescent="0.3">
      <c r="B16" s="320" t="s">
        <v>6</v>
      </c>
      <c r="C16" s="321"/>
      <c r="D16" s="321">
        <f t="shared" ref="D16:AI16" si="16">SUM(D13:D14)</f>
        <v>93073.200000000012</v>
      </c>
      <c r="E16" s="321">
        <f t="shared" si="16"/>
        <v>86617.98</v>
      </c>
      <c r="F16" s="321">
        <f t="shared" si="16"/>
        <v>112573.39</v>
      </c>
      <c r="G16" s="321">
        <f t="shared" si="16"/>
        <v>122695.93</v>
      </c>
      <c r="H16" s="321">
        <f t="shared" si="16"/>
        <v>120812.57</v>
      </c>
      <c r="I16" s="321">
        <f t="shared" si="16"/>
        <v>116899.86</v>
      </c>
      <c r="J16" s="321">
        <f t="shared" si="16"/>
        <v>127830.38</v>
      </c>
      <c r="K16" s="321">
        <f t="shared" si="16"/>
        <v>135898.25</v>
      </c>
      <c r="L16" s="321">
        <f t="shared" si="16"/>
        <v>133540.52000000002</v>
      </c>
      <c r="M16" s="321">
        <f t="shared" si="16"/>
        <v>174081.23</v>
      </c>
      <c r="N16" s="321">
        <f t="shared" si="16"/>
        <v>134885.68</v>
      </c>
      <c r="O16" s="321">
        <f t="shared" si="16"/>
        <v>130184.14000000001</v>
      </c>
      <c r="P16" s="321">
        <f t="shared" si="16"/>
        <v>179101.81</v>
      </c>
      <c r="Q16" s="321">
        <f t="shared" si="16"/>
        <v>165645.76999999999</v>
      </c>
      <c r="R16" s="321">
        <f t="shared" si="16"/>
        <v>185852.04</v>
      </c>
      <c r="S16" s="321">
        <f t="shared" si="16"/>
        <v>160598.97</v>
      </c>
      <c r="T16" s="321">
        <f t="shared" si="16"/>
        <v>204460.97</v>
      </c>
      <c r="U16" s="321">
        <f t="shared" si="16"/>
        <v>176266.96000000002</v>
      </c>
      <c r="V16" s="321">
        <f t="shared" si="16"/>
        <v>226857.33</v>
      </c>
      <c r="W16" s="321">
        <f t="shared" si="16"/>
        <v>190304.16</v>
      </c>
      <c r="X16" s="321">
        <f t="shared" ref="X16:Z16" si="17">SUM(X13:X14)</f>
        <v>210319.80000000002</v>
      </c>
      <c r="Y16" s="321">
        <f t="shared" si="17"/>
        <v>287239.26999999996</v>
      </c>
      <c r="Z16" s="321">
        <f t="shared" si="17"/>
        <v>216954.6</v>
      </c>
      <c r="AA16" s="321">
        <f t="shared" ref="AA16:AB16" si="18">SUM(AA13:AA14)</f>
        <v>263768.78000000003</v>
      </c>
      <c r="AB16" s="321">
        <f t="shared" si="18"/>
        <v>339207.79</v>
      </c>
      <c r="AC16" s="321">
        <f t="shared" ref="AC16" si="19">SUM(AC13:AC14)</f>
        <v>383407.41028333327</v>
      </c>
      <c r="AD16" s="321">
        <f t="shared" si="16"/>
        <v>403207.24381666665</v>
      </c>
      <c r="AE16" s="321">
        <f t="shared" si="16"/>
        <v>389138.85303333332</v>
      </c>
      <c r="AF16" s="321">
        <f t="shared" si="16"/>
        <v>439044.37078333332</v>
      </c>
      <c r="AG16" s="321">
        <f t="shared" si="16"/>
        <v>400027.16251666669</v>
      </c>
      <c r="AH16" s="321">
        <f t="shared" si="16"/>
        <v>435510.85379999998</v>
      </c>
      <c r="AI16" s="321">
        <f t="shared" si="16"/>
        <v>420045.22835000005</v>
      </c>
      <c r="AJ16" s="321">
        <f t="shared" ref="AJ16:BO16" si="20">SUM(AJ13:AJ14)</f>
        <v>440572.42625000008</v>
      </c>
      <c r="AK16" s="321">
        <f t="shared" si="20"/>
        <v>513901.50111666665</v>
      </c>
      <c r="AL16" s="321">
        <f t="shared" si="20"/>
        <v>471024.77491666673</v>
      </c>
      <c r="AM16" s="321">
        <f t="shared" si="20"/>
        <v>528621.96071666677</v>
      </c>
      <c r="AN16" s="321">
        <f t="shared" si="20"/>
        <v>572890.83023333328</v>
      </c>
      <c r="AO16" s="321">
        <f t="shared" si="20"/>
        <v>620346.81957416667</v>
      </c>
      <c r="AP16" s="321">
        <f t="shared" si="20"/>
        <v>642619.38641083334</v>
      </c>
      <c r="AQ16" s="321">
        <f t="shared" si="20"/>
        <v>636103.96257833345</v>
      </c>
      <c r="AR16" s="321">
        <f t="shared" si="20"/>
        <v>685327.03808249999</v>
      </c>
      <c r="AS16" s="321">
        <f t="shared" si="20"/>
        <v>656244.44230583333</v>
      </c>
      <c r="AT16" s="321">
        <f t="shared" si="20"/>
        <v>690895.81427166658</v>
      </c>
      <c r="AU16" s="321">
        <f t="shared" si="20"/>
        <v>686186.23055583355</v>
      </c>
      <c r="AV16" s="321">
        <f t="shared" si="20"/>
        <v>711798.41127083334</v>
      </c>
      <c r="AW16" s="321">
        <f t="shared" si="20"/>
        <v>781475.78115750011</v>
      </c>
      <c r="AX16" s="321">
        <f t="shared" si="20"/>
        <v>754827.43888749997</v>
      </c>
      <c r="AY16" s="321">
        <f t="shared" si="20"/>
        <v>811949.10931750003</v>
      </c>
      <c r="AZ16" s="321">
        <f t="shared" si="20"/>
        <v>855020.35674000008</v>
      </c>
      <c r="BA16" s="321">
        <f t="shared" si="20"/>
        <v>900800.6560130415</v>
      </c>
      <c r="BB16" s="321">
        <f t="shared" si="20"/>
        <v>925175.04615754168</v>
      </c>
      <c r="BC16" s="321">
        <f t="shared" si="20"/>
        <v>925079.64423325006</v>
      </c>
      <c r="BD16" s="321">
        <f t="shared" si="20"/>
        <v>972361.9667451249</v>
      </c>
      <c r="BE16" s="321">
        <f t="shared" si="20"/>
        <v>950363.11450162495</v>
      </c>
      <c r="BF16" s="321">
        <f t="shared" si="20"/>
        <v>982538.13483925001</v>
      </c>
      <c r="BG16" s="321">
        <f t="shared" si="20"/>
        <v>983977.69701412518</v>
      </c>
      <c r="BH16" s="321">
        <f t="shared" si="20"/>
        <v>1011190.7589552084</v>
      </c>
      <c r="BI16" s="321">
        <f t="shared" si="20"/>
        <v>1075859.2316922084</v>
      </c>
      <c r="BJ16" s="321">
        <f t="shared" si="20"/>
        <v>1061372.2032627081</v>
      </c>
      <c r="BK16" s="321">
        <f t="shared" si="20"/>
        <v>1118089.6856282083</v>
      </c>
      <c r="BL16" s="321">
        <f t="shared" si="20"/>
        <v>1160142.9542706667</v>
      </c>
      <c r="BM16" s="321">
        <f t="shared" si="20"/>
        <v>1204498.9169860852</v>
      </c>
      <c r="BN16" s="321">
        <f t="shared" si="20"/>
        <v>1230659.8569422439</v>
      </c>
      <c r="BO16" s="321">
        <f t="shared" si="20"/>
        <v>1236021.473639929</v>
      </c>
      <c r="BP16" s="321">
        <f t="shared" ref="BP16:BW16" si="21">SUM(BP13:BP14)</f>
        <v>1280293.4790250231</v>
      </c>
      <c r="BQ16" s="321">
        <f t="shared" si="21"/>
        <v>1262955.1317013814</v>
      </c>
      <c r="BR16" s="321">
        <f t="shared" si="21"/>
        <v>1291256.3729466957</v>
      </c>
      <c r="BS16" s="321">
        <f t="shared" si="21"/>
        <v>1293568.5424620064</v>
      </c>
      <c r="BT16" s="321">
        <f t="shared" si="21"/>
        <v>1316699.6451119271</v>
      </c>
      <c r="BU16" s="321">
        <f t="shared" si="21"/>
        <v>1371667.846938377</v>
      </c>
      <c r="BV16" s="321">
        <f t="shared" si="21"/>
        <v>1359353.8727733018</v>
      </c>
      <c r="BW16" s="321">
        <f t="shared" si="21"/>
        <v>1407563.7327839769</v>
      </c>
      <c r="BX16" s="322"/>
      <c r="BY16" s="323">
        <f>SUMIF($C$5:$BX$5,BY$8,$C16:$BX16)</f>
        <v>1489093.13</v>
      </c>
      <c r="BZ16" s="323">
        <f>SUMIF($C$5:$BX$5,BZ$8,$C16:$BX16)</f>
        <v>2467370.46</v>
      </c>
      <c r="CA16" s="323">
        <f>SUMIF($C$5:$BX$5,CA$8,$C16:$BX16)</f>
        <v>8250665.2646458335</v>
      </c>
      <c r="CB16" s="323">
        <f>SUMIF($C$5:$BX$5,CB$8,$C16:$BX16)</f>
        <v>11761828.495782293</v>
      </c>
      <c r="CC16" s="323">
        <f>SUMIF($C$5:$BX$5,CC$8,$C16:$BX16)</f>
        <v>15414681.825581614</v>
      </c>
      <c r="CE16" s="301"/>
      <c r="CF16" s="301"/>
      <c r="CG16" s="301"/>
      <c r="CH16" s="301"/>
      <c r="CI16" s="301"/>
      <c r="CJ16" s="301"/>
      <c r="CK16" s="301"/>
      <c r="CL16" s="301"/>
      <c r="CM16" s="301"/>
      <c r="CN16" s="301"/>
      <c r="CO16" s="301"/>
      <c r="CP16" s="301"/>
      <c r="CQ16" s="301"/>
      <c r="CR16" s="301"/>
      <c r="CS16" s="301"/>
      <c r="CT16" s="301"/>
      <c r="CU16" s="301"/>
      <c r="CV16" s="301"/>
      <c r="CW16" s="301"/>
    </row>
    <row r="17" spans="2:101" x14ac:dyDescent="0.3">
      <c r="B17" s="324" t="s">
        <v>355</v>
      </c>
      <c r="C17" s="325"/>
      <c r="D17" s="325" t="str">
        <f>+IFERROR(D16/C16-1,"na")</f>
        <v>na</v>
      </c>
      <c r="E17" s="325" t="str">
        <f>+IFERROR(E16/#REF!-1,"na")</f>
        <v>na</v>
      </c>
      <c r="F17" s="325" t="str">
        <f>+IFERROR(F16/#REF!-1,"na")</f>
        <v>na</v>
      </c>
      <c r="G17" s="325" t="str">
        <f>+IFERROR(G16/#REF!-1,"na")</f>
        <v>na</v>
      </c>
      <c r="H17" s="325" t="str">
        <f>+IFERROR(H16/#REF!-1,"na")</f>
        <v>na</v>
      </c>
      <c r="I17" s="325" t="str">
        <f>+IFERROR(I16/#REF!-1,"na")</f>
        <v>na</v>
      </c>
      <c r="J17" s="325" t="str">
        <f>+IFERROR(J16/#REF!-1,"na")</f>
        <v>na</v>
      </c>
      <c r="K17" s="325" t="str">
        <f>+IFERROR(K16/#REF!-1,"na")</f>
        <v>na</v>
      </c>
      <c r="L17" s="325" t="str">
        <f>+IFERROR(L16/#REF!-1,"na")</f>
        <v>na</v>
      </c>
      <c r="M17" s="325" t="str">
        <f>+IFERROR(M16/#REF!-1,"na")</f>
        <v>na</v>
      </c>
      <c r="N17" s="325" t="str">
        <f>+IFERROR(N16/#REF!-1,"na")</f>
        <v>na</v>
      </c>
      <c r="O17" s="325" t="str">
        <f>+IFERROR(O16/#REF!-1,"na")</f>
        <v>na</v>
      </c>
      <c r="P17" s="325">
        <f t="shared" ref="P17:BK17" si="22">+IFERROR(P16/D16-1,"na")</f>
        <v>0.92431129476584006</v>
      </c>
      <c r="Q17" s="325">
        <f t="shared" si="22"/>
        <v>0.91237165770894224</v>
      </c>
      <c r="R17" s="325">
        <f t="shared" si="22"/>
        <v>0.65094113271351262</v>
      </c>
      <c r="S17" s="325">
        <f t="shared" si="22"/>
        <v>0.30891847838799547</v>
      </c>
      <c r="T17" s="325">
        <f t="shared" si="22"/>
        <v>0.69238159572302771</v>
      </c>
      <c r="U17" s="325">
        <f t="shared" si="22"/>
        <v>0.50784577500777184</v>
      </c>
      <c r="V17" s="325">
        <f t="shared" si="22"/>
        <v>0.77467461177851438</v>
      </c>
      <c r="W17" s="325">
        <f t="shared" si="22"/>
        <v>0.40034297719065548</v>
      </c>
      <c r="X17" s="325">
        <f t="shared" ref="X17" si="23">+IFERROR(X16/L16-1,"na")</f>
        <v>0.57495118335618267</v>
      </c>
      <c r="Y17" s="325">
        <f t="shared" ref="Y17" si="24">+IFERROR(Y16/M16-1,"na")</f>
        <v>0.65003010376247894</v>
      </c>
      <c r="Z17" s="325">
        <f t="shared" ref="Z17:AB17" si="25">+IFERROR(Z16/N16-1,"na")</f>
        <v>0.60843315613636695</v>
      </c>
      <c r="AA17" s="325">
        <f t="shared" si="25"/>
        <v>1.0261206933502036</v>
      </c>
      <c r="AB17" s="325">
        <f t="shared" si="25"/>
        <v>0.8939383694670644</v>
      </c>
      <c r="AC17" s="325">
        <f t="shared" si="22"/>
        <v>1.3146224034778147</v>
      </c>
      <c r="AD17" s="325">
        <f t="shared" si="22"/>
        <v>1.1695066883132768</v>
      </c>
      <c r="AE17" s="325">
        <f t="shared" si="22"/>
        <v>1.4230470035600682</v>
      </c>
      <c r="AF17" s="325">
        <f t="shared" si="22"/>
        <v>1.1473260680673349</v>
      </c>
      <c r="AG17" s="325">
        <f t="shared" si="22"/>
        <v>1.2694392784482504</v>
      </c>
      <c r="AH17" s="325">
        <f t="shared" si="22"/>
        <v>0.91975658798417492</v>
      </c>
      <c r="AI17" s="325">
        <f t="shared" si="22"/>
        <v>1.2072309315256167</v>
      </c>
      <c r="AJ17" s="325">
        <f t="shared" si="22"/>
        <v>1.0947738931379738</v>
      </c>
      <c r="AK17" s="325">
        <f t="shared" si="22"/>
        <v>0.78910599903929124</v>
      </c>
      <c r="AL17" s="325">
        <f t="shared" si="22"/>
        <v>1.1710753075374605</v>
      </c>
      <c r="AM17" s="325">
        <f t="shared" si="22"/>
        <v>1.0041111791799877</v>
      </c>
      <c r="AN17" s="325">
        <f t="shared" si="22"/>
        <v>0.68890823596160145</v>
      </c>
      <c r="AO17" s="325">
        <f t="shared" si="22"/>
        <v>0.61798338513003226</v>
      </c>
      <c r="AP17" s="325">
        <f t="shared" si="22"/>
        <v>0.59376944800878739</v>
      </c>
      <c r="AQ17" s="325">
        <f t="shared" si="22"/>
        <v>0.63464521113712924</v>
      </c>
      <c r="AR17" s="325">
        <f t="shared" si="22"/>
        <v>0.560951657026725</v>
      </c>
      <c r="AS17" s="325">
        <f t="shared" si="22"/>
        <v>0.64049970551310165</v>
      </c>
      <c r="AT17" s="325">
        <f t="shared" si="22"/>
        <v>0.58640320497947274</v>
      </c>
      <c r="AU17" s="325">
        <f t="shared" si="22"/>
        <v>0.63360082258587913</v>
      </c>
      <c r="AV17" s="325">
        <f t="shared" si="22"/>
        <v>0.61562178852048222</v>
      </c>
      <c r="AW17" s="325">
        <f t="shared" si="22"/>
        <v>0.52067230677360565</v>
      </c>
      <c r="AX17" s="325">
        <f t="shared" si="22"/>
        <v>0.60252173364138506</v>
      </c>
      <c r="AY17" s="325">
        <f t="shared" si="22"/>
        <v>0.53597309543613947</v>
      </c>
      <c r="AZ17" s="325">
        <f t="shared" si="22"/>
        <v>0.49246647287365031</v>
      </c>
      <c r="BA17" s="325">
        <f t="shared" si="22"/>
        <v>0.45209200335933164</v>
      </c>
      <c r="BB17" s="325">
        <f t="shared" si="22"/>
        <v>0.43969364404774991</v>
      </c>
      <c r="BC17" s="325">
        <f t="shared" si="22"/>
        <v>0.45429001964333859</v>
      </c>
      <c r="BD17" s="325">
        <f t="shared" si="22"/>
        <v>0.4188291322428046</v>
      </c>
      <c r="BE17" s="325">
        <f t="shared" si="22"/>
        <v>0.44818462943831205</v>
      </c>
      <c r="BF17" s="325">
        <f t="shared" si="22"/>
        <v>0.42212199660672289</v>
      </c>
      <c r="BG17" s="325">
        <f t="shared" si="22"/>
        <v>0.43398053356021249</v>
      </c>
      <c r="BH17" s="325">
        <f t="shared" si="22"/>
        <v>0.42061395887333441</v>
      </c>
      <c r="BI17" s="325">
        <f t="shared" si="22"/>
        <v>0.37670194986551708</v>
      </c>
      <c r="BJ17" s="325">
        <f t="shared" si="22"/>
        <v>0.40611237560071767</v>
      </c>
      <c r="BK17" s="325">
        <f t="shared" si="22"/>
        <v>0.37704404475305209</v>
      </c>
      <c r="BL17" s="325">
        <f t="shared" ref="BL17" si="26">+IFERROR(BL16/AZ16-1,"na")</f>
        <v>0.35686003862414495</v>
      </c>
      <c r="BM17" s="325">
        <f t="shared" ref="BM17" si="27">+IFERROR(BM16/BA16-1,"na")</f>
        <v>0.33714258415087883</v>
      </c>
      <c r="BN17" s="325">
        <f t="shared" ref="BN17" si="28">+IFERROR(BN16/BB16-1,"na")</f>
        <v>0.33019136438390628</v>
      </c>
      <c r="BO17" s="325">
        <f t="shared" ref="BO17" si="29">+IFERROR(BO16/BC16-1,"na")</f>
        <v>0.33612438814865753</v>
      </c>
      <c r="BP17" s="325">
        <f t="shared" ref="BP17" si="30">+IFERROR(BP16/BD16-1,"na")</f>
        <v>0.31668403620378638</v>
      </c>
      <c r="BQ17" s="325">
        <f t="shared" ref="BQ17" si="31">+IFERROR(BQ16/BE16-1,"na")</f>
        <v>0.32891850749456042</v>
      </c>
      <c r="BR17" s="325">
        <f t="shared" ref="BR17" si="32">+IFERROR(BR16/BF16-1,"na")</f>
        <v>0.31420484066804599</v>
      </c>
      <c r="BS17" s="325">
        <f t="shared" ref="BS17" si="33">+IFERROR(BS16/BG16-1,"na")</f>
        <v>0.31463197426865763</v>
      </c>
      <c r="BT17" s="325">
        <f t="shared" ref="BT17" si="34">+IFERROR(BT16/BH16-1,"na")</f>
        <v>0.30212784625561584</v>
      </c>
      <c r="BU17" s="325">
        <f t="shared" ref="BU17" si="35">+IFERROR(BU16/BI16-1,"na")</f>
        <v>0.2749510405565736</v>
      </c>
      <c r="BV17" s="325">
        <f t="shared" ref="BV17" si="36">+IFERROR(BV16/BJ16-1,"na")</f>
        <v>0.28075134113611044</v>
      </c>
      <c r="BW17" s="325">
        <f t="shared" ref="BW17" si="37">+IFERROR(BW16/BK16-1,"na")</f>
        <v>0.25890056126680494</v>
      </c>
      <c r="BX17" s="322"/>
      <c r="BY17" s="326" t="e">
        <f>(BY16-#REF!)/#REF!</f>
        <v>#REF!</v>
      </c>
      <c r="BZ17" s="326">
        <f t="shared" ref="BZ17:CC17" si="38">(BZ16-BY16)/BY16</f>
        <v>0.65696181809662912</v>
      </c>
      <c r="CA17" s="326">
        <f t="shared" si="38"/>
        <v>2.3439102065953379</v>
      </c>
      <c r="CB17" s="326">
        <f t="shared" si="38"/>
        <v>0.42556122670275115</v>
      </c>
      <c r="CC17" s="326">
        <f t="shared" si="38"/>
        <v>0.31056849120944141</v>
      </c>
      <c r="CE17" s="301"/>
      <c r="CF17" s="301"/>
      <c r="CG17" s="301"/>
      <c r="CH17" s="301"/>
      <c r="CI17" s="301"/>
      <c r="CJ17" s="301"/>
      <c r="CK17" s="301"/>
      <c r="CL17" s="301"/>
      <c r="CM17" s="301"/>
      <c r="CN17" s="301"/>
      <c r="CO17" s="301"/>
      <c r="CP17" s="301"/>
      <c r="CQ17" s="301"/>
      <c r="CR17" s="301"/>
      <c r="CS17" s="301"/>
      <c r="CT17" s="301"/>
      <c r="CU17" s="301"/>
      <c r="CV17" s="301"/>
      <c r="CW17" s="301"/>
    </row>
    <row r="18" spans="2:101" x14ac:dyDescent="0.3">
      <c r="B18" s="327"/>
      <c r="C18" s="328"/>
      <c r="D18" s="328"/>
      <c r="E18" s="328"/>
      <c r="F18" s="328"/>
      <c r="G18" s="328"/>
      <c r="H18" s="328"/>
      <c r="I18" s="328"/>
      <c r="J18" s="328"/>
      <c r="K18" s="328"/>
      <c r="L18" s="328"/>
      <c r="M18" s="328"/>
      <c r="N18" s="328"/>
      <c r="O18" s="328"/>
      <c r="P18" s="328"/>
      <c r="Q18" s="328"/>
      <c r="R18" s="328"/>
      <c r="S18" s="328"/>
      <c r="T18" s="328"/>
      <c r="U18" s="328"/>
      <c r="V18" s="328"/>
      <c r="W18" s="328"/>
      <c r="X18" s="328"/>
      <c r="Y18" s="328"/>
      <c r="Z18" s="328"/>
      <c r="AA18" s="328"/>
      <c r="AB18" s="328"/>
      <c r="AC18" s="328"/>
      <c r="AD18" s="328"/>
      <c r="AE18" s="328"/>
      <c r="AF18" s="328"/>
      <c r="AG18" s="328"/>
      <c r="AH18" s="328"/>
      <c r="AI18" s="328"/>
      <c r="AJ18" s="328"/>
      <c r="AK18" s="328"/>
      <c r="AL18" s="328"/>
      <c r="AM18" s="328"/>
      <c r="AN18" s="328"/>
      <c r="AO18" s="328"/>
      <c r="AP18" s="328"/>
      <c r="AQ18" s="328"/>
      <c r="AR18" s="328"/>
      <c r="AS18" s="328"/>
      <c r="AT18" s="328"/>
      <c r="AU18" s="328"/>
      <c r="AV18" s="328"/>
      <c r="AW18" s="328"/>
      <c r="AX18" s="328"/>
      <c r="AY18" s="328"/>
      <c r="AZ18" s="328"/>
      <c r="BA18" s="328"/>
      <c r="BB18" s="328"/>
      <c r="BC18" s="328"/>
      <c r="BD18" s="328"/>
      <c r="BE18" s="328"/>
      <c r="BF18" s="328"/>
      <c r="BG18" s="328"/>
      <c r="BH18" s="328"/>
      <c r="BI18" s="328"/>
      <c r="BJ18" s="328"/>
      <c r="BK18" s="328"/>
      <c r="BL18" s="328"/>
      <c r="BM18" s="328"/>
      <c r="BN18" s="328"/>
      <c r="BO18" s="328"/>
      <c r="BP18" s="328"/>
      <c r="BQ18" s="328"/>
      <c r="BR18" s="328"/>
      <c r="BS18" s="328"/>
      <c r="BT18" s="328"/>
      <c r="BU18" s="328"/>
      <c r="BV18" s="328"/>
      <c r="BW18" s="328"/>
      <c r="BY18" s="312"/>
      <c r="BZ18" s="312"/>
      <c r="CA18" s="312"/>
      <c r="CB18" s="312"/>
      <c r="CC18" s="312"/>
      <c r="CE18" s="301"/>
      <c r="CF18" s="301"/>
      <c r="CG18" s="301"/>
      <c r="CH18" s="301"/>
      <c r="CI18" s="301"/>
      <c r="CJ18" s="301"/>
      <c r="CK18" s="301"/>
      <c r="CL18" s="301"/>
      <c r="CM18" s="301"/>
      <c r="CN18" s="301"/>
      <c r="CO18" s="301"/>
      <c r="CP18" s="301"/>
      <c r="CQ18" s="301"/>
      <c r="CR18" s="301"/>
      <c r="CS18" s="301"/>
      <c r="CT18" s="301"/>
      <c r="CU18" s="301"/>
      <c r="CV18" s="301"/>
      <c r="CW18" s="301"/>
    </row>
    <row r="19" spans="2:101" ht="13.5" thickBot="1" x14ac:dyDescent="0.35">
      <c r="B19" s="458" t="s">
        <v>356</v>
      </c>
      <c r="C19" s="458"/>
      <c r="D19" s="458"/>
      <c r="E19" s="458"/>
      <c r="F19" s="458"/>
      <c r="G19" s="458"/>
      <c r="H19" s="458"/>
      <c r="I19" s="458"/>
      <c r="J19" s="458"/>
      <c r="K19" s="458"/>
      <c r="L19" s="458"/>
      <c r="M19" s="458"/>
      <c r="N19" s="458"/>
      <c r="O19" s="458"/>
      <c r="P19" s="458"/>
      <c r="Q19" s="458"/>
      <c r="R19" s="458"/>
      <c r="S19" s="458"/>
      <c r="T19" s="458"/>
      <c r="U19" s="458"/>
      <c r="V19" s="458"/>
      <c r="W19" s="458"/>
      <c r="X19" s="458"/>
      <c r="Y19" s="458"/>
      <c r="Z19" s="458"/>
      <c r="AA19" s="458"/>
      <c r="AB19" s="458"/>
      <c r="AC19" s="458"/>
      <c r="AD19" s="458"/>
      <c r="AE19" s="458"/>
      <c r="AF19" s="458"/>
      <c r="AG19" s="458"/>
      <c r="AH19" s="458"/>
      <c r="AI19" s="458"/>
      <c r="AJ19" s="458"/>
      <c r="AK19" s="458"/>
      <c r="AL19" s="458"/>
      <c r="AM19" s="458"/>
      <c r="AN19" s="458"/>
      <c r="AO19" s="458"/>
      <c r="AP19" s="458"/>
      <c r="AQ19" s="458"/>
      <c r="AR19" s="458"/>
      <c r="AS19" s="458"/>
      <c r="AT19" s="458"/>
      <c r="AU19" s="458"/>
      <c r="AV19" s="458"/>
      <c r="AW19" s="458"/>
      <c r="AX19" s="458"/>
      <c r="AY19" s="458"/>
      <c r="AZ19" s="458"/>
      <c r="BA19" s="458"/>
      <c r="BB19" s="458"/>
      <c r="BC19" s="458"/>
      <c r="BD19" s="458"/>
      <c r="BE19" s="458"/>
      <c r="BF19" s="458"/>
      <c r="BG19" s="458"/>
      <c r="BH19" s="458"/>
      <c r="BI19" s="458"/>
      <c r="BJ19" s="458"/>
      <c r="BK19" s="458"/>
      <c r="BL19" s="458"/>
      <c r="BM19" s="458"/>
      <c r="BN19" s="458"/>
      <c r="BO19" s="458"/>
      <c r="BP19" s="458"/>
      <c r="BQ19" s="458"/>
      <c r="BR19" s="458"/>
      <c r="BS19" s="458"/>
      <c r="BT19" s="458"/>
      <c r="BU19" s="458"/>
      <c r="BV19" s="458"/>
      <c r="BW19" s="458"/>
      <c r="CE19" s="301"/>
      <c r="CF19" s="301"/>
      <c r="CG19" s="301"/>
      <c r="CH19" s="301"/>
      <c r="CI19" s="301"/>
      <c r="CJ19" s="301"/>
      <c r="CK19" s="301"/>
      <c r="CL19" s="301"/>
      <c r="CM19" s="301"/>
      <c r="CN19" s="301"/>
      <c r="CO19" s="301"/>
      <c r="CP19" s="301"/>
      <c r="CQ19" s="301"/>
      <c r="CR19" s="301"/>
      <c r="CS19" s="301"/>
      <c r="CT19" s="301"/>
      <c r="CU19" s="301"/>
      <c r="CV19" s="301"/>
      <c r="CW19" s="301"/>
    </row>
    <row r="20" spans="2:101" x14ac:dyDescent="0.3">
      <c r="C20" s="329"/>
      <c r="CE20" s="301"/>
      <c r="CF20" s="301"/>
      <c r="CG20" s="301"/>
      <c r="CH20" s="301"/>
      <c r="CI20" s="301"/>
      <c r="CJ20" s="301"/>
      <c r="CK20" s="301"/>
      <c r="CL20" s="301"/>
      <c r="CM20" s="301"/>
      <c r="CN20" s="301"/>
      <c r="CO20" s="301"/>
      <c r="CP20" s="301"/>
      <c r="CQ20" s="301"/>
      <c r="CR20" s="301"/>
      <c r="CS20" s="301"/>
      <c r="CT20" s="301"/>
      <c r="CU20" s="301"/>
      <c r="CV20" s="301"/>
      <c r="CW20" s="301"/>
    </row>
    <row r="21" spans="2:101" x14ac:dyDescent="0.3">
      <c r="B21" s="311" t="s">
        <v>356</v>
      </c>
      <c r="C21" s="330"/>
      <c r="D21" s="508">
        <f>D13</f>
        <v>93073.200000000012</v>
      </c>
      <c r="E21" s="508">
        <f t="shared" ref="E21:AB21" si="39">E13</f>
        <v>84627.98</v>
      </c>
      <c r="F21" s="508">
        <f t="shared" si="39"/>
        <v>112573.39</v>
      </c>
      <c r="G21" s="508">
        <f t="shared" si="39"/>
        <v>120693.93</v>
      </c>
      <c r="H21" s="508">
        <f t="shared" si="39"/>
        <v>118312.57</v>
      </c>
      <c r="I21" s="508">
        <f t="shared" si="39"/>
        <v>103374.86</v>
      </c>
      <c r="J21" s="508">
        <f t="shared" si="39"/>
        <v>127830.38</v>
      </c>
      <c r="K21" s="508">
        <f t="shared" si="39"/>
        <v>133648.25</v>
      </c>
      <c r="L21" s="508">
        <f t="shared" si="39"/>
        <v>130540.52000000002</v>
      </c>
      <c r="M21" s="508">
        <f t="shared" si="39"/>
        <v>169682.23</v>
      </c>
      <c r="N21" s="508">
        <f t="shared" si="39"/>
        <v>126412.68</v>
      </c>
      <c r="O21" s="508">
        <f t="shared" si="39"/>
        <v>127934.14000000001</v>
      </c>
      <c r="P21" s="508">
        <f t="shared" si="39"/>
        <v>170501.81</v>
      </c>
      <c r="Q21" s="508">
        <f t="shared" si="39"/>
        <v>163345.76999999999</v>
      </c>
      <c r="R21" s="508">
        <f t="shared" si="39"/>
        <v>177252.04</v>
      </c>
      <c r="S21" s="508">
        <f t="shared" si="39"/>
        <v>156298.97</v>
      </c>
      <c r="T21" s="508">
        <f t="shared" si="39"/>
        <v>201712.97</v>
      </c>
      <c r="U21" s="508">
        <f t="shared" si="39"/>
        <v>168116.96000000002</v>
      </c>
      <c r="V21" s="508">
        <f t="shared" si="39"/>
        <v>210907.33</v>
      </c>
      <c r="W21" s="508">
        <f t="shared" si="39"/>
        <v>190304.16</v>
      </c>
      <c r="X21" s="508">
        <f t="shared" si="39"/>
        <v>204720.80000000002</v>
      </c>
      <c r="Y21" s="508">
        <f t="shared" si="39"/>
        <v>276150.26999999996</v>
      </c>
      <c r="Z21" s="508">
        <f t="shared" si="39"/>
        <v>215454.6</v>
      </c>
      <c r="AA21" s="508">
        <f t="shared" si="39"/>
        <v>254520.78000000003</v>
      </c>
      <c r="AB21" s="508">
        <f t="shared" si="39"/>
        <v>297714.78999999998</v>
      </c>
      <c r="AC21" s="330">
        <f>'Sales Model'!E72</f>
        <v>237500</v>
      </c>
      <c r="AD21" s="330">
        <f>'Sales Model'!F72</f>
        <v>237500</v>
      </c>
      <c r="AE21" s="330">
        <f>'Sales Model'!G72</f>
        <v>237500</v>
      </c>
      <c r="AF21" s="330">
        <f>'Sales Model'!H72</f>
        <v>118750</v>
      </c>
      <c r="AG21" s="330">
        <f>'Sales Model'!I72</f>
        <v>118750</v>
      </c>
      <c r="AH21" s="330">
        <f>'Sales Model'!J72</f>
        <v>252343.75</v>
      </c>
      <c r="AI21" s="330">
        <f>'Sales Model'!K72</f>
        <v>267187.5</v>
      </c>
      <c r="AJ21" s="330">
        <f>'Sales Model'!L72</f>
        <v>276093.75</v>
      </c>
      <c r="AK21" s="330">
        <f>'Sales Model'!M72</f>
        <v>427500</v>
      </c>
      <c r="AL21" s="330">
        <f>'Sales Model'!N72</f>
        <v>445312.5</v>
      </c>
      <c r="AM21" s="330">
        <f>'Sales Model'!O72</f>
        <v>296875</v>
      </c>
      <c r="AN21" s="330">
        <f>'Sales Model'!P72</f>
        <v>296875</v>
      </c>
      <c r="AO21" s="330">
        <f>'Sales Model'!Q72</f>
        <v>296875</v>
      </c>
      <c r="AP21" s="330">
        <f>'Sales Model'!R72</f>
        <v>296875</v>
      </c>
      <c r="AQ21" s="330">
        <f>'Sales Model'!S72</f>
        <v>311718.75</v>
      </c>
      <c r="AR21" s="330">
        <f>'Sales Model'!T72</f>
        <v>163281.25</v>
      </c>
      <c r="AS21" s="330">
        <f>'Sales Model'!U72</f>
        <v>167734.375</v>
      </c>
      <c r="AT21" s="330">
        <f>'Sales Model'!V72</f>
        <v>344374.99999999994</v>
      </c>
      <c r="AU21" s="330">
        <f>'Sales Model'!W72</f>
        <v>356250</v>
      </c>
      <c r="AV21" s="330">
        <f>'Sales Model'!X72</f>
        <v>356250</v>
      </c>
      <c r="AW21" s="330">
        <f>'Sales Model'!Y72</f>
        <v>534375</v>
      </c>
      <c r="AX21" s="330">
        <f>'Sales Model'!Z72</f>
        <v>534375</v>
      </c>
      <c r="AY21" s="330">
        <f>'Sales Model'!AA72</f>
        <v>356250</v>
      </c>
      <c r="AZ21" s="330">
        <f>'Sales Model'!AB72</f>
        <v>356250</v>
      </c>
      <c r="BA21" s="330">
        <f>'Sales Model'!AC72</f>
        <v>356250</v>
      </c>
      <c r="BB21" s="330">
        <f>'Sales Model'!AD72</f>
        <v>356250</v>
      </c>
      <c r="BC21" s="330">
        <f>'Sales Model'!AE72</f>
        <v>371093.74999999994</v>
      </c>
      <c r="BD21" s="330">
        <f>'Sales Model'!AF72</f>
        <v>192968.75</v>
      </c>
      <c r="BE21" s="330">
        <f>'Sales Model'!AG72</f>
        <v>197421.875</v>
      </c>
      <c r="BF21" s="330">
        <f>'Sales Model'!AH72</f>
        <v>403750</v>
      </c>
      <c r="BG21" s="330">
        <f>'Sales Model'!AI72</f>
        <v>415624.99999999994</v>
      </c>
      <c r="BH21" s="330">
        <f>'Sales Model'!AJ72</f>
        <v>415624.99999999994</v>
      </c>
      <c r="BI21" s="330">
        <f>'Sales Model'!AK72</f>
        <v>623437.5</v>
      </c>
      <c r="BJ21" s="330">
        <f>'Sales Model'!AL72</f>
        <v>623437.5</v>
      </c>
      <c r="BK21" s="330">
        <f>'Sales Model'!AM72</f>
        <v>415624.99999999994</v>
      </c>
      <c r="BL21" s="330">
        <f>'Sales Model'!AN72</f>
        <v>415624.99999999994</v>
      </c>
      <c r="BM21" s="330">
        <f>'Sales Model'!AO72</f>
        <v>415624.99999999994</v>
      </c>
      <c r="BN21" s="330">
        <f>'Sales Model'!AP72</f>
        <v>415624.99999999994</v>
      </c>
      <c r="BO21" s="330">
        <f>'Sales Model'!AQ72</f>
        <v>415624.99999999994</v>
      </c>
      <c r="BP21" s="330">
        <f>'Sales Model'!AR72</f>
        <v>207812.49999999997</v>
      </c>
      <c r="BQ21" s="330">
        <f>'Sales Model'!AS72</f>
        <v>207812.49999999997</v>
      </c>
      <c r="BR21" s="330">
        <f>'Sales Model'!AT72</f>
        <v>415624.99999999994</v>
      </c>
      <c r="BS21" s="330">
        <f>'Sales Model'!AU72</f>
        <v>415624.99999999994</v>
      </c>
      <c r="BT21" s="330">
        <f>'Sales Model'!AV72</f>
        <v>415624.99999999994</v>
      </c>
      <c r="BU21" s="330">
        <f>'Sales Model'!AW72</f>
        <v>623437.5</v>
      </c>
      <c r="BV21" s="330">
        <f>'Sales Model'!AX72</f>
        <v>623437.5</v>
      </c>
      <c r="BW21" s="330">
        <f>'Sales Model'!AY72</f>
        <v>415624.99999999994</v>
      </c>
      <c r="BY21" s="312"/>
      <c r="BZ21" s="312"/>
      <c r="CA21" s="312"/>
      <c r="CB21" s="312"/>
      <c r="CC21" s="312"/>
      <c r="CE21" s="301"/>
      <c r="CF21" s="301"/>
      <c r="CG21" s="301"/>
      <c r="CH21" s="301"/>
      <c r="CI21" s="301"/>
      <c r="CJ21" s="301"/>
      <c r="CK21" s="301"/>
      <c r="CL21" s="301"/>
      <c r="CM21" s="301"/>
      <c r="CN21" s="301"/>
      <c r="CO21" s="301"/>
      <c r="CP21" s="301"/>
      <c r="CQ21" s="301"/>
      <c r="CR21" s="301"/>
      <c r="CS21" s="301"/>
      <c r="CT21" s="301"/>
      <c r="CU21" s="301"/>
      <c r="CV21" s="301"/>
      <c r="CW21" s="301"/>
    </row>
    <row r="22" spans="2:101" x14ac:dyDescent="0.3">
      <c r="B22" s="327"/>
      <c r="D22" s="332"/>
      <c r="E22" s="332"/>
      <c r="F22" s="332"/>
      <c r="G22" s="332"/>
      <c r="H22" s="332"/>
      <c r="I22" s="332"/>
      <c r="J22" s="332"/>
      <c r="K22" s="332"/>
      <c r="L22" s="332"/>
      <c r="M22" s="332"/>
      <c r="N22" s="332"/>
      <c r="O22" s="332"/>
      <c r="P22" s="331"/>
      <c r="Q22" s="331"/>
      <c r="R22" s="331"/>
      <c r="S22" s="331"/>
      <c r="T22" s="331"/>
      <c r="U22" s="331"/>
      <c r="V22" s="331"/>
      <c r="W22" s="331"/>
      <c r="X22" s="331"/>
      <c r="Y22" s="331"/>
      <c r="Z22" s="331"/>
      <c r="AA22" s="331"/>
      <c r="AB22" s="331"/>
      <c r="AC22" s="331"/>
      <c r="AD22" s="331"/>
      <c r="AE22" s="331"/>
      <c r="AF22" s="331"/>
      <c r="AG22" s="331"/>
      <c r="AH22" s="331"/>
      <c r="AI22" s="331"/>
      <c r="AJ22" s="331"/>
      <c r="AK22" s="331"/>
      <c r="AL22" s="331"/>
      <c r="AM22" s="331"/>
      <c r="AN22" s="331"/>
      <c r="AO22" s="331"/>
      <c r="AP22" s="331"/>
      <c r="AQ22" s="331"/>
      <c r="AR22" s="331"/>
      <c r="AS22" s="331"/>
      <c r="AT22" s="331"/>
      <c r="AU22" s="331"/>
      <c r="AV22" s="331"/>
      <c r="AW22" s="331"/>
      <c r="AX22" s="331"/>
      <c r="AY22" s="331"/>
      <c r="AZ22" s="331"/>
      <c r="BA22" s="331"/>
      <c r="BB22" s="331"/>
      <c r="BC22" s="331"/>
      <c r="BD22" s="331"/>
      <c r="BE22" s="331"/>
      <c r="BF22" s="331"/>
      <c r="BG22" s="331"/>
      <c r="BH22" s="331"/>
      <c r="BI22" s="331"/>
      <c r="BJ22" s="331"/>
      <c r="BK22" s="331"/>
      <c r="BL22" s="331"/>
      <c r="BM22" s="331"/>
      <c r="BN22" s="331"/>
      <c r="BO22" s="331"/>
      <c r="BP22" s="331"/>
      <c r="BQ22" s="331"/>
      <c r="BR22" s="331"/>
      <c r="BS22" s="331"/>
      <c r="BT22" s="331"/>
      <c r="BU22" s="331"/>
      <c r="BV22" s="331"/>
      <c r="BW22" s="331"/>
      <c r="BY22" s="312"/>
      <c r="BZ22" s="312"/>
      <c r="CA22" s="312"/>
      <c r="CB22" s="312"/>
      <c r="CC22" s="312"/>
      <c r="CE22" s="301"/>
      <c r="CF22" s="301"/>
      <c r="CG22" s="301"/>
      <c r="CH22" s="301"/>
      <c r="CI22" s="301"/>
      <c r="CJ22" s="301"/>
      <c r="CK22" s="301"/>
      <c r="CL22" s="301"/>
      <c r="CM22" s="301"/>
      <c r="CN22" s="301"/>
      <c r="CO22" s="301"/>
      <c r="CP22" s="301"/>
      <c r="CQ22" s="301"/>
      <c r="CR22" s="301"/>
      <c r="CS22" s="301"/>
      <c r="CT22" s="301"/>
      <c r="CU22" s="301"/>
      <c r="CV22" s="301"/>
      <c r="CW22" s="301"/>
    </row>
    <row r="23" spans="2:101" x14ac:dyDescent="0.3">
      <c r="B23" s="320" t="s">
        <v>357</v>
      </c>
      <c r="C23" s="321">
        <f t="shared" ref="C23:AH23" si="40">SUM(C21:C21)</f>
        <v>0</v>
      </c>
      <c r="D23" s="321">
        <f t="shared" si="40"/>
        <v>93073.200000000012</v>
      </c>
      <c r="E23" s="321">
        <f t="shared" si="40"/>
        <v>84627.98</v>
      </c>
      <c r="F23" s="321">
        <f t="shared" si="40"/>
        <v>112573.39</v>
      </c>
      <c r="G23" s="321">
        <f t="shared" si="40"/>
        <v>120693.93</v>
      </c>
      <c r="H23" s="321">
        <f t="shared" si="40"/>
        <v>118312.57</v>
      </c>
      <c r="I23" s="321">
        <f t="shared" si="40"/>
        <v>103374.86</v>
      </c>
      <c r="J23" s="321">
        <f t="shared" si="40"/>
        <v>127830.38</v>
      </c>
      <c r="K23" s="321">
        <f t="shared" si="40"/>
        <v>133648.25</v>
      </c>
      <c r="L23" s="321">
        <f t="shared" si="40"/>
        <v>130540.52000000002</v>
      </c>
      <c r="M23" s="321">
        <f t="shared" si="40"/>
        <v>169682.23</v>
      </c>
      <c r="N23" s="321">
        <f t="shared" si="40"/>
        <v>126412.68</v>
      </c>
      <c r="O23" s="321">
        <f t="shared" si="40"/>
        <v>127934.14000000001</v>
      </c>
      <c r="P23" s="321">
        <f t="shared" si="40"/>
        <v>170501.81</v>
      </c>
      <c r="Q23" s="321">
        <f t="shared" si="40"/>
        <v>163345.76999999999</v>
      </c>
      <c r="R23" s="321">
        <f t="shared" si="40"/>
        <v>177252.04</v>
      </c>
      <c r="S23" s="321">
        <f t="shared" si="40"/>
        <v>156298.97</v>
      </c>
      <c r="T23" s="321">
        <f t="shared" si="40"/>
        <v>201712.97</v>
      </c>
      <c r="U23" s="321">
        <f t="shared" si="40"/>
        <v>168116.96000000002</v>
      </c>
      <c r="V23" s="321">
        <f t="shared" si="40"/>
        <v>210907.33</v>
      </c>
      <c r="W23" s="321">
        <f t="shared" si="40"/>
        <v>190304.16</v>
      </c>
      <c r="X23" s="321">
        <f t="shared" ref="X23:Z23" si="41">SUM(X21:X21)</f>
        <v>204720.80000000002</v>
      </c>
      <c r="Y23" s="321">
        <f t="shared" si="41"/>
        <v>276150.26999999996</v>
      </c>
      <c r="Z23" s="321">
        <f t="shared" si="41"/>
        <v>215454.6</v>
      </c>
      <c r="AA23" s="321">
        <f t="shared" ref="AA23:AB23" si="42">SUM(AA21:AA21)</f>
        <v>254520.78000000003</v>
      </c>
      <c r="AB23" s="321">
        <f t="shared" si="42"/>
        <v>297714.78999999998</v>
      </c>
      <c r="AC23" s="321">
        <f t="shared" ref="AC23" si="43">SUM(AC21:AC21)</f>
        <v>237500</v>
      </c>
      <c r="AD23" s="321">
        <f t="shared" si="40"/>
        <v>237500</v>
      </c>
      <c r="AE23" s="321">
        <f t="shared" si="40"/>
        <v>237500</v>
      </c>
      <c r="AF23" s="321">
        <f t="shared" si="40"/>
        <v>118750</v>
      </c>
      <c r="AG23" s="321">
        <f t="shared" si="40"/>
        <v>118750</v>
      </c>
      <c r="AH23" s="321">
        <f t="shared" si="40"/>
        <v>252343.75</v>
      </c>
      <c r="AI23" s="321">
        <f t="shared" ref="AI23:BN23" si="44">SUM(AI21:AI21)</f>
        <v>267187.5</v>
      </c>
      <c r="AJ23" s="321">
        <f t="shared" si="44"/>
        <v>276093.75</v>
      </c>
      <c r="AK23" s="321">
        <f t="shared" si="44"/>
        <v>427500</v>
      </c>
      <c r="AL23" s="321">
        <f t="shared" si="44"/>
        <v>445312.5</v>
      </c>
      <c r="AM23" s="321">
        <f t="shared" si="44"/>
        <v>296875</v>
      </c>
      <c r="AN23" s="321">
        <f t="shared" si="44"/>
        <v>296875</v>
      </c>
      <c r="AO23" s="321">
        <f t="shared" si="44"/>
        <v>296875</v>
      </c>
      <c r="AP23" s="321">
        <f t="shared" si="44"/>
        <v>296875</v>
      </c>
      <c r="AQ23" s="321">
        <f t="shared" si="44"/>
        <v>311718.75</v>
      </c>
      <c r="AR23" s="321">
        <f t="shared" si="44"/>
        <v>163281.25</v>
      </c>
      <c r="AS23" s="321">
        <f t="shared" si="44"/>
        <v>167734.375</v>
      </c>
      <c r="AT23" s="321">
        <f t="shared" si="44"/>
        <v>344374.99999999994</v>
      </c>
      <c r="AU23" s="321">
        <f t="shared" si="44"/>
        <v>356250</v>
      </c>
      <c r="AV23" s="321">
        <f t="shared" si="44"/>
        <v>356250</v>
      </c>
      <c r="AW23" s="321">
        <f t="shared" si="44"/>
        <v>534375</v>
      </c>
      <c r="AX23" s="321">
        <f t="shared" si="44"/>
        <v>534375</v>
      </c>
      <c r="AY23" s="321">
        <f t="shared" si="44"/>
        <v>356250</v>
      </c>
      <c r="AZ23" s="321">
        <f t="shared" si="44"/>
        <v>356250</v>
      </c>
      <c r="BA23" s="321">
        <f t="shared" si="44"/>
        <v>356250</v>
      </c>
      <c r="BB23" s="321">
        <f t="shared" si="44"/>
        <v>356250</v>
      </c>
      <c r="BC23" s="321">
        <f t="shared" si="44"/>
        <v>371093.74999999994</v>
      </c>
      <c r="BD23" s="321">
        <f t="shared" si="44"/>
        <v>192968.75</v>
      </c>
      <c r="BE23" s="321">
        <f t="shared" si="44"/>
        <v>197421.875</v>
      </c>
      <c r="BF23" s="321">
        <f t="shared" si="44"/>
        <v>403750</v>
      </c>
      <c r="BG23" s="321">
        <f t="shared" si="44"/>
        <v>415624.99999999994</v>
      </c>
      <c r="BH23" s="321">
        <f t="shared" si="44"/>
        <v>415624.99999999994</v>
      </c>
      <c r="BI23" s="321">
        <f t="shared" si="44"/>
        <v>623437.5</v>
      </c>
      <c r="BJ23" s="321">
        <f t="shared" si="44"/>
        <v>623437.5</v>
      </c>
      <c r="BK23" s="321">
        <f t="shared" si="44"/>
        <v>415624.99999999994</v>
      </c>
      <c r="BL23" s="321">
        <f t="shared" si="44"/>
        <v>415624.99999999994</v>
      </c>
      <c r="BM23" s="321">
        <f t="shared" si="44"/>
        <v>415624.99999999994</v>
      </c>
      <c r="BN23" s="321">
        <f t="shared" si="44"/>
        <v>415624.99999999994</v>
      </c>
      <c r="BO23" s="321">
        <f t="shared" ref="BO23:BW23" si="45">SUM(BO21:BO21)</f>
        <v>415624.99999999994</v>
      </c>
      <c r="BP23" s="321">
        <f t="shared" si="45"/>
        <v>207812.49999999997</v>
      </c>
      <c r="BQ23" s="321">
        <f t="shared" si="45"/>
        <v>207812.49999999997</v>
      </c>
      <c r="BR23" s="321">
        <f t="shared" si="45"/>
        <v>415624.99999999994</v>
      </c>
      <c r="BS23" s="321">
        <f t="shared" si="45"/>
        <v>415624.99999999994</v>
      </c>
      <c r="BT23" s="321">
        <f t="shared" si="45"/>
        <v>415624.99999999994</v>
      </c>
      <c r="BU23" s="321">
        <f t="shared" si="45"/>
        <v>623437.5</v>
      </c>
      <c r="BV23" s="321">
        <f t="shared" si="45"/>
        <v>623437.5</v>
      </c>
      <c r="BW23" s="321">
        <f t="shared" si="45"/>
        <v>415624.99999999994</v>
      </c>
      <c r="BX23" s="322"/>
      <c r="BY23" s="323">
        <f>SUMIF($C$5:$BX$5,BY$8,$C23:$BX23)</f>
        <v>1448704.13</v>
      </c>
      <c r="BZ23" s="323">
        <f>SUMIF($C$5:$BX$5,BZ$8,$C23:$BX23)</f>
        <v>2389286.46</v>
      </c>
      <c r="CA23" s="323">
        <f>SUMIF($C$5:$BX$5,CA$8,$C23:$BX23)</f>
        <v>4015234.375</v>
      </c>
      <c r="CB23" s="323">
        <f>SUMIF($C$5:$BX$5,CB$8,$C23:$BX23)</f>
        <v>4727734.375</v>
      </c>
      <c r="CC23" s="323">
        <f>SUMIF($C$5:$BX$5,CC$8,$C23:$BX23)</f>
        <v>4987500</v>
      </c>
      <c r="CE23" s="301"/>
      <c r="CF23" s="301"/>
      <c r="CG23" s="301"/>
      <c r="CH23" s="301"/>
      <c r="CI23" s="301"/>
      <c r="CJ23" s="301"/>
      <c r="CK23" s="301"/>
      <c r="CL23" s="301"/>
      <c r="CM23" s="301"/>
      <c r="CN23" s="301"/>
      <c r="CO23" s="301"/>
      <c r="CP23" s="301"/>
      <c r="CQ23" s="301"/>
      <c r="CR23" s="301"/>
      <c r="CS23" s="301"/>
      <c r="CT23" s="301"/>
      <c r="CU23" s="301"/>
      <c r="CV23" s="301"/>
      <c r="CW23" s="301"/>
    </row>
    <row r="24" spans="2:101" x14ac:dyDescent="0.3">
      <c r="B24" s="324" t="s">
        <v>355</v>
      </c>
      <c r="C24" s="325"/>
      <c r="D24" s="325" t="str">
        <f>+IFERROR(D23/C23-1,"na")</f>
        <v>na</v>
      </c>
      <c r="E24" s="325" t="str">
        <f>+IFERROR(E23/#REF!-1,"na")</f>
        <v>na</v>
      </c>
      <c r="F24" s="325" t="str">
        <f>+IFERROR(F23/#REF!-1,"na")</f>
        <v>na</v>
      </c>
      <c r="G24" s="325" t="str">
        <f>+IFERROR(G23/#REF!-1,"na")</f>
        <v>na</v>
      </c>
      <c r="H24" s="325" t="str">
        <f>+IFERROR(H23/#REF!-1,"na")</f>
        <v>na</v>
      </c>
      <c r="I24" s="325" t="str">
        <f>+IFERROR(I23/#REF!-1,"na")</f>
        <v>na</v>
      </c>
      <c r="J24" s="325" t="str">
        <f>+IFERROR(J23/#REF!-1,"na")</f>
        <v>na</v>
      </c>
      <c r="K24" s="325" t="str">
        <f>+IFERROR(K23/#REF!-1,"na")</f>
        <v>na</v>
      </c>
      <c r="L24" s="325" t="str">
        <f>+IFERROR(L23/#REF!-1,"na")</f>
        <v>na</v>
      </c>
      <c r="M24" s="325" t="str">
        <f>+IFERROR(M23/#REF!-1,"na")</f>
        <v>na</v>
      </c>
      <c r="N24" s="325" t="str">
        <f>+IFERROR(N23/#REF!-1,"na")</f>
        <v>na</v>
      </c>
      <c r="O24" s="325" t="str">
        <f>+IFERROR(O23/#REF!-1,"na")</f>
        <v>na</v>
      </c>
      <c r="P24" s="325">
        <f t="shared" ref="P24:BK24" si="46">+IFERROR(P23/D23-1,"na")</f>
        <v>0.83191090453535477</v>
      </c>
      <c r="Q24" s="325">
        <f t="shared" si="46"/>
        <v>0.93016269560020226</v>
      </c>
      <c r="R24" s="325">
        <f t="shared" si="46"/>
        <v>0.57454652471600975</v>
      </c>
      <c r="S24" s="325">
        <f t="shared" si="46"/>
        <v>0.29500273957439282</v>
      </c>
      <c r="T24" s="325">
        <f t="shared" si="46"/>
        <v>0.7049158005780789</v>
      </c>
      <c r="U24" s="325">
        <f t="shared" si="46"/>
        <v>0.62628476594792981</v>
      </c>
      <c r="V24" s="325">
        <f t="shared" si="46"/>
        <v>0.64989989077713739</v>
      </c>
      <c r="W24" s="325">
        <f t="shared" si="46"/>
        <v>0.42391808347658877</v>
      </c>
      <c r="X24" s="325">
        <f t="shared" ref="X24" si="47">+IFERROR(X23/L23-1,"na")</f>
        <v>0.56825482233409197</v>
      </c>
      <c r="Y24" s="325">
        <f t="shared" ref="Y24" si="48">+IFERROR(Y23/M23-1,"na")</f>
        <v>0.62745545010812243</v>
      </c>
      <c r="Z24" s="325">
        <f t="shared" ref="Z24:AB24" si="49">+IFERROR(Z23/N23-1,"na")</f>
        <v>0.70437490922587842</v>
      </c>
      <c r="AA24" s="325">
        <f t="shared" si="49"/>
        <v>0.98946723681419213</v>
      </c>
      <c r="AB24" s="325">
        <f t="shared" si="49"/>
        <v>0.74610926417731283</v>
      </c>
      <c r="AC24" s="325">
        <f t="shared" si="46"/>
        <v>0.45397092315276977</v>
      </c>
      <c r="AD24" s="325">
        <f t="shared" si="46"/>
        <v>0.3398999526324209</v>
      </c>
      <c r="AE24" s="325">
        <f t="shared" si="46"/>
        <v>0.51952376909457554</v>
      </c>
      <c r="AF24" s="325">
        <f t="shared" si="46"/>
        <v>-0.41129219405177564</v>
      </c>
      <c r="AG24" s="325">
        <f t="shared" si="46"/>
        <v>-0.2936465184714262</v>
      </c>
      <c r="AH24" s="325">
        <f t="shared" si="46"/>
        <v>0.19646742481638735</v>
      </c>
      <c r="AI24" s="325">
        <f t="shared" si="46"/>
        <v>0.40400241382006574</v>
      </c>
      <c r="AJ24" s="325">
        <f t="shared" si="46"/>
        <v>0.3486355563284238</v>
      </c>
      <c r="AK24" s="325">
        <f t="shared" si="46"/>
        <v>0.54807018656907358</v>
      </c>
      <c r="AL24" s="325">
        <f t="shared" si="46"/>
        <v>1.0668507425694322</v>
      </c>
      <c r="AM24" s="325">
        <f t="shared" si="46"/>
        <v>0.16640770942160388</v>
      </c>
      <c r="AN24" s="325">
        <f t="shared" si="46"/>
        <v>-2.8207869686285303E-3</v>
      </c>
      <c r="AO24" s="325">
        <f t="shared" si="46"/>
        <v>0.25</v>
      </c>
      <c r="AP24" s="325">
        <f t="shared" si="46"/>
        <v>0.25</v>
      </c>
      <c r="AQ24" s="325">
        <f t="shared" si="46"/>
        <v>0.3125</v>
      </c>
      <c r="AR24" s="325">
        <f t="shared" si="46"/>
        <v>0.375</v>
      </c>
      <c r="AS24" s="325">
        <f t="shared" si="46"/>
        <v>0.41250000000000009</v>
      </c>
      <c r="AT24" s="325">
        <f t="shared" si="46"/>
        <v>0.36470588235294099</v>
      </c>
      <c r="AU24" s="325">
        <f t="shared" si="46"/>
        <v>0.33333333333333326</v>
      </c>
      <c r="AV24" s="325">
        <f t="shared" si="46"/>
        <v>0.29032258064516125</v>
      </c>
      <c r="AW24" s="325">
        <f t="shared" si="46"/>
        <v>0.25</v>
      </c>
      <c r="AX24" s="325">
        <f t="shared" si="46"/>
        <v>0.19999999999999996</v>
      </c>
      <c r="AY24" s="325">
        <f t="shared" si="46"/>
        <v>0.19999999999999996</v>
      </c>
      <c r="AZ24" s="325">
        <f t="shared" si="46"/>
        <v>0.19999999999999996</v>
      </c>
      <c r="BA24" s="325">
        <f t="shared" si="46"/>
        <v>0.19999999999999996</v>
      </c>
      <c r="BB24" s="325">
        <f t="shared" si="46"/>
        <v>0.19999999999999996</v>
      </c>
      <c r="BC24" s="325">
        <f t="shared" si="46"/>
        <v>0.19047619047619024</v>
      </c>
      <c r="BD24" s="325">
        <f t="shared" si="46"/>
        <v>0.18181818181818188</v>
      </c>
      <c r="BE24" s="325">
        <f t="shared" si="46"/>
        <v>0.17699115044247793</v>
      </c>
      <c r="BF24" s="325">
        <f t="shared" si="46"/>
        <v>0.1724137931034484</v>
      </c>
      <c r="BG24" s="325">
        <f t="shared" si="46"/>
        <v>0.16666666666666652</v>
      </c>
      <c r="BH24" s="325">
        <f t="shared" si="46"/>
        <v>0.16666666666666652</v>
      </c>
      <c r="BI24" s="325">
        <f t="shared" si="46"/>
        <v>0.16666666666666674</v>
      </c>
      <c r="BJ24" s="325">
        <f t="shared" si="46"/>
        <v>0.16666666666666674</v>
      </c>
      <c r="BK24" s="325">
        <f t="shared" si="46"/>
        <v>0.16666666666666652</v>
      </c>
      <c r="BL24" s="325">
        <f t="shared" ref="BL24" si="50">+IFERROR(BL23/AZ23-1,"na")</f>
        <v>0.16666666666666652</v>
      </c>
      <c r="BM24" s="325">
        <f t="shared" ref="BM24" si="51">+IFERROR(BM23/BA23-1,"na")</f>
        <v>0.16666666666666652</v>
      </c>
      <c r="BN24" s="325">
        <f t="shared" ref="BN24" si="52">+IFERROR(BN23/BB23-1,"na")</f>
        <v>0.16666666666666652</v>
      </c>
      <c r="BO24" s="325">
        <f t="shared" ref="BO24" si="53">+IFERROR(BO23/BC23-1,"na")</f>
        <v>0.12000000000000011</v>
      </c>
      <c r="BP24" s="325">
        <f t="shared" ref="BP24" si="54">+IFERROR(BP23/BD23-1,"na")</f>
        <v>7.6923076923076872E-2</v>
      </c>
      <c r="BQ24" s="325">
        <f t="shared" ref="BQ24" si="55">+IFERROR(BQ23/BE23-1,"na")</f>
        <v>5.2631578947368363E-2</v>
      </c>
      <c r="BR24" s="325">
        <f t="shared" ref="BR24" si="56">+IFERROR(BR23/BF23-1,"na")</f>
        <v>2.9411764705882248E-2</v>
      </c>
      <c r="BS24" s="325">
        <f t="shared" ref="BS24" si="57">+IFERROR(BS23/BG23-1,"na")</f>
        <v>0</v>
      </c>
      <c r="BT24" s="325">
        <f t="shared" ref="BT24" si="58">+IFERROR(BT23/BH23-1,"na")</f>
        <v>0</v>
      </c>
      <c r="BU24" s="325">
        <f t="shared" ref="BU24" si="59">+IFERROR(BU23/BI23-1,"na")</f>
        <v>0</v>
      </c>
      <c r="BV24" s="325">
        <f t="shared" ref="BV24" si="60">+IFERROR(BV23/BJ23-1,"na")</f>
        <v>0</v>
      </c>
      <c r="BW24" s="325">
        <f t="shared" ref="BW24" si="61">+IFERROR(BW23/BK23-1,"na")</f>
        <v>0</v>
      </c>
      <c r="BX24" s="322"/>
      <c r="BY24" s="326"/>
      <c r="BZ24" s="326">
        <f t="shared" ref="BZ24:CC24" si="62">(BZ23-BY23)/BY23</f>
        <v>0.64925771282228628</v>
      </c>
      <c r="CA24" s="326">
        <f t="shared" si="62"/>
        <v>0.68051610479557145</v>
      </c>
      <c r="CB24" s="326">
        <f t="shared" si="62"/>
        <v>0.17744916820702403</v>
      </c>
      <c r="CC24" s="326">
        <f t="shared" si="62"/>
        <v>5.4945054945054944E-2</v>
      </c>
    </row>
    <row r="25" spans="2:101" x14ac:dyDescent="0.3">
      <c r="H25" s="333"/>
      <c r="I25" s="333"/>
      <c r="J25" s="333"/>
      <c r="BY25" s="312"/>
      <c r="BZ25" s="312"/>
      <c r="CA25" s="312"/>
      <c r="CB25" s="312"/>
      <c r="CC25" s="312"/>
    </row>
    <row r="26" spans="2:101" ht="13.5" thickBot="1" x14ac:dyDescent="0.35">
      <c r="B26" s="458" t="s">
        <v>358</v>
      </c>
      <c r="C26" s="458"/>
      <c r="D26" s="458"/>
      <c r="E26" s="458"/>
      <c r="F26" s="458"/>
      <c r="G26" s="458"/>
      <c r="H26" s="458"/>
      <c r="I26" s="458"/>
      <c r="J26" s="458"/>
      <c r="K26" s="458"/>
      <c r="L26" s="458"/>
      <c r="M26" s="458"/>
      <c r="N26" s="458"/>
      <c r="O26" s="458"/>
      <c r="P26" s="458"/>
      <c r="Q26" s="458"/>
      <c r="R26" s="458"/>
      <c r="S26" s="458"/>
      <c r="T26" s="458"/>
      <c r="U26" s="458"/>
      <c r="V26" s="458"/>
      <c r="W26" s="458"/>
      <c r="X26" s="458"/>
      <c r="Y26" s="458"/>
      <c r="Z26" s="458"/>
      <c r="AA26" s="458"/>
      <c r="AB26" s="458"/>
      <c r="AC26" s="458"/>
      <c r="AD26" s="458"/>
      <c r="AE26" s="458"/>
      <c r="AF26" s="458"/>
      <c r="AG26" s="458"/>
      <c r="AH26" s="458"/>
      <c r="AI26" s="458"/>
      <c r="AJ26" s="458"/>
      <c r="AK26" s="458"/>
      <c r="AL26" s="458"/>
      <c r="AM26" s="458"/>
      <c r="AN26" s="458"/>
      <c r="AO26" s="458"/>
      <c r="AP26" s="458"/>
      <c r="AQ26" s="458"/>
      <c r="AR26" s="458"/>
      <c r="AS26" s="458"/>
      <c r="AT26" s="458"/>
      <c r="AU26" s="458"/>
      <c r="AV26" s="458"/>
      <c r="AW26" s="458"/>
      <c r="AX26" s="458"/>
      <c r="AY26" s="458"/>
      <c r="AZ26" s="458"/>
      <c r="BA26" s="458"/>
      <c r="BB26" s="458"/>
      <c r="BC26" s="458"/>
      <c r="BD26" s="458"/>
      <c r="BE26" s="458"/>
      <c r="BF26" s="458"/>
      <c r="BG26" s="458"/>
      <c r="BH26" s="458"/>
      <c r="BI26" s="458"/>
      <c r="BJ26" s="458"/>
      <c r="BK26" s="458"/>
      <c r="BL26" s="458"/>
      <c r="BM26" s="458"/>
      <c r="BN26" s="458"/>
      <c r="BO26" s="458"/>
      <c r="BP26" s="458"/>
      <c r="BQ26" s="458"/>
      <c r="BR26" s="458"/>
      <c r="BS26" s="458"/>
      <c r="BT26" s="458"/>
      <c r="BU26" s="458"/>
      <c r="BV26" s="458"/>
      <c r="BW26" s="458"/>
      <c r="CE26" s="301"/>
      <c r="CF26" s="301"/>
      <c r="CG26" s="301"/>
      <c r="CH26" s="301"/>
      <c r="CI26" s="301"/>
      <c r="CJ26" s="301"/>
      <c r="CK26" s="301"/>
      <c r="CL26" s="301"/>
      <c r="CM26" s="301"/>
      <c r="CN26" s="301"/>
      <c r="CO26" s="301"/>
      <c r="CP26" s="301"/>
      <c r="CQ26" s="301"/>
      <c r="CR26" s="301"/>
      <c r="CS26" s="301"/>
      <c r="CT26" s="301"/>
      <c r="CU26" s="301"/>
      <c r="CV26" s="301"/>
      <c r="CW26" s="301"/>
    </row>
    <row r="27" spans="2:101" ht="12" customHeight="1" x14ac:dyDescent="0.3">
      <c r="B27" s="334"/>
      <c r="K27" s="42"/>
      <c r="L27" s="42"/>
      <c r="M27" s="42"/>
      <c r="N27" s="42"/>
      <c r="BY27" s="312"/>
      <c r="BZ27" s="312"/>
      <c r="CA27" s="312"/>
      <c r="CB27" s="312"/>
      <c r="CC27" s="312"/>
    </row>
    <row r="28" spans="2:101" x14ac:dyDescent="0.3">
      <c r="B28" s="315" t="s">
        <v>359</v>
      </c>
      <c r="K28" s="42"/>
      <c r="L28" s="42"/>
      <c r="M28" s="42"/>
      <c r="N28" s="42"/>
      <c r="BY28" s="312"/>
      <c r="BZ28" s="312"/>
      <c r="CA28" s="312"/>
      <c r="CB28" s="312"/>
      <c r="CC28" s="312"/>
    </row>
    <row r="29" spans="2:101" ht="12" customHeight="1" x14ac:dyDescent="0.3">
      <c r="B29" s="335"/>
      <c r="C29" s="336"/>
      <c r="D29" s="336"/>
      <c r="E29" s="336"/>
      <c r="F29" s="336"/>
      <c r="G29" s="336"/>
      <c r="H29" s="336"/>
      <c r="I29" s="337"/>
      <c r="J29" s="338"/>
      <c r="K29" s="42"/>
      <c r="L29" s="42"/>
      <c r="M29" s="42"/>
      <c r="N29" s="42"/>
      <c r="O29" s="339"/>
      <c r="Q29" s="339"/>
      <c r="R29" s="339"/>
      <c r="S29" s="339"/>
      <c r="T29" s="339"/>
      <c r="U29" s="339"/>
      <c r="V29" s="339"/>
      <c r="W29" s="339"/>
      <c r="X29" s="339"/>
      <c r="Y29" s="339"/>
      <c r="Z29" s="339"/>
      <c r="AA29" s="339"/>
      <c r="AB29" s="339"/>
      <c r="AC29" s="339"/>
      <c r="AD29" s="339"/>
      <c r="AE29" s="339"/>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9"/>
      <c r="BJ29" s="339"/>
      <c r="BK29" s="339"/>
      <c r="BL29" s="339"/>
      <c r="BM29" s="339"/>
      <c r="BN29" s="339"/>
      <c r="BO29" s="339"/>
      <c r="BP29" s="339"/>
      <c r="BQ29" s="339"/>
      <c r="BR29" s="339"/>
      <c r="BS29" s="339"/>
      <c r="BT29" s="339"/>
      <c r="BU29" s="339"/>
      <c r="BV29" s="339"/>
      <c r="BW29" s="339"/>
      <c r="BY29" s="312"/>
      <c r="BZ29" s="312"/>
      <c r="CA29" s="312"/>
      <c r="CB29" s="312"/>
      <c r="CC29" s="312"/>
    </row>
    <row r="30" spans="2:101" x14ac:dyDescent="0.3">
      <c r="B30" s="320" t="s">
        <v>360</v>
      </c>
      <c r="C30" s="321">
        <f>C23</f>
        <v>0</v>
      </c>
      <c r="D30" s="321">
        <f t="shared" ref="D30:BK30" si="63">D23</f>
        <v>93073.200000000012</v>
      </c>
      <c r="E30" s="321">
        <f t="shared" si="63"/>
        <v>84627.98</v>
      </c>
      <c r="F30" s="321">
        <f t="shared" si="63"/>
        <v>112573.39</v>
      </c>
      <c r="G30" s="321">
        <f t="shared" si="63"/>
        <v>120693.93</v>
      </c>
      <c r="H30" s="321">
        <f t="shared" si="63"/>
        <v>118312.57</v>
      </c>
      <c r="I30" s="321">
        <f t="shared" si="63"/>
        <v>103374.86</v>
      </c>
      <c r="J30" s="321">
        <f t="shared" si="63"/>
        <v>127830.38</v>
      </c>
      <c r="K30" s="321">
        <f t="shared" si="63"/>
        <v>133648.25</v>
      </c>
      <c r="L30" s="321">
        <f t="shared" si="63"/>
        <v>130540.52000000002</v>
      </c>
      <c r="M30" s="321">
        <f t="shared" si="63"/>
        <v>169682.23</v>
      </c>
      <c r="N30" s="321">
        <f t="shared" si="63"/>
        <v>126412.68</v>
      </c>
      <c r="O30" s="321">
        <f t="shared" si="63"/>
        <v>127934.14000000001</v>
      </c>
      <c r="P30" s="321">
        <f t="shared" si="63"/>
        <v>170501.81</v>
      </c>
      <c r="Q30" s="321">
        <f t="shared" si="63"/>
        <v>163345.76999999999</v>
      </c>
      <c r="R30" s="321">
        <f t="shared" si="63"/>
        <v>177252.04</v>
      </c>
      <c r="S30" s="321">
        <f t="shared" si="63"/>
        <v>156298.97</v>
      </c>
      <c r="T30" s="321">
        <f t="shared" si="63"/>
        <v>201712.97</v>
      </c>
      <c r="U30" s="321">
        <f t="shared" si="63"/>
        <v>168116.96000000002</v>
      </c>
      <c r="V30" s="321">
        <f t="shared" si="63"/>
        <v>210907.33</v>
      </c>
      <c r="W30" s="321">
        <f t="shared" si="63"/>
        <v>190304.16</v>
      </c>
      <c r="X30" s="321">
        <f t="shared" ref="X30:Z30" si="64">X23</f>
        <v>204720.80000000002</v>
      </c>
      <c r="Y30" s="321">
        <f t="shared" si="64"/>
        <v>276150.26999999996</v>
      </c>
      <c r="Z30" s="321">
        <f t="shared" si="64"/>
        <v>215454.6</v>
      </c>
      <c r="AA30" s="321">
        <f t="shared" ref="AA30:AB30" si="65">AA23</f>
        <v>254520.78000000003</v>
      </c>
      <c r="AB30" s="321">
        <f t="shared" si="65"/>
        <v>297714.78999999998</v>
      </c>
      <c r="AC30" s="321">
        <f t="shared" ref="AC30" si="66">AC23</f>
        <v>237500</v>
      </c>
      <c r="AD30" s="321">
        <f t="shared" si="63"/>
        <v>237500</v>
      </c>
      <c r="AE30" s="321">
        <f t="shared" si="63"/>
        <v>237500</v>
      </c>
      <c r="AF30" s="321">
        <f t="shared" si="63"/>
        <v>118750</v>
      </c>
      <c r="AG30" s="321">
        <f t="shared" si="63"/>
        <v>118750</v>
      </c>
      <c r="AH30" s="321">
        <f t="shared" si="63"/>
        <v>252343.75</v>
      </c>
      <c r="AI30" s="321">
        <f t="shared" si="63"/>
        <v>267187.5</v>
      </c>
      <c r="AJ30" s="321">
        <f t="shared" si="63"/>
        <v>276093.75</v>
      </c>
      <c r="AK30" s="321">
        <f t="shared" si="63"/>
        <v>427500</v>
      </c>
      <c r="AL30" s="321">
        <f t="shared" si="63"/>
        <v>445312.5</v>
      </c>
      <c r="AM30" s="321">
        <f t="shared" si="63"/>
        <v>296875</v>
      </c>
      <c r="AN30" s="321">
        <f t="shared" si="63"/>
        <v>296875</v>
      </c>
      <c r="AO30" s="321">
        <f t="shared" si="63"/>
        <v>296875</v>
      </c>
      <c r="AP30" s="321">
        <f t="shared" si="63"/>
        <v>296875</v>
      </c>
      <c r="AQ30" s="321">
        <f t="shared" si="63"/>
        <v>311718.75</v>
      </c>
      <c r="AR30" s="321">
        <f t="shared" si="63"/>
        <v>163281.25</v>
      </c>
      <c r="AS30" s="321">
        <f t="shared" si="63"/>
        <v>167734.375</v>
      </c>
      <c r="AT30" s="321">
        <f t="shared" si="63"/>
        <v>344374.99999999994</v>
      </c>
      <c r="AU30" s="321">
        <f t="shared" si="63"/>
        <v>356250</v>
      </c>
      <c r="AV30" s="321">
        <f t="shared" si="63"/>
        <v>356250</v>
      </c>
      <c r="AW30" s="321">
        <f t="shared" si="63"/>
        <v>534375</v>
      </c>
      <c r="AX30" s="321">
        <f t="shared" si="63"/>
        <v>534375</v>
      </c>
      <c r="AY30" s="321">
        <f t="shared" si="63"/>
        <v>356250</v>
      </c>
      <c r="AZ30" s="321">
        <f t="shared" si="63"/>
        <v>356250</v>
      </c>
      <c r="BA30" s="321">
        <f t="shared" si="63"/>
        <v>356250</v>
      </c>
      <c r="BB30" s="321">
        <f t="shared" si="63"/>
        <v>356250</v>
      </c>
      <c r="BC30" s="321">
        <f t="shared" si="63"/>
        <v>371093.74999999994</v>
      </c>
      <c r="BD30" s="321">
        <f t="shared" si="63"/>
        <v>192968.75</v>
      </c>
      <c r="BE30" s="321">
        <f t="shared" si="63"/>
        <v>197421.875</v>
      </c>
      <c r="BF30" s="321">
        <f t="shared" si="63"/>
        <v>403750</v>
      </c>
      <c r="BG30" s="321">
        <f t="shared" si="63"/>
        <v>415624.99999999994</v>
      </c>
      <c r="BH30" s="321">
        <f t="shared" si="63"/>
        <v>415624.99999999994</v>
      </c>
      <c r="BI30" s="321">
        <f t="shared" si="63"/>
        <v>623437.5</v>
      </c>
      <c r="BJ30" s="321">
        <f t="shared" si="63"/>
        <v>623437.5</v>
      </c>
      <c r="BK30" s="321">
        <f t="shared" si="63"/>
        <v>415624.99999999994</v>
      </c>
      <c r="BL30" s="321">
        <f t="shared" ref="BL30:BW30" si="67">BL23</f>
        <v>415624.99999999994</v>
      </c>
      <c r="BM30" s="321">
        <f t="shared" si="67"/>
        <v>415624.99999999994</v>
      </c>
      <c r="BN30" s="321">
        <f t="shared" si="67"/>
        <v>415624.99999999994</v>
      </c>
      <c r="BO30" s="321">
        <f t="shared" si="67"/>
        <v>415624.99999999994</v>
      </c>
      <c r="BP30" s="321">
        <f t="shared" si="67"/>
        <v>207812.49999999997</v>
      </c>
      <c r="BQ30" s="321">
        <f t="shared" si="67"/>
        <v>207812.49999999997</v>
      </c>
      <c r="BR30" s="321">
        <f t="shared" si="67"/>
        <v>415624.99999999994</v>
      </c>
      <c r="BS30" s="321">
        <f t="shared" si="67"/>
        <v>415624.99999999994</v>
      </c>
      <c r="BT30" s="321">
        <f t="shared" si="67"/>
        <v>415624.99999999994</v>
      </c>
      <c r="BU30" s="321">
        <f t="shared" si="67"/>
        <v>623437.5</v>
      </c>
      <c r="BV30" s="321">
        <f t="shared" si="67"/>
        <v>623437.5</v>
      </c>
      <c r="BW30" s="321">
        <f t="shared" si="67"/>
        <v>415624.99999999994</v>
      </c>
      <c r="BX30" s="322"/>
      <c r="BY30" s="323">
        <f>SUMIF($C$5:$BX$5,BY$8,$C30:$BX30)</f>
        <v>1448704.13</v>
      </c>
      <c r="BZ30" s="323">
        <f>SUMIF($C$5:$BX$5,BZ$8,$C30:$BX30)</f>
        <v>2389286.46</v>
      </c>
      <c r="CA30" s="323">
        <f>SUMIF($C$5:$BX$5,CA$8,$C30:$BX30)</f>
        <v>4015234.375</v>
      </c>
      <c r="CB30" s="323">
        <f>SUMIF($C$5:$BX$5,CB$8,$C30:$BX30)</f>
        <v>4727734.375</v>
      </c>
      <c r="CC30" s="323">
        <f>SUMIF($C$5:$BX$5,CC$8,$C30:$BX30)</f>
        <v>4987500</v>
      </c>
      <c r="CE30" s="301"/>
      <c r="CF30" s="301"/>
      <c r="CG30" s="301"/>
      <c r="CH30" s="301"/>
      <c r="CI30" s="301"/>
      <c r="CJ30" s="301"/>
      <c r="CK30" s="301"/>
      <c r="CL30" s="301"/>
      <c r="CM30" s="301"/>
      <c r="CN30" s="301"/>
      <c r="CO30" s="301"/>
      <c r="CP30" s="301"/>
      <c r="CQ30" s="301"/>
      <c r="CR30" s="301"/>
      <c r="CS30" s="301"/>
      <c r="CT30" s="301"/>
      <c r="CU30" s="301"/>
      <c r="CV30" s="301"/>
      <c r="CW30" s="301"/>
    </row>
    <row r="31" spans="2:101" x14ac:dyDescent="0.3">
      <c r="B31" s="324" t="s">
        <v>355</v>
      </c>
      <c r="C31" s="325" t="str">
        <f>+IFERROR(C30/B30-1,"na")</f>
        <v>na</v>
      </c>
      <c r="D31" s="325" t="str">
        <f>+IFERROR(D30/C30-1,"na")</f>
        <v>na</v>
      </c>
      <c r="E31" s="325" t="str">
        <f>+IFERROR(E30/#REF!-1,"na")</f>
        <v>na</v>
      </c>
      <c r="F31" s="325" t="str">
        <f>+IFERROR(F30/#REF!-1,"na")</f>
        <v>na</v>
      </c>
      <c r="G31" s="325" t="str">
        <f>+IFERROR(G30/#REF!-1,"na")</f>
        <v>na</v>
      </c>
      <c r="H31" s="325" t="str">
        <f>+IFERROR(H30/#REF!-1,"na")</f>
        <v>na</v>
      </c>
      <c r="I31" s="325" t="str">
        <f>+IFERROR(I30/#REF!-1,"na")</f>
        <v>na</v>
      </c>
      <c r="J31" s="325" t="str">
        <f>+IFERROR(J30/#REF!-1,"na")</f>
        <v>na</v>
      </c>
      <c r="K31" s="325" t="str">
        <f>+IFERROR(K30/#REF!-1,"na")</f>
        <v>na</v>
      </c>
      <c r="L31" s="325" t="str">
        <f>+IFERROR(L30/#REF!-1,"na")</f>
        <v>na</v>
      </c>
      <c r="M31" s="325" t="str">
        <f>+IFERROR(M30/#REF!-1,"na")</f>
        <v>na</v>
      </c>
      <c r="N31" s="325" t="str">
        <f>+IFERROR(N30/#REF!-1,"na")</f>
        <v>na</v>
      </c>
      <c r="O31" s="325" t="str">
        <f>+IFERROR(O30/#REF!-1,"na")</f>
        <v>na</v>
      </c>
      <c r="P31" s="325">
        <f t="shared" ref="P31:BK31" si="68">+IFERROR(P30/D30-1,"na")</f>
        <v>0.83191090453535477</v>
      </c>
      <c r="Q31" s="325">
        <f t="shared" si="68"/>
        <v>0.93016269560020226</v>
      </c>
      <c r="R31" s="325">
        <f t="shared" si="68"/>
        <v>0.57454652471600975</v>
      </c>
      <c r="S31" s="325">
        <f t="shared" si="68"/>
        <v>0.29500273957439282</v>
      </c>
      <c r="T31" s="325">
        <f t="shared" si="68"/>
        <v>0.7049158005780789</v>
      </c>
      <c r="U31" s="325">
        <f t="shared" si="68"/>
        <v>0.62628476594792981</v>
      </c>
      <c r="V31" s="325">
        <f t="shared" si="68"/>
        <v>0.64989989077713739</v>
      </c>
      <c r="W31" s="325">
        <f t="shared" si="68"/>
        <v>0.42391808347658877</v>
      </c>
      <c r="X31" s="325">
        <f t="shared" ref="X31" si="69">+IFERROR(X30/L30-1,"na")</f>
        <v>0.56825482233409197</v>
      </c>
      <c r="Y31" s="325">
        <f t="shared" ref="Y31" si="70">+IFERROR(Y30/M30-1,"na")</f>
        <v>0.62745545010812243</v>
      </c>
      <c r="Z31" s="325">
        <f t="shared" ref="Z31:AB31" si="71">+IFERROR(Z30/N30-1,"na")</f>
        <v>0.70437490922587842</v>
      </c>
      <c r="AA31" s="325">
        <f t="shared" si="71"/>
        <v>0.98946723681419213</v>
      </c>
      <c r="AB31" s="325">
        <f t="shared" si="71"/>
        <v>0.74610926417731283</v>
      </c>
      <c r="AC31" s="325">
        <f t="shared" si="68"/>
        <v>0.45397092315276977</v>
      </c>
      <c r="AD31" s="325">
        <f t="shared" si="68"/>
        <v>0.3398999526324209</v>
      </c>
      <c r="AE31" s="325">
        <f t="shared" si="68"/>
        <v>0.51952376909457554</v>
      </c>
      <c r="AF31" s="325">
        <f t="shared" si="68"/>
        <v>-0.41129219405177564</v>
      </c>
      <c r="AG31" s="325">
        <f t="shared" si="68"/>
        <v>-0.2936465184714262</v>
      </c>
      <c r="AH31" s="325">
        <f t="shared" si="68"/>
        <v>0.19646742481638735</v>
      </c>
      <c r="AI31" s="325">
        <f t="shared" si="68"/>
        <v>0.40400241382006574</v>
      </c>
      <c r="AJ31" s="325">
        <f t="shared" si="68"/>
        <v>0.3486355563284238</v>
      </c>
      <c r="AK31" s="325">
        <f t="shared" si="68"/>
        <v>0.54807018656907358</v>
      </c>
      <c r="AL31" s="325">
        <f t="shared" si="68"/>
        <v>1.0668507425694322</v>
      </c>
      <c r="AM31" s="325">
        <f t="shared" si="68"/>
        <v>0.16640770942160388</v>
      </c>
      <c r="AN31" s="325">
        <f t="shared" si="68"/>
        <v>-2.8207869686285303E-3</v>
      </c>
      <c r="AO31" s="325">
        <f t="shared" si="68"/>
        <v>0.25</v>
      </c>
      <c r="AP31" s="325">
        <f t="shared" si="68"/>
        <v>0.25</v>
      </c>
      <c r="AQ31" s="325">
        <f t="shared" si="68"/>
        <v>0.3125</v>
      </c>
      <c r="AR31" s="325">
        <f t="shared" si="68"/>
        <v>0.375</v>
      </c>
      <c r="AS31" s="325">
        <f t="shared" si="68"/>
        <v>0.41250000000000009</v>
      </c>
      <c r="AT31" s="325">
        <f t="shared" si="68"/>
        <v>0.36470588235294099</v>
      </c>
      <c r="AU31" s="325">
        <f t="shared" si="68"/>
        <v>0.33333333333333326</v>
      </c>
      <c r="AV31" s="325">
        <f t="shared" si="68"/>
        <v>0.29032258064516125</v>
      </c>
      <c r="AW31" s="325">
        <f t="shared" si="68"/>
        <v>0.25</v>
      </c>
      <c r="AX31" s="325">
        <f t="shared" si="68"/>
        <v>0.19999999999999996</v>
      </c>
      <c r="AY31" s="325">
        <f t="shared" si="68"/>
        <v>0.19999999999999996</v>
      </c>
      <c r="AZ31" s="325">
        <f t="shared" si="68"/>
        <v>0.19999999999999996</v>
      </c>
      <c r="BA31" s="325">
        <f t="shared" si="68"/>
        <v>0.19999999999999996</v>
      </c>
      <c r="BB31" s="325">
        <f t="shared" si="68"/>
        <v>0.19999999999999996</v>
      </c>
      <c r="BC31" s="325">
        <f t="shared" si="68"/>
        <v>0.19047619047619024</v>
      </c>
      <c r="BD31" s="325">
        <f t="shared" si="68"/>
        <v>0.18181818181818188</v>
      </c>
      <c r="BE31" s="325">
        <f t="shared" si="68"/>
        <v>0.17699115044247793</v>
      </c>
      <c r="BF31" s="325">
        <f t="shared" si="68"/>
        <v>0.1724137931034484</v>
      </c>
      <c r="BG31" s="325">
        <f t="shared" si="68"/>
        <v>0.16666666666666652</v>
      </c>
      <c r="BH31" s="325">
        <f t="shared" si="68"/>
        <v>0.16666666666666652</v>
      </c>
      <c r="BI31" s="325">
        <f t="shared" si="68"/>
        <v>0.16666666666666674</v>
      </c>
      <c r="BJ31" s="325">
        <f t="shared" si="68"/>
        <v>0.16666666666666674</v>
      </c>
      <c r="BK31" s="325">
        <f t="shared" si="68"/>
        <v>0.16666666666666652</v>
      </c>
      <c r="BL31" s="325">
        <f t="shared" ref="BL31" si="72">+IFERROR(BL30/AZ30-1,"na")</f>
        <v>0.16666666666666652</v>
      </c>
      <c r="BM31" s="325">
        <f t="shared" ref="BM31" si="73">+IFERROR(BM30/BA30-1,"na")</f>
        <v>0.16666666666666652</v>
      </c>
      <c r="BN31" s="325">
        <f t="shared" ref="BN31" si="74">+IFERROR(BN30/BB30-1,"na")</f>
        <v>0.16666666666666652</v>
      </c>
      <c r="BO31" s="325">
        <f t="shared" ref="BO31" si="75">+IFERROR(BO30/BC30-1,"na")</f>
        <v>0.12000000000000011</v>
      </c>
      <c r="BP31" s="325">
        <f t="shared" ref="BP31" si="76">+IFERROR(BP30/BD30-1,"na")</f>
        <v>7.6923076923076872E-2</v>
      </c>
      <c r="BQ31" s="325">
        <f t="shared" ref="BQ31" si="77">+IFERROR(BQ30/BE30-1,"na")</f>
        <v>5.2631578947368363E-2</v>
      </c>
      <c r="BR31" s="325">
        <f t="shared" ref="BR31" si="78">+IFERROR(BR30/BF30-1,"na")</f>
        <v>2.9411764705882248E-2</v>
      </c>
      <c r="BS31" s="325">
        <f t="shared" ref="BS31" si="79">+IFERROR(BS30/BG30-1,"na")</f>
        <v>0</v>
      </c>
      <c r="BT31" s="325">
        <f t="shared" ref="BT31" si="80">+IFERROR(BT30/BH30-1,"na")</f>
        <v>0</v>
      </c>
      <c r="BU31" s="325">
        <f t="shared" ref="BU31" si="81">+IFERROR(BU30/BI30-1,"na")</f>
        <v>0</v>
      </c>
      <c r="BV31" s="325">
        <f t="shared" ref="BV31" si="82">+IFERROR(BV30/BJ30-1,"na")</f>
        <v>0</v>
      </c>
      <c r="BW31" s="325">
        <f t="shared" ref="BW31" si="83">+IFERROR(BW30/BK30-1,"na")</f>
        <v>0</v>
      </c>
      <c r="BX31" s="322"/>
      <c r="BY31" s="326"/>
      <c r="BZ31" s="326">
        <f t="shared" ref="BZ31:CC31" si="84">(BZ30-BY30)/BY30</f>
        <v>0.64925771282228628</v>
      </c>
      <c r="CA31" s="326">
        <f t="shared" si="84"/>
        <v>0.68051610479557145</v>
      </c>
      <c r="CB31" s="326">
        <f t="shared" si="84"/>
        <v>0.17744916820702403</v>
      </c>
      <c r="CC31" s="326">
        <f t="shared" si="84"/>
        <v>5.4945054945054944E-2</v>
      </c>
    </row>
    <row r="32" spans="2:101" x14ac:dyDescent="0.3">
      <c r="B32" s="327"/>
      <c r="C32" s="329"/>
      <c r="D32" s="329"/>
      <c r="E32" s="329"/>
      <c r="F32" s="329"/>
      <c r="G32" s="329"/>
      <c r="H32" s="329"/>
      <c r="I32" s="329"/>
      <c r="J32" s="329"/>
      <c r="K32" s="329"/>
      <c r="L32" s="329"/>
      <c r="M32" s="329"/>
      <c r="N32" s="329"/>
      <c r="O32" s="329"/>
      <c r="P32" s="329"/>
      <c r="Q32" s="329"/>
      <c r="R32" s="329"/>
      <c r="S32" s="329"/>
      <c r="T32" s="329"/>
      <c r="U32" s="329"/>
      <c r="V32" s="329"/>
      <c r="W32" s="329"/>
      <c r="X32" s="329"/>
      <c r="Y32" s="329"/>
      <c r="Z32" s="329"/>
      <c r="AA32" s="329"/>
      <c r="AB32" s="329"/>
      <c r="AC32" s="329"/>
      <c r="AD32" s="329"/>
      <c r="AE32" s="329"/>
      <c r="AF32" s="329"/>
      <c r="AG32" s="329"/>
      <c r="AH32" s="329"/>
      <c r="AI32" s="329"/>
      <c r="AJ32" s="329"/>
      <c r="AK32" s="329"/>
      <c r="AL32" s="329"/>
      <c r="AM32" s="329"/>
      <c r="AN32" s="329"/>
      <c r="AO32" s="329"/>
      <c r="AP32" s="329"/>
      <c r="AQ32" s="329"/>
      <c r="AR32" s="329"/>
      <c r="AS32" s="329"/>
      <c r="AT32" s="329"/>
      <c r="AU32" s="329"/>
      <c r="AV32" s="329"/>
      <c r="AW32" s="329"/>
      <c r="AX32" s="329"/>
      <c r="AY32" s="329"/>
      <c r="AZ32" s="329"/>
      <c r="BA32" s="329"/>
      <c r="BB32" s="329"/>
      <c r="BC32" s="329"/>
      <c r="BD32" s="329"/>
      <c r="BE32" s="329"/>
      <c r="BF32" s="329"/>
      <c r="BG32" s="329"/>
      <c r="BH32" s="329"/>
      <c r="BI32" s="329"/>
      <c r="BJ32" s="329"/>
      <c r="BK32" s="329"/>
      <c r="BL32" s="329"/>
      <c r="BM32" s="329"/>
      <c r="BN32" s="329"/>
      <c r="BO32" s="329"/>
      <c r="BP32" s="329"/>
      <c r="BQ32" s="329"/>
      <c r="BR32" s="329"/>
      <c r="BS32" s="329"/>
      <c r="BT32" s="329"/>
      <c r="BU32" s="329"/>
      <c r="BV32" s="329"/>
      <c r="BW32" s="329"/>
      <c r="BY32" s="341"/>
      <c r="BZ32" s="341"/>
      <c r="CA32" s="341"/>
      <c r="CB32" s="341"/>
      <c r="CC32" s="341"/>
    </row>
    <row r="33" spans="1:81" hidden="1" outlineLevel="1" x14ac:dyDescent="0.3">
      <c r="B33" s="327"/>
      <c r="C33" s="329" t="s">
        <v>361</v>
      </c>
      <c r="D33" s="329"/>
      <c r="E33" s="329"/>
      <c r="F33" s="329"/>
      <c r="G33" s="329"/>
      <c r="H33" s="329"/>
      <c r="I33" s="329"/>
      <c r="J33" s="329"/>
      <c r="K33" s="329"/>
      <c r="L33" s="329"/>
      <c r="M33" s="329"/>
      <c r="N33" s="329"/>
      <c r="O33" s="329"/>
      <c r="P33" s="329"/>
      <c r="Q33" s="329"/>
      <c r="R33" s="329"/>
      <c r="S33" s="329"/>
      <c r="T33" s="329"/>
      <c r="U33" s="329"/>
      <c r="V33" s="329"/>
      <c r="W33" s="329"/>
      <c r="X33" s="329"/>
      <c r="Y33" s="329"/>
      <c r="Z33" s="329"/>
      <c r="AA33" s="329"/>
      <c r="AB33" s="329"/>
      <c r="AC33" s="329"/>
      <c r="AD33" s="329"/>
      <c r="AE33" s="329"/>
      <c r="AF33" s="329"/>
      <c r="AG33" s="329"/>
      <c r="AH33" s="329"/>
      <c r="AI33" s="329"/>
      <c r="AJ33" s="329"/>
      <c r="AK33" s="329"/>
      <c r="AL33" s="329"/>
      <c r="AM33" s="329"/>
      <c r="AN33" s="329"/>
      <c r="AO33" s="329"/>
      <c r="AP33" s="329"/>
      <c r="AQ33" s="329"/>
      <c r="AR33" s="329"/>
      <c r="AS33" s="329"/>
      <c r="AT33" s="329"/>
      <c r="AU33" s="329"/>
      <c r="AV33" s="329"/>
      <c r="AW33" s="329"/>
      <c r="AX33" s="329"/>
      <c r="AY33" s="329"/>
      <c r="AZ33" s="329"/>
      <c r="BA33" s="329"/>
      <c r="BB33" s="329"/>
      <c r="BC33" s="329"/>
      <c r="BD33" s="329"/>
      <c r="BE33" s="329"/>
      <c r="BF33" s="329"/>
      <c r="BG33" s="329"/>
      <c r="BH33" s="329"/>
      <c r="BI33" s="329"/>
      <c r="BJ33" s="329"/>
      <c r="BK33" s="329"/>
      <c r="BL33" s="329"/>
      <c r="BM33" s="329"/>
      <c r="BN33" s="329"/>
      <c r="BO33" s="329"/>
      <c r="BP33" s="329"/>
      <c r="BQ33" s="329"/>
      <c r="BR33" s="329"/>
      <c r="BS33" s="329"/>
      <c r="BT33" s="329"/>
      <c r="BU33" s="329"/>
      <c r="BV33" s="329"/>
      <c r="BW33" s="329"/>
      <c r="BY33" s="341"/>
      <c r="BZ33" s="341"/>
      <c r="CA33" s="341"/>
      <c r="CB33" s="341"/>
      <c r="CC33" s="341"/>
    </row>
    <row r="34" spans="1:81" ht="12.75" hidden="1" customHeight="1" outlineLevel="1" x14ac:dyDescent="0.3">
      <c r="C34" s="342">
        <v>12</v>
      </c>
    </row>
    <row r="35" spans="1:81" collapsed="1" x14ac:dyDescent="0.3">
      <c r="B35" s="315" t="s">
        <v>362</v>
      </c>
    </row>
    <row r="36" spans="1:81" x14ac:dyDescent="0.3">
      <c r="B36" s="343" t="s">
        <v>363</v>
      </c>
      <c r="C36" s="344"/>
      <c r="D36" s="344">
        <f t="shared" ref="D36:BK36" si="85">+C36+1</f>
        <v>1</v>
      </c>
      <c r="E36" s="344">
        <f t="shared" si="85"/>
        <v>2</v>
      </c>
      <c r="F36" s="344">
        <f t="shared" si="85"/>
        <v>3</v>
      </c>
      <c r="G36" s="344">
        <f t="shared" si="85"/>
        <v>4</v>
      </c>
      <c r="H36" s="344">
        <f t="shared" si="85"/>
        <v>5</v>
      </c>
      <c r="I36" s="344">
        <f t="shared" si="85"/>
        <v>6</v>
      </c>
      <c r="J36" s="344">
        <f t="shared" si="85"/>
        <v>7</v>
      </c>
      <c r="K36" s="344">
        <f t="shared" si="85"/>
        <v>8</v>
      </c>
      <c r="L36" s="344">
        <f t="shared" si="85"/>
        <v>9</v>
      </c>
      <c r="M36" s="344">
        <f t="shared" si="85"/>
        <v>10</v>
      </c>
      <c r="N36" s="344">
        <f t="shared" si="85"/>
        <v>11</v>
      </c>
      <c r="O36" s="344">
        <f t="shared" si="85"/>
        <v>12</v>
      </c>
      <c r="P36" s="344">
        <f t="shared" si="85"/>
        <v>13</v>
      </c>
      <c r="Q36" s="344">
        <f t="shared" si="85"/>
        <v>14</v>
      </c>
      <c r="R36" s="344">
        <f t="shared" si="85"/>
        <v>15</v>
      </c>
      <c r="S36" s="344">
        <f t="shared" si="85"/>
        <v>16</v>
      </c>
      <c r="T36" s="344">
        <f t="shared" si="85"/>
        <v>17</v>
      </c>
      <c r="U36" s="344">
        <f t="shared" si="85"/>
        <v>18</v>
      </c>
      <c r="V36" s="344">
        <f t="shared" si="85"/>
        <v>19</v>
      </c>
      <c r="W36" s="344">
        <f t="shared" si="85"/>
        <v>20</v>
      </c>
      <c r="X36" s="344">
        <f t="shared" ref="X36" si="86">+W36+1</f>
        <v>21</v>
      </c>
      <c r="Y36" s="344">
        <f t="shared" ref="Y36" si="87">+X36+1</f>
        <v>22</v>
      </c>
      <c r="Z36" s="344">
        <f t="shared" ref="Z36:AB36" si="88">+Y36+1</f>
        <v>23</v>
      </c>
      <c r="AA36" s="344">
        <f t="shared" si="88"/>
        <v>24</v>
      </c>
      <c r="AB36" s="344">
        <f t="shared" si="88"/>
        <v>25</v>
      </c>
      <c r="AC36" s="344">
        <f t="shared" si="85"/>
        <v>26</v>
      </c>
      <c r="AD36" s="344">
        <f t="shared" si="85"/>
        <v>27</v>
      </c>
      <c r="AE36" s="344">
        <f t="shared" si="85"/>
        <v>28</v>
      </c>
      <c r="AF36" s="344">
        <f t="shared" si="85"/>
        <v>29</v>
      </c>
      <c r="AG36" s="344">
        <f t="shared" si="85"/>
        <v>30</v>
      </c>
      <c r="AH36" s="344">
        <f t="shared" si="85"/>
        <v>31</v>
      </c>
      <c r="AI36" s="344">
        <f t="shared" si="85"/>
        <v>32</v>
      </c>
      <c r="AJ36" s="344">
        <f t="shared" si="85"/>
        <v>33</v>
      </c>
      <c r="AK36" s="344">
        <f t="shared" si="85"/>
        <v>34</v>
      </c>
      <c r="AL36" s="344">
        <f t="shared" si="85"/>
        <v>35</v>
      </c>
      <c r="AM36" s="344">
        <f t="shared" si="85"/>
        <v>36</v>
      </c>
      <c r="AN36" s="344">
        <f t="shared" si="85"/>
        <v>37</v>
      </c>
      <c r="AO36" s="344">
        <f t="shared" si="85"/>
        <v>38</v>
      </c>
      <c r="AP36" s="344">
        <f t="shared" si="85"/>
        <v>39</v>
      </c>
      <c r="AQ36" s="344">
        <f t="shared" si="85"/>
        <v>40</v>
      </c>
      <c r="AR36" s="344">
        <f t="shared" si="85"/>
        <v>41</v>
      </c>
      <c r="AS36" s="344">
        <f t="shared" si="85"/>
        <v>42</v>
      </c>
      <c r="AT36" s="344">
        <f t="shared" si="85"/>
        <v>43</v>
      </c>
      <c r="AU36" s="344">
        <f t="shared" si="85"/>
        <v>44</v>
      </c>
      <c r="AV36" s="344">
        <f t="shared" si="85"/>
        <v>45</v>
      </c>
      <c r="AW36" s="344">
        <f t="shared" si="85"/>
        <v>46</v>
      </c>
      <c r="AX36" s="344">
        <f t="shared" si="85"/>
        <v>47</v>
      </c>
      <c r="AY36" s="344">
        <f t="shared" si="85"/>
        <v>48</v>
      </c>
      <c r="AZ36" s="344">
        <f t="shared" si="85"/>
        <v>49</v>
      </c>
      <c r="BA36" s="344">
        <f t="shared" si="85"/>
        <v>50</v>
      </c>
      <c r="BB36" s="344">
        <f t="shared" si="85"/>
        <v>51</v>
      </c>
      <c r="BC36" s="344">
        <f t="shared" si="85"/>
        <v>52</v>
      </c>
      <c r="BD36" s="344">
        <f t="shared" si="85"/>
        <v>53</v>
      </c>
      <c r="BE36" s="344">
        <f t="shared" si="85"/>
        <v>54</v>
      </c>
      <c r="BF36" s="344">
        <f t="shared" si="85"/>
        <v>55</v>
      </c>
      <c r="BG36" s="344">
        <f t="shared" si="85"/>
        <v>56</v>
      </c>
      <c r="BH36" s="344">
        <f t="shared" si="85"/>
        <v>57</v>
      </c>
      <c r="BI36" s="344">
        <f t="shared" si="85"/>
        <v>58</v>
      </c>
      <c r="BJ36" s="344">
        <f t="shared" si="85"/>
        <v>59</v>
      </c>
      <c r="BK36" s="344">
        <f t="shared" si="85"/>
        <v>60</v>
      </c>
      <c r="BL36" s="344">
        <f t="shared" ref="BL36" si="89">+BK36+1</f>
        <v>61</v>
      </c>
      <c r="BM36" s="344">
        <f t="shared" ref="BM36" si="90">+BL36+1</f>
        <v>62</v>
      </c>
      <c r="BN36" s="344">
        <f t="shared" ref="BN36" si="91">+BM36+1</f>
        <v>63</v>
      </c>
      <c r="BO36" s="344">
        <f t="shared" ref="BO36" si="92">+BN36+1</f>
        <v>64</v>
      </c>
      <c r="BP36" s="344">
        <f t="shared" ref="BP36" si="93">+BO36+1</f>
        <v>65</v>
      </c>
      <c r="BQ36" s="344">
        <f t="shared" ref="BQ36" si="94">+BP36+1</f>
        <v>66</v>
      </c>
      <c r="BR36" s="344">
        <f t="shared" ref="BR36" si="95">+BQ36+1</f>
        <v>67</v>
      </c>
      <c r="BS36" s="344">
        <f t="shared" ref="BS36" si="96">+BR36+1</f>
        <v>68</v>
      </c>
      <c r="BT36" s="344">
        <f t="shared" ref="BT36" si="97">+BS36+1</f>
        <v>69</v>
      </c>
      <c r="BU36" s="344">
        <f t="shared" ref="BU36" si="98">+BT36+1</f>
        <v>70</v>
      </c>
      <c r="BV36" s="344">
        <f t="shared" ref="BV36" si="99">+BU36+1</f>
        <v>71</v>
      </c>
      <c r="BW36" s="344">
        <f t="shared" ref="BW36" si="100">+BV36+1</f>
        <v>72</v>
      </c>
    </row>
    <row r="37" spans="1:81" x14ac:dyDescent="0.3">
      <c r="B37" s="345" t="s">
        <v>364</v>
      </c>
      <c r="C37" s="346"/>
      <c r="D37" s="346">
        <f>C30</f>
        <v>0</v>
      </c>
      <c r="E37" s="346">
        <f>D30</f>
        <v>93073.200000000012</v>
      </c>
      <c r="F37" s="346">
        <f t="shared" ref="F37:BK37" si="101">E30</f>
        <v>84627.98</v>
      </c>
      <c r="G37" s="346">
        <f t="shared" si="101"/>
        <v>112573.39</v>
      </c>
      <c r="H37" s="346">
        <f t="shared" si="101"/>
        <v>120693.93</v>
      </c>
      <c r="I37" s="346">
        <f t="shared" si="101"/>
        <v>118312.57</v>
      </c>
      <c r="J37" s="346">
        <f t="shared" si="101"/>
        <v>103374.86</v>
      </c>
      <c r="K37" s="346">
        <f t="shared" si="101"/>
        <v>127830.38</v>
      </c>
      <c r="L37" s="346">
        <f t="shared" si="101"/>
        <v>133648.25</v>
      </c>
      <c r="M37" s="346">
        <f t="shared" si="101"/>
        <v>130540.52000000002</v>
      </c>
      <c r="N37" s="346">
        <f t="shared" si="101"/>
        <v>169682.23</v>
      </c>
      <c r="O37" s="346">
        <f t="shared" si="101"/>
        <v>126412.68</v>
      </c>
      <c r="P37" s="346">
        <f t="shared" si="101"/>
        <v>127934.14000000001</v>
      </c>
      <c r="Q37" s="346">
        <f t="shared" si="101"/>
        <v>170501.81</v>
      </c>
      <c r="R37" s="346">
        <f t="shared" si="101"/>
        <v>163345.76999999999</v>
      </c>
      <c r="S37" s="346">
        <f t="shared" si="101"/>
        <v>177252.04</v>
      </c>
      <c r="T37" s="346">
        <f t="shared" si="101"/>
        <v>156298.97</v>
      </c>
      <c r="U37" s="346">
        <f t="shared" si="101"/>
        <v>201712.97</v>
      </c>
      <c r="V37" s="346">
        <f t="shared" si="101"/>
        <v>168116.96000000002</v>
      </c>
      <c r="W37" s="346">
        <f t="shared" si="101"/>
        <v>210907.33</v>
      </c>
      <c r="X37" s="346">
        <f t="shared" ref="X37" si="102">W30</f>
        <v>190304.16</v>
      </c>
      <c r="Y37" s="346">
        <f t="shared" ref="Y37" si="103">X30</f>
        <v>204720.80000000002</v>
      </c>
      <c r="Z37" s="346">
        <f t="shared" ref="Z37:AB37" si="104">Y30</f>
        <v>276150.26999999996</v>
      </c>
      <c r="AA37" s="346">
        <f t="shared" si="104"/>
        <v>215454.6</v>
      </c>
      <c r="AB37" s="346">
        <f t="shared" si="104"/>
        <v>254520.78000000003</v>
      </c>
      <c r="AC37" s="346">
        <f t="shared" si="101"/>
        <v>297714.78999999998</v>
      </c>
      <c r="AD37" s="346">
        <f t="shared" si="101"/>
        <v>237500</v>
      </c>
      <c r="AE37" s="346">
        <f t="shared" si="101"/>
        <v>237500</v>
      </c>
      <c r="AF37" s="346">
        <f t="shared" si="101"/>
        <v>237500</v>
      </c>
      <c r="AG37" s="346">
        <f t="shared" si="101"/>
        <v>118750</v>
      </c>
      <c r="AH37" s="346">
        <f t="shared" si="101"/>
        <v>118750</v>
      </c>
      <c r="AI37" s="346">
        <f t="shared" si="101"/>
        <v>252343.75</v>
      </c>
      <c r="AJ37" s="346">
        <f t="shared" si="101"/>
        <v>267187.5</v>
      </c>
      <c r="AK37" s="346">
        <f t="shared" si="101"/>
        <v>276093.75</v>
      </c>
      <c r="AL37" s="346">
        <f t="shared" si="101"/>
        <v>427500</v>
      </c>
      <c r="AM37" s="346">
        <f t="shared" si="101"/>
        <v>445312.5</v>
      </c>
      <c r="AN37" s="346">
        <f t="shared" si="101"/>
        <v>296875</v>
      </c>
      <c r="AO37" s="346">
        <f t="shared" si="101"/>
        <v>296875</v>
      </c>
      <c r="AP37" s="346">
        <f t="shared" si="101"/>
        <v>296875</v>
      </c>
      <c r="AQ37" s="346">
        <f t="shared" si="101"/>
        <v>296875</v>
      </c>
      <c r="AR37" s="346">
        <f t="shared" si="101"/>
        <v>311718.75</v>
      </c>
      <c r="AS37" s="346">
        <f t="shared" si="101"/>
        <v>163281.25</v>
      </c>
      <c r="AT37" s="346">
        <f t="shared" si="101"/>
        <v>167734.375</v>
      </c>
      <c r="AU37" s="346">
        <f t="shared" si="101"/>
        <v>344374.99999999994</v>
      </c>
      <c r="AV37" s="346">
        <f t="shared" si="101"/>
        <v>356250</v>
      </c>
      <c r="AW37" s="346">
        <f t="shared" si="101"/>
        <v>356250</v>
      </c>
      <c r="AX37" s="346">
        <f t="shared" si="101"/>
        <v>534375</v>
      </c>
      <c r="AY37" s="346">
        <f t="shared" si="101"/>
        <v>534375</v>
      </c>
      <c r="AZ37" s="346">
        <f t="shared" si="101"/>
        <v>356250</v>
      </c>
      <c r="BA37" s="346">
        <f t="shared" si="101"/>
        <v>356250</v>
      </c>
      <c r="BB37" s="346">
        <f t="shared" si="101"/>
        <v>356250</v>
      </c>
      <c r="BC37" s="346">
        <f t="shared" si="101"/>
        <v>356250</v>
      </c>
      <c r="BD37" s="346">
        <f t="shared" si="101"/>
        <v>371093.74999999994</v>
      </c>
      <c r="BE37" s="346">
        <f t="shared" si="101"/>
        <v>192968.75</v>
      </c>
      <c r="BF37" s="346">
        <f t="shared" si="101"/>
        <v>197421.875</v>
      </c>
      <c r="BG37" s="346">
        <f t="shared" si="101"/>
        <v>403750</v>
      </c>
      <c r="BH37" s="346">
        <f t="shared" si="101"/>
        <v>415624.99999999994</v>
      </c>
      <c r="BI37" s="346">
        <f t="shared" si="101"/>
        <v>415624.99999999994</v>
      </c>
      <c r="BJ37" s="346">
        <f t="shared" si="101"/>
        <v>623437.5</v>
      </c>
      <c r="BK37" s="346">
        <f t="shared" si="101"/>
        <v>623437.5</v>
      </c>
      <c r="BL37" s="346">
        <f t="shared" ref="BL37" si="105">BK30</f>
        <v>415624.99999999994</v>
      </c>
      <c r="BM37" s="346">
        <f t="shared" ref="BM37" si="106">BL30</f>
        <v>415624.99999999994</v>
      </c>
      <c r="BN37" s="346">
        <f t="shared" ref="BN37" si="107">BM30</f>
        <v>415624.99999999994</v>
      </c>
      <c r="BO37" s="346">
        <f t="shared" ref="BO37" si="108">BN30</f>
        <v>415624.99999999994</v>
      </c>
      <c r="BP37" s="346">
        <f t="shared" ref="BP37" si="109">BO30</f>
        <v>415624.99999999994</v>
      </c>
      <c r="BQ37" s="346">
        <f t="shared" ref="BQ37" si="110">BP30</f>
        <v>207812.49999999997</v>
      </c>
      <c r="BR37" s="346">
        <f t="shared" ref="BR37" si="111">BQ30</f>
        <v>207812.49999999997</v>
      </c>
      <c r="BS37" s="346">
        <f t="shared" ref="BS37" si="112">BR30</f>
        <v>415624.99999999994</v>
      </c>
      <c r="BT37" s="346">
        <f t="shared" ref="BT37" si="113">BS30</f>
        <v>415624.99999999994</v>
      </c>
      <c r="BU37" s="346">
        <f t="shared" ref="BU37" si="114">BT30</f>
        <v>415624.99999999994</v>
      </c>
      <c r="BV37" s="346">
        <f t="shared" ref="BV37" si="115">BU30</f>
        <v>623437.5</v>
      </c>
      <c r="BW37" s="346">
        <f t="shared" ref="BW37" si="116">BV30</f>
        <v>623437.5</v>
      </c>
      <c r="BY37" s="347"/>
      <c r="BZ37" s="347"/>
      <c r="CA37" s="347"/>
      <c r="CB37" s="347"/>
      <c r="CC37" s="347"/>
    </row>
    <row r="38" spans="1:81" x14ac:dyDescent="0.3">
      <c r="A38" s="298">
        <v>1</v>
      </c>
      <c r="B38" s="348">
        <f t="shared" ref="B38:B69" si="117">+HLOOKUP(A38,$C$36:$BX$37,2)</f>
        <v>0</v>
      </c>
      <c r="C38" s="349"/>
      <c r="D38" s="349">
        <f t="shared" ref="D38:M47" si="118">IF(AND(D$36-$A38&gt;=0,D$36-$A38&lt;$C$34),$B38/$C$34,0)</f>
        <v>0</v>
      </c>
      <c r="E38" s="349">
        <f t="shared" si="118"/>
        <v>0</v>
      </c>
      <c r="F38" s="349">
        <f t="shared" si="118"/>
        <v>0</v>
      </c>
      <c r="G38" s="349">
        <f t="shared" si="118"/>
        <v>0</v>
      </c>
      <c r="H38" s="349">
        <f t="shared" si="118"/>
        <v>0</v>
      </c>
      <c r="I38" s="349">
        <f t="shared" si="118"/>
        <v>0</v>
      </c>
      <c r="J38" s="349">
        <f t="shared" si="118"/>
        <v>0</v>
      </c>
      <c r="K38" s="349">
        <f t="shared" si="118"/>
        <v>0</v>
      </c>
      <c r="L38" s="349">
        <f t="shared" si="118"/>
        <v>0</v>
      </c>
      <c r="M38" s="349">
        <f t="shared" si="118"/>
        <v>0</v>
      </c>
      <c r="N38" s="349">
        <f t="shared" ref="N38:W47" si="119">IF(AND(N$36-$A38&gt;=0,N$36-$A38&lt;$C$34),$B38/$C$34,0)</f>
        <v>0</v>
      </c>
      <c r="O38" s="349">
        <f t="shared" si="119"/>
        <v>0</v>
      </c>
      <c r="P38" s="349">
        <f t="shared" si="119"/>
        <v>0</v>
      </c>
      <c r="Q38" s="349">
        <f t="shared" si="119"/>
        <v>0</v>
      </c>
      <c r="R38" s="349">
        <f t="shared" si="119"/>
        <v>0</v>
      </c>
      <c r="S38" s="349">
        <f t="shared" si="119"/>
        <v>0</v>
      </c>
      <c r="T38" s="349">
        <f t="shared" si="119"/>
        <v>0</v>
      </c>
      <c r="U38" s="349">
        <f t="shared" si="119"/>
        <v>0</v>
      </c>
      <c r="V38" s="349">
        <f t="shared" si="119"/>
        <v>0</v>
      </c>
      <c r="W38" s="349">
        <f t="shared" si="119"/>
        <v>0</v>
      </c>
      <c r="X38" s="349">
        <f t="shared" ref="X38:AG47" si="120">IF(AND(X$36-$A38&gt;=0,X$36-$A38&lt;$C$34),$B38/$C$34,0)</f>
        <v>0</v>
      </c>
      <c r="Y38" s="349">
        <f t="shared" si="120"/>
        <v>0</v>
      </c>
      <c r="Z38" s="349">
        <f t="shared" si="120"/>
        <v>0</v>
      </c>
      <c r="AA38" s="349">
        <f t="shared" si="120"/>
        <v>0</v>
      </c>
      <c r="AB38" s="349">
        <f t="shared" si="120"/>
        <v>0</v>
      </c>
      <c r="AC38" s="349">
        <f t="shared" si="120"/>
        <v>0</v>
      </c>
      <c r="AD38" s="349">
        <f t="shared" si="120"/>
        <v>0</v>
      </c>
      <c r="AE38" s="349">
        <f t="shared" si="120"/>
        <v>0</v>
      </c>
      <c r="AF38" s="349">
        <f t="shared" si="120"/>
        <v>0</v>
      </c>
      <c r="AG38" s="349">
        <f t="shared" si="120"/>
        <v>0</v>
      </c>
      <c r="AH38" s="349">
        <f t="shared" ref="AH38:AQ47" si="121">IF(AND(AH$36-$A38&gt;=0,AH$36-$A38&lt;$C$34),$B38/$C$34,0)</f>
        <v>0</v>
      </c>
      <c r="AI38" s="349">
        <f t="shared" si="121"/>
        <v>0</v>
      </c>
      <c r="AJ38" s="349">
        <f t="shared" si="121"/>
        <v>0</v>
      </c>
      <c r="AK38" s="349">
        <f t="shared" si="121"/>
        <v>0</v>
      </c>
      <c r="AL38" s="349">
        <f t="shared" si="121"/>
        <v>0</v>
      </c>
      <c r="AM38" s="349">
        <f t="shared" si="121"/>
        <v>0</v>
      </c>
      <c r="AN38" s="349">
        <f t="shared" si="121"/>
        <v>0</v>
      </c>
      <c r="AO38" s="349">
        <f t="shared" si="121"/>
        <v>0</v>
      </c>
      <c r="AP38" s="349">
        <f t="shared" si="121"/>
        <v>0</v>
      </c>
      <c r="AQ38" s="349">
        <f t="shared" si="121"/>
        <v>0</v>
      </c>
      <c r="AR38" s="349">
        <f t="shared" ref="AR38:BA47" si="122">IF(AND(AR$36-$A38&gt;=0,AR$36-$A38&lt;$C$34),$B38/$C$34,0)</f>
        <v>0</v>
      </c>
      <c r="AS38" s="349">
        <f t="shared" si="122"/>
        <v>0</v>
      </c>
      <c r="AT38" s="349">
        <f t="shared" si="122"/>
        <v>0</v>
      </c>
      <c r="AU38" s="349">
        <f t="shared" si="122"/>
        <v>0</v>
      </c>
      <c r="AV38" s="349">
        <f t="shared" si="122"/>
        <v>0</v>
      </c>
      <c r="AW38" s="349">
        <f t="shared" si="122"/>
        <v>0</v>
      </c>
      <c r="AX38" s="349">
        <f t="shared" si="122"/>
        <v>0</v>
      </c>
      <c r="AY38" s="349">
        <f t="shared" si="122"/>
        <v>0</v>
      </c>
      <c r="AZ38" s="349">
        <f t="shared" si="122"/>
        <v>0</v>
      </c>
      <c r="BA38" s="349">
        <f t="shared" si="122"/>
        <v>0</v>
      </c>
      <c r="BB38" s="349">
        <f t="shared" ref="BB38:BK47" si="123">IF(AND(BB$36-$A38&gt;=0,BB$36-$A38&lt;$C$34),$B38/$C$34,0)</f>
        <v>0</v>
      </c>
      <c r="BC38" s="349">
        <f t="shared" si="123"/>
        <v>0</v>
      </c>
      <c r="BD38" s="349">
        <f t="shared" si="123"/>
        <v>0</v>
      </c>
      <c r="BE38" s="349">
        <f t="shared" si="123"/>
        <v>0</v>
      </c>
      <c r="BF38" s="349">
        <f t="shared" si="123"/>
        <v>0</v>
      </c>
      <c r="BG38" s="349">
        <f t="shared" si="123"/>
        <v>0</v>
      </c>
      <c r="BH38" s="349">
        <f t="shared" si="123"/>
        <v>0</v>
      </c>
      <c r="BI38" s="349">
        <f t="shared" si="123"/>
        <v>0</v>
      </c>
      <c r="BJ38" s="349">
        <f t="shared" si="123"/>
        <v>0</v>
      </c>
      <c r="BK38" s="349">
        <f t="shared" si="123"/>
        <v>0</v>
      </c>
      <c r="BL38" s="349">
        <f t="shared" ref="BL38:BW47" si="124">IF(AND(BL$36-$A38&gt;=0,BL$36-$A38&lt;$C$34),$B38/$C$34,0)</f>
        <v>0</v>
      </c>
      <c r="BM38" s="349">
        <f t="shared" si="124"/>
        <v>0</v>
      </c>
      <c r="BN38" s="349">
        <f t="shared" si="124"/>
        <v>0</v>
      </c>
      <c r="BO38" s="349">
        <f t="shared" si="124"/>
        <v>0</v>
      </c>
      <c r="BP38" s="349">
        <f t="shared" si="124"/>
        <v>0</v>
      </c>
      <c r="BQ38" s="349">
        <f t="shared" si="124"/>
        <v>0</v>
      </c>
      <c r="BR38" s="349">
        <f t="shared" si="124"/>
        <v>0</v>
      </c>
      <c r="BS38" s="349">
        <f t="shared" si="124"/>
        <v>0</v>
      </c>
      <c r="BT38" s="349">
        <f t="shared" si="124"/>
        <v>0</v>
      </c>
      <c r="BU38" s="349">
        <f t="shared" si="124"/>
        <v>0</v>
      </c>
      <c r="BV38" s="349">
        <f t="shared" si="124"/>
        <v>0</v>
      </c>
      <c r="BW38" s="349">
        <f t="shared" si="124"/>
        <v>0</v>
      </c>
    </row>
    <row r="39" spans="1:81" x14ac:dyDescent="0.3">
      <c r="A39" s="298">
        <f t="shared" ref="A39:A102" si="125">+A38+1</f>
        <v>2</v>
      </c>
      <c r="B39" s="350">
        <f t="shared" si="117"/>
        <v>93073.200000000012</v>
      </c>
      <c r="C39" s="351"/>
      <c r="D39" s="351">
        <f t="shared" si="118"/>
        <v>0</v>
      </c>
      <c r="E39" s="351">
        <f t="shared" si="118"/>
        <v>7756.1000000000013</v>
      </c>
      <c r="F39" s="351">
        <f t="shared" si="118"/>
        <v>7756.1000000000013</v>
      </c>
      <c r="G39" s="351">
        <f t="shared" si="118"/>
        <v>7756.1000000000013</v>
      </c>
      <c r="H39" s="351">
        <f t="shared" si="118"/>
        <v>7756.1000000000013</v>
      </c>
      <c r="I39" s="351">
        <f t="shared" si="118"/>
        <v>7756.1000000000013</v>
      </c>
      <c r="J39" s="351">
        <f t="shared" si="118"/>
        <v>7756.1000000000013</v>
      </c>
      <c r="K39" s="351">
        <f t="shared" si="118"/>
        <v>7756.1000000000013</v>
      </c>
      <c r="L39" s="351">
        <f t="shared" si="118"/>
        <v>7756.1000000000013</v>
      </c>
      <c r="M39" s="351">
        <f t="shared" si="118"/>
        <v>7756.1000000000013</v>
      </c>
      <c r="N39" s="351">
        <f t="shared" si="119"/>
        <v>7756.1000000000013</v>
      </c>
      <c r="O39" s="351">
        <f t="shared" si="119"/>
        <v>7756.1000000000013</v>
      </c>
      <c r="P39" s="351">
        <f t="shared" si="119"/>
        <v>7756.1000000000013</v>
      </c>
      <c r="Q39" s="351">
        <f t="shared" si="119"/>
        <v>0</v>
      </c>
      <c r="R39" s="351">
        <f t="shared" si="119"/>
        <v>0</v>
      </c>
      <c r="S39" s="351">
        <f t="shared" si="119"/>
        <v>0</v>
      </c>
      <c r="T39" s="351">
        <f t="shared" si="119"/>
        <v>0</v>
      </c>
      <c r="U39" s="351">
        <f t="shared" si="119"/>
        <v>0</v>
      </c>
      <c r="V39" s="351">
        <f t="shared" si="119"/>
        <v>0</v>
      </c>
      <c r="W39" s="351">
        <f t="shared" si="119"/>
        <v>0</v>
      </c>
      <c r="X39" s="351">
        <f t="shared" si="120"/>
        <v>0</v>
      </c>
      <c r="Y39" s="351">
        <f t="shared" si="120"/>
        <v>0</v>
      </c>
      <c r="Z39" s="351">
        <f t="shared" si="120"/>
        <v>0</v>
      </c>
      <c r="AA39" s="351">
        <f t="shared" si="120"/>
        <v>0</v>
      </c>
      <c r="AB39" s="351">
        <f t="shared" si="120"/>
        <v>0</v>
      </c>
      <c r="AC39" s="351">
        <f t="shared" si="120"/>
        <v>0</v>
      </c>
      <c r="AD39" s="351">
        <f t="shared" si="120"/>
        <v>0</v>
      </c>
      <c r="AE39" s="351">
        <f t="shared" si="120"/>
        <v>0</v>
      </c>
      <c r="AF39" s="351">
        <f t="shared" si="120"/>
        <v>0</v>
      </c>
      <c r="AG39" s="351">
        <f t="shared" si="120"/>
        <v>0</v>
      </c>
      <c r="AH39" s="351">
        <f t="shared" si="121"/>
        <v>0</v>
      </c>
      <c r="AI39" s="351">
        <f t="shared" si="121"/>
        <v>0</v>
      </c>
      <c r="AJ39" s="351">
        <f t="shared" si="121"/>
        <v>0</v>
      </c>
      <c r="AK39" s="351">
        <f t="shared" si="121"/>
        <v>0</v>
      </c>
      <c r="AL39" s="351">
        <f t="shared" si="121"/>
        <v>0</v>
      </c>
      <c r="AM39" s="351">
        <f t="shared" si="121"/>
        <v>0</v>
      </c>
      <c r="AN39" s="351">
        <f t="shared" si="121"/>
        <v>0</v>
      </c>
      <c r="AO39" s="351">
        <f t="shared" si="121"/>
        <v>0</v>
      </c>
      <c r="AP39" s="351">
        <f t="shared" si="121"/>
        <v>0</v>
      </c>
      <c r="AQ39" s="351">
        <f t="shared" si="121"/>
        <v>0</v>
      </c>
      <c r="AR39" s="351">
        <f t="shared" si="122"/>
        <v>0</v>
      </c>
      <c r="AS39" s="351">
        <f t="shared" si="122"/>
        <v>0</v>
      </c>
      <c r="AT39" s="351">
        <f t="shared" si="122"/>
        <v>0</v>
      </c>
      <c r="AU39" s="351">
        <f t="shared" si="122"/>
        <v>0</v>
      </c>
      <c r="AV39" s="351">
        <f t="shared" si="122"/>
        <v>0</v>
      </c>
      <c r="AW39" s="351">
        <f t="shared" si="122"/>
        <v>0</v>
      </c>
      <c r="AX39" s="351">
        <f t="shared" si="122"/>
        <v>0</v>
      </c>
      <c r="AY39" s="351">
        <f t="shared" si="122"/>
        <v>0</v>
      </c>
      <c r="AZ39" s="351">
        <f t="shared" si="122"/>
        <v>0</v>
      </c>
      <c r="BA39" s="351">
        <f t="shared" si="122"/>
        <v>0</v>
      </c>
      <c r="BB39" s="351">
        <f t="shared" si="123"/>
        <v>0</v>
      </c>
      <c r="BC39" s="351">
        <f t="shared" si="123"/>
        <v>0</v>
      </c>
      <c r="BD39" s="351">
        <f t="shared" si="123"/>
        <v>0</v>
      </c>
      <c r="BE39" s="351">
        <f t="shared" si="123"/>
        <v>0</v>
      </c>
      <c r="BF39" s="351">
        <f t="shared" si="123"/>
        <v>0</v>
      </c>
      <c r="BG39" s="351">
        <f t="shared" si="123"/>
        <v>0</v>
      </c>
      <c r="BH39" s="351">
        <f t="shared" si="123"/>
        <v>0</v>
      </c>
      <c r="BI39" s="351">
        <f t="shared" si="123"/>
        <v>0</v>
      </c>
      <c r="BJ39" s="351">
        <f t="shared" si="123"/>
        <v>0</v>
      </c>
      <c r="BK39" s="351">
        <f t="shared" si="123"/>
        <v>0</v>
      </c>
      <c r="BL39" s="351">
        <f t="shared" si="124"/>
        <v>0</v>
      </c>
      <c r="BM39" s="351">
        <f t="shared" si="124"/>
        <v>0</v>
      </c>
      <c r="BN39" s="351">
        <f t="shared" si="124"/>
        <v>0</v>
      </c>
      <c r="BO39" s="351">
        <f t="shared" si="124"/>
        <v>0</v>
      </c>
      <c r="BP39" s="351">
        <f t="shared" si="124"/>
        <v>0</v>
      </c>
      <c r="BQ39" s="351">
        <f t="shared" si="124"/>
        <v>0</v>
      </c>
      <c r="BR39" s="351">
        <f t="shared" si="124"/>
        <v>0</v>
      </c>
      <c r="BS39" s="351">
        <f t="shared" si="124"/>
        <v>0</v>
      </c>
      <c r="BT39" s="351">
        <f t="shared" si="124"/>
        <v>0</v>
      </c>
      <c r="BU39" s="351">
        <f t="shared" si="124"/>
        <v>0</v>
      </c>
      <c r="BV39" s="351">
        <f t="shared" si="124"/>
        <v>0</v>
      </c>
      <c r="BW39" s="351">
        <f t="shared" si="124"/>
        <v>0</v>
      </c>
    </row>
    <row r="40" spans="1:81" x14ac:dyDescent="0.3">
      <c r="A40" s="298">
        <f t="shared" si="125"/>
        <v>3</v>
      </c>
      <c r="B40" s="350">
        <f t="shared" si="117"/>
        <v>84627.98</v>
      </c>
      <c r="C40" s="351"/>
      <c r="D40" s="351">
        <f t="shared" si="118"/>
        <v>0</v>
      </c>
      <c r="E40" s="351">
        <f t="shared" si="118"/>
        <v>0</v>
      </c>
      <c r="F40" s="351">
        <f t="shared" si="118"/>
        <v>7052.331666666666</v>
      </c>
      <c r="G40" s="351">
        <f t="shared" si="118"/>
        <v>7052.331666666666</v>
      </c>
      <c r="H40" s="351">
        <f t="shared" si="118"/>
        <v>7052.331666666666</v>
      </c>
      <c r="I40" s="351">
        <f t="shared" si="118"/>
        <v>7052.331666666666</v>
      </c>
      <c r="J40" s="351">
        <f t="shared" si="118"/>
        <v>7052.331666666666</v>
      </c>
      <c r="K40" s="351">
        <f t="shared" si="118"/>
        <v>7052.331666666666</v>
      </c>
      <c r="L40" s="351">
        <f t="shared" si="118"/>
        <v>7052.331666666666</v>
      </c>
      <c r="M40" s="351">
        <f t="shared" si="118"/>
        <v>7052.331666666666</v>
      </c>
      <c r="N40" s="351">
        <f t="shared" si="119"/>
        <v>7052.331666666666</v>
      </c>
      <c r="O40" s="351">
        <f t="shared" si="119"/>
        <v>7052.331666666666</v>
      </c>
      <c r="P40" s="351">
        <f t="shared" si="119"/>
        <v>7052.331666666666</v>
      </c>
      <c r="Q40" s="351">
        <f t="shared" si="119"/>
        <v>7052.331666666666</v>
      </c>
      <c r="R40" s="351">
        <f t="shared" si="119"/>
        <v>0</v>
      </c>
      <c r="S40" s="351">
        <f t="shared" si="119"/>
        <v>0</v>
      </c>
      <c r="T40" s="351">
        <f t="shared" si="119"/>
        <v>0</v>
      </c>
      <c r="U40" s="351">
        <f t="shared" si="119"/>
        <v>0</v>
      </c>
      <c r="V40" s="351">
        <f t="shared" si="119"/>
        <v>0</v>
      </c>
      <c r="W40" s="351">
        <f t="shared" si="119"/>
        <v>0</v>
      </c>
      <c r="X40" s="351">
        <f t="shared" si="120"/>
        <v>0</v>
      </c>
      <c r="Y40" s="351">
        <f t="shared" si="120"/>
        <v>0</v>
      </c>
      <c r="Z40" s="351">
        <f t="shared" si="120"/>
        <v>0</v>
      </c>
      <c r="AA40" s="351">
        <f t="shared" si="120"/>
        <v>0</v>
      </c>
      <c r="AB40" s="351">
        <f t="shared" si="120"/>
        <v>0</v>
      </c>
      <c r="AC40" s="351">
        <f t="shared" si="120"/>
        <v>0</v>
      </c>
      <c r="AD40" s="351">
        <f t="shared" si="120"/>
        <v>0</v>
      </c>
      <c r="AE40" s="351">
        <f t="shared" si="120"/>
        <v>0</v>
      </c>
      <c r="AF40" s="351">
        <f t="shared" si="120"/>
        <v>0</v>
      </c>
      <c r="AG40" s="351">
        <f t="shared" si="120"/>
        <v>0</v>
      </c>
      <c r="AH40" s="351">
        <f t="shared" si="121"/>
        <v>0</v>
      </c>
      <c r="AI40" s="351">
        <f t="shared" si="121"/>
        <v>0</v>
      </c>
      <c r="AJ40" s="351">
        <f t="shared" si="121"/>
        <v>0</v>
      </c>
      <c r="AK40" s="351">
        <f t="shared" si="121"/>
        <v>0</v>
      </c>
      <c r="AL40" s="351">
        <f t="shared" si="121"/>
        <v>0</v>
      </c>
      <c r="AM40" s="351">
        <f t="shared" si="121"/>
        <v>0</v>
      </c>
      <c r="AN40" s="351">
        <f t="shared" si="121"/>
        <v>0</v>
      </c>
      <c r="AO40" s="351">
        <f t="shared" si="121"/>
        <v>0</v>
      </c>
      <c r="AP40" s="351">
        <f t="shared" si="121"/>
        <v>0</v>
      </c>
      <c r="AQ40" s="351">
        <f t="shared" si="121"/>
        <v>0</v>
      </c>
      <c r="AR40" s="351">
        <f t="shared" si="122"/>
        <v>0</v>
      </c>
      <c r="AS40" s="351">
        <f t="shared" si="122"/>
        <v>0</v>
      </c>
      <c r="AT40" s="351">
        <f t="shared" si="122"/>
        <v>0</v>
      </c>
      <c r="AU40" s="351">
        <f t="shared" si="122"/>
        <v>0</v>
      </c>
      <c r="AV40" s="351">
        <f t="shared" si="122"/>
        <v>0</v>
      </c>
      <c r="AW40" s="351">
        <f t="shared" si="122"/>
        <v>0</v>
      </c>
      <c r="AX40" s="351">
        <f t="shared" si="122"/>
        <v>0</v>
      </c>
      <c r="AY40" s="351">
        <f t="shared" si="122"/>
        <v>0</v>
      </c>
      <c r="AZ40" s="351">
        <f t="shared" si="122"/>
        <v>0</v>
      </c>
      <c r="BA40" s="351">
        <f t="shared" si="122"/>
        <v>0</v>
      </c>
      <c r="BB40" s="351">
        <f t="shared" si="123"/>
        <v>0</v>
      </c>
      <c r="BC40" s="351">
        <f t="shared" si="123"/>
        <v>0</v>
      </c>
      <c r="BD40" s="351">
        <f t="shared" si="123"/>
        <v>0</v>
      </c>
      <c r="BE40" s="351">
        <f t="shared" si="123"/>
        <v>0</v>
      </c>
      <c r="BF40" s="351">
        <f t="shared" si="123"/>
        <v>0</v>
      </c>
      <c r="BG40" s="351">
        <f t="shared" si="123"/>
        <v>0</v>
      </c>
      <c r="BH40" s="351">
        <f t="shared" si="123"/>
        <v>0</v>
      </c>
      <c r="BI40" s="351">
        <f t="shared" si="123"/>
        <v>0</v>
      </c>
      <c r="BJ40" s="351">
        <f t="shared" si="123"/>
        <v>0</v>
      </c>
      <c r="BK40" s="351">
        <f t="shared" si="123"/>
        <v>0</v>
      </c>
      <c r="BL40" s="351">
        <f t="shared" si="124"/>
        <v>0</v>
      </c>
      <c r="BM40" s="351">
        <f t="shared" si="124"/>
        <v>0</v>
      </c>
      <c r="BN40" s="351">
        <f t="shared" si="124"/>
        <v>0</v>
      </c>
      <c r="BO40" s="351">
        <f t="shared" si="124"/>
        <v>0</v>
      </c>
      <c r="BP40" s="351">
        <f t="shared" si="124"/>
        <v>0</v>
      </c>
      <c r="BQ40" s="351">
        <f t="shared" si="124"/>
        <v>0</v>
      </c>
      <c r="BR40" s="351">
        <f t="shared" si="124"/>
        <v>0</v>
      </c>
      <c r="BS40" s="351">
        <f t="shared" si="124"/>
        <v>0</v>
      </c>
      <c r="BT40" s="351">
        <f t="shared" si="124"/>
        <v>0</v>
      </c>
      <c r="BU40" s="351">
        <f t="shared" si="124"/>
        <v>0</v>
      </c>
      <c r="BV40" s="351">
        <f t="shared" si="124"/>
        <v>0</v>
      </c>
      <c r="BW40" s="351">
        <f t="shared" si="124"/>
        <v>0</v>
      </c>
    </row>
    <row r="41" spans="1:81" x14ac:dyDescent="0.3">
      <c r="A41" s="298">
        <f t="shared" si="125"/>
        <v>4</v>
      </c>
      <c r="B41" s="350">
        <f t="shared" si="117"/>
        <v>112573.39</v>
      </c>
      <c r="C41" s="351"/>
      <c r="D41" s="351">
        <f t="shared" si="118"/>
        <v>0</v>
      </c>
      <c r="E41" s="351">
        <f t="shared" si="118"/>
        <v>0</v>
      </c>
      <c r="F41" s="351">
        <f t="shared" si="118"/>
        <v>0</v>
      </c>
      <c r="G41" s="351">
        <f t="shared" si="118"/>
        <v>9381.1158333333333</v>
      </c>
      <c r="H41" s="351">
        <f t="shared" si="118"/>
        <v>9381.1158333333333</v>
      </c>
      <c r="I41" s="351">
        <f t="shared" si="118"/>
        <v>9381.1158333333333</v>
      </c>
      <c r="J41" s="351">
        <f t="shared" si="118"/>
        <v>9381.1158333333333</v>
      </c>
      <c r="K41" s="351">
        <f t="shared" si="118"/>
        <v>9381.1158333333333</v>
      </c>
      <c r="L41" s="351">
        <f t="shared" si="118"/>
        <v>9381.1158333333333</v>
      </c>
      <c r="M41" s="351">
        <f t="shared" si="118"/>
        <v>9381.1158333333333</v>
      </c>
      <c r="N41" s="351">
        <f t="shared" si="119"/>
        <v>9381.1158333333333</v>
      </c>
      <c r="O41" s="351">
        <f t="shared" si="119"/>
        <v>9381.1158333333333</v>
      </c>
      <c r="P41" s="351">
        <f t="shared" si="119"/>
        <v>9381.1158333333333</v>
      </c>
      <c r="Q41" s="351">
        <f t="shared" si="119"/>
        <v>9381.1158333333333</v>
      </c>
      <c r="R41" s="351">
        <f t="shared" si="119"/>
        <v>9381.1158333333333</v>
      </c>
      <c r="S41" s="351">
        <f t="shared" si="119"/>
        <v>0</v>
      </c>
      <c r="T41" s="351">
        <f t="shared" si="119"/>
        <v>0</v>
      </c>
      <c r="U41" s="351">
        <f t="shared" si="119"/>
        <v>0</v>
      </c>
      <c r="V41" s="351">
        <f t="shared" si="119"/>
        <v>0</v>
      </c>
      <c r="W41" s="351">
        <f t="shared" si="119"/>
        <v>0</v>
      </c>
      <c r="X41" s="351">
        <f t="shared" si="120"/>
        <v>0</v>
      </c>
      <c r="Y41" s="351">
        <f t="shared" si="120"/>
        <v>0</v>
      </c>
      <c r="Z41" s="351">
        <f t="shared" si="120"/>
        <v>0</v>
      </c>
      <c r="AA41" s="351">
        <f t="shared" si="120"/>
        <v>0</v>
      </c>
      <c r="AB41" s="351">
        <f t="shared" si="120"/>
        <v>0</v>
      </c>
      <c r="AC41" s="351">
        <f t="shared" si="120"/>
        <v>0</v>
      </c>
      <c r="AD41" s="351">
        <f t="shared" si="120"/>
        <v>0</v>
      </c>
      <c r="AE41" s="351">
        <f t="shared" si="120"/>
        <v>0</v>
      </c>
      <c r="AF41" s="351">
        <f t="shared" si="120"/>
        <v>0</v>
      </c>
      <c r="AG41" s="351">
        <f t="shared" si="120"/>
        <v>0</v>
      </c>
      <c r="AH41" s="351">
        <f t="shared" si="121"/>
        <v>0</v>
      </c>
      <c r="AI41" s="351">
        <f t="shared" si="121"/>
        <v>0</v>
      </c>
      <c r="AJ41" s="351">
        <f t="shared" si="121"/>
        <v>0</v>
      </c>
      <c r="AK41" s="351">
        <f t="shared" si="121"/>
        <v>0</v>
      </c>
      <c r="AL41" s="351">
        <f t="shared" si="121"/>
        <v>0</v>
      </c>
      <c r="AM41" s="351">
        <f t="shared" si="121"/>
        <v>0</v>
      </c>
      <c r="AN41" s="351">
        <f t="shared" si="121"/>
        <v>0</v>
      </c>
      <c r="AO41" s="351">
        <f t="shared" si="121"/>
        <v>0</v>
      </c>
      <c r="AP41" s="351">
        <f t="shared" si="121"/>
        <v>0</v>
      </c>
      <c r="AQ41" s="351">
        <f t="shared" si="121"/>
        <v>0</v>
      </c>
      <c r="AR41" s="351">
        <f t="shared" si="122"/>
        <v>0</v>
      </c>
      <c r="AS41" s="351">
        <f t="shared" si="122"/>
        <v>0</v>
      </c>
      <c r="AT41" s="351">
        <f t="shared" si="122"/>
        <v>0</v>
      </c>
      <c r="AU41" s="351">
        <f t="shared" si="122"/>
        <v>0</v>
      </c>
      <c r="AV41" s="351">
        <f t="shared" si="122"/>
        <v>0</v>
      </c>
      <c r="AW41" s="351">
        <f t="shared" si="122"/>
        <v>0</v>
      </c>
      <c r="AX41" s="351">
        <f t="shared" si="122"/>
        <v>0</v>
      </c>
      <c r="AY41" s="351">
        <f t="shared" si="122"/>
        <v>0</v>
      </c>
      <c r="AZ41" s="351">
        <f t="shared" si="122"/>
        <v>0</v>
      </c>
      <c r="BA41" s="351">
        <f t="shared" si="122"/>
        <v>0</v>
      </c>
      <c r="BB41" s="351">
        <f t="shared" si="123"/>
        <v>0</v>
      </c>
      <c r="BC41" s="351">
        <f t="shared" si="123"/>
        <v>0</v>
      </c>
      <c r="BD41" s="351">
        <f t="shared" si="123"/>
        <v>0</v>
      </c>
      <c r="BE41" s="351">
        <f t="shared" si="123"/>
        <v>0</v>
      </c>
      <c r="BF41" s="351">
        <f t="shared" si="123"/>
        <v>0</v>
      </c>
      <c r="BG41" s="351">
        <f t="shared" si="123"/>
        <v>0</v>
      </c>
      <c r="BH41" s="351">
        <f t="shared" si="123"/>
        <v>0</v>
      </c>
      <c r="BI41" s="351">
        <f t="shared" si="123"/>
        <v>0</v>
      </c>
      <c r="BJ41" s="351">
        <f t="shared" si="123"/>
        <v>0</v>
      </c>
      <c r="BK41" s="351">
        <f t="shared" si="123"/>
        <v>0</v>
      </c>
      <c r="BL41" s="351">
        <f t="shared" si="124"/>
        <v>0</v>
      </c>
      <c r="BM41" s="351">
        <f t="shared" si="124"/>
        <v>0</v>
      </c>
      <c r="BN41" s="351">
        <f t="shared" si="124"/>
        <v>0</v>
      </c>
      <c r="BO41" s="351">
        <f t="shared" si="124"/>
        <v>0</v>
      </c>
      <c r="BP41" s="351">
        <f t="shared" si="124"/>
        <v>0</v>
      </c>
      <c r="BQ41" s="351">
        <f t="shared" si="124"/>
        <v>0</v>
      </c>
      <c r="BR41" s="351">
        <f t="shared" si="124"/>
        <v>0</v>
      </c>
      <c r="BS41" s="351">
        <f t="shared" si="124"/>
        <v>0</v>
      </c>
      <c r="BT41" s="351">
        <f t="shared" si="124"/>
        <v>0</v>
      </c>
      <c r="BU41" s="351">
        <f t="shared" si="124"/>
        <v>0</v>
      </c>
      <c r="BV41" s="351">
        <f t="shared" si="124"/>
        <v>0</v>
      </c>
      <c r="BW41" s="351">
        <f t="shared" si="124"/>
        <v>0</v>
      </c>
    </row>
    <row r="42" spans="1:81" x14ac:dyDescent="0.3">
      <c r="A42" s="298">
        <f t="shared" si="125"/>
        <v>5</v>
      </c>
      <c r="B42" s="350">
        <f t="shared" si="117"/>
        <v>120693.93</v>
      </c>
      <c r="C42" s="351"/>
      <c r="D42" s="351">
        <f t="shared" si="118"/>
        <v>0</v>
      </c>
      <c r="E42" s="351">
        <f t="shared" si="118"/>
        <v>0</v>
      </c>
      <c r="F42" s="351">
        <f t="shared" si="118"/>
        <v>0</v>
      </c>
      <c r="G42" s="351">
        <f t="shared" si="118"/>
        <v>0</v>
      </c>
      <c r="H42" s="351">
        <f t="shared" si="118"/>
        <v>10057.827499999999</v>
      </c>
      <c r="I42" s="351">
        <f t="shared" si="118"/>
        <v>10057.827499999999</v>
      </c>
      <c r="J42" s="351">
        <f t="shared" si="118"/>
        <v>10057.827499999999</v>
      </c>
      <c r="K42" s="351">
        <f t="shared" si="118"/>
        <v>10057.827499999999</v>
      </c>
      <c r="L42" s="351">
        <f t="shared" si="118"/>
        <v>10057.827499999999</v>
      </c>
      <c r="M42" s="351">
        <f t="shared" si="118"/>
        <v>10057.827499999999</v>
      </c>
      <c r="N42" s="351">
        <f t="shared" si="119"/>
        <v>10057.827499999999</v>
      </c>
      <c r="O42" s="351">
        <f t="shared" si="119"/>
        <v>10057.827499999999</v>
      </c>
      <c r="P42" s="351">
        <f t="shared" si="119"/>
        <v>10057.827499999999</v>
      </c>
      <c r="Q42" s="351">
        <f t="shared" si="119"/>
        <v>10057.827499999999</v>
      </c>
      <c r="R42" s="351">
        <f t="shared" si="119"/>
        <v>10057.827499999999</v>
      </c>
      <c r="S42" s="351">
        <f t="shared" si="119"/>
        <v>10057.827499999999</v>
      </c>
      <c r="T42" s="351">
        <f t="shared" si="119"/>
        <v>0</v>
      </c>
      <c r="U42" s="351">
        <f t="shared" si="119"/>
        <v>0</v>
      </c>
      <c r="V42" s="351">
        <f t="shared" si="119"/>
        <v>0</v>
      </c>
      <c r="W42" s="351">
        <f t="shared" si="119"/>
        <v>0</v>
      </c>
      <c r="X42" s="351">
        <f t="shared" si="120"/>
        <v>0</v>
      </c>
      <c r="Y42" s="351">
        <f t="shared" si="120"/>
        <v>0</v>
      </c>
      <c r="Z42" s="351">
        <f t="shared" si="120"/>
        <v>0</v>
      </c>
      <c r="AA42" s="351">
        <f t="shared" si="120"/>
        <v>0</v>
      </c>
      <c r="AB42" s="351">
        <f t="shared" si="120"/>
        <v>0</v>
      </c>
      <c r="AC42" s="351">
        <f t="shared" si="120"/>
        <v>0</v>
      </c>
      <c r="AD42" s="351">
        <f t="shared" si="120"/>
        <v>0</v>
      </c>
      <c r="AE42" s="351">
        <f t="shared" si="120"/>
        <v>0</v>
      </c>
      <c r="AF42" s="351">
        <f t="shared" si="120"/>
        <v>0</v>
      </c>
      <c r="AG42" s="351">
        <f t="shared" si="120"/>
        <v>0</v>
      </c>
      <c r="AH42" s="351">
        <f t="shared" si="121"/>
        <v>0</v>
      </c>
      <c r="AI42" s="351">
        <f t="shared" si="121"/>
        <v>0</v>
      </c>
      <c r="AJ42" s="351">
        <f t="shared" si="121"/>
        <v>0</v>
      </c>
      <c r="AK42" s="351">
        <f t="shared" si="121"/>
        <v>0</v>
      </c>
      <c r="AL42" s="351">
        <f t="shared" si="121"/>
        <v>0</v>
      </c>
      <c r="AM42" s="351">
        <f t="shared" si="121"/>
        <v>0</v>
      </c>
      <c r="AN42" s="351">
        <f t="shared" si="121"/>
        <v>0</v>
      </c>
      <c r="AO42" s="351">
        <f t="shared" si="121"/>
        <v>0</v>
      </c>
      <c r="AP42" s="351">
        <f t="shared" si="121"/>
        <v>0</v>
      </c>
      <c r="AQ42" s="351">
        <f t="shared" si="121"/>
        <v>0</v>
      </c>
      <c r="AR42" s="351">
        <f t="shared" si="122"/>
        <v>0</v>
      </c>
      <c r="AS42" s="351">
        <f t="shared" si="122"/>
        <v>0</v>
      </c>
      <c r="AT42" s="351">
        <f t="shared" si="122"/>
        <v>0</v>
      </c>
      <c r="AU42" s="351">
        <f t="shared" si="122"/>
        <v>0</v>
      </c>
      <c r="AV42" s="351">
        <f t="shared" si="122"/>
        <v>0</v>
      </c>
      <c r="AW42" s="351">
        <f t="shared" si="122"/>
        <v>0</v>
      </c>
      <c r="AX42" s="351">
        <f t="shared" si="122"/>
        <v>0</v>
      </c>
      <c r="AY42" s="351">
        <f t="shared" si="122"/>
        <v>0</v>
      </c>
      <c r="AZ42" s="351">
        <f t="shared" si="122"/>
        <v>0</v>
      </c>
      <c r="BA42" s="351">
        <f t="shared" si="122"/>
        <v>0</v>
      </c>
      <c r="BB42" s="351">
        <f t="shared" si="123"/>
        <v>0</v>
      </c>
      <c r="BC42" s="351">
        <f t="shared" si="123"/>
        <v>0</v>
      </c>
      <c r="BD42" s="351">
        <f t="shared" si="123"/>
        <v>0</v>
      </c>
      <c r="BE42" s="351">
        <f t="shared" si="123"/>
        <v>0</v>
      </c>
      <c r="BF42" s="351">
        <f t="shared" si="123"/>
        <v>0</v>
      </c>
      <c r="BG42" s="351">
        <f t="shared" si="123"/>
        <v>0</v>
      </c>
      <c r="BH42" s="351">
        <f t="shared" si="123"/>
        <v>0</v>
      </c>
      <c r="BI42" s="351">
        <f t="shared" si="123"/>
        <v>0</v>
      </c>
      <c r="BJ42" s="351">
        <f t="shared" si="123"/>
        <v>0</v>
      </c>
      <c r="BK42" s="351">
        <f t="shared" si="123"/>
        <v>0</v>
      </c>
      <c r="BL42" s="351">
        <f t="shared" si="124"/>
        <v>0</v>
      </c>
      <c r="BM42" s="351">
        <f t="shared" si="124"/>
        <v>0</v>
      </c>
      <c r="BN42" s="351">
        <f t="shared" si="124"/>
        <v>0</v>
      </c>
      <c r="BO42" s="351">
        <f t="shared" si="124"/>
        <v>0</v>
      </c>
      <c r="BP42" s="351">
        <f t="shared" si="124"/>
        <v>0</v>
      </c>
      <c r="BQ42" s="351">
        <f t="shared" si="124"/>
        <v>0</v>
      </c>
      <c r="BR42" s="351">
        <f t="shared" si="124"/>
        <v>0</v>
      </c>
      <c r="BS42" s="351">
        <f t="shared" si="124"/>
        <v>0</v>
      </c>
      <c r="BT42" s="351">
        <f t="shared" si="124"/>
        <v>0</v>
      </c>
      <c r="BU42" s="351">
        <f t="shared" si="124"/>
        <v>0</v>
      </c>
      <c r="BV42" s="351">
        <f t="shared" si="124"/>
        <v>0</v>
      </c>
      <c r="BW42" s="351">
        <f t="shared" si="124"/>
        <v>0</v>
      </c>
    </row>
    <row r="43" spans="1:81" x14ac:dyDescent="0.3">
      <c r="A43" s="298">
        <f t="shared" si="125"/>
        <v>6</v>
      </c>
      <c r="B43" s="350">
        <f t="shared" si="117"/>
        <v>118312.57</v>
      </c>
      <c r="C43" s="351"/>
      <c r="D43" s="351">
        <f t="shared" si="118"/>
        <v>0</v>
      </c>
      <c r="E43" s="351">
        <f t="shared" si="118"/>
        <v>0</v>
      </c>
      <c r="F43" s="351">
        <f t="shared" si="118"/>
        <v>0</v>
      </c>
      <c r="G43" s="351">
        <f t="shared" si="118"/>
        <v>0</v>
      </c>
      <c r="H43" s="351">
        <f t="shared" si="118"/>
        <v>0</v>
      </c>
      <c r="I43" s="351">
        <f t="shared" si="118"/>
        <v>9859.3808333333345</v>
      </c>
      <c r="J43" s="351">
        <f t="shared" si="118"/>
        <v>9859.3808333333345</v>
      </c>
      <c r="K43" s="351">
        <f t="shared" si="118"/>
        <v>9859.3808333333345</v>
      </c>
      <c r="L43" s="351">
        <f t="shared" si="118"/>
        <v>9859.3808333333345</v>
      </c>
      <c r="M43" s="351">
        <f t="shared" si="118"/>
        <v>9859.3808333333345</v>
      </c>
      <c r="N43" s="351">
        <f t="shared" si="119"/>
        <v>9859.3808333333345</v>
      </c>
      <c r="O43" s="351">
        <f t="shared" si="119"/>
        <v>9859.3808333333345</v>
      </c>
      <c r="P43" s="351">
        <f t="shared" si="119"/>
        <v>9859.3808333333345</v>
      </c>
      <c r="Q43" s="351">
        <f t="shared" si="119"/>
        <v>9859.3808333333345</v>
      </c>
      <c r="R43" s="351">
        <f t="shared" si="119"/>
        <v>9859.3808333333345</v>
      </c>
      <c r="S43" s="351">
        <f t="shared" si="119"/>
        <v>9859.3808333333345</v>
      </c>
      <c r="T43" s="351">
        <f t="shared" si="119"/>
        <v>9859.3808333333345</v>
      </c>
      <c r="U43" s="351">
        <f t="shared" si="119"/>
        <v>0</v>
      </c>
      <c r="V43" s="351">
        <f t="shared" si="119"/>
        <v>0</v>
      </c>
      <c r="W43" s="351">
        <f t="shared" si="119"/>
        <v>0</v>
      </c>
      <c r="X43" s="351">
        <f t="shared" si="120"/>
        <v>0</v>
      </c>
      <c r="Y43" s="351">
        <f t="shared" si="120"/>
        <v>0</v>
      </c>
      <c r="Z43" s="351">
        <f t="shared" si="120"/>
        <v>0</v>
      </c>
      <c r="AA43" s="351">
        <f t="shared" si="120"/>
        <v>0</v>
      </c>
      <c r="AB43" s="351">
        <f t="shared" si="120"/>
        <v>0</v>
      </c>
      <c r="AC43" s="351">
        <f t="shared" si="120"/>
        <v>0</v>
      </c>
      <c r="AD43" s="351">
        <f t="shared" si="120"/>
        <v>0</v>
      </c>
      <c r="AE43" s="351">
        <f t="shared" si="120"/>
        <v>0</v>
      </c>
      <c r="AF43" s="351">
        <f t="shared" si="120"/>
        <v>0</v>
      </c>
      <c r="AG43" s="351">
        <f t="shared" si="120"/>
        <v>0</v>
      </c>
      <c r="AH43" s="351">
        <f t="shared" si="121"/>
        <v>0</v>
      </c>
      <c r="AI43" s="351">
        <f t="shared" si="121"/>
        <v>0</v>
      </c>
      <c r="AJ43" s="351">
        <f t="shared" si="121"/>
        <v>0</v>
      </c>
      <c r="AK43" s="351">
        <f t="shared" si="121"/>
        <v>0</v>
      </c>
      <c r="AL43" s="351">
        <f t="shared" si="121"/>
        <v>0</v>
      </c>
      <c r="AM43" s="351">
        <f t="shared" si="121"/>
        <v>0</v>
      </c>
      <c r="AN43" s="351">
        <f t="shared" si="121"/>
        <v>0</v>
      </c>
      <c r="AO43" s="351">
        <f t="shared" si="121"/>
        <v>0</v>
      </c>
      <c r="AP43" s="351">
        <f t="shared" si="121"/>
        <v>0</v>
      </c>
      <c r="AQ43" s="351">
        <f t="shared" si="121"/>
        <v>0</v>
      </c>
      <c r="AR43" s="351">
        <f t="shared" si="122"/>
        <v>0</v>
      </c>
      <c r="AS43" s="351">
        <f t="shared" si="122"/>
        <v>0</v>
      </c>
      <c r="AT43" s="351">
        <f t="shared" si="122"/>
        <v>0</v>
      </c>
      <c r="AU43" s="351">
        <f t="shared" si="122"/>
        <v>0</v>
      </c>
      <c r="AV43" s="351">
        <f t="shared" si="122"/>
        <v>0</v>
      </c>
      <c r="AW43" s="351">
        <f t="shared" si="122"/>
        <v>0</v>
      </c>
      <c r="AX43" s="351">
        <f t="shared" si="122"/>
        <v>0</v>
      </c>
      <c r="AY43" s="351">
        <f t="shared" si="122"/>
        <v>0</v>
      </c>
      <c r="AZ43" s="351">
        <f t="shared" si="122"/>
        <v>0</v>
      </c>
      <c r="BA43" s="351">
        <f t="shared" si="122"/>
        <v>0</v>
      </c>
      <c r="BB43" s="351">
        <f t="shared" si="123"/>
        <v>0</v>
      </c>
      <c r="BC43" s="351">
        <f t="shared" si="123"/>
        <v>0</v>
      </c>
      <c r="BD43" s="351">
        <f t="shared" si="123"/>
        <v>0</v>
      </c>
      <c r="BE43" s="351">
        <f t="shared" si="123"/>
        <v>0</v>
      </c>
      <c r="BF43" s="351">
        <f t="shared" si="123"/>
        <v>0</v>
      </c>
      <c r="BG43" s="351">
        <f t="shared" si="123"/>
        <v>0</v>
      </c>
      <c r="BH43" s="351">
        <f t="shared" si="123"/>
        <v>0</v>
      </c>
      <c r="BI43" s="351">
        <f t="shared" si="123"/>
        <v>0</v>
      </c>
      <c r="BJ43" s="351">
        <f t="shared" si="123"/>
        <v>0</v>
      </c>
      <c r="BK43" s="351">
        <f t="shared" si="123"/>
        <v>0</v>
      </c>
      <c r="BL43" s="351">
        <f t="shared" si="124"/>
        <v>0</v>
      </c>
      <c r="BM43" s="351">
        <f t="shared" si="124"/>
        <v>0</v>
      </c>
      <c r="BN43" s="351">
        <f t="shared" si="124"/>
        <v>0</v>
      </c>
      <c r="BO43" s="351">
        <f t="shared" si="124"/>
        <v>0</v>
      </c>
      <c r="BP43" s="351">
        <f t="shared" si="124"/>
        <v>0</v>
      </c>
      <c r="BQ43" s="351">
        <f t="shared" si="124"/>
        <v>0</v>
      </c>
      <c r="BR43" s="351">
        <f t="shared" si="124"/>
        <v>0</v>
      </c>
      <c r="BS43" s="351">
        <f t="shared" si="124"/>
        <v>0</v>
      </c>
      <c r="BT43" s="351">
        <f t="shared" si="124"/>
        <v>0</v>
      </c>
      <c r="BU43" s="351">
        <f t="shared" si="124"/>
        <v>0</v>
      </c>
      <c r="BV43" s="351">
        <f t="shared" si="124"/>
        <v>0</v>
      </c>
      <c r="BW43" s="351">
        <f t="shared" si="124"/>
        <v>0</v>
      </c>
    </row>
    <row r="44" spans="1:81" x14ac:dyDescent="0.3">
      <c r="A44" s="298">
        <f t="shared" si="125"/>
        <v>7</v>
      </c>
      <c r="B44" s="350">
        <f t="shared" si="117"/>
        <v>103374.86</v>
      </c>
      <c r="C44" s="351"/>
      <c r="D44" s="351">
        <f t="shared" si="118"/>
        <v>0</v>
      </c>
      <c r="E44" s="351">
        <f t="shared" si="118"/>
        <v>0</v>
      </c>
      <c r="F44" s="351">
        <f t="shared" si="118"/>
        <v>0</v>
      </c>
      <c r="G44" s="351">
        <f t="shared" si="118"/>
        <v>0</v>
      </c>
      <c r="H44" s="351">
        <f t="shared" si="118"/>
        <v>0</v>
      </c>
      <c r="I44" s="351">
        <f t="shared" si="118"/>
        <v>0</v>
      </c>
      <c r="J44" s="351">
        <f t="shared" si="118"/>
        <v>8614.5716666666667</v>
      </c>
      <c r="K44" s="351">
        <f t="shared" si="118"/>
        <v>8614.5716666666667</v>
      </c>
      <c r="L44" s="351">
        <f t="shared" si="118"/>
        <v>8614.5716666666667</v>
      </c>
      <c r="M44" s="351">
        <f t="shared" si="118"/>
        <v>8614.5716666666667</v>
      </c>
      <c r="N44" s="351">
        <f t="shared" si="119"/>
        <v>8614.5716666666667</v>
      </c>
      <c r="O44" s="351">
        <f t="shared" si="119"/>
        <v>8614.5716666666667</v>
      </c>
      <c r="P44" s="351">
        <f t="shared" si="119"/>
        <v>8614.5716666666667</v>
      </c>
      <c r="Q44" s="351">
        <f t="shared" si="119"/>
        <v>8614.5716666666667</v>
      </c>
      <c r="R44" s="351">
        <f t="shared" si="119"/>
        <v>8614.5716666666667</v>
      </c>
      <c r="S44" s="351">
        <f t="shared" si="119"/>
        <v>8614.5716666666667</v>
      </c>
      <c r="T44" s="351">
        <f t="shared" si="119"/>
        <v>8614.5716666666667</v>
      </c>
      <c r="U44" s="351">
        <f t="shared" si="119"/>
        <v>8614.5716666666667</v>
      </c>
      <c r="V44" s="351">
        <f t="shared" si="119"/>
        <v>0</v>
      </c>
      <c r="W44" s="351">
        <f t="shared" si="119"/>
        <v>0</v>
      </c>
      <c r="X44" s="351">
        <f t="shared" si="120"/>
        <v>0</v>
      </c>
      <c r="Y44" s="351">
        <f t="shared" si="120"/>
        <v>0</v>
      </c>
      <c r="Z44" s="351">
        <f t="shared" si="120"/>
        <v>0</v>
      </c>
      <c r="AA44" s="351">
        <f t="shared" si="120"/>
        <v>0</v>
      </c>
      <c r="AB44" s="351">
        <f t="shared" si="120"/>
        <v>0</v>
      </c>
      <c r="AC44" s="351">
        <f t="shared" si="120"/>
        <v>0</v>
      </c>
      <c r="AD44" s="351">
        <f t="shared" si="120"/>
        <v>0</v>
      </c>
      <c r="AE44" s="351">
        <f t="shared" si="120"/>
        <v>0</v>
      </c>
      <c r="AF44" s="351">
        <f t="shared" si="120"/>
        <v>0</v>
      </c>
      <c r="AG44" s="351">
        <f t="shared" si="120"/>
        <v>0</v>
      </c>
      <c r="AH44" s="351">
        <f t="shared" si="121"/>
        <v>0</v>
      </c>
      <c r="AI44" s="351">
        <f t="shared" si="121"/>
        <v>0</v>
      </c>
      <c r="AJ44" s="351">
        <f t="shared" si="121"/>
        <v>0</v>
      </c>
      <c r="AK44" s="351">
        <f t="shared" si="121"/>
        <v>0</v>
      </c>
      <c r="AL44" s="351">
        <f t="shared" si="121"/>
        <v>0</v>
      </c>
      <c r="AM44" s="351">
        <f t="shared" si="121"/>
        <v>0</v>
      </c>
      <c r="AN44" s="351">
        <f t="shared" si="121"/>
        <v>0</v>
      </c>
      <c r="AO44" s="351">
        <f t="shared" si="121"/>
        <v>0</v>
      </c>
      <c r="AP44" s="351">
        <f t="shared" si="121"/>
        <v>0</v>
      </c>
      <c r="AQ44" s="351">
        <f t="shared" si="121"/>
        <v>0</v>
      </c>
      <c r="AR44" s="351">
        <f t="shared" si="122"/>
        <v>0</v>
      </c>
      <c r="AS44" s="351">
        <f t="shared" si="122"/>
        <v>0</v>
      </c>
      <c r="AT44" s="351">
        <f t="shared" si="122"/>
        <v>0</v>
      </c>
      <c r="AU44" s="351">
        <f t="shared" si="122"/>
        <v>0</v>
      </c>
      <c r="AV44" s="351">
        <f t="shared" si="122"/>
        <v>0</v>
      </c>
      <c r="AW44" s="351">
        <f t="shared" si="122"/>
        <v>0</v>
      </c>
      <c r="AX44" s="351">
        <f t="shared" si="122"/>
        <v>0</v>
      </c>
      <c r="AY44" s="351">
        <f t="shared" si="122"/>
        <v>0</v>
      </c>
      <c r="AZ44" s="351">
        <f t="shared" si="122"/>
        <v>0</v>
      </c>
      <c r="BA44" s="351">
        <f t="shared" si="122"/>
        <v>0</v>
      </c>
      <c r="BB44" s="351">
        <f t="shared" si="123"/>
        <v>0</v>
      </c>
      <c r="BC44" s="351">
        <f t="shared" si="123"/>
        <v>0</v>
      </c>
      <c r="BD44" s="351">
        <f t="shared" si="123"/>
        <v>0</v>
      </c>
      <c r="BE44" s="351">
        <f t="shared" si="123"/>
        <v>0</v>
      </c>
      <c r="BF44" s="351">
        <f t="shared" si="123"/>
        <v>0</v>
      </c>
      <c r="BG44" s="351">
        <f t="shared" si="123"/>
        <v>0</v>
      </c>
      <c r="BH44" s="351">
        <f t="shared" si="123"/>
        <v>0</v>
      </c>
      <c r="BI44" s="351">
        <f t="shared" si="123"/>
        <v>0</v>
      </c>
      <c r="BJ44" s="351">
        <f t="shared" si="123"/>
        <v>0</v>
      </c>
      <c r="BK44" s="351">
        <f t="shared" si="123"/>
        <v>0</v>
      </c>
      <c r="BL44" s="351">
        <f t="shared" si="124"/>
        <v>0</v>
      </c>
      <c r="BM44" s="351">
        <f t="shared" si="124"/>
        <v>0</v>
      </c>
      <c r="BN44" s="351">
        <f t="shared" si="124"/>
        <v>0</v>
      </c>
      <c r="BO44" s="351">
        <f t="shared" si="124"/>
        <v>0</v>
      </c>
      <c r="BP44" s="351">
        <f t="shared" si="124"/>
        <v>0</v>
      </c>
      <c r="BQ44" s="351">
        <f t="shared" si="124"/>
        <v>0</v>
      </c>
      <c r="BR44" s="351">
        <f t="shared" si="124"/>
        <v>0</v>
      </c>
      <c r="BS44" s="351">
        <f t="shared" si="124"/>
        <v>0</v>
      </c>
      <c r="BT44" s="351">
        <f t="shared" si="124"/>
        <v>0</v>
      </c>
      <c r="BU44" s="351">
        <f t="shared" si="124"/>
        <v>0</v>
      </c>
      <c r="BV44" s="351">
        <f t="shared" si="124"/>
        <v>0</v>
      </c>
      <c r="BW44" s="351">
        <f t="shared" si="124"/>
        <v>0</v>
      </c>
    </row>
    <row r="45" spans="1:81" x14ac:dyDescent="0.3">
      <c r="A45" s="298">
        <f t="shared" si="125"/>
        <v>8</v>
      </c>
      <c r="B45" s="350">
        <f t="shared" si="117"/>
        <v>127830.38</v>
      </c>
      <c r="C45" s="351"/>
      <c r="D45" s="351">
        <f t="shared" si="118"/>
        <v>0</v>
      </c>
      <c r="E45" s="351">
        <f t="shared" si="118"/>
        <v>0</v>
      </c>
      <c r="F45" s="351">
        <f t="shared" si="118"/>
        <v>0</v>
      </c>
      <c r="G45" s="351">
        <f t="shared" si="118"/>
        <v>0</v>
      </c>
      <c r="H45" s="351">
        <f t="shared" si="118"/>
        <v>0</v>
      </c>
      <c r="I45" s="351">
        <f t="shared" si="118"/>
        <v>0</v>
      </c>
      <c r="J45" s="351">
        <f t="shared" si="118"/>
        <v>0</v>
      </c>
      <c r="K45" s="351">
        <f t="shared" si="118"/>
        <v>10652.531666666668</v>
      </c>
      <c r="L45" s="351">
        <f t="shared" si="118"/>
        <v>10652.531666666668</v>
      </c>
      <c r="M45" s="351">
        <f t="shared" si="118"/>
        <v>10652.531666666668</v>
      </c>
      <c r="N45" s="351">
        <f t="shared" si="119"/>
        <v>10652.531666666668</v>
      </c>
      <c r="O45" s="351">
        <f t="shared" si="119"/>
        <v>10652.531666666668</v>
      </c>
      <c r="P45" s="351">
        <f t="shared" si="119"/>
        <v>10652.531666666668</v>
      </c>
      <c r="Q45" s="351">
        <f t="shared" si="119"/>
        <v>10652.531666666668</v>
      </c>
      <c r="R45" s="351">
        <f t="shared" si="119"/>
        <v>10652.531666666668</v>
      </c>
      <c r="S45" s="351">
        <f t="shared" si="119"/>
        <v>10652.531666666668</v>
      </c>
      <c r="T45" s="351">
        <f t="shared" si="119"/>
        <v>10652.531666666668</v>
      </c>
      <c r="U45" s="351">
        <f t="shared" si="119"/>
        <v>10652.531666666668</v>
      </c>
      <c r="V45" s="351">
        <f t="shared" si="119"/>
        <v>10652.531666666668</v>
      </c>
      <c r="W45" s="351">
        <f t="shared" si="119"/>
        <v>0</v>
      </c>
      <c r="X45" s="351">
        <f t="shared" si="120"/>
        <v>0</v>
      </c>
      <c r="Y45" s="351">
        <f t="shared" si="120"/>
        <v>0</v>
      </c>
      <c r="Z45" s="351">
        <f t="shared" si="120"/>
        <v>0</v>
      </c>
      <c r="AA45" s="351">
        <f t="shared" si="120"/>
        <v>0</v>
      </c>
      <c r="AB45" s="351">
        <f t="shared" si="120"/>
        <v>0</v>
      </c>
      <c r="AC45" s="351">
        <f t="shared" si="120"/>
        <v>0</v>
      </c>
      <c r="AD45" s="351">
        <f t="shared" si="120"/>
        <v>0</v>
      </c>
      <c r="AE45" s="351">
        <f t="shared" si="120"/>
        <v>0</v>
      </c>
      <c r="AF45" s="351">
        <f t="shared" si="120"/>
        <v>0</v>
      </c>
      <c r="AG45" s="351">
        <f t="shared" si="120"/>
        <v>0</v>
      </c>
      <c r="AH45" s="351">
        <f t="shared" si="121"/>
        <v>0</v>
      </c>
      <c r="AI45" s="351">
        <f t="shared" si="121"/>
        <v>0</v>
      </c>
      <c r="AJ45" s="351">
        <f t="shared" si="121"/>
        <v>0</v>
      </c>
      <c r="AK45" s="351">
        <f t="shared" si="121"/>
        <v>0</v>
      </c>
      <c r="AL45" s="351">
        <f t="shared" si="121"/>
        <v>0</v>
      </c>
      <c r="AM45" s="351">
        <f t="shared" si="121"/>
        <v>0</v>
      </c>
      <c r="AN45" s="351">
        <f t="shared" si="121"/>
        <v>0</v>
      </c>
      <c r="AO45" s="351">
        <f t="shared" si="121"/>
        <v>0</v>
      </c>
      <c r="AP45" s="351">
        <f t="shared" si="121"/>
        <v>0</v>
      </c>
      <c r="AQ45" s="351">
        <f t="shared" si="121"/>
        <v>0</v>
      </c>
      <c r="AR45" s="351">
        <f t="shared" si="122"/>
        <v>0</v>
      </c>
      <c r="AS45" s="351">
        <f t="shared" si="122"/>
        <v>0</v>
      </c>
      <c r="AT45" s="351">
        <f t="shared" si="122"/>
        <v>0</v>
      </c>
      <c r="AU45" s="351">
        <f t="shared" si="122"/>
        <v>0</v>
      </c>
      <c r="AV45" s="351">
        <f t="shared" si="122"/>
        <v>0</v>
      </c>
      <c r="AW45" s="351">
        <f t="shared" si="122"/>
        <v>0</v>
      </c>
      <c r="AX45" s="351">
        <f t="shared" si="122"/>
        <v>0</v>
      </c>
      <c r="AY45" s="351">
        <f t="shared" si="122"/>
        <v>0</v>
      </c>
      <c r="AZ45" s="351">
        <f t="shared" si="122"/>
        <v>0</v>
      </c>
      <c r="BA45" s="351">
        <f t="shared" si="122"/>
        <v>0</v>
      </c>
      <c r="BB45" s="351">
        <f t="shared" si="123"/>
        <v>0</v>
      </c>
      <c r="BC45" s="351">
        <f t="shared" si="123"/>
        <v>0</v>
      </c>
      <c r="BD45" s="351">
        <f t="shared" si="123"/>
        <v>0</v>
      </c>
      <c r="BE45" s="351">
        <f t="shared" si="123"/>
        <v>0</v>
      </c>
      <c r="BF45" s="351">
        <f t="shared" si="123"/>
        <v>0</v>
      </c>
      <c r="BG45" s="351">
        <f t="shared" si="123"/>
        <v>0</v>
      </c>
      <c r="BH45" s="351">
        <f t="shared" si="123"/>
        <v>0</v>
      </c>
      <c r="BI45" s="351">
        <f t="shared" si="123"/>
        <v>0</v>
      </c>
      <c r="BJ45" s="351">
        <f t="shared" si="123"/>
        <v>0</v>
      </c>
      <c r="BK45" s="351">
        <f t="shared" si="123"/>
        <v>0</v>
      </c>
      <c r="BL45" s="351">
        <f t="shared" si="124"/>
        <v>0</v>
      </c>
      <c r="BM45" s="351">
        <f t="shared" si="124"/>
        <v>0</v>
      </c>
      <c r="BN45" s="351">
        <f t="shared" si="124"/>
        <v>0</v>
      </c>
      <c r="BO45" s="351">
        <f t="shared" si="124"/>
        <v>0</v>
      </c>
      <c r="BP45" s="351">
        <f t="shared" si="124"/>
        <v>0</v>
      </c>
      <c r="BQ45" s="351">
        <f t="shared" si="124"/>
        <v>0</v>
      </c>
      <c r="BR45" s="351">
        <f t="shared" si="124"/>
        <v>0</v>
      </c>
      <c r="BS45" s="351">
        <f t="shared" si="124"/>
        <v>0</v>
      </c>
      <c r="BT45" s="351">
        <f t="shared" si="124"/>
        <v>0</v>
      </c>
      <c r="BU45" s="351">
        <f t="shared" si="124"/>
        <v>0</v>
      </c>
      <c r="BV45" s="351">
        <f t="shared" si="124"/>
        <v>0</v>
      </c>
      <c r="BW45" s="351">
        <f t="shared" si="124"/>
        <v>0</v>
      </c>
    </row>
    <row r="46" spans="1:81" x14ac:dyDescent="0.3">
      <c r="A46" s="298">
        <f t="shared" si="125"/>
        <v>9</v>
      </c>
      <c r="B46" s="350">
        <f t="shared" si="117"/>
        <v>133648.25</v>
      </c>
      <c r="C46" s="351"/>
      <c r="D46" s="351">
        <f t="shared" si="118"/>
        <v>0</v>
      </c>
      <c r="E46" s="351">
        <f t="shared" si="118"/>
        <v>0</v>
      </c>
      <c r="F46" s="351">
        <f t="shared" si="118"/>
        <v>0</v>
      </c>
      <c r="G46" s="351">
        <f t="shared" si="118"/>
        <v>0</v>
      </c>
      <c r="H46" s="351">
        <f t="shared" si="118"/>
        <v>0</v>
      </c>
      <c r="I46" s="351">
        <f t="shared" si="118"/>
        <v>0</v>
      </c>
      <c r="J46" s="351">
        <f t="shared" si="118"/>
        <v>0</v>
      </c>
      <c r="K46" s="351">
        <f t="shared" si="118"/>
        <v>0</v>
      </c>
      <c r="L46" s="351">
        <f t="shared" si="118"/>
        <v>11137.354166666666</v>
      </c>
      <c r="M46" s="351">
        <f t="shared" si="118"/>
        <v>11137.354166666666</v>
      </c>
      <c r="N46" s="351">
        <f t="shared" si="119"/>
        <v>11137.354166666666</v>
      </c>
      <c r="O46" s="351">
        <f t="shared" si="119"/>
        <v>11137.354166666666</v>
      </c>
      <c r="P46" s="351">
        <f t="shared" si="119"/>
        <v>11137.354166666666</v>
      </c>
      <c r="Q46" s="351">
        <f t="shared" si="119"/>
        <v>11137.354166666666</v>
      </c>
      <c r="R46" s="351">
        <f t="shared" si="119"/>
        <v>11137.354166666666</v>
      </c>
      <c r="S46" s="351">
        <f t="shared" si="119"/>
        <v>11137.354166666666</v>
      </c>
      <c r="T46" s="351">
        <f t="shared" si="119"/>
        <v>11137.354166666666</v>
      </c>
      <c r="U46" s="351">
        <f t="shared" si="119"/>
        <v>11137.354166666666</v>
      </c>
      <c r="V46" s="351">
        <f t="shared" si="119"/>
        <v>11137.354166666666</v>
      </c>
      <c r="W46" s="351">
        <f t="shared" si="119"/>
        <v>11137.354166666666</v>
      </c>
      <c r="X46" s="351">
        <f t="shared" si="120"/>
        <v>0</v>
      </c>
      <c r="Y46" s="351">
        <f t="shared" si="120"/>
        <v>0</v>
      </c>
      <c r="Z46" s="351">
        <f t="shared" si="120"/>
        <v>0</v>
      </c>
      <c r="AA46" s="351">
        <f t="shared" si="120"/>
        <v>0</v>
      </c>
      <c r="AB46" s="351">
        <f t="shared" si="120"/>
        <v>0</v>
      </c>
      <c r="AC46" s="351">
        <f t="shared" si="120"/>
        <v>0</v>
      </c>
      <c r="AD46" s="351">
        <f t="shared" si="120"/>
        <v>0</v>
      </c>
      <c r="AE46" s="351">
        <f t="shared" si="120"/>
        <v>0</v>
      </c>
      <c r="AF46" s="351">
        <f t="shared" si="120"/>
        <v>0</v>
      </c>
      <c r="AG46" s="351">
        <f t="shared" si="120"/>
        <v>0</v>
      </c>
      <c r="AH46" s="351">
        <f t="shared" si="121"/>
        <v>0</v>
      </c>
      <c r="AI46" s="351">
        <f t="shared" si="121"/>
        <v>0</v>
      </c>
      <c r="AJ46" s="351">
        <f t="shared" si="121"/>
        <v>0</v>
      </c>
      <c r="AK46" s="351">
        <f t="shared" si="121"/>
        <v>0</v>
      </c>
      <c r="AL46" s="351">
        <f t="shared" si="121"/>
        <v>0</v>
      </c>
      <c r="AM46" s="351">
        <f t="shared" si="121"/>
        <v>0</v>
      </c>
      <c r="AN46" s="351">
        <f t="shared" si="121"/>
        <v>0</v>
      </c>
      <c r="AO46" s="351">
        <f t="shared" si="121"/>
        <v>0</v>
      </c>
      <c r="AP46" s="351">
        <f t="shared" si="121"/>
        <v>0</v>
      </c>
      <c r="AQ46" s="351">
        <f t="shared" si="121"/>
        <v>0</v>
      </c>
      <c r="AR46" s="351">
        <f t="shared" si="122"/>
        <v>0</v>
      </c>
      <c r="AS46" s="351">
        <f t="shared" si="122"/>
        <v>0</v>
      </c>
      <c r="AT46" s="351">
        <f t="shared" si="122"/>
        <v>0</v>
      </c>
      <c r="AU46" s="351">
        <f t="shared" si="122"/>
        <v>0</v>
      </c>
      <c r="AV46" s="351">
        <f t="shared" si="122"/>
        <v>0</v>
      </c>
      <c r="AW46" s="351">
        <f t="shared" si="122"/>
        <v>0</v>
      </c>
      <c r="AX46" s="351">
        <f t="shared" si="122"/>
        <v>0</v>
      </c>
      <c r="AY46" s="351">
        <f t="shared" si="122"/>
        <v>0</v>
      </c>
      <c r="AZ46" s="351">
        <f t="shared" si="122"/>
        <v>0</v>
      </c>
      <c r="BA46" s="351">
        <f t="shared" si="122"/>
        <v>0</v>
      </c>
      <c r="BB46" s="351">
        <f t="shared" si="123"/>
        <v>0</v>
      </c>
      <c r="BC46" s="351">
        <f t="shared" si="123"/>
        <v>0</v>
      </c>
      <c r="BD46" s="351">
        <f t="shared" si="123"/>
        <v>0</v>
      </c>
      <c r="BE46" s="351">
        <f t="shared" si="123"/>
        <v>0</v>
      </c>
      <c r="BF46" s="351">
        <f t="shared" si="123"/>
        <v>0</v>
      </c>
      <c r="BG46" s="351">
        <f t="shared" si="123"/>
        <v>0</v>
      </c>
      <c r="BH46" s="351">
        <f t="shared" si="123"/>
        <v>0</v>
      </c>
      <c r="BI46" s="351">
        <f t="shared" si="123"/>
        <v>0</v>
      </c>
      <c r="BJ46" s="351">
        <f t="shared" si="123"/>
        <v>0</v>
      </c>
      <c r="BK46" s="351">
        <f t="shared" si="123"/>
        <v>0</v>
      </c>
      <c r="BL46" s="351">
        <f t="shared" si="124"/>
        <v>0</v>
      </c>
      <c r="BM46" s="351">
        <f t="shared" si="124"/>
        <v>0</v>
      </c>
      <c r="BN46" s="351">
        <f t="shared" si="124"/>
        <v>0</v>
      </c>
      <c r="BO46" s="351">
        <f t="shared" si="124"/>
        <v>0</v>
      </c>
      <c r="BP46" s="351">
        <f t="shared" si="124"/>
        <v>0</v>
      </c>
      <c r="BQ46" s="351">
        <f t="shared" si="124"/>
        <v>0</v>
      </c>
      <c r="BR46" s="351">
        <f t="shared" si="124"/>
        <v>0</v>
      </c>
      <c r="BS46" s="351">
        <f t="shared" si="124"/>
        <v>0</v>
      </c>
      <c r="BT46" s="351">
        <f t="shared" si="124"/>
        <v>0</v>
      </c>
      <c r="BU46" s="351">
        <f t="shared" si="124"/>
        <v>0</v>
      </c>
      <c r="BV46" s="351">
        <f t="shared" si="124"/>
        <v>0</v>
      </c>
      <c r="BW46" s="351">
        <f t="shared" si="124"/>
        <v>0</v>
      </c>
    </row>
    <row r="47" spans="1:81" x14ac:dyDescent="0.3">
      <c r="A47" s="298">
        <f t="shared" si="125"/>
        <v>10</v>
      </c>
      <c r="B47" s="350">
        <f t="shared" si="117"/>
        <v>130540.52000000002</v>
      </c>
      <c r="C47" s="351"/>
      <c r="D47" s="351">
        <f t="shared" si="118"/>
        <v>0</v>
      </c>
      <c r="E47" s="351">
        <f t="shared" si="118"/>
        <v>0</v>
      </c>
      <c r="F47" s="351">
        <f t="shared" si="118"/>
        <v>0</v>
      </c>
      <c r="G47" s="351">
        <f t="shared" si="118"/>
        <v>0</v>
      </c>
      <c r="H47" s="351">
        <f t="shared" si="118"/>
        <v>0</v>
      </c>
      <c r="I47" s="351">
        <f t="shared" si="118"/>
        <v>0</v>
      </c>
      <c r="J47" s="351">
        <f t="shared" si="118"/>
        <v>0</v>
      </c>
      <c r="K47" s="351">
        <f t="shared" si="118"/>
        <v>0</v>
      </c>
      <c r="L47" s="351">
        <f t="shared" si="118"/>
        <v>0</v>
      </c>
      <c r="M47" s="351">
        <f t="shared" si="118"/>
        <v>10878.376666666669</v>
      </c>
      <c r="N47" s="351">
        <f t="shared" si="119"/>
        <v>10878.376666666669</v>
      </c>
      <c r="O47" s="351">
        <f t="shared" si="119"/>
        <v>10878.376666666669</v>
      </c>
      <c r="P47" s="351">
        <f t="shared" si="119"/>
        <v>10878.376666666669</v>
      </c>
      <c r="Q47" s="351">
        <f t="shared" si="119"/>
        <v>10878.376666666669</v>
      </c>
      <c r="R47" s="351">
        <f t="shared" si="119"/>
        <v>10878.376666666669</v>
      </c>
      <c r="S47" s="351">
        <f t="shared" si="119"/>
        <v>10878.376666666669</v>
      </c>
      <c r="T47" s="351">
        <f t="shared" si="119"/>
        <v>10878.376666666669</v>
      </c>
      <c r="U47" s="351">
        <f t="shared" si="119"/>
        <v>10878.376666666669</v>
      </c>
      <c r="V47" s="351">
        <f t="shared" si="119"/>
        <v>10878.376666666669</v>
      </c>
      <c r="W47" s="351">
        <f t="shared" si="119"/>
        <v>10878.376666666669</v>
      </c>
      <c r="X47" s="351">
        <f t="shared" si="120"/>
        <v>10878.376666666669</v>
      </c>
      <c r="Y47" s="351">
        <f t="shared" si="120"/>
        <v>0</v>
      </c>
      <c r="Z47" s="351">
        <f t="shared" si="120"/>
        <v>0</v>
      </c>
      <c r="AA47" s="351">
        <f t="shared" si="120"/>
        <v>0</v>
      </c>
      <c r="AB47" s="351">
        <f t="shared" si="120"/>
        <v>0</v>
      </c>
      <c r="AC47" s="351">
        <f t="shared" si="120"/>
        <v>0</v>
      </c>
      <c r="AD47" s="351">
        <f t="shared" si="120"/>
        <v>0</v>
      </c>
      <c r="AE47" s="351">
        <f t="shared" si="120"/>
        <v>0</v>
      </c>
      <c r="AF47" s="351">
        <f t="shared" si="120"/>
        <v>0</v>
      </c>
      <c r="AG47" s="351">
        <f t="shared" si="120"/>
        <v>0</v>
      </c>
      <c r="AH47" s="351">
        <f t="shared" si="121"/>
        <v>0</v>
      </c>
      <c r="AI47" s="351">
        <f t="shared" si="121"/>
        <v>0</v>
      </c>
      <c r="AJ47" s="351">
        <f t="shared" si="121"/>
        <v>0</v>
      </c>
      <c r="AK47" s="351">
        <f t="shared" si="121"/>
        <v>0</v>
      </c>
      <c r="AL47" s="351">
        <f t="shared" si="121"/>
        <v>0</v>
      </c>
      <c r="AM47" s="351">
        <f t="shared" si="121"/>
        <v>0</v>
      </c>
      <c r="AN47" s="351">
        <f t="shared" si="121"/>
        <v>0</v>
      </c>
      <c r="AO47" s="351">
        <f t="shared" si="121"/>
        <v>0</v>
      </c>
      <c r="AP47" s="351">
        <f t="shared" si="121"/>
        <v>0</v>
      </c>
      <c r="AQ47" s="351">
        <f t="shared" si="121"/>
        <v>0</v>
      </c>
      <c r="AR47" s="351">
        <f t="shared" si="122"/>
        <v>0</v>
      </c>
      <c r="AS47" s="351">
        <f t="shared" si="122"/>
        <v>0</v>
      </c>
      <c r="AT47" s="351">
        <f t="shared" si="122"/>
        <v>0</v>
      </c>
      <c r="AU47" s="351">
        <f t="shared" si="122"/>
        <v>0</v>
      </c>
      <c r="AV47" s="351">
        <f t="shared" si="122"/>
        <v>0</v>
      </c>
      <c r="AW47" s="351">
        <f t="shared" si="122"/>
        <v>0</v>
      </c>
      <c r="AX47" s="351">
        <f t="shared" si="122"/>
        <v>0</v>
      </c>
      <c r="AY47" s="351">
        <f t="shared" si="122"/>
        <v>0</v>
      </c>
      <c r="AZ47" s="351">
        <f t="shared" si="122"/>
        <v>0</v>
      </c>
      <c r="BA47" s="351">
        <f t="shared" si="122"/>
        <v>0</v>
      </c>
      <c r="BB47" s="351">
        <f t="shared" si="123"/>
        <v>0</v>
      </c>
      <c r="BC47" s="351">
        <f t="shared" si="123"/>
        <v>0</v>
      </c>
      <c r="BD47" s="351">
        <f t="shared" si="123"/>
        <v>0</v>
      </c>
      <c r="BE47" s="351">
        <f t="shared" si="123"/>
        <v>0</v>
      </c>
      <c r="BF47" s="351">
        <f t="shared" si="123"/>
        <v>0</v>
      </c>
      <c r="BG47" s="351">
        <f t="shared" si="123"/>
        <v>0</v>
      </c>
      <c r="BH47" s="351">
        <f t="shared" si="123"/>
        <v>0</v>
      </c>
      <c r="BI47" s="351">
        <f t="shared" si="123"/>
        <v>0</v>
      </c>
      <c r="BJ47" s="351">
        <f t="shared" si="123"/>
        <v>0</v>
      </c>
      <c r="BK47" s="351">
        <f t="shared" si="123"/>
        <v>0</v>
      </c>
      <c r="BL47" s="351">
        <f t="shared" si="124"/>
        <v>0</v>
      </c>
      <c r="BM47" s="351">
        <f t="shared" si="124"/>
        <v>0</v>
      </c>
      <c r="BN47" s="351">
        <f t="shared" si="124"/>
        <v>0</v>
      </c>
      <c r="BO47" s="351">
        <f t="shared" si="124"/>
        <v>0</v>
      </c>
      <c r="BP47" s="351">
        <f t="shared" si="124"/>
        <v>0</v>
      </c>
      <c r="BQ47" s="351">
        <f t="shared" si="124"/>
        <v>0</v>
      </c>
      <c r="BR47" s="351">
        <f t="shared" si="124"/>
        <v>0</v>
      </c>
      <c r="BS47" s="351">
        <f t="shared" si="124"/>
        <v>0</v>
      </c>
      <c r="BT47" s="351">
        <f t="shared" si="124"/>
        <v>0</v>
      </c>
      <c r="BU47" s="351">
        <f t="shared" si="124"/>
        <v>0</v>
      </c>
      <c r="BV47" s="351">
        <f t="shared" si="124"/>
        <v>0</v>
      </c>
      <c r="BW47" s="351">
        <f t="shared" si="124"/>
        <v>0</v>
      </c>
    </row>
    <row r="48" spans="1:81" x14ac:dyDescent="0.3">
      <c r="A48" s="298">
        <f t="shared" si="125"/>
        <v>11</v>
      </c>
      <c r="B48" s="350">
        <f t="shared" si="117"/>
        <v>169682.23</v>
      </c>
      <c r="C48" s="351"/>
      <c r="D48" s="351">
        <f t="shared" ref="D48:M57" si="126">IF(AND(D$36-$A48&gt;=0,D$36-$A48&lt;$C$34),$B48/$C$34,0)</f>
        <v>0</v>
      </c>
      <c r="E48" s="351">
        <f t="shared" si="126"/>
        <v>0</v>
      </c>
      <c r="F48" s="351">
        <f t="shared" si="126"/>
        <v>0</v>
      </c>
      <c r="G48" s="351">
        <f t="shared" si="126"/>
        <v>0</v>
      </c>
      <c r="H48" s="351">
        <f t="shared" si="126"/>
        <v>0</v>
      </c>
      <c r="I48" s="351">
        <f t="shared" si="126"/>
        <v>0</v>
      </c>
      <c r="J48" s="351">
        <f t="shared" si="126"/>
        <v>0</v>
      </c>
      <c r="K48" s="351">
        <f t="shared" si="126"/>
        <v>0</v>
      </c>
      <c r="L48" s="351">
        <f t="shared" si="126"/>
        <v>0</v>
      </c>
      <c r="M48" s="351">
        <f t="shared" si="126"/>
        <v>0</v>
      </c>
      <c r="N48" s="351">
        <f t="shared" ref="N48:W57" si="127">IF(AND(N$36-$A48&gt;=0,N$36-$A48&lt;$C$34),$B48/$C$34,0)</f>
        <v>14140.185833333335</v>
      </c>
      <c r="O48" s="351">
        <f t="shared" si="127"/>
        <v>14140.185833333335</v>
      </c>
      <c r="P48" s="351">
        <f t="shared" si="127"/>
        <v>14140.185833333335</v>
      </c>
      <c r="Q48" s="351">
        <f t="shared" si="127"/>
        <v>14140.185833333335</v>
      </c>
      <c r="R48" s="351">
        <f t="shared" si="127"/>
        <v>14140.185833333335</v>
      </c>
      <c r="S48" s="351">
        <f t="shared" si="127"/>
        <v>14140.185833333335</v>
      </c>
      <c r="T48" s="351">
        <f t="shared" si="127"/>
        <v>14140.185833333335</v>
      </c>
      <c r="U48" s="351">
        <f t="shared" si="127"/>
        <v>14140.185833333335</v>
      </c>
      <c r="V48" s="351">
        <f t="shared" si="127"/>
        <v>14140.185833333335</v>
      </c>
      <c r="W48" s="351">
        <f t="shared" si="127"/>
        <v>14140.185833333335</v>
      </c>
      <c r="X48" s="351">
        <f t="shared" ref="X48:AG57" si="128">IF(AND(X$36-$A48&gt;=0,X$36-$A48&lt;$C$34),$B48/$C$34,0)</f>
        <v>14140.185833333335</v>
      </c>
      <c r="Y48" s="351">
        <f t="shared" si="128"/>
        <v>14140.185833333335</v>
      </c>
      <c r="Z48" s="351">
        <f t="shared" si="128"/>
        <v>0</v>
      </c>
      <c r="AA48" s="351">
        <f t="shared" si="128"/>
        <v>0</v>
      </c>
      <c r="AB48" s="351">
        <f t="shared" si="128"/>
        <v>0</v>
      </c>
      <c r="AC48" s="351">
        <f t="shared" si="128"/>
        <v>0</v>
      </c>
      <c r="AD48" s="351">
        <f t="shared" si="128"/>
        <v>0</v>
      </c>
      <c r="AE48" s="351">
        <f t="shared" si="128"/>
        <v>0</v>
      </c>
      <c r="AF48" s="351">
        <f t="shared" si="128"/>
        <v>0</v>
      </c>
      <c r="AG48" s="351">
        <f t="shared" si="128"/>
        <v>0</v>
      </c>
      <c r="AH48" s="351">
        <f t="shared" ref="AH48:AQ57" si="129">IF(AND(AH$36-$A48&gt;=0,AH$36-$A48&lt;$C$34),$B48/$C$34,0)</f>
        <v>0</v>
      </c>
      <c r="AI48" s="351">
        <f t="shared" si="129"/>
        <v>0</v>
      </c>
      <c r="AJ48" s="351">
        <f t="shared" si="129"/>
        <v>0</v>
      </c>
      <c r="AK48" s="351">
        <f t="shared" si="129"/>
        <v>0</v>
      </c>
      <c r="AL48" s="351">
        <f t="shared" si="129"/>
        <v>0</v>
      </c>
      <c r="AM48" s="351">
        <f t="shared" si="129"/>
        <v>0</v>
      </c>
      <c r="AN48" s="351">
        <f t="shared" si="129"/>
        <v>0</v>
      </c>
      <c r="AO48" s="351">
        <f t="shared" si="129"/>
        <v>0</v>
      </c>
      <c r="AP48" s="351">
        <f t="shared" si="129"/>
        <v>0</v>
      </c>
      <c r="AQ48" s="351">
        <f t="shared" si="129"/>
        <v>0</v>
      </c>
      <c r="AR48" s="351">
        <f t="shared" ref="AR48:BA57" si="130">IF(AND(AR$36-$A48&gt;=0,AR$36-$A48&lt;$C$34),$B48/$C$34,0)</f>
        <v>0</v>
      </c>
      <c r="AS48" s="351">
        <f t="shared" si="130"/>
        <v>0</v>
      </c>
      <c r="AT48" s="351">
        <f t="shared" si="130"/>
        <v>0</v>
      </c>
      <c r="AU48" s="351">
        <f t="shared" si="130"/>
        <v>0</v>
      </c>
      <c r="AV48" s="351">
        <f t="shared" si="130"/>
        <v>0</v>
      </c>
      <c r="AW48" s="351">
        <f t="shared" si="130"/>
        <v>0</v>
      </c>
      <c r="AX48" s="351">
        <f t="shared" si="130"/>
        <v>0</v>
      </c>
      <c r="AY48" s="351">
        <f t="shared" si="130"/>
        <v>0</v>
      </c>
      <c r="AZ48" s="351">
        <f t="shared" si="130"/>
        <v>0</v>
      </c>
      <c r="BA48" s="351">
        <f t="shared" si="130"/>
        <v>0</v>
      </c>
      <c r="BB48" s="351">
        <f t="shared" ref="BB48:BK57" si="131">IF(AND(BB$36-$A48&gt;=0,BB$36-$A48&lt;$C$34),$B48/$C$34,0)</f>
        <v>0</v>
      </c>
      <c r="BC48" s="351">
        <f t="shared" si="131"/>
        <v>0</v>
      </c>
      <c r="BD48" s="351">
        <f t="shared" si="131"/>
        <v>0</v>
      </c>
      <c r="BE48" s="351">
        <f t="shared" si="131"/>
        <v>0</v>
      </c>
      <c r="BF48" s="351">
        <f t="shared" si="131"/>
        <v>0</v>
      </c>
      <c r="BG48" s="351">
        <f t="shared" si="131"/>
        <v>0</v>
      </c>
      <c r="BH48" s="351">
        <f t="shared" si="131"/>
        <v>0</v>
      </c>
      <c r="BI48" s="351">
        <f t="shared" si="131"/>
        <v>0</v>
      </c>
      <c r="BJ48" s="351">
        <f t="shared" si="131"/>
        <v>0</v>
      </c>
      <c r="BK48" s="351">
        <f t="shared" si="131"/>
        <v>0</v>
      </c>
      <c r="BL48" s="351">
        <f t="shared" ref="BL48:BW57" si="132">IF(AND(BL$36-$A48&gt;=0,BL$36-$A48&lt;$C$34),$B48/$C$34,0)</f>
        <v>0</v>
      </c>
      <c r="BM48" s="351">
        <f t="shared" si="132"/>
        <v>0</v>
      </c>
      <c r="BN48" s="351">
        <f t="shared" si="132"/>
        <v>0</v>
      </c>
      <c r="BO48" s="351">
        <f t="shared" si="132"/>
        <v>0</v>
      </c>
      <c r="BP48" s="351">
        <f t="shared" si="132"/>
        <v>0</v>
      </c>
      <c r="BQ48" s="351">
        <f t="shared" si="132"/>
        <v>0</v>
      </c>
      <c r="BR48" s="351">
        <f t="shared" si="132"/>
        <v>0</v>
      </c>
      <c r="BS48" s="351">
        <f t="shared" si="132"/>
        <v>0</v>
      </c>
      <c r="BT48" s="351">
        <f t="shared" si="132"/>
        <v>0</v>
      </c>
      <c r="BU48" s="351">
        <f t="shared" si="132"/>
        <v>0</v>
      </c>
      <c r="BV48" s="351">
        <f t="shared" si="132"/>
        <v>0</v>
      </c>
      <c r="BW48" s="351">
        <f t="shared" si="132"/>
        <v>0</v>
      </c>
    </row>
    <row r="49" spans="1:75" x14ac:dyDescent="0.3">
      <c r="A49" s="298">
        <f t="shared" si="125"/>
        <v>12</v>
      </c>
      <c r="B49" s="350">
        <f t="shared" si="117"/>
        <v>126412.68</v>
      </c>
      <c r="C49" s="351"/>
      <c r="D49" s="351">
        <f t="shared" si="126"/>
        <v>0</v>
      </c>
      <c r="E49" s="351">
        <f t="shared" si="126"/>
        <v>0</v>
      </c>
      <c r="F49" s="351">
        <f t="shared" si="126"/>
        <v>0</v>
      </c>
      <c r="G49" s="351">
        <f t="shared" si="126"/>
        <v>0</v>
      </c>
      <c r="H49" s="351">
        <f t="shared" si="126"/>
        <v>0</v>
      </c>
      <c r="I49" s="351">
        <f t="shared" si="126"/>
        <v>0</v>
      </c>
      <c r="J49" s="351">
        <f t="shared" si="126"/>
        <v>0</v>
      </c>
      <c r="K49" s="351">
        <f t="shared" si="126"/>
        <v>0</v>
      </c>
      <c r="L49" s="351">
        <f t="shared" si="126"/>
        <v>0</v>
      </c>
      <c r="M49" s="351">
        <f t="shared" si="126"/>
        <v>0</v>
      </c>
      <c r="N49" s="351">
        <f t="shared" si="127"/>
        <v>0</v>
      </c>
      <c r="O49" s="351">
        <f t="shared" si="127"/>
        <v>10534.39</v>
      </c>
      <c r="P49" s="351">
        <f t="shared" si="127"/>
        <v>10534.39</v>
      </c>
      <c r="Q49" s="351">
        <f t="shared" si="127"/>
        <v>10534.39</v>
      </c>
      <c r="R49" s="351">
        <f t="shared" si="127"/>
        <v>10534.39</v>
      </c>
      <c r="S49" s="351">
        <f t="shared" si="127"/>
        <v>10534.39</v>
      </c>
      <c r="T49" s="351">
        <f t="shared" si="127"/>
        <v>10534.39</v>
      </c>
      <c r="U49" s="351">
        <f t="shared" si="127"/>
        <v>10534.39</v>
      </c>
      <c r="V49" s="351">
        <f t="shared" si="127"/>
        <v>10534.39</v>
      </c>
      <c r="W49" s="351">
        <f t="shared" si="127"/>
        <v>10534.39</v>
      </c>
      <c r="X49" s="351">
        <f t="shared" si="128"/>
        <v>10534.39</v>
      </c>
      <c r="Y49" s="351">
        <f t="shared" si="128"/>
        <v>10534.39</v>
      </c>
      <c r="Z49" s="351">
        <f t="shared" si="128"/>
        <v>10534.39</v>
      </c>
      <c r="AA49" s="351">
        <f t="shared" si="128"/>
        <v>0</v>
      </c>
      <c r="AB49" s="351">
        <f t="shared" si="128"/>
        <v>0</v>
      </c>
      <c r="AC49" s="351">
        <f t="shared" si="128"/>
        <v>0</v>
      </c>
      <c r="AD49" s="351">
        <f t="shared" si="128"/>
        <v>0</v>
      </c>
      <c r="AE49" s="351">
        <f t="shared" si="128"/>
        <v>0</v>
      </c>
      <c r="AF49" s="351">
        <f t="shared" si="128"/>
        <v>0</v>
      </c>
      <c r="AG49" s="351">
        <f t="shared" si="128"/>
        <v>0</v>
      </c>
      <c r="AH49" s="351">
        <f t="shared" si="129"/>
        <v>0</v>
      </c>
      <c r="AI49" s="351">
        <f t="shared" si="129"/>
        <v>0</v>
      </c>
      <c r="AJ49" s="351">
        <f t="shared" si="129"/>
        <v>0</v>
      </c>
      <c r="AK49" s="351">
        <f t="shared" si="129"/>
        <v>0</v>
      </c>
      <c r="AL49" s="351">
        <f t="shared" si="129"/>
        <v>0</v>
      </c>
      <c r="AM49" s="351">
        <f t="shared" si="129"/>
        <v>0</v>
      </c>
      <c r="AN49" s="351">
        <f t="shared" si="129"/>
        <v>0</v>
      </c>
      <c r="AO49" s="351">
        <f t="shared" si="129"/>
        <v>0</v>
      </c>
      <c r="AP49" s="351">
        <f t="shared" si="129"/>
        <v>0</v>
      </c>
      <c r="AQ49" s="351">
        <f t="shared" si="129"/>
        <v>0</v>
      </c>
      <c r="AR49" s="351">
        <f t="shared" si="130"/>
        <v>0</v>
      </c>
      <c r="AS49" s="351">
        <f t="shared" si="130"/>
        <v>0</v>
      </c>
      <c r="AT49" s="351">
        <f t="shared" si="130"/>
        <v>0</v>
      </c>
      <c r="AU49" s="351">
        <f t="shared" si="130"/>
        <v>0</v>
      </c>
      <c r="AV49" s="351">
        <f t="shared" si="130"/>
        <v>0</v>
      </c>
      <c r="AW49" s="351">
        <f t="shared" si="130"/>
        <v>0</v>
      </c>
      <c r="AX49" s="351">
        <f t="shared" si="130"/>
        <v>0</v>
      </c>
      <c r="AY49" s="351">
        <f t="shared" si="130"/>
        <v>0</v>
      </c>
      <c r="AZ49" s="351">
        <f t="shared" si="130"/>
        <v>0</v>
      </c>
      <c r="BA49" s="351">
        <f t="shared" si="130"/>
        <v>0</v>
      </c>
      <c r="BB49" s="351">
        <f t="shared" si="131"/>
        <v>0</v>
      </c>
      <c r="BC49" s="351">
        <f t="shared" si="131"/>
        <v>0</v>
      </c>
      <c r="BD49" s="351">
        <f t="shared" si="131"/>
        <v>0</v>
      </c>
      <c r="BE49" s="351">
        <f t="shared" si="131"/>
        <v>0</v>
      </c>
      <c r="BF49" s="351">
        <f t="shared" si="131"/>
        <v>0</v>
      </c>
      <c r="BG49" s="351">
        <f t="shared" si="131"/>
        <v>0</v>
      </c>
      <c r="BH49" s="351">
        <f t="shared" si="131"/>
        <v>0</v>
      </c>
      <c r="BI49" s="351">
        <f t="shared" si="131"/>
        <v>0</v>
      </c>
      <c r="BJ49" s="351">
        <f t="shared" si="131"/>
        <v>0</v>
      </c>
      <c r="BK49" s="351">
        <f t="shared" si="131"/>
        <v>0</v>
      </c>
      <c r="BL49" s="351">
        <f t="shared" si="132"/>
        <v>0</v>
      </c>
      <c r="BM49" s="351">
        <f t="shared" si="132"/>
        <v>0</v>
      </c>
      <c r="BN49" s="351">
        <f t="shared" si="132"/>
        <v>0</v>
      </c>
      <c r="BO49" s="351">
        <f t="shared" si="132"/>
        <v>0</v>
      </c>
      <c r="BP49" s="351">
        <f t="shared" si="132"/>
        <v>0</v>
      </c>
      <c r="BQ49" s="351">
        <f t="shared" si="132"/>
        <v>0</v>
      </c>
      <c r="BR49" s="351">
        <f t="shared" si="132"/>
        <v>0</v>
      </c>
      <c r="BS49" s="351">
        <f t="shared" si="132"/>
        <v>0</v>
      </c>
      <c r="BT49" s="351">
        <f t="shared" si="132"/>
        <v>0</v>
      </c>
      <c r="BU49" s="351">
        <f t="shared" si="132"/>
        <v>0</v>
      </c>
      <c r="BV49" s="351">
        <f t="shared" si="132"/>
        <v>0</v>
      </c>
      <c r="BW49" s="351">
        <f t="shared" si="132"/>
        <v>0</v>
      </c>
    </row>
    <row r="50" spans="1:75" x14ac:dyDescent="0.3">
      <c r="A50" s="298">
        <f t="shared" si="125"/>
        <v>13</v>
      </c>
      <c r="B50" s="350">
        <f t="shared" si="117"/>
        <v>127934.14000000001</v>
      </c>
      <c r="C50" s="351"/>
      <c r="D50" s="351">
        <f t="shared" si="126"/>
        <v>0</v>
      </c>
      <c r="E50" s="351">
        <f t="shared" si="126"/>
        <v>0</v>
      </c>
      <c r="F50" s="351">
        <f t="shared" si="126"/>
        <v>0</v>
      </c>
      <c r="G50" s="351">
        <f t="shared" si="126"/>
        <v>0</v>
      </c>
      <c r="H50" s="351">
        <f t="shared" si="126"/>
        <v>0</v>
      </c>
      <c r="I50" s="351">
        <f t="shared" si="126"/>
        <v>0</v>
      </c>
      <c r="J50" s="351">
        <f t="shared" si="126"/>
        <v>0</v>
      </c>
      <c r="K50" s="351">
        <f t="shared" si="126"/>
        <v>0</v>
      </c>
      <c r="L50" s="351">
        <f t="shared" si="126"/>
        <v>0</v>
      </c>
      <c r="M50" s="351">
        <f t="shared" si="126"/>
        <v>0</v>
      </c>
      <c r="N50" s="351">
        <f t="shared" si="127"/>
        <v>0</v>
      </c>
      <c r="O50" s="351">
        <f t="shared" si="127"/>
        <v>0</v>
      </c>
      <c r="P50" s="351">
        <f t="shared" si="127"/>
        <v>10661.178333333335</v>
      </c>
      <c r="Q50" s="351">
        <f t="shared" si="127"/>
        <v>10661.178333333335</v>
      </c>
      <c r="R50" s="351">
        <f t="shared" si="127"/>
        <v>10661.178333333335</v>
      </c>
      <c r="S50" s="351">
        <f t="shared" si="127"/>
        <v>10661.178333333335</v>
      </c>
      <c r="T50" s="351">
        <f t="shared" si="127"/>
        <v>10661.178333333335</v>
      </c>
      <c r="U50" s="351">
        <f t="shared" si="127"/>
        <v>10661.178333333335</v>
      </c>
      <c r="V50" s="351">
        <f t="shared" si="127"/>
        <v>10661.178333333335</v>
      </c>
      <c r="W50" s="351">
        <f t="shared" si="127"/>
        <v>10661.178333333335</v>
      </c>
      <c r="X50" s="351">
        <f t="shared" si="128"/>
        <v>10661.178333333335</v>
      </c>
      <c r="Y50" s="351">
        <f t="shared" si="128"/>
        <v>10661.178333333335</v>
      </c>
      <c r="Z50" s="351">
        <f t="shared" si="128"/>
        <v>10661.178333333335</v>
      </c>
      <c r="AA50" s="351">
        <f t="shared" si="128"/>
        <v>10661.178333333335</v>
      </c>
      <c r="AB50" s="351">
        <f t="shared" si="128"/>
        <v>0</v>
      </c>
      <c r="AC50" s="351">
        <f t="shared" si="128"/>
        <v>0</v>
      </c>
      <c r="AD50" s="351">
        <f t="shared" si="128"/>
        <v>0</v>
      </c>
      <c r="AE50" s="351">
        <f t="shared" si="128"/>
        <v>0</v>
      </c>
      <c r="AF50" s="351">
        <f t="shared" si="128"/>
        <v>0</v>
      </c>
      <c r="AG50" s="351">
        <f t="shared" si="128"/>
        <v>0</v>
      </c>
      <c r="AH50" s="351">
        <f t="shared" si="129"/>
        <v>0</v>
      </c>
      <c r="AI50" s="351">
        <f t="shared" si="129"/>
        <v>0</v>
      </c>
      <c r="AJ50" s="351">
        <f t="shared" si="129"/>
        <v>0</v>
      </c>
      <c r="AK50" s="351">
        <f t="shared" si="129"/>
        <v>0</v>
      </c>
      <c r="AL50" s="351">
        <f t="shared" si="129"/>
        <v>0</v>
      </c>
      <c r="AM50" s="351">
        <f t="shared" si="129"/>
        <v>0</v>
      </c>
      <c r="AN50" s="351">
        <f t="shared" si="129"/>
        <v>0</v>
      </c>
      <c r="AO50" s="351">
        <f t="shared" si="129"/>
        <v>0</v>
      </c>
      <c r="AP50" s="351">
        <f t="shared" si="129"/>
        <v>0</v>
      </c>
      <c r="AQ50" s="351">
        <f t="shared" si="129"/>
        <v>0</v>
      </c>
      <c r="AR50" s="351">
        <f t="shared" si="130"/>
        <v>0</v>
      </c>
      <c r="AS50" s="351">
        <f t="shared" si="130"/>
        <v>0</v>
      </c>
      <c r="AT50" s="351">
        <f t="shared" si="130"/>
        <v>0</v>
      </c>
      <c r="AU50" s="351">
        <f t="shared" si="130"/>
        <v>0</v>
      </c>
      <c r="AV50" s="351">
        <f t="shared" si="130"/>
        <v>0</v>
      </c>
      <c r="AW50" s="351">
        <f t="shared" si="130"/>
        <v>0</v>
      </c>
      <c r="AX50" s="351">
        <f t="shared" si="130"/>
        <v>0</v>
      </c>
      <c r="AY50" s="351">
        <f t="shared" si="130"/>
        <v>0</v>
      </c>
      <c r="AZ50" s="351">
        <f t="shared" si="130"/>
        <v>0</v>
      </c>
      <c r="BA50" s="351">
        <f t="shared" si="130"/>
        <v>0</v>
      </c>
      <c r="BB50" s="351">
        <f t="shared" si="131"/>
        <v>0</v>
      </c>
      <c r="BC50" s="351">
        <f t="shared" si="131"/>
        <v>0</v>
      </c>
      <c r="BD50" s="351">
        <f t="shared" si="131"/>
        <v>0</v>
      </c>
      <c r="BE50" s="351">
        <f t="shared" si="131"/>
        <v>0</v>
      </c>
      <c r="BF50" s="351">
        <f t="shared" si="131"/>
        <v>0</v>
      </c>
      <c r="BG50" s="351">
        <f t="shared" si="131"/>
        <v>0</v>
      </c>
      <c r="BH50" s="351">
        <f t="shared" si="131"/>
        <v>0</v>
      </c>
      <c r="BI50" s="351">
        <f t="shared" si="131"/>
        <v>0</v>
      </c>
      <c r="BJ50" s="351">
        <f t="shared" si="131"/>
        <v>0</v>
      </c>
      <c r="BK50" s="351">
        <f t="shared" si="131"/>
        <v>0</v>
      </c>
      <c r="BL50" s="351">
        <f t="shared" si="132"/>
        <v>0</v>
      </c>
      <c r="BM50" s="351">
        <f t="shared" si="132"/>
        <v>0</v>
      </c>
      <c r="BN50" s="351">
        <f t="shared" si="132"/>
        <v>0</v>
      </c>
      <c r="BO50" s="351">
        <f t="shared" si="132"/>
        <v>0</v>
      </c>
      <c r="BP50" s="351">
        <f t="shared" si="132"/>
        <v>0</v>
      </c>
      <c r="BQ50" s="351">
        <f t="shared" si="132"/>
        <v>0</v>
      </c>
      <c r="BR50" s="351">
        <f t="shared" si="132"/>
        <v>0</v>
      </c>
      <c r="BS50" s="351">
        <f t="shared" si="132"/>
        <v>0</v>
      </c>
      <c r="BT50" s="351">
        <f t="shared" si="132"/>
        <v>0</v>
      </c>
      <c r="BU50" s="351">
        <f t="shared" si="132"/>
        <v>0</v>
      </c>
      <c r="BV50" s="351">
        <f t="shared" si="132"/>
        <v>0</v>
      </c>
      <c r="BW50" s="351">
        <f t="shared" si="132"/>
        <v>0</v>
      </c>
    </row>
    <row r="51" spans="1:75" x14ac:dyDescent="0.3">
      <c r="A51" s="298">
        <f t="shared" si="125"/>
        <v>14</v>
      </c>
      <c r="B51" s="350">
        <f t="shared" si="117"/>
        <v>170501.81</v>
      </c>
      <c r="C51" s="351"/>
      <c r="D51" s="351">
        <f t="shared" si="126"/>
        <v>0</v>
      </c>
      <c r="E51" s="351">
        <f t="shared" si="126"/>
        <v>0</v>
      </c>
      <c r="F51" s="351">
        <f t="shared" si="126"/>
        <v>0</v>
      </c>
      <c r="G51" s="351">
        <f t="shared" si="126"/>
        <v>0</v>
      </c>
      <c r="H51" s="351">
        <f t="shared" si="126"/>
        <v>0</v>
      </c>
      <c r="I51" s="351">
        <f t="shared" si="126"/>
        <v>0</v>
      </c>
      <c r="J51" s="351">
        <f t="shared" si="126"/>
        <v>0</v>
      </c>
      <c r="K51" s="351">
        <f t="shared" si="126"/>
        <v>0</v>
      </c>
      <c r="L51" s="351">
        <f t="shared" si="126"/>
        <v>0</v>
      </c>
      <c r="M51" s="351">
        <f t="shared" si="126"/>
        <v>0</v>
      </c>
      <c r="N51" s="351">
        <f t="shared" si="127"/>
        <v>0</v>
      </c>
      <c r="O51" s="351">
        <f t="shared" si="127"/>
        <v>0</v>
      </c>
      <c r="P51" s="351">
        <f t="shared" si="127"/>
        <v>0</v>
      </c>
      <c r="Q51" s="351">
        <f t="shared" si="127"/>
        <v>14208.484166666667</v>
      </c>
      <c r="R51" s="351">
        <f t="shared" si="127"/>
        <v>14208.484166666667</v>
      </c>
      <c r="S51" s="351">
        <f t="shared" si="127"/>
        <v>14208.484166666667</v>
      </c>
      <c r="T51" s="351">
        <f t="shared" si="127"/>
        <v>14208.484166666667</v>
      </c>
      <c r="U51" s="351">
        <f t="shared" si="127"/>
        <v>14208.484166666667</v>
      </c>
      <c r="V51" s="351">
        <f t="shared" si="127"/>
        <v>14208.484166666667</v>
      </c>
      <c r="W51" s="351">
        <f t="shared" si="127"/>
        <v>14208.484166666667</v>
      </c>
      <c r="X51" s="351">
        <f t="shared" si="128"/>
        <v>14208.484166666667</v>
      </c>
      <c r="Y51" s="351">
        <f t="shared" si="128"/>
        <v>14208.484166666667</v>
      </c>
      <c r="Z51" s="351">
        <f t="shared" si="128"/>
        <v>14208.484166666667</v>
      </c>
      <c r="AA51" s="351">
        <f t="shared" si="128"/>
        <v>14208.484166666667</v>
      </c>
      <c r="AB51" s="351">
        <f t="shared" si="128"/>
        <v>14208.484166666667</v>
      </c>
      <c r="AC51" s="351">
        <f t="shared" si="128"/>
        <v>0</v>
      </c>
      <c r="AD51" s="351">
        <f t="shared" si="128"/>
        <v>0</v>
      </c>
      <c r="AE51" s="351">
        <f t="shared" si="128"/>
        <v>0</v>
      </c>
      <c r="AF51" s="351">
        <f t="shared" si="128"/>
        <v>0</v>
      </c>
      <c r="AG51" s="351">
        <f t="shared" si="128"/>
        <v>0</v>
      </c>
      <c r="AH51" s="351">
        <f t="shared" si="129"/>
        <v>0</v>
      </c>
      <c r="AI51" s="351">
        <f t="shared" si="129"/>
        <v>0</v>
      </c>
      <c r="AJ51" s="351">
        <f t="shared" si="129"/>
        <v>0</v>
      </c>
      <c r="AK51" s="351">
        <f t="shared" si="129"/>
        <v>0</v>
      </c>
      <c r="AL51" s="351">
        <f t="shared" si="129"/>
        <v>0</v>
      </c>
      <c r="AM51" s="351">
        <f t="shared" si="129"/>
        <v>0</v>
      </c>
      <c r="AN51" s="351">
        <f t="shared" si="129"/>
        <v>0</v>
      </c>
      <c r="AO51" s="351">
        <f t="shared" si="129"/>
        <v>0</v>
      </c>
      <c r="AP51" s="351">
        <f t="shared" si="129"/>
        <v>0</v>
      </c>
      <c r="AQ51" s="351">
        <f t="shared" si="129"/>
        <v>0</v>
      </c>
      <c r="AR51" s="351">
        <f t="shared" si="130"/>
        <v>0</v>
      </c>
      <c r="AS51" s="351">
        <f t="shared" si="130"/>
        <v>0</v>
      </c>
      <c r="AT51" s="351">
        <f t="shared" si="130"/>
        <v>0</v>
      </c>
      <c r="AU51" s="351">
        <f t="shared" si="130"/>
        <v>0</v>
      </c>
      <c r="AV51" s="351">
        <f t="shared" si="130"/>
        <v>0</v>
      </c>
      <c r="AW51" s="351">
        <f t="shared" si="130"/>
        <v>0</v>
      </c>
      <c r="AX51" s="351">
        <f t="shared" si="130"/>
        <v>0</v>
      </c>
      <c r="AY51" s="351">
        <f t="shared" si="130"/>
        <v>0</v>
      </c>
      <c r="AZ51" s="351">
        <f t="shared" si="130"/>
        <v>0</v>
      </c>
      <c r="BA51" s="351">
        <f t="shared" si="130"/>
        <v>0</v>
      </c>
      <c r="BB51" s="351">
        <f t="shared" si="131"/>
        <v>0</v>
      </c>
      <c r="BC51" s="351">
        <f t="shared" si="131"/>
        <v>0</v>
      </c>
      <c r="BD51" s="351">
        <f t="shared" si="131"/>
        <v>0</v>
      </c>
      <c r="BE51" s="351">
        <f t="shared" si="131"/>
        <v>0</v>
      </c>
      <c r="BF51" s="351">
        <f t="shared" si="131"/>
        <v>0</v>
      </c>
      <c r="BG51" s="351">
        <f t="shared" si="131"/>
        <v>0</v>
      </c>
      <c r="BH51" s="351">
        <f t="shared" si="131"/>
        <v>0</v>
      </c>
      <c r="BI51" s="351">
        <f t="shared" si="131"/>
        <v>0</v>
      </c>
      <c r="BJ51" s="351">
        <f t="shared" si="131"/>
        <v>0</v>
      </c>
      <c r="BK51" s="351">
        <f t="shared" si="131"/>
        <v>0</v>
      </c>
      <c r="BL51" s="351">
        <f t="shared" si="132"/>
        <v>0</v>
      </c>
      <c r="BM51" s="351">
        <f t="shared" si="132"/>
        <v>0</v>
      </c>
      <c r="BN51" s="351">
        <f t="shared" si="132"/>
        <v>0</v>
      </c>
      <c r="BO51" s="351">
        <f t="shared" si="132"/>
        <v>0</v>
      </c>
      <c r="BP51" s="351">
        <f t="shared" si="132"/>
        <v>0</v>
      </c>
      <c r="BQ51" s="351">
        <f t="shared" si="132"/>
        <v>0</v>
      </c>
      <c r="BR51" s="351">
        <f t="shared" si="132"/>
        <v>0</v>
      </c>
      <c r="BS51" s="351">
        <f t="shared" si="132"/>
        <v>0</v>
      </c>
      <c r="BT51" s="351">
        <f t="shared" si="132"/>
        <v>0</v>
      </c>
      <c r="BU51" s="351">
        <f t="shared" si="132"/>
        <v>0</v>
      </c>
      <c r="BV51" s="351">
        <f t="shared" si="132"/>
        <v>0</v>
      </c>
      <c r="BW51" s="351">
        <f t="shared" si="132"/>
        <v>0</v>
      </c>
    </row>
    <row r="52" spans="1:75" x14ac:dyDescent="0.3">
      <c r="A52" s="298">
        <f t="shared" si="125"/>
        <v>15</v>
      </c>
      <c r="B52" s="350">
        <f t="shared" si="117"/>
        <v>163345.76999999999</v>
      </c>
      <c r="C52" s="351"/>
      <c r="D52" s="351">
        <f t="shared" si="126"/>
        <v>0</v>
      </c>
      <c r="E52" s="351">
        <f t="shared" si="126"/>
        <v>0</v>
      </c>
      <c r="F52" s="351">
        <f t="shared" si="126"/>
        <v>0</v>
      </c>
      <c r="G52" s="351">
        <f t="shared" si="126"/>
        <v>0</v>
      </c>
      <c r="H52" s="351">
        <f t="shared" si="126"/>
        <v>0</v>
      </c>
      <c r="I52" s="351">
        <f t="shared" si="126"/>
        <v>0</v>
      </c>
      <c r="J52" s="351">
        <f t="shared" si="126"/>
        <v>0</v>
      </c>
      <c r="K52" s="351">
        <f t="shared" si="126"/>
        <v>0</v>
      </c>
      <c r="L52" s="351">
        <f t="shared" si="126"/>
        <v>0</v>
      </c>
      <c r="M52" s="351">
        <f t="shared" si="126"/>
        <v>0</v>
      </c>
      <c r="N52" s="351">
        <f t="shared" si="127"/>
        <v>0</v>
      </c>
      <c r="O52" s="351">
        <f t="shared" si="127"/>
        <v>0</v>
      </c>
      <c r="P52" s="351">
        <f t="shared" si="127"/>
        <v>0</v>
      </c>
      <c r="Q52" s="351">
        <f t="shared" si="127"/>
        <v>0</v>
      </c>
      <c r="R52" s="351">
        <f t="shared" si="127"/>
        <v>13612.147499999999</v>
      </c>
      <c r="S52" s="351">
        <f t="shared" si="127"/>
        <v>13612.147499999999</v>
      </c>
      <c r="T52" s="351">
        <f t="shared" si="127"/>
        <v>13612.147499999999</v>
      </c>
      <c r="U52" s="351">
        <f t="shared" si="127"/>
        <v>13612.147499999999</v>
      </c>
      <c r="V52" s="351">
        <f t="shared" si="127"/>
        <v>13612.147499999999</v>
      </c>
      <c r="W52" s="351">
        <f t="shared" si="127"/>
        <v>13612.147499999999</v>
      </c>
      <c r="X52" s="351">
        <f t="shared" si="128"/>
        <v>13612.147499999999</v>
      </c>
      <c r="Y52" s="351">
        <f t="shared" si="128"/>
        <v>13612.147499999999</v>
      </c>
      <c r="Z52" s="351">
        <f t="shared" si="128"/>
        <v>13612.147499999999</v>
      </c>
      <c r="AA52" s="351">
        <f t="shared" si="128"/>
        <v>13612.147499999999</v>
      </c>
      <c r="AB52" s="351">
        <f t="shared" si="128"/>
        <v>13612.147499999999</v>
      </c>
      <c r="AC52" s="351">
        <f t="shared" si="128"/>
        <v>13612.147499999999</v>
      </c>
      <c r="AD52" s="351">
        <f t="shared" si="128"/>
        <v>0</v>
      </c>
      <c r="AE52" s="351">
        <f t="shared" si="128"/>
        <v>0</v>
      </c>
      <c r="AF52" s="351">
        <f t="shared" si="128"/>
        <v>0</v>
      </c>
      <c r="AG52" s="351">
        <f t="shared" si="128"/>
        <v>0</v>
      </c>
      <c r="AH52" s="351">
        <f t="shared" si="129"/>
        <v>0</v>
      </c>
      <c r="AI52" s="351">
        <f t="shared" si="129"/>
        <v>0</v>
      </c>
      <c r="AJ52" s="351">
        <f t="shared" si="129"/>
        <v>0</v>
      </c>
      <c r="AK52" s="351">
        <f t="shared" si="129"/>
        <v>0</v>
      </c>
      <c r="AL52" s="351">
        <f t="shared" si="129"/>
        <v>0</v>
      </c>
      <c r="AM52" s="351">
        <f t="shared" si="129"/>
        <v>0</v>
      </c>
      <c r="AN52" s="351">
        <f t="shared" si="129"/>
        <v>0</v>
      </c>
      <c r="AO52" s="351">
        <f t="shared" si="129"/>
        <v>0</v>
      </c>
      <c r="AP52" s="351">
        <f t="shared" si="129"/>
        <v>0</v>
      </c>
      <c r="AQ52" s="351">
        <f t="shared" si="129"/>
        <v>0</v>
      </c>
      <c r="AR52" s="351">
        <f t="shared" si="130"/>
        <v>0</v>
      </c>
      <c r="AS52" s="351">
        <f t="shared" si="130"/>
        <v>0</v>
      </c>
      <c r="AT52" s="351">
        <f t="shared" si="130"/>
        <v>0</v>
      </c>
      <c r="AU52" s="351">
        <f t="shared" si="130"/>
        <v>0</v>
      </c>
      <c r="AV52" s="351">
        <f t="shared" si="130"/>
        <v>0</v>
      </c>
      <c r="AW52" s="351">
        <f t="shared" si="130"/>
        <v>0</v>
      </c>
      <c r="AX52" s="351">
        <f t="shared" si="130"/>
        <v>0</v>
      </c>
      <c r="AY52" s="351">
        <f t="shared" si="130"/>
        <v>0</v>
      </c>
      <c r="AZ52" s="351">
        <f t="shared" si="130"/>
        <v>0</v>
      </c>
      <c r="BA52" s="351">
        <f t="shared" si="130"/>
        <v>0</v>
      </c>
      <c r="BB52" s="351">
        <f t="shared" si="131"/>
        <v>0</v>
      </c>
      <c r="BC52" s="351">
        <f t="shared" si="131"/>
        <v>0</v>
      </c>
      <c r="BD52" s="351">
        <f t="shared" si="131"/>
        <v>0</v>
      </c>
      <c r="BE52" s="351">
        <f t="shared" si="131"/>
        <v>0</v>
      </c>
      <c r="BF52" s="351">
        <f t="shared" si="131"/>
        <v>0</v>
      </c>
      <c r="BG52" s="351">
        <f t="shared" si="131"/>
        <v>0</v>
      </c>
      <c r="BH52" s="351">
        <f t="shared" si="131"/>
        <v>0</v>
      </c>
      <c r="BI52" s="351">
        <f t="shared" si="131"/>
        <v>0</v>
      </c>
      <c r="BJ52" s="351">
        <f t="shared" si="131"/>
        <v>0</v>
      </c>
      <c r="BK52" s="351">
        <f t="shared" si="131"/>
        <v>0</v>
      </c>
      <c r="BL52" s="351">
        <f t="shared" si="132"/>
        <v>0</v>
      </c>
      <c r="BM52" s="351">
        <f t="shared" si="132"/>
        <v>0</v>
      </c>
      <c r="BN52" s="351">
        <f t="shared" si="132"/>
        <v>0</v>
      </c>
      <c r="BO52" s="351">
        <f t="shared" si="132"/>
        <v>0</v>
      </c>
      <c r="BP52" s="351">
        <f t="shared" si="132"/>
        <v>0</v>
      </c>
      <c r="BQ52" s="351">
        <f t="shared" si="132"/>
        <v>0</v>
      </c>
      <c r="BR52" s="351">
        <f t="shared" si="132"/>
        <v>0</v>
      </c>
      <c r="BS52" s="351">
        <f t="shared" si="132"/>
        <v>0</v>
      </c>
      <c r="BT52" s="351">
        <f t="shared" si="132"/>
        <v>0</v>
      </c>
      <c r="BU52" s="351">
        <f t="shared" si="132"/>
        <v>0</v>
      </c>
      <c r="BV52" s="351">
        <f t="shared" si="132"/>
        <v>0</v>
      </c>
      <c r="BW52" s="351">
        <f t="shared" si="132"/>
        <v>0</v>
      </c>
    </row>
    <row r="53" spans="1:75" x14ac:dyDescent="0.3">
      <c r="A53" s="298">
        <f t="shared" si="125"/>
        <v>16</v>
      </c>
      <c r="B53" s="350">
        <f t="shared" si="117"/>
        <v>177252.04</v>
      </c>
      <c r="C53" s="351"/>
      <c r="D53" s="351">
        <f t="shared" si="126"/>
        <v>0</v>
      </c>
      <c r="E53" s="351">
        <f t="shared" si="126"/>
        <v>0</v>
      </c>
      <c r="F53" s="351">
        <f t="shared" si="126"/>
        <v>0</v>
      </c>
      <c r="G53" s="351">
        <f t="shared" si="126"/>
        <v>0</v>
      </c>
      <c r="H53" s="351">
        <f t="shared" si="126"/>
        <v>0</v>
      </c>
      <c r="I53" s="351">
        <f t="shared" si="126"/>
        <v>0</v>
      </c>
      <c r="J53" s="351">
        <f t="shared" si="126"/>
        <v>0</v>
      </c>
      <c r="K53" s="351">
        <f t="shared" si="126"/>
        <v>0</v>
      </c>
      <c r="L53" s="351">
        <f t="shared" si="126"/>
        <v>0</v>
      </c>
      <c r="M53" s="351">
        <f t="shared" si="126"/>
        <v>0</v>
      </c>
      <c r="N53" s="351">
        <f t="shared" si="127"/>
        <v>0</v>
      </c>
      <c r="O53" s="351">
        <f t="shared" si="127"/>
        <v>0</v>
      </c>
      <c r="P53" s="351">
        <f t="shared" si="127"/>
        <v>0</v>
      </c>
      <c r="Q53" s="351">
        <f t="shared" si="127"/>
        <v>0</v>
      </c>
      <c r="R53" s="351">
        <f t="shared" si="127"/>
        <v>0</v>
      </c>
      <c r="S53" s="351">
        <f t="shared" si="127"/>
        <v>14771.003333333334</v>
      </c>
      <c r="T53" s="351">
        <f t="shared" si="127"/>
        <v>14771.003333333334</v>
      </c>
      <c r="U53" s="351">
        <f t="shared" si="127"/>
        <v>14771.003333333334</v>
      </c>
      <c r="V53" s="351">
        <f t="shared" si="127"/>
        <v>14771.003333333334</v>
      </c>
      <c r="W53" s="351">
        <f t="shared" si="127"/>
        <v>14771.003333333334</v>
      </c>
      <c r="X53" s="351">
        <f t="shared" si="128"/>
        <v>14771.003333333334</v>
      </c>
      <c r="Y53" s="351">
        <f t="shared" si="128"/>
        <v>14771.003333333334</v>
      </c>
      <c r="Z53" s="351">
        <f t="shared" si="128"/>
        <v>14771.003333333334</v>
      </c>
      <c r="AA53" s="351">
        <f t="shared" si="128"/>
        <v>14771.003333333334</v>
      </c>
      <c r="AB53" s="351">
        <f t="shared" si="128"/>
        <v>14771.003333333334</v>
      </c>
      <c r="AC53" s="351">
        <f t="shared" si="128"/>
        <v>14771.003333333334</v>
      </c>
      <c r="AD53" s="351">
        <f t="shared" si="128"/>
        <v>14771.003333333334</v>
      </c>
      <c r="AE53" s="351">
        <f t="shared" si="128"/>
        <v>0</v>
      </c>
      <c r="AF53" s="351">
        <f t="shared" si="128"/>
        <v>0</v>
      </c>
      <c r="AG53" s="351">
        <f t="shared" si="128"/>
        <v>0</v>
      </c>
      <c r="AH53" s="351">
        <f t="shared" si="129"/>
        <v>0</v>
      </c>
      <c r="AI53" s="351">
        <f t="shared" si="129"/>
        <v>0</v>
      </c>
      <c r="AJ53" s="351">
        <f t="shared" si="129"/>
        <v>0</v>
      </c>
      <c r="AK53" s="351">
        <f t="shared" si="129"/>
        <v>0</v>
      </c>
      <c r="AL53" s="351">
        <f t="shared" si="129"/>
        <v>0</v>
      </c>
      <c r="AM53" s="351">
        <f t="shared" si="129"/>
        <v>0</v>
      </c>
      <c r="AN53" s="351">
        <f t="shared" si="129"/>
        <v>0</v>
      </c>
      <c r="AO53" s="351">
        <f t="shared" si="129"/>
        <v>0</v>
      </c>
      <c r="AP53" s="351">
        <f t="shared" si="129"/>
        <v>0</v>
      </c>
      <c r="AQ53" s="351">
        <f t="shared" si="129"/>
        <v>0</v>
      </c>
      <c r="AR53" s="351">
        <f t="shared" si="130"/>
        <v>0</v>
      </c>
      <c r="AS53" s="351">
        <f t="shared" si="130"/>
        <v>0</v>
      </c>
      <c r="AT53" s="351">
        <f t="shared" si="130"/>
        <v>0</v>
      </c>
      <c r="AU53" s="351">
        <f t="shared" si="130"/>
        <v>0</v>
      </c>
      <c r="AV53" s="351">
        <f t="shared" si="130"/>
        <v>0</v>
      </c>
      <c r="AW53" s="351">
        <f t="shared" si="130"/>
        <v>0</v>
      </c>
      <c r="AX53" s="351">
        <f t="shared" si="130"/>
        <v>0</v>
      </c>
      <c r="AY53" s="351">
        <f t="shared" si="130"/>
        <v>0</v>
      </c>
      <c r="AZ53" s="351">
        <f t="shared" si="130"/>
        <v>0</v>
      </c>
      <c r="BA53" s="351">
        <f t="shared" si="130"/>
        <v>0</v>
      </c>
      <c r="BB53" s="351">
        <f t="shared" si="131"/>
        <v>0</v>
      </c>
      <c r="BC53" s="351">
        <f t="shared" si="131"/>
        <v>0</v>
      </c>
      <c r="BD53" s="351">
        <f t="shared" si="131"/>
        <v>0</v>
      </c>
      <c r="BE53" s="351">
        <f t="shared" si="131"/>
        <v>0</v>
      </c>
      <c r="BF53" s="351">
        <f t="shared" si="131"/>
        <v>0</v>
      </c>
      <c r="BG53" s="351">
        <f t="shared" si="131"/>
        <v>0</v>
      </c>
      <c r="BH53" s="351">
        <f t="shared" si="131"/>
        <v>0</v>
      </c>
      <c r="BI53" s="351">
        <f t="shared" si="131"/>
        <v>0</v>
      </c>
      <c r="BJ53" s="351">
        <f t="shared" si="131"/>
        <v>0</v>
      </c>
      <c r="BK53" s="351">
        <f t="shared" si="131"/>
        <v>0</v>
      </c>
      <c r="BL53" s="351">
        <f t="shared" si="132"/>
        <v>0</v>
      </c>
      <c r="BM53" s="351">
        <f t="shared" si="132"/>
        <v>0</v>
      </c>
      <c r="BN53" s="351">
        <f t="shared" si="132"/>
        <v>0</v>
      </c>
      <c r="BO53" s="351">
        <f t="shared" si="132"/>
        <v>0</v>
      </c>
      <c r="BP53" s="351">
        <f t="shared" si="132"/>
        <v>0</v>
      </c>
      <c r="BQ53" s="351">
        <f t="shared" si="132"/>
        <v>0</v>
      </c>
      <c r="BR53" s="351">
        <f t="shared" si="132"/>
        <v>0</v>
      </c>
      <c r="BS53" s="351">
        <f t="shared" si="132"/>
        <v>0</v>
      </c>
      <c r="BT53" s="351">
        <f t="shared" si="132"/>
        <v>0</v>
      </c>
      <c r="BU53" s="351">
        <f t="shared" si="132"/>
        <v>0</v>
      </c>
      <c r="BV53" s="351">
        <f t="shared" si="132"/>
        <v>0</v>
      </c>
      <c r="BW53" s="351">
        <f t="shared" si="132"/>
        <v>0</v>
      </c>
    </row>
    <row r="54" spans="1:75" x14ac:dyDescent="0.3">
      <c r="A54" s="298">
        <f t="shared" si="125"/>
        <v>17</v>
      </c>
      <c r="B54" s="350">
        <f t="shared" si="117"/>
        <v>156298.97</v>
      </c>
      <c r="C54" s="351"/>
      <c r="D54" s="351">
        <f t="shared" si="126"/>
        <v>0</v>
      </c>
      <c r="E54" s="351">
        <f t="shared" si="126"/>
        <v>0</v>
      </c>
      <c r="F54" s="351">
        <f t="shared" si="126"/>
        <v>0</v>
      </c>
      <c r="G54" s="351">
        <f t="shared" si="126"/>
        <v>0</v>
      </c>
      <c r="H54" s="351">
        <f t="shared" si="126"/>
        <v>0</v>
      </c>
      <c r="I54" s="351">
        <f t="shared" si="126"/>
        <v>0</v>
      </c>
      <c r="J54" s="351">
        <f t="shared" si="126"/>
        <v>0</v>
      </c>
      <c r="K54" s="351">
        <f t="shared" si="126"/>
        <v>0</v>
      </c>
      <c r="L54" s="351">
        <f t="shared" si="126"/>
        <v>0</v>
      </c>
      <c r="M54" s="351">
        <f t="shared" si="126"/>
        <v>0</v>
      </c>
      <c r="N54" s="351">
        <f t="shared" si="127"/>
        <v>0</v>
      </c>
      <c r="O54" s="351">
        <f t="shared" si="127"/>
        <v>0</v>
      </c>
      <c r="P54" s="351">
        <f t="shared" si="127"/>
        <v>0</v>
      </c>
      <c r="Q54" s="351">
        <f t="shared" si="127"/>
        <v>0</v>
      </c>
      <c r="R54" s="351">
        <f t="shared" si="127"/>
        <v>0</v>
      </c>
      <c r="S54" s="351">
        <f t="shared" si="127"/>
        <v>0</v>
      </c>
      <c r="T54" s="351">
        <f t="shared" si="127"/>
        <v>13024.914166666667</v>
      </c>
      <c r="U54" s="351">
        <f t="shared" si="127"/>
        <v>13024.914166666667</v>
      </c>
      <c r="V54" s="351">
        <f t="shared" si="127"/>
        <v>13024.914166666667</v>
      </c>
      <c r="W54" s="351">
        <f t="shared" si="127"/>
        <v>13024.914166666667</v>
      </c>
      <c r="X54" s="351">
        <f t="shared" si="128"/>
        <v>13024.914166666667</v>
      </c>
      <c r="Y54" s="351">
        <f t="shared" si="128"/>
        <v>13024.914166666667</v>
      </c>
      <c r="Z54" s="351">
        <f t="shared" si="128"/>
        <v>13024.914166666667</v>
      </c>
      <c r="AA54" s="351">
        <f t="shared" si="128"/>
        <v>13024.914166666667</v>
      </c>
      <c r="AB54" s="351">
        <f t="shared" si="128"/>
        <v>13024.914166666667</v>
      </c>
      <c r="AC54" s="351">
        <f t="shared" si="128"/>
        <v>13024.914166666667</v>
      </c>
      <c r="AD54" s="351">
        <f t="shared" si="128"/>
        <v>13024.914166666667</v>
      </c>
      <c r="AE54" s="351">
        <f t="shared" si="128"/>
        <v>13024.914166666667</v>
      </c>
      <c r="AF54" s="351">
        <f t="shared" si="128"/>
        <v>0</v>
      </c>
      <c r="AG54" s="351">
        <f t="shared" si="128"/>
        <v>0</v>
      </c>
      <c r="AH54" s="351">
        <f t="shared" si="129"/>
        <v>0</v>
      </c>
      <c r="AI54" s="351">
        <f t="shared" si="129"/>
        <v>0</v>
      </c>
      <c r="AJ54" s="351">
        <f t="shared" si="129"/>
        <v>0</v>
      </c>
      <c r="AK54" s="351">
        <f t="shared" si="129"/>
        <v>0</v>
      </c>
      <c r="AL54" s="351">
        <f t="shared" si="129"/>
        <v>0</v>
      </c>
      <c r="AM54" s="351">
        <f t="shared" si="129"/>
        <v>0</v>
      </c>
      <c r="AN54" s="351">
        <f t="shared" si="129"/>
        <v>0</v>
      </c>
      <c r="AO54" s="351">
        <f t="shared" si="129"/>
        <v>0</v>
      </c>
      <c r="AP54" s="351">
        <f t="shared" si="129"/>
        <v>0</v>
      </c>
      <c r="AQ54" s="351">
        <f t="shared" si="129"/>
        <v>0</v>
      </c>
      <c r="AR54" s="351">
        <f t="shared" si="130"/>
        <v>0</v>
      </c>
      <c r="AS54" s="351">
        <f t="shared" si="130"/>
        <v>0</v>
      </c>
      <c r="AT54" s="351">
        <f t="shared" si="130"/>
        <v>0</v>
      </c>
      <c r="AU54" s="351">
        <f t="shared" si="130"/>
        <v>0</v>
      </c>
      <c r="AV54" s="351">
        <f t="shared" si="130"/>
        <v>0</v>
      </c>
      <c r="AW54" s="351">
        <f t="shared" si="130"/>
        <v>0</v>
      </c>
      <c r="AX54" s="351">
        <f t="shared" si="130"/>
        <v>0</v>
      </c>
      <c r="AY54" s="351">
        <f t="shared" si="130"/>
        <v>0</v>
      </c>
      <c r="AZ54" s="351">
        <f t="shared" si="130"/>
        <v>0</v>
      </c>
      <c r="BA54" s="351">
        <f t="shared" si="130"/>
        <v>0</v>
      </c>
      <c r="BB54" s="351">
        <f t="shared" si="131"/>
        <v>0</v>
      </c>
      <c r="BC54" s="351">
        <f t="shared" si="131"/>
        <v>0</v>
      </c>
      <c r="BD54" s="351">
        <f t="shared" si="131"/>
        <v>0</v>
      </c>
      <c r="BE54" s="351">
        <f t="shared" si="131"/>
        <v>0</v>
      </c>
      <c r="BF54" s="351">
        <f t="shared" si="131"/>
        <v>0</v>
      </c>
      <c r="BG54" s="351">
        <f t="shared" si="131"/>
        <v>0</v>
      </c>
      <c r="BH54" s="351">
        <f t="shared" si="131"/>
        <v>0</v>
      </c>
      <c r="BI54" s="351">
        <f t="shared" si="131"/>
        <v>0</v>
      </c>
      <c r="BJ54" s="351">
        <f t="shared" si="131"/>
        <v>0</v>
      </c>
      <c r="BK54" s="351">
        <f t="shared" si="131"/>
        <v>0</v>
      </c>
      <c r="BL54" s="351">
        <f t="shared" si="132"/>
        <v>0</v>
      </c>
      <c r="BM54" s="351">
        <f t="shared" si="132"/>
        <v>0</v>
      </c>
      <c r="BN54" s="351">
        <f t="shared" si="132"/>
        <v>0</v>
      </c>
      <c r="BO54" s="351">
        <f t="shared" si="132"/>
        <v>0</v>
      </c>
      <c r="BP54" s="351">
        <f t="shared" si="132"/>
        <v>0</v>
      </c>
      <c r="BQ54" s="351">
        <f t="shared" si="132"/>
        <v>0</v>
      </c>
      <c r="BR54" s="351">
        <f t="shared" si="132"/>
        <v>0</v>
      </c>
      <c r="BS54" s="351">
        <f t="shared" si="132"/>
        <v>0</v>
      </c>
      <c r="BT54" s="351">
        <f t="shared" si="132"/>
        <v>0</v>
      </c>
      <c r="BU54" s="351">
        <f t="shared" si="132"/>
        <v>0</v>
      </c>
      <c r="BV54" s="351">
        <f t="shared" si="132"/>
        <v>0</v>
      </c>
      <c r="BW54" s="351">
        <f t="shared" si="132"/>
        <v>0</v>
      </c>
    </row>
    <row r="55" spans="1:75" x14ac:dyDescent="0.3">
      <c r="A55" s="298">
        <f t="shared" si="125"/>
        <v>18</v>
      </c>
      <c r="B55" s="350">
        <f t="shared" si="117"/>
        <v>201712.97</v>
      </c>
      <c r="C55" s="351"/>
      <c r="D55" s="351">
        <f t="shared" si="126"/>
        <v>0</v>
      </c>
      <c r="E55" s="351">
        <f t="shared" si="126"/>
        <v>0</v>
      </c>
      <c r="F55" s="351">
        <f t="shared" si="126"/>
        <v>0</v>
      </c>
      <c r="G55" s="351">
        <f t="shared" si="126"/>
        <v>0</v>
      </c>
      <c r="H55" s="351">
        <f t="shared" si="126"/>
        <v>0</v>
      </c>
      <c r="I55" s="351">
        <f t="shared" si="126"/>
        <v>0</v>
      </c>
      <c r="J55" s="351">
        <f t="shared" si="126"/>
        <v>0</v>
      </c>
      <c r="K55" s="351">
        <f t="shared" si="126"/>
        <v>0</v>
      </c>
      <c r="L55" s="351">
        <f t="shared" si="126"/>
        <v>0</v>
      </c>
      <c r="M55" s="351">
        <f t="shared" si="126"/>
        <v>0</v>
      </c>
      <c r="N55" s="351">
        <f t="shared" si="127"/>
        <v>0</v>
      </c>
      <c r="O55" s="351">
        <f t="shared" si="127"/>
        <v>0</v>
      </c>
      <c r="P55" s="351">
        <f t="shared" si="127"/>
        <v>0</v>
      </c>
      <c r="Q55" s="351">
        <f t="shared" si="127"/>
        <v>0</v>
      </c>
      <c r="R55" s="351">
        <f t="shared" si="127"/>
        <v>0</v>
      </c>
      <c r="S55" s="351">
        <f t="shared" si="127"/>
        <v>0</v>
      </c>
      <c r="T55" s="351">
        <f t="shared" si="127"/>
        <v>0</v>
      </c>
      <c r="U55" s="351">
        <f t="shared" si="127"/>
        <v>16809.414166666666</v>
      </c>
      <c r="V55" s="351">
        <f t="shared" si="127"/>
        <v>16809.414166666666</v>
      </c>
      <c r="W55" s="351">
        <f t="shared" si="127"/>
        <v>16809.414166666666</v>
      </c>
      <c r="X55" s="351">
        <f t="shared" si="128"/>
        <v>16809.414166666666</v>
      </c>
      <c r="Y55" s="351">
        <f t="shared" si="128"/>
        <v>16809.414166666666</v>
      </c>
      <c r="Z55" s="351">
        <f t="shared" si="128"/>
        <v>16809.414166666666</v>
      </c>
      <c r="AA55" s="351">
        <f t="shared" si="128"/>
        <v>16809.414166666666</v>
      </c>
      <c r="AB55" s="351">
        <f t="shared" si="128"/>
        <v>16809.414166666666</v>
      </c>
      <c r="AC55" s="351">
        <f t="shared" si="128"/>
        <v>16809.414166666666</v>
      </c>
      <c r="AD55" s="351">
        <f t="shared" si="128"/>
        <v>16809.414166666666</v>
      </c>
      <c r="AE55" s="351">
        <f t="shared" si="128"/>
        <v>16809.414166666666</v>
      </c>
      <c r="AF55" s="351">
        <f t="shared" si="128"/>
        <v>16809.414166666666</v>
      </c>
      <c r="AG55" s="351">
        <f t="shared" si="128"/>
        <v>0</v>
      </c>
      <c r="AH55" s="351">
        <f t="shared" si="129"/>
        <v>0</v>
      </c>
      <c r="AI55" s="351">
        <f t="shared" si="129"/>
        <v>0</v>
      </c>
      <c r="AJ55" s="351">
        <f t="shared" si="129"/>
        <v>0</v>
      </c>
      <c r="AK55" s="351">
        <f t="shared" si="129"/>
        <v>0</v>
      </c>
      <c r="AL55" s="351">
        <f t="shared" si="129"/>
        <v>0</v>
      </c>
      <c r="AM55" s="351">
        <f t="shared" si="129"/>
        <v>0</v>
      </c>
      <c r="AN55" s="351">
        <f t="shared" si="129"/>
        <v>0</v>
      </c>
      <c r="AO55" s="351">
        <f t="shared" si="129"/>
        <v>0</v>
      </c>
      <c r="AP55" s="351">
        <f t="shared" si="129"/>
        <v>0</v>
      </c>
      <c r="AQ55" s="351">
        <f t="shared" si="129"/>
        <v>0</v>
      </c>
      <c r="AR55" s="351">
        <f t="shared" si="130"/>
        <v>0</v>
      </c>
      <c r="AS55" s="351">
        <f t="shared" si="130"/>
        <v>0</v>
      </c>
      <c r="AT55" s="351">
        <f t="shared" si="130"/>
        <v>0</v>
      </c>
      <c r="AU55" s="351">
        <f t="shared" si="130"/>
        <v>0</v>
      </c>
      <c r="AV55" s="351">
        <f t="shared" si="130"/>
        <v>0</v>
      </c>
      <c r="AW55" s="351">
        <f t="shared" si="130"/>
        <v>0</v>
      </c>
      <c r="AX55" s="351">
        <f t="shared" si="130"/>
        <v>0</v>
      </c>
      <c r="AY55" s="351">
        <f t="shared" si="130"/>
        <v>0</v>
      </c>
      <c r="AZ55" s="351">
        <f t="shared" si="130"/>
        <v>0</v>
      </c>
      <c r="BA55" s="351">
        <f t="shared" si="130"/>
        <v>0</v>
      </c>
      <c r="BB55" s="351">
        <f t="shared" si="131"/>
        <v>0</v>
      </c>
      <c r="BC55" s="351">
        <f t="shared" si="131"/>
        <v>0</v>
      </c>
      <c r="BD55" s="351">
        <f t="shared" si="131"/>
        <v>0</v>
      </c>
      <c r="BE55" s="351">
        <f t="shared" si="131"/>
        <v>0</v>
      </c>
      <c r="BF55" s="351">
        <f t="shared" si="131"/>
        <v>0</v>
      </c>
      <c r="BG55" s="351">
        <f t="shared" si="131"/>
        <v>0</v>
      </c>
      <c r="BH55" s="351">
        <f t="shared" si="131"/>
        <v>0</v>
      </c>
      <c r="BI55" s="351">
        <f t="shared" si="131"/>
        <v>0</v>
      </c>
      <c r="BJ55" s="351">
        <f t="shared" si="131"/>
        <v>0</v>
      </c>
      <c r="BK55" s="351">
        <f t="shared" si="131"/>
        <v>0</v>
      </c>
      <c r="BL55" s="351">
        <f t="shared" si="132"/>
        <v>0</v>
      </c>
      <c r="BM55" s="351">
        <f t="shared" si="132"/>
        <v>0</v>
      </c>
      <c r="BN55" s="351">
        <f t="shared" si="132"/>
        <v>0</v>
      </c>
      <c r="BO55" s="351">
        <f t="shared" si="132"/>
        <v>0</v>
      </c>
      <c r="BP55" s="351">
        <f t="shared" si="132"/>
        <v>0</v>
      </c>
      <c r="BQ55" s="351">
        <f t="shared" si="132"/>
        <v>0</v>
      </c>
      <c r="BR55" s="351">
        <f t="shared" si="132"/>
        <v>0</v>
      </c>
      <c r="BS55" s="351">
        <f t="shared" si="132"/>
        <v>0</v>
      </c>
      <c r="BT55" s="351">
        <f t="shared" si="132"/>
        <v>0</v>
      </c>
      <c r="BU55" s="351">
        <f t="shared" si="132"/>
        <v>0</v>
      </c>
      <c r="BV55" s="351">
        <f t="shared" si="132"/>
        <v>0</v>
      </c>
      <c r="BW55" s="351">
        <f t="shared" si="132"/>
        <v>0</v>
      </c>
    </row>
    <row r="56" spans="1:75" x14ac:dyDescent="0.3">
      <c r="A56" s="298">
        <f t="shared" si="125"/>
        <v>19</v>
      </c>
      <c r="B56" s="350">
        <f t="shared" si="117"/>
        <v>168116.96000000002</v>
      </c>
      <c r="C56" s="351"/>
      <c r="D56" s="351">
        <f t="shared" si="126"/>
        <v>0</v>
      </c>
      <c r="E56" s="351">
        <f t="shared" si="126"/>
        <v>0</v>
      </c>
      <c r="F56" s="351">
        <f t="shared" si="126"/>
        <v>0</v>
      </c>
      <c r="G56" s="351">
        <f t="shared" si="126"/>
        <v>0</v>
      </c>
      <c r="H56" s="351">
        <f t="shared" si="126"/>
        <v>0</v>
      </c>
      <c r="I56" s="351">
        <f t="shared" si="126"/>
        <v>0</v>
      </c>
      <c r="J56" s="351">
        <f t="shared" si="126"/>
        <v>0</v>
      </c>
      <c r="K56" s="351">
        <f t="shared" si="126"/>
        <v>0</v>
      </c>
      <c r="L56" s="351">
        <f t="shared" si="126"/>
        <v>0</v>
      </c>
      <c r="M56" s="351">
        <f t="shared" si="126"/>
        <v>0</v>
      </c>
      <c r="N56" s="351">
        <f t="shared" si="127"/>
        <v>0</v>
      </c>
      <c r="O56" s="351">
        <f t="shared" si="127"/>
        <v>0</v>
      </c>
      <c r="P56" s="351">
        <f t="shared" si="127"/>
        <v>0</v>
      </c>
      <c r="Q56" s="351">
        <f t="shared" si="127"/>
        <v>0</v>
      </c>
      <c r="R56" s="351">
        <f t="shared" si="127"/>
        <v>0</v>
      </c>
      <c r="S56" s="351">
        <f t="shared" si="127"/>
        <v>0</v>
      </c>
      <c r="T56" s="351">
        <f t="shared" si="127"/>
        <v>0</v>
      </c>
      <c r="U56" s="351">
        <f t="shared" si="127"/>
        <v>0</v>
      </c>
      <c r="V56" s="351">
        <f t="shared" si="127"/>
        <v>14009.746666666668</v>
      </c>
      <c r="W56" s="351">
        <f t="shared" si="127"/>
        <v>14009.746666666668</v>
      </c>
      <c r="X56" s="351">
        <f t="shared" si="128"/>
        <v>14009.746666666668</v>
      </c>
      <c r="Y56" s="351">
        <f t="shared" si="128"/>
        <v>14009.746666666668</v>
      </c>
      <c r="Z56" s="351">
        <f t="shared" si="128"/>
        <v>14009.746666666668</v>
      </c>
      <c r="AA56" s="351">
        <f t="shared" si="128"/>
        <v>14009.746666666668</v>
      </c>
      <c r="AB56" s="351">
        <f t="shared" si="128"/>
        <v>14009.746666666668</v>
      </c>
      <c r="AC56" s="351">
        <f t="shared" si="128"/>
        <v>14009.746666666668</v>
      </c>
      <c r="AD56" s="351">
        <f t="shared" si="128"/>
        <v>14009.746666666668</v>
      </c>
      <c r="AE56" s="351">
        <f t="shared" si="128"/>
        <v>14009.746666666668</v>
      </c>
      <c r="AF56" s="351">
        <f t="shared" si="128"/>
        <v>14009.746666666668</v>
      </c>
      <c r="AG56" s="351">
        <f t="shared" si="128"/>
        <v>14009.746666666668</v>
      </c>
      <c r="AH56" s="351">
        <f t="shared" si="129"/>
        <v>0</v>
      </c>
      <c r="AI56" s="351">
        <f t="shared" si="129"/>
        <v>0</v>
      </c>
      <c r="AJ56" s="351">
        <f t="shared" si="129"/>
        <v>0</v>
      </c>
      <c r="AK56" s="351">
        <f t="shared" si="129"/>
        <v>0</v>
      </c>
      <c r="AL56" s="351">
        <f t="shared" si="129"/>
        <v>0</v>
      </c>
      <c r="AM56" s="351">
        <f t="shared" si="129"/>
        <v>0</v>
      </c>
      <c r="AN56" s="351">
        <f t="shared" si="129"/>
        <v>0</v>
      </c>
      <c r="AO56" s="351">
        <f t="shared" si="129"/>
        <v>0</v>
      </c>
      <c r="AP56" s="351">
        <f t="shared" si="129"/>
        <v>0</v>
      </c>
      <c r="AQ56" s="351">
        <f t="shared" si="129"/>
        <v>0</v>
      </c>
      <c r="AR56" s="351">
        <f t="shared" si="130"/>
        <v>0</v>
      </c>
      <c r="AS56" s="351">
        <f t="shared" si="130"/>
        <v>0</v>
      </c>
      <c r="AT56" s="351">
        <f t="shared" si="130"/>
        <v>0</v>
      </c>
      <c r="AU56" s="351">
        <f t="shared" si="130"/>
        <v>0</v>
      </c>
      <c r="AV56" s="351">
        <f t="shared" si="130"/>
        <v>0</v>
      </c>
      <c r="AW56" s="351">
        <f t="shared" si="130"/>
        <v>0</v>
      </c>
      <c r="AX56" s="351">
        <f t="shared" si="130"/>
        <v>0</v>
      </c>
      <c r="AY56" s="351">
        <f t="shared" si="130"/>
        <v>0</v>
      </c>
      <c r="AZ56" s="351">
        <f t="shared" si="130"/>
        <v>0</v>
      </c>
      <c r="BA56" s="351">
        <f t="shared" si="130"/>
        <v>0</v>
      </c>
      <c r="BB56" s="351">
        <f t="shared" si="131"/>
        <v>0</v>
      </c>
      <c r="BC56" s="351">
        <f t="shared" si="131"/>
        <v>0</v>
      </c>
      <c r="BD56" s="351">
        <f t="shared" si="131"/>
        <v>0</v>
      </c>
      <c r="BE56" s="351">
        <f t="shared" si="131"/>
        <v>0</v>
      </c>
      <c r="BF56" s="351">
        <f t="shared" si="131"/>
        <v>0</v>
      </c>
      <c r="BG56" s="351">
        <f t="shared" si="131"/>
        <v>0</v>
      </c>
      <c r="BH56" s="351">
        <f t="shared" si="131"/>
        <v>0</v>
      </c>
      <c r="BI56" s="351">
        <f t="shared" si="131"/>
        <v>0</v>
      </c>
      <c r="BJ56" s="351">
        <f t="shared" si="131"/>
        <v>0</v>
      </c>
      <c r="BK56" s="351">
        <f t="shared" si="131"/>
        <v>0</v>
      </c>
      <c r="BL56" s="351">
        <f t="shared" si="132"/>
        <v>0</v>
      </c>
      <c r="BM56" s="351">
        <f t="shared" si="132"/>
        <v>0</v>
      </c>
      <c r="BN56" s="351">
        <f t="shared" si="132"/>
        <v>0</v>
      </c>
      <c r="BO56" s="351">
        <f t="shared" si="132"/>
        <v>0</v>
      </c>
      <c r="BP56" s="351">
        <f t="shared" si="132"/>
        <v>0</v>
      </c>
      <c r="BQ56" s="351">
        <f t="shared" si="132"/>
        <v>0</v>
      </c>
      <c r="BR56" s="351">
        <f t="shared" si="132"/>
        <v>0</v>
      </c>
      <c r="BS56" s="351">
        <f t="shared" si="132"/>
        <v>0</v>
      </c>
      <c r="BT56" s="351">
        <f t="shared" si="132"/>
        <v>0</v>
      </c>
      <c r="BU56" s="351">
        <f t="shared" si="132"/>
        <v>0</v>
      </c>
      <c r="BV56" s="351">
        <f t="shared" si="132"/>
        <v>0</v>
      </c>
      <c r="BW56" s="351">
        <f t="shared" si="132"/>
        <v>0</v>
      </c>
    </row>
    <row r="57" spans="1:75" x14ac:dyDescent="0.3">
      <c r="A57" s="298">
        <f t="shared" si="125"/>
        <v>20</v>
      </c>
      <c r="B57" s="350">
        <f t="shared" si="117"/>
        <v>210907.33</v>
      </c>
      <c r="C57" s="351"/>
      <c r="D57" s="351">
        <f t="shared" si="126"/>
        <v>0</v>
      </c>
      <c r="E57" s="351">
        <f t="shared" si="126"/>
        <v>0</v>
      </c>
      <c r="F57" s="351">
        <f t="shared" si="126"/>
        <v>0</v>
      </c>
      <c r="G57" s="351">
        <f t="shared" si="126"/>
        <v>0</v>
      </c>
      <c r="H57" s="351">
        <f t="shared" si="126"/>
        <v>0</v>
      </c>
      <c r="I57" s="351">
        <f t="shared" si="126"/>
        <v>0</v>
      </c>
      <c r="J57" s="351">
        <f t="shared" si="126"/>
        <v>0</v>
      </c>
      <c r="K57" s="351">
        <f t="shared" si="126"/>
        <v>0</v>
      </c>
      <c r="L57" s="351">
        <f t="shared" si="126"/>
        <v>0</v>
      </c>
      <c r="M57" s="351">
        <f t="shared" si="126"/>
        <v>0</v>
      </c>
      <c r="N57" s="351">
        <f t="shared" si="127"/>
        <v>0</v>
      </c>
      <c r="O57" s="351">
        <f t="shared" si="127"/>
        <v>0</v>
      </c>
      <c r="P57" s="351">
        <f t="shared" si="127"/>
        <v>0</v>
      </c>
      <c r="Q57" s="351">
        <f t="shared" si="127"/>
        <v>0</v>
      </c>
      <c r="R57" s="351">
        <f t="shared" si="127"/>
        <v>0</v>
      </c>
      <c r="S57" s="351">
        <f t="shared" si="127"/>
        <v>0</v>
      </c>
      <c r="T57" s="351">
        <f t="shared" si="127"/>
        <v>0</v>
      </c>
      <c r="U57" s="351">
        <f t="shared" si="127"/>
        <v>0</v>
      </c>
      <c r="V57" s="351">
        <f t="shared" si="127"/>
        <v>0</v>
      </c>
      <c r="W57" s="351">
        <f t="shared" si="127"/>
        <v>17575.610833333332</v>
      </c>
      <c r="X57" s="351">
        <f t="shared" si="128"/>
        <v>17575.610833333332</v>
      </c>
      <c r="Y57" s="351">
        <f t="shared" si="128"/>
        <v>17575.610833333332</v>
      </c>
      <c r="Z57" s="351">
        <f t="shared" si="128"/>
        <v>17575.610833333332</v>
      </c>
      <c r="AA57" s="351">
        <f t="shared" si="128"/>
        <v>17575.610833333332</v>
      </c>
      <c r="AB57" s="351">
        <f t="shared" si="128"/>
        <v>17575.610833333332</v>
      </c>
      <c r="AC57" s="351">
        <f t="shared" si="128"/>
        <v>17575.610833333332</v>
      </c>
      <c r="AD57" s="351">
        <f t="shared" si="128"/>
        <v>17575.610833333332</v>
      </c>
      <c r="AE57" s="351">
        <f t="shared" si="128"/>
        <v>17575.610833333332</v>
      </c>
      <c r="AF57" s="351">
        <f t="shared" si="128"/>
        <v>17575.610833333332</v>
      </c>
      <c r="AG57" s="351">
        <f t="shared" si="128"/>
        <v>17575.610833333332</v>
      </c>
      <c r="AH57" s="351">
        <f t="shared" si="129"/>
        <v>17575.610833333332</v>
      </c>
      <c r="AI57" s="351">
        <f t="shared" si="129"/>
        <v>0</v>
      </c>
      <c r="AJ57" s="351">
        <f t="shared" si="129"/>
        <v>0</v>
      </c>
      <c r="AK57" s="351">
        <f t="shared" si="129"/>
        <v>0</v>
      </c>
      <c r="AL57" s="351">
        <f t="shared" si="129"/>
        <v>0</v>
      </c>
      <c r="AM57" s="351">
        <f t="shared" si="129"/>
        <v>0</v>
      </c>
      <c r="AN57" s="351">
        <f t="shared" si="129"/>
        <v>0</v>
      </c>
      <c r="AO57" s="351">
        <f t="shared" si="129"/>
        <v>0</v>
      </c>
      <c r="AP57" s="351">
        <f t="shared" si="129"/>
        <v>0</v>
      </c>
      <c r="AQ57" s="351">
        <f t="shared" si="129"/>
        <v>0</v>
      </c>
      <c r="AR57" s="351">
        <f t="shared" si="130"/>
        <v>0</v>
      </c>
      <c r="AS57" s="351">
        <f t="shared" si="130"/>
        <v>0</v>
      </c>
      <c r="AT57" s="351">
        <f t="shared" si="130"/>
        <v>0</v>
      </c>
      <c r="AU57" s="351">
        <f t="shared" si="130"/>
        <v>0</v>
      </c>
      <c r="AV57" s="351">
        <f t="shared" si="130"/>
        <v>0</v>
      </c>
      <c r="AW57" s="351">
        <f t="shared" si="130"/>
        <v>0</v>
      </c>
      <c r="AX57" s="351">
        <f t="shared" si="130"/>
        <v>0</v>
      </c>
      <c r="AY57" s="351">
        <f t="shared" si="130"/>
        <v>0</v>
      </c>
      <c r="AZ57" s="351">
        <f t="shared" si="130"/>
        <v>0</v>
      </c>
      <c r="BA57" s="351">
        <f t="shared" si="130"/>
        <v>0</v>
      </c>
      <c r="BB57" s="351">
        <f t="shared" si="131"/>
        <v>0</v>
      </c>
      <c r="BC57" s="351">
        <f t="shared" si="131"/>
        <v>0</v>
      </c>
      <c r="BD57" s="351">
        <f t="shared" si="131"/>
        <v>0</v>
      </c>
      <c r="BE57" s="351">
        <f t="shared" si="131"/>
        <v>0</v>
      </c>
      <c r="BF57" s="351">
        <f t="shared" si="131"/>
        <v>0</v>
      </c>
      <c r="BG57" s="351">
        <f t="shared" si="131"/>
        <v>0</v>
      </c>
      <c r="BH57" s="351">
        <f t="shared" si="131"/>
        <v>0</v>
      </c>
      <c r="BI57" s="351">
        <f t="shared" si="131"/>
        <v>0</v>
      </c>
      <c r="BJ57" s="351">
        <f t="shared" si="131"/>
        <v>0</v>
      </c>
      <c r="BK57" s="351">
        <f t="shared" si="131"/>
        <v>0</v>
      </c>
      <c r="BL57" s="351">
        <f t="shared" si="132"/>
        <v>0</v>
      </c>
      <c r="BM57" s="351">
        <f t="shared" si="132"/>
        <v>0</v>
      </c>
      <c r="BN57" s="351">
        <f t="shared" si="132"/>
        <v>0</v>
      </c>
      <c r="BO57" s="351">
        <f t="shared" si="132"/>
        <v>0</v>
      </c>
      <c r="BP57" s="351">
        <f t="shared" si="132"/>
        <v>0</v>
      </c>
      <c r="BQ57" s="351">
        <f t="shared" si="132"/>
        <v>0</v>
      </c>
      <c r="BR57" s="351">
        <f t="shared" si="132"/>
        <v>0</v>
      </c>
      <c r="BS57" s="351">
        <f t="shared" si="132"/>
        <v>0</v>
      </c>
      <c r="BT57" s="351">
        <f t="shared" si="132"/>
        <v>0</v>
      </c>
      <c r="BU57" s="351">
        <f t="shared" si="132"/>
        <v>0</v>
      </c>
      <c r="BV57" s="351">
        <f t="shared" si="132"/>
        <v>0</v>
      </c>
      <c r="BW57" s="351">
        <f t="shared" si="132"/>
        <v>0</v>
      </c>
    </row>
    <row r="58" spans="1:75" x14ac:dyDescent="0.3">
      <c r="A58" s="298">
        <f t="shared" si="125"/>
        <v>21</v>
      </c>
      <c r="B58" s="350">
        <f t="shared" si="117"/>
        <v>190304.16</v>
      </c>
      <c r="C58" s="351"/>
      <c r="D58" s="351">
        <f t="shared" ref="D58:M67" si="133">IF(AND(D$36-$A58&gt;=0,D$36-$A58&lt;$C$34),$B58/$C$34,0)</f>
        <v>0</v>
      </c>
      <c r="E58" s="351">
        <f t="shared" si="133"/>
        <v>0</v>
      </c>
      <c r="F58" s="351">
        <f t="shared" si="133"/>
        <v>0</v>
      </c>
      <c r="G58" s="351">
        <f t="shared" si="133"/>
        <v>0</v>
      </c>
      <c r="H58" s="351">
        <f t="shared" si="133"/>
        <v>0</v>
      </c>
      <c r="I58" s="351">
        <f t="shared" si="133"/>
        <v>0</v>
      </c>
      <c r="J58" s="351">
        <f t="shared" si="133"/>
        <v>0</v>
      </c>
      <c r="K58" s="351">
        <f t="shared" si="133"/>
        <v>0</v>
      </c>
      <c r="L58" s="351">
        <f t="shared" si="133"/>
        <v>0</v>
      </c>
      <c r="M58" s="351">
        <f t="shared" si="133"/>
        <v>0</v>
      </c>
      <c r="N58" s="351">
        <f t="shared" ref="N58:W67" si="134">IF(AND(N$36-$A58&gt;=0,N$36-$A58&lt;$C$34),$B58/$C$34,0)</f>
        <v>0</v>
      </c>
      <c r="O58" s="351">
        <f t="shared" si="134"/>
        <v>0</v>
      </c>
      <c r="P58" s="351">
        <f t="shared" si="134"/>
        <v>0</v>
      </c>
      <c r="Q58" s="351">
        <f t="shared" si="134"/>
        <v>0</v>
      </c>
      <c r="R58" s="351">
        <f t="shared" si="134"/>
        <v>0</v>
      </c>
      <c r="S58" s="351">
        <f t="shared" si="134"/>
        <v>0</v>
      </c>
      <c r="T58" s="351">
        <f t="shared" si="134"/>
        <v>0</v>
      </c>
      <c r="U58" s="351">
        <f t="shared" si="134"/>
        <v>0</v>
      </c>
      <c r="V58" s="351">
        <f t="shared" si="134"/>
        <v>0</v>
      </c>
      <c r="W58" s="351">
        <f t="shared" si="134"/>
        <v>0</v>
      </c>
      <c r="X58" s="351">
        <f t="shared" ref="X58:AG67" si="135">IF(AND(X$36-$A58&gt;=0,X$36-$A58&lt;$C$34),$B58/$C$34,0)</f>
        <v>15858.68</v>
      </c>
      <c r="Y58" s="351">
        <f t="shared" si="135"/>
        <v>15858.68</v>
      </c>
      <c r="Z58" s="351">
        <f t="shared" si="135"/>
        <v>15858.68</v>
      </c>
      <c r="AA58" s="351">
        <f t="shared" si="135"/>
        <v>15858.68</v>
      </c>
      <c r="AB58" s="351">
        <f t="shared" si="135"/>
        <v>15858.68</v>
      </c>
      <c r="AC58" s="351">
        <f t="shared" si="135"/>
        <v>15858.68</v>
      </c>
      <c r="AD58" s="351">
        <f t="shared" si="135"/>
        <v>15858.68</v>
      </c>
      <c r="AE58" s="351">
        <f t="shared" si="135"/>
        <v>15858.68</v>
      </c>
      <c r="AF58" s="351">
        <f t="shared" si="135"/>
        <v>15858.68</v>
      </c>
      <c r="AG58" s="351">
        <f t="shared" si="135"/>
        <v>15858.68</v>
      </c>
      <c r="AH58" s="351">
        <f t="shared" ref="AH58:AQ67" si="136">IF(AND(AH$36-$A58&gt;=0,AH$36-$A58&lt;$C$34),$B58/$C$34,0)</f>
        <v>15858.68</v>
      </c>
      <c r="AI58" s="351">
        <f t="shared" si="136"/>
        <v>15858.68</v>
      </c>
      <c r="AJ58" s="351">
        <f t="shared" si="136"/>
        <v>0</v>
      </c>
      <c r="AK58" s="351">
        <f t="shared" si="136"/>
        <v>0</v>
      </c>
      <c r="AL58" s="351">
        <f t="shared" si="136"/>
        <v>0</v>
      </c>
      <c r="AM58" s="351">
        <f t="shared" si="136"/>
        <v>0</v>
      </c>
      <c r="AN58" s="351">
        <f t="shared" si="136"/>
        <v>0</v>
      </c>
      <c r="AO58" s="351">
        <f t="shared" si="136"/>
        <v>0</v>
      </c>
      <c r="AP58" s="351">
        <f t="shared" si="136"/>
        <v>0</v>
      </c>
      <c r="AQ58" s="351">
        <f t="shared" si="136"/>
        <v>0</v>
      </c>
      <c r="AR58" s="351">
        <f t="shared" ref="AR58:BA67" si="137">IF(AND(AR$36-$A58&gt;=0,AR$36-$A58&lt;$C$34),$B58/$C$34,0)</f>
        <v>0</v>
      </c>
      <c r="AS58" s="351">
        <f t="shared" si="137"/>
        <v>0</v>
      </c>
      <c r="AT58" s="351">
        <f t="shared" si="137"/>
        <v>0</v>
      </c>
      <c r="AU58" s="351">
        <f t="shared" si="137"/>
        <v>0</v>
      </c>
      <c r="AV58" s="351">
        <f t="shared" si="137"/>
        <v>0</v>
      </c>
      <c r="AW58" s="351">
        <f t="shared" si="137"/>
        <v>0</v>
      </c>
      <c r="AX58" s="351">
        <f t="shared" si="137"/>
        <v>0</v>
      </c>
      <c r="AY58" s="351">
        <f t="shared" si="137"/>
        <v>0</v>
      </c>
      <c r="AZ58" s="351">
        <f t="shared" si="137"/>
        <v>0</v>
      </c>
      <c r="BA58" s="351">
        <f t="shared" si="137"/>
        <v>0</v>
      </c>
      <c r="BB58" s="351">
        <f t="shared" ref="BB58:BK67" si="138">IF(AND(BB$36-$A58&gt;=0,BB$36-$A58&lt;$C$34),$B58/$C$34,0)</f>
        <v>0</v>
      </c>
      <c r="BC58" s="351">
        <f t="shared" si="138"/>
        <v>0</v>
      </c>
      <c r="BD58" s="351">
        <f t="shared" si="138"/>
        <v>0</v>
      </c>
      <c r="BE58" s="351">
        <f t="shared" si="138"/>
        <v>0</v>
      </c>
      <c r="BF58" s="351">
        <f t="shared" si="138"/>
        <v>0</v>
      </c>
      <c r="BG58" s="351">
        <f t="shared" si="138"/>
        <v>0</v>
      </c>
      <c r="BH58" s="351">
        <f t="shared" si="138"/>
        <v>0</v>
      </c>
      <c r="BI58" s="351">
        <f t="shared" si="138"/>
        <v>0</v>
      </c>
      <c r="BJ58" s="351">
        <f t="shared" si="138"/>
        <v>0</v>
      </c>
      <c r="BK58" s="351">
        <f t="shared" si="138"/>
        <v>0</v>
      </c>
      <c r="BL58" s="351">
        <f t="shared" ref="BL58:BW67" si="139">IF(AND(BL$36-$A58&gt;=0,BL$36-$A58&lt;$C$34),$B58/$C$34,0)</f>
        <v>0</v>
      </c>
      <c r="BM58" s="351">
        <f t="shared" si="139"/>
        <v>0</v>
      </c>
      <c r="BN58" s="351">
        <f t="shared" si="139"/>
        <v>0</v>
      </c>
      <c r="BO58" s="351">
        <f t="shared" si="139"/>
        <v>0</v>
      </c>
      <c r="BP58" s="351">
        <f t="shared" si="139"/>
        <v>0</v>
      </c>
      <c r="BQ58" s="351">
        <f t="shared" si="139"/>
        <v>0</v>
      </c>
      <c r="BR58" s="351">
        <f t="shared" si="139"/>
        <v>0</v>
      </c>
      <c r="BS58" s="351">
        <f t="shared" si="139"/>
        <v>0</v>
      </c>
      <c r="BT58" s="351">
        <f t="shared" si="139"/>
        <v>0</v>
      </c>
      <c r="BU58" s="351">
        <f t="shared" si="139"/>
        <v>0</v>
      </c>
      <c r="BV58" s="351">
        <f t="shared" si="139"/>
        <v>0</v>
      </c>
      <c r="BW58" s="351">
        <f t="shared" si="139"/>
        <v>0</v>
      </c>
    </row>
    <row r="59" spans="1:75" x14ac:dyDescent="0.3">
      <c r="A59" s="298">
        <f t="shared" si="125"/>
        <v>22</v>
      </c>
      <c r="B59" s="350">
        <f t="shared" si="117"/>
        <v>204720.80000000002</v>
      </c>
      <c r="C59" s="351"/>
      <c r="D59" s="351">
        <f t="shared" si="133"/>
        <v>0</v>
      </c>
      <c r="E59" s="351">
        <f t="shared" si="133"/>
        <v>0</v>
      </c>
      <c r="F59" s="351">
        <f t="shared" si="133"/>
        <v>0</v>
      </c>
      <c r="G59" s="351">
        <f t="shared" si="133"/>
        <v>0</v>
      </c>
      <c r="H59" s="351">
        <f t="shared" si="133"/>
        <v>0</v>
      </c>
      <c r="I59" s="351">
        <f t="shared" si="133"/>
        <v>0</v>
      </c>
      <c r="J59" s="351">
        <f t="shared" si="133"/>
        <v>0</v>
      </c>
      <c r="K59" s="351">
        <f t="shared" si="133"/>
        <v>0</v>
      </c>
      <c r="L59" s="351">
        <f t="shared" si="133"/>
        <v>0</v>
      </c>
      <c r="M59" s="351">
        <f t="shared" si="133"/>
        <v>0</v>
      </c>
      <c r="N59" s="351">
        <f t="shared" si="134"/>
        <v>0</v>
      </c>
      <c r="O59" s="351">
        <f t="shared" si="134"/>
        <v>0</v>
      </c>
      <c r="P59" s="351">
        <f t="shared" si="134"/>
        <v>0</v>
      </c>
      <c r="Q59" s="351">
        <f t="shared" si="134"/>
        <v>0</v>
      </c>
      <c r="R59" s="351">
        <f t="shared" si="134"/>
        <v>0</v>
      </c>
      <c r="S59" s="351">
        <f t="shared" si="134"/>
        <v>0</v>
      </c>
      <c r="T59" s="351">
        <f t="shared" si="134"/>
        <v>0</v>
      </c>
      <c r="U59" s="351">
        <f t="shared" si="134"/>
        <v>0</v>
      </c>
      <c r="V59" s="351">
        <f t="shared" si="134"/>
        <v>0</v>
      </c>
      <c r="W59" s="351">
        <f t="shared" si="134"/>
        <v>0</v>
      </c>
      <c r="X59" s="351">
        <f t="shared" si="135"/>
        <v>0</v>
      </c>
      <c r="Y59" s="351">
        <f t="shared" si="135"/>
        <v>17060.066666666669</v>
      </c>
      <c r="Z59" s="351">
        <f t="shared" si="135"/>
        <v>17060.066666666669</v>
      </c>
      <c r="AA59" s="351">
        <f t="shared" si="135"/>
        <v>17060.066666666669</v>
      </c>
      <c r="AB59" s="351">
        <f t="shared" si="135"/>
        <v>17060.066666666669</v>
      </c>
      <c r="AC59" s="351">
        <f t="shared" si="135"/>
        <v>17060.066666666669</v>
      </c>
      <c r="AD59" s="351">
        <f t="shared" si="135"/>
        <v>17060.066666666669</v>
      </c>
      <c r="AE59" s="351">
        <f t="shared" si="135"/>
        <v>17060.066666666669</v>
      </c>
      <c r="AF59" s="351">
        <f t="shared" si="135"/>
        <v>17060.066666666669</v>
      </c>
      <c r="AG59" s="351">
        <f t="shared" si="135"/>
        <v>17060.066666666669</v>
      </c>
      <c r="AH59" s="351">
        <f t="shared" si="136"/>
        <v>17060.066666666669</v>
      </c>
      <c r="AI59" s="351">
        <f t="shared" si="136"/>
        <v>17060.066666666669</v>
      </c>
      <c r="AJ59" s="351">
        <f t="shared" si="136"/>
        <v>17060.066666666669</v>
      </c>
      <c r="AK59" s="351">
        <f t="shared" si="136"/>
        <v>0</v>
      </c>
      <c r="AL59" s="351">
        <f t="shared" si="136"/>
        <v>0</v>
      </c>
      <c r="AM59" s="351">
        <f t="shared" si="136"/>
        <v>0</v>
      </c>
      <c r="AN59" s="351">
        <f t="shared" si="136"/>
        <v>0</v>
      </c>
      <c r="AO59" s="351">
        <f t="shared" si="136"/>
        <v>0</v>
      </c>
      <c r="AP59" s="351">
        <f t="shared" si="136"/>
        <v>0</v>
      </c>
      <c r="AQ59" s="351">
        <f t="shared" si="136"/>
        <v>0</v>
      </c>
      <c r="AR59" s="351">
        <f t="shared" si="137"/>
        <v>0</v>
      </c>
      <c r="AS59" s="351">
        <f t="shared" si="137"/>
        <v>0</v>
      </c>
      <c r="AT59" s="351">
        <f t="shared" si="137"/>
        <v>0</v>
      </c>
      <c r="AU59" s="351">
        <f t="shared" si="137"/>
        <v>0</v>
      </c>
      <c r="AV59" s="351">
        <f t="shared" si="137"/>
        <v>0</v>
      </c>
      <c r="AW59" s="351">
        <f t="shared" si="137"/>
        <v>0</v>
      </c>
      <c r="AX59" s="351">
        <f t="shared" si="137"/>
        <v>0</v>
      </c>
      <c r="AY59" s="351">
        <f t="shared" si="137"/>
        <v>0</v>
      </c>
      <c r="AZ59" s="351">
        <f t="shared" si="137"/>
        <v>0</v>
      </c>
      <c r="BA59" s="351">
        <f t="shared" si="137"/>
        <v>0</v>
      </c>
      <c r="BB59" s="351">
        <f t="shared" si="138"/>
        <v>0</v>
      </c>
      <c r="BC59" s="351">
        <f t="shared" si="138"/>
        <v>0</v>
      </c>
      <c r="BD59" s="351">
        <f t="shared" si="138"/>
        <v>0</v>
      </c>
      <c r="BE59" s="351">
        <f t="shared" si="138"/>
        <v>0</v>
      </c>
      <c r="BF59" s="351">
        <f t="shared" si="138"/>
        <v>0</v>
      </c>
      <c r="BG59" s="351">
        <f t="shared" si="138"/>
        <v>0</v>
      </c>
      <c r="BH59" s="351">
        <f t="shared" si="138"/>
        <v>0</v>
      </c>
      <c r="BI59" s="351">
        <f t="shared" si="138"/>
        <v>0</v>
      </c>
      <c r="BJ59" s="351">
        <f t="shared" si="138"/>
        <v>0</v>
      </c>
      <c r="BK59" s="351">
        <f t="shared" si="138"/>
        <v>0</v>
      </c>
      <c r="BL59" s="351">
        <f t="shared" si="139"/>
        <v>0</v>
      </c>
      <c r="BM59" s="351">
        <f t="shared" si="139"/>
        <v>0</v>
      </c>
      <c r="BN59" s="351">
        <f t="shared" si="139"/>
        <v>0</v>
      </c>
      <c r="BO59" s="351">
        <f t="shared" si="139"/>
        <v>0</v>
      </c>
      <c r="BP59" s="351">
        <f t="shared" si="139"/>
        <v>0</v>
      </c>
      <c r="BQ59" s="351">
        <f t="shared" si="139"/>
        <v>0</v>
      </c>
      <c r="BR59" s="351">
        <f t="shared" si="139"/>
        <v>0</v>
      </c>
      <c r="BS59" s="351">
        <f t="shared" si="139"/>
        <v>0</v>
      </c>
      <c r="BT59" s="351">
        <f t="shared" si="139"/>
        <v>0</v>
      </c>
      <c r="BU59" s="351">
        <f t="shared" si="139"/>
        <v>0</v>
      </c>
      <c r="BV59" s="351">
        <f t="shared" si="139"/>
        <v>0</v>
      </c>
      <c r="BW59" s="351">
        <f t="shared" si="139"/>
        <v>0</v>
      </c>
    </row>
    <row r="60" spans="1:75" x14ac:dyDescent="0.3">
      <c r="A60" s="298">
        <f t="shared" si="125"/>
        <v>23</v>
      </c>
      <c r="B60" s="350">
        <f t="shared" si="117"/>
        <v>276150.26999999996</v>
      </c>
      <c r="C60" s="351"/>
      <c r="D60" s="351">
        <f t="shared" si="133"/>
        <v>0</v>
      </c>
      <c r="E60" s="351">
        <f t="shared" si="133"/>
        <v>0</v>
      </c>
      <c r="F60" s="351">
        <f t="shared" si="133"/>
        <v>0</v>
      </c>
      <c r="G60" s="351">
        <f t="shared" si="133"/>
        <v>0</v>
      </c>
      <c r="H60" s="351">
        <f t="shared" si="133"/>
        <v>0</v>
      </c>
      <c r="I60" s="351">
        <f t="shared" si="133"/>
        <v>0</v>
      </c>
      <c r="J60" s="351">
        <f t="shared" si="133"/>
        <v>0</v>
      </c>
      <c r="K60" s="351">
        <f t="shared" si="133"/>
        <v>0</v>
      </c>
      <c r="L60" s="351">
        <f t="shared" si="133"/>
        <v>0</v>
      </c>
      <c r="M60" s="351">
        <f t="shared" si="133"/>
        <v>0</v>
      </c>
      <c r="N60" s="351">
        <f t="shared" si="134"/>
        <v>0</v>
      </c>
      <c r="O60" s="351">
        <f t="shared" si="134"/>
        <v>0</v>
      </c>
      <c r="P60" s="351">
        <f t="shared" si="134"/>
        <v>0</v>
      </c>
      <c r="Q60" s="351">
        <f t="shared" si="134"/>
        <v>0</v>
      </c>
      <c r="R60" s="351">
        <f t="shared" si="134"/>
        <v>0</v>
      </c>
      <c r="S60" s="351">
        <f t="shared" si="134"/>
        <v>0</v>
      </c>
      <c r="T60" s="351">
        <f t="shared" si="134"/>
        <v>0</v>
      </c>
      <c r="U60" s="351">
        <f t="shared" si="134"/>
        <v>0</v>
      </c>
      <c r="V60" s="351">
        <f t="shared" si="134"/>
        <v>0</v>
      </c>
      <c r="W60" s="351">
        <f t="shared" si="134"/>
        <v>0</v>
      </c>
      <c r="X60" s="351">
        <f t="shared" si="135"/>
        <v>0</v>
      </c>
      <c r="Y60" s="351">
        <f t="shared" si="135"/>
        <v>0</v>
      </c>
      <c r="Z60" s="351">
        <f t="shared" si="135"/>
        <v>23012.522499999995</v>
      </c>
      <c r="AA60" s="351">
        <f t="shared" si="135"/>
        <v>23012.522499999995</v>
      </c>
      <c r="AB60" s="351">
        <f t="shared" si="135"/>
        <v>23012.522499999995</v>
      </c>
      <c r="AC60" s="351">
        <f t="shared" si="135"/>
        <v>23012.522499999995</v>
      </c>
      <c r="AD60" s="351">
        <f t="shared" si="135"/>
        <v>23012.522499999995</v>
      </c>
      <c r="AE60" s="351">
        <f t="shared" si="135"/>
        <v>23012.522499999995</v>
      </c>
      <c r="AF60" s="351">
        <f t="shared" si="135"/>
        <v>23012.522499999995</v>
      </c>
      <c r="AG60" s="351">
        <f t="shared" si="135"/>
        <v>23012.522499999995</v>
      </c>
      <c r="AH60" s="351">
        <f t="shared" si="136"/>
        <v>23012.522499999995</v>
      </c>
      <c r="AI60" s="351">
        <f t="shared" si="136"/>
        <v>23012.522499999995</v>
      </c>
      <c r="AJ60" s="351">
        <f t="shared" si="136"/>
        <v>23012.522499999995</v>
      </c>
      <c r="AK60" s="351">
        <f t="shared" si="136"/>
        <v>23012.522499999995</v>
      </c>
      <c r="AL60" s="351">
        <f t="shared" si="136"/>
        <v>0</v>
      </c>
      <c r="AM60" s="351">
        <f t="shared" si="136"/>
        <v>0</v>
      </c>
      <c r="AN60" s="351">
        <f t="shared" si="136"/>
        <v>0</v>
      </c>
      <c r="AO60" s="351">
        <f t="shared" si="136"/>
        <v>0</v>
      </c>
      <c r="AP60" s="351">
        <f t="shared" si="136"/>
        <v>0</v>
      </c>
      <c r="AQ60" s="351">
        <f t="shared" si="136"/>
        <v>0</v>
      </c>
      <c r="AR60" s="351">
        <f t="shared" si="137"/>
        <v>0</v>
      </c>
      <c r="AS60" s="351">
        <f t="shared" si="137"/>
        <v>0</v>
      </c>
      <c r="AT60" s="351">
        <f t="shared" si="137"/>
        <v>0</v>
      </c>
      <c r="AU60" s="351">
        <f t="shared" si="137"/>
        <v>0</v>
      </c>
      <c r="AV60" s="351">
        <f t="shared" si="137"/>
        <v>0</v>
      </c>
      <c r="AW60" s="351">
        <f t="shared" si="137"/>
        <v>0</v>
      </c>
      <c r="AX60" s="351">
        <f t="shared" si="137"/>
        <v>0</v>
      </c>
      <c r="AY60" s="351">
        <f t="shared" si="137"/>
        <v>0</v>
      </c>
      <c r="AZ60" s="351">
        <f t="shared" si="137"/>
        <v>0</v>
      </c>
      <c r="BA60" s="351">
        <f t="shared" si="137"/>
        <v>0</v>
      </c>
      <c r="BB60" s="351">
        <f t="shared" si="138"/>
        <v>0</v>
      </c>
      <c r="BC60" s="351">
        <f t="shared" si="138"/>
        <v>0</v>
      </c>
      <c r="BD60" s="351">
        <f t="shared" si="138"/>
        <v>0</v>
      </c>
      <c r="BE60" s="351">
        <f t="shared" si="138"/>
        <v>0</v>
      </c>
      <c r="BF60" s="351">
        <f t="shared" si="138"/>
        <v>0</v>
      </c>
      <c r="BG60" s="351">
        <f t="shared" si="138"/>
        <v>0</v>
      </c>
      <c r="BH60" s="351">
        <f t="shared" si="138"/>
        <v>0</v>
      </c>
      <c r="BI60" s="351">
        <f t="shared" si="138"/>
        <v>0</v>
      </c>
      <c r="BJ60" s="351">
        <f t="shared" si="138"/>
        <v>0</v>
      </c>
      <c r="BK60" s="351">
        <f t="shared" si="138"/>
        <v>0</v>
      </c>
      <c r="BL60" s="351">
        <f t="shared" si="139"/>
        <v>0</v>
      </c>
      <c r="BM60" s="351">
        <f t="shared" si="139"/>
        <v>0</v>
      </c>
      <c r="BN60" s="351">
        <f t="shared" si="139"/>
        <v>0</v>
      </c>
      <c r="BO60" s="351">
        <f t="shared" si="139"/>
        <v>0</v>
      </c>
      <c r="BP60" s="351">
        <f t="shared" si="139"/>
        <v>0</v>
      </c>
      <c r="BQ60" s="351">
        <f t="shared" si="139"/>
        <v>0</v>
      </c>
      <c r="BR60" s="351">
        <f t="shared" si="139"/>
        <v>0</v>
      </c>
      <c r="BS60" s="351">
        <f t="shared" si="139"/>
        <v>0</v>
      </c>
      <c r="BT60" s="351">
        <f t="shared" si="139"/>
        <v>0</v>
      </c>
      <c r="BU60" s="351">
        <f t="shared" si="139"/>
        <v>0</v>
      </c>
      <c r="BV60" s="351">
        <f t="shared" si="139"/>
        <v>0</v>
      </c>
      <c r="BW60" s="351">
        <f t="shared" si="139"/>
        <v>0</v>
      </c>
    </row>
    <row r="61" spans="1:75" x14ac:dyDescent="0.3">
      <c r="A61" s="298">
        <f t="shared" si="125"/>
        <v>24</v>
      </c>
      <c r="B61" s="350">
        <f t="shared" si="117"/>
        <v>215454.6</v>
      </c>
      <c r="C61" s="351"/>
      <c r="D61" s="351">
        <f t="shared" si="133"/>
        <v>0</v>
      </c>
      <c r="E61" s="351">
        <f t="shared" si="133"/>
        <v>0</v>
      </c>
      <c r="F61" s="351">
        <f t="shared" si="133"/>
        <v>0</v>
      </c>
      <c r="G61" s="351">
        <f t="shared" si="133"/>
        <v>0</v>
      </c>
      <c r="H61" s="351">
        <f t="shared" si="133"/>
        <v>0</v>
      </c>
      <c r="I61" s="351">
        <f t="shared" si="133"/>
        <v>0</v>
      </c>
      <c r="J61" s="351">
        <f t="shared" si="133"/>
        <v>0</v>
      </c>
      <c r="K61" s="351">
        <f t="shared" si="133"/>
        <v>0</v>
      </c>
      <c r="L61" s="351">
        <f t="shared" si="133"/>
        <v>0</v>
      </c>
      <c r="M61" s="351">
        <f t="shared" si="133"/>
        <v>0</v>
      </c>
      <c r="N61" s="351">
        <f t="shared" si="134"/>
        <v>0</v>
      </c>
      <c r="O61" s="351">
        <f t="shared" si="134"/>
        <v>0</v>
      </c>
      <c r="P61" s="351">
        <f t="shared" si="134"/>
        <v>0</v>
      </c>
      <c r="Q61" s="351">
        <f t="shared" si="134"/>
        <v>0</v>
      </c>
      <c r="R61" s="351">
        <f t="shared" si="134"/>
        <v>0</v>
      </c>
      <c r="S61" s="351">
        <f t="shared" si="134"/>
        <v>0</v>
      </c>
      <c r="T61" s="351">
        <f t="shared" si="134"/>
        <v>0</v>
      </c>
      <c r="U61" s="351">
        <f t="shared" si="134"/>
        <v>0</v>
      </c>
      <c r="V61" s="351">
        <f t="shared" si="134"/>
        <v>0</v>
      </c>
      <c r="W61" s="351">
        <f t="shared" si="134"/>
        <v>0</v>
      </c>
      <c r="X61" s="351">
        <f t="shared" si="135"/>
        <v>0</v>
      </c>
      <c r="Y61" s="351">
        <f t="shared" si="135"/>
        <v>0</v>
      </c>
      <c r="Z61" s="351">
        <f t="shared" si="135"/>
        <v>0</v>
      </c>
      <c r="AA61" s="351">
        <f t="shared" si="135"/>
        <v>17954.55</v>
      </c>
      <c r="AB61" s="351">
        <f t="shared" si="135"/>
        <v>17954.55</v>
      </c>
      <c r="AC61" s="351">
        <f t="shared" si="135"/>
        <v>17954.55</v>
      </c>
      <c r="AD61" s="351">
        <f t="shared" si="135"/>
        <v>17954.55</v>
      </c>
      <c r="AE61" s="351">
        <f t="shared" si="135"/>
        <v>17954.55</v>
      </c>
      <c r="AF61" s="351">
        <f t="shared" si="135"/>
        <v>17954.55</v>
      </c>
      <c r="AG61" s="351">
        <f t="shared" si="135"/>
        <v>17954.55</v>
      </c>
      <c r="AH61" s="351">
        <f t="shared" si="136"/>
        <v>17954.55</v>
      </c>
      <c r="AI61" s="351">
        <f t="shared" si="136"/>
        <v>17954.55</v>
      </c>
      <c r="AJ61" s="351">
        <f t="shared" si="136"/>
        <v>17954.55</v>
      </c>
      <c r="AK61" s="351">
        <f t="shared" si="136"/>
        <v>17954.55</v>
      </c>
      <c r="AL61" s="351">
        <f t="shared" si="136"/>
        <v>17954.55</v>
      </c>
      <c r="AM61" s="351">
        <f t="shared" si="136"/>
        <v>0</v>
      </c>
      <c r="AN61" s="351">
        <f t="shared" si="136"/>
        <v>0</v>
      </c>
      <c r="AO61" s="351">
        <f t="shared" si="136"/>
        <v>0</v>
      </c>
      <c r="AP61" s="351">
        <f t="shared" si="136"/>
        <v>0</v>
      </c>
      <c r="AQ61" s="351">
        <f t="shared" si="136"/>
        <v>0</v>
      </c>
      <c r="AR61" s="351">
        <f t="shared" si="137"/>
        <v>0</v>
      </c>
      <c r="AS61" s="351">
        <f t="shared" si="137"/>
        <v>0</v>
      </c>
      <c r="AT61" s="351">
        <f t="shared" si="137"/>
        <v>0</v>
      </c>
      <c r="AU61" s="351">
        <f t="shared" si="137"/>
        <v>0</v>
      </c>
      <c r="AV61" s="351">
        <f t="shared" si="137"/>
        <v>0</v>
      </c>
      <c r="AW61" s="351">
        <f t="shared" si="137"/>
        <v>0</v>
      </c>
      <c r="AX61" s="351">
        <f t="shared" si="137"/>
        <v>0</v>
      </c>
      <c r="AY61" s="351">
        <f t="shared" si="137"/>
        <v>0</v>
      </c>
      <c r="AZ61" s="351">
        <f t="shared" si="137"/>
        <v>0</v>
      </c>
      <c r="BA61" s="351">
        <f t="shared" si="137"/>
        <v>0</v>
      </c>
      <c r="BB61" s="351">
        <f t="shared" si="138"/>
        <v>0</v>
      </c>
      <c r="BC61" s="351">
        <f t="shared" si="138"/>
        <v>0</v>
      </c>
      <c r="BD61" s="351">
        <f t="shared" si="138"/>
        <v>0</v>
      </c>
      <c r="BE61" s="351">
        <f t="shared" si="138"/>
        <v>0</v>
      </c>
      <c r="BF61" s="351">
        <f t="shared" si="138"/>
        <v>0</v>
      </c>
      <c r="BG61" s="351">
        <f t="shared" si="138"/>
        <v>0</v>
      </c>
      <c r="BH61" s="351">
        <f t="shared" si="138"/>
        <v>0</v>
      </c>
      <c r="BI61" s="351">
        <f t="shared" si="138"/>
        <v>0</v>
      </c>
      <c r="BJ61" s="351">
        <f t="shared" si="138"/>
        <v>0</v>
      </c>
      <c r="BK61" s="351">
        <f t="shared" si="138"/>
        <v>0</v>
      </c>
      <c r="BL61" s="351">
        <f t="shared" si="139"/>
        <v>0</v>
      </c>
      <c r="BM61" s="351">
        <f t="shared" si="139"/>
        <v>0</v>
      </c>
      <c r="BN61" s="351">
        <f t="shared" si="139"/>
        <v>0</v>
      </c>
      <c r="BO61" s="351">
        <f t="shared" si="139"/>
        <v>0</v>
      </c>
      <c r="BP61" s="351">
        <f t="shared" si="139"/>
        <v>0</v>
      </c>
      <c r="BQ61" s="351">
        <f t="shared" si="139"/>
        <v>0</v>
      </c>
      <c r="BR61" s="351">
        <f t="shared" si="139"/>
        <v>0</v>
      </c>
      <c r="BS61" s="351">
        <f t="shared" si="139"/>
        <v>0</v>
      </c>
      <c r="BT61" s="351">
        <f t="shared" si="139"/>
        <v>0</v>
      </c>
      <c r="BU61" s="351">
        <f t="shared" si="139"/>
        <v>0</v>
      </c>
      <c r="BV61" s="351">
        <f t="shared" si="139"/>
        <v>0</v>
      </c>
      <c r="BW61" s="351">
        <f t="shared" si="139"/>
        <v>0</v>
      </c>
    </row>
    <row r="62" spans="1:75" x14ac:dyDescent="0.3">
      <c r="A62" s="298">
        <f t="shared" si="125"/>
        <v>25</v>
      </c>
      <c r="B62" s="350">
        <f t="shared" si="117"/>
        <v>254520.78000000003</v>
      </c>
      <c r="C62" s="351"/>
      <c r="D62" s="351">
        <f t="shared" si="133"/>
        <v>0</v>
      </c>
      <c r="E62" s="351">
        <f t="shared" si="133"/>
        <v>0</v>
      </c>
      <c r="F62" s="351">
        <f t="shared" si="133"/>
        <v>0</v>
      </c>
      <c r="G62" s="351">
        <f t="shared" si="133"/>
        <v>0</v>
      </c>
      <c r="H62" s="351">
        <f t="shared" si="133"/>
        <v>0</v>
      </c>
      <c r="I62" s="351">
        <f t="shared" si="133"/>
        <v>0</v>
      </c>
      <c r="J62" s="351">
        <f t="shared" si="133"/>
        <v>0</v>
      </c>
      <c r="K62" s="351">
        <f t="shared" si="133"/>
        <v>0</v>
      </c>
      <c r="L62" s="351">
        <f t="shared" si="133"/>
        <v>0</v>
      </c>
      <c r="M62" s="351">
        <f t="shared" si="133"/>
        <v>0</v>
      </c>
      <c r="N62" s="351">
        <f t="shared" si="134"/>
        <v>0</v>
      </c>
      <c r="O62" s="351">
        <f t="shared" si="134"/>
        <v>0</v>
      </c>
      <c r="P62" s="351">
        <f t="shared" si="134"/>
        <v>0</v>
      </c>
      <c r="Q62" s="351">
        <f t="shared" si="134"/>
        <v>0</v>
      </c>
      <c r="R62" s="351">
        <f t="shared" si="134"/>
        <v>0</v>
      </c>
      <c r="S62" s="351">
        <f t="shared" si="134"/>
        <v>0</v>
      </c>
      <c r="T62" s="351">
        <f t="shared" si="134"/>
        <v>0</v>
      </c>
      <c r="U62" s="351">
        <f t="shared" si="134"/>
        <v>0</v>
      </c>
      <c r="V62" s="351">
        <f t="shared" si="134"/>
        <v>0</v>
      </c>
      <c r="W62" s="351">
        <f t="shared" si="134"/>
        <v>0</v>
      </c>
      <c r="X62" s="351">
        <f t="shared" si="135"/>
        <v>0</v>
      </c>
      <c r="Y62" s="351">
        <f t="shared" si="135"/>
        <v>0</v>
      </c>
      <c r="Z62" s="351">
        <f t="shared" si="135"/>
        <v>0</v>
      </c>
      <c r="AA62" s="351">
        <f t="shared" si="135"/>
        <v>0</v>
      </c>
      <c r="AB62" s="351">
        <f t="shared" si="135"/>
        <v>21210.065000000002</v>
      </c>
      <c r="AC62" s="351">
        <f t="shared" si="135"/>
        <v>21210.065000000002</v>
      </c>
      <c r="AD62" s="351">
        <f t="shared" si="135"/>
        <v>21210.065000000002</v>
      </c>
      <c r="AE62" s="351">
        <f t="shared" si="135"/>
        <v>21210.065000000002</v>
      </c>
      <c r="AF62" s="351">
        <f t="shared" si="135"/>
        <v>21210.065000000002</v>
      </c>
      <c r="AG62" s="351">
        <f t="shared" si="135"/>
        <v>21210.065000000002</v>
      </c>
      <c r="AH62" s="351">
        <f t="shared" si="136"/>
        <v>21210.065000000002</v>
      </c>
      <c r="AI62" s="351">
        <f t="shared" si="136"/>
        <v>21210.065000000002</v>
      </c>
      <c r="AJ62" s="351">
        <f t="shared" si="136"/>
        <v>21210.065000000002</v>
      </c>
      <c r="AK62" s="351">
        <f t="shared" si="136"/>
        <v>21210.065000000002</v>
      </c>
      <c r="AL62" s="351">
        <f t="shared" si="136"/>
        <v>21210.065000000002</v>
      </c>
      <c r="AM62" s="351">
        <f t="shared" si="136"/>
        <v>21210.065000000002</v>
      </c>
      <c r="AN62" s="351">
        <f t="shared" si="136"/>
        <v>0</v>
      </c>
      <c r="AO62" s="351">
        <f t="shared" si="136"/>
        <v>0</v>
      </c>
      <c r="AP62" s="351">
        <f t="shared" si="136"/>
        <v>0</v>
      </c>
      <c r="AQ62" s="351">
        <f t="shared" si="136"/>
        <v>0</v>
      </c>
      <c r="AR62" s="351">
        <f t="shared" si="137"/>
        <v>0</v>
      </c>
      <c r="AS62" s="351">
        <f t="shared" si="137"/>
        <v>0</v>
      </c>
      <c r="AT62" s="351">
        <f t="shared" si="137"/>
        <v>0</v>
      </c>
      <c r="AU62" s="351">
        <f t="shared" si="137"/>
        <v>0</v>
      </c>
      <c r="AV62" s="351">
        <f t="shared" si="137"/>
        <v>0</v>
      </c>
      <c r="AW62" s="351">
        <f t="shared" si="137"/>
        <v>0</v>
      </c>
      <c r="AX62" s="351">
        <f t="shared" si="137"/>
        <v>0</v>
      </c>
      <c r="AY62" s="351">
        <f t="shared" si="137"/>
        <v>0</v>
      </c>
      <c r="AZ62" s="351">
        <f t="shared" si="137"/>
        <v>0</v>
      </c>
      <c r="BA62" s="351">
        <f t="shared" si="137"/>
        <v>0</v>
      </c>
      <c r="BB62" s="351">
        <f t="shared" si="138"/>
        <v>0</v>
      </c>
      <c r="BC62" s="351">
        <f t="shared" si="138"/>
        <v>0</v>
      </c>
      <c r="BD62" s="351">
        <f t="shared" si="138"/>
        <v>0</v>
      </c>
      <c r="BE62" s="351">
        <f t="shared" si="138"/>
        <v>0</v>
      </c>
      <c r="BF62" s="351">
        <f t="shared" si="138"/>
        <v>0</v>
      </c>
      <c r="BG62" s="351">
        <f t="shared" si="138"/>
        <v>0</v>
      </c>
      <c r="BH62" s="351">
        <f t="shared" si="138"/>
        <v>0</v>
      </c>
      <c r="BI62" s="351">
        <f t="shared" si="138"/>
        <v>0</v>
      </c>
      <c r="BJ62" s="351">
        <f t="shared" si="138"/>
        <v>0</v>
      </c>
      <c r="BK62" s="351">
        <f t="shared" si="138"/>
        <v>0</v>
      </c>
      <c r="BL62" s="351">
        <f t="shared" si="139"/>
        <v>0</v>
      </c>
      <c r="BM62" s="351">
        <f t="shared" si="139"/>
        <v>0</v>
      </c>
      <c r="BN62" s="351">
        <f t="shared" si="139"/>
        <v>0</v>
      </c>
      <c r="BO62" s="351">
        <f t="shared" si="139"/>
        <v>0</v>
      </c>
      <c r="BP62" s="351">
        <f t="shared" si="139"/>
        <v>0</v>
      </c>
      <c r="BQ62" s="351">
        <f t="shared" si="139"/>
        <v>0</v>
      </c>
      <c r="BR62" s="351">
        <f t="shared" si="139"/>
        <v>0</v>
      </c>
      <c r="BS62" s="351">
        <f t="shared" si="139"/>
        <v>0</v>
      </c>
      <c r="BT62" s="351">
        <f t="shared" si="139"/>
        <v>0</v>
      </c>
      <c r="BU62" s="351">
        <f t="shared" si="139"/>
        <v>0</v>
      </c>
      <c r="BV62" s="351">
        <f t="shared" si="139"/>
        <v>0</v>
      </c>
      <c r="BW62" s="351">
        <f t="shared" si="139"/>
        <v>0</v>
      </c>
    </row>
    <row r="63" spans="1:75" x14ac:dyDescent="0.3">
      <c r="A63" s="298">
        <f t="shared" si="125"/>
        <v>26</v>
      </c>
      <c r="B63" s="350">
        <f t="shared" si="117"/>
        <v>297714.78999999998</v>
      </c>
      <c r="C63" s="351"/>
      <c r="D63" s="351">
        <f t="shared" si="133"/>
        <v>0</v>
      </c>
      <c r="E63" s="351">
        <f t="shared" si="133"/>
        <v>0</v>
      </c>
      <c r="F63" s="351">
        <f t="shared" si="133"/>
        <v>0</v>
      </c>
      <c r="G63" s="351">
        <f t="shared" si="133"/>
        <v>0</v>
      </c>
      <c r="H63" s="351">
        <f t="shared" si="133"/>
        <v>0</v>
      </c>
      <c r="I63" s="351">
        <f t="shared" si="133"/>
        <v>0</v>
      </c>
      <c r="J63" s="351">
        <f t="shared" si="133"/>
        <v>0</v>
      </c>
      <c r="K63" s="351">
        <f t="shared" si="133"/>
        <v>0</v>
      </c>
      <c r="L63" s="351">
        <f t="shared" si="133"/>
        <v>0</v>
      </c>
      <c r="M63" s="351">
        <f t="shared" si="133"/>
        <v>0</v>
      </c>
      <c r="N63" s="351">
        <f t="shared" si="134"/>
        <v>0</v>
      </c>
      <c r="O63" s="351">
        <f t="shared" si="134"/>
        <v>0</v>
      </c>
      <c r="P63" s="351">
        <f t="shared" si="134"/>
        <v>0</v>
      </c>
      <c r="Q63" s="351">
        <f t="shared" si="134"/>
        <v>0</v>
      </c>
      <c r="R63" s="351">
        <f t="shared" si="134"/>
        <v>0</v>
      </c>
      <c r="S63" s="351">
        <f t="shared" si="134"/>
        <v>0</v>
      </c>
      <c r="T63" s="351">
        <f t="shared" si="134"/>
        <v>0</v>
      </c>
      <c r="U63" s="351">
        <f t="shared" si="134"/>
        <v>0</v>
      </c>
      <c r="V63" s="351">
        <f t="shared" si="134"/>
        <v>0</v>
      </c>
      <c r="W63" s="351">
        <f t="shared" si="134"/>
        <v>0</v>
      </c>
      <c r="X63" s="351">
        <f t="shared" si="135"/>
        <v>0</v>
      </c>
      <c r="Y63" s="351">
        <f t="shared" si="135"/>
        <v>0</v>
      </c>
      <c r="Z63" s="351">
        <f t="shared" si="135"/>
        <v>0</v>
      </c>
      <c r="AA63" s="351">
        <f t="shared" si="135"/>
        <v>0</v>
      </c>
      <c r="AB63" s="351">
        <f t="shared" si="135"/>
        <v>0</v>
      </c>
      <c r="AC63" s="351">
        <f t="shared" si="135"/>
        <v>24809.56583333333</v>
      </c>
      <c r="AD63" s="351">
        <f t="shared" si="135"/>
        <v>24809.56583333333</v>
      </c>
      <c r="AE63" s="351">
        <f t="shared" si="135"/>
        <v>24809.56583333333</v>
      </c>
      <c r="AF63" s="351">
        <f t="shared" si="135"/>
        <v>24809.56583333333</v>
      </c>
      <c r="AG63" s="351">
        <f t="shared" si="135"/>
        <v>24809.56583333333</v>
      </c>
      <c r="AH63" s="351">
        <f t="shared" si="136"/>
        <v>24809.56583333333</v>
      </c>
      <c r="AI63" s="351">
        <f t="shared" si="136"/>
        <v>24809.56583333333</v>
      </c>
      <c r="AJ63" s="351">
        <f t="shared" si="136"/>
        <v>24809.56583333333</v>
      </c>
      <c r="AK63" s="351">
        <f t="shared" si="136"/>
        <v>24809.56583333333</v>
      </c>
      <c r="AL63" s="351">
        <f t="shared" si="136"/>
        <v>24809.56583333333</v>
      </c>
      <c r="AM63" s="351">
        <f t="shared" si="136"/>
        <v>24809.56583333333</v>
      </c>
      <c r="AN63" s="351">
        <f t="shared" si="136"/>
        <v>24809.56583333333</v>
      </c>
      <c r="AO63" s="351">
        <f t="shared" si="136"/>
        <v>0</v>
      </c>
      <c r="AP63" s="351">
        <f t="shared" si="136"/>
        <v>0</v>
      </c>
      <c r="AQ63" s="351">
        <f t="shared" si="136"/>
        <v>0</v>
      </c>
      <c r="AR63" s="351">
        <f t="shared" si="137"/>
        <v>0</v>
      </c>
      <c r="AS63" s="351">
        <f t="shared" si="137"/>
        <v>0</v>
      </c>
      <c r="AT63" s="351">
        <f t="shared" si="137"/>
        <v>0</v>
      </c>
      <c r="AU63" s="351">
        <f t="shared" si="137"/>
        <v>0</v>
      </c>
      <c r="AV63" s="351">
        <f t="shared" si="137"/>
        <v>0</v>
      </c>
      <c r="AW63" s="351">
        <f t="shared" si="137"/>
        <v>0</v>
      </c>
      <c r="AX63" s="351">
        <f t="shared" si="137"/>
        <v>0</v>
      </c>
      <c r="AY63" s="351">
        <f t="shared" si="137"/>
        <v>0</v>
      </c>
      <c r="AZ63" s="351">
        <f t="shared" si="137"/>
        <v>0</v>
      </c>
      <c r="BA63" s="351">
        <f t="shared" si="137"/>
        <v>0</v>
      </c>
      <c r="BB63" s="351">
        <f t="shared" si="138"/>
        <v>0</v>
      </c>
      <c r="BC63" s="351">
        <f t="shared" si="138"/>
        <v>0</v>
      </c>
      <c r="BD63" s="351">
        <f t="shared" si="138"/>
        <v>0</v>
      </c>
      <c r="BE63" s="351">
        <f t="shared" si="138"/>
        <v>0</v>
      </c>
      <c r="BF63" s="351">
        <f t="shared" si="138"/>
        <v>0</v>
      </c>
      <c r="BG63" s="351">
        <f t="shared" si="138"/>
        <v>0</v>
      </c>
      <c r="BH63" s="351">
        <f t="shared" si="138"/>
        <v>0</v>
      </c>
      <c r="BI63" s="351">
        <f t="shared" si="138"/>
        <v>0</v>
      </c>
      <c r="BJ63" s="351">
        <f t="shared" si="138"/>
        <v>0</v>
      </c>
      <c r="BK63" s="351">
        <f t="shared" si="138"/>
        <v>0</v>
      </c>
      <c r="BL63" s="351">
        <f t="shared" si="139"/>
        <v>0</v>
      </c>
      <c r="BM63" s="351">
        <f t="shared" si="139"/>
        <v>0</v>
      </c>
      <c r="BN63" s="351">
        <f t="shared" si="139"/>
        <v>0</v>
      </c>
      <c r="BO63" s="351">
        <f t="shared" si="139"/>
        <v>0</v>
      </c>
      <c r="BP63" s="351">
        <f t="shared" si="139"/>
        <v>0</v>
      </c>
      <c r="BQ63" s="351">
        <f t="shared" si="139"/>
        <v>0</v>
      </c>
      <c r="BR63" s="351">
        <f t="shared" si="139"/>
        <v>0</v>
      </c>
      <c r="BS63" s="351">
        <f t="shared" si="139"/>
        <v>0</v>
      </c>
      <c r="BT63" s="351">
        <f t="shared" si="139"/>
        <v>0</v>
      </c>
      <c r="BU63" s="351">
        <f t="shared" si="139"/>
        <v>0</v>
      </c>
      <c r="BV63" s="351">
        <f t="shared" si="139"/>
        <v>0</v>
      </c>
      <c r="BW63" s="351">
        <f t="shared" si="139"/>
        <v>0</v>
      </c>
    </row>
    <row r="64" spans="1:75" x14ac:dyDescent="0.3">
      <c r="A64" s="298">
        <f t="shared" si="125"/>
        <v>27</v>
      </c>
      <c r="B64" s="350">
        <f t="shared" si="117"/>
        <v>237500</v>
      </c>
      <c r="C64" s="351"/>
      <c r="D64" s="351">
        <f t="shared" si="133"/>
        <v>0</v>
      </c>
      <c r="E64" s="351">
        <f t="shared" si="133"/>
        <v>0</v>
      </c>
      <c r="F64" s="351">
        <f t="shared" si="133"/>
        <v>0</v>
      </c>
      <c r="G64" s="351">
        <f t="shared" si="133"/>
        <v>0</v>
      </c>
      <c r="H64" s="351">
        <f t="shared" si="133"/>
        <v>0</v>
      </c>
      <c r="I64" s="351">
        <f t="shared" si="133"/>
        <v>0</v>
      </c>
      <c r="J64" s="351">
        <f t="shared" si="133"/>
        <v>0</v>
      </c>
      <c r="K64" s="351">
        <f t="shared" si="133"/>
        <v>0</v>
      </c>
      <c r="L64" s="351">
        <f t="shared" si="133"/>
        <v>0</v>
      </c>
      <c r="M64" s="351">
        <f t="shared" si="133"/>
        <v>0</v>
      </c>
      <c r="N64" s="351">
        <f t="shared" si="134"/>
        <v>0</v>
      </c>
      <c r="O64" s="351">
        <f t="shared" si="134"/>
        <v>0</v>
      </c>
      <c r="P64" s="351">
        <f t="shared" si="134"/>
        <v>0</v>
      </c>
      <c r="Q64" s="351">
        <f t="shared" si="134"/>
        <v>0</v>
      </c>
      <c r="R64" s="351">
        <f t="shared" si="134"/>
        <v>0</v>
      </c>
      <c r="S64" s="351">
        <f t="shared" si="134"/>
        <v>0</v>
      </c>
      <c r="T64" s="351">
        <f t="shared" si="134"/>
        <v>0</v>
      </c>
      <c r="U64" s="351">
        <f t="shared" si="134"/>
        <v>0</v>
      </c>
      <c r="V64" s="351">
        <f t="shared" si="134"/>
        <v>0</v>
      </c>
      <c r="W64" s="351">
        <f t="shared" si="134"/>
        <v>0</v>
      </c>
      <c r="X64" s="351">
        <f t="shared" si="135"/>
        <v>0</v>
      </c>
      <c r="Y64" s="351">
        <f t="shared" si="135"/>
        <v>0</v>
      </c>
      <c r="Z64" s="351">
        <f t="shared" si="135"/>
        <v>0</v>
      </c>
      <c r="AA64" s="351">
        <f t="shared" si="135"/>
        <v>0</v>
      </c>
      <c r="AB64" s="351">
        <f t="shared" si="135"/>
        <v>0</v>
      </c>
      <c r="AC64" s="351">
        <f t="shared" si="135"/>
        <v>0</v>
      </c>
      <c r="AD64" s="351">
        <f t="shared" si="135"/>
        <v>19791.666666666668</v>
      </c>
      <c r="AE64" s="351">
        <f t="shared" si="135"/>
        <v>19791.666666666668</v>
      </c>
      <c r="AF64" s="351">
        <f t="shared" si="135"/>
        <v>19791.666666666668</v>
      </c>
      <c r="AG64" s="351">
        <f t="shared" si="135"/>
        <v>19791.666666666668</v>
      </c>
      <c r="AH64" s="351">
        <f t="shared" si="136"/>
        <v>19791.666666666668</v>
      </c>
      <c r="AI64" s="351">
        <f t="shared" si="136"/>
        <v>19791.666666666668</v>
      </c>
      <c r="AJ64" s="351">
        <f t="shared" si="136"/>
        <v>19791.666666666668</v>
      </c>
      <c r="AK64" s="351">
        <f t="shared" si="136"/>
        <v>19791.666666666668</v>
      </c>
      <c r="AL64" s="351">
        <f t="shared" si="136"/>
        <v>19791.666666666668</v>
      </c>
      <c r="AM64" s="351">
        <f t="shared" si="136"/>
        <v>19791.666666666668</v>
      </c>
      <c r="AN64" s="351">
        <f t="shared" si="136"/>
        <v>19791.666666666668</v>
      </c>
      <c r="AO64" s="351">
        <f t="shared" si="136"/>
        <v>19791.666666666668</v>
      </c>
      <c r="AP64" s="351">
        <f t="shared" si="136"/>
        <v>0</v>
      </c>
      <c r="AQ64" s="351">
        <f t="shared" si="136"/>
        <v>0</v>
      </c>
      <c r="AR64" s="351">
        <f t="shared" si="137"/>
        <v>0</v>
      </c>
      <c r="AS64" s="351">
        <f t="shared" si="137"/>
        <v>0</v>
      </c>
      <c r="AT64" s="351">
        <f t="shared" si="137"/>
        <v>0</v>
      </c>
      <c r="AU64" s="351">
        <f t="shared" si="137"/>
        <v>0</v>
      </c>
      <c r="AV64" s="351">
        <f t="shared" si="137"/>
        <v>0</v>
      </c>
      <c r="AW64" s="351">
        <f t="shared" si="137"/>
        <v>0</v>
      </c>
      <c r="AX64" s="351">
        <f t="shared" si="137"/>
        <v>0</v>
      </c>
      <c r="AY64" s="351">
        <f t="shared" si="137"/>
        <v>0</v>
      </c>
      <c r="AZ64" s="351">
        <f t="shared" si="137"/>
        <v>0</v>
      </c>
      <c r="BA64" s="351">
        <f t="shared" si="137"/>
        <v>0</v>
      </c>
      <c r="BB64" s="351">
        <f t="shared" si="138"/>
        <v>0</v>
      </c>
      <c r="BC64" s="351">
        <f t="shared" si="138"/>
        <v>0</v>
      </c>
      <c r="BD64" s="351">
        <f t="shared" si="138"/>
        <v>0</v>
      </c>
      <c r="BE64" s="351">
        <f t="shared" si="138"/>
        <v>0</v>
      </c>
      <c r="BF64" s="351">
        <f t="shared" si="138"/>
        <v>0</v>
      </c>
      <c r="BG64" s="351">
        <f t="shared" si="138"/>
        <v>0</v>
      </c>
      <c r="BH64" s="351">
        <f t="shared" si="138"/>
        <v>0</v>
      </c>
      <c r="BI64" s="351">
        <f t="shared" si="138"/>
        <v>0</v>
      </c>
      <c r="BJ64" s="351">
        <f t="shared" si="138"/>
        <v>0</v>
      </c>
      <c r="BK64" s="351">
        <f t="shared" si="138"/>
        <v>0</v>
      </c>
      <c r="BL64" s="351">
        <f t="shared" si="139"/>
        <v>0</v>
      </c>
      <c r="BM64" s="351">
        <f t="shared" si="139"/>
        <v>0</v>
      </c>
      <c r="BN64" s="351">
        <f t="shared" si="139"/>
        <v>0</v>
      </c>
      <c r="BO64" s="351">
        <f t="shared" si="139"/>
        <v>0</v>
      </c>
      <c r="BP64" s="351">
        <f t="shared" si="139"/>
        <v>0</v>
      </c>
      <c r="BQ64" s="351">
        <f t="shared" si="139"/>
        <v>0</v>
      </c>
      <c r="BR64" s="351">
        <f t="shared" si="139"/>
        <v>0</v>
      </c>
      <c r="BS64" s="351">
        <f t="shared" si="139"/>
        <v>0</v>
      </c>
      <c r="BT64" s="351">
        <f t="shared" si="139"/>
        <v>0</v>
      </c>
      <c r="BU64" s="351">
        <f t="shared" si="139"/>
        <v>0</v>
      </c>
      <c r="BV64" s="351">
        <f t="shared" si="139"/>
        <v>0</v>
      </c>
      <c r="BW64" s="351">
        <f t="shared" si="139"/>
        <v>0</v>
      </c>
    </row>
    <row r="65" spans="1:75" x14ac:dyDescent="0.3">
      <c r="A65" s="298">
        <f t="shared" si="125"/>
        <v>28</v>
      </c>
      <c r="B65" s="350">
        <f t="shared" si="117"/>
        <v>237500</v>
      </c>
      <c r="C65" s="351"/>
      <c r="D65" s="351">
        <f t="shared" si="133"/>
        <v>0</v>
      </c>
      <c r="E65" s="351">
        <f t="shared" si="133"/>
        <v>0</v>
      </c>
      <c r="F65" s="351">
        <f t="shared" si="133"/>
        <v>0</v>
      </c>
      <c r="G65" s="351">
        <f t="shared" si="133"/>
        <v>0</v>
      </c>
      <c r="H65" s="351">
        <f t="shared" si="133"/>
        <v>0</v>
      </c>
      <c r="I65" s="351">
        <f t="shared" si="133"/>
        <v>0</v>
      </c>
      <c r="J65" s="351">
        <f t="shared" si="133"/>
        <v>0</v>
      </c>
      <c r="K65" s="351">
        <f t="shared" si="133"/>
        <v>0</v>
      </c>
      <c r="L65" s="351">
        <f t="shared" si="133"/>
        <v>0</v>
      </c>
      <c r="M65" s="351">
        <f t="shared" si="133"/>
        <v>0</v>
      </c>
      <c r="N65" s="351">
        <f t="shared" si="134"/>
        <v>0</v>
      </c>
      <c r="O65" s="351">
        <f t="shared" si="134"/>
        <v>0</v>
      </c>
      <c r="P65" s="351">
        <f t="shared" si="134"/>
        <v>0</v>
      </c>
      <c r="Q65" s="351">
        <f t="shared" si="134"/>
        <v>0</v>
      </c>
      <c r="R65" s="351">
        <f t="shared" si="134"/>
        <v>0</v>
      </c>
      <c r="S65" s="351">
        <f t="shared" si="134"/>
        <v>0</v>
      </c>
      <c r="T65" s="351">
        <f t="shared" si="134"/>
        <v>0</v>
      </c>
      <c r="U65" s="351">
        <f t="shared" si="134"/>
        <v>0</v>
      </c>
      <c r="V65" s="351">
        <f t="shared" si="134"/>
        <v>0</v>
      </c>
      <c r="W65" s="351">
        <f t="shared" si="134"/>
        <v>0</v>
      </c>
      <c r="X65" s="351">
        <f t="shared" si="135"/>
        <v>0</v>
      </c>
      <c r="Y65" s="351">
        <f t="shared" si="135"/>
        <v>0</v>
      </c>
      <c r="Z65" s="351">
        <f t="shared" si="135"/>
        <v>0</v>
      </c>
      <c r="AA65" s="351">
        <f t="shared" si="135"/>
        <v>0</v>
      </c>
      <c r="AB65" s="351">
        <f t="shared" si="135"/>
        <v>0</v>
      </c>
      <c r="AC65" s="351">
        <f t="shared" si="135"/>
        <v>0</v>
      </c>
      <c r="AD65" s="351">
        <f t="shared" si="135"/>
        <v>0</v>
      </c>
      <c r="AE65" s="351">
        <f t="shared" si="135"/>
        <v>19791.666666666668</v>
      </c>
      <c r="AF65" s="351">
        <f t="shared" si="135"/>
        <v>19791.666666666668</v>
      </c>
      <c r="AG65" s="351">
        <f t="shared" si="135"/>
        <v>19791.666666666668</v>
      </c>
      <c r="AH65" s="351">
        <f t="shared" si="136"/>
        <v>19791.666666666668</v>
      </c>
      <c r="AI65" s="351">
        <f t="shared" si="136"/>
        <v>19791.666666666668</v>
      </c>
      <c r="AJ65" s="351">
        <f t="shared" si="136"/>
        <v>19791.666666666668</v>
      </c>
      <c r="AK65" s="351">
        <f t="shared" si="136"/>
        <v>19791.666666666668</v>
      </c>
      <c r="AL65" s="351">
        <f t="shared" si="136"/>
        <v>19791.666666666668</v>
      </c>
      <c r="AM65" s="351">
        <f t="shared" si="136"/>
        <v>19791.666666666668</v>
      </c>
      <c r="AN65" s="351">
        <f t="shared" si="136"/>
        <v>19791.666666666668</v>
      </c>
      <c r="AO65" s="351">
        <f t="shared" si="136"/>
        <v>19791.666666666668</v>
      </c>
      <c r="AP65" s="351">
        <f t="shared" si="136"/>
        <v>19791.666666666668</v>
      </c>
      <c r="AQ65" s="351">
        <f t="shared" si="136"/>
        <v>0</v>
      </c>
      <c r="AR65" s="351">
        <f t="shared" si="137"/>
        <v>0</v>
      </c>
      <c r="AS65" s="351">
        <f t="shared" si="137"/>
        <v>0</v>
      </c>
      <c r="AT65" s="351">
        <f t="shared" si="137"/>
        <v>0</v>
      </c>
      <c r="AU65" s="351">
        <f t="shared" si="137"/>
        <v>0</v>
      </c>
      <c r="AV65" s="351">
        <f t="shared" si="137"/>
        <v>0</v>
      </c>
      <c r="AW65" s="351">
        <f t="shared" si="137"/>
        <v>0</v>
      </c>
      <c r="AX65" s="351">
        <f t="shared" si="137"/>
        <v>0</v>
      </c>
      <c r="AY65" s="351">
        <f t="shared" si="137"/>
        <v>0</v>
      </c>
      <c r="AZ65" s="351">
        <f t="shared" si="137"/>
        <v>0</v>
      </c>
      <c r="BA65" s="351">
        <f t="shared" si="137"/>
        <v>0</v>
      </c>
      <c r="BB65" s="351">
        <f t="shared" si="138"/>
        <v>0</v>
      </c>
      <c r="BC65" s="351">
        <f t="shared" si="138"/>
        <v>0</v>
      </c>
      <c r="BD65" s="351">
        <f t="shared" si="138"/>
        <v>0</v>
      </c>
      <c r="BE65" s="351">
        <f t="shared" si="138"/>
        <v>0</v>
      </c>
      <c r="BF65" s="351">
        <f t="shared" si="138"/>
        <v>0</v>
      </c>
      <c r="BG65" s="351">
        <f t="shared" si="138"/>
        <v>0</v>
      </c>
      <c r="BH65" s="351">
        <f t="shared" si="138"/>
        <v>0</v>
      </c>
      <c r="BI65" s="351">
        <f t="shared" si="138"/>
        <v>0</v>
      </c>
      <c r="BJ65" s="351">
        <f t="shared" si="138"/>
        <v>0</v>
      </c>
      <c r="BK65" s="351">
        <f t="shared" si="138"/>
        <v>0</v>
      </c>
      <c r="BL65" s="351">
        <f t="shared" si="139"/>
        <v>0</v>
      </c>
      <c r="BM65" s="351">
        <f t="shared" si="139"/>
        <v>0</v>
      </c>
      <c r="BN65" s="351">
        <f t="shared" si="139"/>
        <v>0</v>
      </c>
      <c r="BO65" s="351">
        <f t="shared" si="139"/>
        <v>0</v>
      </c>
      <c r="BP65" s="351">
        <f t="shared" si="139"/>
        <v>0</v>
      </c>
      <c r="BQ65" s="351">
        <f t="shared" si="139"/>
        <v>0</v>
      </c>
      <c r="BR65" s="351">
        <f t="shared" si="139"/>
        <v>0</v>
      </c>
      <c r="BS65" s="351">
        <f t="shared" si="139"/>
        <v>0</v>
      </c>
      <c r="BT65" s="351">
        <f t="shared" si="139"/>
        <v>0</v>
      </c>
      <c r="BU65" s="351">
        <f t="shared" si="139"/>
        <v>0</v>
      </c>
      <c r="BV65" s="351">
        <f t="shared" si="139"/>
        <v>0</v>
      </c>
      <c r="BW65" s="351">
        <f t="shared" si="139"/>
        <v>0</v>
      </c>
    </row>
    <row r="66" spans="1:75" x14ac:dyDescent="0.3">
      <c r="A66" s="298">
        <f t="shared" si="125"/>
        <v>29</v>
      </c>
      <c r="B66" s="350">
        <f t="shared" si="117"/>
        <v>237500</v>
      </c>
      <c r="C66" s="351"/>
      <c r="D66" s="351">
        <f t="shared" si="133"/>
        <v>0</v>
      </c>
      <c r="E66" s="351">
        <f t="shared" si="133"/>
        <v>0</v>
      </c>
      <c r="F66" s="351">
        <f t="shared" si="133"/>
        <v>0</v>
      </c>
      <c r="G66" s="351">
        <f t="shared" si="133"/>
        <v>0</v>
      </c>
      <c r="H66" s="351">
        <f t="shared" si="133"/>
        <v>0</v>
      </c>
      <c r="I66" s="351">
        <f t="shared" si="133"/>
        <v>0</v>
      </c>
      <c r="J66" s="351">
        <f t="shared" si="133"/>
        <v>0</v>
      </c>
      <c r="K66" s="351">
        <f t="shared" si="133"/>
        <v>0</v>
      </c>
      <c r="L66" s="351">
        <f t="shared" si="133"/>
        <v>0</v>
      </c>
      <c r="M66" s="351">
        <f t="shared" si="133"/>
        <v>0</v>
      </c>
      <c r="N66" s="351">
        <f t="shared" si="134"/>
        <v>0</v>
      </c>
      <c r="O66" s="351">
        <f t="shared" si="134"/>
        <v>0</v>
      </c>
      <c r="P66" s="351">
        <f t="shared" si="134"/>
        <v>0</v>
      </c>
      <c r="Q66" s="351">
        <f t="shared" si="134"/>
        <v>0</v>
      </c>
      <c r="R66" s="351">
        <f t="shared" si="134"/>
        <v>0</v>
      </c>
      <c r="S66" s="351">
        <f t="shared" si="134"/>
        <v>0</v>
      </c>
      <c r="T66" s="351">
        <f t="shared" si="134"/>
        <v>0</v>
      </c>
      <c r="U66" s="351">
        <f t="shared" si="134"/>
        <v>0</v>
      </c>
      <c r="V66" s="351">
        <f t="shared" si="134"/>
        <v>0</v>
      </c>
      <c r="W66" s="351">
        <f t="shared" si="134"/>
        <v>0</v>
      </c>
      <c r="X66" s="351">
        <f t="shared" si="135"/>
        <v>0</v>
      </c>
      <c r="Y66" s="351">
        <f t="shared" si="135"/>
        <v>0</v>
      </c>
      <c r="Z66" s="351">
        <f t="shared" si="135"/>
        <v>0</v>
      </c>
      <c r="AA66" s="351">
        <f t="shared" si="135"/>
        <v>0</v>
      </c>
      <c r="AB66" s="351">
        <f t="shared" si="135"/>
        <v>0</v>
      </c>
      <c r="AC66" s="351">
        <f t="shared" si="135"/>
        <v>0</v>
      </c>
      <c r="AD66" s="351">
        <f t="shared" si="135"/>
        <v>0</v>
      </c>
      <c r="AE66" s="351">
        <f t="shared" si="135"/>
        <v>0</v>
      </c>
      <c r="AF66" s="351">
        <f t="shared" si="135"/>
        <v>19791.666666666668</v>
      </c>
      <c r="AG66" s="351">
        <f t="shared" si="135"/>
        <v>19791.666666666668</v>
      </c>
      <c r="AH66" s="351">
        <f t="shared" si="136"/>
        <v>19791.666666666668</v>
      </c>
      <c r="AI66" s="351">
        <f t="shared" si="136"/>
        <v>19791.666666666668</v>
      </c>
      <c r="AJ66" s="351">
        <f t="shared" si="136"/>
        <v>19791.666666666668</v>
      </c>
      <c r="AK66" s="351">
        <f t="shared" si="136"/>
        <v>19791.666666666668</v>
      </c>
      <c r="AL66" s="351">
        <f t="shared" si="136"/>
        <v>19791.666666666668</v>
      </c>
      <c r="AM66" s="351">
        <f t="shared" si="136"/>
        <v>19791.666666666668</v>
      </c>
      <c r="AN66" s="351">
        <f t="shared" si="136"/>
        <v>19791.666666666668</v>
      </c>
      <c r="AO66" s="351">
        <f t="shared" si="136"/>
        <v>19791.666666666668</v>
      </c>
      <c r="AP66" s="351">
        <f t="shared" si="136"/>
        <v>19791.666666666668</v>
      </c>
      <c r="AQ66" s="351">
        <f t="shared" si="136"/>
        <v>19791.666666666668</v>
      </c>
      <c r="AR66" s="351">
        <f t="shared" si="137"/>
        <v>0</v>
      </c>
      <c r="AS66" s="351">
        <f t="shared" si="137"/>
        <v>0</v>
      </c>
      <c r="AT66" s="351">
        <f t="shared" si="137"/>
        <v>0</v>
      </c>
      <c r="AU66" s="351">
        <f t="shared" si="137"/>
        <v>0</v>
      </c>
      <c r="AV66" s="351">
        <f t="shared" si="137"/>
        <v>0</v>
      </c>
      <c r="AW66" s="351">
        <f t="shared" si="137"/>
        <v>0</v>
      </c>
      <c r="AX66" s="351">
        <f t="shared" si="137"/>
        <v>0</v>
      </c>
      <c r="AY66" s="351">
        <f t="shared" si="137"/>
        <v>0</v>
      </c>
      <c r="AZ66" s="351">
        <f t="shared" si="137"/>
        <v>0</v>
      </c>
      <c r="BA66" s="351">
        <f t="shared" si="137"/>
        <v>0</v>
      </c>
      <c r="BB66" s="351">
        <f t="shared" si="138"/>
        <v>0</v>
      </c>
      <c r="BC66" s="351">
        <f t="shared" si="138"/>
        <v>0</v>
      </c>
      <c r="BD66" s="351">
        <f t="shared" si="138"/>
        <v>0</v>
      </c>
      <c r="BE66" s="351">
        <f t="shared" si="138"/>
        <v>0</v>
      </c>
      <c r="BF66" s="351">
        <f t="shared" si="138"/>
        <v>0</v>
      </c>
      <c r="BG66" s="351">
        <f t="shared" si="138"/>
        <v>0</v>
      </c>
      <c r="BH66" s="351">
        <f t="shared" si="138"/>
        <v>0</v>
      </c>
      <c r="BI66" s="351">
        <f t="shared" si="138"/>
        <v>0</v>
      </c>
      <c r="BJ66" s="351">
        <f t="shared" si="138"/>
        <v>0</v>
      </c>
      <c r="BK66" s="351">
        <f t="shared" si="138"/>
        <v>0</v>
      </c>
      <c r="BL66" s="351">
        <f t="shared" si="139"/>
        <v>0</v>
      </c>
      <c r="BM66" s="351">
        <f t="shared" si="139"/>
        <v>0</v>
      </c>
      <c r="BN66" s="351">
        <f t="shared" si="139"/>
        <v>0</v>
      </c>
      <c r="BO66" s="351">
        <f t="shared" si="139"/>
        <v>0</v>
      </c>
      <c r="BP66" s="351">
        <f t="shared" si="139"/>
        <v>0</v>
      </c>
      <c r="BQ66" s="351">
        <f t="shared" si="139"/>
        <v>0</v>
      </c>
      <c r="BR66" s="351">
        <f t="shared" si="139"/>
        <v>0</v>
      </c>
      <c r="BS66" s="351">
        <f t="shared" si="139"/>
        <v>0</v>
      </c>
      <c r="BT66" s="351">
        <f t="shared" si="139"/>
        <v>0</v>
      </c>
      <c r="BU66" s="351">
        <f t="shared" si="139"/>
        <v>0</v>
      </c>
      <c r="BV66" s="351">
        <f t="shared" si="139"/>
        <v>0</v>
      </c>
      <c r="BW66" s="351">
        <f t="shared" si="139"/>
        <v>0</v>
      </c>
    </row>
    <row r="67" spans="1:75" x14ac:dyDescent="0.3">
      <c r="A67" s="298">
        <f t="shared" si="125"/>
        <v>30</v>
      </c>
      <c r="B67" s="350">
        <f t="shared" si="117"/>
        <v>118750</v>
      </c>
      <c r="C67" s="351"/>
      <c r="D67" s="351">
        <f t="shared" si="133"/>
        <v>0</v>
      </c>
      <c r="E67" s="351">
        <f t="shared" si="133"/>
        <v>0</v>
      </c>
      <c r="F67" s="351">
        <f t="shared" si="133"/>
        <v>0</v>
      </c>
      <c r="G67" s="351">
        <f t="shared" si="133"/>
        <v>0</v>
      </c>
      <c r="H67" s="351">
        <f t="shared" si="133"/>
        <v>0</v>
      </c>
      <c r="I67" s="351">
        <f t="shared" si="133"/>
        <v>0</v>
      </c>
      <c r="J67" s="351">
        <f t="shared" si="133"/>
        <v>0</v>
      </c>
      <c r="K67" s="351">
        <f t="shared" si="133"/>
        <v>0</v>
      </c>
      <c r="L67" s="351">
        <f t="shared" si="133"/>
        <v>0</v>
      </c>
      <c r="M67" s="351">
        <f t="shared" si="133"/>
        <v>0</v>
      </c>
      <c r="N67" s="351">
        <f t="shared" si="134"/>
        <v>0</v>
      </c>
      <c r="O67" s="351">
        <f t="shared" si="134"/>
        <v>0</v>
      </c>
      <c r="P67" s="351">
        <f t="shared" si="134"/>
        <v>0</v>
      </c>
      <c r="Q67" s="351">
        <f t="shared" si="134"/>
        <v>0</v>
      </c>
      <c r="R67" s="351">
        <f t="shared" si="134"/>
        <v>0</v>
      </c>
      <c r="S67" s="351">
        <f t="shared" si="134"/>
        <v>0</v>
      </c>
      <c r="T67" s="351">
        <f t="shared" si="134"/>
        <v>0</v>
      </c>
      <c r="U67" s="351">
        <f t="shared" si="134"/>
        <v>0</v>
      </c>
      <c r="V67" s="351">
        <f t="shared" si="134"/>
        <v>0</v>
      </c>
      <c r="W67" s="351">
        <f t="shared" si="134"/>
        <v>0</v>
      </c>
      <c r="X67" s="351">
        <f t="shared" si="135"/>
        <v>0</v>
      </c>
      <c r="Y67" s="351">
        <f t="shared" si="135"/>
        <v>0</v>
      </c>
      <c r="Z67" s="351">
        <f t="shared" si="135"/>
        <v>0</v>
      </c>
      <c r="AA67" s="351">
        <f t="shared" si="135"/>
        <v>0</v>
      </c>
      <c r="AB67" s="351">
        <f t="shared" si="135"/>
        <v>0</v>
      </c>
      <c r="AC67" s="351">
        <f t="shared" si="135"/>
        <v>0</v>
      </c>
      <c r="AD67" s="351">
        <f t="shared" si="135"/>
        <v>0</v>
      </c>
      <c r="AE67" s="351">
        <f t="shared" si="135"/>
        <v>0</v>
      </c>
      <c r="AF67" s="351">
        <f t="shared" si="135"/>
        <v>0</v>
      </c>
      <c r="AG67" s="351">
        <f t="shared" si="135"/>
        <v>9895.8333333333339</v>
      </c>
      <c r="AH67" s="351">
        <f t="shared" si="136"/>
        <v>9895.8333333333339</v>
      </c>
      <c r="AI67" s="351">
        <f t="shared" si="136"/>
        <v>9895.8333333333339</v>
      </c>
      <c r="AJ67" s="351">
        <f t="shared" si="136"/>
        <v>9895.8333333333339</v>
      </c>
      <c r="AK67" s="351">
        <f t="shared" si="136"/>
        <v>9895.8333333333339</v>
      </c>
      <c r="AL67" s="351">
        <f t="shared" si="136"/>
        <v>9895.8333333333339</v>
      </c>
      <c r="AM67" s="351">
        <f t="shared" si="136"/>
        <v>9895.8333333333339</v>
      </c>
      <c r="AN67" s="351">
        <f t="shared" si="136"/>
        <v>9895.8333333333339</v>
      </c>
      <c r="AO67" s="351">
        <f t="shared" si="136"/>
        <v>9895.8333333333339</v>
      </c>
      <c r="AP67" s="351">
        <f t="shared" si="136"/>
        <v>9895.8333333333339</v>
      </c>
      <c r="AQ67" s="351">
        <f t="shared" si="136"/>
        <v>9895.8333333333339</v>
      </c>
      <c r="AR67" s="351">
        <f t="shared" si="137"/>
        <v>9895.8333333333339</v>
      </c>
      <c r="AS67" s="351">
        <f t="shared" si="137"/>
        <v>0</v>
      </c>
      <c r="AT67" s="351">
        <f t="shared" si="137"/>
        <v>0</v>
      </c>
      <c r="AU67" s="351">
        <f t="shared" si="137"/>
        <v>0</v>
      </c>
      <c r="AV67" s="351">
        <f t="shared" si="137"/>
        <v>0</v>
      </c>
      <c r="AW67" s="351">
        <f t="shared" si="137"/>
        <v>0</v>
      </c>
      <c r="AX67" s="351">
        <f t="shared" si="137"/>
        <v>0</v>
      </c>
      <c r="AY67" s="351">
        <f t="shared" si="137"/>
        <v>0</v>
      </c>
      <c r="AZ67" s="351">
        <f t="shared" si="137"/>
        <v>0</v>
      </c>
      <c r="BA67" s="351">
        <f t="shared" si="137"/>
        <v>0</v>
      </c>
      <c r="BB67" s="351">
        <f t="shared" si="138"/>
        <v>0</v>
      </c>
      <c r="BC67" s="351">
        <f t="shared" si="138"/>
        <v>0</v>
      </c>
      <c r="BD67" s="351">
        <f t="shared" si="138"/>
        <v>0</v>
      </c>
      <c r="BE67" s="351">
        <f t="shared" si="138"/>
        <v>0</v>
      </c>
      <c r="BF67" s="351">
        <f t="shared" si="138"/>
        <v>0</v>
      </c>
      <c r="BG67" s="351">
        <f t="shared" si="138"/>
        <v>0</v>
      </c>
      <c r="BH67" s="351">
        <f t="shared" si="138"/>
        <v>0</v>
      </c>
      <c r="BI67" s="351">
        <f t="shared" si="138"/>
        <v>0</v>
      </c>
      <c r="BJ67" s="351">
        <f t="shared" si="138"/>
        <v>0</v>
      </c>
      <c r="BK67" s="351">
        <f t="shared" si="138"/>
        <v>0</v>
      </c>
      <c r="BL67" s="351">
        <f t="shared" si="139"/>
        <v>0</v>
      </c>
      <c r="BM67" s="351">
        <f t="shared" si="139"/>
        <v>0</v>
      </c>
      <c r="BN67" s="351">
        <f t="shared" si="139"/>
        <v>0</v>
      </c>
      <c r="BO67" s="351">
        <f t="shared" si="139"/>
        <v>0</v>
      </c>
      <c r="BP67" s="351">
        <f t="shared" si="139"/>
        <v>0</v>
      </c>
      <c r="BQ67" s="351">
        <f t="shared" si="139"/>
        <v>0</v>
      </c>
      <c r="BR67" s="351">
        <f t="shared" si="139"/>
        <v>0</v>
      </c>
      <c r="BS67" s="351">
        <f t="shared" si="139"/>
        <v>0</v>
      </c>
      <c r="BT67" s="351">
        <f t="shared" si="139"/>
        <v>0</v>
      </c>
      <c r="BU67" s="351">
        <f t="shared" si="139"/>
        <v>0</v>
      </c>
      <c r="BV67" s="351">
        <f t="shared" si="139"/>
        <v>0</v>
      </c>
      <c r="BW67" s="351">
        <f t="shared" si="139"/>
        <v>0</v>
      </c>
    </row>
    <row r="68" spans="1:75" x14ac:dyDescent="0.3">
      <c r="A68" s="298">
        <f t="shared" si="125"/>
        <v>31</v>
      </c>
      <c r="B68" s="350">
        <f t="shared" si="117"/>
        <v>118750</v>
      </c>
      <c r="C68" s="351"/>
      <c r="D68" s="351">
        <f t="shared" ref="D68:M77" si="140">IF(AND(D$36-$A68&gt;=0,D$36-$A68&lt;$C$34),$B68/$C$34,0)</f>
        <v>0</v>
      </c>
      <c r="E68" s="351">
        <f t="shared" si="140"/>
        <v>0</v>
      </c>
      <c r="F68" s="351">
        <f t="shared" si="140"/>
        <v>0</v>
      </c>
      <c r="G68" s="351">
        <f t="shared" si="140"/>
        <v>0</v>
      </c>
      <c r="H68" s="351">
        <f t="shared" si="140"/>
        <v>0</v>
      </c>
      <c r="I68" s="351">
        <f t="shared" si="140"/>
        <v>0</v>
      </c>
      <c r="J68" s="351">
        <f t="shared" si="140"/>
        <v>0</v>
      </c>
      <c r="K68" s="351">
        <f t="shared" si="140"/>
        <v>0</v>
      </c>
      <c r="L68" s="351">
        <f t="shared" si="140"/>
        <v>0</v>
      </c>
      <c r="M68" s="351">
        <f t="shared" si="140"/>
        <v>0</v>
      </c>
      <c r="N68" s="351">
        <f t="shared" ref="N68:W77" si="141">IF(AND(N$36-$A68&gt;=0,N$36-$A68&lt;$C$34),$B68/$C$34,0)</f>
        <v>0</v>
      </c>
      <c r="O68" s="351">
        <f t="shared" si="141"/>
        <v>0</v>
      </c>
      <c r="P68" s="351">
        <f t="shared" si="141"/>
        <v>0</v>
      </c>
      <c r="Q68" s="351">
        <f t="shared" si="141"/>
        <v>0</v>
      </c>
      <c r="R68" s="351">
        <f t="shared" si="141"/>
        <v>0</v>
      </c>
      <c r="S68" s="351">
        <f t="shared" si="141"/>
        <v>0</v>
      </c>
      <c r="T68" s="351">
        <f t="shared" si="141"/>
        <v>0</v>
      </c>
      <c r="U68" s="351">
        <f t="shared" si="141"/>
        <v>0</v>
      </c>
      <c r="V68" s="351">
        <f t="shared" si="141"/>
        <v>0</v>
      </c>
      <c r="W68" s="351">
        <f t="shared" si="141"/>
        <v>0</v>
      </c>
      <c r="X68" s="351">
        <f t="shared" ref="X68:AG77" si="142">IF(AND(X$36-$A68&gt;=0,X$36-$A68&lt;$C$34),$B68/$C$34,0)</f>
        <v>0</v>
      </c>
      <c r="Y68" s="351">
        <f t="shared" si="142"/>
        <v>0</v>
      </c>
      <c r="Z68" s="351">
        <f t="shared" si="142"/>
        <v>0</v>
      </c>
      <c r="AA68" s="351">
        <f t="shared" si="142"/>
        <v>0</v>
      </c>
      <c r="AB68" s="351">
        <f t="shared" si="142"/>
        <v>0</v>
      </c>
      <c r="AC68" s="351">
        <f t="shared" si="142"/>
        <v>0</v>
      </c>
      <c r="AD68" s="351">
        <f t="shared" si="142"/>
        <v>0</v>
      </c>
      <c r="AE68" s="351">
        <f t="shared" si="142"/>
        <v>0</v>
      </c>
      <c r="AF68" s="351">
        <f t="shared" si="142"/>
        <v>0</v>
      </c>
      <c r="AG68" s="351">
        <f t="shared" si="142"/>
        <v>0</v>
      </c>
      <c r="AH68" s="351">
        <f t="shared" ref="AH68:AQ77" si="143">IF(AND(AH$36-$A68&gt;=0,AH$36-$A68&lt;$C$34),$B68/$C$34,0)</f>
        <v>9895.8333333333339</v>
      </c>
      <c r="AI68" s="351">
        <f t="shared" si="143"/>
        <v>9895.8333333333339</v>
      </c>
      <c r="AJ68" s="351">
        <f t="shared" si="143"/>
        <v>9895.8333333333339</v>
      </c>
      <c r="AK68" s="351">
        <f t="shared" si="143"/>
        <v>9895.8333333333339</v>
      </c>
      <c r="AL68" s="351">
        <f t="shared" si="143"/>
        <v>9895.8333333333339</v>
      </c>
      <c r="AM68" s="351">
        <f t="shared" si="143"/>
        <v>9895.8333333333339</v>
      </c>
      <c r="AN68" s="351">
        <f t="shared" si="143"/>
        <v>9895.8333333333339</v>
      </c>
      <c r="AO68" s="351">
        <f t="shared" si="143"/>
        <v>9895.8333333333339</v>
      </c>
      <c r="AP68" s="351">
        <f t="shared" si="143"/>
        <v>9895.8333333333339</v>
      </c>
      <c r="AQ68" s="351">
        <f t="shared" si="143"/>
        <v>9895.8333333333339</v>
      </c>
      <c r="AR68" s="351">
        <f t="shared" ref="AR68:BA77" si="144">IF(AND(AR$36-$A68&gt;=0,AR$36-$A68&lt;$C$34),$B68/$C$34,0)</f>
        <v>9895.8333333333339</v>
      </c>
      <c r="AS68" s="351">
        <f t="shared" si="144"/>
        <v>9895.8333333333339</v>
      </c>
      <c r="AT68" s="351">
        <f t="shared" si="144"/>
        <v>0</v>
      </c>
      <c r="AU68" s="351">
        <f t="shared" si="144"/>
        <v>0</v>
      </c>
      <c r="AV68" s="351">
        <f t="shared" si="144"/>
        <v>0</v>
      </c>
      <c r="AW68" s="351">
        <f t="shared" si="144"/>
        <v>0</v>
      </c>
      <c r="AX68" s="351">
        <f t="shared" si="144"/>
        <v>0</v>
      </c>
      <c r="AY68" s="351">
        <f t="shared" si="144"/>
        <v>0</v>
      </c>
      <c r="AZ68" s="351">
        <f t="shared" si="144"/>
        <v>0</v>
      </c>
      <c r="BA68" s="351">
        <f t="shared" si="144"/>
        <v>0</v>
      </c>
      <c r="BB68" s="351">
        <f t="shared" ref="BB68:BK77" si="145">IF(AND(BB$36-$A68&gt;=0,BB$36-$A68&lt;$C$34),$B68/$C$34,0)</f>
        <v>0</v>
      </c>
      <c r="BC68" s="351">
        <f t="shared" si="145"/>
        <v>0</v>
      </c>
      <c r="BD68" s="351">
        <f t="shared" si="145"/>
        <v>0</v>
      </c>
      <c r="BE68" s="351">
        <f t="shared" si="145"/>
        <v>0</v>
      </c>
      <c r="BF68" s="351">
        <f t="shared" si="145"/>
        <v>0</v>
      </c>
      <c r="BG68" s="351">
        <f t="shared" si="145"/>
        <v>0</v>
      </c>
      <c r="BH68" s="351">
        <f t="shared" si="145"/>
        <v>0</v>
      </c>
      <c r="BI68" s="351">
        <f t="shared" si="145"/>
        <v>0</v>
      </c>
      <c r="BJ68" s="351">
        <f t="shared" si="145"/>
        <v>0</v>
      </c>
      <c r="BK68" s="351">
        <f t="shared" si="145"/>
        <v>0</v>
      </c>
      <c r="BL68" s="351">
        <f t="shared" ref="BL68:BW77" si="146">IF(AND(BL$36-$A68&gt;=0,BL$36-$A68&lt;$C$34),$B68/$C$34,0)</f>
        <v>0</v>
      </c>
      <c r="BM68" s="351">
        <f t="shared" si="146"/>
        <v>0</v>
      </c>
      <c r="BN68" s="351">
        <f t="shared" si="146"/>
        <v>0</v>
      </c>
      <c r="BO68" s="351">
        <f t="shared" si="146"/>
        <v>0</v>
      </c>
      <c r="BP68" s="351">
        <f t="shared" si="146"/>
        <v>0</v>
      </c>
      <c r="BQ68" s="351">
        <f t="shared" si="146"/>
        <v>0</v>
      </c>
      <c r="BR68" s="351">
        <f t="shared" si="146"/>
        <v>0</v>
      </c>
      <c r="BS68" s="351">
        <f t="shared" si="146"/>
        <v>0</v>
      </c>
      <c r="BT68" s="351">
        <f t="shared" si="146"/>
        <v>0</v>
      </c>
      <c r="BU68" s="351">
        <f t="shared" si="146"/>
        <v>0</v>
      </c>
      <c r="BV68" s="351">
        <f t="shared" si="146"/>
        <v>0</v>
      </c>
      <c r="BW68" s="351">
        <f t="shared" si="146"/>
        <v>0</v>
      </c>
    </row>
    <row r="69" spans="1:75" x14ac:dyDescent="0.3">
      <c r="A69" s="298">
        <f t="shared" si="125"/>
        <v>32</v>
      </c>
      <c r="B69" s="350">
        <f t="shared" si="117"/>
        <v>252343.75</v>
      </c>
      <c r="C69" s="351"/>
      <c r="D69" s="351">
        <f t="shared" si="140"/>
        <v>0</v>
      </c>
      <c r="E69" s="351">
        <f t="shared" si="140"/>
        <v>0</v>
      </c>
      <c r="F69" s="351">
        <f t="shared" si="140"/>
        <v>0</v>
      </c>
      <c r="G69" s="351">
        <f t="shared" si="140"/>
        <v>0</v>
      </c>
      <c r="H69" s="351">
        <f t="shared" si="140"/>
        <v>0</v>
      </c>
      <c r="I69" s="351">
        <f t="shared" si="140"/>
        <v>0</v>
      </c>
      <c r="J69" s="351">
        <f t="shared" si="140"/>
        <v>0</v>
      </c>
      <c r="K69" s="351">
        <f t="shared" si="140"/>
        <v>0</v>
      </c>
      <c r="L69" s="351">
        <f t="shared" si="140"/>
        <v>0</v>
      </c>
      <c r="M69" s="351">
        <f t="shared" si="140"/>
        <v>0</v>
      </c>
      <c r="N69" s="351">
        <f t="shared" si="141"/>
        <v>0</v>
      </c>
      <c r="O69" s="351">
        <f t="shared" si="141"/>
        <v>0</v>
      </c>
      <c r="P69" s="351">
        <f t="shared" si="141"/>
        <v>0</v>
      </c>
      <c r="Q69" s="351">
        <f t="shared" si="141"/>
        <v>0</v>
      </c>
      <c r="R69" s="351">
        <f t="shared" si="141"/>
        <v>0</v>
      </c>
      <c r="S69" s="351">
        <f t="shared" si="141"/>
        <v>0</v>
      </c>
      <c r="T69" s="351">
        <f t="shared" si="141"/>
        <v>0</v>
      </c>
      <c r="U69" s="351">
        <f t="shared" si="141"/>
        <v>0</v>
      </c>
      <c r="V69" s="351">
        <f t="shared" si="141"/>
        <v>0</v>
      </c>
      <c r="W69" s="351">
        <f t="shared" si="141"/>
        <v>0</v>
      </c>
      <c r="X69" s="351">
        <f t="shared" si="142"/>
        <v>0</v>
      </c>
      <c r="Y69" s="351">
        <f t="shared" si="142"/>
        <v>0</v>
      </c>
      <c r="Z69" s="351">
        <f t="shared" si="142"/>
        <v>0</v>
      </c>
      <c r="AA69" s="351">
        <f t="shared" si="142"/>
        <v>0</v>
      </c>
      <c r="AB69" s="351">
        <f t="shared" si="142"/>
        <v>0</v>
      </c>
      <c r="AC69" s="351">
        <f t="shared" si="142"/>
        <v>0</v>
      </c>
      <c r="AD69" s="351">
        <f t="shared" si="142"/>
        <v>0</v>
      </c>
      <c r="AE69" s="351">
        <f t="shared" si="142"/>
        <v>0</v>
      </c>
      <c r="AF69" s="351">
        <f t="shared" si="142"/>
        <v>0</v>
      </c>
      <c r="AG69" s="351">
        <f t="shared" si="142"/>
        <v>0</v>
      </c>
      <c r="AH69" s="351">
        <f t="shared" si="143"/>
        <v>0</v>
      </c>
      <c r="AI69" s="351">
        <f t="shared" si="143"/>
        <v>21028.645833333332</v>
      </c>
      <c r="AJ69" s="351">
        <f t="shared" si="143"/>
        <v>21028.645833333332</v>
      </c>
      <c r="AK69" s="351">
        <f t="shared" si="143"/>
        <v>21028.645833333332</v>
      </c>
      <c r="AL69" s="351">
        <f t="shared" si="143"/>
        <v>21028.645833333332</v>
      </c>
      <c r="AM69" s="351">
        <f t="shared" si="143"/>
        <v>21028.645833333332</v>
      </c>
      <c r="AN69" s="351">
        <f t="shared" si="143"/>
        <v>21028.645833333332</v>
      </c>
      <c r="AO69" s="351">
        <f t="shared" si="143"/>
        <v>21028.645833333332</v>
      </c>
      <c r="AP69" s="351">
        <f t="shared" si="143"/>
        <v>21028.645833333332</v>
      </c>
      <c r="AQ69" s="351">
        <f t="shared" si="143"/>
        <v>21028.645833333332</v>
      </c>
      <c r="AR69" s="351">
        <f t="shared" si="144"/>
        <v>21028.645833333332</v>
      </c>
      <c r="AS69" s="351">
        <f t="shared" si="144"/>
        <v>21028.645833333332</v>
      </c>
      <c r="AT69" s="351">
        <f t="shared" si="144"/>
        <v>21028.645833333332</v>
      </c>
      <c r="AU69" s="351">
        <f t="shared" si="144"/>
        <v>0</v>
      </c>
      <c r="AV69" s="351">
        <f t="shared" si="144"/>
        <v>0</v>
      </c>
      <c r="AW69" s="351">
        <f t="shared" si="144"/>
        <v>0</v>
      </c>
      <c r="AX69" s="351">
        <f t="shared" si="144"/>
        <v>0</v>
      </c>
      <c r="AY69" s="351">
        <f t="shared" si="144"/>
        <v>0</v>
      </c>
      <c r="AZ69" s="351">
        <f t="shared" si="144"/>
        <v>0</v>
      </c>
      <c r="BA69" s="351">
        <f t="shared" si="144"/>
        <v>0</v>
      </c>
      <c r="BB69" s="351">
        <f t="shared" si="145"/>
        <v>0</v>
      </c>
      <c r="BC69" s="351">
        <f t="shared" si="145"/>
        <v>0</v>
      </c>
      <c r="BD69" s="351">
        <f t="shared" si="145"/>
        <v>0</v>
      </c>
      <c r="BE69" s="351">
        <f t="shared" si="145"/>
        <v>0</v>
      </c>
      <c r="BF69" s="351">
        <f t="shared" si="145"/>
        <v>0</v>
      </c>
      <c r="BG69" s="351">
        <f t="shared" si="145"/>
        <v>0</v>
      </c>
      <c r="BH69" s="351">
        <f t="shared" si="145"/>
        <v>0</v>
      </c>
      <c r="BI69" s="351">
        <f t="shared" si="145"/>
        <v>0</v>
      </c>
      <c r="BJ69" s="351">
        <f t="shared" si="145"/>
        <v>0</v>
      </c>
      <c r="BK69" s="351">
        <f t="shared" si="145"/>
        <v>0</v>
      </c>
      <c r="BL69" s="351">
        <f t="shared" si="146"/>
        <v>0</v>
      </c>
      <c r="BM69" s="351">
        <f t="shared" si="146"/>
        <v>0</v>
      </c>
      <c r="BN69" s="351">
        <f t="shared" si="146"/>
        <v>0</v>
      </c>
      <c r="BO69" s="351">
        <f t="shared" si="146"/>
        <v>0</v>
      </c>
      <c r="BP69" s="351">
        <f t="shared" si="146"/>
        <v>0</v>
      </c>
      <c r="BQ69" s="351">
        <f t="shared" si="146"/>
        <v>0</v>
      </c>
      <c r="BR69" s="351">
        <f t="shared" si="146"/>
        <v>0</v>
      </c>
      <c r="BS69" s="351">
        <f t="shared" si="146"/>
        <v>0</v>
      </c>
      <c r="BT69" s="351">
        <f t="shared" si="146"/>
        <v>0</v>
      </c>
      <c r="BU69" s="351">
        <f t="shared" si="146"/>
        <v>0</v>
      </c>
      <c r="BV69" s="351">
        <f t="shared" si="146"/>
        <v>0</v>
      </c>
      <c r="BW69" s="351">
        <f t="shared" si="146"/>
        <v>0</v>
      </c>
    </row>
    <row r="70" spans="1:75" x14ac:dyDescent="0.3">
      <c r="A70" s="298">
        <f t="shared" si="125"/>
        <v>33</v>
      </c>
      <c r="B70" s="350">
        <f t="shared" ref="B70:B101" si="147">+HLOOKUP(A70,$C$36:$BX$37,2)</f>
        <v>267187.5</v>
      </c>
      <c r="C70" s="351"/>
      <c r="D70" s="351">
        <f t="shared" si="140"/>
        <v>0</v>
      </c>
      <c r="E70" s="351">
        <f t="shared" si="140"/>
        <v>0</v>
      </c>
      <c r="F70" s="351">
        <f t="shared" si="140"/>
        <v>0</v>
      </c>
      <c r="G70" s="351">
        <f t="shared" si="140"/>
        <v>0</v>
      </c>
      <c r="H70" s="351">
        <f t="shared" si="140"/>
        <v>0</v>
      </c>
      <c r="I70" s="351">
        <f t="shared" si="140"/>
        <v>0</v>
      </c>
      <c r="J70" s="351">
        <f t="shared" si="140"/>
        <v>0</v>
      </c>
      <c r="K70" s="351">
        <f t="shared" si="140"/>
        <v>0</v>
      </c>
      <c r="L70" s="351">
        <f t="shared" si="140"/>
        <v>0</v>
      </c>
      <c r="M70" s="351">
        <f t="shared" si="140"/>
        <v>0</v>
      </c>
      <c r="N70" s="351">
        <f t="shared" si="141"/>
        <v>0</v>
      </c>
      <c r="O70" s="351">
        <f t="shared" si="141"/>
        <v>0</v>
      </c>
      <c r="P70" s="351">
        <f t="shared" si="141"/>
        <v>0</v>
      </c>
      <c r="Q70" s="351">
        <f t="shared" si="141"/>
        <v>0</v>
      </c>
      <c r="R70" s="351">
        <f t="shared" si="141"/>
        <v>0</v>
      </c>
      <c r="S70" s="351">
        <f t="shared" si="141"/>
        <v>0</v>
      </c>
      <c r="T70" s="351">
        <f t="shared" si="141"/>
        <v>0</v>
      </c>
      <c r="U70" s="351">
        <f t="shared" si="141"/>
        <v>0</v>
      </c>
      <c r="V70" s="351">
        <f t="shared" si="141"/>
        <v>0</v>
      </c>
      <c r="W70" s="351">
        <f t="shared" si="141"/>
        <v>0</v>
      </c>
      <c r="X70" s="351">
        <f t="shared" si="142"/>
        <v>0</v>
      </c>
      <c r="Y70" s="351">
        <f t="shared" si="142"/>
        <v>0</v>
      </c>
      <c r="Z70" s="351">
        <f t="shared" si="142"/>
        <v>0</v>
      </c>
      <c r="AA70" s="351">
        <f t="shared" si="142"/>
        <v>0</v>
      </c>
      <c r="AB70" s="351">
        <f t="shared" si="142"/>
        <v>0</v>
      </c>
      <c r="AC70" s="351">
        <f t="shared" si="142"/>
        <v>0</v>
      </c>
      <c r="AD70" s="351">
        <f t="shared" si="142"/>
        <v>0</v>
      </c>
      <c r="AE70" s="351">
        <f t="shared" si="142"/>
        <v>0</v>
      </c>
      <c r="AF70" s="351">
        <f t="shared" si="142"/>
        <v>0</v>
      </c>
      <c r="AG70" s="351">
        <f t="shared" si="142"/>
        <v>0</v>
      </c>
      <c r="AH70" s="351">
        <f t="shared" si="143"/>
        <v>0</v>
      </c>
      <c r="AI70" s="351">
        <f t="shared" si="143"/>
        <v>0</v>
      </c>
      <c r="AJ70" s="351">
        <f t="shared" si="143"/>
        <v>22265.625</v>
      </c>
      <c r="AK70" s="351">
        <f t="shared" si="143"/>
        <v>22265.625</v>
      </c>
      <c r="AL70" s="351">
        <f t="shared" si="143"/>
        <v>22265.625</v>
      </c>
      <c r="AM70" s="351">
        <f t="shared" si="143"/>
        <v>22265.625</v>
      </c>
      <c r="AN70" s="351">
        <f t="shared" si="143"/>
        <v>22265.625</v>
      </c>
      <c r="AO70" s="351">
        <f t="shared" si="143"/>
        <v>22265.625</v>
      </c>
      <c r="AP70" s="351">
        <f t="shared" si="143"/>
        <v>22265.625</v>
      </c>
      <c r="AQ70" s="351">
        <f t="shared" si="143"/>
        <v>22265.625</v>
      </c>
      <c r="AR70" s="351">
        <f t="shared" si="144"/>
        <v>22265.625</v>
      </c>
      <c r="AS70" s="351">
        <f t="shared" si="144"/>
        <v>22265.625</v>
      </c>
      <c r="AT70" s="351">
        <f t="shared" si="144"/>
        <v>22265.625</v>
      </c>
      <c r="AU70" s="351">
        <f t="shared" si="144"/>
        <v>22265.625</v>
      </c>
      <c r="AV70" s="351">
        <f t="shared" si="144"/>
        <v>0</v>
      </c>
      <c r="AW70" s="351">
        <f t="shared" si="144"/>
        <v>0</v>
      </c>
      <c r="AX70" s="351">
        <f t="shared" si="144"/>
        <v>0</v>
      </c>
      <c r="AY70" s="351">
        <f t="shared" si="144"/>
        <v>0</v>
      </c>
      <c r="AZ70" s="351">
        <f t="shared" si="144"/>
        <v>0</v>
      </c>
      <c r="BA70" s="351">
        <f t="shared" si="144"/>
        <v>0</v>
      </c>
      <c r="BB70" s="351">
        <f t="shared" si="145"/>
        <v>0</v>
      </c>
      <c r="BC70" s="351">
        <f t="shared" si="145"/>
        <v>0</v>
      </c>
      <c r="BD70" s="351">
        <f t="shared" si="145"/>
        <v>0</v>
      </c>
      <c r="BE70" s="351">
        <f t="shared" si="145"/>
        <v>0</v>
      </c>
      <c r="BF70" s="351">
        <f t="shared" si="145"/>
        <v>0</v>
      </c>
      <c r="BG70" s="351">
        <f t="shared" si="145"/>
        <v>0</v>
      </c>
      <c r="BH70" s="351">
        <f t="shared" si="145"/>
        <v>0</v>
      </c>
      <c r="BI70" s="351">
        <f t="shared" si="145"/>
        <v>0</v>
      </c>
      <c r="BJ70" s="351">
        <f t="shared" si="145"/>
        <v>0</v>
      </c>
      <c r="BK70" s="351">
        <f t="shared" si="145"/>
        <v>0</v>
      </c>
      <c r="BL70" s="351">
        <f t="shared" si="146"/>
        <v>0</v>
      </c>
      <c r="BM70" s="351">
        <f t="shared" si="146"/>
        <v>0</v>
      </c>
      <c r="BN70" s="351">
        <f t="shared" si="146"/>
        <v>0</v>
      </c>
      <c r="BO70" s="351">
        <f t="shared" si="146"/>
        <v>0</v>
      </c>
      <c r="BP70" s="351">
        <f t="shared" si="146"/>
        <v>0</v>
      </c>
      <c r="BQ70" s="351">
        <f t="shared" si="146"/>
        <v>0</v>
      </c>
      <c r="BR70" s="351">
        <f t="shared" si="146"/>
        <v>0</v>
      </c>
      <c r="BS70" s="351">
        <f t="shared" si="146"/>
        <v>0</v>
      </c>
      <c r="BT70" s="351">
        <f t="shared" si="146"/>
        <v>0</v>
      </c>
      <c r="BU70" s="351">
        <f t="shared" si="146"/>
        <v>0</v>
      </c>
      <c r="BV70" s="351">
        <f t="shared" si="146"/>
        <v>0</v>
      </c>
      <c r="BW70" s="351">
        <f t="shared" si="146"/>
        <v>0</v>
      </c>
    </row>
    <row r="71" spans="1:75" x14ac:dyDescent="0.3">
      <c r="A71" s="298">
        <f t="shared" si="125"/>
        <v>34</v>
      </c>
      <c r="B71" s="350">
        <f t="shared" si="147"/>
        <v>276093.75</v>
      </c>
      <c r="C71" s="351"/>
      <c r="D71" s="351">
        <f t="shared" si="140"/>
        <v>0</v>
      </c>
      <c r="E71" s="351">
        <f t="shared" si="140"/>
        <v>0</v>
      </c>
      <c r="F71" s="351">
        <f t="shared" si="140"/>
        <v>0</v>
      </c>
      <c r="G71" s="351">
        <f t="shared" si="140"/>
        <v>0</v>
      </c>
      <c r="H71" s="351">
        <f t="shared" si="140"/>
        <v>0</v>
      </c>
      <c r="I71" s="351">
        <f t="shared" si="140"/>
        <v>0</v>
      </c>
      <c r="J71" s="351">
        <f t="shared" si="140"/>
        <v>0</v>
      </c>
      <c r="K71" s="351">
        <f t="shared" si="140"/>
        <v>0</v>
      </c>
      <c r="L71" s="351">
        <f t="shared" si="140"/>
        <v>0</v>
      </c>
      <c r="M71" s="351">
        <f t="shared" si="140"/>
        <v>0</v>
      </c>
      <c r="N71" s="351">
        <f t="shared" si="141"/>
        <v>0</v>
      </c>
      <c r="O71" s="351">
        <f t="shared" si="141"/>
        <v>0</v>
      </c>
      <c r="P71" s="351">
        <f t="shared" si="141"/>
        <v>0</v>
      </c>
      <c r="Q71" s="351">
        <f t="shared" si="141"/>
        <v>0</v>
      </c>
      <c r="R71" s="351">
        <f t="shared" si="141"/>
        <v>0</v>
      </c>
      <c r="S71" s="351">
        <f t="shared" si="141"/>
        <v>0</v>
      </c>
      <c r="T71" s="351">
        <f t="shared" si="141"/>
        <v>0</v>
      </c>
      <c r="U71" s="351">
        <f t="shared" si="141"/>
        <v>0</v>
      </c>
      <c r="V71" s="351">
        <f t="shared" si="141"/>
        <v>0</v>
      </c>
      <c r="W71" s="351">
        <f t="shared" si="141"/>
        <v>0</v>
      </c>
      <c r="X71" s="351">
        <f t="shared" si="142"/>
        <v>0</v>
      </c>
      <c r="Y71" s="351">
        <f t="shared" si="142"/>
        <v>0</v>
      </c>
      <c r="Z71" s="351">
        <f t="shared" si="142"/>
        <v>0</v>
      </c>
      <c r="AA71" s="351">
        <f t="shared" si="142"/>
        <v>0</v>
      </c>
      <c r="AB71" s="351">
        <f t="shared" si="142"/>
        <v>0</v>
      </c>
      <c r="AC71" s="351">
        <f t="shared" si="142"/>
        <v>0</v>
      </c>
      <c r="AD71" s="351">
        <f t="shared" si="142"/>
        <v>0</v>
      </c>
      <c r="AE71" s="351">
        <f t="shared" si="142"/>
        <v>0</v>
      </c>
      <c r="AF71" s="351">
        <f t="shared" si="142"/>
        <v>0</v>
      </c>
      <c r="AG71" s="351">
        <f t="shared" si="142"/>
        <v>0</v>
      </c>
      <c r="AH71" s="351">
        <f t="shared" si="143"/>
        <v>0</v>
      </c>
      <c r="AI71" s="351">
        <f t="shared" si="143"/>
        <v>0</v>
      </c>
      <c r="AJ71" s="351">
        <f t="shared" si="143"/>
        <v>0</v>
      </c>
      <c r="AK71" s="351">
        <f t="shared" si="143"/>
        <v>23007.8125</v>
      </c>
      <c r="AL71" s="351">
        <f t="shared" si="143"/>
        <v>23007.8125</v>
      </c>
      <c r="AM71" s="351">
        <f t="shared" si="143"/>
        <v>23007.8125</v>
      </c>
      <c r="AN71" s="351">
        <f t="shared" si="143"/>
        <v>23007.8125</v>
      </c>
      <c r="AO71" s="351">
        <f t="shared" si="143"/>
        <v>23007.8125</v>
      </c>
      <c r="AP71" s="351">
        <f t="shared" si="143"/>
        <v>23007.8125</v>
      </c>
      <c r="AQ71" s="351">
        <f t="shared" si="143"/>
        <v>23007.8125</v>
      </c>
      <c r="AR71" s="351">
        <f t="shared" si="144"/>
        <v>23007.8125</v>
      </c>
      <c r="AS71" s="351">
        <f t="shared" si="144"/>
        <v>23007.8125</v>
      </c>
      <c r="AT71" s="351">
        <f t="shared" si="144"/>
        <v>23007.8125</v>
      </c>
      <c r="AU71" s="351">
        <f t="shared" si="144"/>
        <v>23007.8125</v>
      </c>
      <c r="AV71" s="351">
        <f t="shared" si="144"/>
        <v>23007.8125</v>
      </c>
      <c r="AW71" s="351">
        <f t="shared" si="144"/>
        <v>0</v>
      </c>
      <c r="AX71" s="351">
        <f t="shared" si="144"/>
        <v>0</v>
      </c>
      <c r="AY71" s="351">
        <f t="shared" si="144"/>
        <v>0</v>
      </c>
      <c r="AZ71" s="351">
        <f t="shared" si="144"/>
        <v>0</v>
      </c>
      <c r="BA71" s="351">
        <f t="shared" si="144"/>
        <v>0</v>
      </c>
      <c r="BB71" s="351">
        <f t="shared" si="145"/>
        <v>0</v>
      </c>
      <c r="BC71" s="351">
        <f t="shared" si="145"/>
        <v>0</v>
      </c>
      <c r="BD71" s="351">
        <f t="shared" si="145"/>
        <v>0</v>
      </c>
      <c r="BE71" s="351">
        <f t="shared" si="145"/>
        <v>0</v>
      </c>
      <c r="BF71" s="351">
        <f t="shared" si="145"/>
        <v>0</v>
      </c>
      <c r="BG71" s="351">
        <f t="shared" si="145"/>
        <v>0</v>
      </c>
      <c r="BH71" s="351">
        <f t="shared" si="145"/>
        <v>0</v>
      </c>
      <c r="BI71" s="351">
        <f t="shared" si="145"/>
        <v>0</v>
      </c>
      <c r="BJ71" s="351">
        <f t="shared" si="145"/>
        <v>0</v>
      </c>
      <c r="BK71" s="351">
        <f t="shared" si="145"/>
        <v>0</v>
      </c>
      <c r="BL71" s="351">
        <f t="shared" si="146"/>
        <v>0</v>
      </c>
      <c r="BM71" s="351">
        <f t="shared" si="146"/>
        <v>0</v>
      </c>
      <c r="BN71" s="351">
        <f t="shared" si="146"/>
        <v>0</v>
      </c>
      <c r="BO71" s="351">
        <f t="shared" si="146"/>
        <v>0</v>
      </c>
      <c r="BP71" s="351">
        <f t="shared" si="146"/>
        <v>0</v>
      </c>
      <c r="BQ71" s="351">
        <f t="shared" si="146"/>
        <v>0</v>
      </c>
      <c r="BR71" s="351">
        <f t="shared" si="146"/>
        <v>0</v>
      </c>
      <c r="BS71" s="351">
        <f t="shared" si="146"/>
        <v>0</v>
      </c>
      <c r="BT71" s="351">
        <f t="shared" si="146"/>
        <v>0</v>
      </c>
      <c r="BU71" s="351">
        <f t="shared" si="146"/>
        <v>0</v>
      </c>
      <c r="BV71" s="351">
        <f t="shared" si="146"/>
        <v>0</v>
      </c>
      <c r="BW71" s="351">
        <f t="shared" si="146"/>
        <v>0</v>
      </c>
    </row>
    <row r="72" spans="1:75" x14ac:dyDescent="0.3">
      <c r="A72" s="298">
        <f t="shared" si="125"/>
        <v>35</v>
      </c>
      <c r="B72" s="350">
        <f t="shared" si="147"/>
        <v>427500</v>
      </c>
      <c r="C72" s="351"/>
      <c r="D72" s="351">
        <f t="shared" si="140"/>
        <v>0</v>
      </c>
      <c r="E72" s="351">
        <f t="shared" si="140"/>
        <v>0</v>
      </c>
      <c r="F72" s="351">
        <f t="shared" si="140"/>
        <v>0</v>
      </c>
      <c r="G72" s="351">
        <f t="shared" si="140"/>
        <v>0</v>
      </c>
      <c r="H72" s="351">
        <f t="shared" si="140"/>
        <v>0</v>
      </c>
      <c r="I72" s="351">
        <f t="shared" si="140"/>
        <v>0</v>
      </c>
      <c r="J72" s="351">
        <f t="shared" si="140"/>
        <v>0</v>
      </c>
      <c r="K72" s="351">
        <f t="shared" si="140"/>
        <v>0</v>
      </c>
      <c r="L72" s="351">
        <f t="shared" si="140"/>
        <v>0</v>
      </c>
      <c r="M72" s="351">
        <f t="shared" si="140"/>
        <v>0</v>
      </c>
      <c r="N72" s="351">
        <f t="shared" si="141"/>
        <v>0</v>
      </c>
      <c r="O72" s="351">
        <f t="shared" si="141"/>
        <v>0</v>
      </c>
      <c r="P72" s="351">
        <f t="shared" si="141"/>
        <v>0</v>
      </c>
      <c r="Q72" s="351">
        <f t="shared" si="141"/>
        <v>0</v>
      </c>
      <c r="R72" s="351">
        <f t="shared" si="141"/>
        <v>0</v>
      </c>
      <c r="S72" s="351">
        <f t="shared" si="141"/>
        <v>0</v>
      </c>
      <c r="T72" s="351">
        <f t="shared" si="141"/>
        <v>0</v>
      </c>
      <c r="U72" s="351">
        <f t="shared" si="141"/>
        <v>0</v>
      </c>
      <c r="V72" s="351">
        <f t="shared" si="141"/>
        <v>0</v>
      </c>
      <c r="W72" s="351">
        <f t="shared" si="141"/>
        <v>0</v>
      </c>
      <c r="X72" s="351">
        <f t="shared" si="142"/>
        <v>0</v>
      </c>
      <c r="Y72" s="351">
        <f t="shared" si="142"/>
        <v>0</v>
      </c>
      <c r="Z72" s="351">
        <f t="shared" si="142"/>
        <v>0</v>
      </c>
      <c r="AA72" s="351">
        <f t="shared" si="142"/>
        <v>0</v>
      </c>
      <c r="AB72" s="351">
        <f t="shared" si="142"/>
        <v>0</v>
      </c>
      <c r="AC72" s="351">
        <f t="shared" si="142"/>
        <v>0</v>
      </c>
      <c r="AD72" s="351">
        <f t="shared" si="142"/>
        <v>0</v>
      </c>
      <c r="AE72" s="351">
        <f t="shared" si="142"/>
        <v>0</v>
      </c>
      <c r="AF72" s="351">
        <f t="shared" si="142"/>
        <v>0</v>
      </c>
      <c r="AG72" s="351">
        <f t="shared" si="142"/>
        <v>0</v>
      </c>
      <c r="AH72" s="351">
        <f t="shared" si="143"/>
        <v>0</v>
      </c>
      <c r="AI72" s="351">
        <f t="shared" si="143"/>
        <v>0</v>
      </c>
      <c r="AJ72" s="351">
        <f t="shared" si="143"/>
        <v>0</v>
      </c>
      <c r="AK72" s="351">
        <f t="shared" si="143"/>
        <v>0</v>
      </c>
      <c r="AL72" s="351">
        <f t="shared" si="143"/>
        <v>35625</v>
      </c>
      <c r="AM72" s="351">
        <f t="shared" si="143"/>
        <v>35625</v>
      </c>
      <c r="AN72" s="351">
        <f t="shared" si="143"/>
        <v>35625</v>
      </c>
      <c r="AO72" s="351">
        <f t="shared" si="143"/>
        <v>35625</v>
      </c>
      <c r="AP72" s="351">
        <f t="shared" si="143"/>
        <v>35625</v>
      </c>
      <c r="AQ72" s="351">
        <f t="shared" si="143"/>
        <v>35625</v>
      </c>
      <c r="AR72" s="351">
        <f t="shared" si="144"/>
        <v>35625</v>
      </c>
      <c r="AS72" s="351">
        <f t="shared" si="144"/>
        <v>35625</v>
      </c>
      <c r="AT72" s="351">
        <f t="shared" si="144"/>
        <v>35625</v>
      </c>
      <c r="AU72" s="351">
        <f t="shared" si="144"/>
        <v>35625</v>
      </c>
      <c r="AV72" s="351">
        <f t="shared" si="144"/>
        <v>35625</v>
      </c>
      <c r="AW72" s="351">
        <f t="shared" si="144"/>
        <v>35625</v>
      </c>
      <c r="AX72" s="351">
        <f t="shared" si="144"/>
        <v>0</v>
      </c>
      <c r="AY72" s="351">
        <f t="shared" si="144"/>
        <v>0</v>
      </c>
      <c r="AZ72" s="351">
        <f t="shared" si="144"/>
        <v>0</v>
      </c>
      <c r="BA72" s="351">
        <f t="shared" si="144"/>
        <v>0</v>
      </c>
      <c r="BB72" s="351">
        <f t="shared" si="145"/>
        <v>0</v>
      </c>
      <c r="BC72" s="351">
        <f t="shared" si="145"/>
        <v>0</v>
      </c>
      <c r="BD72" s="351">
        <f t="shared" si="145"/>
        <v>0</v>
      </c>
      <c r="BE72" s="351">
        <f t="shared" si="145"/>
        <v>0</v>
      </c>
      <c r="BF72" s="351">
        <f t="shared" si="145"/>
        <v>0</v>
      </c>
      <c r="BG72" s="351">
        <f t="shared" si="145"/>
        <v>0</v>
      </c>
      <c r="BH72" s="351">
        <f t="shared" si="145"/>
        <v>0</v>
      </c>
      <c r="BI72" s="351">
        <f t="shared" si="145"/>
        <v>0</v>
      </c>
      <c r="BJ72" s="351">
        <f t="shared" si="145"/>
        <v>0</v>
      </c>
      <c r="BK72" s="351">
        <f t="shared" si="145"/>
        <v>0</v>
      </c>
      <c r="BL72" s="351">
        <f t="shared" si="146"/>
        <v>0</v>
      </c>
      <c r="BM72" s="351">
        <f t="shared" si="146"/>
        <v>0</v>
      </c>
      <c r="BN72" s="351">
        <f t="shared" si="146"/>
        <v>0</v>
      </c>
      <c r="BO72" s="351">
        <f t="shared" si="146"/>
        <v>0</v>
      </c>
      <c r="BP72" s="351">
        <f t="shared" si="146"/>
        <v>0</v>
      </c>
      <c r="BQ72" s="351">
        <f t="shared" si="146"/>
        <v>0</v>
      </c>
      <c r="BR72" s="351">
        <f t="shared" si="146"/>
        <v>0</v>
      </c>
      <c r="BS72" s="351">
        <f t="shared" si="146"/>
        <v>0</v>
      </c>
      <c r="BT72" s="351">
        <f t="shared" si="146"/>
        <v>0</v>
      </c>
      <c r="BU72" s="351">
        <f t="shared" si="146"/>
        <v>0</v>
      </c>
      <c r="BV72" s="351">
        <f t="shared" si="146"/>
        <v>0</v>
      </c>
      <c r="BW72" s="351">
        <f t="shared" si="146"/>
        <v>0</v>
      </c>
    </row>
    <row r="73" spans="1:75" x14ac:dyDescent="0.3">
      <c r="A73" s="298">
        <f t="shared" si="125"/>
        <v>36</v>
      </c>
      <c r="B73" s="350">
        <f t="shared" si="147"/>
        <v>445312.5</v>
      </c>
      <c r="C73" s="351"/>
      <c r="D73" s="351">
        <f t="shared" si="140"/>
        <v>0</v>
      </c>
      <c r="E73" s="351">
        <f t="shared" si="140"/>
        <v>0</v>
      </c>
      <c r="F73" s="351">
        <f t="shared" si="140"/>
        <v>0</v>
      </c>
      <c r="G73" s="351">
        <f t="shared" si="140"/>
        <v>0</v>
      </c>
      <c r="H73" s="351">
        <f t="shared" si="140"/>
        <v>0</v>
      </c>
      <c r="I73" s="351">
        <f t="shared" si="140"/>
        <v>0</v>
      </c>
      <c r="J73" s="351">
        <f t="shared" si="140"/>
        <v>0</v>
      </c>
      <c r="K73" s="351">
        <f t="shared" si="140"/>
        <v>0</v>
      </c>
      <c r="L73" s="351">
        <f t="shared" si="140"/>
        <v>0</v>
      </c>
      <c r="M73" s="351">
        <f t="shared" si="140"/>
        <v>0</v>
      </c>
      <c r="N73" s="351">
        <f t="shared" si="141"/>
        <v>0</v>
      </c>
      <c r="O73" s="351">
        <f t="shared" si="141"/>
        <v>0</v>
      </c>
      <c r="P73" s="351">
        <f t="shared" si="141"/>
        <v>0</v>
      </c>
      <c r="Q73" s="351">
        <f t="shared" si="141"/>
        <v>0</v>
      </c>
      <c r="R73" s="351">
        <f t="shared" si="141"/>
        <v>0</v>
      </c>
      <c r="S73" s="351">
        <f t="shared" si="141"/>
        <v>0</v>
      </c>
      <c r="T73" s="351">
        <f t="shared" si="141"/>
        <v>0</v>
      </c>
      <c r="U73" s="351">
        <f t="shared" si="141"/>
        <v>0</v>
      </c>
      <c r="V73" s="351">
        <f t="shared" si="141"/>
        <v>0</v>
      </c>
      <c r="W73" s="351">
        <f t="shared" si="141"/>
        <v>0</v>
      </c>
      <c r="X73" s="351">
        <f t="shared" si="142"/>
        <v>0</v>
      </c>
      <c r="Y73" s="351">
        <f t="shared" si="142"/>
        <v>0</v>
      </c>
      <c r="Z73" s="351">
        <f t="shared" si="142"/>
        <v>0</v>
      </c>
      <c r="AA73" s="351">
        <f t="shared" si="142"/>
        <v>0</v>
      </c>
      <c r="AB73" s="351">
        <f t="shared" si="142"/>
        <v>0</v>
      </c>
      <c r="AC73" s="351">
        <f t="shared" si="142"/>
        <v>0</v>
      </c>
      <c r="AD73" s="351">
        <f t="shared" si="142"/>
        <v>0</v>
      </c>
      <c r="AE73" s="351">
        <f t="shared" si="142"/>
        <v>0</v>
      </c>
      <c r="AF73" s="351">
        <f t="shared" si="142"/>
        <v>0</v>
      </c>
      <c r="AG73" s="351">
        <f t="shared" si="142"/>
        <v>0</v>
      </c>
      <c r="AH73" s="351">
        <f t="shared" si="143"/>
        <v>0</v>
      </c>
      <c r="AI73" s="351">
        <f t="shared" si="143"/>
        <v>0</v>
      </c>
      <c r="AJ73" s="351">
        <f t="shared" si="143"/>
        <v>0</v>
      </c>
      <c r="AK73" s="351">
        <f t="shared" si="143"/>
        <v>0</v>
      </c>
      <c r="AL73" s="351">
        <f t="shared" si="143"/>
        <v>0</v>
      </c>
      <c r="AM73" s="351">
        <f t="shared" si="143"/>
        <v>37109.375</v>
      </c>
      <c r="AN73" s="351">
        <f t="shared" si="143"/>
        <v>37109.375</v>
      </c>
      <c r="AO73" s="351">
        <f t="shared" si="143"/>
        <v>37109.375</v>
      </c>
      <c r="AP73" s="351">
        <f t="shared" si="143"/>
        <v>37109.375</v>
      </c>
      <c r="AQ73" s="351">
        <f t="shared" si="143"/>
        <v>37109.375</v>
      </c>
      <c r="AR73" s="351">
        <f t="shared" si="144"/>
        <v>37109.375</v>
      </c>
      <c r="AS73" s="351">
        <f t="shared" si="144"/>
        <v>37109.375</v>
      </c>
      <c r="AT73" s="351">
        <f t="shared" si="144"/>
        <v>37109.375</v>
      </c>
      <c r="AU73" s="351">
        <f t="shared" si="144"/>
        <v>37109.375</v>
      </c>
      <c r="AV73" s="351">
        <f t="shared" si="144"/>
        <v>37109.375</v>
      </c>
      <c r="AW73" s="351">
        <f t="shared" si="144"/>
        <v>37109.375</v>
      </c>
      <c r="AX73" s="351">
        <f t="shared" si="144"/>
        <v>37109.375</v>
      </c>
      <c r="AY73" s="351">
        <f t="shared" si="144"/>
        <v>0</v>
      </c>
      <c r="AZ73" s="351">
        <f t="shared" si="144"/>
        <v>0</v>
      </c>
      <c r="BA73" s="351">
        <f t="shared" si="144"/>
        <v>0</v>
      </c>
      <c r="BB73" s="351">
        <f t="shared" si="145"/>
        <v>0</v>
      </c>
      <c r="BC73" s="351">
        <f t="shared" si="145"/>
        <v>0</v>
      </c>
      <c r="BD73" s="351">
        <f t="shared" si="145"/>
        <v>0</v>
      </c>
      <c r="BE73" s="351">
        <f t="shared" si="145"/>
        <v>0</v>
      </c>
      <c r="BF73" s="351">
        <f t="shared" si="145"/>
        <v>0</v>
      </c>
      <c r="BG73" s="351">
        <f t="shared" si="145"/>
        <v>0</v>
      </c>
      <c r="BH73" s="351">
        <f t="shared" si="145"/>
        <v>0</v>
      </c>
      <c r="BI73" s="351">
        <f t="shared" si="145"/>
        <v>0</v>
      </c>
      <c r="BJ73" s="351">
        <f t="shared" si="145"/>
        <v>0</v>
      </c>
      <c r="BK73" s="351">
        <f t="shared" si="145"/>
        <v>0</v>
      </c>
      <c r="BL73" s="351">
        <f t="shared" si="146"/>
        <v>0</v>
      </c>
      <c r="BM73" s="351">
        <f t="shared" si="146"/>
        <v>0</v>
      </c>
      <c r="BN73" s="351">
        <f t="shared" si="146"/>
        <v>0</v>
      </c>
      <c r="BO73" s="351">
        <f t="shared" si="146"/>
        <v>0</v>
      </c>
      <c r="BP73" s="351">
        <f t="shared" si="146"/>
        <v>0</v>
      </c>
      <c r="BQ73" s="351">
        <f t="shared" si="146"/>
        <v>0</v>
      </c>
      <c r="BR73" s="351">
        <f t="shared" si="146"/>
        <v>0</v>
      </c>
      <c r="BS73" s="351">
        <f t="shared" si="146"/>
        <v>0</v>
      </c>
      <c r="BT73" s="351">
        <f t="shared" si="146"/>
        <v>0</v>
      </c>
      <c r="BU73" s="351">
        <f t="shared" si="146"/>
        <v>0</v>
      </c>
      <c r="BV73" s="351">
        <f t="shared" si="146"/>
        <v>0</v>
      </c>
      <c r="BW73" s="351">
        <f t="shared" si="146"/>
        <v>0</v>
      </c>
    </row>
    <row r="74" spans="1:75" x14ac:dyDescent="0.3">
      <c r="A74" s="298">
        <f t="shared" si="125"/>
        <v>37</v>
      </c>
      <c r="B74" s="350">
        <f t="shared" si="147"/>
        <v>296875</v>
      </c>
      <c r="C74" s="351"/>
      <c r="D74" s="351">
        <f t="shared" si="140"/>
        <v>0</v>
      </c>
      <c r="E74" s="351">
        <f t="shared" si="140"/>
        <v>0</v>
      </c>
      <c r="F74" s="351">
        <f t="shared" si="140"/>
        <v>0</v>
      </c>
      <c r="G74" s="351">
        <f t="shared" si="140"/>
        <v>0</v>
      </c>
      <c r="H74" s="351">
        <f t="shared" si="140"/>
        <v>0</v>
      </c>
      <c r="I74" s="351">
        <f t="shared" si="140"/>
        <v>0</v>
      </c>
      <c r="J74" s="351">
        <f t="shared" si="140"/>
        <v>0</v>
      </c>
      <c r="K74" s="351">
        <f t="shared" si="140"/>
        <v>0</v>
      </c>
      <c r="L74" s="351">
        <f t="shared" si="140"/>
        <v>0</v>
      </c>
      <c r="M74" s="351">
        <f t="shared" si="140"/>
        <v>0</v>
      </c>
      <c r="N74" s="351">
        <f t="shared" si="141"/>
        <v>0</v>
      </c>
      <c r="O74" s="351">
        <f t="shared" si="141"/>
        <v>0</v>
      </c>
      <c r="P74" s="351">
        <f t="shared" si="141"/>
        <v>0</v>
      </c>
      <c r="Q74" s="351">
        <f t="shared" si="141"/>
        <v>0</v>
      </c>
      <c r="R74" s="351">
        <f t="shared" si="141"/>
        <v>0</v>
      </c>
      <c r="S74" s="351">
        <f t="shared" si="141"/>
        <v>0</v>
      </c>
      <c r="T74" s="351">
        <f t="shared" si="141"/>
        <v>0</v>
      </c>
      <c r="U74" s="351">
        <f t="shared" si="141"/>
        <v>0</v>
      </c>
      <c r="V74" s="351">
        <f t="shared" si="141"/>
        <v>0</v>
      </c>
      <c r="W74" s="351">
        <f t="shared" si="141"/>
        <v>0</v>
      </c>
      <c r="X74" s="351">
        <f t="shared" si="142"/>
        <v>0</v>
      </c>
      <c r="Y74" s="351">
        <f t="shared" si="142"/>
        <v>0</v>
      </c>
      <c r="Z74" s="351">
        <f t="shared" si="142"/>
        <v>0</v>
      </c>
      <c r="AA74" s="351">
        <f t="shared" si="142"/>
        <v>0</v>
      </c>
      <c r="AB74" s="351">
        <f t="shared" si="142"/>
        <v>0</v>
      </c>
      <c r="AC74" s="351">
        <f t="shared" si="142"/>
        <v>0</v>
      </c>
      <c r="AD74" s="351">
        <f t="shared" si="142"/>
        <v>0</v>
      </c>
      <c r="AE74" s="351">
        <f t="shared" si="142"/>
        <v>0</v>
      </c>
      <c r="AF74" s="351">
        <f t="shared" si="142"/>
        <v>0</v>
      </c>
      <c r="AG74" s="351">
        <f t="shared" si="142"/>
        <v>0</v>
      </c>
      <c r="AH74" s="351">
        <f t="shared" si="143"/>
        <v>0</v>
      </c>
      <c r="AI74" s="351">
        <f t="shared" si="143"/>
        <v>0</v>
      </c>
      <c r="AJ74" s="351">
        <f t="shared" si="143"/>
        <v>0</v>
      </c>
      <c r="AK74" s="351">
        <f t="shared" si="143"/>
        <v>0</v>
      </c>
      <c r="AL74" s="351">
        <f t="shared" si="143"/>
        <v>0</v>
      </c>
      <c r="AM74" s="351">
        <f t="shared" si="143"/>
        <v>0</v>
      </c>
      <c r="AN74" s="351">
        <f t="shared" si="143"/>
        <v>24739.583333333332</v>
      </c>
      <c r="AO74" s="351">
        <f t="shared" si="143"/>
        <v>24739.583333333332</v>
      </c>
      <c r="AP74" s="351">
        <f t="shared" si="143"/>
        <v>24739.583333333332</v>
      </c>
      <c r="AQ74" s="351">
        <f t="shared" si="143"/>
        <v>24739.583333333332</v>
      </c>
      <c r="AR74" s="351">
        <f t="shared" si="144"/>
        <v>24739.583333333332</v>
      </c>
      <c r="AS74" s="351">
        <f t="shared" si="144"/>
        <v>24739.583333333332</v>
      </c>
      <c r="AT74" s="351">
        <f t="shared" si="144"/>
        <v>24739.583333333332</v>
      </c>
      <c r="AU74" s="351">
        <f t="shared" si="144"/>
        <v>24739.583333333332</v>
      </c>
      <c r="AV74" s="351">
        <f t="shared" si="144"/>
        <v>24739.583333333332</v>
      </c>
      <c r="AW74" s="351">
        <f t="shared" si="144"/>
        <v>24739.583333333332</v>
      </c>
      <c r="AX74" s="351">
        <f t="shared" si="144"/>
        <v>24739.583333333332</v>
      </c>
      <c r="AY74" s="351">
        <f t="shared" si="144"/>
        <v>24739.583333333332</v>
      </c>
      <c r="AZ74" s="351">
        <f t="shared" si="144"/>
        <v>0</v>
      </c>
      <c r="BA74" s="351">
        <f t="shared" si="144"/>
        <v>0</v>
      </c>
      <c r="BB74" s="351">
        <f t="shared" si="145"/>
        <v>0</v>
      </c>
      <c r="BC74" s="351">
        <f t="shared" si="145"/>
        <v>0</v>
      </c>
      <c r="BD74" s="351">
        <f t="shared" si="145"/>
        <v>0</v>
      </c>
      <c r="BE74" s="351">
        <f t="shared" si="145"/>
        <v>0</v>
      </c>
      <c r="BF74" s="351">
        <f t="shared" si="145"/>
        <v>0</v>
      </c>
      <c r="BG74" s="351">
        <f t="shared" si="145"/>
        <v>0</v>
      </c>
      <c r="BH74" s="351">
        <f t="shared" si="145"/>
        <v>0</v>
      </c>
      <c r="BI74" s="351">
        <f t="shared" si="145"/>
        <v>0</v>
      </c>
      <c r="BJ74" s="351">
        <f t="shared" si="145"/>
        <v>0</v>
      </c>
      <c r="BK74" s="351">
        <f t="shared" si="145"/>
        <v>0</v>
      </c>
      <c r="BL74" s="351">
        <f t="shared" si="146"/>
        <v>0</v>
      </c>
      <c r="BM74" s="351">
        <f t="shared" si="146"/>
        <v>0</v>
      </c>
      <c r="BN74" s="351">
        <f t="shared" si="146"/>
        <v>0</v>
      </c>
      <c r="BO74" s="351">
        <f t="shared" si="146"/>
        <v>0</v>
      </c>
      <c r="BP74" s="351">
        <f t="shared" si="146"/>
        <v>0</v>
      </c>
      <c r="BQ74" s="351">
        <f t="shared" si="146"/>
        <v>0</v>
      </c>
      <c r="BR74" s="351">
        <f t="shared" si="146"/>
        <v>0</v>
      </c>
      <c r="BS74" s="351">
        <f t="shared" si="146"/>
        <v>0</v>
      </c>
      <c r="BT74" s="351">
        <f t="shared" si="146"/>
        <v>0</v>
      </c>
      <c r="BU74" s="351">
        <f t="shared" si="146"/>
        <v>0</v>
      </c>
      <c r="BV74" s="351">
        <f t="shared" si="146"/>
        <v>0</v>
      </c>
      <c r="BW74" s="351">
        <f t="shared" si="146"/>
        <v>0</v>
      </c>
    </row>
    <row r="75" spans="1:75" x14ac:dyDescent="0.3">
      <c r="A75" s="298">
        <f t="shared" si="125"/>
        <v>38</v>
      </c>
      <c r="B75" s="350">
        <f t="shared" si="147"/>
        <v>296875</v>
      </c>
      <c r="C75" s="351"/>
      <c r="D75" s="351">
        <f t="shared" si="140"/>
        <v>0</v>
      </c>
      <c r="E75" s="351">
        <f t="shared" si="140"/>
        <v>0</v>
      </c>
      <c r="F75" s="351">
        <f t="shared" si="140"/>
        <v>0</v>
      </c>
      <c r="G75" s="351">
        <f t="shared" si="140"/>
        <v>0</v>
      </c>
      <c r="H75" s="351">
        <f t="shared" si="140"/>
        <v>0</v>
      </c>
      <c r="I75" s="351">
        <f t="shared" si="140"/>
        <v>0</v>
      </c>
      <c r="J75" s="351">
        <f t="shared" si="140"/>
        <v>0</v>
      </c>
      <c r="K75" s="351">
        <f t="shared" si="140"/>
        <v>0</v>
      </c>
      <c r="L75" s="351">
        <f t="shared" si="140"/>
        <v>0</v>
      </c>
      <c r="M75" s="351">
        <f t="shared" si="140"/>
        <v>0</v>
      </c>
      <c r="N75" s="351">
        <f t="shared" si="141"/>
        <v>0</v>
      </c>
      <c r="O75" s="351">
        <f t="shared" si="141"/>
        <v>0</v>
      </c>
      <c r="P75" s="351">
        <f t="shared" si="141"/>
        <v>0</v>
      </c>
      <c r="Q75" s="351">
        <f t="shared" si="141"/>
        <v>0</v>
      </c>
      <c r="R75" s="351">
        <f t="shared" si="141"/>
        <v>0</v>
      </c>
      <c r="S75" s="351">
        <f t="shared" si="141"/>
        <v>0</v>
      </c>
      <c r="T75" s="351">
        <f t="shared" si="141"/>
        <v>0</v>
      </c>
      <c r="U75" s="351">
        <f t="shared" si="141"/>
        <v>0</v>
      </c>
      <c r="V75" s="351">
        <f t="shared" si="141"/>
        <v>0</v>
      </c>
      <c r="W75" s="351">
        <f t="shared" si="141"/>
        <v>0</v>
      </c>
      <c r="X75" s="351">
        <f t="shared" si="142"/>
        <v>0</v>
      </c>
      <c r="Y75" s="351">
        <f t="shared" si="142"/>
        <v>0</v>
      </c>
      <c r="Z75" s="351">
        <f t="shared" si="142"/>
        <v>0</v>
      </c>
      <c r="AA75" s="351">
        <f t="shared" si="142"/>
        <v>0</v>
      </c>
      <c r="AB75" s="351">
        <f t="shared" si="142"/>
        <v>0</v>
      </c>
      <c r="AC75" s="351">
        <f t="shared" si="142"/>
        <v>0</v>
      </c>
      <c r="AD75" s="351">
        <f t="shared" si="142"/>
        <v>0</v>
      </c>
      <c r="AE75" s="351">
        <f t="shared" si="142"/>
        <v>0</v>
      </c>
      <c r="AF75" s="351">
        <f t="shared" si="142"/>
        <v>0</v>
      </c>
      <c r="AG75" s="351">
        <f t="shared" si="142"/>
        <v>0</v>
      </c>
      <c r="AH75" s="351">
        <f t="shared" si="143"/>
        <v>0</v>
      </c>
      <c r="AI75" s="351">
        <f t="shared" si="143"/>
        <v>0</v>
      </c>
      <c r="AJ75" s="351">
        <f t="shared" si="143"/>
        <v>0</v>
      </c>
      <c r="AK75" s="351">
        <f t="shared" si="143"/>
        <v>0</v>
      </c>
      <c r="AL75" s="351">
        <f t="shared" si="143"/>
        <v>0</v>
      </c>
      <c r="AM75" s="351">
        <f t="shared" si="143"/>
        <v>0</v>
      </c>
      <c r="AN75" s="351">
        <f t="shared" si="143"/>
        <v>0</v>
      </c>
      <c r="AO75" s="351">
        <f t="shared" si="143"/>
        <v>24739.583333333332</v>
      </c>
      <c r="AP75" s="351">
        <f t="shared" si="143"/>
        <v>24739.583333333332</v>
      </c>
      <c r="AQ75" s="351">
        <f t="shared" si="143"/>
        <v>24739.583333333332</v>
      </c>
      <c r="AR75" s="351">
        <f t="shared" si="144"/>
        <v>24739.583333333332</v>
      </c>
      <c r="AS75" s="351">
        <f t="shared" si="144"/>
        <v>24739.583333333332</v>
      </c>
      <c r="AT75" s="351">
        <f t="shared" si="144"/>
        <v>24739.583333333332</v>
      </c>
      <c r="AU75" s="351">
        <f t="shared" si="144"/>
        <v>24739.583333333332</v>
      </c>
      <c r="AV75" s="351">
        <f t="shared" si="144"/>
        <v>24739.583333333332</v>
      </c>
      <c r="AW75" s="351">
        <f t="shared" si="144"/>
        <v>24739.583333333332</v>
      </c>
      <c r="AX75" s="351">
        <f t="shared" si="144"/>
        <v>24739.583333333332</v>
      </c>
      <c r="AY75" s="351">
        <f t="shared" si="144"/>
        <v>24739.583333333332</v>
      </c>
      <c r="AZ75" s="351">
        <f t="shared" si="144"/>
        <v>24739.583333333332</v>
      </c>
      <c r="BA75" s="351">
        <f t="shared" si="144"/>
        <v>0</v>
      </c>
      <c r="BB75" s="351">
        <f t="shared" si="145"/>
        <v>0</v>
      </c>
      <c r="BC75" s="351">
        <f t="shared" si="145"/>
        <v>0</v>
      </c>
      <c r="BD75" s="351">
        <f t="shared" si="145"/>
        <v>0</v>
      </c>
      <c r="BE75" s="351">
        <f t="shared" si="145"/>
        <v>0</v>
      </c>
      <c r="BF75" s="351">
        <f t="shared" si="145"/>
        <v>0</v>
      </c>
      <c r="BG75" s="351">
        <f t="shared" si="145"/>
        <v>0</v>
      </c>
      <c r="BH75" s="351">
        <f t="shared" si="145"/>
        <v>0</v>
      </c>
      <c r="BI75" s="351">
        <f t="shared" si="145"/>
        <v>0</v>
      </c>
      <c r="BJ75" s="351">
        <f t="shared" si="145"/>
        <v>0</v>
      </c>
      <c r="BK75" s="351">
        <f t="shared" si="145"/>
        <v>0</v>
      </c>
      <c r="BL75" s="351">
        <f t="shared" si="146"/>
        <v>0</v>
      </c>
      <c r="BM75" s="351">
        <f t="shared" si="146"/>
        <v>0</v>
      </c>
      <c r="BN75" s="351">
        <f t="shared" si="146"/>
        <v>0</v>
      </c>
      <c r="BO75" s="351">
        <f t="shared" si="146"/>
        <v>0</v>
      </c>
      <c r="BP75" s="351">
        <f t="shared" si="146"/>
        <v>0</v>
      </c>
      <c r="BQ75" s="351">
        <f t="shared" si="146"/>
        <v>0</v>
      </c>
      <c r="BR75" s="351">
        <f t="shared" si="146"/>
        <v>0</v>
      </c>
      <c r="BS75" s="351">
        <f t="shared" si="146"/>
        <v>0</v>
      </c>
      <c r="BT75" s="351">
        <f t="shared" si="146"/>
        <v>0</v>
      </c>
      <c r="BU75" s="351">
        <f t="shared" si="146"/>
        <v>0</v>
      </c>
      <c r="BV75" s="351">
        <f t="shared" si="146"/>
        <v>0</v>
      </c>
      <c r="BW75" s="351">
        <f t="shared" si="146"/>
        <v>0</v>
      </c>
    </row>
    <row r="76" spans="1:75" x14ac:dyDescent="0.3">
      <c r="A76" s="298">
        <f t="shared" si="125"/>
        <v>39</v>
      </c>
      <c r="B76" s="350">
        <f t="shared" si="147"/>
        <v>296875</v>
      </c>
      <c r="C76" s="351"/>
      <c r="D76" s="351">
        <f t="shared" si="140"/>
        <v>0</v>
      </c>
      <c r="E76" s="351">
        <f t="shared" si="140"/>
        <v>0</v>
      </c>
      <c r="F76" s="351">
        <f t="shared" si="140"/>
        <v>0</v>
      </c>
      <c r="G76" s="351">
        <f t="shared" si="140"/>
        <v>0</v>
      </c>
      <c r="H76" s="351">
        <f t="shared" si="140"/>
        <v>0</v>
      </c>
      <c r="I76" s="351">
        <f t="shared" si="140"/>
        <v>0</v>
      </c>
      <c r="J76" s="351">
        <f t="shared" si="140"/>
        <v>0</v>
      </c>
      <c r="K76" s="351">
        <f t="shared" si="140"/>
        <v>0</v>
      </c>
      <c r="L76" s="351">
        <f t="shared" si="140"/>
        <v>0</v>
      </c>
      <c r="M76" s="351">
        <f t="shared" si="140"/>
        <v>0</v>
      </c>
      <c r="N76" s="351">
        <f t="shared" si="141"/>
        <v>0</v>
      </c>
      <c r="O76" s="351">
        <f t="shared" si="141"/>
        <v>0</v>
      </c>
      <c r="P76" s="351">
        <f t="shared" si="141"/>
        <v>0</v>
      </c>
      <c r="Q76" s="351">
        <f t="shared" si="141"/>
        <v>0</v>
      </c>
      <c r="R76" s="351">
        <f t="shared" si="141"/>
        <v>0</v>
      </c>
      <c r="S76" s="351">
        <f t="shared" si="141"/>
        <v>0</v>
      </c>
      <c r="T76" s="351">
        <f t="shared" si="141"/>
        <v>0</v>
      </c>
      <c r="U76" s="351">
        <f t="shared" si="141"/>
        <v>0</v>
      </c>
      <c r="V76" s="351">
        <f t="shared" si="141"/>
        <v>0</v>
      </c>
      <c r="W76" s="351">
        <f t="shared" si="141"/>
        <v>0</v>
      </c>
      <c r="X76" s="351">
        <f t="shared" si="142"/>
        <v>0</v>
      </c>
      <c r="Y76" s="351">
        <f t="shared" si="142"/>
        <v>0</v>
      </c>
      <c r="Z76" s="351">
        <f t="shared" si="142"/>
        <v>0</v>
      </c>
      <c r="AA76" s="351">
        <f t="shared" si="142"/>
        <v>0</v>
      </c>
      <c r="AB76" s="351">
        <f t="shared" si="142"/>
        <v>0</v>
      </c>
      <c r="AC76" s="351">
        <f t="shared" si="142"/>
        <v>0</v>
      </c>
      <c r="AD76" s="351">
        <f t="shared" si="142"/>
        <v>0</v>
      </c>
      <c r="AE76" s="351">
        <f t="shared" si="142"/>
        <v>0</v>
      </c>
      <c r="AF76" s="351">
        <f t="shared" si="142"/>
        <v>0</v>
      </c>
      <c r="AG76" s="351">
        <f t="shared" si="142"/>
        <v>0</v>
      </c>
      <c r="AH76" s="351">
        <f t="shared" si="143"/>
        <v>0</v>
      </c>
      <c r="AI76" s="351">
        <f t="shared" si="143"/>
        <v>0</v>
      </c>
      <c r="AJ76" s="351">
        <f t="shared" si="143"/>
        <v>0</v>
      </c>
      <c r="AK76" s="351">
        <f t="shared" si="143"/>
        <v>0</v>
      </c>
      <c r="AL76" s="351">
        <f t="shared" si="143"/>
        <v>0</v>
      </c>
      <c r="AM76" s="351">
        <f t="shared" si="143"/>
        <v>0</v>
      </c>
      <c r="AN76" s="351">
        <f t="shared" si="143"/>
        <v>0</v>
      </c>
      <c r="AO76" s="351">
        <f t="shared" si="143"/>
        <v>0</v>
      </c>
      <c r="AP76" s="351">
        <f t="shared" si="143"/>
        <v>24739.583333333332</v>
      </c>
      <c r="AQ76" s="351">
        <f t="shared" si="143"/>
        <v>24739.583333333332</v>
      </c>
      <c r="AR76" s="351">
        <f t="shared" si="144"/>
        <v>24739.583333333332</v>
      </c>
      <c r="AS76" s="351">
        <f t="shared" si="144"/>
        <v>24739.583333333332</v>
      </c>
      <c r="AT76" s="351">
        <f t="shared" si="144"/>
        <v>24739.583333333332</v>
      </c>
      <c r="AU76" s="351">
        <f t="shared" si="144"/>
        <v>24739.583333333332</v>
      </c>
      <c r="AV76" s="351">
        <f t="shared" si="144"/>
        <v>24739.583333333332</v>
      </c>
      <c r="AW76" s="351">
        <f t="shared" si="144"/>
        <v>24739.583333333332</v>
      </c>
      <c r="AX76" s="351">
        <f t="shared" si="144"/>
        <v>24739.583333333332</v>
      </c>
      <c r="AY76" s="351">
        <f t="shared" si="144"/>
        <v>24739.583333333332</v>
      </c>
      <c r="AZ76" s="351">
        <f t="shared" si="144"/>
        <v>24739.583333333332</v>
      </c>
      <c r="BA76" s="351">
        <f t="shared" si="144"/>
        <v>24739.583333333332</v>
      </c>
      <c r="BB76" s="351">
        <f t="shared" si="145"/>
        <v>0</v>
      </c>
      <c r="BC76" s="351">
        <f t="shared" si="145"/>
        <v>0</v>
      </c>
      <c r="BD76" s="351">
        <f t="shared" si="145"/>
        <v>0</v>
      </c>
      <c r="BE76" s="351">
        <f t="shared" si="145"/>
        <v>0</v>
      </c>
      <c r="BF76" s="351">
        <f t="shared" si="145"/>
        <v>0</v>
      </c>
      <c r="BG76" s="351">
        <f t="shared" si="145"/>
        <v>0</v>
      </c>
      <c r="BH76" s="351">
        <f t="shared" si="145"/>
        <v>0</v>
      </c>
      <c r="BI76" s="351">
        <f t="shared" si="145"/>
        <v>0</v>
      </c>
      <c r="BJ76" s="351">
        <f t="shared" si="145"/>
        <v>0</v>
      </c>
      <c r="BK76" s="351">
        <f t="shared" si="145"/>
        <v>0</v>
      </c>
      <c r="BL76" s="351">
        <f t="shared" si="146"/>
        <v>0</v>
      </c>
      <c r="BM76" s="351">
        <f t="shared" si="146"/>
        <v>0</v>
      </c>
      <c r="BN76" s="351">
        <f t="shared" si="146"/>
        <v>0</v>
      </c>
      <c r="BO76" s="351">
        <f t="shared" si="146"/>
        <v>0</v>
      </c>
      <c r="BP76" s="351">
        <f t="shared" si="146"/>
        <v>0</v>
      </c>
      <c r="BQ76" s="351">
        <f t="shared" si="146"/>
        <v>0</v>
      </c>
      <c r="BR76" s="351">
        <f t="shared" si="146"/>
        <v>0</v>
      </c>
      <c r="BS76" s="351">
        <f t="shared" si="146"/>
        <v>0</v>
      </c>
      <c r="BT76" s="351">
        <f t="shared" si="146"/>
        <v>0</v>
      </c>
      <c r="BU76" s="351">
        <f t="shared" si="146"/>
        <v>0</v>
      </c>
      <c r="BV76" s="351">
        <f t="shared" si="146"/>
        <v>0</v>
      </c>
      <c r="BW76" s="351">
        <f t="shared" si="146"/>
        <v>0</v>
      </c>
    </row>
    <row r="77" spans="1:75" x14ac:dyDescent="0.3">
      <c r="A77" s="298">
        <f t="shared" si="125"/>
        <v>40</v>
      </c>
      <c r="B77" s="350">
        <f t="shared" si="147"/>
        <v>296875</v>
      </c>
      <c r="C77" s="351"/>
      <c r="D77" s="351">
        <f t="shared" si="140"/>
        <v>0</v>
      </c>
      <c r="E77" s="351">
        <f t="shared" si="140"/>
        <v>0</v>
      </c>
      <c r="F77" s="351">
        <f t="shared" si="140"/>
        <v>0</v>
      </c>
      <c r="G77" s="351">
        <f t="shared" si="140"/>
        <v>0</v>
      </c>
      <c r="H77" s="351">
        <f t="shared" si="140"/>
        <v>0</v>
      </c>
      <c r="I77" s="351">
        <f t="shared" si="140"/>
        <v>0</v>
      </c>
      <c r="J77" s="351">
        <f t="shared" si="140"/>
        <v>0</v>
      </c>
      <c r="K77" s="351">
        <f t="shared" si="140"/>
        <v>0</v>
      </c>
      <c r="L77" s="351">
        <f t="shared" si="140"/>
        <v>0</v>
      </c>
      <c r="M77" s="351">
        <f t="shared" si="140"/>
        <v>0</v>
      </c>
      <c r="N77" s="351">
        <f t="shared" si="141"/>
        <v>0</v>
      </c>
      <c r="O77" s="351">
        <f t="shared" si="141"/>
        <v>0</v>
      </c>
      <c r="P77" s="351">
        <f t="shared" si="141"/>
        <v>0</v>
      </c>
      <c r="Q77" s="351">
        <f t="shared" si="141"/>
        <v>0</v>
      </c>
      <c r="R77" s="351">
        <f t="shared" si="141"/>
        <v>0</v>
      </c>
      <c r="S77" s="351">
        <f t="shared" si="141"/>
        <v>0</v>
      </c>
      <c r="T77" s="351">
        <f t="shared" si="141"/>
        <v>0</v>
      </c>
      <c r="U77" s="351">
        <f t="shared" si="141"/>
        <v>0</v>
      </c>
      <c r="V77" s="351">
        <f t="shared" si="141"/>
        <v>0</v>
      </c>
      <c r="W77" s="351">
        <f t="shared" si="141"/>
        <v>0</v>
      </c>
      <c r="X77" s="351">
        <f t="shared" si="142"/>
        <v>0</v>
      </c>
      <c r="Y77" s="351">
        <f t="shared" si="142"/>
        <v>0</v>
      </c>
      <c r="Z77" s="351">
        <f t="shared" si="142"/>
        <v>0</v>
      </c>
      <c r="AA77" s="351">
        <f t="shared" si="142"/>
        <v>0</v>
      </c>
      <c r="AB77" s="351">
        <f t="shared" si="142"/>
        <v>0</v>
      </c>
      <c r="AC77" s="351">
        <f t="shared" si="142"/>
        <v>0</v>
      </c>
      <c r="AD77" s="351">
        <f t="shared" si="142"/>
        <v>0</v>
      </c>
      <c r="AE77" s="351">
        <f t="shared" si="142"/>
        <v>0</v>
      </c>
      <c r="AF77" s="351">
        <f t="shared" si="142"/>
        <v>0</v>
      </c>
      <c r="AG77" s="351">
        <f t="shared" si="142"/>
        <v>0</v>
      </c>
      <c r="AH77" s="351">
        <f t="shared" si="143"/>
        <v>0</v>
      </c>
      <c r="AI77" s="351">
        <f t="shared" si="143"/>
        <v>0</v>
      </c>
      <c r="AJ77" s="351">
        <f t="shared" si="143"/>
        <v>0</v>
      </c>
      <c r="AK77" s="351">
        <f t="shared" si="143"/>
        <v>0</v>
      </c>
      <c r="AL77" s="351">
        <f t="shared" si="143"/>
        <v>0</v>
      </c>
      <c r="AM77" s="351">
        <f t="shared" si="143"/>
        <v>0</v>
      </c>
      <c r="AN77" s="351">
        <f t="shared" si="143"/>
        <v>0</v>
      </c>
      <c r="AO77" s="351">
        <f t="shared" si="143"/>
        <v>0</v>
      </c>
      <c r="AP77" s="351">
        <f t="shared" si="143"/>
        <v>0</v>
      </c>
      <c r="AQ77" s="351">
        <f t="shared" si="143"/>
        <v>24739.583333333332</v>
      </c>
      <c r="AR77" s="351">
        <f t="shared" si="144"/>
        <v>24739.583333333332</v>
      </c>
      <c r="AS77" s="351">
        <f t="shared" si="144"/>
        <v>24739.583333333332</v>
      </c>
      <c r="AT77" s="351">
        <f t="shared" si="144"/>
        <v>24739.583333333332</v>
      </c>
      <c r="AU77" s="351">
        <f t="shared" si="144"/>
        <v>24739.583333333332</v>
      </c>
      <c r="AV77" s="351">
        <f t="shared" si="144"/>
        <v>24739.583333333332</v>
      </c>
      <c r="AW77" s="351">
        <f t="shared" si="144"/>
        <v>24739.583333333332</v>
      </c>
      <c r="AX77" s="351">
        <f t="shared" si="144"/>
        <v>24739.583333333332</v>
      </c>
      <c r="AY77" s="351">
        <f t="shared" si="144"/>
        <v>24739.583333333332</v>
      </c>
      <c r="AZ77" s="351">
        <f t="shared" si="144"/>
        <v>24739.583333333332</v>
      </c>
      <c r="BA77" s="351">
        <f t="shared" si="144"/>
        <v>24739.583333333332</v>
      </c>
      <c r="BB77" s="351">
        <f t="shared" si="145"/>
        <v>24739.583333333332</v>
      </c>
      <c r="BC77" s="351">
        <f t="shared" si="145"/>
        <v>0</v>
      </c>
      <c r="BD77" s="351">
        <f t="shared" si="145"/>
        <v>0</v>
      </c>
      <c r="BE77" s="351">
        <f t="shared" si="145"/>
        <v>0</v>
      </c>
      <c r="BF77" s="351">
        <f t="shared" si="145"/>
        <v>0</v>
      </c>
      <c r="BG77" s="351">
        <f t="shared" si="145"/>
        <v>0</v>
      </c>
      <c r="BH77" s="351">
        <f t="shared" si="145"/>
        <v>0</v>
      </c>
      <c r="BI77" s="351">
        <f t="shared" si="145"/>
        <v>0</v>
      </c>
      <c r="BJ77" s="351">
        <f t="shared" si="145"/>
        <v>0</v>
      </c>
      <c r="BK77" s="351">
        <f t="shared" si="145"/>
        <v>0</v>
      </c>
      <c r="BL77" s="351">
        <f t="shared" si="146"/>
        <v>0</v>
      </c>
      <c r="BM77" s="351">
        <f t="shared" si="146"/>
        <v>0</v>
      </c>
      <c r="BN77" s="351">
        <f t="shared" si="146"/>
        <v>0</v>
      </c>
      <c r="BO77" s="351">
        <f t="shared" si="146"/>
        <v>0</v>
      </c>
      <c r="BP77" s="351">
        <f t="shared" si="146"/>
        <v>0</v>
      </c>
      <c r="BQ77" s="351">
        <f t="shared" si="146"/>
        <v>0</v>
      </c>
      <c r="BR77" s="351">
        <f t="shared" si="146"/>
        <v>0</v>
      </c>
      <c r="BS77" s="351">
        <f t="shared" si="146"/>
        <v>0</v>
      </c>
      <c r="BT77" s="351">
        <f t="shared" si="146"/>
        <v>0</v>
      </c>
      <c r="BU77" s="351">
        <f t="shared" si="146"/>
        <v>0</v>
      </c>
      <c r="BV77" s="351">
        <f t="shared" si="146"/>
        <v>0</v>
      </c>
      <c r="BW77" s="351">
        <f t="shared" si="146"/>
        <v>0</v>
      </c>
    </row>
    <row r="78" spans="1:75" x14ac:dyDescent="0.3">
      <c r="A78" s="298">
        <f t="shared" si="125"/>
        <v>41</v>
      </c>
      <c r="B78" s="350">
        <f t="shared" si="147"/>
        <v>311718.75</v>
      </c>
      <c r="C78" s="351"/>
      <c r="D78" s="351">
        <f t="shared" ref="D78:M87" si="148">IF(AND(D$36-$A78&gt;=0,D$36-$A78&lt;$C$34),$B78/$C$34,0)</f>
        <v>0</v>
      </c>
      <c r="E78" s="351">
        <f t="shared" si="148"/>
        <v>0</v>
      </c>
      <c r="F78" s="351">
        <f t="shared" si="148"/>
        <v>0</v>
      </c>
      <c r="G78" s="351">
        <f t="shared" si="148"/>
        <v>0</v>
      </c>
      <c r="H78" s="351">
        <f t="shared" si="148"/>
        <v>0</v>
      </c>
      <c r="I78" s="351">
        <f t="shared" si="148"/>
        <v>0</v>
      </c>
      <c r="J78" s="351">
        <f t="shared" si="148"/>
        <v>0</v>
      </c>
      <c r="K78" s="351">
        <f t="shared" si="148"/>
        <v>0</v>
      </c>
      <c r="L78" s="351">
        <f t="shared" si="148"/>
        <v>0</v>
      </c>
      <c r="M78" s="351">
        <f t="shared" si="148"/>
        <v>0</v>
      </c>
      <c r="N78" s="351">
        <f t="shared" ref="N78:W87" si="149">IF(AND(N$36-$A78&gt;=0,N$36-$A78&lt;$C$34),$B78/$C$34,0)</f>
        <v>0</v>
      </c>
      <c r="O78" s="351">
        <f t="shared" si="149"/>
        <v>0</v>
      </c>
      <c r="P78" s="351">
        <f t="shared" si="149"/>
        <v>0</v>
      </c>
      <c r="Q78" s="351">
        <f t="shared" si="149"/>
        <v>0</v>
      </c>
      <c r="R78" s="351">
        <f t="shared" si="149"/>
        <v>0</v>
      </c>
      <c r="S78" s="351">
        <f t="shared" si="149"/>
        <v>0</v>
      </c>
      <c r="T78" s="351">
        <f t="shared" si="149"/>
        <v>0</v>
      </c>
      <c r="U78" s="351">
        <f t="shared" si="149"/>
        <v>0</v>
      </c>
      <c r="V78" s="351">
        <f t="shared" si="149"/>
        <v>0</v>
      </c>
      <c r="W78" s="351">
        <f t="shared" si="149"/>
        <v>0</v>
      </c>
      <c r="X78" s="351">
        <f t="shared" ref="X78:AG87" si="150">IF(AND(X$36-$A78&gt;=0,X$36-$A78&lt;$C$34),$B78/$C$34,0)</f>
        <v>0</v>
      </c>
      <c r="Y78" s="351">
        <f t="shared" si="150"/>
        <v>0</v>
      </c>
      <c r="Z78" s="351">
        <f t="shared" si="150"/>
        <v>0</v>
      </c>
      <c r="AA78" s="351">
        <f t="shared" si="150"/>
        <v>0</v>
      </c>
      <c r="AB78" s="351">
        <f t="shared" si="150"/>
        <v>0</v>
      </c>
      <c r="AC78" s="351">
        <f t="shared" si="150"/>
        <v>0</v>
      </c>
      <c r="AD78" s="351">
        <f t="shared" si="150"/>
        <v>0</v>
      </c>
      <c r="AE78" s="351">
        <f t="shared" si="150"/>
        <v>0</v>
      </c>
      <c r="AF78" s="351">
        <f t="shared" si="150"/>
        <v>0</v>
      </c>
      <c r="AG78" s="351">
        <f t="shared" si="150"/>
        <v>0</v>
      </c>
      <c r="AH78" s="351">
        <f t="shared" ref="AH78:AQ87" si="151">IF(AND(AH$36-$A78&gt;=0,AH$36-$A78&lt;$C$34),$B78/$C$34,0)</f>
        <v>0</v>
      </c>
      <c r="AI78" s="351">
        <f t="shared" si="151"/>
        <v>0</v>
      </c>
      <c r="AJ78" s="351">
        <f t="shared" si="151"/>
        <v>0</v>
      </c>
      <c r="AK78" s="351">
        <f t="shared" si="151"/>
        <v>0</v>
      </c>
      <c r="AL78" s="351">
        <f t="shared" si="151"/>
        <v>0</v>
      </c>
      <c r="AM78" s="351">
        <f t="shared" si="151"/>
        <v>0</v>
      </c>
      <c r="AN78" s="351">
        <f t="shared" si="151"/>
        <v>0</v>
      </c>
      <c r="AO78" s="351">
        <f t="shared" si="151"/>
        <v>0</v>
      </c>
      <c r="AP78" s="351">
        <f t="shared" si="151"/>
        <v>0</v>
      </c>
      <c r="AQ78" s="351">
        <f t="shared" si="151"/>
        <v>0</v>
      </c>
      <c r="AR78" s="351">
        <f t="shared" ref="AR78:BA87" si="152">IF(AND(AR$36-$A78&gt;=0,AR$36-$A78&lt;$C$34),$B78/$C$34,0)</f>
        <v>25976.5625</v>
      </c>
      <c r="AS78" s="351">
        <f t="shared" si="152"/>
        <v>25976.5625</v>
      </c>
      <c r="AT78" s="351">
        <f t="shared" si="152"/>
        <v>25976.5625</v>
      </c>
      <c r="AU78" s="351">
        <f t="shared" si="152"/>
        <v>25976.5625</v>
      </c>
      <c r="AV78" s="351">
        <f t="shared" si="152"/>
        <v>25976.5625</v>
      </c>
      <c r="AW78" s="351">
        <f t="shared" si="152"/>
        <v>25976.5625</v>
      </c>
      <c r="AX78" s="351">
        <f t="shared" si="152"/>
        <v>25976.5625</v>
      </c>
      <c r="AY78" s="351">
        <f t="shared" si="152"/>
        <v>25976.5625</v>
      </c>
      <c r="AZ78" s="351">
        <f t="shared" si="152"/>
        <v>25976.5625</v>
      </c>
      <c r="BA78" s="351">
        <f t="shared" si="152"/>
        <v>25976.5625</v>
      </c>
      <c r="BB78" s="351">
        <f t="shared" ref="BB78:BK87" si="153">IF(AND(BB$36-$A78&gt;=0,BB$36-$A78&lt;$C$34),$B78/$C$34,0)</f>
        <v>25976.5625</v>
      </c>
      <c r="BC78" s="351">
        <f t="shared" si="153"/>
        <v>25976.5625</v>
      </c>
      <c r="BD78" s="351">
        <f t="shared" si="153"/>
        <v>0</v>
      </c>
      <c r="BE78" s="351">
        <f t="shared" si="153"/>
        <v>0</v>
      </c>
      <c r="BF78" s="351">
        <f t="shared" si="153"/>
        <v>0</v>
      </c>
      <c r="BG78" s="351">
        <f t="shared" si="153"/>
        <v>0</v>
      </c>
      <c r="BH78" s="351">
        <f t="shared" si="153"/>
        <v>0</v>
      </c>
      <c r="BI78" s="351">
        <f t="shared" si="153"/>
        <v>0</v>
      </c>
      <c r="BJ78" s="351">
        <f t="shared" si="153"/>
        <v>0</v>
      </c>
      <c r="BK78" s="351">
        <f t="shared" si="153"/>
        <v>0</v>
      </c>
      <c r="BL78" s="351">
        <f t="shared" ref="BL78:BW87" si="154">IF(AND(BL$36-$A78&gt;=0,BL$36-$A78&lt;$C$34),$B78/$C$34,0)</f>
        <v>0</v>
      </c>
      <c r="BM78" s="351">
        <f t="shared" si="154"/>
        <v>0</v>
      </c>
      <c r="BN78" s="351">
        <f t="shared" si="154"/>
        <v>0</v>
      </c>
      <c r="BO78" s="351">
        <f t="shared" si="154"/>
        <v>0</v>
      </c>
      <c r="BP78" s="351">
        <f t="shared" si="154"/>
        <v>0</v>
      </c>
      <c r="BQ78" s="351">
        <f t="shared" si="154"/>
        <v>0</v>
      </c>
      <c r="BR78" s="351">
        <f t="shared" si="154"/>
        <v>0</v>
      </c>
      <c r="BS78" s="351">
        <f t="shared" si="154"/>
        <v>0</v>
      </c>
      <c r="BT78" s="351">
        <f t="shared" si="154"/>
        <v>0</v>
      </c>
      <c r="BU78" s="351">
        <f t="shared" si="154"/>
        <v>0</v>
      </c>
      <c r="BV78" s="351">
        <f t="shared" si="154"/>
        <v>0</v>
      </c>
      <c r="BW78" s="351">
        <f t="shared" si="154"/>
        <v>0</v>
      </c>
    </row>
    <row r="79" spans="1:75" x14ac:dyDescent="0.3">
      <c r="A79" s="298">
        <f t="shared" si="125"/>
        <v>42</v>
      </c>
      <c r="B79" s="350">
        <f t="shared" si="147"/>
        <v>163281.25</v>
      </c>
      <c r="C79" s="351"/>
      <c r="D79" s="351">
        <f t="shared" si="148"/>
        <v>0</v>
      </c>
      <c r="E79" s="351">
        <f t="shared" si="148"/>
        <v>0</v>
      </c>
      <c r="F79" s="351">
        <f t="shared" si="148"/>
        <v>0</v>
      </c>
      <c r="G79" s="351">
        <f t="shared" si="148"/>
        <v>0</v>
      </c>
      <c r="H79" s="351">
        <f t="shared" si="148"/>
        <v>0</v>
      </c>
      <c r="I79" s="351">
        <f t="shared" si="148"/>
        <v>0</v>
      </c>
      <c r="J79" s="351">
        <f t="shared" si="148"/>
        <v>0</v>
      </c>
      <c r="K79" s="351">
        <f t="shared" si="148"/>
        <v>0</v>
      </c>
      <c r="L79" s="351">
        <f t="shared" si="148"/>
        <v>0</v>
      </c>
      <c r="M79" s="351">
        <f t="shared" si="148"/>
        <v>0</v>
      </c>
      <c r="N79" s="351">
        <f t="shared" si="149"/>
        <v>0</v>
      </c>
      <c r="O79" s="351">
        <f t="shared" si="149"/>
        <v>0</v>
      </c>
      <c r="P79" s="351">
        <f t="shared" si="149"/>
        <v>0</v>
      </c>
      <c r="Q79" s="351">
        <f t="shared" si="149"/>
        <v>0</v>
      </c>
      <c r="R79" s="351">
        <f t="shared" si="149"/>
        <v>0</v>
      </c>
      <c r="S79" s="351">
        <f t="shared" si="149"/>
        <v>0</v>
      </c>
      <c r="T79" s="351">
        <f t="shared" si="149"/>
        <v>0</v>
      </c>
      <c r="U79" s="351">
        <f t="shared" si="149"/>
        <v>0</v>
      </c>
      <c r="V79" s="351">
        <f t="shared" si="149"/>
        <v>0</v>
      </c>
      <c r="W79" s="351">
        <f t="shared" si="149"/>
        <v>0</v>
      </c>
      <c r="X79" s="351">
        <f t="shared" si="150"/>
        <v>0</v>
      </c>
      <c r="Y79" s="351">
        <f t="shared" si="150"/>
        <v>0</v>
      </c>
      <c r="Z79" s="351">
        <f t="shared" si="150"/>
        <v>0</v>
      </c>
      <c r="AA79" s="351">
        <f t="shared" si="150"/>
        <v>0</v>
      </c>
      <c r="AB79" s="351">
        <f t="shared" si="150"/>
        <v>0</v>
      </c>
      <c r="AC79" s="351">
        <f t="shared" si="150"/>
        <v>0</v>
      </c>
      <c r="AD79" s="351">
        <f t="shared" si="150"/>
        <v>0</v>
      </c>
      <c r="AE79" s="351">
        <f t="shared" si="150"/>
        <v>0</v>
      </c>
      <c r="AF79" s="351">
        <f t="shared" si="150"/>
        <v>0</v>
      </c>
      <c r="AG79" s="351">
        <f t="shared" si="150"/>
        <v>0</v>
      </c>
      <c r="AH79" s="351">
        <f t="shared" si="151"/>
        <v>0</v>
      </c>
      <c r="AI79" s="351">
        <f t="shared" si="151"/>
        <v>0</v>
      </c>
      <c r="AJ79" s="351">
        <f t="shared" si="151"/>
        <v>0</v>
      </c>
      <c r="AK79" s="351">
        <f t="shared" si="151"/>
        <v>0</v>
      </c>
      <c r="AL79" s="351">
        <f t="shared" si="151"/>
        <v>0</v>
      </c>
      <c r="AM79" s="351">
        <f t="shared" si="151"/>
        <v>0</v>
      </c>
      <c r="AN79" s="351">
        <f t="shared" si="151"/>
        <v>0</v>
      </c>
      <c r="AO79" s="351">
        <f t="shared" si="151"/>
        <v>0</v>
      </c>
      <c r="AP79" s="351">
        <f t="shared" si="151"/>
        <v>0</v>
      </c>
      <c r="AQ79" s="351">
        <f t="shared" si="151"/>
        <v>0</v>
      </c>
      <c r="AR79" s="351">
        <f t="shared" si="152"/>
        <v>0</v>
      </c>
      <c r="AS79" s="351">
        <f t="shared" si="152"/>
        <v>13606.770833333334</v>
      </c>
      <c r="AT79" s="351">
        <f t="shared" si="152"/>
        <v>13606.770833333334</v>
      </c>
      <c r="AU79" s="351">
        <f t="shared" si="152"/>
        <v>13606.770833333334</v>
      </c>
      <c r="AV79" s="351">
        <f t="shared" si="152"/>
        <v>13606.770833333334</v>
      </c>
      <c r="AW79" s="351">
        <f t="shared" si="152"/>
        <v>13606.770833333334</v>
      </c>
      <c r="AX79" s="351">
        <f t="shared" si="152"/>
        <v>13606.770833333334</v>
      </c>
      <c r="AY79" s="351">
        <f t="shared" si="152"/>
        <v>13606.770833333334</v>
      </c>
      <c r="AZ79" s="351">
        <f t="shared" si="152"/>
        <v>13606.770833333334</v>
      </c>
      <c r="BA79" s="351">
        <f t="shared" si="152"/>
        <v>13606.770833333334</v>
      </c>
      <c r="BB79" s="351">
        <f t="shared" si="153"/>
        <v>13606.770833333334</v>
      </c>
      <c r="BC79" s="351">
        <f t="shared" si="153"/>
        <v>13606.770833333334</v>
      </c>
      <c r="BD79" s="351">
        <f t="shared" si="153"/>
        <v>13606.770833333334</v>
      </c>
      <c r="BE79" s="351">
        <f t="shared" si="153"/>
        <v>0</v>
      </c>
      <c r="BF79" s="351">
        <f t="shared" si="153"/>
        <v>0</v>
      </c>
      <c r="BG79" s="351">
        <f t="shared" si="153"/>
        <v>0</v>
      </c>
      <c r="BH79" s="351">
        <f t="shared" si="153"/>
        <v>0</v>
      </c>
      <c r="BI79" s="351">
        <f t="shared" si="153"/>
        <v>0</v>
      </c>
      <c r="BJ79" s="351">
        <f t="shared" si="153"/>
        <v>0</v>
      </c>
      <c r="BK79" s="351">
        <f t="shared" si="153"/>
        <v>0</v>
      </c>
      <c r="BL79" s="351">
        <f t="shared" si="154"/>
        <v>0</v>
      </c>
      <c r="BM79" s="351">
        <f t="shared" si="154"/>
        <v>0</v>
      </c>
      <c r="BN79" s="351">
        <f t="shared" si="154"/>
        <v>0</v>
      </c>
      <c r="BO79" s="351">
        <f t="shared" si="154"/>
        <v>0</v>
      </c>
      <c r="BP79" s="351">
        <f t="shared" si="154"/>
        <v>0</v>
      </c>
      <c r="BQ79" s="351">
        <f t="shared" si="154"/>
        <v>0</v>
      </c>
      <c r="BR79" s="351">
        <f t="shared" si="154"/>
        <v>0</v>
      </c>
      <c r="BS79" s="351">
        <f t="shared" si="154"/>
        <v>0</v>
      </c>
      <c r="BT79" s="351">
        <f t="shared" si="154"/>
        <v>0</v>
      </c>
      <c r="BU79" s="351">
        <f t="shared" si="154"/>
        <v>0</v>
      </c>
      <c r="BV79" s="351">
        <f t="shared" si="154"/>
        <v>0</v>
      </c>
      <c r="BW79" s="351">
        <f t="shared" si="154"/>
        <v>0</v>
      </c>
    </row>
    <row r="80" spans="1:75" x14ac:dyDescent="0.3">
      <c r="A80" s="298">
        <f t="shared" si="125"/>
        <v>43</v>
      </c>
      <c r="B80" s="350">
        <f t="shared" si="147"/>
        <v>167734.375</v>
      </c>
      <c r="C80" s="351"/>
      <c r="D80" s="351">
        <f t="shared" si="148"/>
        <v>0</v>
      </c>
      <c r="E80" s="351">
        <f t="shared" si="148"/>
        <v>0</v>
      </c>
      <c r="F80" s="351">
        <f t="shared" si="148"/>
        <v>0</v>
      </c>
      <c r="G80" s="351">
        <f t="shared" si="148"/>
        <v>0</v>
      </c>
      <c r="H80" s="351">
        <f t="shared" si="148"/>
        <v>0</v>
      </c>
      <c r="I80" s="351">
        <f t="shared" si="148"/>
        <v>0</v>
      </c>
      <c r="J80" s="351">
        <f t="shared" si="148"/>
        <v>0</v>
      </c>
      <c r="K80" s="351">
        <f t="shared" si="148"/>
        <v>0</v>
      </c>
      <c r="L80" s="351">
        <f t="shared" si="148"/>
        <v>0</v>
      </c>
      <c r="M80" s="351">
        <f t="shared" si="148"/>
        <v>0</v>
      </c>
      <c r="N80" s="351">
        <f t="shared" si="149"/>
        <v>0</v>
      </c>
      <c r="O80" s="351">
        <f t="shared" si="149"/>
        <v>0</v>
      </c>
      <c r="P80" s="351">
        <f t="shared" si="149"/>
        <v>0</v>
      </c>
      <c r="Q80" s="351">
        <f t="shared" si="149"/>
        <v>0</v>
      </c>
      <c r="R80" s="351">
        <f t="shared" si="149"/>
        <v>0</v>
      </c>
      <c r="S80" s="351">
        <f t="shared" si="149"/>
        <v>0</v>
      </c>
      <c r="T80" s="351">
        <f t="shared" si="149"/>
        <v>0</v>
      </c>
      <c r="U80" s="351">
        <f t="shared" si="149"/>
        <v>0</v>
      </c>
      <c r="V80" s="351">
        <f t="shared" si="149"/>
        <v>0</v>
      </c>
      <c r="W80" s="351">
        <f t="shared" si="149"/>
        <v>0</v>
      </c>
      <c r="X80" s="351">
        <f t="shared" si="150"/>
        <v>0</v>
      </c>
      <c r="Y80" s="351">
        <f t="shared" si="150"/>
        <v>0</v>
      </c>
      <c r="Z80" s="351">
        <f t="shared" si="150"/>
        <v>0</v>
      </c>
      <c r="AA80" s="351">
        <f t="shared" si="150"/>
        <v>0</v>
      </c>
      <c r="AB80" s="351">
        <f t="shared" si="150"/>
        <v>0</v>
      </c>
      <c r="AC80" s="351">
        <f t="shared" si="150"/>
        <v>0</v>
      </c>
      <c r="AD80" s="351">
        <f t="shared" si="150"/>
        <v>0</v>
      </c>
      <c r="AE80" s="351">
        <f t="shared" si="150"/>
        <v>0</v>
      </c>
      <c r="AF80" s="351">
        <f t="shared" si="150"/>
        <v>0</v>
      </c>
      <c r="AG80" s="351">
        <f t="shared" si="150"/>
        <v>0</v>
      </c>
      <c r="AH80" s="351">
        <f t="shared" si="151"/>
        <v>0</v>
      </c>
      <c r="AI80" s="351">
        <f t="shared" si="151"/>
        <v>0</v>
      </c>
      <c r="AJ80" s="351">
        <f t="shared" si="151"/>
        <v>0</v>
      </c>
      <c r="AK80" s="351">
        <f t="shared" si="151"/>
        <v>0</v>
      </c>
      <c r="AL80" s="351">
        <f t="shared" si="151"/>
        <v>0</v>
      </c>
      <c r="AM80" s="351">
        <f t="shared" si="151"/>
        <v>0</v>
      </c>
      <c r="AN80" s="351">
        <f t="shared" si="151"/>
        <v>0</v>
      </c>
      <c r="AO80" s="351">
        <f t="shared" si="151"/>
        <v>0</v>
      </c>
      <c r="AP80" s="351">
        <f t="shared" si="151"/>
        <v>0</v>
      </c>
      <c r="AQ80" s="351">
        <f t="shared" si="151"/>
        <v>0</v>
      </c>
      <c r="AR80" s="351">
        <f t="shared" si="152"/>
        <v>0</v>
      </c>
      <c r="AS80" s="351">
        <f t="shared" si="152"/>
        <v>0</v>
      </c>
      <c r="AT80" s="351">
        <f t="shared" si="152"/>
        <v>13977.864583333334</v>
      </c>
      <c r="AU80" s="351">
        <f t="shared" si="152"/>
        <v>13977.864583333334</v>
      </c>
      <c r="AV80" s="351">
        <f t="shared" si="152"/>
        <v>13977.864583333334</v>
      </c>
      <c r="AW80" s="351">
        <f t="shared" si="152"/>
        <v>13977.864583333334</v>
      </c>
      <c r="AX80" s="351">
        <f t="shared" si="152"/>
        <v>13977.864583333334</v>
      </c>
      <c r="AY80" s="351">
        <f t="shared" si="152"/>
        <v>13977.864583333334</v>
      </c>
      <c r="AZ80" s="351">
        <f t="shared" si="152"/>
        <v>13977.864583333334</v>
      </c>
      <c r="BA80" s="351">
        <f t="shared" si="152"/>
        <v>13977.864583333334</v>
      </c>
      <c r="BB80" s="351">
        <f t="shared" si="153"/>
        <v>13977.864583333334</v>
      </c>
      <c r="BC80" s="351">
        <f t="shared" si="153"/>
        <v>13977.864583333334</v>
      </c>
      <c r="BD80" s="351">
        <f t="shared" si="153"/>
        <v>13977.864583333334</v>
      </c>
      <c r="BE80" s="351">
        <f t="shared" si="153"/>
        <v>13977.864583333334</v>
      </c>
      <c r="BF80" s="351">
        <f t="shared" si="153"/>
        <v>0</v>
      </c>
      <c r="BG80" s="351">
        <f t="shared" si="153"/>
        <v>0</v>
      </c>
      <c r="BH80" s="351">
        <f t="shared" si="153"/>
        <v>0</v>
      </c>
      <c r="BI80" s="351">
        <f t="shared" si="153"/>
        <v>0</v>
      </c>
      <c r="BJ80" s="351">
        <f t="shared" si="153"/>
        <v>0</v>
      </c>
      <c r="BK80" s="351">
        <f t="shared" si="153"/>
        <v>0</v>
      </c>
      <c r="BL80" s="351">
        <f t="shared" si="154"/>
        <v>0</v>
      </c>
      <c r="BM80" s="351">
        <f t="shared" si="154"/>
        <v>0</v>
      </c>
      <c r="BN80" s="351">
        <f t="shared" si="154"/>
        <v>0</v>
      </c>
      <c r="BO80" s="351">
        <f t="shared" si="154"/>
        <v>0</v>
      </c>
      <c r="BP80" s="351">
        <f t="shared" si="154"/>
        <v>0</v>
      </c>
      <c r="BQ80" s="351">
        <f t="shared" si="154"/>
        <v>0</v>
      </c>
      <c r="BR80" s="351">
        <f t="shared" si="154"/>
        <v>0</v>
      </c>
      <c r="BS80" s="351">
        <f t="shared" si="154"/>
        <v>0</v>
      </c>
      <c r="BT80" s="351">
        <f t="shared" si="154"/>
        <v>0</v>
      </c>
      <c r="BU80" s="351">
        <f t="shared" si="154"/>
        <v>0</v>
      </c>
      <c r="BV80" s="351">
        <f t="shared" si="154"/>
        <v>0</v>
      </c>
      <c r="BW80" s="351">
        <f t="shared" si="154"/>
        <v>0</v>
      </c>
    </row>
    <row r="81" spans="1:75" x14ac:dyDescent="0.3">
      <c r="A81" s="298">
        <f t="shared" si="125"/>
        <v>44</v>
      </c>
      <c r="B81" s="350">
        <f t="shared" si="147"/>
        <v>344374.99999999994</v>
      </c>
      <c r="C81" s="351"/>
      <c r="D81" s="351">
        <f t="shared" si="148"/>
        <v>0</v>
      </c>
      <c r="E81" s="351">
        <f t="shared" si="148"/>
        <v>0</v>
      </c>
      <c r="F81" s="351">
        <f t="shared" si="148"/>
        <v>0</v>
      </c>
      <c r="G81" s="351">
        <f t="shared" si="148"/>
        <v>0</v>
      </c>
      <c r="H81" s="351">
        <f t="shared" si="148"/>
        <v>0</v>
      </c>
      <c r="I81" s="351">
        <f t="shared" si="148"/>
        <v>0</v>
      </c>
      <c r="J81" s="351">
        <f t="shared" si="148"/>
        <v>0</v>
      </c>
      <c r="K81" s="351">
        <f t="shared" si="148"/>
        <v>0</v>
      </c>
      <c r="L81" s="351">
        <f t="shared" si="148"/>
        <v>0</v>
      </c>
      <c r="M81" s="351">
        <f t="shared" si="148"/>
        <v>0</v>
      </c>
      <c r="N81" s="351">
        <f t="shared" si="149"/>
        <v>0</v>
      </c>
      <c r="O81" s="351">
        <f t="shared" si="149"/>
        <v>0</v>
      </c>
      <c r="P81" s="351">
        <f t="shared" si="149"/>
        <v>0</v>
      </c>
      <c r="Q81" s="351">
        <f t="shared" si="149"/>
        <v>0</v>
      </c>
      <c r="R81" s="351">
        <f t="shared" si="149"/>
        <v>0</v>
      </c>
      <c r="S81" s="351">
        <f t="shared" si="149"/>
        <v>0</v>
      </c>
      <c r="T81" s="351">
        <f t="shared" si="149"/>
        <v>0</v>
      </c>
      <c r="U81" s="351">
        <f t="shared" si="149"/>
        <v>0</v>
      </c>
      <c r="V81" s="351">
        <f t="shared" si="149"/>
        <v>0</v>
      </c>
      <c r="W81" s="351">
        <f t="shared" si="149"/>
        <v>0</v>
      </c>
      <c r="X81" s="351">
        <f t="shared" si="150"/>
        <v>0</v>
      </c>
      <c r="Y81" s="351">
        <f t="shared" si="150"/>
        <v>0</v>
      </c>
      <c r="Z81" s="351">
        <f t="shared" si="150"/>
        <v>0</v>
      </c>
      <c r="AA81" s="351">
        <f t="shared" si="150"/>
        <v>0</v>
      </c>
      <c r="AB81" s="351">
        <f t="shared" si="150"/>
        <v>0</v>
      </c>
      <c r="AC81" s="351">
        <f t="shared" si="150"/>
        <v>0</v>
      </c>
      <c r="AD81" s="351">
        <f t="shared" si="150"/>
        <v>0</v>
      </c>
      <c r="AE81" s="351">
        <f t="shared" si="150"/>
        <v>0</v>
      </c>
      <c r="AF81" s="351">
        <f t="shared" si="150"/>
        <v>0</v>
      </c>
      <c r="AG81" s="351">
        <f t="shared" si="150"/>
        <v>0</v>
      </c>
      <c r="AH81" s="351">
        <f t="shared" si="151"/>
        <v>0</v>
      </c>
      <c r="AI81" s="351">
        <f t="shared" si="151"/>
        <v>0</v>
      </c>
      <c r="AJ81" s="351">
        <f t="shared" si="151"/>
        <v>0</v>
      </c>
      <c r="AK81" s="351">
        <f t="shared" si="151"/>
        <v>0</v>
      </c>
      <c r="AL81" s="351">
        <f t="shared" si="151"/>
        <v>0</v>
      </c>
      <c r="AM81" s="351">
        <f t="shared" si="151"/>
        <v>0</v>
      </c>
      <c r="AN81" s="351">
        <f t="shared" si="151"/>
        <v>0</v>
      </c>
      <c r="AO81" s="351">
        <f t="shared" si="151"/>
        <v>0</v>
      </c>
      <c r="AP81" s="351">
        <f t="shared" si="151"/>
        <v>0</v>
      </c>
      <c r="AQ81" s="351">
        <f t="shared" si="151"/>
        <v>0</v>
      </c>
      <c r="AR81" s="351">
        <f t="shared" si="152"/>
        <v>0</v>
      </c>
      <c r="AS81" s="351">
        <f t="shared" si="152"/>
        <v>0</v>
      </c>
      <c r="AT81" s="351">
        <f t="shared" si="152"/>
        <v>0</v>
      </c>
      <c r="AU81" s="351">
        <f t="shared" si="152"/>
        <v>28697.916666666661</v>
      </c>
      <c r="AV81" s="351">
        <f t="shared" si="152"/>
        <v>28697.916666666661</v>
      </c>
      <c r="AW81" s="351">
        <f t="shared" si="152"/>
        <v>28697.916666666661</v>
      </c>
      <c r="AX81" s="351">
        <f t="shared" si="152"/>
        <v>28697.916666666661</v>
      </c>
      <c r="AY81" s="351">
        <f t="shared" si="152"/>
        <v>28697.916666666661</v>
      </c>
      <c r="AZ81" s="351">
        <f t="shared" si="152"/>
        <v>28697.916666666661</v>
      </c>
      <c r="BA81" s="351">
        <f t="shared" si="152"/>
        <v>28697.916666666661</v>
      </c>
      <c r="BB81" s="351">
        <f t="shared" si="153"/>
        <v>28697.916666666661</v>
      </c>
      <c r="BC81" s="351">
        <f t="shared" si="153"/>
        <v>28697.916666666661</v>
      </c>
      <c r="BD81" s="351">
        <f t="shared" si="153"/>
        <v>28697.916666666661</v>
      </c>
      <c r="BE81" s="351">
        <f t="shared" si="153"/>
        <v>28697.916666666661</v>
      </c>
      <c r="BF81" s="351">
        <f t="shared" si="153"/>
        <v>28697.916666666661</v>
      </c>
      <c r="BG81" s="351">
        <f t="shared" si="153"/>
        <v>0</v>
      </c>
      <c r="BH81" s="351">
        <f t="shared" si="153"/>
        <v>0</v>
      </c>
      <c r="BI81" s="351">
        <f t="shared" si="153"/>
        <v>0</v>
      </c>
      <c r="BJ81" s="351">
        <f t="shared" si="153"/>
        <v>0</v>
      </c>
      <c r="BK81" s="351">
        <f t="shared" si="153"/>
        <v>0</v>
      </c>
      <c r="BL81" s="351">
        <f t="shared" si="154"/>
        <v>0</v>
      </c>
      <c r="BM81" s="351">
        <f t="shared" si="154"/>
        <v>0</v>
      </c>
      <c r="BN81" s="351">
        <f t="shared" si="154"/>
        <v>0</v>
      </c>
      <c r="BO81" s="351">
        <f t="shared" si="154"/>
        <v>0</v>
      </c>
      <c r="BP81" s="351">
        <f t="shared" si="154"/>
        <v>0</v>
      </c>
      <c r="BQ81" s="351">
        <f t="shared" si="154"/>
        <v>0</v>
      </c>
      <c r="BR81" s="351">
        <f t="shared" si="154"/>
        <v>0</v>
      </c>
      <c r="BS81" s="351">
        <f t="shared" si="154"/>
        <v>0</v>
      </c>
      <c r="BT81" s="351">
        <f t="shared" si="154"/>
        <v>0</v>
      </c>
      <c r="BU81" s="351">
        <f t="shared" si="154"/>
        <v>0</v>
      </c>
      <c r="BV81" s="351">
        <f t="shared" si="154"/>
        <v>0</v>
      </c>
      <c r="BW81" s="351">
        <f t="shared" si="154"/>
        <v>0</v>
      </c>
    </row>
    <row r="82" spans="1:75" x14ac:dyDescent="0.3">
      <c r="A82" s="298">
        <f t="shared" si="125"/>
        <v>45</v>
      </c>
      <c r="B82" s="350">
        <f t="shared" si="147"/>
        <v>356250</v>
      </c>
      <c r="C82" s="351"/>
      <c r="D82" s="351">
        <f t="shared" si="148"/>
        <v>0</v>
      </c>
      <c r="E82" s="351">
        <f t="shared" si="148"/>
        <v>0</v>
      </c>
      <c r="F82" s="351">
        <f t="shared" si="148"/>
        <v>0</v>
      </c>
      <c r="G82" s="351">
        <f t="shared" si="148"/>
        <v>0</v>
      </c>
      <c r="H82" s="351">
        <f t="shared" si="148"/>
        <v>0</v>
      </c>
      <c r="I82" s="351">
        <f t="shared" si="148"/>
        <v>0</v>
      </c>
      <c r="J82" s="351">
        <f t="shared" si="148"/>
        <v>0</v>
      </c>
      <c r="K82" s="351">
        <f t="shared" si="148"/>
        <v>0</v>
      </c>
      <c r="L82" s="351">
        <f t="shared" si="148"/>
        <v>0</v>
      </c>
      <c r="M82" s="351">
        <f t="shared" si="148"/>
        <v>0</v>
      </c>
      <c r="N82" s="351">
        <f t="shared" si="149"/>
        <v>0</v>
      </c>
      <c r="O82" s="351">
        <f t="shared" si="149"/>
        <v>0</v>
      </c>
      <c r="P82" s="351">
        <f t="shared" si="149"/>
        <v>0</v>
      </c>
      <c r="Q82" s="351">
        <f t="shared" si="149"/>
        <v>0</v>
      </c>
      <c r="R82" s="351">
        <f t="shared" si="149"/>
        <v>0</v>
      </c>
      <c r="S82" s="351">
        <f t="shared" si="149"/>
        <v>0</v>
      </c>
      <c r="T82" s="351">
        <f t="shared" si="149"/>
        <v>0</v>
      </c>
      <c r="U82" s="351">
        <f t="shared" si="149"/>
        <v>0</v>
      </c>
      <c r="V82" s="351">
        <f t="shared" si="149"/>
        <v>0</v>
      </c>
      <c r="W82" s="351">
        <f t="shared" si="149"/>
        <v>0</v>
      </c>
      <c r="X82" s="351">
        <f t="shared" si="150"/>
        <v>0</v>
      </c>
      <c r="Y82" s="351">
        <f t="shared" si="150"/>
        <v>0</v>
      </c>
      <c r="Z82" s="351">
        <f t="shared" si="150"/>
        <v>0</v>
      </c>
      <c r="AA82" s="351">
        <f t="shared" si="150"/>
        <v>0</v>
      </c>
      <c r="AB82" s="351">
        <f t="shared" si="150"/>
        <v>0</v>
      </c>
      <c r="AC82" s="351">
        <f t="shared" si="150"/>
        <v>0</v>
      </c>
      <c r="AD82" s="351">
        <f t="shared" si="150"/>
        <v>0</v>
      </c>
      <c r="AE82" s="351">
        <f t="shared" si="150"/>
        <v>0</v>
      </c>
      <c r="AF82" s="351">
        <f t="shared" si="150"/>
        <v>0</v>
      </c>
      <c r="AG82" s="351">
        <f t="shared" si="150"/>
        <v>0</v>
      </c>
      <c r="AH82" s="351">
        <f t="shared" si="151"/>
        <v>0</v>
      </c>
      <c r="AI82" s="351">
        <f t="shared" si="151"/>
        <v>0</v>
      </c>
      <c r="AJ82" s="351">
        <f t="shared" si="151"/>
        <v>0</v>
      </c>
      <c r="AK82" s="351">
        <f t="shared" si="151"/>
        <v>0</v>
      </c>
      <c r="AL82" s="351">
        <f t="shared" si="151"/>
        <v>0</v>
      </c>
      <c r="AM82" s="351">
        <f t="shared" si="151"/>
        <v>0</v>
      </c>
      <c r="AN82" s="351">
        <f t="shared" si="151"/>
        <v>0</v>
      </c>
      <c r="AO82" s="351">
        <f t="shared" si="151"/>
        <v>0</v>
      </c>
      <c r="AP82" s="351">
        <f t="shared" si="151"/>
        <v>0</v>
      </c>
      <c r="AQ82" s="351">
        <f t="shared" si="151"/>
        <v>0</v>
      </c>
      <c r="AR82" s="351">
        <f t="shared" si="152"/>
        <v>0</v>
      </c>
      <c r="AS82" s="351">
        <f t="shared" si="152"/>
        <v>0</v>
      </c>
      <c r="AT82" s="351">
        <f t="shared" si="152"/>
        <v>0</v>
      </c>
      <c r="AU82" s="351">
        <f t="shared" si="152"/>
        <v>0</v>
      </c>
      <c r="AV82" s="351">
        <f t="shared" si="152"/>
        <v>29687.5</v>
      </c>
      <c r="AW82" s="351">
        <f t="shared" si="152"/>
        <v>29687.5</v>
      </c>
      <c r="AX82" s="351">
        <f t="shared" si="152"/>
        <v>29687.5</v>
      </c>
      <c r="AY82" s="351">
        <f t="shared" si="152"/>
        <v>29687.5</v>
      </c>
      <c r="AZ82" s="351">
        <f t="shared" si="152"/>
        <v>29687.5</v>
      </c>
      <c r="BA82" s="351">
        <f t="shared" si="152"/>
        <v>29687.5</v>
      </c>
      <c r="BB82" s="351">
        <f t="shared" si="153"/>
        <v>29687.5</v>
      </c>
      <c r="BC82" s="351">
        <f t="shared" si="153"/>
        <v>29687.5</v>
      </c>
      <c r="BD82" s="351">
        <f t="shared" si="153"/>
        <v>29687.5</v>
      </c>
      <c r="BE82" s="351">
        <f t="shared" si="153"/>
        <v>29687.5</v>
      </c>
      <c r="BF82" s="351">
        <f t="shared" si="153"/>
        <v>29687.5</v>
      </c>
      <c r="BG82" s="351">
        <f t="shared" si="153"/>
        <v>29687.5</v>
      </c>
      <c r="BH82" s="351">
        <f t="shared" si="153"/>
        <v>0</v>
      </c>
      <c r="BI82" s="351">
        <f t="shared" si="153"/>
        <v>0</v>
      </c>
      <c r="BJ82" s="351">
        <f t="shared" si="153"/>
        <v>0</v>
      </c>
      <c r="BK82" s="351">
        <f t="shared" si="153"/>
        <v>0</v>
      </c>
      <c r="BL82" s="351">
        <f t="shared" si="154"/>
        <v>0</v>
      </c>
      <c r="BM82" s="351">
        <f t="shared" si="154"/>
        <v>0</v>
      </c>
      <c r="BN82" s="351">
        <f t="shared" si="154"/>
        <v>0</v>
      </c>
      <c r="BO82" s="351">
        <f t="shared" si="154"/>
        <v>0</v>
      </c>
      <c r="BP82" s="351">
        <f t="shared" si="154"/>
        <v>0</v>
      </c>
      <c r="BQ82" s="351">
        <f t="shared" si="154"/>
        <v>0</v>
      </c>
      <c r="BR82" s="351">
        <f t="shared" si="154"/>
        <v>0</v>
      </c>
      <c r="BS82" s="351">
        <f t="shared" si="154"/>
        <v>0</v>
      </c>
      <c r="BT82" s="351">
        <f t="shared" si="154"/>
        <v>0</v>
      </c>
      <c r="BU82" s="351">
        <f t="shared" si="154"/>
        <v>0</v>
      </c>
      <c r="BV82" s="351">
        <f t="shared" si="154"/>
        <v>0</v>
      </c>
      <c r="BW82" s="351">
        <f t="shared" si="154"/>
        <v>0</v>
      </c>
    </row>
    <row r="83" spans="1:75" x14ac:dyDescent="0.3">
      <c r="A83" s="298">
        <f t="shared" si="125"/>
        <v>46</v>
      </c>
      <c r="B83" s="350">
        <f t="shared" si="147"/>
        <v>356250</v>
      </c>
      <c r="C83" s="351"/>
      <c r="D83" s="351">
        <f t="shared" si="148"/>
        <v>0</v>
      </c>
      <c r="E83" s="351">
        <f t="shared" si="148"/>
        <v>0</v>
      </c>
      <c r="F83" s="351">
        <f t="shared" si="148"/>
        <v>0</v>
      </c>
      <c r="G83" s="351">
        <f t="shared" si="148"/>
        <v>0</v>
      </c>
      <c r="H83" s="351">
        <f t="shared" si="148"/>
        <v>0</v>
      </c>
      <c r="I83" s="351">
        <f t="shared" si="148"/>
        <v>0</v>
      </c>
      <c r="J83" s="351">
        <f t="shared" si="148"/>
        <v>0</v>
      </c>
      <c r="K83" s="351">
        <f t="shared" si="148"/>
        <v>0</v>
      </c>
      <c r="L83" s="351">
        <f t="shared" si="148"/>
        <v>0</v>
      </c>
      <c r="M83" s="351">
        <f t="shared" si="148"/>
        <v>0</v>
      </c>
      <c r="N83" s="351">
        <f t="shared" si="149"/>
        <v>0</v>
      </c>
      <c r="O83" s="351">
        <f t="shared" si="149"/>
        <v>0</v>
      </c>
      <c r="P83" s="351">
        <f t="shared" si="149"/>
        <v>0</v>
      </c>
      <c r="Q83" s="351">
        <f t="shared" si="149"/>
        <v>0</v>
      </c>
      <c r="R83" s="351">
        <f t="shared" si="149"/>
        <v>0</v>
      </c>
      <c r="S83" s="351">
        <f t="shared" si="149"/>
        <v>0</v>
      </c>
      <c r="T83" s="351">
        <f t="shared" si="149"/>
        <v>0</v>
      </c>
      <c r="U83" s="351">
        <f t="shared" si="149"/>
        <v>0</v>
      </c>
      <c r="V83" s="351">
        <f t="shared" si="149"/>
        <v>0</v>
      </c>
      <c r="W83" s="351">
        <f t="shared" si="149"/>
        <v>0</v>
      </c>
      <c r="X83" s="351">
        <f t="shared" si="150"/>
        <v>0</v>
      </c>
      <c r="Y83" s="351">
        <f t="shared" si="150"/>
        <v>0</v>
      </c>
      <c r="Z83" s="351">
        <f t="shared" si="150"/>
        <v>0</v>
      </c>
      <c r="AA83" s="351">
        <f t="shared" si="150"/>
        <v>0</v>
      </c>
      <c r="AB83" s="351">
        <f t="shared" si="150"/>
        <v>0</v>
      </c>
      <c r="AC83" s="351">
        <f t="shared" si="150"/>
        <v>0</v>
      </c>
      <c r="AD83" s="351">
        <f t="shared" si="150"/>
        <v>0</v>
      </c>
      <c r="AE83" s="351">
        <f t="shared" si="150"/>
        <v>0</v>
      </c>
      <c r="AF83" s="351">
        <f t="shared" si="150"/>
        <v>0</v>
      </c>
      <c r="AG83" s="351">
        <f t="shared" si="150"/>
        <v>0</v>
      </c>
      <c r="AH83" s="351">
        <f t="shared" si="151"/>
        <v>0</v>
      </c>
      <c r="AI83" s="351">
        <f t="shared" si="151"/>
        <v>0</v>
      </c>
      <c r="AJ83" s="351">
        <f t="shared" si="151"/>
        <v>0</v>
      </c>
      <c r="AK83" s="351">
        <f t="shared" si="151"/>
        <v>0</v>
      </c>
      <c r="AL83" s="351">
        <f t="shared" si="151"/>
        <v>0</v>
      </c>
      <c r="AM83" s="351">
        <f t="shared" si="151"/>
        <v>0</v>
      </c>
      <c r="AN83" s="351">
        <f t="shared" si="151"/>
        <v>0</v>
      </c>
      <c r="AO83" s="351">
        <f t="shared" si="151"/>
        <v>0</v>
      </c>
      <c r="AP83" s="351">
        <f t="shared" si="151"/>
        <v>0</v>
      </c>
      <c r="AQ83" s="351">
        <f t="shared" si="151"/>
        <v>0</v>
      </c>
      <c r="AR83" s="351">
        <f t="shared" si="152"/>
        <v>0</v>
      </c>
      <c r="AS83" s="351">
        <f t="shared" si="152"/>
        <v>0</v>
      </c>
      <c r="AT83" s="351">
        <f t="shared" si="152"/>
        <v>0</v>
      </c>
      <c r="AU83" s="351">
        <f t="shared" si="152"/>
        <v>0</v>
      </c>
      <c r="AV83" s="351">
        <f t="shared" si="152"/>
        <v>0</v>
      </c>
      <c r="AW83" s="351">
        <f t="shared" si="152"/>
        <v>29687.5</v>
      </c>
      <c r="AX83" s="351">
        <f t="shared" si="152"/>
        <v>29687.5</v>
      </c>
      <c r="AY83" s="351">
        <f t="shared" si="152"/>
        <v>29687.5</v>
      </c>
      <c r="AZ83" s="351">
        <f t="shared" si="152"/>
        <v>29687.5</v>
      </c>
      <c r="BA83" s="351">
        <f t="shared" si="152"/>
        <v>29687.5</v>
      </c>
      <c r="BB83" s="351">
        <f t="shared" si="153"/>
        <v>29687.5</v>
      </c>
      <c r="BC83" s="351">
        <f t="shared" si="153"/>
        <v>29687.5</v>
      </c>
      <c r="BD83" s="351">
        <f t="shared" si="153"/>
        <v>29687.5</v>
      </c>
      <c r="BE83" s="351">
        <f t="shared" si="153"/>
        <v>29687.5</v>
      </c>
      <c r="BF83" s="351">
        <f t="shared" si="153"/>
        <v>29687.5</v>
      </c>
      <c r="BG83" s="351">
        <f t="shared" si="153"/>
        <v>29687.5</v>
      </c>
      <c r="BH83" s="351">
        <f t="shared" si="153"/>
        <v>29687.5</v>
      </c>
      <c r="BI83" s="351">
        <f t="shared" si="153"/>
        <v>0</v>
      </c>
      <c r="BJ83" s="351">
        <f t="shared" si="153"/>
        <v>0</v>
      </c>
      <c r="BK83" s="351">
        <f t="shared" si="153"/>
        <v>0</v>
      </c>
      <c r="BL83" s="351">
        <f t="shared" si="154"/>
        <v>0</v>
      </c>
      <c r="BM83" s="351">
        <f t="shared" si="154"/>
        <v>0</v>
      </c>
      <c r="BN83" s="351">
        <f t="shared" si="154"/>
        <v>0</v>
      </c>
      <c r="BO83" s="351">
        <f t="shared" si="154"/>
        <v>0</v>
      </c>
      <c r="BP83" s="351">
        <f t="shared" si="154"/>
        <v>0</v>
      </c>
      <c r="BQ83" s="351">
        <f t="shared" si="154"/>
        <v>0</v>
      </c>
      <c r="BR83" s="351">
        <f t="shared" si="154"/>
        <v>0</v>
      </c>
      <c r="BS83" s="351">
        <f t="shared" si="154"/>
        <v>0</v>
      </c>
      <c r="BT83" s="351">
        <f t="shared" si="154"/>
        <v>0</v>
      </c>
      <c r="BU83" s="351">
        <f t="shared" si="154"/>
        <v>0</v>
      </c>
      <c r="BV83" s="351">
        <f t="shared" si="154"/>
        <v>0</v>
      </c>
      <c r="BW83" s="351">
        <f t="shared" si="154"/>
        <v>0</v>
      </c>
    </row>
    <row r="84" spans="1:75" x14ac:dyDescent="0.3">
      <c r="A84" s="298">
        <f t="shared" si="125"/>
        <v>47</v>
      </c>
      <c r="B84" s="350">
        <f t="shared" si="147"/>
        <v>534375</v>
      </c>
      <c r="C84" s="351"/>
      <c r="D84" s="351">
        <f t="shared" si="148"/>
        <v>0</v>
      </c>
      <c r="E84" s="351">
        <f t="shared" si="148"/>
        <v>0</v>
      </c>
      <c r="F84" s="351">
        <f t="shared" si="148"/>
        <v>0</v>
      </c>
      <c r="G84" s="351">
        <f t="shared" si="148"/>
        <v>0</v>
      </c>
      <c r="H84" s="351">
        <f t="shared" si="148"/>
        <v>0</v>
      </c>
      <c r="I84" s="351">
        <f t="shared" si="148"/>
        <v>0</v>
      </c>
      <c r="J84" s="351">
        <f t="shared" si="148"/>
        <v>0</v>
      </c>
      <c r="K84" s="351">
        <f t="shared" si="148"/>
        <v>0</v>
      </c>
      <c r="L84" s="351">
        <f t="shared" si="148"/>
        <v>0</v>
      </c>
      <c r="M84" s="351">
        <f t="shared" si="148"/>
        <v>0</v>
      </c>
      <c r="N84" s="351">
        <f t="shared" si="149"/>
        <v>0</v>
      </c>
      <c r="O84" s="351">
        <f t="shared" si="149"/>
        <v>0</v>
      </c>
      <c r="P84" s="351">
        <f t="shared" si="149"/>
        <v>0</v>
      </c>
      <c r="Q84" s="351">
        <f t="shared" si="149"/>
        <v>0</v>
      </c>
      <c r="R84" s="351">
        <f t="shared" si="149"/>
        <v>0</v>
      </c>
      <c r="S84" s="351">
        <f t="shared" si="149"/>
        <v>0</v>
      </c>
      <c r="T84" s="351">
        <f t="shared" si="149"/>
        <v>0</v>
      </c>
      <c r="U84" s="351">
        <f t="shared" si="149"/>
        <v>0</v>
      </c>
      <c r="V84" s="351">
        <f t="shared" si="149"/>
        <v>0</v>
      </c>
      <c r="W84" s="351">
        <f t="shared" si="149"/>
        <v>0</v>
      </c>
      <c r="X84" s="351">
        <f t="shared" si="150"/>
        <v>0</v>
      </c>
      <c r="Y84" s="351">
        <f t="shared" si="150"/>
        <v>0</v>
      </c>
      <c r="Z84" s="351">
        <f t="shared" si="150"/>
        <v>0</v>
      </c>
      <c r="AA84" s="351">
        <f t="shared" si="150"/>
        <v>0</v>
      </c>
      <c r="AB84" s="351">
        <f t="shared" si="150"/>
        <v>0</v>
      </c>
      <c r="AC84" s="351">
        <f t="shared" si="150"/>
        <v>0</v>
      </c>
      <c r="AD84" s="351">
        <f t="shared" si="150"/>
        <v>0</v>
      </c>
      <c r="AE84" s="351">
        <f t="shared" si="150"/>
        <v>0</v>
      </c>
      <c r="AF84" s="351">
        <f t="shared" si="150"/>
        <v>0</v>
      </c>
      <c r="AG84" s="351">
        <f t="shared" si="150"/>
        <v>0</v>
      </c>
      <c r="AH84" s="351">
        <f t="shared" si="151"/>
        <v>0</v>
      </c>
      <c r="AI84" s="351">
        <f t="shared" si="151"/>
        <v>0</v>
      </c>
      <c r="AJ84" s="351">
        <f t="shared" si="151"/>
        <v>0</v>
      </c>
      <c r="AK84" s="351">
        <f t="shared" si="151"/>
        <v>0</v>
      </c>
      <c r="AL84" s="351">
        <f t="shared" si="151"/>
        <v>0</v>
      </c>
      <c r="AM84" s="351">
        <f t="shared" si="151"/>
        <v>0</v>
      </c>
      <c r="AN84" s="351">
        <f t="shared" si="151"/>
        <v>0</v>
      </c>
      <c r="AO84" s="351">
        <f t="shared" si="151"/>
        <v>0</v>
      </c>
      <c r="AP84" s="351">
        <f t="shared" si="151"/>
        <v>0</v>
      </c>
      <c r="AQ84" s="351">
        <f t="shared" si="151"/>
        <v>0</v>
      </c>
      <c r="AR84" s="351">
        <f t="shared" si="152"/>
        <v>0</v>
      </c>
      <c r="AS84" s="351">
        <f t="shared" si="152"/>
        <v>0</v>
      </c>
      <c r="AT84" s="351">
        <f t="shared" si="152"/>
        <v>0</v>
      </c>
      <c r="AU84" s="351">
        <f t="shared" si="152"/>
        <v>0</v>
      </c>
      <c r="AV84" s="351">
        <f t="shared" si="152"/>
        <v>0</v>
      </c>
      <c r="AW84" s="351">
        <f t="shared" si="152"/>
        <v>0</v>
      </c>
      <c r="AX84" s="351">
        <f t="shared" si="152"/>
        <v>44531.25</v>
      </c>
      <c r="AY84" s="351">
        <f t="shared" si="152"/>
        <v>44531.25</v>
      </c>
      <c r="AZ84" s="351">
        <f t="shared" si="152"/>
        <v>44531.25</v>
      </c>
      <c r="BA84" s="351">
        <f t="shared" si="152"/>
        <v>44531.25</v>
      </c>
      <c r="BB84" s="351">
        <f t="shared" si="153"/>
        <v>44531.25</v>
      </c>
      <c r="BC84" s="351">
        <f t="shared" si="153"/>
        <v>44531.25</v>
      </c>
      <c r="BD84" s="351">
        <f t="shared" si="153"/>
        <v>44531.25</v>
      </c>
      <c r="BE84" s="351">
        <f t="shared" si="153"/>
        <v>44531.25</v>
      </c>
      <c r="BF84" s="351">
        <f t="shared" si="153"/>
        <v>44531.25</v>
      </c>
      <c r="BG84" s="351">
        <f t="shared" si="153"/>
        <v>44531.25</v>
      </c>
      <c r="BH84" s="351">
        <f t="shared" si="153"/>
        <v>44531.25</v>
      </c>
      <c r="BI84" s="351">
        <f t="shared" si="153"/>
        <v>44531.25</v>
      </c>
      <c r="BJ84" s="351">
        <f t="shared" si="153"/>
        <v>0</v>
      </c>
      <c r="BK84" s="351">
        <f t="shared" si="153"/>
        <v>0</v>
      </c>
      <c r="BL84" s="351">
        <f t="shared" si="154"/>
        <v>0</v>
      </c>
      <c r="BM84" s="351">
        <f t="shared" si="154"/>
        <v>0</v>
      </c>
      <c r="BN84" s="351">
        <f t="shared" si="154"/>
        <v>0</v>
      </c>
      <c r="BO84" s="351">
        <f t="shared" si="154"/>
        <v>0</v>
      </c>
      <c r="BP84" s="351">
        <f t="shared" si="154"/>
        <v>0</v>
      </c>
      <c r="BQ84" s="351">
        <f t="shared" si="154"/>
        <v>0</v>
      </c>
      <c r="BR84" s="351">
        <f t="shared" si="154"/>
        <v>0</v>
      </c>
      <c r="BS84" s="351">
        <f t="shared" si="154"/>
        <v>0</v>
      </c>
      <c r="BT84" s="351">
        <f t="shared" si="154"/>
        <v>0</v>
      </c>
      <c r="BU84" s="351">
        <f t="shared" si="154"/>
        <v>0</v>
      </c>
      <c r="BV84" s="351">
        <f t="shared" si="154"/>
        <v>0</v>
      </c>
      <c r="BW84" s="351">
        <f t="shared" si="154"/>
        <v>0</v>
      </c>
    </row>
    <row r="85" spans="1:75" x14ac:dyDescent="0.3">
      <c r="A85" s="298">
        <f t="shared" si="125"/>
        <v>48</v>
      </c>
      <c r="B85" s="350">
        <f t="shared" si="147"/>
        <v>534375</v>
      </c>
      <c r="C85" s="351"/>
      <c r="D85" s="351">
        <f t="shared" si="148"/>
        <v>0</v>
      </c>
      <c r="E85" s="351">
        <f t="shared" si="148"/>
        <v>0</v>
      </c>
      <c r="F85" s="351">
        <f t="shared" si="148"/>
        <v>0</v>
      </c>
      <c r="G85" s="351">
        <f t="shared" si="148"/>
        <v>0</v>
      </c>
      <c r="H85" s="351">
        <f t="shared" si="148"/>
        <v>0</v>
      </c>
      <c r="I85" s="351">
        <f t="shared" si="148"/>
        <v>0</v>
      </c>
      <c r="J85" s="351">
        <f t="shared" si="148"/>
        <v>0</v>
      </c>
      <c r="K85" s="351">
        <f t="shared" si="148"/>
        <v>0</v>
      </c>
      <c r="L85" s="351">
        <f t="shared" si="148"/>
        <v>0</v>
      </c>
      <c r="M85" s="351">
        <f t="shared" si="148"/>
        <v>0</v>
      </c>
      <c r="N85" s="351">
        <f t="shared" si="149"/>
        <v>0</v>
      </c>
      <c r="O85" s="351">
        <f t="shared" si="149"/>
        <v>0</v>
      </c>
      <c r="P85" s="351">
        <f t="shared" si="149"/>
        <v>0</v>
      </c>
      <c r="Q85" s="351">
        <f t="shared" si="149"/>
        <v>0</v>
      </c>
      <c r="R85" s="351">
        <f t="shared" si="149"/>
        <v>0</v>
      </c>
      <c r="S85" s="351">
        <f t="shared" si="149"/>
        <v>0</v>
      </c>
      <c r="T85" s="351">
        <f t="shared" si="149"/>
        <v>0</v>
      </c>
      <c r="U85" s="351">
        <f t="shared" si="149"/>
        <v>0</v>
      </c>
      <c r="V85" s="351">
        <f t="shared" si="149"/>
        <v>0</v>
      </c>
      <c r="W85" s="351">
        <f t="shared" si="149"/>
        <v>0</v>
      </c>
      <c r="X85" s="351">
        <f t="shared" si="150"/>
        <v>0</v>
      </c>
      <c r="Y85" s="351">
        <f t="shared" si="150"/>
        <v>0</v>
      </c>
      <c r="Z85" s="351">
        <f t="shared" si="150"/>
        <v>0</v>
      </c>
      <c r="AA85" s="351">
        <f t="shared" si="150"/>
        <v>0</v>
      </c>
      <c r="AB85" s="351">
        <f t="shared" si="150"/>
        <v>0</v>
      </c>
      <c r="AC85" s="351">
        <f t="shared" si="150"/>
        <v>0</v>
      </c>
      <c r="AD85" s="351">
        <f t="shared" si="150"/>
        <v>0</v>
      </c>
      <c r="AE85" s="351">
        <f t="shared" si="150"/>
        <v>0</v>
      </c>
      <c r="AF85" s="351">
        <f t="shared" si="150"/>
        <v>0</v>
      </c>
      <c r="AG85" s="351">
        <f t="shared" si="150"/>
        <v>0</v>
      </c>
      <c r="AH85" s="351">
        <f t="shared" si="151"/>
        <v>0</v>
      </c>
      <c r="AI85" s="351">
        <f t="shared" si="151"/>
        <v>0</v>
      </c>
      <c r="AJ85" s="351">
        <f t="shared" si="151"/>
        <v>0</v>
      </c>
      <c r="AK85" s="351">
        <f t="shared" si="151"/>
        <v>0</v>
      </c>
      <c r="AL85" s="351">
        <f t="shared" si="151"/>
        <v>0</v>
      </c>
      <c r="AM85" s="351">
        <f t="shared" si="151"/>
        <v>0</v>
      </c>
      <c r="AN85" s="351">
        <f t="shared" si="151"/>
        <v>0</v>
      </c>
      <c r="AO85" s="351">
        <f t="shared" si="151"/>
        <v>0</v>
      </c>
      <c r="AP85" s="351">
        <f t="shared" si="151"/>
        <v>0</v>
      </c>
      <c r="AQ85" s="351">
        <f t="shared" si="151"/>
        <v>0</v>
      </c>
      <c r="AR85" s="351">
        <f t="shared" si="152"/>
        <v>0</v>
      </c>
      <c r="AS85" s="351">
        <f t="shared" si="152"/>
        <v>0</v>
      </c>
      <c r="AT85" s="351">
        <f t="shared" si="152"/>
        <v>0</v>
      </c>
      <c r="AU85" s="351">
        <f t="shared" si="152"/>
        <v>0</v>
      </c>
      <c r="AV85" s="351">
        <f t="shared" si="152"/>
        <v>0</v>
      </c>
      <c r="AW85" s="351">
        <f t="shared" si="152"/>
        <v>0</v>
      </c>
      <c r="AX85" s="351">
        <f t="shared" si="152"/>
        <v>0</v>
      </c>
      <c r="AY85" s="351">
        <f t="shared" si="152"/>
        <v>44531.25</v>
      </c>
      <c r="AZ85" s="351">
        <f t="shared" si="152"/>
        <v>44531.25</v>
      </c>
      <c r="BA85" s="351">
        <f t="shared" si="152"/>
        <v>44531.25</v>
      </c>
      <c r="BB85" s="351">
        <f t="shared" si="153"/>
        <v>44531.25</v>
      </c>
      <c r="BC85" s="351">
        <f t="shared" si="153"/>
        <v>44531.25</v>
      </c>
      <c r="BD85" s="351">
        <f t="shared" si="153"/>
        <v>44531.25</v>
      </c>
      <c r="BE85" s="351">
        <f t="shared" si="153"/>
        <v>44531.25</v>
      </c>
      <c r="BF85" s="351">
        <f t="shared" si="153"/>
        <v>44531.25</v>
      </c>
      <c r="BG85" s="351">
        <f t="shared" si="153"/>
        <v>44531.25</v>
      </c>
      <c r="BH85" s="351">
        <f t="shared" si="153"/>
        <v>44531.25</v>
      </c>
      <c r="BI85" s="351">
        <f t="shared" si="153"/>
        <v>44531.25</v>
      </c>
      <c r="BJ85" s="351">
        <f t="shared" si="153"/>
        <v>44531.25</v>
      </c>
      <c r="BK85" s="351">
        <f t="shared" si="153"/>
        <v>0</v>
      </c>
      <c r="BL85" s="351">
        <f t="shared" si="154"/>
        <v>0</v>
      </c>
      <c r="BM85" s="351">
        <f t="shared" si="154"/>
        <v>0</v>
      </c>
      <c r="BN85" s="351">
        <f t="shared" si="154"/>
        <v>0</v>
      </c>
      <c r="BO85" s="351">
        <f t="shared" si="154"/>
        <v>0</v>
      </c>
      <c r="BP85" s="351">
        <f t="shared" si="154"/>
        <v>0</v>
      </c>
      <c r="BQ85" s="351">
        <f t="shared" si="154"/>
        <v>0</v>
      </c>
      <c r="BR85" s="351">
        <f t="shared" si="154"/>
        <v>0</v>
      </c>
      <c r="BS85" s="351">
        <f t="shared" si="154"/>
        <v>0</v>
      </c>
      <c r="BT85" s="351">
        <f t="shared" si="154"/>
        <v>0</v>
      </c>
      <c r="BU85" s="351">
        <f t="shared" si="154"/>
        <v>0</v>
      </c>
      <c r="BV85" s="351">
        <f t="shared" si="154"/>
        <v>0</v>
      </c>
      <c r="BW85" s="351">
        <f t="shared" si="154"/>
        <v>0</v>
      </c>
    </row>
    <row r="86" spans="1:75" x14ac:dyDescent="0.3">
      <c r="A86" s="298">
        <f t="shared" si="125"/>
        <v>49</v>
      </c>
      <c r="B86" s="350">
        <f t="shared" si="147"/>
        <v>356250</v>
      </c>
      <c r="C86" s="351"/>
      <c r="D86" s="351">
        <f t="shared" si="148"/>
        <v>0</v>
      </c>
      <c r="E86" s="351">
        <f t="shared" si="148"/>
        <v>0</v>
      </c>
      <c r="F86" s="351">
        <f t="shared" si="148"/>
        <v>0</v>
      </c>
      <c r="G86" s="351">
        <f t="shared" si="148"/>
        <v>0</v>
      </c>
      <c r="H86" s="351">
        <f t="shared" si="148"/>
        <v>0</v>
      </c>
      <c r="I86" s="351">
        <f t="shared" si="148"/>
        <v>0</v>
      </c>
      <c r="J86" s="351">
        <f t="shared" si="148"/>
        <v>0</v>
      </c>
      <c r="K86" s="351">
        <f t="shared" si="148"/>
        <v>0</v>
      </c>
      <c r="L86" s="351">
        <f t="shared" si="148"/>
        <v>0</v>
      </c>
      <c r="M86" s="351">
        <f t="shared" si="148"/>
        <v>0</v>
      </c>
      <c r="N86" s="351">
        <f t="shared" si="149"/>
        <v>0</v>
      </c>
      <c r="O86" s="351">
        <f t="shared" si="149"/>
        <v>0</v>
      </c>
      <c r="P86" s="351">
        <f t="shared" si="149"/>
        <v>0</v>
      </c>
      <c r="Q86" s="351">
        <f t="shared" si="149"/>
        <v>0</v>
      </c>
      <c r="R86" s="351">
        <f t="shared" si="149"/>
        <v>0</v>
      </c>
      <c r="S86" s="351">
        <f t="shared" si="149"/>
        <v>0</v>
      </c>
      <c r="T86" s="351">
        <f t="shared" si="149"/>
        <v>0</v>
      </c>
      <c r="U86" s="351">
        <f t="shared" si="149"/>
        <v>0</v>
      </c>
      <c r="V86" s="351">
        <f t="shared" si="149"/>
        <v>0</v>
      </c>
      <c r="W86" s="351">
        <f t="shared" si="149"/>
        <v>0</v>
      </c>
      <c r="X86" s="351">
        <f t="shared" si="150"/>
        <v>0</v>
      </c>
      <c r="Y86" s="351">
        <f t="shared" si="150"/>
        <v>0</v>
      </c>
      <c r="Z86" s="351">
        <f t="shared" si="150"/>
        <v>0</v>
      </c>
      <c r="AA86" s="351">
        <f t="shared" si="150"/>
        <v>0</v>
      </c>
      <c r="AB86" s="351">
        <f t="shared" si="150"/>
        <v>0</v>
      </c>
      <c r="AC86" s="351">
        <f t="shared" si="150"/>
        <v>0</v>
      </c>
      <c r="AD86" s="351">
        <f t="shared" si="150"/>
        <v>0</v>
      </c>
      <c r="AE86" s="351">
        <f t="shared" si="150"/>
        <v>0</v>
      </c>
      <c r="AF86" s="351">
        <f t="shared" si="150"/>
        <v>0</v>
      </c>
      <c r="AG86" s="351">
        <f t="shared" si="150"/>
        <v>0</v>
      </c>
      <c r="AH86" s="351">
        <f t="shared" si="151"/>
        <v>0</v>
      </c>
      <c r="AI86" s="351">
        <f t="shared" si="151"/>
        <v>0</v>
      </c>
      <c r="AJ86" s="351">
        <f t="shared" si="151"/>
        <v>0</v>
      </c>
      <c r="AK86" s="351">
        <f t="shared" si="151"/>
        <v>0</v>
      </c>
      <c r="AL86" s="351">
        <f t="shared" si="151"/>
        <v>0</v>
      </c>
      <c r="AM86" s="351">
        <f t="shared" si="151"/>
        <v>0</v>
      </c>
      <c r="AN86" s="351">
        <f t="shared" si="151"/>
        <v>0</v>
      </c>
      <c r="AO86" s="351">
        <f t="shared" si="151"/>
        <v>0</v>
      </c>
      <c r="AP86" s="351">
        <f t="shared" si="151"/>
        <v>0</v>
      </c>
      <c r="AQ86" s="351">
        <f t="shared" si="151"/>
        <v>0</v>
      </c>
      <c r="AR86" s="351">
        <f t="shared" si="152"/>
        <v>0</v>
      </c>
      <c r="AS86" s="351">
        <f t="shared" si="152"/>
        <v>0</v>
      </c>
      <c r="AT86" s="351">
        <f t="shared" si="152"/>
        <v>0</v>
      </c>
      <c r="AU86" s="351">
        <f t="shared" si="152"/>
        <v>0</v>
      </c>
      <c r="AV86" s="351">
        <f t="shared" si="152"/>
        <v>0</v>
      </c>
      <c r="AW86" s="351">
        <f t="shared" si="152"/>
        <v>0</v>
      </c>
      <c r="AX86" s="351">
        <f t="shared" si="152"/>
        <v>0</v>
      </c>
      <c r="AY86" s="351">
        <f t="shared" si="152"/>
        <v>0</v>
      </c>
      <c r="AZ86" s="351">
        <f t="shared" si="152"/>
        <v>29687.5</v>
      </c>
      <c r="BA86" s="351">
        <f t="shared" si="152"/>
        <v>29687.5</v>
      </c>
      <c r="BB86" s="351">
        <f t="shared" si="153"/>
        <v>29687.5</v>
      </c>
      <c r="BC86" s="351">
        <f t="shared" si="153"/>
        <v>29687.5</v>
      </c>
      <c r="BD86" s="351">
        <f t="shared" si="153"/>
        <v>29687.5</v>
      </c>
      <c r="BE86" s="351">
        <f t="shared" si="153"/>
        <v>29687.5</v>
      </c>
      <c r="BF86" s="351">
        <f t="shared" si="153"/>
        <v>29687.5</v>
      </c>
      <c r="BG86" s="351">
        <f t="shared" si="153"/>
        <v>29687.5</v>
      </c>
      <c r="BH86" s="351">
        <f t="shared" si="153"/>
        <v>29687.5</v>
      </c>
      <c r="BI86" s="351">
        <f t="shared" si="153"/>
        <v>29687.5</v>
      </c>
      <c r="BJ86" s="351">
        <f t="shared" si="153"/>
        <v>29687.5</v>
      </c>
      <c r="BK86" s="351">
        <f t="shared" si="153"/>
        <v>29687.5</v>
      </c>
      <c r="BL86" s="351">
        <f t="shared" si="154"/>
        <v>0</v>
      </c>
      <c r="BM86" s="351">
        <f t="shared" si="154"/>
        <v>0</v>
      </c>
      <c r="BN86" s="351">
        <f t="shared" si="154"/>
        <v>0</v>
      </c>
      <c r="BO86" s="351">
        <f t="shared" si="154"/>
        <v>0</v>
      </c>
      <c r="BP86" s="351">
        <f t="shared" si="154"/>
        <v>0</v>
      </c>
      <c r="BQ86" s="351">
        <f t="shared" si="154"/>
        <v>0</v>
      </c>
      <c r="BR86" s="351">
        <f t="shared" si="154"/>
        <v>0</v>
      </c>
      <c r="BS86" s="351">
        <f t="shared" si="154"/>
        <v>0</v>
      </c>
      <c r="BT86" s="351">
        <f t="shared" si="154"/>
        <v>0</v>
      </c>
      <c r="BU86" s="351">
        <f t="shared" si="154"/>
        <v>0</v>
      </c>
      <c r="BV86" s="351">
        <f t="shared" si="154"/>
        <v>0</v>
      </c>
      <c r="BW86" s="351">
        <f t="shared" si="154"/>
        <v>0</v>
      </c>
    </row>
    <row r="87" spans="1:75" x14ac:dyDescent="0.3">
      <c r="A87" s="298">
        <f t="shared" si="125"/>
        <v>50</v>
      </c>
      <c r="B87" s="350">
        <f t="shared" si="147"/>
        <v>356250</v>
      </c>
      <c r="C87" s="351"/>
      <c r="D87" s="351">
        <f t="shared" si="148"/>
        <v>0</v>
      </c>
      <c r="E87" s="351">
        <f t="shared" si="148"/>
        <v>0</v>
      </c>
      <c r="F87" s="351">
        <f t="shared" si="148"/>
        <v>0</v>
      </c>
      <c r="G87" s="351">
        <f t="shared" si="148"/>
        <v>0</v>
      </c>
      <c r="H87" s="351">
        <f t="shared" si="148"/>
        <v>0</v>
      </c>
      <c r="I87" s="351">
        <f t="shared" si="148"/>
        <v>0</v>
      </c>
      <c r="J87" s="351">
        <f t="shared" si="148"/>
        <v>0</v>
      </c>
      <c r="K87" s="351">
        <f t="shared" si="148"/>
        <v>0</v>
      </c>
      <c r="L87" s="351">
        <f t="shared" si="148"/>
        <v>0</v>
      </c>
      <c r="M87" s="351">
        <f t="shared" si="148"/>
        <v>0</v>
      </c>
      <c r="N87" s="351">
        <f t="shared" si="149"/>
        <v>0</v>
      </c>
      <c r="O87" s="351">
        <f t="shared" si="149"/>
        <v>0</v>
      </c>
      <c r="P87" s="351">
        <f t="shared" si="149"/>
        <v>0</v>
      </c>
      <c r="Q87" s="351">
        <f t="shared" si="149"/>
        <v>0</v>
      </c>
      <c r="R87" s="351">
        <f t="shared" si="149"/>
        <v>0</v>
      </c>
      <c r="S87" s="351">
        <f t="shared" si="149"/>
        <v>0</v>
      </c>
      <c r="T87" s="351">
        <f t="shared" si="149"/>
        <v>0</v>
      </c>
      <c r="U87" s="351">
        <f t="shared" si="149"/>
        <v>0</v>
      </c>
      <c r="V87" s="351">
        <f t="shared" si="149"/>
        <v>0</v>
      </c>
      <c r="W87" s="351">
        <f t="shared" si="149"/>
        <v>0</v>
      </c>
      <c r="X87" s="351">
        <f t="shared" si="150"/>
        <v>0</v>
      </c>
      <c r="Y87" s="351">
        <f t="shared" si="150"/>
        <v>0</v>
      </c>
      <c r="Z87" s="351">
        <f t="shared" si="150"/>
        <v>0</v>
      </c>
      <c r="AA87" s="351">
        <f t="shared" si="150"/>
        <v>0</v>
      </c>
      <c r="AB87" s="351">
        <f t="shared" si="150"/>
        <v>0</v>
      </c>
      <c r="AC87" s="351">
        <f t="shared" si="150"/>
        <v>0</v>
      </c>
      <c r="AD87" s="351">
        <f t="shared" si="150"/>
        <v>0</v>
      </c>
      <c r="AE87" s="351">
        <f t="shared" si="150"/>
        <v>0</v>
      </c>
      <c r="AF87" s="351">
        <f t="shared" si="150"/>
        <v>0</v>
      </c>
      <c r="AG87" s="351">
        <f t="shared" si="150"/>
        <v>0</v>
      </c>
      <c r="AH87" s="351">
        <f t="shared" si="151"/>
        <v>0</v>
      </c>
      <c r="AI87" s="351">
        <f t="shared" si="151"/>
        <v>0</v>
      </c>
      <c r="AJ87" s="351">
        <f t="shared" si="151"/>
        <v>0</v>
      </c>
      <c r="AK87" s="351">
        <f t="shared" si="151"/>
        <v>0</v>
      </c>
      <c r="AL87" s="351">
        <f t="shared" si="151"/>
        <v>0</v>
      </c>
      <c r="AM87" s="351">
        <f t="shared" si="151"/>
        <v>0</v>
      </c>
      <c r="AN87" s="351">
        <f t="shared" si="151"/>
        <v>0</v>
      </c>
      <c r="AO87" s="351">
        <f t="shared" si="151"/>
        <v>0</v>
      </c>
      <c r="AP87" s="351">
        <f t="shared" si="151"/>
        <v>0</v>
      </c>
      <c r="AQ87" s="351">
        <f t="shared" si="151"/>
        <v>0</v>
      </c>
      <c r="AR87" s="351">
        <f t="shared" si="152"/>
        <v>0</v>
      </c>
      <c r="AS87" s="351">
        <f t="shared" si="152"/>
        <v>0</v>
      </c>
      <c r="AT87" s="351">
        <f t="shared" si="152"/>
        <v>0</v>
      </c>
      <c r="AU87" s="351">
        <f t="shared" si="152"/>
        <v>0</v>
      </c>
      <c r="AV87" s="351">
        <f t="shared" si="152"/>
        <v>0</v>
      </c>
      <c r="AW87" s="351">
        <f t="shared" si="152"/>
        <v>0</v>
      </c>
      <c r="AX87" s="351">
        <f t="shared" si="152"/>
        <v>0</v>
      </c>
      <c r="AY87" s="351">
        <f t="shared" si="152"/>
        <v>0</v>
      </c>
      <c r="AZ87" s="351">
        <f t="shared" si="152"/>
        <v>0</v>
      </c>
      <c r="BA87" s="351">
        <f t="shared" si="152"/>
        <v>29687.5</v>
      </c>
      <c r="BB87" s="351">
        <f t="shared" si="153"/>
        <v>29687.5</v>
      </c>
      <c r="BC87" s="351">
        <f t="shared" si="153"/>
        <v>29687.5</v>
      </c>
      <c r="BD87" s="351">
        <f t="shared" si="153"/>
        <v>29687.5</v>
      </c>
      <c r="BE87" s="351">
        <f t="shared" si="153"/>
        <v>29687.5</v>
      </c>
      <c r="BF87" s="351">
        <f t="shared" si="153"/>
        <v>29687.5</v>
      </c>
      <c r="BG87" s="351">
        <f t="shared" si="153"/>
        <v>29687.5</v>
      </c>
      <c r="BH87" s="351">
        <f t="shared" si="153"/>
        <v>29687.5</v>
      </c>
      <c r="BI87" s="351">
        <f t="shared" si="153"/>
        <v>29687.5</v>
      </c>
      <c r="BJ87" s="351">
        <f t="shared" si="153"/>
        <v>29687.5</v>
      </c>
      <c r="BK87" s="351">
        <f t="shared" si="153"/>
        <v>29687.5</v>
      </c>
      <c r="BL87" s="351">
        <f t="shared" si="154"/>
        <v>29687.5</v>
      </c>
      <c r="BM87" s="351">
        <f t="shared" si="154"/>
        <v>0</v>
      </c>
      <c r="BN87" s="351">
        <f t="shared" si="154"/>
        <v>0</v>
      </c>
      <c r="BO87" s="351">
        <f t="shared" si="154"/>
        <v>0</v>
      </c>
      <c r="BP87" s="351">
        <f t="shared" si="154"/>
        <v>0</v>
      </c>
      <c r="BQ87" s="351">
        <f t="shared" si="154"/>
        <v>0</v>
      </c>
      <c r="BR87" s="351">
        <f t="shared" si="154"/>
        <v>0</v>
      </c>
      <c r="BS87" s="351">
        <f t="shared" si="154"/>
        <v>0</v>
      </c>
      <c r="BT87" s="351">
        <f t="shared" si="154"/>
        <v>0</v>
      </c>
      <c r="BU87" s="351">
        <f t="shared" si="154"/>
        <v>0</v>
      </c>
      <c r="BV87" s="351">
        <f t="shared" si="154"/>
        <v>0</v>
      </c>
      <c r="BW87" s="351">
        <f t="shared" si="154"/>
        <v>0</v>
      </c>
    </row>
    <row r="88" spans="1:75" x14ac:dyDescent="0.3">
      <c r="A88" s="298">
        <f t="shared" si="125"/>
        <v>51</v>
      </c>
      <c r="B88" s="350">
        <f t="shared" si="147"/>
        <v>356250</v>
      </c>
      <c r="C88" s="351"/>
      <c r="D88" s="351">
        <f t="shared" ref="D88:M97" si="155">IF(AND(D$36-$A88&gt;=0,D$36-$A88&lt;$C$34),$B88/$C$34,0)</f>
        <v>0</v>
      </c>
      <c r="E88" s="351">
        <f t="shared" si="155"/>
        <v>0</v>
      </c>
      <c r="F88" s="351">
        <f t="shared" si="155"/>
        <v>0</v>
      </c>
      <c r="G88" s="351">
        <f t="shared" si="155"/>
        <v>0</v>
      </c>
      <c r="H88" s="351">
        <f t="shared" si="155"/>
        <v>0</v>
      </c>
      <c r="I88" s="351">
        <f t="shared" si="155"/>
        <v>0</v>
      </c>
      <c r="J88" s="351">
        <f t="shared" si="155"/>
        <v>0</v>
      </c>
      <c r="K88" s="351">
        <f t="shared" si="155"/>
        <v>0</v>
      </c>
      <c r="L88" s="351">
        <f t="shared" si="155"/>
        <v>0</v>
      </c>
      <c r="M88" s="351">
        <f t="shared" si="155"/>
        <v>0</v>
      </c>
      <c r="N88" s="351">
        <f t="shared" ref="N88:W97" si="156">IF(AND(N$36-$A88&gt;=0,N$36-$A88&lt;$C$34),$B88/$C$34,0)</f>
        <v>0</v>
      </c>
      <c r="O88" s="351">
        <f t="shared" si="156"/>
        <v>0</v>
      </c>
      <c r="P88" s="351">
        <f t="shared" si="156"/>
        <v>0</v>
      </c>
      <c r="Q88" s="351">
        <f t="shared" si="156"/>
        <v>0</v>
      </c>
      <c r="R88" s="351">
        <f t="shared" si="156"/>
        <v>0</v>
      </c>
      <c r="S88" s="351">
        <f t="shared" si="156"/>
        <v>0</v>
      </c>
      <c r="T88" s="351">
        <f t="shared" si="156"/>
        <v>0</v>
      </c>
      <c r="U88" s="351">
        <f t="shared" si="156"/>
        <v>0</v>
      </c>
      <c r="V88" s="351">
        <f t="shared" si="156"/>
        <v>0</v>
      </c>
      <c r="W88" s="351">
        <f t="shared" si="156"/>
        <v>0</v>
      </c>
      <c r="X88" s="351">
        <f t="shared" ref="X88:AG97" si="157">IF(AND(X$36-$A88&gt;=0,X$36-$A88&lt;$C$34),$B88/$C$34,0)</f>
        <v>0</v>
      </c>
      <c r="Y88" s="351">
        <f t="shared" si="157"/>
        <v>0</v>
      </c>
      <c r="Z88" s="351">
        <f t="shared" si="157"/>
        <v>0</v>
      </c>
      <c r="AA88" s="351">
        <f t="shared" si="157"/>
        <v>0</v>
      </c>
      <c r="AB88" s="351">
        <f t="shared" si="157"/>
        <v>0</v>
      </c>
      <c r="AC88" s="351">
        <f t="shared" si="157"/>
        <v>0</v>
      </c>
      <c r="AD88" s="351">
        <f t="shared" si="157"/>
        <v>0</v>
      </c>
      <c r="AE88" s="351">
        <f t="shared" si="157"/>
        <v>0</v>
      </c>
      <c r="AF88" s="351">
        <f t="shared" si="157"/>
        <v>0</v>
      </c>
      <c r="AG88" s="351">
        <f t="shared" si="157"/>
        <v>0</v>
      </c>
      <c r="AH88" s="351">
        <f t="shared" ref="AH88:AQ97" si="158">IF(AND(AH$36-$A88&gt;=0,AH$36-$A88&lt;$C$34),$B88/$C$34,0)</f>
        <v>0</v>
      </c>
      <c r="AI88" s="351">
        <f t="shared" si="158"/>
        <v>0</v>
      </c>
      <c r="AJ88" s="351">
        <f t="shared" si="158"/>
        <v>0</v>
      </c>
      <c r="AK88" s="351">
        <f t="shared" si="158"/>
        <v>0</v>
      </c>
      <c r="AL88" s="351">
        <f t="shared" si="158"/>
        <v>0</v>
      </c>
      <c r="AM88" s="351">
        <f t="shared" si="158"/>
        <v>0</v>
      </c>
      <c r="AN88" s="351">
        <f t="shared" si="158"/>
        <v>0</v>
      </c>
      <c r="AO88" s="351">
        <f t="shared" si="158"/>
        <v>0</v>
      </c>
      <c r="AP88" s="351">
        <f t="shared" si="158"/>
        <v>0</v>
      </c>
      <c r="AQ88" s="351">
        <f t="shared" si="158"/>
        <v>0</v>
      </c>
      <c r="AR88" s="351">
        <f t="shared" ref="AR88:BA97" si="159">IF(AND(AR$36-$A88&gt;=0,AR$36-$A88&lt;$C$34),$B88/$C$34,0)</f>
        <v>0</v>
      </c>
      <c r="AS88" s="351">
        <f t="shared" si="159"/>
        <v>0</v>
      </c>
      <c r="AT88" s="351">
        <f t="shared" si="159"/>
        <v>0</v>
      </c>
      <c r="AU88" s="351">
        <f t="shared" si="159"/>
        <v>0</v>
      </c>
      <c r="AV88" s="351">
        <f t="shared" si="159"/>
        <v>0</v>
      </c>
      <c r="AW88" s="351">
        <f t="shared" si="159"/>
        <v>0</v>
      </c>
      <c r="AX88" s="351">
        <f t="shared" si="159"/>
        <v>0</v>
      </c>
      <c r="AY88" s="351">
        <f t="shared" si="159"/>
        <v>0</v>
      </c>
      <c r="AZ88" s="351">
        <f t="shared" si="159"/>
        <v>0</v>
      </c>
      <c r="BA88" s="351">
        <f t="shared" si="159"/>
        <v>0</v>
      </c>
      <c r="BB88" s="351">
        <f t="shared" ref="BB88:BK97" si="160">IF(AND(BB$36-$A88&gt;=0,BB$36-$A88&lt;$C$34),$B88/$C$34,0)</f>
        <v>29687.5</v>
      </c>
      <c r="BC88" s="351">
        <f t="shared" si="160"/>
        <v>29687.5</v>
      </c>
      <c r="BD88" s="351">
        <f t="shared" si="160"/>
        <v>29687.5</v>
      </c>
      <c r="BE88" s="351">
        <f t="shared" si="160"/>
        <v>29687.5</v>
      </c>
      <c r="BF88" s="351">
        <f t="shared" si="160"/>
        <v>29687.5</v>
      </c>
      <c r="BG88" s="351">
        <f t="shared" si="160"/>
        <v>29687.5</v>
      </c>
      <c r="BH88" s="351">
        <f t="shared" si="160"/>
        <v>29687.5</v>
      </c>
      <c r="BI88" s="351">
        <f t="shared" si="160"/>
        <v>29687.5</v>
      </c>
      <c r="BJ88" s="351">
        <f t="shared" si="160"/>
        <v>29687.5</v>
      </c>
      <c r="BK88" s="351">
        <f t="shared" si="160"/>
        <v>29687.5</v>
      </c>
      <c r="BL88" s="351">
        <f t="shared" ref="BL88:BW97" si="161">IF(AND(BL$36-$A88&gt;=0,BL$36-$A88&lt;$C$34),$B88/$C$34,0)</f>
        <v>29687.5</v>
      </c>
      <c r="BM88" s="351">
        <f t="shared" si="161"/>
        <v>29687.5</v>
      </c>
      <c r="BN88" s="351">
        <f t="shared" si="161"/>
        <v>0</v>
      </c>
      <c r="BO88" s="351">
        <f t="shared" si="161"/>
        <v>0</v>
      </c>
      <c r="BP88" s="351">
        <f t="shared" si="161"/>
        <v>0</v>
      </c>
      <c r="BQ88" s="351">
        <f t="shared" si="161"/>
        <v>0</v>
      </c>
      <c r="BR88" s="351">
        <f t="shared" si="161"/>
        <v>0</v>
      </c>
      <c r="BS88" s="351">
        <f t="shared" si="161"/>
        <v>0</v>
      </c>
      <c r="BT88" s="351">
        <f t="shared" si="161"/>
        <v>0</v>
      </c>
      <c r="BU88" s="351">
        <f t="shared" si="161"/>
        <v>0</v>
      </c>
      <c r="BV88" s="351">
        <f t="shared" si="161"/>
        <v>0</v>
      </c>
      <c r="BW88" s="351">
        <f t="shared" si="161"/>
        <v>0</v>
      </c>
    </row>
    <row r="89" spans="1:75" x14ac:dyDescent="0.3">
      <c r="A89" s="298">
        <f t="shared" si="125"/>
        <v>52</v>
      </c>
      <c r="B89" s="350">
        <f t="shared" si="147"/>
        <v>356250</v>
      </c>
      <c r="C89" s="351"/>
      <c r="D89" s="351">
        <f t="shared" si="155"/>
        <v>0</v>
      </c>
      <c r="E89" s="351">
        <f t="shared" si="155"/>
        <v>0</v>
      </c>
      <c r="F89" s="351">
        <f t="shared" si="155"/>
        <v>0</v>
      </c>
      <c r="G89" s="351">
        <f t="shared" si="155"/>
        <v>0</v>
      </c>
      <c r="H89" s="351">
        <f t="shared" si="155"/>
        <v>0</v>
      </c>
      <c r="I89" s="351">
        <f t="shared" si="155"/>
        <v>0</v>
      </c>
      <c r="J89" s="351">
        <f t="shared" si="155"/>
        <v>0</v>
      </c>
      <c r="K89" s="351">
        <f t="shared" si="155"/>
        <v>0</v>
      </c>
      <c r="L89" s="351">
        <f t="shared" si="155"/>
        <v>0</v>
      </c>
      <c r="M89" s="351">
        <f t="shared" si="155"/>
        <v>0</v>
      </c>
      <c r="N89" s="351">
        <f t="shared" si="156"/>
        <v>0</v>
      </c>
      <c r="O89" s="351">
        <f t="shared" si="156"/>
        <v>0</v>
      </c>
      <c r="P89" s="351">
        <f t="shared" si="156"/>
        <v>0</v>
      </c>
      <c r="Q89" s="351">
        <f t="shared" si="156"/>
        <v>0</v>
      </c>
      <c r="R89" s="351">
        <f t="shared" si="156"/>
        <v>0</v>
      </c>
      <c r="S89" s="351">
        <f t="shared" si="156"/>
        <v>0</v>
      </c>
      <c r="T89" s="351">
        <f t="shared" si="156"/>
        <v>0</v>
      </c>
      <c r="U89" s="351">
        <f t="shared" si="156"/>
        <v>0</v>
      </c>
      <c r="V89" s="351">
        <f t="shared" si="156"/>
        <v>0</v>
      </c>
      <c r="W89" s="351">
        <f t="shared" si="156"/>
        <v>0</v>
      </c>
      <c r="X89" s="351">
        <f t="shared" si="157"/>
        <v>0</v>
      </c>
      <c r="Y89" s="351">
        <f t="shared" si="157"/>
        <v>0</v>
      </c>
      <c r="Z89" s="351">
        <f t="shared" si="157"/>
        <v>0</v>
      </c>
      <c r="AA89" s="351">
        <f t="shared" si="157"/>
        <v>0</v>
      </c>
      <c r="AB89" s="351">
        <f t="shared" si="157"/>
        <v>0</v>
      </c>
      <c r="AC89" s="351">
        <f t="shared" si="157"/>
        <v>0</v>
      </c>
      <c r="AD89" s="351">
        <f t="shared" si="157"/>
        <v>0</v>
      </c>
      <c r="AE89" s="351">
        <f t="shared" si="157"/>
        <v>0</v>
      </c>
      <c r="AF89" s="351">
        <f t="shared" si="157"/>
        <v>0</v>
      </c>
      <c r="AG89" s="351">
        <f t="shared" si="157"/>
        <v>0</v>
      </c>
      <c r="AH89" s="351">
        <f t="shared" si="158"/>
        <v>0</v>
      </c>
      <c r="AI89" s="351">
        <f t="shared" si="158"/>
        <v>0</v>
      </c>
      <c r="AJ89" s="351">
        <f t="shared" si="158"/>
        <v>0</v>
      </c>
      <c r="AK89" s="351">
        <f t="shared" si="158"/>
        <v>0</v>
      </c>
      <c r="AL89" s="351">
        <f t="shared" si="158"/>
        <v>0</v>
      </c>
      <c r="AM89" s="351">
        <f t="shared" si="158"/>
        <v>0</v>
      </c>
      <c r="AN89" s="351">
        <f t="shared" si="158"/>
        <v>0</v>
      </c>
      <c r="AO89" s="351">
        <f t="shared" si="158"/>
        <v>0</v>
      </c>
      <c r="AP89" s="351">
        <f t="shared" si="158"/>
        <v>0</v>
      </c>
      <c r="AQ89" s="351">
        <f t="shared" si="158"/>
        <v>0</v>
      </c>
      <c r="AR89" s="351">
        <f t="shared" si="159"/>
        <v>0</v>
      </c>
      <c r="AS89" s="351">
        <f t="shared" si="159"/>
        <v>0</v>
      </c>
      <c r="AT89" s="351">
        <f t="shared" si="159"/>
        <v>0</v>
      </c>
      <c r="AU89" s="351">
        <f t="shared" si="159"/>
        <v>0</v>
      </c>
      <c r="AV89" s="351">
        <f t="shared" si="159"/>
        <v>0</v>
      </c>
      <c r="AW89" s="351">
        <f t="shared" si="159"/>
        <v>0</v>
      </c>
      <c r="AX89" s="351">
        <f t="shared" si="159"/>
        <v>0</v>
      </c>
      <c r="AY89" s="351">
        <f t="shared" si="159"/>
        <v>0</v>
      </c>
      <c r="AZ89" s="351">
        <f t="shared" si="159"/>
        <v>0</v>
      </c>
      <c r="BA89" s="351">
        <f t="shared" si="159"/>
        <v>0</v>
      </c>
      <c r="BB89" s="351">
        <f t="shared" si="160"/>
        <v>0</v>
      </c>
      <c r="BC89" s="351">
        <f t="shared" si="160"/>
        <v>29687.5</v>
      </c>
      <c r="BD89" s="351">
        <f t="shared" si="160"/>
        <v>29687.5</v>
      </c>
      <c r="BE89" s="351">
        <f t="shared" si="160"/>
        <v>29687.5</v>
      </c>
      <c r="BF89" s="351">
        <f t="shared" si="160"/>
        <v>29687.5</v>
      </c>
      <c r="BG89" s="351">
        <f t="shared" si="160"/>
        <v>29687.5</v>
      </c>
      <c r="BH89" s="351">
        <f t="shared" si="160"/>
        <v>29687.5</v>
      </c>
      <c r="BI89" s="351">
        <f t="shared" si="160"/>
        <v>29687.5</v>
      </c>
      <c r="BJ89" s="351">
        <f t="shared" si="160"/>
        <v>29687.5</v>
      </c>
      <c r="BK89" s="351">
        <f t="shared" si="160"/>
        <v>29687.5</v>
      </c>
      <c r="BL89" s="351">
        <f t="shared" si="161"/>
        <v>29687.5</v>
      </c>
      <c r="BM89" s="351">
        <f t="shared" si="161"/>
        <v>29687.5</v>
      </c>
      <c r="BN89" s="351">
        <f t="shared" si="161"/>
        <v>29687.5</v>
      </c>
      <c r="BO89" s="351">
        <f t="shared" si="161"/>
        <v>0</v>
      </c>
      <c r="BP89" s="351">
        <f t="shared" si="161"/>
        <v>0</v>
      </c>
      <c r="BQ89" s="351">
        <f t="shared" si="161"/>
        <v>0</v>
      </c>
      <c r="BR89" s="351">
        <f t="shared" si="161"/>
        <v>0</v>
      </c>
      <c r="BS89" s="351">
        <f t="shared" si="161"/>
        <v>0</v>
      </c>
      <c r="BT89" s="351">
        <f t="shared" si="161"/>
        <v>0</v>
      </c>
      <c r="BU89" s="351">
        <f t="shared" si="161"/>
        <v>0</v>
      </c>
      <c r="BV89" s="351">
        <f t="shared" si="161"/>
        <v>0</v>
      </c>
      <c r="BW89" s="351">
        <f t="shared" si="161"/>
        <v>0</v>
      </c>
    </row>
    <row r="90" spans="1:75" x14ac:dyDescent="0.3">
      <c r="A90" s="298">
        <f t="shared" si="125"/>
        <v>53</v>
      </c>
      <c r="B90" s="350">
        <f t="shared" si="147"/>
        <v>371093.74999999994</v>
      </c>
      <c r="C90" s="351"/>
      <c r="D90" s="351">
        <f t="shared" si="155"/>
        <v>0</v>
      </c>
      <c r="E90" s="351">
        <f t="shared" si="155"/>
        <v>0</v>
      </c>
      <c r="F90" s="351">
        <f t="shared" si="155"/>
        <v>0</v>
      </c>
      <c r="G90" s="351">
        <f t="shared" si="155"/>
        <v>0</v>
      </c>
      <c r="H90" s="351">
        <f t="shared" si="155"/>
        <v>0</v>
      </c>
      <c r="I90" s="351">
        <f t="shared" si="155"/>
        <v>0</v>
      </c>
      <c r="J90" s="351">
        <f t="shared" si="155"/>
        <v>0</v>
      </c>
      <c r="K90" s="351">
        <f t="shared" si="155"/>
        <v>0</v>
      </c>
      <c r="L90" s="351">
        <f t="shared" si="155"/>
        <v>0</v>
      </c>
      <c r="M90" s="351">
        <f t="shared" si="155"/>
        <v>0</v>
      </c>
      <c r="N90" s="351">
        <f t="shared" si="156"/>
        <v>0</v>
      </c>
      <c r="O90" s="351">
        <f t="shared" si="156"/>
        <v>0</v>
      </c>
      <c r="P90" s="351">
        <f t="shared" si="156"/>
        <v>0</v>
      </c>
      <c r="Q90" s="351">
        <f t="shared" si="156"/>
        <v>0</v>
      </c>
      <c r="R90" s="351">
        <f t="shared" si="156"/>
        <v>0</v>
      </c>
      <c r="S90" s="351">
        <f t="shared" si="156"/>
        <v>0</v>
      </c>
      <c r="T90" s="351">
        <f t="shared" si="156"/>
        <v>0</v>
      </c>
      <c r="U90" s="351">
        <f t="shared" si="156"/>
        <v>0</v>
      </c>
      <c r="V90" s="351">
        <f t="shared" si="156"/>
        <v>0</v>
      </c>
      <c r="W90" s="351">
        <f t="shared" si="156"/>
        <v>0</v>
      </c>
      <c r="X90" s="351">
        <f t="shared" si="157"/>
        <v>0</v>
      </c>
      <c r="Y90" s="351">
        <f t="shared" si="157"/>
        <v>0</v>
      </c>
      <c r="Z90" s="351">
        <f t="shared" si="157"/>
        <v>0</v>
      </c>
      <c r="AA90" s="351">
        <f t="shared" si="157"/>
        <v>0</v>
      </c>
      <c r="AB90" s="351">
        <f t="shared" si="157"/>
        <v>0</v>
      </c>
      <c r="AC90" s="351">
        <f t="shared" si="157"/>
        <v>0</v>
      </c>
      <c r="AD90" s="351">
        <f t="shared" si="157"/>
        <v>0</v>
      </c>
      <c r="AE90" s="351">
        <f t="shared" si="157"/>
        <v>0</v>
      </c>
      <c r="AF90" s="351">
        <f t="shared" si="157"/>
        <v>0</v>
      </c>
      <c r="AG90" s="351">
        <f t="shared" si="157"/>
        <v>0</v>
      </c>
      <c r="AH90" s="351">
        <f t="shared" si="158"/>
        <v>0</v>
      </c>
      <c r="AI90" s="351">
        <f t="shared" si="158"/>
        <v>0</v>
      </c>
      <c r="AJ90" s="351">
        <f t="shared" si="158"/>
        <v>0</v>
      </c>
      <c r="AK90" s="351">
        <f t="shared" si="158"/>
        <v>0</v>
      </c>
      <c r="AL90" s="351">
        <f t="shared" si="158"/>
        <v>0</v>
      </c>
      <c r="AM90" s="351">
        <f t="shared" si="158"/>
        <v>0</v>
      </c>
      <c r="AN90" s="351">
        <f t="shared" si="158"/>
        <v>0</v>
      </c>
      <c r="AO90" s="351">
        <f t="shared" si="158"/>
        <v>0</v>
      </c>
      <c r="AP90" s="351">
        <f t="shared" si="158"/>
        <v>0</v>
      </c>
      <c r="AQ90" s="351">
        <f t="shared" si="158"/>
        <v>0</v>
      </c>
      <c r="AR90" s="351">
        <f t="shared" si="159"/>
        <v>0</v>
      </c>
      <c r="AS90" s="351">
        <f t="shared" si="159"/>
        <v>0</v>
      </c>
      <c r="AT90" s="351">
        <f t="shared" si="159"/>
        <v>0</v>
      </c>
      <c r="AU90" s="351">
        <f t="shared" si="159"/>
        <v>0</v>
      </c>
      <c r="AV90" s="351">
        <f t="shared" si="159"/>
        <v>0</v>
      </c>
      <c r="AW90" s="351">
        <f t="shared" si="159"/>
        <v>0</v>
      </c>
      <c r="AX90" s="351">
        <f t="shared" si="159"/>
        <v>0</v>
      </c>
      <c r="AY90" s="351">
        <f t="shared" si="159"/>
        <v>0</v>
      </c>
      <c r="AZ90" s="351">
        <f t="shared" si="159"/>
        <v>0</v>
      </c>
      <c r="BA90" s="351">
        <f t="shared" si="159"/>
        <v>0</v>
      </c>
      <c r="BB90" s="351">
        <f t="shared" si="160"/>
        <v>0</v>
      </c>
      <c r="BC90" s="351">
        <f t="shared" si="160"/>
        <v>0</v>
      </c>
      <c r="BD90" s="351">
        <f t="shared" si="160"/>
        <v>30924.479166666661</v>
      </c>
      <c r="BE90" s="351">
        <f t="shared" si="160"/>
        <v>30924.479166666661</v>
      </c>
      <c r="BF90" s="351">
        <f t="shared" si="160"/>
        <v>30924.479166666661</v>
      </c>
      <c r="BG90" s="351">
        <f t="shared" si="160"/>
        <v>30924.479166666661</v>
      </c>
      <c r="BH90" s="351">
        <f t="shared" si="160"/>
        <v>30924.479166666661</v>
      </c>
      <c r="BI90" s="351">
        <f t="shared" si="160"/>
        <v>30924.479166666661</v>
      </c>
      <c r="BJ90" s="351">
        <f t="shared" si="160"/>
        <v>30924.479166666661</v>
      </c>
      <c r="BK90" s="351">
        <f t="shared" si="160"/>
        <v>30924.479166666661</v>
      </c>
      <c r="BL90" s="351">
        <f t="shared" si="161"/>
        <v>30924.479166666661</v>
      </c>
      <c r="BM90" s="351">
        <f t="shared" si="161"/>
        <v>30924.479166666661</v>
      </c>
      <c r="BN90" s="351">
        <f t="shared" si="161"/>
        <v>30924.479166666661</v>
      </c>
      <c r="BO90" s="351">
        <f t="shared" si="161"/>
        <v>30924.479166666661</v>
      </c>
      <c r="BP90" s="351">
        <f t="shared" si="161"/>
        <v>0</v>
      </c>
      <c r="BQ90" s="351">
        <f t="shared" si="161"/>
        <v>0</v>
      </c>
      <c r="BR90" s="351">
        <f t="shared" si="161"/>
        <v>0</v>
      </c>
      <c r="BS90" s="351">
        <f t="shared" si="161"/>
        <v>0</v>
      </c>
      <c r="BT90" s="351">
        <f t="shared" si="161"/>
        <v>0</v>
      </c>
      <c r="BU90" s="351">
        <f t="shared" si="161"/>
        <v>0</v>
      </c>
      <c r="BV90" s="351">
        <f t="shared" si="161"/>
        <v>0</v>
      </c>
      <c r="BW90" s="351">
        <f t="shared" si="161"/>
        <v>0</v>
      </c>
    </row>
    <row r="91" spans="1:75" x14ac:dyDescent="0.3">
      <c r="A91" s="298">
        <f t="shared" si="125"/>
        <v>54</v>
      </c>
      <c r="B91" s="350">
        <f t="shared" si="147"/>
        <v>192968.75</v>
      </c>
      <c r="C91" s="351"/>
      <c r="D91" s="351">
        <f t="shared" si="155"/>
        <v>0</v>
      </c>
      <c r="E91" s="351">
        <f t="shared" si="155"/>
        <v>0</v>
      </c>
      <c r="F91" s="351">
        <f t="shared" si="155"/>
        <v>0</v>
      </c>
      <c r="G91" s="351">
        <f t="shared" si="155"/>
        <v>0</v>
      </c>
      <c r="H91" s="351">
        <f t="shared" si="155"/>
        <v>0</v>
      </c>
      <c r="I91" s="351">
        <f t="shared" si="155"/>
        <v>0</v>
      </c>
      <c r="J91" s="351">
        <f t="shared" si="155"/>
        <v>0</v>
      </c>
      <c r="K91" s="351">
        <f t="shared" si="155"/>
        <v>0</v>
      </c>
      <c r="L91" s="351">
        <f t="shared" si="155"/>
        <v>0</v>
      </c>
      <c r="M91" s="351">
        <f t="shared" si="155"/>
        <v>0</v>
      </c>
      <c r="N91" s="351">
        <f t="shared" si="156"/>
        <v>0</v>
      </c>
      <c r="O91" s="351">
        <f t="shared" si="156"/>
        <v>0</v>
      </c>
      <c r="P91" s="351">
        <f t="shared" si="156"/>
        <v>0</v>
      </c>
      <c r="Q91" s="351">
        <f t="shared" si="156"/>
        <v>0</v>
      </c>
      <c r="R91" s="351">
        <f t="shared" si="156"/>
        <v>0</v>
      </c>
      <c r="S91" s="351">
        <f t="shared" si="156"/>
        <v>0</v>
      </c>
      <c r="T91" s="351">
        <f t="shared" si="156"/>
        <v>0</v>
      </c>
      <c r="U91" s="351">
        <f t="shared" si="156"/>
        <v>0</v>
      </c>
      <c r="V91" s="351">
        <f t="shared" si="156"/>
        <v>0</v>
      </c>
      <c r="W91" s="351">
        <f t="shared" si="156"/>
        <v>0</v>
      </c>
      <c r="X91" s="351">
        <f t="shared" si="157"/>
        <v>0</v>
      </c>
      <c r="Y91" s="351">
        <f t="shared" si="157"/>
        <v>0</v>
      </c>
      <c r="Z91" s="351">
        <f t="shared" si="157"/>
        <v>0</v>
      </c>
      <c r="AA91" s="351">
        <f t="shared" si="157"/>
        <v>0</v>
      </c>
      <c r="AB91" s="351">
        <f t="shared" si="157"/>
        <v>0</v>
      </c>
      <c r="AC91" s="351">
        <f t="shared" si="157"/>
        <v>0</v>
      </c>
      <c r="AD91" s="351">
        <f t="shared" si="157"/>
        <v>0</v>
      </c>
      <c r="AE91" s="351">
        <f t="shared" si="157"/>
        <v>0</v>
      </c>
      <c r="AF91" s="351">
        <f t="shared" si="157"/>
        <v>0</v>
      </c>
      <c r="AG91" s="351">
        <f t="shared" si="157"/>
        <v>0</v>
      </c>
      <c r="AH91" s="351">
        <f t="shared" si="158"/>
        <v>0</v>
      </c>
      <c r="AI91" s="351">
        <f t="shared" si="158"/>
        <v>0</v>
      </c>
      <c r="AJ91" s="351">
        <f t="shared" si="158"/>
        <v>0</v>
      </c>
      <c r="AK91" s="351">
        <f t="shared" si="158"/>
        <v>0</v>
      </c>
      <c r="AL91" s="351">
        <f t="shared" si="158"/>
        <v>0</v>
      </c>
      <c r="AM91" s="351">
        <f t="shared" si="158"/>
        <v>0</v>
      </c>
      <c r="AN91" s="351">
        <f t="shared" si="158"/>
        <v>0</v>
      </c>
      <c r="AO91" s="351">
        <f t="shared" si="158"/>
        <v>0</v>
      </c>
      <c r="AP91" s="351">
        <f t="shared" si="158"/>
        <v>0</v>
      </c>
      <c r="AQ91" s="351">
        <f t="shared" si="158"/>
        <v>0</v>
      </c>
      <c r="AR91" s="351">
        <f t="shared" si="159"/>
        <v>0</v>
      </c>
      <c r="AS91" s="351">
        <f t="shared" si="159"/>
        <v>0</v>
      </c>
      <c r="AT91" s="351">
        <f t="shared" si="159"/>
        <v>0</v>
      </c>
      <c r="AU91" s="351">
        <f t="shared" si="159"/>
        <v>0</v>
      </c>
      <c r="AV91" s="351">
        <f t="shared" si="159"/>
        <v>0</v>
      </c>
      <c r="AW91" s="351">
        <f t="shared" si="159"/>
        <v>0</v>
      </c>
      <c r="AX91" s="351">
        <f t="shared" si="159"/>
        <v>0</v>
      </c>
      <c r="AY91" s="351">
        <f t="shared" si="159"/>
        <v>0</v>
      </c>
      <c r="AZ91" s="351">
        <f t="shared" si="159"/>
        <v>0</v>
      </c>
      <c r="BA91" s="351">
        <f t="shared" si="159"/>
        <v>0</v>
      </c>
      <c r="BB91" s="351">
        <f t="shared" si="160"/>
        <v>0</v>
      </c>
      <c r="BC91" s="351">
        <f t="shared" si="160"/>
        <v>0</v>
      </c>
      <c r="BD91" s="351">
        <f t="shared" si="160"/>
        <v>0</v>
      </c>
      <c r="BE91" s="351">
        <f t="shared" si="160"/>
        <v>16080.729166666666</v>
      </c>
      <c r="BF91" s="351">
        <f t="shared" si="160"/>
        <v>16080.729166666666</v>
      </c>
      <c r="BG91" s="351">
        <f t="shared" si="160"/>
        <v>16080.729166666666</v>
      </c>
      <c r="BH91" s="351">
        <f t="shared" si="160"/>
        <v>16080.729166666666</v>
      </c>
      <c r="BI91" s="351">
        <f t="shared" si="160"/>
        <v>16080.729166666666</v>
      </c>
      <c r="BJ91" s="351">
        <f t="shared" si="160"/>
        <v>16080.729166666666</v>
      </c>
      <c r="BK91" s="351">
        <f t="shared" si="160"/>
        <v>16080.729166666666</v>
      </c>
      <c r="BL91" s="351">
        <f t="shared" si="161"/>
        <v>16080.729166666666</v>
      </c>
      <c r="BM91" s="351">
        <f t="shared" si="161"/>
        <v>16080.729166666666</v>
      </c>
      <c r="BN91" s="351">
        <f t="shared" si="161"/>
        <v>16080.729166666666</v>
      </c>
      <c r="BO91" s="351">
        <f t="shared" si="161"/>
        <v>16080.729166666666</v>
      </c>
      <c r="BP91" s="351">
        <f t="shared" si="161"/>
        <v>16080.729166666666</v>
      </c>
      <c r="BQ91" s="351">
        <f t="shared" si="161"/>
        <v>0</v>
      </c>
      <c r="BR91" s="351">
        <f t="shared" si="161"/>
        <v>0</v>
      </c>
      <c r="BS91" s="351">
        <f t="shared" si="161"/>
        <v>0</v>
      </c>
      <c r="BT91" s="351">
        <f t="shared" si="161"/>
        <v>0</v>
      </c>
      <c r="BU91" s="351">
        <f t="shared" si="161"/>
        <v>0</v>
      </c>
      <c r="BV91" s="351">
        <f t="shared" si="161"/>
        <v>0</v>
      </c>
      <c r="BW91" s="351">
        <f t="shared" si="161"/>
        <v>0</v>
      </c>
    </row>
    <row r="92" spans="1:75" x14ac:dyDescent="0.3">
      <c r="A92" s="298">
        <f t="shared" si="125"/>
        <v>55</v>
      </c>
      <c r="B92" s="350">
        <f t="shared" si="147"/>
        <v>197421.875</v>
      </c>
      <c r="C92" s="351"/>
      <c r="D92" s="351">
        <f t="shared" si="155"/>
        <v>0</v>
      </c>
      <c r="E92" s="351">
        <f t="shared" si="155"/>
        <v>0</v>
      </c>
      <c r="F92" s="351">
        <f t="shared" si="155"/>
        <v>0</v>
      </c>
      <c r="G92" s="351">
        <f t="shared" si="155"/>
        <v>0</v>
      </c>
      <c r="H92" s="351">
        <f t="shared" si="155"/>
        <v>0</v>
      </c>
      <c r="I92" s="351">
        <f t="shared" si="155"/>
        <v>0</v>
      </c>
      <c r="J92" s="351">
        <f t="shared" si="155"/>
        <v>0</v>
      </c>
      <c r="K92" s="351">
        <f t="shared" si="155"/>
        <v>0</v>
      </c>
      <c r="L92" s="351">
        <f t="shared" si="155"/>
        <v>0</v>
      </c>
      <c r="M92" s="351">
        <f t="shared" si="155"/>
        <v>0</v>
      </c>
      <c r="N92" s="351">
        <f t="shared" si="156"/>
        <v>0</v>
      </c>
      <c r="O92" s="351">
        <f t="shared" si="156"/>
        <v>0</v>
      </c>
      <c r="P92" s="351">
        <f t="shared" si="156"/>
        <v>0</v>
      </c>
      <c r="Q92" s="351">
        <f t="shared" si="156"/>
        <v>0</v>
      </c>
      <c r="R92" s="351">
        <f t="shared" si="156"/>
        <v>0</v>
      </c>
      <c r="S92" s="351">
        <f t="shared" si="156"/>
        <v>0</v>
      </c>
      <c r="T92" s="351">
        <f t="shared" si="156"/>
        <v>0</v>
      </c>
      <c r="U92" s="351">
        <f t="shared" si="156"/>
        <v>0</v>
      </c>
      <c r="V92" s="351">
        <f t="shared" si="156"/>
        <v>0</v>
      </c>
      <c r="W92" s="351">
        <f t="shared" si="156"/>
        <v>0</v>
      </c>
      <c r="X92" s="351">
        <f t="shared" si="157"/>
        <v>0</v>
      </c>
      <c r="Y92" s="351">
        <f t="shared" si="157"/>
        <v>0</v>
      </c>
      <c r="Z92" s="351">
        <f t="shared" si="157"/>
        <v>0</v>
      </c>
      <c r="AA92" s="351">
        <f t="shared" si="157"/>
        <v>0</v>
      </c>
      <c r="AB92" s="351">
        <f t="shared" si="157"/>
        <v>0</v>
      </c>
      <c r="AC92" s="351">
        <f t="shared" si="157"/>
        <v>0</v>
      </c>
      <c r="AD92" s="351">
        <f t="shared" si="157"/>
        <v>0</v>
      </c>
      <c r="AE92" s="351">
        <f t="shared" si="157"/>
        <v>0</v>
      </c>
      <c r="AF92" s="351">
        <f t="shared" si="157"/>
        <v>0</v>
      </c>
      <c r="AG92" s="351">
        <f t="shared" si="157"/>
        <v>0</v>
      </c>
      <c r="AH92" s="351">
        <f t="shared" si="158"/>
        <v>0</v>
      </c>
      <c r="AI92" s="351">
        <f t="shared" si="158"/>
        <v>0</v>
      </c>
      <c r="AJ92" s="351">
        <f t="shared" si="158"/>
        <v>0</v>
      </c>
      <c r="AK92" s="351">
        <f t="shared" si="158"/>
        <v>0</v>
      </c>
      <c r="AL92" s="351">
        <f t="shared" si="158"/>
        <v>0</v>
      </c>
      <c r="AM92" s="351">
        <f t="shared" si="158"/>
        <v>0</v>
      </c>
      <c r="AN92" s="351">
        <f t="shared" si="158"/>
        <v>0</v>
      </c>
      <c r="AO92" s="351">
        <f t="shared" si="158"/>
        <v>0</v>
      </c>
      <c r="AP92" s="351">
        <f t="shared" si="158"/>
        <v>0</v>
      </c>
      <c r="AQ92" s="351">
        <f t="shared" si="158"/>
        <v>0</v>
      </c>
      <c r="AR92" s="351">
        <f t="shared" si="159"/>
        <v>0</v>
      </c>
      <c r="AS92" s="351">
        <f t="shared" si="159"/>
        <v>0</v>
      </c>
      <c r="AT92" s="351">
        <f t="shared" si="159"/>
        <v>0</v>
      </c>
      <c r="AU92" s="351">
        <f t="shared" si="159"/>
        <v>0</v>
      </c>
      <c r="AV92" s="351">
        <f t="shared" si="159"/>
        <v>0</v>
      </c>
      <c r="AW92" s="351">
        <f t="shared" si="159"/>
        <v>0</v>
      </c>
      <c r="AX92" s="351">
        <f t="shared" si="159"/>
        <v>0</v>
      </c>
      <c r="AY92" s="351">
        <f t="shared" si="159"/>
        <v>0</v>
      </c>
      <c r="AZ92" s="351">
        <f t="shared" si="159"/>
        <v>0</v>
      </c>
      <c r="BA92" s="351">
        <f t="shared" si="159"/>
        <v>0</v>
      </c>
      <c r="BB92" s="351">
        <f t="shared" si="160"/>
        <v>0</v>
      </c>
      <c r="BC92" s="351">
        <f t="shared" si="160"/>
        <v>0</v>
      </c>
      <c r="BD92" s="351">
        <f t="shared" si="160"/>
        <v>0</v>
      </c>
      <c r="BE92" s="351">
        <f t="shared" si="160"/>
        <v>0</v>
      </c>
      <c r="BF92" s="351">
        <f t="shared" si="160"/>
        <v>16451.822916666668</v>
      </c>
      <c r="BG92" s="351">
        <f t="shared" si="160"/>
        <v>16451.822916666668</v>
      </c>
      <c r="BH92" s="351">
        <f t="shared" si="160"/>
        <v>16451.822916666668</v>
      </c>
      <c r="BI92" s="351">
        <f t="shared" si="160"/>
        <v>16451.822916666668</v>
      </c>
      <c r="BJ92" s="351">
        <f t="shared" si="160"/>
        <v>16451.822916666668</v>
      </c>
      <c r="BK92" s="351">
        <f t="shared" si="160"/>
        <v>16451.822916666668</v>
      </c>
      <c r="BL92" s="351">
        <f t="shared" si="161"/>
        <v>16451.822916666668</v>
      </c>
      <c r="BM92" s="351">
        <f t="shared" si="161"/>
        <v>16451.822916666668</v>
      </c>
      <c r="BN92" s="351">
        <f t="shared" si="161"/>
        <v>16451.822916666668</v>
      </c>
      <c r="BO92" s="351">
        <f t="shared" si="161"/>
        <v>16451.822916666668</v>
      </c>
      <c r="BP92" s="351">
        <f t="shared" si="161"/>
        <v>16451.822916666668</v>
      </c>
      <c r="BQ92" s="351">
        <f t="shared" si="161"/>
        <v>16451.822916666668</v>
      </c>
      <c r="BR92" s="351">
        <f t="shared" si="161"/>
        <v>0</v>
      </c>
      <c r="BS92" s="351">
        <f t="shared" si="161"/>
        <v>0</v>
      </c>
      <c r="BT92" s="351">
        <f t="shared" si="161"/>
        <v>0</v>
      </c>
      <c r="BU92" s="351">
        <f t="shared" si="161"/>
        <v>0</v>
      </c>
      <c r="BV92" s="351">
        <f t="shared" si="161"/>
        <v>0</v>
      </c>
      <c r="BW92" s="351">
        <f t="shared" si="161"/>
        <v>0</v>
      </c>
    </row>
    <row r="93" spans="1:75" x14ac:dyDescent="0.3">
      <c r="A93" s="298">
        <f t="shared" si="125"/>
        <v>56</v>
      </c>
      <c r="B93" s="350">
        <f t="shared" si="147"/>
        <v>403750</v>
      </c>
      <c r="C93" s="351"/>
      <c r="D93" s="351">
        <f t="shared" si="155"/>
        <v>0</v>
      </c>
      <c r="E93" s="351">
        <f t="shared" si="155"/>
        <v>0</v>
      </c>
      <c r="F93" s="351">
        <f t="shared" si="155"/>
        <v>0</v>
      </c>
      <c r="G93" s="351">
        <f t="shared" si="155"/>
        <v>0</v>
      </c>
      <c r="H93" s="351">
        <f t="shared" si="155"/>
        <v>0</v>
      </c>
      <c r="I93" s="351">
        <f t="shared" si="155"/>
        <v>0</v>
      </c>
      <c r="J93" s="351">
        <f t="shared" si="155"/>
        <v>0</v>
      </c>
      <c r="K93" s="351">
        <f t="shared" si="155"/>
        <v>0</v>
      </c>
      <c r="L93" s="351">
        <f t="shared" si="155"/>
        <v>0</v>
      </c>
      <c r="M93" s="351">
        <f t="shared" si="155"/>
        <v>0</v>
      </c>
      <c r="N93" s="351">
        <f t="shared" si="156"/>
        <v>0</v>
      </c>
      <c r="O93" s="351">
        <f t="shared" si="156"/>
        <v>0</v>
      </c>
      <c r="P93" s="351">
        <f t="shared" si="156"/>
        <v>0</v>
      </c>
      <c r="Q93" s="351">
        <f t="shared" si="156"/>
        <v>0</v>
      </c>
      <c r="R93" s="351">
        <f t="shared" si="156"/>
        <v>0</v>
      </c>
      <c r="S93" s="351">
        <f t="shared" si="156"/>
        <v>0</v>
      </c>
      <c r="T93" s="351">
        <f t="shared" si="156"/>
        <v>0</v>
      </c>
      <c r="U93" s="351">
        <f t="shared" si="156"/>
        <v>0</v>
      </c>
      <c r="V93" s="351">
        <f t="shared" si="156"/>
        <v>0</v>
      </c>
      <c r="W93" s="351">
        <f t="shared" si="156"/>
        <v>0</v>
      </c>
      <c r="X93" s="351">
        <f t="shared" si="157"/>
        <v>0</v>
      </c>
      <c r="Y93" s="351">
        <f t="shared" si="157"/>
        <v>0</v>
      </c>
      <c r="Z93" s="351">
        <f t="shared" si="157"/>
        <v>0</v>
      </c>
      <c r="AA93" s="351">
        <f t="shared" si="157"/>
        <v>0</v>
      </c>
      <c r="AB93" s="351">
        <f t="shared" si="157"/>
        <v>0</v>
      </c>
      <c r="AC93" s="351">
        <f t="shared" si="157"/>
        <v>0</v>
      </c>
      <c r="AD93" s="351">
        <f t="shared" si="157"/>
        <v>0</v>
      </c>
      <c r="AE93" s="351">
        <f t="shared" si="157"/>
        <v>0</v>
      </c>
      <c r="AF93" s="351">
        <f t="shared" si="157"/>
        <v>0</v>
      </c>
      <c r="AG93" s="351">
        <f t="shared" si="157"/>
        <v>0</v>
      </c>
      <c r="AH93" s="351">
        <f t="shared" si="158"/>
        <v>0</v>
      </c>
      <c r="AI93" s="351">
        <f t="shared" si="158"/>
        <v>0</v>
      </c>
      <c r="AJ93" s="351">
        <f t="shared" si="158"/>
        <v>0</v>
      </c>
      <c r="AK93" s="351">
        <f t="shared" si="158"/>
        <v>0</v>
      </c>
      <c r="AL93" s="351">
        <f t="shared" si="158"/>
        <v>0</v>
      </c>
      <c r="AM93" s="351">
        <f t="shared" si="158"/>
        <v>0</v>
      </c>
      <c r="AN93" s="351">
        <f t="shared" si="158"/>
        <v>0</v>
      </c>
      <c r="AO93" s="351">
        <f t="shared" si="158"/>
        <v>0</v>
      </c>
      <c r="AP93" s="351">
        <f t="shared" si="158"/>
        <v>0</v>
      </c>
      <c r="AQ93" s="351">
        <f t="shared" si="158"/>
        <v>0</v>
      </c>
      <c r="AR93" s="351">
        <f t="shared" si="159"/>
        <v>0</v>
      </c>
      <c r="AS93" s="351">
        <f t="shared" si="159"/>
        <v>0</v>
      </c>
      <c r="AT93" s="351">
        <f t="shared" si="159"/>
        <v>0</v>
      </c>
      <c r="AU93" s="351">
        <f t="shared" si="159"/>
        <v>0</v>
      </c>
      <c r="AV93" s="351">
        <f t="shared" si="159"/>
        <v>0</v>
      </c>
      <c r="AW93" s="351">
        <f t="shared" si="159"/>
        <v>0</v>
      </c>
      <c r="AX93" s="351">
        <f t="shared" si="159"/>
        <v>0</v>
      </c>
      <c r="AY93" s="351">
        <f t="shared" si="159"/>
        <v>0</v>
      </c>
      <c r="AZ93" s="351">
        <f t="shared" si="159"/>
        <v>0</v>
      </c>
      <c r="BA93" s="351">
        <f t="shared" si="159"/>
        <v>0</v>
      </c>
      <c r="BB93" s="351">
        <f t="shared" si="160"/>
        <v>0</v>
      </c>
      <c r="BC93" s="351">
        <f t="shared" si="160"/>
        <v>0</v>
      </c>
      <c r="BD93" s="351">
        <f t="shared" si="160"/>
        <v>0</v>
      </c>
      <c r="BE93" s="351">
        <f t="shared" si="160"/>
        <v>0</v>
      </c>
      <c r="BF93" s="351">
        <f t="shared" si="160"/>
        <v>0</v>
      </c>
      <c r="BG93" s="351">
        <f t="shared" si="160"/>
        <v>33645.833333333336</v>
      </c>
      <c r="BH93" s="351">
        <f t="shared" si="160"/>
        <v>33645.833333333336</v>
      </c>
      <c r="BI93" s="351">
        <f t="shared" si="160"/>
        <v>33645.833333333336</v>
      </c>
      <c r="BJ93" s="351">
        <f t="shared" si="160"/>
        <v>33645.833333333336</v>
      </c>
      <c r="BK93" s="351">
        <f t="shared" si="160"/>
        <v>33645.833333333336</v>
      </c>
      <c r="BL93" s="351">
        <f t="shared" si="161"/>
        <v>33645.833333333336</v>
      </c>
      <c r="BM93" s="351">
        <f t="shared" si="161"/>
        <v>33645.833333333336</v>
      </c>
      <c r="BN93" s="351">
        <f t="shared" si="161"/>
        <v>33645.833333333336</v>
      </c>
      <c r="BO93" s="351">
        <f t="shared" si="161"/>
        <v>33645.833333333336</v>
      </c>
      <c r="BP93" s="351">
        <f t="shared" si="161"/>
        <v>33645.833333333336</v>
      </c>
      <c r="BQ93" s="351">
        <f t="shared" si="161"/>
        <v>33645.833333333336</v>
      </c>
      <c r="BR93" s="351">
        <f t="shared" si="161"/>
        <v>33645.833333333336</v>
      </c>
      <c r="BS93" s="351">
        <f t="shared" si="161"/>
        <v>0</v>
      </c>
      <c r="BT93" s="351">
        <f t="shared" si="161"/>
        <v>0</v>
      </c>
      <c r="BU93" s="351">
        <f t="shared" si="161"/>
        <v>0</v>
      </c>
      <c r="BV93" s="351">
        <f t="shared" si="161"/>
        <v>0</v>
      </c>
      <c r="BW93" s="351">
        <f t="shared" si="161"/>
        <v>0</v>
      </c>
    </row>
    <row r="94" spans="1:75" x14ac:dyDescent="0.3">
      <c r="A94" s="298">
        <f t="shared" si="125"/>
        <v>57</v>
      </c>
      <c r="B94" s="350">
        <f t="shared" si="147"/>
        <v>415624.99999999994</v>
      </c>
      <c r="C94" s="351"/>
      <c r="D94" s="351">
        <f t="shared" si="155"/>
        <v>0</v>
      </c>
      <c r="E94" s="351">
        <f t="shared" si="155"/>
        <v>0</v>
      </c>
      <c r="F94" s="351">
        <f t="shared" si="155"/>
        <v>0</v>
      </c>
      <c r="G94" s="351">
        <f t="shared" si="155"/>
        <v>0</v>
      </c>
      <c r="H94" s="351">
        <f t="shared" si="155"/>
        <v>0</v>
      </c>
      <c r="I94" s="351">
        <f t="shared" si="155"/>
        <v>0</v>
      </c>
      <c r="J94" s="351">
        <f t="shared" si="155"/>
        <v>0</v>
      </c>
      <c r="K94" s="351">
        <f t="shared" si="155"/>
        <v>0</v>
      </c>
      <c r="L94" s="351">
        <f t="shared" si="155"/>
        <v>0</v>
      </c>
      <c r="M94" s="351">
        <f t="shared" si="155"/>
        <v>0</v>
      </c>
      <c r="N94" s="351">
        <f t="shared" si="156"/>
        <v>0</v>
      </c>
      <c r="O94" s="351">
        <f t="shared" si="156"/>
        <v>0</v>
      </c>
      <c r="P94" s="351">
        <f t="shared" si="156"/>
        <v>0</v>
      </c>
      <c r="Q94" s="351">
        <f t="shared" si="156"/>
        <v>0</v>
      </c>
      <c r="R94" s="351">
        <f t="shared" si="156"/>
        <v>0</v>
      </c>
      <c r="S94" s="351">
        <f t="shared" si="156"/>
        <v>0</v>
      </c>
      <c r="T94" s="351">
        <f t="shared" si="156"/>
        <v>0</v>
      </c>
      <c r="U94" s="351">
        <f t="shared" si="156"/>
        <v>0</v>
      </c>
      <c r="V94" s="351">
        <f t="shared" si="156"/>
        <v>0</v>
      </c>
      <c r="W94" s="351">
        <f t="shared" si="156"/>
        <v>0</v>
      </c>
      <c r="X94" s="351">
        <f t="shared" si="157"/>
        <v>0</v>
      </c>
      <c r="Y94" s="351">
        <f t="shared" si="157"/>
        <v>0</v>
      </c>
      <c r="Z94" s="351">
        <f t="shared" si="157"/>
        <v>0</v>
      </c>
      <c r="AA94" s="351">
        <f t="shared" si="157"/>
        <v>0</v>
      </c>
      <c r="AB94" s="351">
        <f t="shared" si="157"/>
        <v>0</v>
      </c>
      <c r="AC94" s="351">
        <f t="shared" si="157"/>
        <v>0</v>
      </c>
      <c r="AD94" s="351">
        <f t="shared" si="157"/>
        <v>0</v>
      </c>
      <c r="AE94" s="351">
        <f t="shared" si="157"/>
        <v>0</v>
      </c>
      <c r="AF94" s="351">
        <f t="shared" si="157"/>
        <v>0</v>
      </c>
      <c r="AG94" s="351">
        <f t="shared" si="157"/>
        <v>0</v>
      </c>
      <c r="AH94" s="351">
        <f t="shared" si="158"/>
        <v>0</v>
      </c>
      <c r="AI94" s="351">
        <f t="shared" si="158"/>
        <v>0</v>
      </c>
      <c r="AJ94" s="351">
        <f t="shared" si="158"/>
        <v>0</v>
      </c>
      <c r="AK94" s="351">
        <f t="shared" si="158"/>
        <v>0</v>
      </c>
      <c r="AL94" s="351">
        <f t="shared" si="158"/>
        <v>0</v>
      </c>
      <c r="AM94" s="351">
        <f t="shared" si="158"/>
        <v>0</v>
      </c>
      <c r="AN94" s="351">
        <f t="shared" si="158"/>
        <v>0</v>
      </c>
      <c r="AO94" s="351">
        <f t="shared" si="158"/>
        <v>0</v>
      </c>
      <c r="AP94" s="351">
        <f t="shared" si="158"/>
        <v>0</v>
      </c>
      <c r="AQ94" s="351">
        <f t="shared" si="158"/>
        <v>0</v>
      </c>
      <c r="AR94" s="351">
        <f t="shared" si="159"/>
        <v>0</v>
      </c>
      <c r="AS94" s="351">
        <f t="shared" si="159"/>
        <v>0</v>
      </c>
      <c r="AT94" s="351">
        <f t="shared" si="159"/>
        <v>0</v>
      </c>
      <c r="AU94" s="351">
        <f t="shared" si="159"/>
        <v>0</v>
      </c>
      <c r="AV94" s="351">
        <f t="shared" si="159"/>
        <v>0</v>
      </c>
      <c r="AW94" s="351">
        <f t="shared" si="159"/>
        <v>0</v>
      </c>
      <c r="AX94" s="351">
        <f t="shared" si="159"/>
        <v>0</v>
      </c>
      <c r="AY94" s="351">
        <f t="shared" si="159"/>
        <v>0</v>
      </c>
      <c r="AZ94" s="351">
        <f t="shared" si="159"/>
        <v>0</v>
      </c>
      <c r="BA94" s="351">
        <f t="shared" si="159"/>
        <v>0</v>
      </c>
      <c r="BB94" s="351">
        <f t="shared" si="160"/>
        <v>0</v>
      </c>
      <c r="BC94" s="351">
        <f t="shared" si="160"/>
        <v>0</v>
      </c>
      <c r="BD94" s="351">
        <f t="shared" si="160"/>
        <v>0</v>
      </c>
      <c r="BE94" s="351">
        <f t="shared" si="160"/>
        <v>0</v>
      </c>
      <c r="BF94" s="351">
        <f t="shared" si="160"/>
        <v>0</v>
      </c>
      <c r="BG94" s="351">
        <f t="shared" si="160"/>
        <v>0</v>
      </c>
      <c r="BH94" s="351">
        <f t="shared" si="160"/>
        <v>34635.416666666664</v>
      </c>
      <c r="BI94" s="351">
        <f t="shared" si="160"/>
        <v>34635.416666666664</v>
      </c>
      <c r="BJ94" s="351">
        <f t="shared" si="160"/>
        <v>34635.416666666664</v>
      </c>
      <c r="BK94" s="351">
        <f t="shared" si="160"/>
        <v>34635.416666666664</v>
      </c>
      <c r="BL94" s="351">
        <f t="shared" si="161"/>
        <v>34635.416666666664</v>
      </c>
      <c r="BM94" s="351">
        <f t="shared" si="161"/>
        <v>34635.416666666664</v>
      </c>
      <c r="BN94" s="351">
        <f t="shared" si="161"/>
        <v>34635.416666666664</v>
      </c>
      <c r="BO94" s="351">
        <f t="shared" si="161"/>
        <v>34635.416666666664</v>
      </c>
      <c r="BP94" s="351">
        <f t="shared" si="161"/>
        <v>34635.416666666664</v>
      </c>
      <c r="BQ94" s="351">
        <f t="shared" si="161"/>
        <v>34635.416666666664</v>
      </c>
      <c r="BR94" s="351">
        <f t="shared" si="161"/>
        <v>34635.416666666664</v>
      </c>
      <c r="BS94" s="351">
        <f t="shared" si="161"/>
        <v>34635.416666666664</v>
      </c>
      <c r="BT94" s="351">
        <f t="shared" si="161"/>
        <v>0</v>
      </c>
      <c r="BU94" s="351">
        <f t="shared" si="161"/>
        <v>0</v>
      </c>
      <c r="BV94" s="351">
        <f t="shared" si="161"/>
        <v>0</v>
      </c>
      <c r="BW94" s="351">
        <f t="shared" si="161"/>
        <v>0</v>
      </c>
    </row>
    <row r="95" spans="1:75" x14ac:dyDescent="0.3">
      <c r="A95" s="298">
        <f t="shared" si="125"/>
        <v>58</v>
      </c>
      <c r="B95" s="350">
        <f t="shared" si="147"/>
        <v>415624.99999999994</v>
      </c>
      <c r="C95" s="351"/>
      <c r="D95" s="351">
        <f t="shared" si="155"/>
        <v>0</v>
      </c>
      <c r="E95" s="351">
        <f t="shared" si="155"/>
        <v>0</v>
      </c>
      <c r="F95" s="351">
        <f t="shared" si="155"/>
        <v>0</v>
      </c>
      <c r="G95" s="351">
        <f t="shared" si="155"/>
        <v>0</v>
      </c>
      <c r="H95" s="351">
        <f t="shared" si="155"/>
        <v>0</v>
      </c>
      <c r="I95" s="351">
        <f t="shared" si="155"/>
        <v>0</v>
      </c>
      <c r="J95" s="351">
        <f t="shared" si="155"/>
        <v>0</v>
      </c>
      <c r="K95" s="351">
        <f t="shared" si="155"/>
        <v>0</v>
      </c>
      <c r="L95" s="351">
        <f t="shared" si="155"/>
        <v>0</v>
      </c>
      <c r="M95" s="351">
        <f t="shared" si="155"/>
        <v>0</v>
      </c>
      <c r="N95" s="351">
        <f t="shared" si="156"/>
        <v>0</v>
      </c>
      <c r="O95" s="351">
        <f t="shared" si="156"/>
        <v>0</v>
      </c>
      <c r="P95" s="351">
        <f t="shared" si="156"/>
        <v>0</v>
      </c>
      <c r="Q95" s="351">
        <f t="shared" si="156"/>
        <v>0</v>
      </c>
      <c r="R95" s="351">
        <f t="shared" si="156"/>
        <v>0</v>
      </c>
      <c r="S95" s="351">
        <f t="shared" si="156"/>
        <v>0</v>
      </c>
      <c r="T95" s="351">
        <f t="shared" si="156"/>
        <v>0</v>
      </c>
      <c r="U95" s="351">
        <f t="shared" si="156"/>
        <v>0</v>
      </c>
      <c r="V95" s="351">
        <f t="shared" si="156"/>
        <v>0</v>
      </c>
      <c r="W95" s="351">
        <f t="shared" si="156"/>
        <v>0</v>
      </c>
      <c r="X95" s="351">
        <f t="shared" si="157"/>
        <v>0</v>
      </c>
      <c r="Y95" s="351">
        <f t="shared" si="157"/>
        <v>0</v>
      </c>
      <c r="Z95" s="351">
        <f t="shared" si="157"/>
        <v>0</v>
      </c>
      <c r="AA95" s="351">
        <f t="shared" si="157"/>
        <v>0</v>
      </c>
      <c r="AB95" s="351">
        <f t="shared" si="157"/>
        <v>0</v>
      </c>
      <c r="AC95" s="351">
        <f t="shared" si="157"/>
        <v>0</v>
      </c>
      <c r="AD95" s="351">
        <f t="shared" si="157"/>
        <v>0</v>
      </c>
      <c r="AE95" s="351">
        <f t="shared" si="157"/>
        <v>0</v>
      </c>
      <c r="AF95" s="351">
        <f t="shared" si="157"/>
        <v>0</v>
      </c>
      <c r="AG95" s="351">
        <f t="shared" si="157"/>
        <v>0</v>
      </c>
      <c r="AH95" s="351">
        <f t="shared" si="158"/>
        <v>0</v>
      </c>
      <c r="AI95" s="351">
        <f t="shared" si="158"/>
        <v>0</v>
      </c>
      <c r="AJ95" s="351">
        <f t="shared" si="158"/>
        <v>0</v>
      </c>
      <c r="AK95" s="351">
        <f t="shared" si="158"/>
        <v>0</v>
      </c>
      <c r="AL95" s="351">
        <f t="shared" si="158"/>
        <v>0</v>
      </c>
      <c r="AM95" s="351">
        <f t="shared" si="158"/>
        <v>0</v>
      </c>
      <c r="AN95" s="351">
        <f t="shared" si="158"/>
        <v>0</v>
      </c>
      <c r="AO95" s="351">
        <f t="shared" si="158"/>
        <v>0</v>
      </c>
      <c r="AP95" s="351">
        <f t="shared" si="158"/>
        <v>0</v>
      </c>
      <c r="AQ95" s="351">
        <f t="shared" si="158"/>
        <v>0</v>
      </c>
      <c r="AR95" s="351">
        <f t="shared" si="159"/>
        <v>0</v>
      </c>
      <c r="AS95" s="351">
        <f t="shared" si="159"/>
        <v>0</v>
      </c>
      <c r="AT95" s="351">
        <f t="shared" si="159"/>
        <v>0</v>
      </c>
      <c r="AU95" s="351">
        <f t="shared" si="159"/>
        <v>0</v>
      </c>
      <c r="AV95" s="351">
        <f t="shared" si="159"/>
        <v>0</v>
      </c>
      <c r="AW95" s="351">
        <f t="shared" si="159"/>
        <v>0</v>
      </c>
      <c r="AX95" s="351">
        <f t="shared" si="159"/>
        <v>0</v>
      </c>
      <c r="AY95" s="351">
        <f t="shared" si="159"/>
        <v>0</v>
      </c>
      <c r="AZ95" s="351">
        <f t="shared" si="159"/>
        <v>0</v>
      </c>
      <c r="BA95" s="351">
        <f t="shared" si="159"/>
        <v>0</v>
      </c>
      <c r="BB95" s="351">
        <f t="shared" si="160"/>
        <v>0</v>
      </c>
      <c r="BC95" s="351">
        <f t="shared" si="160"/>
        <v>0</v>
      </c>
      <c r="BD95" s="351">
        <f t="shared" si="160"/>
        <v>0</v>
      </c>
      <c r="BE95" s="351">
        <f t="shared" si="160"/>
        <v>0</v>
      </c>
      <c r="BF95" s="351">
        <f t="shared" si="160"/>
        <v>0</v>
      </c>
      <c r="BG95" s="351">
        <f t="shared" si="160"/>
        <v>0</v>
      </c>
      <c r="BH95" s="351">
        <f t="shared" si="160"/>
        <v>0</v>
      </c>
      <c r="BI95" s="351">
        <f t="shared" si="160"/>
        <v>34635.416666666664</v>
      </c>
      <c r="BJ95" s="351">
        <f t="shared" si="160"/>
        <v>34635.416666666664</v>
      </c>
      <c r="BK95" s="351">
        <f t="shared" si="160"/>
        <v>34635.416666666664</v>
      </c>
      <c r="BL95" s="351">
        <f t="shared" si="161"/>
        <v>34635.416666666664</v>
      </c>
      <c r="BM95" s="351">
        <f t="shared" si="161"/>
        <v>34635.416666666664</v>
      </c>
      <c r="BN95" s="351">
        <f t="shared" si="161"/>
        <v>34635.416666666664</v>
      </c>
      <c r="BO95" s="351">
        <f t="shared" si="161"/>
        <v>34635.416666666664</v>
      </c>
      <c r="BP95" s="351">
        <f t="shared" si="161"/>
        <v>34635.416666666664</v>
      </c>
      <c r="BQ95" s="351">
        <f t="shared" si="161"/>
        <v>34635.416666666664</v>
      </c>
      <c r="BR95" s="351">
        <f t="shared" si="161"/>
        <v>34635.416666666664</v>
      </c>
      <c r="BS95" s="351">
        <f t="shared" si="161"/>
        <v>34635.416666666664</v>
      </c>
      <c r="BT95" s="351">
        <f t="shared" si="161"/>
        <v>34635.416666666664</v>
      </c>
      <c r="BU95" s="351">
        <f t="shared" si="161"/>
        <v>0</v>
      </c>
      <c r="BV95" s="351">
        <f t="shared" si="161"/>
        <v>0</v>
      </c>
      <c r="BW95" s="351">
        <f t="shared" si="161"/>
        <v>0</v>
      </c>
    </row>
    <row r="96" spans="1:75" x14ac:dyDescent="0.3">
      <c r="A96" s="298">
        <f t="shared" si="125"/>
        <v>59</v>
      </c>
      <c r="B96" s="350">
        <f t="shared" si="147"/>
        <v>623437.5</v>
      </c>
      <c r="C96" s="351"/>
      <c r="D96" s="351">
        <f t="shared" si="155"/>
        <v>0</v>
      </c>
      <c r="E96" s="351">
        <f t="shared" si="155"/>
        <v>0</v>
      </c>
      <c r="F96" s="351">
        <f t="shared" si="155"/>
        <v>0</v>
      </c>
      <c r="G96" s="351">
        <f t="shared" si="155"/>
        <v>0</v>
      </c>
      <c r="H96" s="351">
        <f t="shared" si="155"/>
        <v>0</v>
      </c>
      <c r="I96" s="351">
        <f t="shared" si="155"/>
        <v>0</v>
      </c>
      <c r="J96" s="351">
        <f t="shared" si="155"/>
        <v>0</v>
      </c>
      <c r="K96" s="351">
        <f t="shared" si="155"/>
        <v>0</v>
      </c>
      <c r="L96" s="351">
        <f t="shared" si="155"/>
        <v>0</v>
      </c>
      <c r="M96" s="351">
        <f t="shared" si="155"/>
        <v>0</v>
      </c>
      <c r="N96" s="351">
        <f t="shared" si="156"/>
        <v>0</v>
      </c>
      <c r="O96" s="351">
        <f t="shared" si="156"/>
        <v>0</v>
      </c>
      <c r="P96" s="351">
        <f t="shared" si="156"/>
        <v>0</v>
      </c>
      <c r="Q96" s="351">
        <f t="shared" si="156"/>
        <v>0</v>
      </c>
      <c r="R96" s="351">
        <f t="shared" si="156"/>
        <v>0</v>
      </c>
      <c r="S96" s="351">
        <f t="shared" si="156"/>
        <v>0</v>
      </c>
      <c r="T96" s="351">
        <f t="shared" si="156"/>
        <v>0</v>
      </c>
      <c r="U96" s="351">
        <f t="shared" si="156"/>
        <v>0</v>
      </c>
      <c r="V96" s="351">
        <f t="shared" si="156"/>
        <v>0</v>
      </c>
      <c r="W96" s="351">
        <f t="shared" si="156"/>
        <v>0</v>
      </c>
      <c r="X96" s="351">
        <f t="shared" si="157"/>
        <v>0</v>
      </c>
      <c r="Y96" s="351">
        <f t="shared" si="157"/>
        <v>0</v>
      </c>
      <c r="Z96" s="351">
        <f t="shared" si="157"/>
        <v>0</v>
      </c>
      <c r="AA96" s="351">
        <f t="shared" si="157"/>
        <v>0</v>
      </c>
      <c r="AB96" s="351">
        <f t="shared" si="157"/>
        <v>0</v>
      </c>
      <c r="AC96" s="351">
        <f t="shared" si="157"/>
        <v>0</v>
      </c>
      <c r="AD96" s="351">
        <f t="shared" si="157"/>
        <v>0</v>
      </c>
      <c r="AE96" s="351">
        <f t="shared" si="157"/>
        <v>0</v>
      </c>
      <c r="AF96" s="351">
        <f t="shared" si="157"/>
        <v>0</v>
      </c>
      <c r="AG96" s="351">
        <f t="shared" si="157"/>
        <v>0</v>
      </c>
      <c r="AH96" s="351">
        <f t="shared" si="158"/>
        <v>0</v>
      </c>
      <c r="AI96" s="351">
        <f t="shared" si="158"/>
        <v>0</v>
      </c>
      <c r="AJ96" s="351">
        <f t="shared" si="158"/>
        <v>0</v>
      </c>
      <c r="AK96" s="351">
        <f t="shared" si="158"/>
        <v>0</v>
      </c>
      <c r="AL96" s="351">
        <f t="shared" si="158"/>
        <v>0</v>
      </c>
      <c r="AM96" s="351">
        <f t="shared" si="158"/>
        <v>0</v>
      </c>
      <c r="AN96" s="351">
        <f t="shared" si="158"/>
        <v>0</v>
      </c>
      <c r="AO96" s="351">
        <f t="shared" si="158"/>
        <v>0</v>
      </c>
      <c r="AP96" s="351">
        <f t="shared" si="158"/>
        <v>0</v>
      </c>
      <c r="AQ96" s="351">
        <f t="shared" si="158"/>
        <v>0</v>
      </c>
      <c r="AR96" s="351">
        <f t="shared" si="159"/>
        <v>0</v>
      </c>
      <c r="AS96" s="351">
        <f t="shared" si="159"/>
        <v>0</v>
      </c>
      <c r="AT96" s="351">
        <f t="shared" si="159"/>
        <v>0</v>
      </c>
      <c r="AU96" s="351">
        <f t="shared" si="159"/>
        <v>0</v>
      </c>
      <c r="AV96" s="351">
        <f t="shared" si="159"/>
        <v>0</v>
      </c>
      <c r="AW96" s="351">
        <f t="shared" si="159"/>
        <v>0</v>
      </c>
      <c r="AX96" s="351">
        <f t="shared" si="159"/>
        <v>0</v>
      </c>
      <c r="AY96" s="351">
        <f t="shared" si="159"/>
        <v>0</v>
      </c>
      <c r="AZ96" s="351">
        <f t="shared" si="159"/>
        <v>0</v>
      </c>
      <c r="BA96" s="351">
        <f t="shared" si="159"/>
        <v>0</v>
      </c>
      <c r="BB96" s="351">
        <f t="shared" si="160"/>
        <v>0</v>
      </c>
      <c r="BC96" s="351">
        <f t="shared" si="160"/>
        <v>0</v>
      </c>
      <c r="BD96" s="351">
        <f t="shared" si="160"/>
        <v>0</v>
      </c>
      <c r="BE96" s="351">
        <f t="shared" si="160"/>
        <v>0</v>
      </c>
      <c r="BF96" s="351">
        <f t="shared" si="160"/>
        <v>0</v>
      </c>
      <c r="BG96" s="351">
        <f t="shared" si="160"/>
        <v>0</v>
      </c>
      <c r="BH96" s="351">
        <f t="shared" si="160"/>
        <v>0</v>
      </c>
      <c r="BI96" s="351">
        <f t="shared" si="160"/>
        <v>0</v>
      </c>
      <c r="BJ96" s="351">
        <f t="shared" si="160"/>
        <v>51953.125</v>
      </c>
      <c r="BK96" s="351">
        <f t="shared" si="160"/>
        <v>51953.125</v>
      </c>
      <c r="BL96" s="351">
        <f t="shared" si="161"/>
        <v>51953.125</v>
      </c>
      <c r="BM96" s="351">
        <f t="shared" si="161"/>
        <v>51953.125</v>
      </c>
      <c r="BN96" s="351">
        <f t="shared" si="161"/>
        <v>51953.125</v>
      </c>
      <c r="BO96" s="351">
        <f t="shared" si="161"/>
        <v>51953.125</v>
      </c>
      <c r="BP96" s="351">
        <f t="shared" si="161"/>
        <v>51953.125</v>
      </c>
      <c r="BQ96" s="351">
        <f t="shared" si="161"/>
        <v>51953.125</v>
      </c>
      <c r="BR96" s="351">
        <f t="shared" si="161"/>
        <v>51953.125</v>
      </c>
      <c r="BS96" s="351">
        <f t="shared" si="161"/>
        <v>51953.125</v>
      </c>
      <c r="BT96" s="351">
        <f t="shared" si="161"/>
        <v>51953.125</v>
      </c>
      <c r="BU96" s="351">
        <f t="shared" si="161"/>
        <v>51953.125</v>
      </c>
      <c r="BV96" s="351">
        <f t="shared" si="161"/>
        <v>0</v>
      </c>
      <c r="BW96" s="351">
        <f t="shared" si="161"/>
        <v>0</v>
      </c>
    </row>
    <row r="97" spans="1:75" hidden="1" outlineLevel="1" x14ac:dyDescent="0.3">
      <c r="A97" s="298">
        <f t="shared" si="125"/>
        <v>60</v>
      </c>
      <c r="B97" s="350">
        <f t="shared" si="147"/>
        <v>623437.5</v>
      </c>
      <c r="C97" s="351"/>
      <c r="D97" s="351">
        <f t="shared" si="155"/>
        <v>0</v>
      </c>
      <c r="E97" s="351">
        <f t="shared" si="155"/>
        <v>0</v>
      </c>
      <c r="F97" s="351">
        <f t="shared" si="155"/>
        <v>0</v>
      </c>
      <c r="G97" s="351">
        <f t="shared" si="155"/>
        <v>0</v>
      </c>
      <c r="H97" s="351">
        <f t="shared" si="155"/>
        <v>0</v>
      </c>
      <c r="I97" s="351">
        <f t="shared" si="155"/>
        <v>0</v>
      </c>
      <c r="J97" s="351">
        <f t="shared" si="155"/>
        <v>0</v>
      </c>
      <c r="K97" s="351">
        <f t="shared" si="155"/>
        <v>0</v>
      </c>
      <c r="L97" s="351">
        <f t="shared" si="155"/>
        <v>0</v>
      </c>
      <c r="M97" s="351">
        <f t="shared" si="155"/>
        <v>0</v>
      </c>
      <c r="N97" s="351">
        <f t="shared" si="156"/>
        <v>0</v>
      </c>
      <c r="O97" s="351">
        <f t="shared" si="156"/>
        <v>0</v>
      </c>
      <c r="P97" s="351">
        <f t="shared" si="156"/>
        <v>0</v>
      </c>
      <c r="Q97" s="351">
        <f t="shared" si="156"/>
        <v>0</v>
      </c>
      <c r="R97" s="351">
        <f t="shared" si="156"/>
        <v>0</v>
      </c>
      <c r="S97" s="351">
        <f t="shared" si="156"/>
        <v>0</v>
      </c>
      <c r="T97" s="351">
        <f t="shared" si="156"/>
        <v>0</v>
      </c>
      <c r="U97" s="351">
        <f t="shared" si="156"/>
        <v>0</v>
      </c>
      <c r="V97" s="351">
        <f t="shared" si="156"/>
        <v>0</v>
      </c>
      <c r="W97" s="351">
        <f t="shared" si="156"/>
        <v>0</v>
      </c>
      <c r="X97" s="351">
        <f t="shared" si="157"/>
        <v>0</v>
      </c>
      <c r="Y97" s="351">
        <f t="shared" si="157"/>
        <v>0</v>
      </c>
      <c r="Z97" s="351">
        <f t="shared" si="157"/>
        <v>0</v>
      </c>
      <c r="AA97" s="351">
        <f t="shared" si="157"/>
        <v>0</v>
      </c>
      <c r="AB97" s="351">
        <f t="shared" si="157"/>
        <v>0</v>
      </c>
      <c r="AC97" s="351">
        <f t="shared" si="157"/>
        <v>0</v>
      </c>
      <c r="AD97" s="351">
        <f t="shared" si="157"/>
        <v>0</v>
      </c>
      <c r="AE97" s="351">
        <f t="shared" si="157"/>
        <v>0</v>
      </c>
      <c r="AF97" s="351">
        <f t="shared" si="157"/>
        <v>0</v>
      </c>
      <c r="AG97" s="351">
        <f t="shared" si="157"/>
        <v>0</v>
      </c>
      <c r="AH97" s="351">
        <f t="shared" si="158"/>
        <v>0</v>
      </c>
      <c r="AI97" s="351">
        <f t="shared" si="158"/>
        <v>0</v>
      </c>
      <c r="AJ97" s="351">
        <f t="shared" si="158"/>
        <v>0</v>
      </c>
      <c r="AK97" s="351">
        <f t="shared" si="158"/>
        <v>0</v>
      </c>
      <c r="AL97" s="351">
        <f t="shared" si="158"/>
        <v>0</v>
      </c>
      <c r="AM97" s="351">
        <f t="shared" si="158"/>
        <v>0</v>
      </c>
      <c r="AN97" s="351">
        <f t="shared" si="158"/>
        <v>0</v>
      </c>
      <c r="AO97" s="351">
        <f t="shared" si="158"/>
        <v>0</v>
      </c>
      <c r="AP97" s="351">
        <f t="shared" si="158"/>
        <v>0</v>
      </c>
      <c r="AQ97" s="351">
        <f t="shared" si="158"/>
        <v>0</v>
      </c>
      <c r="AR97" s="351">
        <f t="shared" si="159"/>
        <v>0</v>
      </c>
      <c r="AS97" s="351">
        <f t="shared" si="159"/>
        <v>0</v>
      </c>
      <c r="AT97" s="351">
        <f t="shared" si="159"/>
        <v>0</v>
      </c>
      <c r="AU97" s="351">
        <f t="shared" si="159"/>
        <v>0</v>
      </c>
      <c r="AV97" s="351">
        <f t="shared" si="159"/>
        <v>0</v>
      </c>
      <c r="AW97" s="351">
        <f t="shared" si="159"/>
        <v>0</v>
      </c>
      <c r="AX97" s="351">
        <f t="shared" si="159"/>
        <v>0</v>
      </c>
      <c r="AY97" s="351">
        <f t="shared" si="159"/>
        <v>0</v>
      </c>
      <c r="AZ97" s="351">
        <f t="shared" si="159"/>
        <v>0</v>
      </c>
      <c r="BA97" s="351">
        <f t="shared" si="159"/>
        <v>0</v>
      </c>
      <c r="BB97" s="351">
        <f t="shared" si="160"/>
        <v>0</v>
      </c>
      <c r="BC97" s="351">
        <f t="shared" si="160"/>
        <v>0</v>
      </c>
      <c r="BD97" s="351">
        <f t="shared" si="160"/>
        <v>0</v>
      </c>
      <c r="BE97" s="351">
        <f t="shared" si="160"/>
        <v>0</v>
      </c>
      <c r="BF97" s="351">
        <f t="shared" si="160"/>
        <v>0</v>
      </c>
      <c r="BG97" s="351">
        <f t="shared" si="160"/>
        <v>0</v>
      </c>
      <c r="BH97" s="351">
        <f t="shared" si="160"/>
        <v>0</v>
      </c>
      <c r="BI97" s="351">
        <f t="shared" si="160"/>
        <v>0</v>
      </c>
      <c r="BJ97" s="351">
        <f t="shared" si="160"/>
        <v>0</v>
      </c>
      <c r="BK97" s="351">
        <f t="shared" si="160"/>
        <v>51953.125</v>
      </c>
      <c r="BL97" s="351">
        <f t="shared" si="161"/>
        <v>51953.125</v>
      </c>
      <c r="BM97" s="351">
        <f t="shared" si="161"/>
        <v>51953.125</v>
      </c>
      <c r="BN97" s="351">
        <f t="shared" si="161"/>
        <v>51953.125</v>
      </c>
      <c r="BO97" s="351">
        <f t="shared" si="161"/>
        <v>51953.125</v>
      </c>
      <c r="BP97" s="351">
        <f t="shared" si="161"/>
        <v>51953.125</v>
      </c>
      <c r="BQ97" s="351">
        <f t="shared" si="161"/>
        <v>51953.125</v>
      </c>
      <c r="BR97" s="351">
        <f t="shared" si="161"/>
        <v>51953.125</v>
      </c>
      <c r="BS97" s="351">
        <f t="shared" si="161"/>
        <v>51953.125</v>
      </c>
      <c r="BT97" s="351">
        <f t="shared" si="161"/>
        <v>51953.125</v>
      </c>
      <c r="BU97" s="351">
        <f t="shared" si="161"/>
        <v>51953.125</v>
      </c>
      <c r="BV97" s="351">
        <f t="shared" si="161"/>
        <v>51953.125</v>
      </c>
      <c r="BW97" s="351">
        <f t="shared" si="161"/>
        <v>0</v>
      </c>
    </row>
    <row r="98" spans="1:75" hidden="1" outlineLevel="1" x14ac:dyDescent="0.3">
      <c r="A98" s="298">
        <f t="shared" si="125"/>
        <v>61</v>
      </c>
      <c r="B98" s="350">
        <f t="shared" si="147"/>
        <v>415624.99999999994</v>
      </c>
      <c r="C98" s="351"/>
      <c r="D98" s="351">
        <f t="shared" ref="D98:M107" si="162">IF(AND(D$36-$A98&gt;=0,D$36-$A98&lt;$C$34),$B98/$C$34,0)</f>
        <v>0</v>
      </c>
      <c r="E98" s="351">
        <f t="shared" si="162"/>
        <v>0</v>
      </c>
      <c r="F98" s="351">
        <f t="shared" si="162"/>
        <v>0</v>
      </c>
      <c r="G98" s="351">
        <f t="shared" si="162"/>
        <v>0</v>
      </c>
      <c r="H98" s="351">
        <f t="shared" si="162"/>
        <v>0</v>
      </c>
      <c r="I98" s="351">
        <f t="shared" si="162"/>
        <v>0</v>
      </c>
      <c r="J98" s="351">
        <f t="shared" si="162"/>
        <v>0</v>
      </c>
      <c r="K98" s="351">
        <f t="shared" si="162"/>
        <v>0</v>
      </c>
      <c r="L98" s="351">
        <f t="shared" si="162"/>
        <v>0</v>
      </c>
      <c r="M98" s="351">
        <f t="shared" si="162"/>
        <v>0</v>
      </c>
      <c r="N98" s="351">
        <f t="shared" ref="N98:W107" si="163">IF(AND(N$36-$A98&gt;=0,N$36-$A98&lt;$C$34),$B98/$C$34,0)</f>
        <v>0</v>
      </c>
      <c r="O98" s="351">
        <f t="shared" si="163"/>
        <v>0</v>
      </c>
      <c r="P98" s="351">
        <f t="shared" si="163"/>
        <v>0</v>
      </c>
      <c r="Q98" s="351">
        <f t="shared" si="163"/>
        <v>0</v>
      </c>
      <c r="R98" s="351">
        <f t="shared" si="163"/>
        <v>0</v>
      </c>
      <c r="S98" s="351">
        <f t="shared" si="163"/>
        <v>0</v>
      </c>
      <c r="T98" s="351">
        <f t="shared" si="163"/>
        <v>0</v>
      </c>
      <c r="U98" s="351">
        <f t="shared" si="163"/>
        <v>0</v>
      </c>
      <c r="V98" s="351">
        <f t="shared" si="163"/>
        <v>0</v>
      </c>
      <c r="W98" s="351">
        <f t="shared" si="163"/>
        <v>0</v>
      </c>
      <c r="X98" s="351">
        <f t="shared" ref="X98:AG107" si="164">IF(AND(X$36-$A98&gt;=0,X$36-$A98&lt;$C$34),$B98/$C$34,0)</f>
        <v>0</v>
      </c>
      <c r="Y98" s="351">
        <f t="shared" si="164"/>
        <v>0</v>
      </c>
      <c r="Z98" s="351">
        <f t="shared" si="164"/>
        <v>0</v>
      </c>
      <c r="AA98" s="351">
        <f t="shared" si="164"/>
        <v>0</v>
      </c>
      <c r="AB98" s="351">
        <f t="shared" si="164"/>
        <v>0</v>
      </c>
      <c r="AC98" s="351">
        <f t="shared" si="164"/>
        <v>0</v>
      </c>
      <c r="AD98" s="351">
        <f t="shared" si="164"/>
        <v>0</v>
      </c>
      <c r="AE98" s="351">
        <f t="shared" si="164"/>
        <v>0</v>
      </c>
      <c r="AF98" s="351">
        <f t="shared" si="164"/>
        <v>0</v>
      </c>
      <c r="AG98" s="351">
        <f t="shared" si="164"/>
        <v>0</v>
      </c>
      <c r="AH98" s="351">
        <f t="shared" ref="AH98:AQ107" si="165">IF(AND(AH$36-$A98&gt;=0,AH$36-$A98&lt;$C$34),$B98/$C$34,0)</f>
        <v>0</v>
      </c>
      <c r="AI98" s="351">
        <f t="shared" si="165"/>
        <v>0</v>
      </c>
      <c r="AJ98" s="351">
        <f t="shared" si="165"/>
        <v>0</v>
      </c>
      <c r="AK98" s="351">
        <f t="shared" si="165"/>
        <v>0</v>
      </c>
      <c r="AL98" s="351">
        <f t="shared" si="165"/>
        <v>0</v>
      </c>
      <c r="AM98" s="351">
        <f t="shared" si="165"/>
        <v>0</v>
      </c>
      <c r="AN98" s="351">
        <f t="shared" si="165"/>
        <v>0</v>
      </c>
      <c r="AO98" s="351">
        <f t="shared" si="165"/>
        <v>0</v>
      </c>
      <c r="AP98" s="351">
        <f t="shared" si="165"/>
        <v>0</v>
      </c>
      <c r="AQ98" s="351">
        <f t="shared" si="165"/>
        <v>0</v>
      </c>
      <c r="AR98" s="351">
        <f t="shared" ref="AR98:BA107" si="166">IF(AND(AR$36-$A98&gt;=0,AR$36-$A98&lt;$C$34),$B98/$C$34,0)</f>
        <v>0</v>
      </c>
      <c r="AS98" s="351">
        <f t="shared" si="166"/>
        <v>0</v>
      </c>
      <c r="AT98" s="351">
        <f t="shared" si="166"/>
        <v>0</v>
      </c>
      <c r="AU98" s="351">
        <f t="shared" si="166"/>
        <v>0</v>
      </c>
      <c r="AV98" s="351">
        <f t="shared" si="166"/>
        <v>0</v>
      </c>
      <c r="AW98" s="351">
        <f t="shared" si="166"/>
        <v>0</v>
      </c>
      <c r="AX98" s="351">
        <f t="shared" si="166"/>
        <v>0</v>
      </c>
      <c r="AY98" s="351">
        <f t="shared" si="166"/>
        <v>0</v>
      </c>
      <c r="AZ98" s="351">
        <f t="shared" si="166"/>
        <v>0</v>
      </c>
      <c r="BA98" s="351">
        <f t="shared" si="166"/>
        <v>0</v>
      </c>
      <c r="BB98" s="351">
        <f t="shared" ref="BB98:BK107" si="167">IF(AND(BB$36-$A98&gt;=0,BB$36-$A98&lt;$C$34),$B98/$C$34,0)</f>
        <v>0</v>
      </c>
      <c r="BC98" s="351">
        <f t="shared" si="167"/>
        <v>0</v>
      </c>
      <c r="BD98" s="351">
        <f t="shared" si="167"/>
        <v>0</v>
      </c>
      <c r="BE98" s="351">
        <f t="shared" si="167"/>
        <v>0</v>
      </c>
      <c r="BF98" s="351">
        <f t="shared" si="167"/>
        <v>0</v>
      </c>
      <c r="BG98" s="351">
        <f t="shared" si="167"/>
        <v>0</v>
      </c>
      <c r="BH98" s="351">
        <f t="shared" si="167"/>
        <v>0</v>
      </c>
      <c r="BI98" s="351">
        <f t="shared" si="167"/>
        <v>0</v>
      </c>
      <c r="BJ98" s="351">
        <f t="shared" si="167"/>
        <v>0</v>
      </c>
      <c r="BK98" s="351">
        <f t="shared" si="167"/>
        <v>0</v>
      </c>
      <c r="BL98" s="351">
        <f t="shared" ref="BL98:BW107" si="168">IF(AND(BL$36-$A98&gt;=0,BL$36-$A98&lt;$C$34),$B98/$C$34,0)</f>
        <v>34635.416666666664</v>
      </c>
      <c r="BM98" s="351">
        <f t="shared" si="168"/>
        <v>34635.416666666664</v>
      </c>
      <c r="BN98" s="351">
        <f t="shared" si="168"/>
        <v>34635.416666666664</v>
      </c>
      <c r="BO98" s="351">
        <f t="shared" si="168"/>
        <v>34635.416666666664</v>
      </c>
      <c r="BP98" s="351">
        <f t="shared" si="168"/>
        <v>34635.416666666664</v>
      </c>
      <c r="BQ98" s="351">
        <f t="shared" si="168"/>
        <v>34635.416666666664</v>
      </c>
      <c r="BR98" s="351">
        <f t="shared" si="168"/>
        <v>34635.416666666664</v>
      </c>
      <c r="BS98" s="351">
        <f t="shared" si="168"/>
        <v>34635.416666666664</v>
      </c>
      <c r="BT98" s="351">
        <f t="shared" si="168"/>
        <v>34635.416666666664</v>
      </c>
      <c r="BU98" s="351">
        <f t="shared" si="168"/>
        <v>34635.416666666664</v>
      </c>
      <c r="BV98" s="351">
        <f t="shared" si="168"/>
        <v>34635.416666666664</v>
      </c>
      <c r="BW98" s="351">
        <f t="shared" si="168"/>
        <v>34635.416666666664</v>
      </c>
    </row>
    <row r="99" spans="1:75" hidden="1" outlineLevel="1" x14ac:dyDescent="0.3">
      <c r="A99" s="298">
        <f t="shared" si="125"/>
        <v>62</v>
      </c>
      <c r="B99" s="350">
        <f t="shared" si="147"/>
        <v>415624.99999999994</v>
      </c>
      <c r="C99" s="351"/>
      <c r="D99" s="351">
        <f t="shared" si="162"/>
        <v>0</v>
      </c>
      <c r="E99" s="351">
        <f t="shared" si="162"/>
        <v>0</v>
      </c>
      <c r="F99" s="351">
        <f t="shared" si="162"/>
        <v>0</v>
      </c>
      <c r="G99" s="351">
        <f t="shared" si="162"/>
        <v>0</v>
      </c>
      <c r="H99" s="351">
        <f t="shared" si="162"/>
        <v>0</v>
      </c>
      <c r="I99" s="351">
        <f t="shared" si="162"/>
        <v>0</v>
      </c>
      <c r="J99" s="351">
        <f t="shared" si="162"/>
        <v>0</v>
      </c>
      <c r="K99" s="351">
        <f t="shared" si="162"/>
        <v>0</v>
      </c>
      <c r="L99" s="351">
        <f t="shared" si="162"/>
        <v>0</v>
      </c>
      <c r="M99" s="351">
        <f t="shared" si="162"/>
        <v>0</v>
      </c>
      <c r="N99" s="351">
        <f t="shared" si="163"/>
        <v>0</v>
      </c>
      <c r="O99" s="351">
        <f t="shared" si="163"/>
        <v>0</v>
      </c>
      <c r="P99" s="351">
        <f t="shared" si="163"/>
        <v>0</v>
      </c>
      <c r="Q99" s="351">
        <f t="shared" si="163"/>
        <v>0</v>
      </c>
      <c r="R99" s="351">
        <f t="shared" si="163"/>
        <v>0</v>
      </c>
      <c r="S99" s="351">
        <f t="shared" si="163"/>
        <v>0</v>
      </c>
      <c r="T99" s="351">
        <f t="shared" si="163"/>
        <v>0</v>
      </c>
      <c r="U99" s="351">
        <f t="shared" si="163"/>
        <v>0</v>
      </c>
      <c r="V99" s="351">
        <f t="shared" si="163"/>
        <v>0</v>
      </c>
      <c r="W99" s="351">
        <f t="shared" si="163"/>
        <v>0</v>
      </c>
      <c r="X99" s="351">
        <f t="shared" si="164"/>
        <v>0</v>
      </c>
      <c r="Y99" s="351">
        <f t="shared" si="164"/>
        <v>0</v>
      </c>
      <c r="Z99" s="351">
        <f t="shared" si="164"/>
        <v>0</v>
      </c>
      <c r="AA99" s="351">
        <f t="shared" si="164"/>
        <v>0</v>
      </c>
      <c r="AB99" s="351">
        <f t="shared" si="164"/>
        <v>0</v>
      </c>
      <c r="AC99" s="351">
        <f t="shared" si="164"/>
        <v>0</v>
      </c>
      <c r="AD99" s="351">
        <f t="shared" si="164"/>
        <v>0</v>
      </c>
      <c r="AE99" s="351">
        <f t="shared" si="164"/>
        <v>0</v>
      </c>
      <c r="AF99" s="351">
        <f t="shared" si="164"/>
        <v>0</v>
      </c>
      <c r="AG99" s="351">
        <f t="shared" si="164"/>
        <v>0</v>
      </c>
      <c r="AH99" s="351">
        <f t="shared" si="165"/>
        <v>0</v>
      </c>
      <c r="AI99" s="351">
        <f t="shared" si="165"/>
        <v>0</v>
      </c>
      <c r="AJ99" s="351">
        <f t="shared" si="165"/>
        <v>0</v>
      </c>
      <c r="AK99" s="351">
        <f t="shared" si="165"/>
        <v>0</v>
      </c>
      <c r="AL99" s="351">
        <f t="shared" si="165"/>
        <v>0</v>
      </c>
      <c r="AM99" s="351">
        <f t="shared" si="165"/>
        <v>0</v>
      </c>
      <c r="AN99" s="351">
        <f t="shared" si="165"/>
        <v>0</v>
      </c>
      <c r="AO99" s="351">
        <f t="shared" si="165"/>
        <v>0</v>
      </c>
      <c r="AP99" s="351">
        <f t="shared" si="165"/>
        <v>0</v>
      </c>
      <c r="AQ99" s="351">
        <f t="shared" si="165"/>
        <v>0</v>
      </c>
      <c r="AR99" s="351">
        <f t="shared" si="166"/>
        <v>0</v>
      </c>
      <c r="AS99" s="351">
        <f t="shared" si="166"/>
        <v>0</v>
      </c>
      <c r="AT99" s="351">
        <f t="shared" si="166"/>
        <v>0</v>
      </c>
      <c r="AU99" s="351">
        <f t="shared" si="166"/>
        <v>0</v>
      </c>
      <c r="AV99" s="351">
        <f t="shared" si="166"/>
        <v>0</v>
      </c>
      <c r="AW99" s="351">
        <f t="shared" si="166"/>
        <v>0</v>
      </c>
      <c r="AX99" s="351">
        <f t="shared" si="166"/>
        <v>0</v>
      </c>
      <c r="AY99" s="351">
        <f t="shared" si="166"/>
        <v>0</v>
      </c>
      <c r="AZ99" s="351">
        <f t="shared" si="166"/>
        <v>0</v>
      </c>
      <c r="BA99" s="351">
        <f t="shared" si="166"/>
        <v>0</v>
      </c>
      <c r="BB99" s="351">
        <f t="shared" si="167"/>
        <v>0</v>
      </c>
      <c r="BC99" s="351">
        <f t="shared" si="167"/>
        <v>0</v>
      </c>
      <c r="BD99" s="351">
        <f t="shared" si="167"/>
        <v>0</v>
      </c>
      <c r="BE99" s="351">
        <f t="shared" si="167"/>
        <v>0</v>
      </c>
      <c r="BF99" s="351">
        <f t="shared" si="167"/>
        <v>0</v>
      </c>
      <c r="BG99" s="351">
        <f t="shared" si="167"/>
        <v>0</v>
      </c>
      <c r="BH99" s="351">
        <f t="shared" si="167"/>
        <v>0</v>
      </c>
      <c r="BI99" s="351">
        <f t="shared" si="167"/>
        <v>0</v>
      </c>
      <c r="BJ99" s="351">
        <f t="shared" si="167"/>
        <v>0</v>
      </c>
      <c r="BK99" s="351">
        <f t="shared" si="167"/>
        <v>0</v>
      </c>
      <c r="BL99" s="351">
        <f t="shared" si="168"/>
        <v>0</v>
      </c>
      <c r="BM99" s="351">
        <f t="shared" si="168"/>
        <v>34635.416666666664</v>
      </c>
      <c r="BN99" s="351">
        <f t="shared" si="168"/>
        <v>34635.416666666664</v>
      </c>
      <c r="BO99" s="351">
        <f t="shared" si="168"/>
        <v>34635.416666666664</v>
      </c>
      <c r="BP99" s="351">
        <f t="shared" si="168"/>
        <v>34635.416666666664</v>
      </c>
      <c r="BQ99" s="351">
        <f t="shared" si="168"/>
        <v>34635.416666666664</v>
      </c>
      <c r="BR99" s="351">
        <f t="shared" si="168"/>
        <v>34635.416666666664</v>
      </c>
      <c r="BS99" s="351">
        <f t="shared" si="168"/>
        <v>34635.416666666664</v>
      </c>
      <c r="BT99" s="351">
        <f t="shared" si="168"/>
        <v>34635.416666666664</v>
      </c>
      <c r="BU99" s="351">
        <f t="shared" si="168"/>
        <v>34635.416666666664</v>
      </c>
      <c r="BV99" s="351">
        <f t="shared" si="168"/>
        <v>34635.416666666664</v>
      </c>
      <c r="BW99" s="351">
        <f t="shared" si="168"/>
        <v>34635.416666666664</v>
      </c>
    </row>
    <row r="100" spans="1:75" hidden="1" outlineLevel="1" x14ac:dyDescent="0.3">
      <c r="A100" s="298">
        <f t="shared" si="125"/>
        <v>63</v>
      </c>
      <c r="B100" s="350">
        <f t="shared" si="147"/>
        <v>415624.99999999994</v>
      </c>
      <c r="C100" s="351"/>
      <c r="D100" s="351">
        <f t="shared" si="162"/>
        <v>0</v>
      </c>
      <c r="E100" s="351">
        <f t="shared" si="162"/>
        <v>0</v>
      </c>
      <c r="F100" s="351">
        <f t="shared" si="162"/>
        <v>0</v>
      </c>
      <c r="G100" s="351">
        <f t="shared" si="162"/>
        <v>0</v>
      </c>
      <c r="H100" s="351">
        <f t="shared" si="162"/>
        <v>0</v>
      </c>
      <c r="I100" s="351">
        <f t="shared" si="162"/>
        <v>0</v>
      </c>
      <c r="J100" s="351">
        <f t="shared" si="162"/>
        <v>0</v>
      </c>
      <c r="K100" s="351">
        <f t="shared" si="162"/>
        <v>0</v>
      </c>
      <c r="L100" s="351">
        <f t="shared" si="162"/>
        <v>0</v>
      </c>
      <c r="M100" s="351">
        <f t="shared" si="162"/>
        <v>0</v>
      </c>
      <c r="N100" s="351">
        <f t="shared" si="163"/>
        <v>0</v>
      </c>
      <c r="O100" s="351">
        <f t="shared" si="163"/>
        <v>0</v>
      </c>
      <c r="P100" s="351">
        <f t="shared" si="163"/>
        <v>0</v>
      </c>
      <c r="Q100" s="351">
        <f t="shared" si="163"/>
        <v>0</v>
      </c>
      <c r="R100" s="351">
        <f t="shared" si="163"/>
        <v>0</v>
      </c>
      <c r="S100" s="351">
        <f t="shared" si="163"/>
        <v>0</v>
      </c>
      <c r="T100" s="351">
        <f t="shared" si="163"/>
        <v>0</v>
      </c>
      <c r="U100" s="351">
        <f t="shared" si="163"/>
        <v>0</v>
      </c>
      <c r="V100" s="351">
        <f t="shared" si="163"/>
        <v>0</v>
      </c>
      <c r="W100" s="351">
        <f t="shared" si="163"/>
        <v>0</v>
      </c>
      <c r="X100" s="351">
        <f t="shared" si="164"/>
        <v>0</v>
      </c>
      <c r="Y100" s="351">
        <f t="shared" si="164"/>
        <v>0</v>
      </c>
      <c r="Z100" s="351">
        <f t="shared" si="164"/>
        <v>0</v>
      </c>
      <c r="AA100" s="351">
        <f t="shared" si="164"/>
        <v>0</v>
      </c>
      <c r="AB100" s="351">
        <f t="shared" si="164"/>
        <v>0</v>
      </c>
      <c r="AC100" s="351">
        <f t="shared" si="164"/>
        <v>0</v>
      </c>
      <c r="AD100" s="351">
        <f t="shared" si="164"/>
        <v>0</v>
      </c>
      <c r="AE100" s="351">
        <f t="shared" si="164"/>
        <v>0</v>
      </c>
      <c r="AF100" s="351">
        <f t="shared" si="164"/>
        <v>0</v>
      </c>
      <c r="AG100" s="351">
        <f t="shared" si="164"/>
        <v>0</v>
      </c>
      <c r="AH100" s="351">
        <f t="shared" si="165"/>
        <v>0</v>
      </c>
      <c r="AI100" s="351">
        <f t="shared" si="165"/>
        <v>0</v>
      </c>
      <c r="AJ100" s="351">
        <f t="shared" si="165"/>
        <v>0</v>
      </c>
      <c r="AK100" s="351">
        <f t="shared" si="165"/>
        <v>0</v>
      </c>
      <c r="AL100" s="351">
        <f t="shared" si="165"/>
        <v>0</v>
      </c>
      <c r="AM100" s="351">
        <f t="shared" si="165"/>
        <v>0</v>
      </c>
      <c r="AN100" s="351">
        <f t="shared" si="165"/>
        <v>0</v>
      </c>
      <c r="AO100" s="351">
        <f t="shared" si="165"/>
        <v>0</v>
      </c>
      <c r="AP100" s="351">
        <f t="shared" si="165"/>
        <v>0</v>
      </c>
      <c r="AQ100" s="351">
        <f t="shared" si="165"/>
        <v>0</v>
      </c>
      <c r="AR100" s="351">
        <f t="shared" si="166"/>
        <v>0</v>
      </c>
      <c r="AS100" s="351">
        <f t="shared" si="166"/>
        <v>0</v>
      </c>
      <c r="AT100" s="351">
        <f t="shared" si="166"/>
        <v>0</v>
      </c>
      <c r="AU100" s="351">
        <f t="shared" si="166"/>
        <v>0</v>
      </c>
      <c r="AV100" s="351">
        <f t="shared" si="166"/>
        <v>0</v>
      </c>
      <c r="AW100" s="351">
        <f t="shared" si="166"/>
        <v>0</v>
      </c>
      <c r="AX100" s="351">
        <f t="shared" si="166"/>
        <v>0</v>
      </c>
      <c r="AY100" s="351">
        <f t="shared" si="166"/>
        <v>0</v>
      </c>
      <c r="AZ100" s="351">
        <f t="shared" si="166"/>
        <v>0</v>
      </c>
      <c r="BA100" s="351">
        <f t="shared" si="166"/>
        <v>0</v>
      </c>
      <c r="BB100" s="351">
        <f t="shared" si="167"/>
        <v>0</v>
      </c>
      <c r="BC100" s="351">
        <f t="shared" si="167"/>
        <v>0</v>
      </c>
      <c r="BD100" s="351">
        <f t="shared" si="167"/>
        <v>0</v>
      </c>
      <c r="BE100" s="351">
        <f t="shared" si="167"/>
        <v>0</v>
      </c>
      <c r="BF100" s="351">
        <f t="shared" si="167"/>
        <v>0</v>
      </c>
      <c r="BG100" s="351">
        <f t="shared" si="167"/>
        <v>0</v>
      </c>
      <c r="BH100" s="351">
        <f t="shared" si="167"/>
        <v>0</v>
      </c>
      <c r="BI100" s="351">
        <f t="shared" si="167"/>
        <v>0</v>
      </c>
      <c r="BJ100" s="351">
        <f t="shared" si="167"/>
        <v>0</v>
      </c>
      <c r="BK100" s="351">
        <f t="shared" si="167"/>
        <v>0</v>
      </c>
      <c r="BL100" s="351">
        <f t="shared" si="168"/>
        <v>0</v>
      </c>
      <c r="BM100" s="351">
        <f t="shared" si="168"/>
        <v>0</v>
      </c>
      <c r="BN100" s="351">
        <f t="shared" si="168"/>
        <v>34635.416666666664</v>
      </c>
      <c r="BO100" s="351">
        <f t="shared" si="168"/>
        <v>34635.416666666664</v>
      </c>
      <c r="BP100" s="351">
        <f t="shared" si="168"/>
        <v>34635.416666666664</v>
      </c>
      <c r="BQ100" s="351">
        <f t="shared" si="168"/>
        <v>34635.416666666664</v>
      </c>
      <c r="BR100" s="351">
        <f t="shared" si="168"/>
        <v>34635.416666666664</v>
      </c>
      <c r="BS100" s="351">
        <f t="shared" si="168"/>
        <v>34635.416666666664</v>
      </c>
      <c r="BT100" s="351">
        <f t="shared" si="168"/>
        <v>34635.416666666664</v>
      </c>
      <c r="BU100" s="351">
        <f t="shared" si="168"/>
        <v>34635.416666666664</v>
      </c>
      <c r="BV100" s="351">
        <f t="shared" si="168"/>
        <v>34635.416666666664</v>
      </c>
      <c r="BW100" s="351">
        <f t="shared" si="168"/>
        <v>34635.416666666664</v>
      </c>
    </row>
    <row r="101" spans="1:75" hidden="1" outlineLevel="1" x14ac:dyDescent="0.3">
      <c r="A101" s="298">
        <f t="shared" si="125"/>
        <v>64</v>
      </c>
      <c r="B101" s="350">
        <f t="shared" si="147"/>
        <v>415624.99999999994</v>
      </c>
      <c r="C101" s="351"/>
      <c r="D101" s="351">
        <f t="shared" si="162"/>
        <v>0</v>
      </c>
      <c r="E101" s="351">
        <f t="shared" si="162"/>
        <v>0</v>
      </c>
      <c r="F101" s="351">
        <f t="shared" si="162"/>
        <v>0</v>
      </c>
      <c r="G101" s="351">
        <f t="shared" si="162"/>
        <v>0</v>
      </c>
      <c r="H101" s="351">
        <f t="shared" si="162"/>
        <v>0</v>
      </c>
      <c r="I101" s="351">
        <f t="shared" si="162"/>
        <v>0</v>
      </c>
      <c r="J101" s="351">
        <f t="shared" si="162"/>
        <v>0</v>
      </c>
      <c r="K101" s="351">
        <f t="shared" si="162"/>
        <v>0</v>
      </c>
      <c r="L101" s="351">
        <f t="shared" si="162"/>
        <v>0</v>
      </c>
      <c r="M101" s="351">
        <f t="shared" si="162"/>
        <v>0</v>
      </c>
      <c r="N101" s="351">
        <f t="shared" si="163"/>
        <v>0</v>
      </c>
      <c r="O101" s="351">
        <f t="shared" si="163"/>
        <v>0</v>
      </c>
      <c r="P101" s="351">
        <f t="shared" si="163"/>
        <v>0</v>
      </c>
      <c r="Q101" s="351">
        <f t="shared" si="163"/>
        <v>0</v>
      </c>
      <c r="R101" s="351">
        <f t="shared" si="163"/>
        <v>0</v>
      </c>
      <c r="S101" s="351">
        <f t="shared" si="163"/>
        <v>0</v>
      </c>
      <c r="T101" s="351">
        <f t="shared" si="163"/>
        <v>0</v>
      </c>
      <c r="U101" s="351">
        <f t="shared" si="163"/>
        <v>0</v>
      </c>
      <c r="V101" s="351">
        <f t="shared" si="163"/>
        <v>0</v>
      </c>
      <c r="W101" s="351">
        <f t="shared" si="163"/>
        <v>0</v>
      </c>
      <c r="X101" s="351">
        <f t="shared" si="164"/>
        <v>0</v>
      </c>
      <c r="Y101" s="351">
        <f t="shared" si="164"/>
        <v>0</v>
      </c>
      <c r="Z101" s="351">
        <f t="shared" si="164"/>
        <v>0</v>
      </c>
      <c r="AA101" s="351">
        <f t="shared" si="164"/>
        <v>0</v>
      </c>
      <c r="AB101" s="351">
        <f t="shared" si="164"/>
        <v>0</v>
      </c>
      <c r="AC101" s="351">
        <f t="shared" si="164"/>
        <v>0</v>
      </c>
      <c r="AD101" s="351">
        <f t="shared" si="164"/>
        <v>0</v>
      </c>
      <c r="AE101" s="351">
        <f t="shared" si="164"/>
        <v>0</v>
      </c>
      <c r="AF101" s="351">
        <f t="shared" si="164"/>
        <v>0</v>
      </c>
      <c r="AG101" s="351">
        <f t="shared" si="164"/>
        <v>0</v>
      </c>
      <c r="AH101" s="351">
        <f t="shared" si="165"/>
        <v>0</v>
      </c>
      <c r="AI101" s="351">
        <f t="shared" si="165"/>
        <v>0</v>
      </c>
      <c r="AJ101" s="351">
        <f t="shared" si="165"/>
        <v>0</v>
      </c>
      <c r="AK101" s="351">
        <f t="shared" si="165"/>
        <v>0</v>
      </c>
      <c r="AL101" s="351">
        <f t="shared" si="165"/>
        <v>0</v>
      </c>
      <c r="AM101" s="351">
        <f t="shared" si="165"/>
        <v>0</v>
      </c>
      <c r="AN101" s="351">
        <f t="shared" si="165"/>
        <v>0</v>
      </c>
      <c r="AO101" s="351">
        <f t="shared" si="165"/>
        <v>0</v>
      </c>
      <c r="AP101" s="351">
        <f t="shared" si="165"/>
        <v>0</v>
      </c>
      <c r="AQ101" s="351">
        <f t="shared" si="165"/>
        <v>0</v>
      </c>
      <c r="AR101" s="351">
        <f t="shared" si="166"/>
        <v>0</v>
      </c>
      <c r="AS101" s="351">
        <f t="shared" si="166"/>
        <v>0</v>
      </c>
      <c r="AT101" s="351">
        <f t="shared" si="166"/>
        <v>0</v>
      </c>
      <c r="AU101" s="351">
        <f t="shared" si="166"/>
        <v>0</v>
      </c>
      <c r="AV101" s="351">
        <f t="shared" si="166"/>
        <v>0</v>
      </c>
      <c r="AW101" s="351">
        <f t="shared" si="166"/>
        <v>0</v>
      </c>
      <c r="AX101" s="351">
        <f t="shared" si="166"/>
        <v>0</v>
      </c>
      <c r="AY101" s="351">
        <f t="shared" si="166"/>
        <v>0</v>
      </c>
      <c r="AZ101" s="351">
        <f t="shared" si="166"/>
        <v>0</v>
      </c>
      <c r="BA101" s="351">
        <f t="shared" si="166"/>
        <v>0</v>
      </c>
      <c r="BB101" s="351">
        <f t="shared" si="167"/>
        <v>0</v>
      </c>
      <c r="BC101" s="351">
        <f t="shared" si="167"/>
        <v>0</v>
      </c>
      <c r="BD101" s="351">
        <f t="shared" si="167"/>
        <v>0</v>
      </c>
      <c r="BE101" s="351">
        <f t="shared" si="167"/>
        <v>0</v>
      </c>
      <c r="BF101" s="351">
        <f t="shared" si="167"/>
        <v>0</v>
      </c>
      <c r="BG101" s="351">
        <f t="shared" si="167"/>
        <v>0</v>
      </c>
      <c r="BH101" s="351">
        <f t="shared" si="167"/>
        <v>0</v>
      </c>
      <c r="BI101" s="351">
        <f t="shared" si="167"/>
        <v>0</v>
      </c>
      <c r="BJ101" s="351">
        <f t="shared" si="167"/>
        <v>0</v>
      </c>
      <c r="BK101" s="351">
        <f t="shared" si="167"/>
        <v>0</v>
      </c>
      <c r="BL101" s="351">
        <f t="shared" si="168"/>
        <v>0</v>
      </c>
      <c r="BM101" s="351">
        <f t="shared" si="168"/>
        <v>0</v>
      </c>
      <c r="BN101" s="351">
        <f t="shared" si="168"/>
        <v>0</v>
      </c>
      <c r="BO101" s="351">
        <f t="shared" si="168"/>
        <v>34635.416666666664</v>
      </c>
      <c r="BP101" s="351">
        <f t="shared" si="168"/>
        <v>34635.416666666664</v>
      </c>
      <c r="BQ101" s="351">
        <f t="shared" si="168"/>
        <v>34635.416666666664</v>
      </c>
      <c r="BR101" s="351">
        <f t="shared" si="168"/>
        <v>34635.416666666664</v>
      </c>
      <c r="BS101" s="351">
        <f t="shared" si="168"/>
        <v>34635.416666666664</v>
      </c>
      <c r="BT101" s="351">
        <f t="shared" si="168"/>
        <v>34635.416666666664</v>
      </c>
      <c r="BU101" s="351">
        <f t="shared" si="168"/>
        <v>34635.416666666664</v>
      </c>
      <c r="BV101" s="351">
        <f t="shared" si="168"/>
        <v>34635.416666666664</v>
      </c>
      <c r="BW101" s="351">
        <f t="shared" si="168"/>
        <v>34635.416666666664</v>
      </c>
    </row>
    <row r="102" spans="1:75" hidden="1" outlineLevel="1" x14ac:dyDescent="0.3">
      <c r="A102" s="298">
        <f t="shared" si="125"/>
        <v>65</v>
      </c>
      <c r="B102" s="350">
        <f t="shared" ref="B102:B133" si="169">+HLOOKUP(A102,$C$36:$BX$37,2)</f>
        <v>415624.99999999994</v>
      </c>
      <c r="C102" s="351"/>
      <c r="D102" s="351">
        <f t="shared" si="162"/>
        <v>0</v>
      </c>
      <c r="E102" s="351">
        <f t="shared" si="162"/>
        <v>0</v>
      </c>
      <c r="F102" s="351">
        <f t="shared" si="162"/>
        <v>0</v>
      </c>
      <c r="G102" s="351">
        <f t="shared" si="162"/>
        <v>0</v>
      </c>
      <c r="H102" s="351">
        <f t="shared" si="162"/>
        <v>0</v>
      </c>
      <c r="I102" s="351">
        <f t="shared" si="162"/>
        <v>0</v>
      </c>
      <c r="J102" s="351">
        <f t="shared" si="162"/>
        <v>0</v>
      </c>
      <c r="K102" s="351">
        <f t="shared" si="162"/>
        <v>0</v>
      </c>
      <c r="L102" s="351">
        <f t="shared" si="162"/>
        <v>0</v>
      </c>
      <c r="M102" s="351">
        <f t="shared" si="162"/>
        <v>0</v>
      </c>
      <c r="N102" s="351">
        <f t="shared" si="163"/>
        <v>0</v>
      </c>
      <c r="O102" s="351">
        <f t="shared" si="163"/>
        <v>0</v>
      </c>
      <c r="P102" s="351">
        <f t="shared" si="163"/>
        <v>0</v>
      </c>
      <c r="Q102" s="351">
        <f t="shared" si="163"/>
        <v>0</v>
      </c>
      <c r="R102" s="351">
        <f t="shared" si="163"/>
        <v>0</v>
      </c>
      <c r="S102" s="351">
        <f t="shared" si="163"/>
        <v>0</v>
      </c>
      <c r="T102" s="351">
        <f t="shared" si="163"/>
        <v>0</v>
      </c>
      <c r="U102" s="351">
        <f t="shared" si="163"/>
        <v>0</v>
      </c>
      <c r="V102" s="351">
        <f t="shared" si="163"/>
        <v>0</v>
      </c>
      <c r="W102" s="351">
        <f t="shared" si="163"/>
        <v>0</v>
      </c>
      <c r="X102" s="351">
        <f t="shared" si="164"/>
        <v>0</v>
      </c>
      <c r="Y102" s="351">
        <f t="shared" si="164"/>
        <v>0</v>
      </c>
      <c r="Z102" s="351">
        <f t="shared" si="164"/>
        <v>0</v>
      </c>
      <c r="AA102" s="351">
        <f t="shared" si="164"/>
        <v>0</v>
      </c>
      <c r="AB102" s="351">
        <f t="shared" si="164"/>
        <v>0</v>
      </c>
      <c r="AC102" s="351">
        <f t="shared" si="164"/>
        <v>0</v>
      </c>
      <c r="AD102" s="351">
        <f t="shared" si="164"/>
        <v>0</v>
      </c>
      <c r="AE102" s="351">
        <f t="shared" si="164"/>
        <v>0</v>
      </c>
      <c r="AF102" s="351">
        <f t="shared" si="164"/>
        <v>0</v>
      </c>
      <c r="AG102" s="351">
        <f t="shared" si="164"/>
        <v>0</v>
      </c>
      <c r="AH102" s="351">
        <f t="shared" si="165"/>
        <v>0</v>
      </c>
      <c r="AI102" s="351">
        <f t="shared" si="165"/>
        <v>0</v>
      </c>
      <c r="AJ102" s="351">
        <f t="shared" si="165"/>
        <v>0</v>
      </c>
      <c r="AK102" s="351">
        <f t="shared" si="165"/>
        <v>0</v>
      </c>
      <c r="AL102" s="351">
        <f t="shared" si="165"/>
        <v>0</v>
      </c>
      <c r="AM102" s="351">
        <f t="shared" si="165"/>
        <v>0</v>
      </c>
      <c r="AN102" s="351">
        <f t="shared" si="165"/>
        <v>0</v>
      </c>
      <c r="AO102" s="351">
        <f t="shared" si="165"/>
        <v>0</v>
      </c>
      <c r="AP102" s="351">
        <f t="shared" si="165"/>
        <v>0</v>
      </c>
      <c r="AQ102" s="351">
        <f t="shared" si="165"/>
        <v>0</v>
      </c>
      <c r="AR102" s="351">
        <f t="shared" si="166"/>
        <v>0</v>
      </c>
      <c r="AS102" s="351">
        <f t="shared" si="166"/>
        <v>0</v>
      </c>
      <c r="AT102" s="351">
        <f t="shared" si="166"/>
        <v>0</v>
      </c>
      <c r="AU102" s="351">
        <f t="shared" si="166"/>
        <v>0</v>
      </c>
      <c r="AV102" s="351">
        <f t="shared" si="166"/>
        <v>0</v>
      </c>
      <c r="AW102" s="351">
        <f t="shared" si="166"/>
        <v>0</v>
      </c>
      <c r="AX102" s="351">
        <f t="shared" si="166"/>
        <v>0</v>
      </c>
      <c r="AY102" s="351">
        <f t="shared" si="166"/>
        <v>0</v>
      </c>
      <c r="AZ102" s="351">
        <f t="shared" si="166"/>
        <v>0</v>
      </c>
      <c r="BA102" s="351">
        <f t="shared" si="166"/>
        <v>0</v>
      </c>
      <c r="BB102" s="351">
        <f t="shared" si="167"/>
        <v>0</v>
      </c>
      <c r="BC102" s="351">
        <f t="shared" si="167"/>
        <v>0</v>
      </c>
      <c r="BD102" s="351">
        <f t="shared" si="167"/>
        <v>0</v>
      </c>
      <c r="BE102" s="351">
        <f t="shared" si="167"/>
        <v>0</v>
      </c>
      <c r="BF102" s="351">
        <f t="shared" si="167"/>
        <v>0</v>
      </c>
      <c r="BG102" s="351">
        <f t="shared" si="167"/>
        <v>0</v>
      </c>
      <c r="BH102" s="351">
        <f t="shared" si="167"/>
        <v>0</v>
      </c>
      <c r="BI102" s="351">
        <f t="shared" si="167"/>
        <v>0</v>
      </c>
      <c r="BJ102" s="351">
        <f t="shared" si="167"/>
        <v>0</v>
      </c>
      <c r="BK102" s="351">
        <f t="shared" si="167"/>
        <v>0</v>
      </c>
      <c r="BL102" s="351">
        <f t="shared" si="168"/>
        <v>0</v>
      </c>
      <c r="BM102" s="351">
        <f t="shared" si="168"/>
        <v>0</v>
      </c>
      <c r="BN102" s="351">
        <f t="shared" si="168"/>
        <v>0</v>
      </c>
      <c r="BO102" s="351">
        <f t="shared" si="168"/>
        <v>0</v>
      </c>
      <c r="BP102" s="351">
        <f t="shared" si="168"/>
        <v>34635.416666666664</v>
      </c>
      <c r="BQ102" s="351">
        <f t="shared" si="168"/>
        <v>34635.416666666664</v>
      </c>
      <c r="BR102" s="351">
        <f t="shared" si="168"/>
        <v>34635.416666666664</v>
      </c>
      <c r="BS102" s="351">
        <f t="shared" si="168"/>
        <v>34635.416666666664</v>
      </c>
      <c r="BT102" s="351">
        <f t="shared" si="168"/>
        <v>34635.416666666664</v>
      </c>
      <c r="BU102" s="351">
        <f t="shared" si="168"/>
        <v>34635.416666666664</v>
      </c>
      <c r="BV102" s="351">
        <f t="shared" si="168"/>
        <v>34635.416666666664</v>
      </c>
      <c r="BW102" s="351">
        <f t="shared" si="168"/>
        <v>34635.416666666664</v>
      </c>
    </row>
    <row r="103" spans="1:75" hidden="1" outlineLevel="1" x14ac:dyDescent="0.3">
      <c r="A103" s="298">
        <f t="shared" ref="A103:A137" si="170">+A102+1</f>
        <v>66</v>
      </c>
      <c r="B103" s="350">
        <f t="shared" si="169"/>
        <v>207812.49999999997</v>
      </c>
      <c r="C103" s="351"/>
      <c r="D103" s="351">
        <f t="shared" si="162"/>
        <v>0</v>
      </c>
      <c r="E103" s="351">
        <f t="shared" si="162"/>
        <v>0</v>
      </c>
      <c r="F103" s="351">
        <f t="shared" si="162"/>
        <v>0</v>
      </c>
      <c r="G103" s="351">
        <f t="shared" si="162"/>
        <v>0</v>
      </c>
      <c r="H103" s="351">
        <f t="shared" si="162"/>
        <v>0</v>
      </c>
      <c r="I103" s="351">
        <f t="shared" si="162"/>
        <v>0</v>
      </c>
      <c r="J103" s="351">
        <f t="shared" si="162"/>
        <v>0</v>
      </c>
      <c r="K103" s="351">
        <f t="shared" si="162"/>
        <v>0</v>
      </c>
      <c r="L103" s="351">
        <f t="shared" si="162"/>
        <v>0</v>
      </c>
      <c r="M103" s="351">
        <f t="shared" si="162"/>
        <v>0</v>
      </c>
      <c r="N103" s="351">
        <f t="shared" si="163"/>
        <v>0</v>
      </c>
      <c r="O103" s="351">
        <f t="shared" si="163"/>
        <v>0</v>
      </c>
      <c r="P103" s="351">
        <f t="shared" si="163"/>
        <v>0</v>
      </c>
      <c r="Q103" s="351">
        <f t="shared" si="163"/>
        <v>0</v>
      </c>
      <c r="R103" s="351">
        <f t="shared" si="163"/>
        <v>0</v>
      </c>
      <c r="S103" s="351">
        <f t="shared" si="163"/>
        <v>0</v>
      </c>
      <c r="T103" s="351">
        <f t="shared" si="163"/>
        <v>0</v>
      </c>
      <c r="U103" s="351">
        <f t="shared" si="163"/>
        <v>0</v>
      </c>
      <c r="V103" s="351">
        <f t="shared" si="163"/>
        <v>0</v>
      </c>
      <c r="W103" s="351">
        <f t="shared" si="163"/>
        <v>0</v>
      </c>
      <c r="X103" s="351">
        <f t="shared" si="164"/>
        <v>0</v>
      </c>
      <c r="Y103" s="351">
        <f t="shared" si="164"/>
        <v>0</v>
      </c>
      <c r="Z103" s="351">
        <f t="shared" si="164"/>
        <v>0</v>
      </c>
      <c r="AA103" s="351">
        <f t="shared" si="164"/>
        <v>0</v>
      </c>
      <c r="AB103" s="351">
        <f t="shared" si="164"/>
        <v>0</v>
      </c>
      <c r="AC103" s="351">
        <f t="shared" si="164"/>
        <v>0</v>
      </c>
      <c r="AD103" s="351">
        <f t="shared" si="164"/>
        <v>0</v>
      </c>
      <c r="AE103" s="351">
        <f t="shared" si="164"/>
        <v>0</v>
      </c>
      <c r="AF103" s="351">
        <f t="shared" si="164"/>
        <v>0</v>
      </c>
      <c r="AG103" s="351">
        <f t="shared" si="164"/>
        <v>0</v>
      </c>
      <c r="AH103" s="351">
        <f t="shared" si="165"/>
        <v>0</v>
      </c>
      <c r="AI103" s="351">
        <f t="shared" si="165"/>
        <v>0</v>
      </c>
      <c r="AJ103" s="351">
        <f t="shared" si="165"/>
        <v>0</v>
      </c>
      <c r="AK103" s="351">
        <f t="shared" si="165"/>
        <v>0</v>
      </c>
      <c r="AL103" s="351">
        <f t="shared" si="165"/>
        <v>0</v>
      </c>
      <c r="AM103" s="351">
        <f t="shared" si="165"/>
        <v>0</v>
      </c>
      <c r="AN103" s="351">
        <f t="shared" si="165"/>
        <v>0</v>
      </c>
      <c r="AO103" s="351">
        <f t="shared" si="165"/>
        <v>0</v>
      </c>
      <c r="AP103" s="351">
        <f t="shared" si="165"/>
        <v>0</v>
      </c>
      <c r="AQ103" s="351">
        <f t="shared" si="165"/>
        <v>0</v>
      </c>
      <c r="AR103" s="351">
        <f t="shared" si="166"/>
        <v>0</v>
      </c>
      <c r="AS103" s="351">
        <f t="shared" si="166"/>
        <v>0</v>
      </c>
      <c r="AT103" s="351">
        <f t="shared" si="166"/>
        <v>0</v>
      </c>
      <c r="AU103" s="351">
        <f t="shared" si="166"/>
        <v>0</v>
      </c>
      <c r="AV103" s="351">
        <f t="shared" si="166"/>
        <v>0</v>
      </c>
      <c r="AW103" s="351">
        <f t="shared" si="166"/>
        <v>0</v>
      </c>
      <c r="AX103" s="351">
        <f t="shared" si="166"/>
        <v>0</v>
      </c>
      <c r="AY103" s="351">
        <f t="shared" si="166"/>
        <v>0</v>
      </c>
      <c r="AZ103" s="351">
        <f t="shared" si="166"/>
        <v>0</v>
      </c>
      <c r="BA103" s="351">
        <f t="shared" si="166"/>
        <v>0</v>
      </c>
      <c r="BB103" s="351">
        <f t="shared" si="167"/>
        <v>0</v>
      </c>
      <c r="BC103" s="351">
        <f t="shared" si="167"/>
        <v>0</v>
      </c>
      <c r="BD103" s="351">
        <f t="shared" si="167"/>
        <v>0</v>
      </c>
      <c r="BE103" s="351">
        <f t="shared" si="167"/>
        <v>0</v>
      </c>
      <c r="BF103" s="351">
        <f t="shared" si="167"/>
        <v>0</v>
      </c>
      <c r="BG103" s="351">
        <f t="shared" si="167"/>
        <v>0</v>
      </c>
      <c r="BH103" s="351">
        <f t="shared" si="167"/>
        <v>0</v>
      </c>
      <c r="BI103" s="351">
        <f t="shared" si="167"/>
        <v>0</v>
      </c>
      <c r="BJ103" s="351">
        <f t="shared" si="167"/>
        <v>0</v>
      </c>
      <c r="BK103" s="351">
        <f t="shared" si="167"/>
        <v>0</v>
      </c>
      <c r="BL103" s="351">
        <f t="shared" si="168"/>
        <v>0</v>
      </c>
      <c r="BM103" s="351">
        <f t="shared" si="168"/>
        <v>0</v>
      </c>
      <c r="BN103" s="351">
        <f t="shared" si="168"/>
        <v>0</v>
      </c>
      <c r="BO103" s="351">
        <f t="shared" si="168"/>
        <v>0</v>
      </c>
      <c r="BP103" s="351">
        <f t="shared" si="168"/>
        <v>0</v>
      </c>
      <c r="BQ103" s="351">
        <f t="shared" si="168"/>
        <v>17317.708333333332</v>
      </c>
      <c r="BR103" s="351">
        <f t="shared" si="168"/>
        <v>17317.708333333332</v>
      </c>
      <c r="BS103" s="351">
        <f t="shared" si="168"/>
        <v>17317.708333333332</v>
      </c>
      <c r="BT103" s="351">
        <f t="shared" si="168"/>
        <v>17317.708333333332</v>
      </c>
      <c r="BU103" s="351">
        <f t="shared" si="168"/>
        <v>17317.708333333332</v>
      </c>
      <c r="BV103" s="351">
        <f t="shared" si="168"/>
        <v>17317.708333333332</v>
      </c>
      <c r="BW103" s="351">
        <f t="shared" si="168"/>
        <v>17317.708333333332</v>
      </c>
    </row>
    <row r="104" spans="1:75" hidden="1" outlineLevel="1" x14ac:dyDescent="0.3">
      <c r="A104" s="298">
        <f t="shared" si="170"/>
        <v>67</v>
      </c>
      <c r="B104" s="350">
        <f t="shared" si="169"/>
        <v>207812.49999999997</v>
      </c>
      <c r="C104" s="351"/>
      <c r="D104" s="351">
        <f t="shared" si="162"/>
        <v>0</v>
      </c>
      <c r="E104" s="351">
        <f t="shared" si="162"/>
        <v>0</v>
      </c>
      <c r="F104" s="351">
        <f t="shared" si="162"/>
        <v>0</v>
      </c>
      <c r="G104" s="351">
        <f t="shared" si="162"/>
        <v>0</v>
      </c>
      <c r="H104" s="351">
        <f t="shared" si="162"/>
        <v>0</v>
      </c>
      <c r="I104" s="351">
        <f t="shared" si="162"/>
        <v>0</v>
      </c>
      <c r="J104" s="351">
        <f t="shared" si="162"/>
        <v>0</v>
      </c>
      <c r="K104" s="351">
        <f t="shared" si="162"/>
        <v>0</v>
      </c>
      <c r="L104" s="351">
        <f t="shared" si="162"/>
        <v>0</v>
      </c>
      <c r="M104" s="351">
        <f t="shared" si="162"/>
        <v>0</v>
      </c>
      <c r="N104" s="351">
        <f t="shared" si="163"/>
        <v>0</v>
      </c>
      <c r="O104" s="351">
        <f t="shared" si="163"/>
        <v>0</v>
      </c>
      <c r="P104" s="351">
        <f t="shared" si="163"/>
        <v>0</v>
      </c>
      <c r="Q104" s="351">
        <f t="shared" si="163"/>
        <v>0</v>
      </c>
      <c r="R104" s="351">
        <f t="shared" si="163"/>
        <v>0</v>
      </c>
      <c r="S104" s="351">
        <f t="shared" si="163"/>
        <v>0</v>
      </c>
      <c r="T104" s="351">
        <f t="shared" si="163"/>
        <v>0</v>
      </c>
      <c r="U104" s="351">
        <f t="shared" si="163"/>
        <v>0</v>
      </c>
      <c r="V104" s="351">
        <f t="shared" si="163"/>
        <v>0</v>
      </c>
      <c r="W104" s="351">
        <f t="shared" si="163"/>
        <v>0</v>
      </c>
      <c r="X104" s="351">
        <f t="shared" si="164"/>
        <v>0</v>
      </c>
      <c r="Y104" s="351">
        <f t="shared" si="164"/>
        <v>0</v>
      </c>
      <c r="Z104" s="351">
        <f t="shared" si="164"/>
        <v>0</v>
      </c>
      <c r="AA104" s="351">
        <f t="shared" si="164"/>
        <v>0</v>
      </c>
      <c r="AB104" s="351">
        <f t="shared" si="164"/>
        <v>0</v>
      </c>
      <c r="AC104" s="351">
        <f t="shared" si="164"/>
        <v>0</v>
      </c>
      <c r="AD104" s="351">
        <f t="shared" si="164"/>
        <v>0</v>
      </c>
      <c r="AE104" s="351">
        <f t="shared" si="164"/>
        <v>0</v>
      </c>
      <c r="AF104" s="351">
        <f t="shared" si="164"/>
        <v>0</v>
      </c>
      <c r="AG104" s="351">
        <f t="shared" si="164"/>
        <v>0</v>
      </c>
      <c r="AH104" s="351">
        <f t="shared" si="165"/>
        <v>0</v>
      </c>
      <c r="AI104" s="351">
        <f t="shared" si="165"/>
        <v>0</v>
      </c>
      <c r="AJ104" s="351">
        <f t="shared" si="165"/>
        <v>0</v>
      </c>
      <c r="AK104" s="351">
        <f t="shared" si="165"/>
        <v>0</v>
      </c>
      <c r="AL104" s="351">
        <f t="shared" si="165"/>
        <v>0</v>
      </c>
      <c r="AM104" s="351">
        <f t="shared" si="165"/>
        <v>0</v>
      </c>
      <c r="AN104" s="351">
        <f t="shared" si="165"/>
        <v>0</v>
      </c>
      <c r="AO104" s="351">
        <f t="shared" si="165"/>
        <v>0</v>
      </c>
      <c r="AP104" s="351">
        <f t="shared" si="165"/>
        <v>0</v>
      </c>
      <c r="AQ104" s="351">
        <f t="shared" si="165"/>
        <v>0</v>
      </c>
      <c r="AR104" s="351">
        <f t="shared" si="166"/>
        <v>0</v>
      </c>
      <c r="AS104" s="351">
        <f t="shared" si="166"/>
        <v>0</v>
      </c>
      <c r="AT104" s="351">
        <f t="shared" si="166"/>
        <v>0</v>
      </c>
      <c r="AU104" s="351">
        <f t="shared" si="166"/>
        <v>0</v>
      </c>
      <c r="AV104" s="351">
        <f t="shared" si="166"/>
        <v>0</v>
      </c>
      <c r="AW104" s="351">
        <f t="shared" si="166"/>
        <v>0</v>
      </c>
      <c r="AX104" s="351">
        <f t="shared" si="166"/>
        <v>0</v>
      </c>
      <c r="AY104" s="351">
        <f t="shared" si="166"/>
        <v>0</v>
      </c>
      <c r="AZ104" s="351">
        <f t="shared" si="166"/>
        <v>0</v>
      </c>
      <c r="BA104" s="351">
        <f t="shared" si="166"/>
        <v>0</v>
      </c>
      <c r="BB104" s="351">
        <f t="shared" si="167"/>
        <v>0</v>
      </c>
      <c r="BC104" s="351">
        <f t="shared" si="167"/>
        <v>0</v>
      </c>
      <c r="BD104" s="351">
        <f t="shared" si="167"/>
        <v>0</v>
      </c>
      <c r="BE104" s="351">
        <f t="shared" si="167"/>
        <v>0</v>
      </c>
      <c r="BF104" s="351">
        <f t="shared" si="167"/>
        <v>0</v>
      </c>
      <c r="BG104" s="351">
        <f t="shared" si="167"/>
        <v>0</v>
      </c>
      <c r="BH104" s="351">
        <f t="shared" si="167"/>
        <v>0</v>
      </c>
      <c r="BI104" s="351">
        <f t="shared" si="167"/>
        <v>0</v>
      </c>
      <c r="BJ104" s="351">
        <f t="shared" si="167"/>
        <v>0</v>
      </c>
      <c r="BK104" s="351">
        <f t="shared" si="167"/>
        <v>0</v>
      </c>
      <c r="BL104" s="351">
        <f t="shared" si="168"/>
        <v>0</v>
      </c>
      <c r="BM104" s="351">
        <f t="shared" si="168"/>
        <v>0</v>
      </c>
      <c r="BN104" s="351">
        <f t="shared" si="168"/>
        <v>0</v>
      </c>
      <c r="BO104" s="351">
        <f t="shared" si="168"/>
        <v>0</v>
      </c>
      <c r="BP104" s="351">
        <f t="shared" si="168"/>
        <v>0</v>
      </c>
      <c r="BQ104" s="351">
        <f t="shared" si="168"/>
        <v>0</v>
      </c>
      <c r="BR104" s="351">
        <f t="shared" si="168"/>
        <v>17317.708333333332</v>
      </c>
      <c r="BS104" s="351">
        <f t="shared" si="168"/>
        <v>17317.708333333332</v>
      </c>
      <c r="BT104" s="351">
        <f t="shared" si="168"/>
        <v>17317.708333333332</v>
      </c>
      <c r="BU104" s="351">
        <f t="shared" si="168"/>
        <v>17317.708333333332</v>
      </c>
      <c r="BV104" s="351">
        <f t="shared" si="168"/>
        <v>17317.708333333332</v>
      </c>
      <c r="BW104" s="351">
        <f t="shared" si="168"/>
        <v>17317.708333333332</v>
      </c>
    </row>
    <row r="105" spans="1:75" hidden="1" outlineLevel="1" x14ac:dyDescent="0.3">
      <c r="A105" s="298">
        <f t="shared" si="170"/>
        <v>68</v>
      </c>
      <c r="B105" s="350">
        <f t="shared" si="169"/>
        <v>415624.99999999994</v>
      </c>
      <c r="C105" s="351"/>
      <c r="D105" s="351">
        <f t="shared" si="162"/>
        <v>0</v>
      </c>
      <c r="E105" s="351">
        <f t="shared" si="162"/>
        <v>0</v>
      </c>
      <c r="F105" s="351">
        <f t="shared" si="162"/>
        <v>0</v>
      </c>
      <c r="G105" s="351">
        <f t="shared" si="162"/>
        <v>0</v>
      </c>
      <c r="H105" s="351">
        <f t="shared" si="162"/>
        <v>0</v>
      </c>
      <c r="I105" s="351">
        <f t="shared" si="162"/>
        <v>0</v>
      </c>
      <c r="J105" s="351">
        <f t="shared" si="162"/>
        <v>0</v>
      </c>
      <c r="K105" s="351">
        <f t="shared" si="162"/>
        <v>0</v>
      </c>
      <c r="L105" s="351">
        <f t="shared" si="162"/>
        <v>0</v>
      </c>
      <c r="M105" s="351">
        <f t="shared" si="162"/>
        <v>0</v>
      </c>
      <c r="N105" s="351">
        <f t="shared" si="163"/>
        <v>0</v>
      </c>
      <c r="O105" s="351">
        <f t="shared" si="163"/>
        <v>0</v>
      </c>
      <c r="P105" s="351">
        <f t="shared" si="163"/>
        <v>0</v>
      </c>
      <c r="Q105" s="351">
        <f t="shared" si="163"/>
        <v>0</v>
      </c>
      <c r="R105" s="351">
        <f t="shared" si="163"/>
        <v>0</v>
      </c>
      <c r="S105" s="351">
        <f t="shared" si="163"/>
        <v>0</v>
      </c>
      <c r="T105" s="351">
        <f t="shared" si="163"/>
        <v>0</v>
      </c>
      <c r="U105" s="351">
        <f t="shared" si="163"/>
        <v>0</v>
      </c>
      <c r="V105" s="351">
        <f t="shared" si="163"/>
        <v>0</v>
      </c>
      <c r="W105" s="351">
        <f t="shared" si="163"/>
        <v>0</v>
      </c>
      <c r="X105" s="351">
        <f t="shared" si="164"/>
        <v>0</v>
      </c>
      <c r="Y105" s="351">
        <f t="shared" si="164"/>
        <v>0</v>
      </c>
      <c r="Z105" s="351">
        <f t="shared" si="164"/>
        <v>0</v>
      </c>
      <c r="AA105" s="351">
        <f t="shared" si="164"/>
        <v>0</v>
      </c>
      <c r="AB105" s="351">
        <f t="shared" si="164"/>
        <v>0</v>
      </c>
      <c r="AC105" s="351">
        <f t="shared" si="164"/>
        <v>0</v>
      </c>
      <c r="AD105" s="351">
        <f t="shared" si="164"/>
        <v>0</v>
      </c>
      <c r="AE105" s="351">
        <f t="shared" si="164"/>
        <v>0</v>
      </c>
      <c r="AF105" s="351">
        <f t="shared" si="164"/>
        <v>0</v>
      </c>
      <c r="AG105" s="351">
        <f t="shared" si="164"/>
        <v>0</v>
      </c>
      <c r="AH105" s="351">
        <f t="shared" si="165"/>
        <v>0</v>
      </c>
      <c r="AI105" s="351">
        <f t="shared" si="165"/>
        <v>0</v>
      </c>
      <c r="AJ105" s="351">
        <f t="shared" si="165"/>
        <v>0</v>
      </c>
      <c r="AK105" s="351">
        <f t="shared" si="165"/>
        <v>0</v>
      </c>
      <c r="AL105" s="351">
        <f t="shared" si="165"/>
        <v>0</v>
      </c>
      <c r="AM105" s="351">
        <f t="shared" si="165"/>
        <v>0</v>
      </c>
      <c r="AN105" s="351">
        <f t="shared" si="165"/>
        <v>0</v>
      </c>
      <c r="AO105" s="351">
        <f t="shared" si="165"/>
        <v>0</v>
      </c>
      <c r="AP105" s="351">
        <f t="shared" si="165"/>
        <v>0</v>
      </c>
      <c r="AQ105" s="351">
        <f t="shared" si="165"/>
        <v>0</v>
      </c>
      <c r="AR105" s="351">
        <f t="shared" si="166"/>
        <v>0</v>
      </c>
      <c r="AS105" s="351">
        <f t="shared" si="166"/>
        <v>0</v>
      </c>
      <c r="AT105" s="351">
        <f t="shared" si="166"/>
        <v>0</v>
      </c>
      <c r="AU105" s="351">
        <f t="shared" si="166"/>
        <v>0</v>
      </c>
      <c r="AV105" s="351">
        <f t="shared" si="166"/>
        <v>0</v>
      </c>
      <c r="AW105" s="351">
        <f t="shared" si="166"/>
        <v>0</v>
      </c>
      <c r="AX105" s="351">
        <f t="shared" si="166"/>
        <v>0</v>
      </c>
      <c r="AY105" s="351">
        <f t="shared" si="166"/>
        <v>0</v>
      </c>
      <c r="AZ105" s="351">
        <f t="shared" si="166"/>
        <v>0</v>
      </c>
      <c r="BA105" s="351">
        <f t="shared" si="166"/>
        <v>0</v>
      </c>
      <c r="BB105" s="351">
        <f t="shared" si="167"/>
        <v>0</v>
      </c>
      <c r="BC105" s="351">
        <f t="shared" si="167"/>
        <v>0</v>
      </c>
      <c r="BD105" s="351">
        <f t="shared" si="167"/>
        <v>0</v>
      </c>
      <c r="BE105" s="351">
        <f t="shared" si="167"/>
        <v>0</v>
      </c>
      <c r="BF105" s="351">
        <f t="shared" si="167"/>
        <v>0</v>
      </c>
      <c r="BG105" s="351">
        <f t="shared" si="167"/>
        <v>0</v>
      </c>
      <c r="BH105" s="351">
        <f t="shared" si="167"/>
        <v>0</v>
      </c>
      <c r="BI105" s="351">
        <f t="shared" si="167"/>
        <v>0</v>
      </c>
      <c r="BJ105" s="351">
        <f t="shared" si="167"/>
        <v>0</v>
      </c>
      <c r="BK105" s="351">
        <f t="shared" si="167"/>
        <v>0</v>
      </c>
      <c r="BL105" s="351">
        <f t="shared" si="168"/>
        <v>0</v>
      </c>
      <c r="BM105" s="351">
        <f t="shared" si="168"/>
        <v>0</v>
      </c>
      <c r="BN105" s="351">
        <f t="shared" si="168"/>
        <v>0</v>
      </c>
      <c r="BO105" s="351">
        <f t="shared" si="168"/>
        <v>0</v>
      </c>
      <c r="BP105" s="351">
        <f t="shared" si="168"/>
        <v>0</v>
      </c>
      <c r="BQ105" s="351">
        <f t="shared" si="168"/>
        <v>0</v>
      </c>
      <c r="BR105" s="351">
        <f t="shared" si="168"/>
        <v>0</v>
      </c>
      <c r="BS105" s="351">
        <f t="shared" si="168"/>
        <v>34635.416666666664</v>
      </c>
      <c r="BT105" s="351">
        <f t="shared" si="168"/>
        <v>34635.416666666664</v>
      </c>
      <c r="BU105" s="351">
        <f t="shared" si="168"/>
        <v>34635.416666666664</v>
      </c>
      <c r="BV105" s="351">
        <f t="shared" si="168"/>
        <v>34635.416666666664</v>
      </c>
      <c r="BW105" s="351">
        <f t="shared" si="168"/>
        <v>34635.416666666664</v>
      </c>
    </row>
    <row r="106" spans="1:75" hidden="1" outlineLevel="1" x14ac:dyDescent="0.3">
      <c r="A106" s="298">
        <f t="shared" si="170"/>
        <v>69</v>
      </c>
      <c r="B106" s="350">
        <f t="shared" si="169"/>
        <v>415624.99999999994</v>
      </c>
      <c r="C106" s="351"/>
      <c r="D106" s="351">
        <f t="shared" si="162"/>
        <v>0</v>
      </c>
      <c r="E106" s="351">
        <f t="shared" si="162"/>
        <v>0</v>
      </c>
      <c r="F106" s="351">
        <f t="shared" si="162"/>
        <v>0</v>
      </c>
      <c r="G106" s="351">
        <f t="shared" si="162"/>
        <v>0</v>
      </c>
      <c r="H106" s="351">
        <f t="shared" si="162"/>
        <v>0</v>
      </c>
      <c r="I106" s="351">
        <f t="shared" si="162"/>
        <v>0</v>
      </c>
      <c r="J106" s="351">
        <f t="shared" si="162"/>
        <v>0</v>
      </c>
      <c r="K106" s="351">
        <f t="shared" si="162"/>
        <v>0</v>
      </c>
      <c r="L106" s="351">
        <f t="shared" si="162"/>
        <v>0</v>
      </c>
      <c r="M106" s="351">
        <f t="shared" si="162"/>
        <v>0</v>
      </c>
      <c r="N106" s="351">
        <f t="shared" si="163"/>
        <v>0</v>
      </c>
      <c r="O106" s="351">
        <f t="shared" si="163"/>
        <v>0</v>
      </c>
      <c r="P106" s="351">
        <f t="shared" si="163"/>
        <v>0</v>
      </c>
      <c r="Q106" s="351">
        <f t="shared" si="163"/>
        <v>0</v>
      </c>
      <c r="R106" s="351">
        <f t="shared" si="163"/>
        <v>0</v>
      </c>
      <c r="S106" s="351">
        <f t="shared" si="163"/>
        <v>0</v>
      </c>
      <c r="T106" s="351">
        <f t="shared" si="163"/>
        <v>0</v>
      </c>
      <c r="U106" s="351">
        <f t="shared" si="163"/>
        <v>0</v>
      </c>
      <c r="V106" s="351">
        <f t="shared" si="163"/>
        <v>0</v>
      </c>
      <c r="W106" s="351">
        <f t="shared" si="163"/>
        <v>0</v>
      </c>
      <c r="X106" s="351">
        <f t="shared" si="164"/>
        <v>0</v>
      </c>
      <c r="Y106" s="351">
        <f t="shared" si="164"/>
        <v>0</v>
      </c>
      <c r="Z106" s="351">
        <f t="shared" si="164"/>
        <v>0</v>
      </c>
      <c r="AA106" s="351">
        <f t="shared" si="164"/>
        <v>0</v>
      </c>
      <c r="AB106" s="351">
        <f t="shared" si="164"/>
        <v>0</v>
      </c>
      <c r="AC106" s="351">
        <f t="shared" si="164"/>
        <v>0</v>
      </c>
      <c r="AD106" s="351">
        <f t="shared" si="164"/>
        <v>0</v>
      </c>
      <c r="AE106" s="351">
        <f t="shared" si="164"/>
        <v>0</v>
      </c>
      <c r="AF106" s="351">
        <f t="shared" si="164"/>
        <v>0</v>
      </c>
      <c r="AG106" s="351">
        <f t="shared" si="164"/>
        <v>0</v>
      </c>
      <c r="AH106" s="351">
        <f t="shared" si="165"/>
        <v>0</v>
      </c>
      <c r="AI106" s="351">
        <f t="shared" si="165"/>
        <v>0</v>
      </c>
      <c r="AJ106" s="351">
        <f t="shared" si="165"/>
        <v>0</v>
      </c>
      <c r="AK106" s="351">
        <f t="shared" si="165"/>
        <v>0</v>
      </c>
      <c r="AL106" s="351">
        <f t="shared" si="165"/>
        <v>0</v>
      </c>
      <c r="AM106" s="351">
        <f t="shared" si="165"/>
        <v>0</v>
      </c>
      <c r="AN106" s="351">
        <f t="shared" si="165"/>
        <v>0</v>
      </c>
      <c r="AO106" s="351">
        <f t="shared" si="165"/>
        <v>0</v>
      </c>
      <c r="AP106" s="351">
        <f t="shared" si="165"/>
        <v>0</v>
      </c>
      <c r="AQ106" s="351">
        <f t="shared" si="165"/>
        <v>0</v>
      </c>
      <c r="AR106" s="351">
        <f t="shared" si="166"/>
        <v>0</v>
      </c>
      <c r="AS106" s="351">
        <f t="shared" si="166"/>
        <v>0</v>
      </c>
      <c r="AT106" s="351">
        <f t="shared" si="166"/>
        <v>0</v>
      </c>
      <c r="AU106" s="351">
        <f t="shared" si="166"/>
        <v>0</v>
      </c>
      <c r="AV106" s="351">
        <f t="shared" si="166"/>
        <v>0</v>
      </c>
      <c r="AW106" s="351">
        <f t="shared" si="166"/>
        <v>0</v>
      </c>
      <c r="AX106" s="351">
        <f t="shared" si="166"/>
        <v>0</v>
      </c>
      <c r="AY106" s="351">
        <f t="shared" si="166"/>
        <v>0</v>
      </c>
      <c r="AZ106" s="351">
        <f t="shared" si="166"/>
        <v>0</v>
      </c>
      <c r="BA106" s="351">
        <f t="shared" si="166"/>
        <v>0</v>
      </c>
      <c r="BB106" s="351">
        <f t="shared" si="167"/>
        <v>0</v>
      </c>
      <c r="BC106" s="351">
        <f t="shared" si="167"/>
        <v>0</v>
      </c>
      <c r="BD106" s="351">
        <f t="shared" si="167"/>
        <v>0</v>
      </c>
      <c r="BE106" s="351">
        <f t="shared" si="167"/>
        <v>0</v>
      </c>
      <c r="BF106" s="351">
        <f t="shared" si="167"/>
        <v>0</v>
      </c>
      <c r="BG106" s="351">
        <f t="shared" si="167"/>
        <v>0</v>
      </c>
      <c r="BH106" s="351">
        <f t="shared" si="167"/>
        <v>0</v>
      </c>
      <c r="BI106" s="351">
        <f t="shared" si="167"/>
        <v>0</v>
      </c>
      <c r="BJ106" s="351">
        <f t="shared" si="167"/>
        <v>0</v>
      </c>
      <c r="BK106" s="351">
        <f t="shared" si="167"/>
        <v>0</v>
      </c>
      <c r="BL106" s="351">
        <f t="shared" si="168"/>
        <v>0</v>
      </c>
      <c r="BM106" s="351">
        <f t="shared" si="168"/>
        <v>0</v>
      </c>
      <c r="BN106" s="351">
        <f t="shared" si="168"/>
        <v>0</v>
      </c>
      <c r="BO106" s="351">
        <f t="shared" si="168"/>
        <v>0</v>
      </c>
      <c r="BP106" s="351">
        <f t="shared" si="168"/>
        <v>0</v>
      </c>
      <c r="BQ106" s="351">
        <f t="shared" si="168"/>
        <v>0</v>
      </c>
      <c r="BR106" s="351">
        <f t="shared" si="168"/>
        <v>0</v>
      </c>
      <c r="BS106" s="351">
        <f t="shared" si="168"/>
        <v>0</v>
      </c>
      <c r="BT106" s="351">
        <f t="shared" si="168"/>
        <v>34635.416666666664</v>
      </c>
      <c r="BU106" s="351">
        <f t="shared" si="168"/>
        <v>34635.416666666664</v>
      </c>
      <c r="BV106" s="351">
        <f t="shared" si="168"/>
        <v>34635.416666666664</v>
      </c>
      <c r="BW106" s="351">
        <f t="shared" si="168"/>
        <v>34635.416666666664</v>
      </c>
    </row>
    <row r="107" spans="1:75" hidden="1" outlineLevel="1" x14ac:dyDescent="0.3">
      <c r="A107" s="298">
        <f t="shared" si="170"/>
        <v>70</v>
      </c>
      <c r="B107" s="350">
        <f t="shared" si="169"/>
        <v>415624.99999999994</v>
      </c>
      <c r="C107" s="351"/>
      <c r="D107" s="351">
        <f t="shared" si="162"/>
        <v>0</v>
      </c>
      <c r="E107" s="351">
        <f t="shared" si="162"/>
        <v>0</v>
      </c>
      <c r="F107" s="351">
        <f t="shared" si="162"/>
        <v>0</v>
      </c>
      <c r="G107" s="351">
        <f t="shared" si="162"/>
        <v>0</v>
      </c>
      <c r="H107" s="351">
        <f t="shared" si="162"/>
        <v>0</v>
      </c>
      <c r="I107" s="351">
        <f t="shared" si="162"/>
        <v>0</v>
      </c>
      <c r="J107" s="351">
        <f t="shared" si="162"/>
        <v>0</v>
      </c>
      <c r="K107" s="351">
        <f t="shared" si="162"/>
        <v>0</v>
      </c>
      <c r="L107" s="351">
        <f t="shared" si="162"/>
        <v>0</v>
      </c>
      <c r="M107" s="351">
        <f t="shared" si="162"/>
        <v>0</v>
      </c>
      <c r="N107" s="351">
        <f t="shared" si="163"/>
        <v>0</v>
      </c>
      <c r="O107" s="351">
        <f t="shared" si="163"/>
        <v>0</v>
      </c>
      <c r="P107" s="351">
        <f t="shared" si="163"/>
        <v>0</v>
      </c>
      <c r="Q107" s="351">
        <f t="shared" si="163"/>
        <v>0</v>
      </c>
      <c r="R107" s="351">
        <f t="shared" si="163"/>
        <v>0</v>
      </c>
      <c r="S107" s="351">
        <f t="shared" si="163"/>
        <v>0</v>
      </c>
      <c r="T107" s="351">
        <f t="shared" si="163"/>
        <v>0</v>
      </c>
      <c r="U107" s="351">
        <f t="shared" si="163"/>
        <v>0</v>
      </c>
      <c r="V107" s="351">
        <f t="shared" si="163"/>
        <v>0</v>
      </c>
      <c r="W107" s="351">
        <f t="shared" si="163"/>
        <v>0</v>
      </c>
      <c r="X107" s="351">
        <f t="shared" si="164"/>
        <v>0</v>
      </c>
      <c r="Y107" s="351">
        <f t="shared" si="164"/>
        <v>0</v>
      </c>
      <c r="Z107" s="351">
        <f t="shared" si="164"/>
        <v>0</v>
      </c>
      <c r="AA107" s="351">
        <f t="shared" si="164"/>
        <v>0</v>
      </c>
      <c r="AB107" s="351">
        <f t="shared" si="164"/>
        <v>0</v>
      </c>
      <c r="AC107" s="351">
        <f t="shared" si="164"/>
        <v>0</v>
      </c>
      <c r="AD107" s="351">
        <f t="shared" si="164"/>
        <v>0</v>
      </c>
      <c r="AE107" s="351">
        <f t="shared" si="164"/>
        <v>0</v>
      </c>
      <c r="AF107" s="351">
        <f t="shared" si="164"/>
        <v>0</v>
      </c>
      <c r="AG107" s="351">
        <f t="shared" si="164"/>
        <v>0</v>
      </c>
      <c r="AH107" s="351">
        <f t="shared" si="165"/>
        <v>0</v>
      </c>
      <c r="AI107" s="351">
        <f t="shared" si="165"/>
        <v>0</v>
      </c>
      <c r="AJ107" s="351">
        <f t="shared" si="165"/>
        <v>0</v>
      </c>
      <c r="AK107" s="351">
        <f t="shared" si="165"/>
        <v>0</v>
      </c>
      <c r="AL107" s="351">
        <f t="shared" si="165"/>
        <v>0</v>
      </c>
      <c r="AM107" s="351">
        <f t="shared" si="165"/>
        <v>0</v>
      </c>
      <c r="AN107" s="351">
        <f t="shared" si="165"/>
        <v>0</v>
      </c>
      <c r="AO107" s="351">
        <f t="shared" si="165"/>
        <v>0</v>
      </c>
      <c r="AP107" s="351">
        <f t="shared" si="165"/>
        <v>0</v>
      </c>
      <c r="AQ107" s="351">
        <f t="shared" si="165"/>
        <v>0</v>
      </c>
      <c r="AR107" s="351">
        <f t="shared" si="166"/>
        <v>0</v>
      </c>
      <c r="AS107" s="351">
        <f t="shared" si="166"/>
        <v>0</v>
      </c>
      <c r="AT107" s="351">
        <f t="shared" si="166"/>
        <v>0</v>
      </c>
      <c r="AU107" s="351">
        <f t="shared" si="166"/>
        <v>0</v>
      </c>
      <c r="AV107" s="351">
        <f t="shared" si="166"/>
        <v>0</v>
      </c>
      <c r="AW107" s="351">
        <f t="shared" si="166"/>
        <v>0</v>
      </c>
      <c r="AX107" s="351">
        <f t="shared" si="166"/>
        <v>0</v>
      </c>
      <c r="AY107" s="351">
        <f t="shared" si="166"/>
        <v>0</v>
      </c>
      <c r="AZ107" s="351">
        <f t="shared" si="166"/>
        <v>0</v>
      </c>
      <c r="BA107" s="351">
        <f t="shared" si="166"/>
        <v>0</v>
      </c>
      <c r="BB107" s="351">
        <f t="shared" si="167"/>
        <v>0</v>
      </c>
      <c r="BC107" s="351">
        <f t="shared" si="167"/>
        <v>0</v>
      </c>
      <c r="BD107" s="351">
        <f t="shared" si="167"/>
        <v>0</v>
      </c>
      <c r="BE107" s="351">
        <f t="shared" si="167"/>
        <v>0</v>
      </c>
      <c r="BF107" s="351">
        <f t="shared" si="167"/>
        <v>0</v>
      </c>
      <c r="BG107" s="351">
        <f t="shared" si="167"/>
        <v>0</v>
      </c>
      <c r="BH107" s="351">
        <f t="shared" si="167"/>
        <v>0</v>
      </c>
      <c r="BI107" s="351">
        <f t="shared" si="167"/>
        <v>0</v>
      </c>
      <c r="BJ107" s="351">
        <f t="shared" si="167"/>
        <v>0</v>
      </c>
      <c r="BK107" s="351">
        <f t="shared" si="167"/>
        <v>0</v>
      </c>
      <c r="BL107" s="351">
        <f t="shared" si="168"/>
        <v>0</v>
      </c>
      <c r="BM107" s="351">
        <f t="shared" si="168"/>
        <v>0</v>
      </c>
      <c r="BN107" s="351">
        <f t="shared" si="168"/>
        <v>0</v>
      </c>
      <c r="BO107" s="351">
        <f t="shared" si="168"/>
        <v>0</v>
      </c>
      <c r="BP107" s="351">
        <f t="shared" si="168"/>
        <v>0</v>
      </c>
      <c r="BQ107" s="351">
        <f t="shared" si="168"/>
        <v>0</v>
      </c>
      <c r="BR107" s="351">
        <f t="shared" si="168"/>
        <v>0</v>
      </c>
      <c r="BS107" s="351">
        <f t="shared" si="168"/>
        <v>0</v>
      </c>
      <c r="BT107" s="351">
        <f t="shared" si="168"/>
        <v>0</v>
      </c>
      <c r="BU107" s="351">
        <f t="shared" si="168"/>
        <v>34635.416666666664</v>
      </c>
      <c r="BV107" s="351">
        <f t="shared" si="168"/>
        <v>34635.416666666664</v>
      </c>
      <c r="BW107" s="351">
        <f t="shared" si="168"/>
        <v>34635.416666666664</v>
      </c>
    </row>
    <row r="108" spans="1:75" hidden="1" outlineLevel="1" x14ac:dyDescent="0.3">
      <c r="A108" s="298">
        <f t="shared" si="170"/>
        <v>71</v>
      </c>
      <c r="B108" s="350">
        <f t="shared" si="169"/>
        <v>623437.5</v>
      </c>
      <c r="C108" s="351"/>
      <c r="D108" s="351">
        <f t="shared" ref="D108:M117" si="171">IF(AND(D$36-$A108&gt;=0,D$36-$A108&lt;$C$34),$B108/$C$34,0)</f>
        <v>0</v>
      </c>
      <c r="E108" s="351">
        <f t="shared" si="171"/>
        <v>0</v>
      </c>
      <c r="F108" s="351">
        <f t="shared" si="171"/>
        <v>0</v>
      </c>
      <c r="G108" s="351">
        <f t="shared" si="171"/>
        <v>0</v>
      </c>
      <c r="H108" s="351">
        <f t="shared" si="171"/>
        <v>0</v>
      </c>
      <c r="I108" s="351">
        <f t="shared" si="171"/>
        <v>0</v>
      </c>
      <c r="J108" s="351">
        <f t="shared" si="171"/>
        <v>0</v>
      </c>
      <c r="K108" s="351">
        <f t="shared" si="171"/>
        <v>0</v>
      </c>
      <c r="L108" s="351">
        <f t="shared" si="171"/>
        <v>0</v>
      </c>
      <c r="M108" s="351">
        <f t="shared" si="171"/>
        <v>0</v>
      </c>
      <c r="N108" s="351">
        <f t="shared" ref="N108:W117" si="172">IF(AND(N$36-$A108&gt;=0,N$36-$A108&lt;$C$34),$B108/$C$34,0)</f>
        <v>0</v>
      </c>
      <c r="O108" s="351">
        <f t="shared" si="172"/>
        <v>0</v>
      </c>
      <c r="P108" s="351">
        <f t="shared" si="172"/>
        <v>0</v>
      </c>
      <c r="Q108" s="351">
        <f t="shared" si="172"/>
        <v>0</v>
      </c>
      <c r="R108" s="351">
        <f t="shared" si="172"/>
        <v>0</v>
      </c>
      <c r="S108" s="351">
        <f t="shared" si="172"/>
        <v>0</v>
      </c>
      <c r="T108" s="351">
        <f t="shared" si="172"/>
        <v>0</v>
      </c>
      <c r="U108" s="351">
        <f t="shared" si="172"/>
        <v>0</v>
      </c>
      <c r="V108" s="351">
        <f t="shared" si="172"/>
        <v>0</v>
      </c>
      <c r="W108" s="351">
        <f t="shared" si="172"/>
        <v>0</v>
      </c>
      <c r="X108" s="351">
        <f t="shared" ref="X108:AG117" si="173">IF(AND(X$36-$A108&gt;=0,X$36-$A108&lt;$C$34),$B108/$C$34,0)</f>
        <v>0</v>
      </c>
      <c r="Y108" s="351">
        <f t="shared" si="173"/>
        <v>0</v>
      </c>
      <c r="Z108" s="351">
        <f t="shared" si="173"/>
        <v>0</v>
      </c>
      <c r="AA108" s="351">
        <f t="shared" si="173"/>
        <v>0</v>
      </c>
      <c r="AB108" s="351">
        <f t="shared" si="173"/>
        <v>0</v>
      </c>
      <c r="AC108" s="351">
        <f t="shared" si="173"/>
        <v>0</v>
      </c>
      <c r="AD108" s="351">
        <f t="shared" si="173"/>
        <v>0</v>
      </c>
      <c r="AE108" s="351">
        <f t="shared" si="173"/>
        <v>0</v>
      </c>
      <c r="AF108" s="351">
        <f t="shared" si="173"/>
        <v>0</v>
      </c>
      <c r="AG108" s="351">
        <f t="shared" si="173"/>
        <v>0</v>
      </c>
      <c r="AH108" s="351">
        <f t="shared" ref="AH108:AQ117" si="174">IF(AND(AH$36-$A108&gt;=0,AH$36-$A108&lt;$C$34),$B108/$C$34,0)</f>
        <v>0</v>
      </c>
      <c r="AI108" s="351">
        <f t="shared" si="174"/>
        <v>0</v>
      </c>
      <c r="AJ108" s="351">
        <f t="shared" si="174"/>
        <v>0</v>
      </c>
      <c r="AK108" s="351">
        <f t="shared" si="174"/>
        <v>0</v>
      </c>
      <c r="AL108" s="351">
        <f t="shared" si="174"/>
        <v>0</v>
      </c>
      <c r="AM108" s="351">
        <f t="shared" si="174"/>
        <v>0</v>
      </c>
      <c r="AN108" s="351">
        <f t="shared" si="174"/>
        <v>0</v>
      </c>
      <c r="AO108" s="351">
        <f t="shared" si="174"/>
        <v>0</v>
      </c>
      <c r="AP108" s="351">
        <f t="shared" si="174"/>
        <v>0</v>
      </c>
      <c r="AQ108" s="351">
        <f t="shared" si="174"/>
        <v>0</v>
      </c>
      <c r="AR108" s="351">
        <f t="shared" ref="AR108:BA117" si="175">IF(AND(AR$36-$A108&gt;=0,AR$36-$A108&lt;$C$34),$B108/$C$34,0)</f>
        <v>0</v>
      </c>
      <c r="AS108" s="351">
        <f t="shared" si="175"/>
        <v>0</v>
      </c>
      <c r="AT108" s="351">
        <f t="shared" si="175"/>
        <v>0</v>
      </c>
      <c r="AU108" s="351">
        <f t="shared" si="175"/>
        <v>0</v>
      </c>
      <c r="AV108" s="351">
        <f t="shared" si="175"/>
        <v>0</v>
      </c>
      <c r="AW108" s="351">
        <f t="shared" si="175"/>
        <v>0</v>
      </c>
      <c r="AX108" s="351">
        <f t="shared" si="175"/>
        <v>0</v>
      </c>
      <c r="AY108" s="351">
        <f t="shared" si="175"/>
        <v>0</v>
      </c>
      <c r="AZ108" s="351">
        <f t="shared" si="175"/>
        <v>0</v>
      </c>
      <c r="BA108" s="351">
        <f t="shared" si="175"/>
        <v>0</v>
      </c>
      <c r="BB108" s="351">
        <f t="shared" ref="BB108:BK117" si="176">IF(AND(BB$36-$A108&gt;=0,BB$36-$A108&lt;$C$34),$B108/$C$34,0)</f>
        <v>0</v>
      </c>
      <c r="BC108" s="351">
        <f t="shared" si="176"/>
        <v>0</v>
      </c>
      <c r="BD108" s="351">
        <f t="shared" si="176"/>
        <v>0</v>
      </c>
      <c r="BE108" s="351">
        <f t="shared" si="176"/>
        <v>0</v>
      </c>
      <c r="BF108" s="351">
        <f t="shared" si="176"/>
        <v>0</v>
      </c>
      <c r="BG108" s="351">
        <f t="shared" si="176"/>
        <v>0</v>
      </c>
      <c r="BH108" s="351">
        <f t="shared" si="176"/>
        <v>0</v>
      </c>
      <c r="BI108" s="351">
        <f t="shared" si="176"/>
        <v>0</v>
      </c>
      <c r="BJ108" s="351">
        <f t="shared" si="176"/>
        <v>0</v>
      </c>
      <c r="BK108" s="351">
        <f t="shared" si="176"/>
        <v>0</v>
      </c>
      <c r="BL108" s="351">
        <f t="shared" ref="BL108:BW117" si="177">IF(AND(BL$36-$A108&gt;=0,BL$36-$A108&lt;$C$34),$B108/$C$34,0)</f>
        <v>0</v>
      </c>
      <c r="BM108" s="351">
        <f t="shared" si="177"/>
        <v>0</v>
      </c>
      <c r="BN108" s="351">
        <f t="shared" si="177"/>
        <v>0</v>
      </c>
      <c r="BO108" s="351">
        <f t="shared" si="177"/>
        <v>0</v>
      </c>
      <c r="BP108" s="351">
        <f t="shared" si="177"/>
        <v>0</v>
      </c>
      <c r="BQ108" s="351">
        <f t="shared" si="177"/>
        <v>0</v>
      </c>
      <c r="BR108" s="351">
        <f t="shared" si="177"/>
        <v>0</v>
      </c>
      <c r="BS108" s="351">
        <f t="shared" si="177"/>
        <v>0</v>
      </c>
      <c r="BT108" s="351">
        <f t="shared" si="177"/>
        <v>0</v>
      </c>
      <c r="BU108" s="351">
        <f t="shared" si="177"/>
        <v>0</v>
      </c>
      <c r="BV108" s="351">
        <f t="shared" si="177"/>
        <v>51953.125</v>
      </c>
      <c r="BW108" s="351">
        <f t="shared" si="177"/>
        <v>51953.125</v>
      </c>
    </row>
    <row r="109" spans="1:75" hidden="1" outlineLevel="1" x14ac:dyDescent="0.3">
      <c r="A109" s="298">
        <f t="shared" si="170"/>
        <v>72</v>
      </c>
      <c r="B109" s="350">
        <f t="shared" si="169"/>
        <v>623437.5</v>
      </c>
      <c r="C109" s="351"/>
      <c r="D109" s="351">
        <f t="shared" si="171"/>
        <v>0</v>
      </c>
      <c r="E109" s="351">
        <f t="shared" si="171"/>
        <v>0</v>
      </c>
      <c r="F109" s="351">
        <f t="shared" si="171"/>
        <v>0</v>
      </c>
      <c r="G109" s="351">
        <f t="shared" si="171"/>
        <v>0</v>
      </c>
      <c r="H109" s="351">
        <f t="shared" si="171"/>
        <v>0</v>
      </c>
      <c r="I109" s="351">
        <f t="shared" si="171"/>
        <v>0</v>
      </c>
      <c r="J109" s="351">
        <f t="shared" si="171"/>
        <v>0</v>
      </c>
      <c r="K109" s="351">
        <f t="shared" si="171"/>
        <v>0</v>
      </c>
      <c r="L109" s="351">
        <f t="shared" si="171"/>
        <v>0</v>
      </c>
      <c r="M109" s="351">
        <f t="shared" si="171"/>
        <v>0</v>
      </c>
      <c r="N109" s="351">
        <f t="shared" si="172"/>
        <v>0</v>
      </c>
      <c r="O109" s="351">
        <f t="shared" si="172"/>
        <v>0</v>
      </c>
      <c r="P109" s="351">
        <f t="shared" si="172"/>
        <v>0</v>
      </c>
      <c r="Q109" s="351">
        <f t="shared" si="172"/>
        <v>0</v>
      </c>
      <c r="R109" s="351">
        <f t="shared" si="172"/>
        <v>0</v>
      </c>
      <c r="S109" s="351">
        <f t="shared" si="172"/>
        <v>0</v>
      </c>
      <c r="T109" s="351">
        <f t="shared" si="172"/>
        <v>0</v>
      </c>
      <c r="U109" s="351">
        <f t="shared" si="172"/>
        <v>0</v>
      </c>
      <c r="V109" s="351">
        <f t="shared" si="172"/>
        <v>0</v>
      </c>
      <c r="W109" s="351">
        <f t="shared" si="172"/>
        <v>0</v>
      </c>
      <c r="X109" s="351">
        <f t="shared" si="173"/>
        <v>0</v>
      </c>
      <c r="Y109" s="351">
        <f t="shared" si="173"/>
        <v>0</v>
      </c>
      <c r="Z109" s="351">
        <f t="shared" si="173"/>
        <v>0</v>
      </c>
      <c r="AA109" s="351">
        <f t="shared" si="173"/>
        <v>0</v>
      </c>
      <c r="AB109" s="351">
        <f t="shared" si="173"/>
        <v>0</v>
      </c>
      <c r="AC109" s="351">
        <f t="shared" si="173"/>
        <v>0</v>
      </c>
      <c r="AD109" s="351">
        <f t="shared" si="173"/>
        <v>0</v>
      </c>
      <c r="AE109" s="351">
        <f t="shared" si="173"/>
        <v>0</v>
      </c>
      <c r="AF109" s="351">
        <f t="shared" si="173"/>
        <v>0</v>
      </c>
      <c r="AG109" s="351">
        <f t="shared" si="173"/>
        <v>0</v>
      </c>
      <c r="AH109" s="351">
        <f t="shared" si="174"/>
        <v>0</v>
      </c>
      <c r="AI109" s="351">
        <f t="shared" si="174"/>
        <v>0</v>
      </c>
      <c r="AJ109" s="351">
        <f t="shared" si="174"/>
        <v>0</v>
      </c>
      <c r="AK109" s="351">
        <f t="shared" si="174"/>
        <v>0</v>
      </c>
      <c r="AL109" s="351">
        <f t="shared" si="174"/>
        <v>0</v>
      </c>
      <c r="AM109" s="351">
        <f t="shared" si="174"/>
        <v>0</v>
      </c>
      <c r="AN109" s="351">
        <f t="shared" si="174"/>
        <v>0</v>
      </c>
      <c r="AO109" s="351">
        <f t="shared" si="174"/>
        <v>0</v>
      </c>
      <c r="AP109" s="351">
        <f t="shared" si="174"/>
        <v>0</v>
      </c>
      <c r="AQ109" s="351">
        <f t="shared" si="174"/>
        <v>0</v>
      </c>
      <c r="AR109" s="351">
        <f t="shared" si="175"/>
        <v>0</v>
      </c>
      <c r="AS109" s="351">
        <f t="shared" si="175"/>
        <v>0</v>
      </c>
      <c r="AT109" s="351">
        <f t="shared" si="175"/>
        <v>0</v>
      </c>
      <c r="AU109" s="351">
        <f t="shared" si="175"/>
        <v>0</v>
      </c>
      <c r="AV109" s="351">
        <f t="shared" si="175"/>
        <v>0</v>
      </c>
      <c r="AW109" s="351">
        <f t="shared" si="175"/>
        <v>0</v>
      </c>
      <c r="AX109" s="351">
        <f t="shared" si="175"/>
        <v>0</v>
      </c>
      <c r="AY109" s="351">
        <f t="shared" si="175"/>
        <v>0</v>
      </c>
      <c r="AZ109" s="351">
        <f t="shared" si="175"/>
        <v>0</v>
      </c>
      <c r="BA109" s="351">
        <f t="shared" si="175"/>
        <v>0</v>
      </c>
      <c r="BB109" s="351">
        <f t="shared" si="176"/>
        <v>0</v>
      </c>
      <c r="BC109" s="351">
        <f t="shared" si="176"/>
        <v>0</v>
      </c>
      <c r="BD109" s="351">
        <f t="shared" si="176"/>
        <v>0</v>
      </c>
      <c r="BE109" s="351">
        <f t="shared" si="176"/>
        <v>0</v>
      </c>
      <c r="BF109" s="351">
        <f t="shared" si="176"/>
        <v>0</v>
      </c>
      <c r="BG109" s="351">
        <f t="shared" si="176"/>
        <v>0</v>
      </c>
      <c r="BH109" s="351">
        <f t="shared" si="176"/>
        <v>0</v>
      </c>
      <c r="BI109" s="351">
        <f t="shared" si="176"/>
        <v>0</v>
      </c>
      <c r="BJ109" s="351">
        <f t="shared" si="176"/>
        <v>0</v>
      </c>
      <c r="BK109" s="351">
        <f t="shared" si="176"/>
        <v>0</v>
      </c>
      <c r="BL109" s="351">
        <f t="shared" si="177"/>
        <v>0</v>
      </c>
      <c r="BM109" s="351">
        <f t="shared" si="177"/>
        <v>0</v>
      </c>
      <c r="BN109" s="351">
        <f t="shared" si="177"/>
        <v>0</v>
      </c>
      <c r="BO109" s="351">
        <f t="shared" si="177"/>
        <v>0</v>
      </c>
      <c r="BP109" s="351">
        <f t="shared" si="177"/>
        <v>0</v>
      </c>
      <c r="BQ109" s="351">
        <f t="shared" si="177"/>
        <v>0</v>
      </c>
      <c r="BR109" s="351">
        <f t="shared" si="177"/>
        <v>0</v>
      </c>
      <c r="BS109" s="351">
        <f t="shared" si="177"/>
        <v>0</v>
      </c>
      <c r="BT109" s="351">
        <f t="shared" si="177"/>
        <v>0</v>
      </c>
      <c r="BU109" s="351">
        <f t="shared" si="177"/>
        <v>0</v>
      </c>
      <c r="BV109" s="351">
        <f t="shared" si="177"/>
        <v>0</v>
      </c>
      <c r="BW109" s="351">
        <f t="shared" si="177"/>
        <v>51953.125</v>
      </c>
    </row>
    <row r="110" spans="1:75" hidden="1" outlineLevel="1" x14ac:dyDescent="0.3">
      <c r="A110" s="298">
        <f>+A109+1</f>
        <v>73</v>
      </c>
      <c r="B110" s="350">
        <f t="shared" si="169"/>
        <v>623437.5</v>
      </c>
      <c r="C110" s="351"/>
      <c r="D110" s="351">
        <f t="shared" si="171"/>
        <v>0</v>
      </c>
      <c r="E110" s="351">
        <f t="shared" si="171"/>
        <v>0</v>
      </c>
      <c r="F110" s="351">
        <f t="shared" si="171"/>
        <v>0</v>
      </c>
      <c r="G110" s="351">
        <f t="shared" si="171"/>
        <v>0</v>
      </c>
      <c r="H110" s="351">
        <f t="shared" si="171"/>
        <v>0</v>
      </c>
      <c r="I110" s="351">
        <f t="shared" si="171"/>
        <v>0</v>
      </c>
      <c r="J110" s="351">
        <f t="shared" si="171"/>
        <v>0</v>
      </c>
      <c r="K110" s="351">
        <f t="shared" si="171"/>
        <v>0</v>
      </c>
      <c r="L110" s="351">
        <f t="shared" si="171"/>
        <v>0</v>
      </c>
      <c r="M110" s="351">
        <f t="shared" si="171"/>
        <v>0</v>
      </c>
      <c r="N110" s="351">
        <f t="shared" si="172"/>
        <v>0</v>
      </c>
      <c r="O110" s="351">
        <f t="shared" si="172"/>
        <v>0</v>
      </c>
      <c r="P110" s="351">
        <f t="shared" si="172"/>
        <v>0</v>
      </c>
      <c r="Q110" s="351">
        <f t="shared" si="172"/>
        <v>0</v>
      </c>
      <c r="R110" s="351">
        <f t="shared" si="172"/>
        <v>0</v>
      </c>
      <c r="S110" s="351">
        <f t="shared" si="172"/>
        <v>0</v>
      </c>
      <c r="T110" s="351">
        <f t="shared" si="172"/>
        <v>0</v>
      </c>
      <c r="U110" s="351">
        <f t="shared" si="172"/>
        <v>0</v>
      </c>
      <c r="V110" s="351">
        <f t="shared" si="172"/>
        <v>0</v>
      </c>
      <c r="W110" s="351">
        <f t="shared" si="172"/>
        <v>0</v>
      </c>
      <c r="X110" s="351">
        <f t="shared" si="173"/>
        <v>0</v>
      </c>
      <c r="Y110" s="351">
        <f t="shared" si="173"/>
        <v>0</v>
      </c>
      <c r="Z110" s="351">
        <f t="shared" si="173"/>
        <v>0</v>
      </c>
      <c r="AA110" s="351">
        <f t="shared" si="173"/>
        <v>0</v>
      </c>
      <c r="AB110" s="351">
        <f t="shared" si="173"/>
        <v>0</v>
      </c>
      <c r="AC110" s="351">
        <f t="shared" si="173"/>
        <v>0</v>
      </c>
      <c r="AD110" s="351">
        <f t="shared" si="173"/>
        <v>0</v>
      </c>
      <c r="AE110" s="351">
        <f t="shared" si="173"/>
        <v>0</v>
      </c>
      <c r="AF110" s="351">
        <f t="shared" si="173"/>
        <v>0</v>
      </c>
      <c r="AG110" s="351">
        <f t="shared" si="173"/>
        <v>0</v>
      </c>
      <c r="AH110" s="351">
        <f t="shared" si="174"/>
        <v>0</v>
      </c>
      <c r="AI110" s="351">
        <f t="shared" si="174"/>
        <v>0</v>
      </c>
      <c r="AJ110" s="351">
        <f t="shared" si="174"/>
        <v>0</v>
      </c>
      <c r="AK110" s="351">
        <f t="shared" si="174"/>
        <v>0</v>
      </c>
      <c r="AL110" s="351">
        <f t="shared" si="174"/>
        <v>0</v>
      </c>
      <c r="AM110" s="351">
        <f t="shared" si="174"/>
        <v>0</v>
      </c>
      <c r="AN110" s="351">
        <f t="shared" si="174"/>
        <v>0</v>
      </c>
      <c r="AO110" s="351">
        <f t="shared" si="174"/>
        <v>0</v>
      </c>
      <c r="AP110" s="351">
        <f t="shared" si="174"/>
        <v>0</v>
      </c>
      <c r="AQ110" s="351">
        <f t="shared" si="174"/>
        <v>0</v>
      </c>
      <c r="AR110" s="351">
        <f t="shared" si="175"/>
        <v>0</v>
      </c>
      <c r="AS110" s="351">
        <f t="shared" si="175"/>
        <v>0</v>
      </c>
      <c r="AT110" s="351">
        <f t="shared" si="175"/>
        <v>0</v>
      </c>
      <c r="AU110" s="351">
        <f t="shared" si="175"/>
        <v>0</v>
      </c>
      <c r="AV110" s="351">
        <f t="shared" si="175"/>
        <v>0</v>
      </c>
      <c r="AW110" s="351">
        <f t="shared" si="175"/>
        <v>0</v>
      </c>
      <c r="AX110" s="351">
        <f t="shared" si="175"/>
        <v>0</v>
      </c>
      <c r="AY110" s="351">
        <f t="shared" si="175"/>
        <v>0</v>
      </c>
      <c r="AZ110" s="351">
        <f t="shared" si="175"/>
        <v>0</v>
      </c>
      <c r="BA110" s="351">
        <f t="shared" si="175"/>
        <v>0</v>
      </c>
      <c r="BB110" s="351">
        <f t="shared" si="176"/>
        <v>0</v>
      </c>
      <c r="BC110" s="351">
        <f t="shared" si="176"/>
        <v>0</v>
      </c>
      <c r="BD110" s="351">
        <f t="shared" si="176"/>
        <v>0</v>
      </c>
      <c r="BE110" s="351">
        <f t="shared" si="176"/>
        <v>0</v>
      </c>
      <c r="BF110" s="351">
        <f t="shared" si="176"/>
        <v>0</v>
      </c>
      <c r="BG110" s="351">
        <f t="shared" si="176"/>
        <v>0</v>
      </c>
      <c r="BH110" s="351">
        <f t="shared" si="176"/>
        <v>0</v>
      </c>
      <c r="BI110" s="351">
        <f t="shared" si="176"/>
        <v>0</v>
      </c>
      <c r="BJ110" s="351">
        <f t="shared" si="176"/>
        <v>0</v>
      </c>
      <c r="BK110" s="351">
        <f t="shared" si="176"/>
        <v>0</v>
      </c>
      <c r="BL110" s="351">
        <f t="shared" si="177"/>
        <v>0</v>
      </c>
      <c r="BM110" s="351">
        <f t="shared" si="177"/>
        <v>0</v>
      </c>
      <c r="BN110" s="351">
        <f t="shared" si="177"/>
        <v>0</v>
      </c>
      <c r="BO110" s="351">
        <f t="shared" si="177"/>
        <v>0</v>
      </c>
      <c r="BP110" s="351">
        <f t="shared" si="177"/>
        <v>0</v>
      </c>
      <c r="BQ110" s="351">
        <f t="shared" si="177"/>
        <v>0</v>
      </c>
      <c r="BR110" s="351">
        <f t="shared" si="177"/>
        <v>0</v>
      </c>
      <c r="BS110" s="351">
        <f t="shared" si="177"/>
        <v>0</v>
      </c>
      <c r="BT110" s="351">
        <f t="shared" si="177"/>
        <v>0</v>
      </c>
      <c r="BU110" s="351">
        <f t="shared" si="177"/>
        <v>0</v>
      </c>
      <c r="BV110" s="351">
        <f t="shared" si="177"/>
        <v>0</v>
      </c>
      <c r="BW110" s="351">
        <f t="shared" si="177"/>
        <v>0</v>
      </c>
    </row>
    <row r="111" spans="1:75" hidden="1" outlineLevel="1" x14ac:dyDescent="0.3">
      <c r="A111" s="298">
        <f t="shared" si="170"/>
        <v>74</v>
      </c>
      <c r="B111" s="350">
        <f t="shared" si="169"/>
        <v>623437.5</v>
      </c>
      <c r="C111" s="351"/>
      <c r="D111" s="351">
        <f t="shared" si="171"/>
        <v>0</v>
      </c>
      <c r="E111" s="351">
        <f t="shared" si="171"/>
        <v>0</v>
      </c>
      <c r="F111" s="351">
        <f t="shared" si="171"/>
        <v>0</v>
      </c>
      <c r="G111" s="351">
        <f t="shared" si="171"/>
        <v>0</v>
      </c>
      <c r="H111" s="351">
        <f t="shared" si="171"/>
        <v>0</v>
      </c>
      <c r="I111" s="351">
        <f t="shared" si="171"/>
        <v>0</v>
      </c>
      <c r="J111" s="351">
        <f t="shared" si="171"/>
        <v>0</v>
      </c>
      <c r="K111" s="351">
        <f t="shared" si="171"/>
        <v>0</v>
      </c>
      <c r="L111" s="351">
        <f t="shared" si="171"/>
        <v>0</v>
      </c>
      <c r="M111" s="351">
        <f t="shared" si="171"/>
        <v>0</v>
      </c>
      <c r="N111" s="351">
        <f t="shared" si="172"/>
        <v>0</v>
      </c>
      <c r="O111" s="351">
        <f t="shared" si="172"/>
        <v>0</v>
      </c>
      <c r="P111" s="351">
        <f t="shared" si="172"/>
        <v>0</v>
      </c>
      <c r="Q111" s="351">
        <f t="shared" si="172"/>
        <v>0</v>
      </c>
      <c r="R111" s="351">
        <f t="shared" si="172"/>
        <v>0</v>
      </c>
      <c r="S111" s="351">
        <f t="shared" si="172"/>
        <v>0</v>
      </c>
      <c r="T111" s="351">
        <f t="shared" si="172"/>
        <v>0</v>
      </c>
      <c r="U111" s="351">
        <f t="shared" si="172"/>
        <v>0</v>
      </c>
      <c r="V111" s="351">
        <f t="shared" si="172"/>
        <v>0</v>
      </c>
      <c r="W111" s="351">
        <f t="shared" si="172"/>
        <v>0</v>
      </c>
      <c r="X111" s="351">
        <f t="shared" si="173"/>
        <v>0</v>
      </c>
      <c r="Y111" s="351">
        <f t="shared" si="173"/>
        <v>0</v>
      </c>
      <c r="Z111" s="351">
        <f t="shared" si="173"/>
        <v>0</v>
      </c>
      <c r="AA111" s="351">
        <f t="shared" si="173"/>
        <v>0</v>
      </c>
      <c r="AB111" s="351">
        <f t="shared" si="173"/>
        <v>0</v>
      </c>
      <c r="AC111" s="351">
        <f t="shared" si="173"/>
        <v>0</v>
      </c>
      <c r="AD111" s="351">
        <f t="shared" si="173"/>
        <v>0</v>
      </c>
      <c r="AE111" s="351">
        <f t="shared" si="173"/>
        <v>0</v>
      </c>
      <c r="AF111" s="351">
        <f t="shared" si="173"/>
        <v>0</v>
      </c>
      <c r="AG111" s="351">
        <f t="shared" si="173"/>
        <v>0</v>
      </c>
      <c r="AH111" s="351">
        <f t="shared" si="174"/>
        <v>0</v>
      </c>
      <c r="AI111" s="351">
        <f t="shared" si="174"/>
        <v>0</v>
      </c>
      <c r="AJ111" s="351">
        <f t="shared" si="174"/>
        <v>0</v>
      </c>
      <c r="AK111" s="351">
        <f t="shared" si="174"/>
        <v>0</v>
      </c>
      <c r="AL111" s="351">
        <f t="shared" si="174"/>
        <v>0</v>
      </c>
      <c r="AM111" s="351">
        <f t="shared" si="174"/>
        <v>0</v>
      </c>
      <c r="AN111" s="351">
        <f t="shared" si="174"/>
        <v>0</v>
      </c>
      <c r="AO111" s="351">
        <f t="shared" si="174"/>
        <v>0</v>
      </c>
      <c r="AP111" s="351">
        <f t="shared" si="174"/>
        <v>0</v>
      </c>
      <c r="AQ111" s="351">
        <f t="shared" si="174"/>
        <v>0</v>
      </c>
      <c r="AR111" s="351">
        <f t="shared" si="175"/>
        <v>0</v>
      </c>
      <c r="AS111" s="351">
        <f t="shared" si="175"/>
        <v>0</v>
      </c>
      <c r="AT111" s="351">
        <f t="shared" si="175"/>
        <v>0</v>
      </c>
      <c r="AU111" s="351">
        <f t="shared" si="175"/>
        <v>0</v>
      </c>
      <c r="AV111" s="351">
        <f t="shared" si="175"/>
        <v>0</v>
      </c>
      <c r="AW111" s="351">
        <f t="shared" si="175"/>
        <v>0</v>
      </c>
      <c r="AX111" s="351">
        <f t="shared" si="175"/>
        <v>0</v>
      </c>
      <c r="AY111" s="351">
        <f t="shared" si="175"/>
        <v>0</v>
      </c>
      <c r="AZ111" s="351">
        <f t="shared" si="175"/>
        <v>0</v>
      </c>
      <c r="BA111" s="351">
        <f t="shared" si="175"/>
        <v>0</v>
      </c>
      <c r="BB111" s="351">
        <f t="shared" si="176"/>
        <v>0</v>
      </c>
      <c r="BC111" s="351">
        <f t="shared" si="176"/>
        <v>0</v>
      </c>
      <c r="BD111" s="351">
        <f t="shared" si="176"/>
        <v>0</v>
      </c>
      <c r="BE111" s="351">
        <f t="shared" si="176"/>
        <v>0</v>
      </c>
      <c r="BF111" s="351">
        <f t="shared" si="176"/>
        <v>0</v>
      </c>
      <c r="BG111" s="351">
        <f t="shared" si="176"/>
        <v>0</v>
      </c>
      <c r="BH111" s="351">
        <f t="shared" si="176"/>
        <v>0</v>
      </c>
      <c r="BI111" s="351">
        <f t="shared" si="176"/>
        <v>0</v>
      </c>
      <c r="BJ111" s="351">
        <f t="shared" si="176"/>
        <v>0</v>
      </c>
      <c r="BK111" s="351">
        <f t="shared" si="176"/>
        <v>0</v>
      </c>
      <c r="BL111" s="351">
        <f t="shared" si="177"/>
        <v>0</v>
      </c>
      <c r="BM111" s="351">
        <f t="shared" si="177"/>
        <v>0</v>
      </c>
      <c r="BN111" s="351">
        <f t="shared" si="177"/>
        <v>0</v>
      </c>
      <c r="BO111" s="351">
        <f t="shared" si="177"/>
        <v>0</v>
      </c>
      <c r="BP111" s="351">
        <f t="shared" si="177"/>
        <v>0</v>
      </c>
      <c r="BQ111" s="351">
        <f t="shared" si="177"/>
        <v>0</v>
      </c>
      <c r="BR111" s="351">
        <f t="shared" si="177"/>
        <v>0</v>
      </c>
      <c r="BS111" s="351">
        <f t="shared" si="177"/>
        <v>0</v>
      </c>
      <c r="BT111" s="351">
        <f t="shared" si="177"/>
        <v>0</v>
      </c>
      <c r="BU111" s="351">
        <f t="shared" si="177"/>
        <v>0</v>
      </c>
      <c r="BV111" s="351">
        <f t="shared" si="177"/>
        <v>0</v>
      </c>
      <c r="BW111" s="351">
        <f t="shared" si="177"/>
        <v>0</v>
      </c>
    </row>
    <row r="112" spans="1:75" hidden="1" outlineLevel="1" x14ac:dyDescent="0.3">
      <c r="A112" s="298">
        <f t="shared" si="170"/>
        <v>75</v>
      </c>
      <c r="B112" s="350">
        <f t="shared" si="169"/>
        <v>623437.5</v>
      </c>
      <c r="C112" s="351"/>
      <c r="D112" s="351">
        <f t="shared" si="171"/>
        <v>0</v>
      </c>
      <c r="E112" s="351">
        <f t="shared" si="171"/>
        <v>0</v>
      </c>
      <c r="F112" s="351">
        <f t="shared" si="171"/>
        <v>0</v>
      </c>
      <c r="G112" s="351">
        <f t="shared" si="171"/>
        <v>0</v>
      </c>
      <c r="H112" s="351">
        <f t="shared" si="171"/>
        <v>0</v>
      </c>
      <c r="I112" s="351">
        <f t="shared" si="171"/>
        <v>0</v>
      </c>
      <c r="J112" s="351">
        <f t="shared" si="171"/>
        <v>0</v>
      </c>
      <c r="K112" s="351">
        <f t="shared" si="171"/>
        <v>0</v>
      </c>
      <c r="L112" s="351">
        <f t="shared" si="171"/>
        <v>0</v>
      </c>
      <c r="M112" s="351">
        <f t="shared" si="171"/>
        <v>0</v>
      </c>
      <c r="N112" s="351">
        <f t="shared" si="172"/>
        <v>0</v>
      </c>
      <c r="O112" s="351">
        <f t="shared" si="172"/>
        <v>0</v>
      </c>
      <c r="P112" s="351">
        <f t="shared" si="172"/>
        <v>0</v>
      </c>
      <c r="Q112" s="351">
        <f t="shared" si="172"/>
        <v>0</v>
      </c>
      <c r="R112" s="351">
        <f t="shared" si="172"/>
        <v>0</v>
      </c>
      <c r="S112" s="351">
        <f t="shared" si="172"/>
        <v>0</v>
      </c>
      <c r="T112" s="351">
        <f t="shared" si="172"/>
        <v>0</v>
      </c>
      <c r="U112" s="351">
        <f t="shared" si="172"/>
        <v>0</v>
      </c>
      <c r="V112" s="351">
        <f t="shared" si="172"/>
        <v>0</v>
      </c>
      <c r="W112" s="351">
        <f t="shared" si="172"/>
        <v>0</v>
      </c>
      <c r="X112" s="351">
        <f t="shared" si="173"/>
        <v>0</v>
      </c>
      <c r="Y112" s="351">
        <f t="shared" si="173"/>
        <v>0</v>
      </c>
      <c r="Z112" s="351">
        <f t="shared" si="173"/>
        <v>0</v>
      </c>
      <c r="AA112" s="351">
        <f t="shared" si="173"/>
        <v>0</v>
      </c>
      <c r="AB112" s="351">
        <f t="shared" si="173"/>
        <v>0</v>
      </c>
      <c r="AC112" s="351">
        <f t="shared" si="173"/>
        <v>0</v>
      </c>
      <c r="AD112" s="351">
        <f t="shared" si="173"/>
        <v>0</v>
      </c>
      <c r="AE112" s="351">
        <f t="shared" si="173"/>
        <v>0</v>
      </c>
      <c r="AF112" s="351">
        <f t="shared" si="173"/>
        <v>0</v>
      </c>
      <c r="AG112" s="351">
        <f t="shared" si="173"/>
        <v>0</v>
      </c>
      <c r="AH112" s="351">
        <f t="shared" si="174"/>
        <v>0</v>
      </c>
      <c r="AI112" s="351">
        <f t="shared" si="174"/>
        <v>0</v>
      </c>
      <c r="AJ112" s="351">
        <f t="shared" si="174"/>
        <v>0</v>
      </c>
      <c r="AK112" s="351">
        <f t="shared" si="174"/>
        <v>0</v>
      </c>
      <c r="AL112" s="351">
        <f t="shared" si="174"/>
        <v>0</v>
      </c>
      <c r="AM112" s="351">
        <f t="shared" si="174"/>
        <v>0</v>
      </c>
      <c r="AN112" s="351">
        <f t="shared" si="174"/>
        <v>0</v>
      </c>
      <c r="AO112" s="351">
        <f t="shared" si="174"/>
        <v>0</v>
      </c>
      <c r="AP112" s="351">
        <f t="shared" si="174"/>
        <v>0</v>
      </c>
      <c r="AQ112" s="351">
        <f t="shared" si="174"/>
        <v>0</v>
      </c>
      <c r="AR112" s="351">
        <f t="shared" si="175"/>
        <v>0</v>
      </c>
      <c r="AS112" s="351">
        <f t="shared" si="175"/>
        <v>0</v>
      </c>
      <c r="AT112" s="351">
        <f t="shared" si="175"/>
        <v>0</v>
      </c>
      <c r="AU112" s="351">
        <f t="shared" si="175"/>
        <v>0</v>
      </c>
      <c r="AV112" s="351">
        <f t="shared" si="175"/>
        <v>0</v>
      </c>
      <c r="AW112" s="351">
        <f t="shared" si="175"/>
        <v>0</v>
      </c>
      <c r="AX112" s="351">
        <f t="shared" si="175"/>
        <v>0</v>
      </c>
      <c r="AY112" s="351">
        <f t="shared" si="175"/>
        <v>0</v>
      </c>
      <c r="AZ112" s="351">
        <f t="shared" si="175"/>
        <v>0</v>
      </c>
      <c r="BA112" s="351">
        <f t="shared" si="175"/>
        <v>0</v>
      </c>
      <c r="BB112" s="351">
        <f t="shared" si="176"/>
        <v>0</v>
      </c>
      <c r="BC112" s="351">
        <f t="shared" si="176"/>
        <v>0</v>
      </c>
      <c r="BD112" s="351">
        <f t="shared" si="176"/>
        <v>0</v>
      </c>
      <c r="BE112" s="351">
        <f t="shared" si="176"/>
        <v>0</v>
      </c>
      <c r="BF112" s="351">
        <f t="shared" si="176"/>
        <v>0</v>
      </c>
      <c r="BG112" s="351">
        <f t="shared" si="176"/>
        <v>0</v>
      </c>
      <c r="BH112" s="351">
        <f t="shared" si="176"/>
        <v>0</v>
      </c>
      <c r="BI112" s="351">
        <f t="shared" si="176"/>
        <v>0</v>
      </c>
      <c r="BJ112" s="351">
        <f t="shared" si="176"/>
        <v>0</v>
      </c>
      <c r="BK112" s="351">
        <f t="shared" si="176"/>
        <v>0</v>
      </c>
      <c r="BL112" s="351">
        <f t="shared" si="177"/>
        <v>0</v>
      </c>
      <c r="BM112" s="351">
        <f t="shared" si="177"/>
        <v>0</v>
      </c>
      <c r="BN112" s="351">
        <f t="shared" si="177"/>
        <v>0</v>
      </c>
      <c r="BO112" s="351">
        <f t="shared" si="177"/>
        <v>0</v>
      </c>
      <c r="BP112" s="351">
        <f t="shared" si="177"/>
        <v>0</v>
      </c>
      <c r="BQ112" s="351">
        <f t="shared" si="177"/>
        <v>0</v>
      </c>
      <c r="BR112" s="351">
        <f t="shared" si="177"/>
        <v>0</v>
      </c>
      <c r="BS112" s="351">
        <f t="shared" si="177"/>
        <v>0</v>
      </c>
      <c r="BT112" s="351">
        <f t="shared" si="177"/>
        <v>0</v>
      </c>
      <c r="BU112" s="351">
        <f t="shared" si="177"/>
        <v>0</v>
      </c>
      <c r="BV112" s="351">
        <f t="shared" si="177"/>
        <v>0</v>
      </c>
      <c r="BW112" s="351">
        <f t="shared" si="177"/>
        <v>0</v>
      </c>
    </row>
    <row r="113" spans="1:75" hidden="1" outlineLevel="1" x14ac:dyDescent="0.3">
      <c r="A113" s="298">
        <f t="shared" si="170"/>
        <v>76</v>
      </c>
      <c r="B113" s="350">
        <f t="shared" si="169"/>
        <v>623437.5</v>
      </c>
      <c r="C113" s="351"/>
      <c r="D113" s="351">
        <f t="shared" si="171"/>
        <v>0</v>
      </c>
      <c r="E113" s="351">
        <f t="shared" si="171"/>
        <v>0</v>
      </c>
      <c r="F113" s="351">
        <f t="shared" si="171"/>
        <v>0</v>
      </c>
      <c r="G113" s="351">
        <f t="shared" si="171"/>
        <v>0</v>
      </c>
      <c r="H113" s="351">
        <f t="shared" si="171"/>
        <v>0</v>
      </c>
      <c r="I113" s="351">
        <f t="shared" si="171"/>
        <v>0</v>
      </c>
      <c r="J113" s="351">
        <f t="shared" si="171"/>
        <v>0</v>
      </c>
      <c r="K113" s="351">
        <f t="shared" si="171"/>
        <v>0</v>
      </c>
      <c r="L113" s="351">
        <f t="shared" si="171"/>
        <v>0</v>
      </c>
      <c r="M113" s="351">
        <f t="shared" si="171"/>
        <v>0</v>
      </c>
      <c r="N113" s="351">
        <f t="shared" si="172"/>
        <v>0</v>
      </c>
      <c r="O113" s="351">
        <f t="shared" si="172"/>
        <v>0</v>
      </c>
      <c r="P113" s="351">
        <f t="shared" si="172"/>
        <v>0</v>
      </c>
      <c r="Q113" s="351">
        <f t="shared" si="172"/>
        <v>0</v>
      </c>
      <c r="R113" s="351">
        <f t="shared" si="172"/>
        <v>0</v>
      </c>
      <c r="S113" s="351">
        <f t="shared" si="172"/>
        <v>0</v>
      </c>
      <c r="T113" s="351">
        <f t="shared" si="172"/>
        <v>0</v>
      </c>
      <c r="U113" s="351">
        <f t="shared" si="172"/>
        <v>0</v>
      </c>
      <c r="V113" s="351">
        <f t="shared" si="172"/>
        <v>0</v>
      </c>
      <c r="W113" s="351">
        <f t="shared" si="172"/>
        <v>0</v>
      </c>
      <c r="X113" s="351">
        <f t="shared" si="173"/>
        <v>0</v>
      </c>
      <c r="Y113" s="351">
        <f t="shared" si="173"/>
        <v>0</v>
      </c>
      <c r="Z113" s="351">
        <f t="shared" si="173"/>
        <v>0</v>
      </c>
      <c r="AA113" s="351">
        <f t="shared" si="173"/>
        <v>0</v>
      </c>
      <c r="AB113" s="351">
        <f t="shared" si="173"/>
        <v>0</v>
      </c>
      <c r="AC113" s="351">
        <f t="shared" si="173"/>
        <v>0</v>
      </c>
      <c r="AD113" s="351">
        <f t="shared" si="173"/>
        <v>0</v>
      </c>
      <c r="AE113" s="351">
        <f t="shared" si="173"/>
        <v>0</v>
      </c>
      <c r="AF113" s="351">
        <f t="shared" si="173"/>
        <v>0</v>
      </c>
      <c r="AG113" s="351">
        <f t="shared" si="173"/>
        <v>0</v>
      </c>
      <c r="AH113" s="351">
        <f t="shared" si="174"/>
        <v>0</v>
      </c>
      <c r="AI113" s="351">
        <f t="shared" si="174"/>
        <v>0</v>
      </c>
      <c r="AJ113" s="351">
        <f t="shared" si="174"/>
        <v>0</v>
      </c>
      <c r="AK113" s="351">
        <f t="shared" si="174"/>
        <v>0</v>
      </c>
      <c r="AL113" s="351">
        <f t="shared" si="174"/>
        <v>0</v>
      </c>
      <c r="AM113" s="351">
        <f t="shared" si="174"/>
        <v>0</v>
      </c>
      <c r="AN113" s="351">
        <f t="shared" si="174"/>
        <v>0</v>
      </c>
      <c r="AO113" s="351">
        <f t="shared" si="174"/>
        <v>0</v>
      </c>
      <c r="AP113" s="351">
        <f t="shared" si="174"/>
        <v>0</v>
      </c>
      <c r="AQ113" s="351">
        <f t="shared" si="174"/>
        <v>0</v>
      </c>
      <c r="AR113" s="351">
        <f t="shared" si="175"/>
        <v>0</v>
      </c>
      <c r="AS113" s="351">
        <f t="shared" si="175"/>
        <v>0</v>
      </c>
      <c r="AT113" s="351">
        <f t="shared" si="175"/>
        <v>0</v>
      </c>
      <c r="AU113" s="351">
        <f t="shared" si="175"/>
        <v>0</v>
      </c>
      <c r="AV113" s="351">
        <f t="shared" si="175"/>
        <v>0</v>
      </c>
      <c r="AW113" s="351">
        <f t="shared" si="175"/>
        <v>0</v>
      </c>
      <c r="AX113" s="351">
        <f t="shared" si="175"/>
        <v>0</v>
      </c>
      <c r="AY113" s="351">
        <f t="shared" si="175"/>
        <v>0</v>
      </c>
      <c r="AZ113" s="351">
        <f t="shared" si="175"/>
        <v>0</v>
      </c>
      <c r="BA113" s="351">
        <f t="shared" si="175"/>
        <v>0</v>
      </c>
      <c r="BB113" s="351">
        <f t="shared" si="176"/>
        <v>0</v>
      </c>
      <c r="BC113" s="351">
        <f t="shared" si="176"/>
        <v>0</v>
      </c>
      <c r="BD113" s="351">
        <f t="shared" si="176"/>
        <v>0</v>
      </c>
      <c r="BE113" s="351">
        <f t="shared" si="176"/>
        <v>0</v>
      </c>
      <c r="BF113" s="351">
        <f t="shared" si="176"/>
        <v>0</v>
      </c>
      <c r="BG113" s="351">
        <f t="shared" si="176"/>
        <v>0</v>
      </c>
      <c r="BH113" s="351">
        <f t="shared" si="176"/>
        <v>0</v>
      </c>
      <c r="BI113" s="351">
        <f t="shared" si="176"/>
        <v>0</v>
      </c>
      <c r="BJ113" s="351">
        <f t="shared" si="176"/>
        <v>0</v>
      </c>
      <c r="BK113" s="351">
        <f t="shared" si="176"/>
        <v>0</v>
      </c>
      <c r="BL113" s="351">
        <f t="shared" si="177"/>
        <v>0</v>
      </c>
      <c r="BM113" s="351">
        <f t="shared" si="177"/>
        <v>0</v>
      </c>
      <c r="BN113" s="351">
        <f t="shared" si="177"/>
        <v>0</v>
      </c>
      <c r="BO113" s="351">
        <f t="shared" si="177"/>
        <v>0</v>
      </c>
      <c r="BP113" s="351">
        <f t="shared" si="177"/>
        <v>0</v>
      </c>
      <c r="BQ113" s="351">
        <f t="shared" si="177"/>
        <v>0</v>
      </c>
      <c r="BR113" s="351">
        <f t="shared" si="177"/>
        <v>0</v>
      </c>
      <c r="BS113" s="351">
        <f t="shared" si="177"/>
        <v>0</v>
      </c>
      <c r="BT113" s="351">
        <f t="shared" si="177"/>
        <v>0</v>
      </c>
      <c r="BU113" s="351">
        <f t="shared" si="177"/>
        <v>0</v>
      </c>
      <c r="BV113" s="351">
        <f t="shared" si="177"/>
        <v>0</v>
      </c>
      <c r="BW113" s="351">
        <f t="shared" si="177"/>
        <v>0</v>
      </c>
    </row>
    <row r="114" spans="1:75" hidden="1" outlineLevel="1" x14ac:dyDescent="0.3">
      <c r="A114" s="298">
        <f t="shared" si="170"/>
        <v>77</v>
      </c>
      <c r="B114" s="350">
        <f t="shared" si="169"/>
        <v>623437.5</v>
      </c>
      <c r="C114" s="351"/>
      <c r="D114" s="351">
        <f t="shared" si="171"/>
        <v>0</v>
      </c>
      <c r="E114" s="351">
        <f t="shared" si="171"/>
        <v>0</v>
      </c>
      <c r="F114" s="351">
        <f t="shared" si="171"/>
        <v>0</v>
      </c>
      <c r="G114" s="351">
        <f t="shared" si="171"/>
        <v>0</v>
      </c>
      <c r="H114" s="351">
        <f t="shared" si="171"/>
        <v>0</v>
      </c>
      <c r="I114" s="351">
        <f t="shared" si="171"/>
        <v>0</v>
      </c>
      <c r="J114" s="351">
        <f t="shared" si="171"/>
        <v>0</v>
      </c>
      <c r="K114" s="351">
        <f t="shared" si="171"/>
        <v>0</v>
      </c>
      <c r="L114" s="351">
        <f t="shared" si="171"/>
        <v>0</v>
      </c>
      <c r="M114" s="351">
        <f t="shared" si="171"/>
        <v>0</v>
      </c>
      <c r="N114" s="351">
        <f t="shared" si="172"/>
        <v>0</v>
      </c>
      <c r="O114" s="351">
        <f t="shared" si="172"/>
        <v>0</v>
      </c>
      <c r="P114" s="351">
        <f t="shared" si="172"/>
        <v>0</v>
      </c>
      <c r="Q114" s="351">
        <f t="shared" si="172"/>
        <v>0</v>
      </c>
      <c r="R114" s="351">
        <f t="shared" si="172"/>
        <v>0</v>
      </c>
      <c r="S114" s="351">
        <f t="shared" si="172"/>
        <v>0</v>
      </c>
      <c r="T114" s="351">
        <f t="shared" si="172"/>
        <v>0</v>
      </c>
      <c r="U114" s="351">
        <f t="shared" si="172"/>
        <v>0</v>
      </c>
      <c r="V114" s="351">
        <f t="shared" si="172"/>
        <v>0</v>
      </c>
      <c r="W114" s="351">
        <f t="shared" si="172"/>
        <v>0</v>
      </c>
      <c r="X114" s="351">
        <f t="shared" si="173"/>
        <v>0</v>
      </c>
      <c r="Y114" s="351">
        <f t="shared" si="173"/>
        <v>0</v>
      </c>
      <c r="Z114" s="351">
        <f t="shared" si="173"/>
        <v>0</v>
      </c>
      <c r="AA114" s="351">
        <f t="shared" si="173"/>
        <v>0</v>
      </c>
      <c r="AB114" s="351">
        <f t="shared" si="173"/>
        <v>0</v>
      </c>
      <c r="AC114" s="351">
        <f t="shared" si="173"/>
        <v>0</v>
      </c>
      <c r="AD114" s="351">
        <f t="shared" si="173"/>
        <v>0</v>
      </c>
      <c r="AE114" s="351">
        <f t="shared" si="173"/>
        <v>0</v>
      </c>
      <c r="AF114" s="351">
        <f t="shared" si="173"/>
        <v>0</v>
      </c>
      <c r="AG114" s="351">
        <f t="shared" si="173"/>
        <v>0</v>
      </c>
      <c r="AH114" s="351">
        <f t="shared" si="174"/>
        <v>0</v>
      </c>
      <c r="AI114" s="351">
        <f t="shared" si="174"/>
        <v>0</v>
      </c>
      <c r="AJ114" s="351">
        <f t="shared" si="174"/>
        <v>0</v>
      </c>
      <c r="AK114" s="351">
        <f t="shared" si="174"/>
        <v>0</v>
      </c>
      <c r="AL114" s="351">
        <f t="shared" si="174"/>
        <v>0</v>
      </c>
      <c r="AM114" s="351">
        <f t="shared" si="174"/>
        <v>0</v>
      </c>
      <c r="AN114" s="351">
        <f t="shared" si="174"/>
        <v>0</v>
      </c>
      <c r="AO114" s="351">
        <f t="shared" si="174"/>
        <v>0</v>
      </c>
      <c r="AP114" s="351">
        <f t="shared" si="174"/>
        <v>0</v>
      </c>
      <c r="AQ114" s="351">
        <f t="shared" si="174"/>
        <v>0</v>
      </c>
      <c r="AR114" s="351">
        <f t="shared" si="175"/>
        <v>0</v>
      </c>
      <c r="AS114" s="351">
        <f t="shared" si="175"/>
        <v>0</v>
      </c>
      <c r="AT114" s="351">
        <f t="shared" si="175"/>
        <v>0</v>
      </c>
      <c r="AU114" s="351">
        <f t="shared" si="175"/>
        <v>0</v>
      </c>
      <c r="AV114" s="351">
        <f t="shared" si="175"/>
        <v>0</v>
      </c>
      <c r="AW114" s="351">
        <f t="shared" si="175"/>
        <v>0</v>
      </c>
      <c r="AX114" s="351">
        <f t="shared" si="175"/>
        <v>0</v>
      </c>
      <c r="AY114" s="351">
        <f t="shared" si="175"/>
        <v>0</v>
      </c>
      <c r="AZ114" s="351">
        <f t="shared" si="175"/>
        <v>0</v>
      </c>
      <c r="BA114" s="351">
        <f t="shared" si="175"/>
        <v>0</v>
      </c>
      <c r="BB114" s="351">
        <f t="shared" si="176"/>
        <v>0</v>
      </c>
      <c r="BC114" s="351">
        <f t="shared" si="176"/>
        <v>0</v>
      </c>
      <c r="BD114" s="351">
        <f t="shared" si="176"/>
        <v>0</v>
      </c>
      <c r="BE114" s="351">
        <f t="shared" si="176"/>
        <v>0</v>
      </c>
      <c r="BF114" s="351">
        <f t="shared" si="176"/>
        <v>0</v>
      </c>
      <c r="BG114" s="351">
        <f t="shared" si="176"/>
        <v>0</v>
      </c>
      <c r="BH114" s="351">
        <f t="shared" si="176"/>
        <v>0</v>
      </c>
      <c r="BI114" s="351">
        <f t="shared" si="176"/>
        <v>0</v>
      </c>
      <c r="BJ114" s="351">
        <f t="shared" si="176"/>
        <v>0</v>
      </c>
      <c r="BK114" s="351">
        <f t="shared" si="176"/>
        <v>0</v>
      </c>
      <c r="BL114" s="351">
        <f t="shared" si="177"/>
        <v>0</v>
      </c>
      <c r="BM114" s="351">
        <f t="shared" si="177"/>
        <v>0</v>
      </c>
      <c r="BN114" s="351">
        <f t="shared" si="177"/>
        <v>0</v>
      </c>
      <c r="BO114" s="351">
        <f t="shared" si="177"/>
        <v>0</v>
      </c>
      <c r="BP114" s="351">
        <f t="shared" si="177"/>
        <v>0</v>
      </c>
      <c r="BQ114" s="351">
        <f t="shared" si="177"/>
        <v>0</v>
      </c>
      <c r="BR114" s="351">
        <f t="shared" si="177"/>
        <v>0</v>
      </c>
      <c r="BS114" s="351">
        <f t="shared" si="177"/>
        <v>0</v>
      </c>
      <c r="BT114" s="351">
        <f t="shared" si="177"/>
        <v>0</v>
      </c>
      <c r="BU114" s="351">
        <f t="shared" si="177"/>
        <v>0</v>
      </c>
      <c r="BV114" s="351">
        <f t="shared" si="177"/>
        <v>0</v>
      </c>
      <c r="BW114" s="351">
        <f t="shared" si="177"/>
        <v>0</v>
      </c>
    </row>
    <row r="115" spans="1:75" hidden="1" outlineLevel="1" x14ac:dyDescent="0.3">
      <c r="A115" s="298">
        <f t="shared" si="170"/>
        <v>78</v>
      </c>
      <c r="B115" s="350">
        <f t="shared" si="169"/>
        <v>623437.5</v>
      </c>
      <c r="C115" s="351"/>
      <c r="D115" s="351">
        <f t="shared" si="171"/>
        <v>0</v>
      </c>
      <c r="E115" s="351">
        <f t="shared" si="171"/>
        <v>0</v>
      </c>
      <c r="F115" s="351">
        <f t="shared" si="171"/>
        <v>0</v>
      </c>
      <c r="G115" s="351">
        <f t="shared" si="171"/>
        <v>0</v>
      </c>
      <c r="H115" s="351">
        <f t="shared" si="171"/>
        <v>0</v>
      </c>
      <c r="I115" s="351">
        <f t="shared" si="171"/>
        <v>0</v>
      </c>
      <c r="J115" s="351">
        <f t="shared" si="171"/>
        <v>0</v>
      </c>
      <c r="K115" s="351">
        <f t="shared" si="171"/>
        <v>0</v>
      </c>
      <c r="L115" s="351">
        <f t="shared" si="171"/>
        <v>0</v>
      </c>
      <c r="M115" s="351">
        <f t="shared" si="171"/>
        <v>0</v>
      </c>
      <c r="N115" s="351">
        <f t="shared" si="172"/>
        <v>0</v>
      </c>
      <c r="O115" s="351">
        <f t="shared" si="172"/>
        <v>0</v>
      </c>
      <c r="P115" s="351">
        <f t="shared" si="172"/>
        <v>0</v>
      </c>
      <c r="Q115" s="351">
        <f t="shared" si="172"/>
        <v>0</v>
      </c>
      <c r="R115" s="351">
        <f t="shared" si="172"/>
        <v>0</v>
      </c>
      <c r="S115" s="351">
        <f t="shared" si="172"/>
        <v>0</v>
      </c>
      <c r="T115" s="351">
        <f t="shared" si="172"/>
        <v>0</v>
      </c>
      <c r="U115" s="351">
        <f t="shared" si="172"/>
        <v>0</v>
      </c>
      <c r="V115" s="351">
        <f t="shared" si="172"/>
        <v>0</v>
      </c>
      <c r="W115" s="351">
        <f t="shared" si="172"/>
        <v>0</v>
      </c>
      <c r="X115" s="351">
        <f t="shared" si="173"/>
        <v>0</v>
      </c>
      <c r="Y115" s="351">
        <f t="shared" si="173"/>
        <v>0</v>
      </c>
      <c r="Z115" s="351">
        <f t="shared" si="173"/>
        <v>0</v>
      </c>
      <c r="AA115" s="351">
        <f t="shared" si="173"/>
        <v>0</v>
      </c>
      <c r="AB115" s="351">
        <f t="shared" si="173"/>
        <v>0</v>
      </c>
      <c r="AC115" s="351">
        <f t="shared" si="173"/>
        <v>0</v>
      </c>
      <c r="AD115" s="351">
        <f t="shared" si="173"/>
        <v>0</v>
      </c>
      <c r="AE115" s="351">
        <f t="shared" si="173"/>
        <v>0</v>
      </c>
      <c r="AF115" s="351">
        <f t="shared" si="173"/>
        <v>0</v>
      </c>
      <c r="AG115" s="351">
        <f t="shared" si="173"/>
        <v>0</v>
      </c>
      <c r="AH115" s="351">
        <f t="shared" si="174"/>
        <v>0</v>
      </c>
      <c r="AI115" s="351">
        <f t="shared" si="174"/>
        <v>0</v>
      </c>
      <c r="AJ115" s="351">
        <f t="shared" si="174"/>
        <v>0</v>
      </c>
      <c r="AK115" s="351">
        <f t="shared" si="174"/>
        <v>0</v>
      </c>
      <c r="AL115" s="351">
        <f t="shared" si="174"/>
        <v>0</v>
      </c>
      <c r="AM115" s="351">
        <f t="shared" si="174"/>
        <v>0</v>
      </c>
      <c r="AN115" s="351">
        <f t="shared" si="174"/>
        <v>0</v>
      </c>
      <c r="AO115" s="351">
        <f t="shared" si="174"/>
        <v>0</v>
      </c>
      <c r="AP115" s="351">
        <f t="shared" si="174"/>
        <v>0</v>
      </c>
      <c r="AQ115" s="351">
        <f t="shared" si="174"/>
        <v>0</v>
      </c>
      <c r="AR115" s="351">
        <f t="shared" si="175"/>
        <v>0</v>
      </c>
      <c r="AS115" s="351">
        <f t="shared" si="175"/>
        <v>0</v>
      </c>
      <c r="AT115" s="351">
        <f t="shared" si="175"/>
        <v>0</v>
      </c>
      <c r="AU115" s="351">
        <f t="shared" si="175"/>
        <v>0</v>
      </c>
      <c r="AV115" s="351">
        <f t="shared" si="175"/>
        <v>0</v>
      </c>
      <c r="AW115" s="351">
        <f t="shared" si="175"/>
        <v>0</v>
      </c>
      <c r="AX115" s="351">
        <f t="shared" si="175"/>
        <v>0</v>
      </c>
      <c r="AY115" s="351">
        <f t="shared" si="175"/>
        <v>0</v>
      </c>
      <c r="AZ115" s="351">
        <f t="shared" si="175"/>
        <v>0</v>
      </c>
      <c r="BA115" s="351">
        <f t="shared" si="175"/>
        <v>0</v>
      </c>
      <c r="BB115" s="351">
        <f t="shared" si="176"/>
        <v>0</v>
      </c>
      <c r="BC115" s="351">
        <f t="shared" si="176"/>
        <v>0</v>
      </c>
      <c r="BD115" s="351">
        <f t="shared" si="176"/>
        <v>0</v>
      </c>
      <c r="BE115" s="351">
        <f t="shared" si="176"/>
        <v>0</v>
      </c>
      <c r="BF115" s="351">
        <f t="shared" si="176"/>
        <v>0</v>
      </c>
      <c r="BG115" s="351">
        <f t="shared" si="176"/>
        <v>0</v>
      </c>
      <c r="BH115" s="351">
        <f t="shared" si="176"/>
        <v>0</v>
      </c>
      <c r="BI115" s="351">
        <f t="shared" si="176"/>
        <v>0</v>
      </c>
      <c r="BJ115" s="351">
        <f t="shared" si="176"/>
        <v>0</v>
      </c>
      <c r="BK115" s="351">
        <f t="shared" si="176"/>
        <v>0</v>
      </c>
      <c r="BL115" s="351">
        <f t="shared" si="177"/>
        <v>0</v>
      </c>
      <c r="BM115" s="351">
        <f t="shared" si="177"/>
        <v>0</v>
      </c>
      <c r="BN115" s="351">
        <f t="shared" si="177"/>
        <v>0</v>
      </c>
      <c r="BO115" s="351">
        <f t="shared" si="177"/>
        <v>0</v>
      </c>
      <c r="BP115" s="351">
        <f t="shared" si="177"/>
        <v>0</v>
      </c>
      <c r="BQ115" s="351">
        <f t="shared" si="177"/>
        <v>0</v>
      </c>
      <c r="BR115" s="351">
        <f t="shared" si="177"/>
        <v>0</v>
      </c>
      <c r="BS115" s="351">
        <f t="shared" si="177"/>
        <v>0</v>
      </c>
      <c r="BT115" s="351">
        <f t="shared" si="177"/>
        <v>0</v>
      </c>
      <c r="BU115" s="351">
        <f t="shared" si="177"/>
        <v>0</v>
      </c>
      <c r="BV115" s="351">
        <f t="shared" si="177"/>
        <v>0</v>
      </c>
      <c r="BW115" s="351">
        <f t="shared" si="177"/>
        <v>0</v>
      </c>
    </row>
    <row r="116" spans="1:75" hidden="1" outlineLevel="1" x14ac:dyDescent="0.3">
      <c r="A116" s="298">
        <f t="shared" si="170"/>
        <v>79</v>
      </c>
      <c r="B116" s="350">
        <f t="shared" si="169"/>
        <v>623437.5</v>
      </c>
      <c r="C116" s="351"/>
      <c r="D116" s="351">
        <f t="shared" si="171"/>
        <v>0</v>
      </c>
      <c r="E116" s="351">
        <f t="shared" si="171"/>
        <v>0</v>
      </c>
      <c r="F116" s="351">
        <f t="shared" si="171"/>
        <v>0</v>
      </c>
      <c r="G116" s="351">
        <f t="shared" si="171"/>
        <v>0</v>
      </c>
      <c r="H116" s="351">
        <f t="shared" si="171"/>
        <v>0</v>
      </c>
      <c r="I116" s="351">
        <f t="shared" si="171"/>
        <v>0</v>
      </c>
      <c r="J116" s="351">
        <f t="shared" si="171"/>
        <v>0</v>
      </c>
      <c r="K116" s="351">
        <f t="shared" si="171"/>
        <v>0</v>
      </c>
      <c r="L116" s="351">
        <f t="shared" si="171"/>
        <v>0</v>
      </c>
      <c r="M116" s="351">
        <f t="shared" si="171"/>
        <v>0</v>
      </c>
      <c r="N116" s="351">
        <f t="shared" si="172"/>
        <v>0</v>
      </c>
      <c r="O116" s="351">
        <f t="shared" si="172"/>
        <v>0</v>
      </c>
      <c r="P116" s="351">
        <f t="shared" si="172"/>
        <v>0</v>
      </c>
      <c r="Q116" s="351">
        <f t="shared" si="172"/>
        <v>0</v>
      </c>
      <c r="R116" s="351">
        <f t="shared" si="172"/>
        <v>0</v>
      </c>
      <c r="S116" s="351">
        <f t="shared" si="172"/>
        <v>0</v>
      </c>
      <c r="T116" s="351">
        <f t="shared" si="172"/>
        <v>0</v>
      </c>
      <c r="U116" s="351">
        <f t="shared" si="172"/>
        <v>0</v>
      </c>
      <c r="V116" s="351">
        <f t="shared" si="172"/>
        <v>0</v>
      </c>
      <c r="W116" s="351">
        <f t="shared" si="172"/>
        <v>0</v>
      </c>
      <c r="X116" s="351">
        <f t="shared" si="173"/>
        <v>0</v>
      </c>
      <c r="Y116" s="351">
        <f t="shared" si="173"/>
        <v>0</v>
      </c>
      <c r="Z116" s="351">
        <f t="shared" si="173"/>
        <v>0</v>
      </c>
      <c r="AA116" s="351">
        <f t="shared" si="173"/>
        <v>0</v>
      </c>
      <c r="AB116" s="351">
        <f t="shared" si="173"/>
        <v>0</v>
      </c>
      <c r="AC116" s="351">
        <f t="shared" si="173"/>
        <v>0</v>
      </c>
      <c r="AD116" s="351">
        <f t="shared" si="173"/>
        <v>0</v>
      </c>
      <c r="AE116" s="351">
        <f t="shared" si="173"/>
        <v>0</v>
      </c>
      <c r="AF116" s="351">
        <f t="shared" si="173"/>
        <v>0</v>
      </c>
      <c r="AG116" s="351">
        <f t="shared" si="173"/>
        <v>0</v>
      </c>
      <c r="AH116" s="351">
        <f t="shared" si="174"/>
        <v>0</v>
      </c>
      <c r="AI116" s="351">
        <f t="shared" si="174"/>
        <v>0</v>
      </c>
      <c r="AJ116" s="351">
        <f t="shared" si="174"/>
        <v>0</v>
      </c>
      <c r="AK116" s="351">
        <f t="shared" si="174"/>
        <v>0</v>
      </c>
      <c r="AL116" s="351">
        <f t="shared" si="174"/>
        <v>0</v>
      </c>
      <c r="AM116" s="351">
        <f t="shared" si="174"/>
        <v>0</v>
      </c>
      <c r="AN116" s="351">
        <f t="shared" si="174"/>
        <v>0</v>
      </c>
      <c r="AO116" s="351">
        <f t="shared" si="174"/>
        <v>0</v>
      </c>
      <c r="AP116" s="351">
        <f t="shared" si="174"/>
        <v>0</v>
      </c>
      <c r="AQ116" s="351">
        <f t="shared" si="174"/>
        <v>0</v>
      </c>
      <c r="AR116" s="351">
        <f t="shared" si="175"/>
        <v>0</v>
      </c>
      <c r="AS116" s="351">
        <f t="shared" si="175"/>
        <v>0</v>
      </c>
      <c r="AT116" s="351">
        <f t="shared" si="175"/>
        <v>0</v>
      </c>
      <c r="AU116" s="351">
        <f t="shared" si="175"/>
        <v>0</v>
      </c>
      <c r="AV116" s="351">
        <f t="shared" si="175"/>
        <v>0</v>
      </c>
      <c r="AW116" s="351">
        <f t="shared" si="175"/>
        <v>0</v>
      </c>
      <c r="AX116" s="351">
        <f t="shared" si="175"/>
        <v>0</v>
      </c>
      <c r="AY116" s="351">
        <f t="shared" si="175"/>
        <v>0</v>
      </c>
      <c r="AZ116" s="351">
        <f t="shared" si="175"/>
        <v>0</v>
      </c>
      <c r="BA116" s="351">
        <f t="shared" si="175"/>
        <v>0</v>
      </c>
      <c r="BB116" s="351">
        <f t="shared" si="176"/>
        <v>0</v>
      </c>
      <c r="BC116" s="351">
        <f t="shared" si="176"/>
        <v>0</v>
      </c>
      <c r="BD116" s="351">
        <f t="shared" si="176"/>
        <v>0</v>
      </c>
      <c r="BE116" s="351">
        <f t="shared" si="176"/>
        <v>0</v>
      </c>
      <c r="BF116" s="351">
        <f t="shared" si="176"/>
        <v>0</v>
      </c>
      <c r="BG116" s="351">
        <f t="shared" si="176"/>
        <v>0</v>
      </c>
      <c r="BH116" s="351">
        <f t="shared" si="176"/>
        <v>0</v>
      </c>
      <c r="BI116" s="351">
        <f t="shared" si="176"/>
        <v>0</v>
      </c>
      <c r="BJ116" s="351">
        <f t="shared" si="176"/>
        <v>0</v>
      </c>
      <c r="BK116" s="351">
        <f t="shared" si="176"/>
        <v>0</v>
      </c>
      <c r="BL116" s="351">
        <f t="shared" si="177"/>
        <v>0</v>
      </c>
      <c r="BM116" s="351">
        <f t="shared" si="177"/>
        <v>0</v>
      </c>
      <c r="BN116" s="351">
        <f t="shared" si="177"/>
        <v>0</v>
      </c>
      <c r="BO116" s="351">
        <f t="shared" si="177"/>
        <v>0</v>
      </c>
      <c r="BP116" s="351">
        <f t="shared" si="177"/>
        <v>0</v>
      </c>
      <c r="BQ116" s="351">
        <f t="shared" si="177"/>
        <v>0</v>
      </c>
      <c r="BR116" s="351">
        <f t="shared" si="177"/>
        <v>0</v>
      </c>
      <c r="BS116" s="351">
        <f t="shared" si="177"/>
        <v>0</v>
      </c>
      <c r="BT116" s="351">
        <f t="shared" si="177"/>
        <v>0</v>
      </c>
      <c r="BU116" s="351">
        <f t="shared" si="177"/>
        <v>0</v>
      </c>
      <c r="BV116" s="351">
        <f t="shared" si="177"/>
        <v>0</v>
      </c>
      <c r="BW116" s="351">
        <f t="shared" si="177"/>
        <v>0</v>
      </c>
    </row>
    <row r="117" spans="1:75" hidden="1" outlineLevel="1" x14ac:dyDescent="0.3">
      <c r="A117" s="298">
        <f t="shared" si="170"/>
        <v>80</v>
      </c>
      <c r="B117" s="350">
        <f t="shared" si="169"/>
        <v>623437.5</v>
      </c>
      <c r="C117" s="351"/>
      <c r="D117" s="351">
        <f t="shared" si="171"/>
        <v>0</v>
      </c>
      <c r="E117" s="351">
        <f t="shared" si="171"/>
        <v>0</v>
      </c>
      <c r="F117" s="351">
        <f t="shared" si="171"/>
        <v>0</v>
      </c>
      <c r="G117" s="351">
        <f t="shared" si="171"/>
        <v>0</v>
      </c>
      <c r="H117" s="351">
        <f t="shared" si="171"/>
        <v>0</v>
      </c>
      <c r="I117" s="351">
        <f t="shared" si="171"/>
        <v>0</v>
      </c>
      <c r="J117" s="351">
        <f t="shared" si="171"/>
        <v>0</v>
      </c>
      <c r="K117" s="351">
        <f t="shared" si="171"/>
        <v>0</v>
      </c>
      <c r="L117" s="351">
        <f t="shared" si="171"/>
        <v>0</v>
      </c>
      <c r="M117" s="351">
        <f t="shared" si="171"/>
        <v>0</v>
      </c>
      <c r="N117" s="351">
        <f t="shared" si="172"/>
        <v>0</v>
      </c>
      <c r="O117" s="351">
        <f t="shared" si="172"/>
        <v>0</v>
      </c>
      <c r="P117" s="351">
        <f t="shared" si="172"/>
        <v>0</v>
      </c>
      <c r="Q117" s="351">
        <f t="shared" si="172"/>
        <v>0</v>
      </c>
      <c r="R117" s="351">
        <f t="shared" si="172"/>
        <v>0</v>
      </c>
      <c r="S117" s="351">
        <f t="shared" si="172"/>
        <v>0</v>
      </c>
      <c r="T117" s="351">
        <f t="shared" si="172"/>
        <v>0</v>
      </c>
      <c r="U117" s="351">
        <f t="shared" si="172"/>
        <v>0</v>
      </c>
      <c r="V117" s="351">
        <f t="shared" si="172"/>
        <v>0</v>
      </c>
      <c r="W117" s="351">
        <f t="shared" si="172"/>
        <v>0</v>
      </c>
      <c r="X117" s="351">
        <f t="shared" si="173"/>
        <v>0</v>
      </c>
      <c r="Y117" s="351">
        <f t="shared" si="173"/>
        <v>0</v>
      </c>
      <c r="Z117" s="351">
        <f t="shared" si="173"/>
        <v>0</v>
      </c>
      <c r="AA117" s="351">
        <f t="shared" si="173"/>
        <v>0</v>
      </c>
      <c r="AB117" s="351">
        <f t="shared" si="173"/>
        <v>0</v>
      </c>
      <c r="AC117" s="351">
        <f t="shared" si="173"/>
        <v>0</v>
      </c>
      <c r="AD117" s="351">
        <f t="shared" si="173"/>
        <v>0</v>
      </c>
      <c r="AE117" s="351">
        <f t="shared" si="173"/>
        <v>0</v>
      </c>
      <c r="AF117" s="351">
        <f t="shared" si="173"/>
        <v>0</v>
      </c>
      <c r="AG117" s="351">
        <f t="shared" si="173"/>
        <v>0</v>
      </c>
      <c r="AH117" s="351">
        <f t="shared" si="174"/>
        <v>0</v>
      </c>
      <c r="AI117" s="351">
        <f t="shared" si="174"/>
        <v>0</v>
      </c>
      <c r="AJ117" s="351">
        <f t="shared" si="174"/>
        <v>0</v>
      </c>
      <c r="AK117" s="351">
        <f t="shared" si="174"/>
        <v>0</v>
      </c>
      <c r="AL117" s="351">
        <f t="shared" si="174"/>
        <v>0</v>
      </c>
      <c r="AM117" s="351">
        <f t="shared" si="174"/>
        <v>0</v>
      </c>
      <c r="AN117" s="351">
        <f t="shared" si="174"/>
        <v>0</v>
      </c>
      <c r="AO117" s="351">
        <f t="shared" si="174"/>
        <v>0</v>
      </c>
      <c r="AP117" s="351">
        <f t="shared" si="174"/>
        <v>0</v>
      </c>
      <c r="AQ117" s="351">
        <f t="shared" si="174"/>
        <v>0</v>
      </c>
      <c r="AR117" s="351">
        <f t="shared" si="175"/>
        <v>0</v>
      </c>
      <c r="AS117" s="351">
        <f t="shared" si="175"/>
        <v>0</v>
      </c>
      <c r="AT117" s="351">
        <f t="shared" si="175"/>
        <v>0</v>
      </c>
      <c r="AU117" s="351">
        <f t="shared" si="175"/>
        <v>0</v>
      </c>
      <c r="AV117" s="351">
        <f t="shared" si="175"/>
        <v>0</v>
      </c>
      <c r="AW117" s="351">
        <f t="shared" si="175"/>
        <v>0</v>
      </c>
      <c r="AX117" s="351">
        <f t="shared" si="175"/>
        <v>0</v>
      </c>
      <c r="AY117" s="351">
        <f t="shared" si="175"/>
        <v>0</v>
      </c>
      <c r="AZ117" s="351">
        <f t="shared" si="175"/>
        <v>0</v>
      </c>
      <c r="BA117" s="351">
        <f t="shared" si="175"/>
        <v>0</v>
      </c>
      <c r="BB117" s="351">
        <f t="shared" si="176"/>
        <v>0</v>
      </c>
      <c r="BC117" s="351">
        <f t="shared" si="176"/>
        <v>0</v>
      </c>
      <c r="BD117" s="351">
        <f t="shared" si="176"/>
        <v>0</v>
      </c>
      <c r="BE117" s="351">
        <f t="shared" si="176"/>
        <v>0</v>
      </c>
      <c r="BF117" s="351">
        <f t="shared" si="176"/>
        <v>0</v>
      </c>
      <c r="BG117" s="351">
        <f t="shared" si="176"/>
        <v>0</v>
      </c>
      <c r="BH117" s="351">
        <f t="shared" si="176"/>
        <v>0</v>
      </c>
      <c r="BI117" s="351">
        <f t="shared" si="176"/>
        <v>0</v>
      </c>
      <c r="BJ117" s="351">
        <f t="shared" si="176"/>
        <v>0</v>
      </c>
      <c r="BK117" s="351">
        <f t="shared" si="176"/>
        <v>0</v>
      </c>
      <c r="BL117" s="351">
        <f t="shared" si="177"/>
        <v>0</v>
      </c>
      <c r="BM117" s="351">
        <f t="shared" si="177"/>
        <v>0</v>
      </c>
      <c r="BN117" s="351">
        <f t="shared" si="177"/>
        <v>0</v>
      </c>
      <c r="BO117" s="351">
        <f t="shared" si="177"/>
        <v>0</v>
      </c>
      <c r="BP117" s="351">
        <f t="shared" si="177"/>
        <v>0</v>
      </c>
      <c r="BQ117" s="351">
        <f t="shared" si="177"/>
        <v>0</v>
      </c>
      <c r="BR117" s="351">
        <f t="shared" si="177"/>
        <v>0</v>
      </c>
      <c r="BS117" s="351">
        <f t="shared" si="177"/>
        <v>0</v>
      </c>
      <c r="BT117" s="351">
        <f t="shared" si="177"/>
        <v>0</v>
      </c>
      <c r="BU117" s="351">
        <f t="shared" si="177"/>
        <v>0</v>
      </c>
      <c r="BV117" s="351">
        <f t="shared" si="177"/>
        <v>0</v>
      </c>
      <c r="BW117" s="351">
        <f t="shared" si="177"/>
        <v>0</v>
      </c>
    </row>
    <row r="118" spans="1:75" hidden="1" outlineLevel="1" x14ac:dyDescent="0.3">
      <c r="A118" s="298">
        <f t="shared" si="170"/>
        <v>81</v>
      </c>
      <c r="B118" s="350">
        <f t="shared" si="169"/>
        <v>623437.5</v>
      </c>
      <c r="C118" s="351"/>
      <c r="D118" s="351">
        <f t="shared" ref="D118:M127" si="178">IF(AND(D$36-$A118&gt;=0,D$36-$A118&lt;$C$34),$B118/$C$34,0)</f>
        <v>0</v>
      </c>
      <c r="E118" s="351">
        <f t="shared" si="178"/>
        <v>0</v>
      </c>
      <c r="F118" s="351">
        <f t="shared" si="178"/>
        <v>0</v>
      </c>
      <c r="G118" s="351">
        <f t="shared" si="178"/>
        <v>0</v>
      </c>
      <c r="H118" s="351">
        <f t="shared" si="178"/>
        <v>0</v>
      </c>
      <c r="I118" s="351">
        <f t="shared" si="178"/>
        <v>0</v>
      </c>
      <c r="J118" s="351">
        <f t="shared" si="178"/>
        <v>0</v>
      </c>
      <c r="K118" s="351">
        <f t="shared" si="178"/>
        <v>0</v>
      </c>
      <c r="L118" s="351">
        <f t="shared" si="178"/>
        <v>0</v>
      </c>
      <c r="M118" s="351">
        <f t="shared" si="178"/>
        <v>0</v>
      </c>
      <c r="N118" s="351">
        <f t="shared" ref="N118:W127" si="179">IF(AND(N$36-$A118&gt;=0,N$36-$A118&lt;$C$34),$B118/$C$34,0)</f>
        <v>0</v>
      </c>
      <c r="O118" s="351">
        <f t="shared" si="179"/>
        <v>0</v>
      </c>
      <c r="P118" s="351">
        <f t="shared" si="179"/>
        <v>0</v>
      </c>
      <c r="Q118" s="351">
        <f t="shared" si="179"/>
        <v>0</v>
      </c>
      <c r="R118" s="351">
        <f t="shared" si="179"/>
        <v>0</v>
      </c>
      <c r="S118" s="351">
        <f t="shared" si="179"/>
        <v>0</v>
      </c>
      <c r="T118" s="351">
        <f t="shared" si="179"/>
        <v>0</v>
      </c>
      <c r="U118" s="351">
        <f t="shared" si="179"/>
        <v>0</v>
      </c>
      <c r="V118" s="351">
        <f t="shared" si="179"/>
        <v>0</v>
      </c>
      <c r="W118" s="351">
        <f t="shared" si="179"/>
        <v>0</v>
      </c>
      <c r="X118" s="351">
        <f t="shared" ref="X118:AG127" si="180">IF(AND(X$36-$A118&gt;=0,X$36-$A118&lt;$C$34),$B118/$C$34,0)</f>
        <v>0</v>
      </c>
      <c r="Y118" s="351">
        <f t="shared" si="180"/>
        <v>0</v>
      </c>
      <c r="Z118" s="351">
        <f t="shared" si="180"/>
        <v>0</v>
      </c>
      <c r="AA118" s="351">
        <f t="shared" si="180"/>
        <v>0</v>
      </c>
      <c r="AB118" s="351">
        <f t="shared" si="180"/>
        <v>0</v>
      </c>
      <c r="AC118" s="351">
        <f t="shared" si="180"/>
        <v>0</v>
      </c>
      <c r="AD118" s="351">
        <f t="shared" si="180"/>
        <v>0</v>
      </c>
      <c r="AE118" s="351">
        <f t="shared" si="180"/>
        <v>0</v>
      </c>
      <c r="AF118" s="351">
        <f t="shared" si="180"/>
        <v>0</v>
      </c>
      <c r="AG118" s="351">
        <f t="shared" si="180"/>
        <v>0</v>
      </c>
      <c r="AH118" s="351">
        <f t="shared" ref="AH118:AQ127" si="181">IF(AND(AH$36-$A118&gt;=0,AH$36-$A118&lt;$C$34),$B118/$C$34,0)</f>
        <v>0</v>
      </c>
      <c r="AI118" s="351">
        <f t="shared" si="181"/>
        <v>0</v>
      </c>
      <c r="AJ118" s="351">
        <f t="shared" si="181"/>
        <v>0</v>
      </c>
      <c r="AK118" s="351">
        <f t="shared" si="181"/>
        <v>0</v>
      </c>
      <c r="AL118" s="351">
        <f t="shared" si="181"/>
        <v>0</v>
      </c>
      <c r="AM118" s="351">
        <f t="shared" si="181"/>
        <v>0</v>
      </c>
      <c r="AN118" s="351">
        <f t="shared" si="181"/>
        <v>0</v>
      </c>
      <c r="AO118" s="351">
        <f t="shared" si="181"/>
        <v>0</v>
      </c>
      <c r="AP118" s="351">
        <f t="shared" si="181"/>
        <v>0</v>
      </c>
      <c r="AQ118" s="351">
        <f t="shared" si="181"/>
        <v>0</v>
      </c>
      <c r="AR118" s="351">
        <f t="shared" ref="AR118:BA127" si="182">IF(AND(AR$36-$A118&gt;=0,AR$36-$A118&lt;$C$34),$B118/$C$34,0)</f>
        <v>0</v>
      </c>
      <c r="AS118" s="351">
        <f t="shared" si="182"/>
        <v>0</v>
      </c>
      <c r="AT118" s="351">
        <f t="shared" si="182"/>
        <v>0</v>
      </c>
      <c r="AU118" s="351">
        <f t="shared" si="182"/>
        <v>0</v>
      </c>
      <c r="AV118" s="351">
        <f t="shared" si="182"/>
        <v>0</v>
      </c>
      <c r="AW118" s="351">
        <f t="shared" si="182"/>
        <v>0</v>
      </c>
      <c r="AX118" s="351">
        <f t="shared" si="182"/>
        <v>0</v>
      </c>
      <c r="AY118" s="351">
        <f t="shared" si="182"/>
        <v>0</v>
      </c>
      <c r="AZ118" s="351">
        <f t="shared" si="182"/>
        <v>0</v>
      </c>
      <c r="BA118" s="351">
        <f t="shared" si="182"/>
        <v>0</v>
      </c>
      <c r="BB118" s="351">
        <f t="shared" ref="BB118:BK127" si="183">IF(AND(BB$36-$A118&gt;=0,BB$36-$A118&lt;$C$34),$B118/$C$34,0)</f>
        <v>0</v>
      </c>
      <c r="BC118" s="351">
        <f t="shared" si="183"/>
        <v>0</v>
      </c>
      <c r="BD118" s="351">
        <f t="shared" si="183"/>
        <v>0</v>
      </c>
      <c r="BE118" s="351">
        <f t="shared" si="183"/>
        <v>0</v>
      </c>
      <c r="BF118" s="351">
        <f t="shared" si="183"/>
        <v>0</v>
      </c>
      <c r="BG118" s="351">
        <f t="shared" si="183"/>
        <v>0</v>
      </c>
      <c r="BH118" s="351">
        <f t="shared" si="183"/>
        <v>0</v>
      </c>
      <c r="BI118" s="351">
        <f t="shared" si="183"/>
        <v>0</v>
      </c>
      <c r="BJ118" s="351">
        <f t="shared" si="183"/>
        <v>0</v>
      </c>
      <c r="BK118" s="351">
        <f t="shared" si="183"/>
        <v>0</v>
      </c>
      <c r="BL118" s="351">
        <f t="shared" ref="BL118:BW127" si="184">IF(AND(BL$36-$A118&gt;=0,BL$36-$A118&lt;$C$34),$B118/$C$34,0)</f>
        <v>0</v>
      </c>
      <c r="BM118" s="351">
        <f t="shared" si="184"/>
        <v>0</v>
      </c>
      <c r="BN118" s="351">
        <f t="shared" si="184"/>
        <v>0</v>
      </c>
      <c r="BO118" s="351">
        <f t="shared" si="184"/>
        <v>0</v>
      </c>
      <c r="BP118" s="351">
        <f t="shared" si="184"/>
        <v>0</v>
      </c>
      <c r="BQ118" s="351">
        <f t="shared" si="184"/>
        <v>0</v>
      </c>
      <c r="BR118" s="351">
        <f t="shared" si="184"/>
        <v>0</v>
      </c>
      <c r="BS118" s="351">
        <f t="shared" si="184"/>
        <v>0</v>
      </c>
      <c r="BT118" s="351">
        <f t="shared" si="184"/>
        <v>0</v>
      </c>
      <c r="BU118" s="351">
        <f t="shared" si="184"/>
        <v>0</v>
      </c>
      <c r="BV118" s="351">
        <f t="shared" si="184"/>
        <v>0</v>
      </c>
      <c r="BW118" s="351">
        <f t="shared" si="184"/>
        <v>0</v>
      </c>
    </row>
    <row r="119" spans="1:75" hidden="1" outlineLevel="1" x14ac:dyDescent="0.3">
      <c r="A119" s="298">
        <f t="shared" si="170"/>
        <v>82</v>
      </c>
      <c r="B119" s="350">
        <f t="shared" si="169"/>
        <v>623437.5</v>
      </c>
      <c r="C119" s="351"/>
      <c r="D119" s="351">
        <f t="shared" si="178"/>
        <v>0</v>
      </c>
      <c r="E119" s="351">
        <f t="shared" si="178"/>
        <v>0</v>
      </c>
      <c r="F119" s="351">
        <f t="shared" si="178"/>
        <v>0</v>
      </c>
      <c r="G119" s="351">
        <f t="shared" si="178"/>
        <v>0</v>
      </c>
      <c r="H119" s="351">
        <f t="shared" si="178"/>
        <v>0</v>
      </c>
      <c r="I119" s="351">
        <f t="shared" si="178"/>
        <v>0</v>
      </c>
      <c r="J119" s="351">
        <f t="shared" si="178"/>
        <v>0</v>
      </c>
      <c r="K119" s="351">
        <f t="shared" si="178"/>
        <v>0</v>
      </c>
      <c r="L119" s="351">
        <f t="shared" si="178"/>
        <v>0</v>
      </c>
      <c r="M119" s="351">
        <f t="shared" si="178"/>
        <v>0</v>
      </c>
      <c r="N119" s="351">
        <f t="shared" si="179"/>
        <v>0</v>
      </c>
      <c r="O119" s="351">
        <f t="shared" si="179"/>
        <v>0</v>
      </c>
      <c r="P119" s="351">
        <f t="shared" si="179"/>
        <v>0</v>
      </c>
      <c r="Q119" s="351">
        <f t="shared" si="179"/>
        <v>0</v>
      </c>
      <c r="R119" s="351">
        <f t="shared" si="179"/>
        <v>0</v>
      </c>
      <c r="S119" s="351">
        <f t="shared" si="179"/>
        <v>0</v>
      </c>
      <c r="T119" s="351">
        <f t="shared" si="179"/>
        <v>0</v>
      </c>
      <c r="U119" s="351">
        <f t="shared" si="179"/>
        <v>0</v>
      </c>
      <c r="V119" s="351">
        <f t="shared" si="179"/>
        <v>0</v>
      </c>
      <c r="W119" s="351">
        <f t="shared" si="179"/>
        <v>0</v>
      </c>
      <c r="X119" s="351">
        <f t="shared" si="180"/>
        <v>0</v>
      </c>
      <c r="Y119" s="351">
        <f t="shared" si="180"/>
        <v>0</v>
      </c>
      <c r="Z119" s="351">
        <f t="shared" si="180"/>
        <v>0</v>
      </c>
      <c r="AA119" s="351">
        <f t="shared" si="180"/>
        <v>0</v>
      </c>
      <c r="AB119" s="351">
        <f t="shared" si="180"/>
        <v>0</v>
      </c>
      <c r="AC119" s="351">
        <f t="shared" si="180"/>
        <v>0</v>
      </c>
      <c r="AD119" s="351">
        <f t="shared" si="180"/>
        <v>0</v>
      </c>
      <c r="AE119" s="351">
        <f t="shared" si="180"/>
        <v>0</v>
      </c>
      <c r="AF119" s="351">
        <f t="shared" si="180"/>
        <v>0</v>
      </c>
      <c r="AG119" s="351">
        <f t="shared" si="180"/>
        <v>0</v>
      </c>
      <c r="AH119" s="351">
        <f t="shared" si="181"/>
        <v>0</v>
      </c>
      <c r="AI119" s="351">
        <f t="shared" si="181"/>
        <v>0</v>
      </c>
      <c r="AJ119" s="351">
        <f t="shared" si="181"/>
        <v>0</v>
      </c>
      <c r="AK119" s="351">
        <f t="shared" si="181"/>
        <v>0</v>
      </c>
      <c r="AL119" s="351">
        <f t="shared" si="181"/>
        <v>0</v>
      </c>
      <c r="AM119" s="351">
        <f t="shared" si="181"/>
        <v>0</v>
      </c>
      <c r="AN119" s="351">
        <f t="shared" si="181"/>
        <v>0</v>
      </c>
      <c r="AO119" s="351">
        <f t="shared" si="181"/>
        <v>0</v>
      </c>
      <c r="AP119" s="351">
        <f t="shared" si="181"/>
        <v>0</v>
      </c>
      <c r="AQ119" s="351">
        <f t="shared" si="181"/>
        <v>0</v>
      </c>
      <c r="AR119" s="351">
        <f t="shared" si="182"/>
        <v>0</v>
      </c>
      <c r="AS119" s="351">
        <f t="shared" si="182"/>
        <v>0</v>
      </c>
      <c r="AT119" s="351">
        <f t="shared" si="182"/>
        <v>0</v>
      </c>
      <c r="AU119" s="351">
        <f t="shared" si="182"/>
        <v>0</v>
      </c>
      <c r="AV119" s="351">
        <f t="shared" si="182"/>
        <v>0</v>
      </c>
      <c r="AW119" s="351">
        <f t="shared" si="182"/>
        <v>0</v>
      </c>
      <c r="AX119" s="351">
        <f t="shared" si="182"/>
        <v>0</v>
      </c>
      <c r="AY119" s="351">
        <f t="shared" si="182"/>
        <v>0</v>
      </c>
      <c r="AZ119" s="351">
        <f t="shared" si="182"/>
        <v>0</v>
      </c>
      <c r="BA119" s="351">
        <f t="shared" si="182"/>
        <v>0</v>
      </c>
      <c r="BB119" s="351">
        <f t="shared" si="183"/>
        <v>0</v>
      </c>
      <c r="BC119" s="351">
        <f t="shared" si="183"/>
        <v>0</v>
      </c>
      <c r="BD119" s="351">
        <f t="shared" si="183"/>
        <v>0</v>
      </c>
      <c r="BE119" s="351">
        <f t="shared" si="183"/>
        <v>0</v>
      </c>
      <c r="BF119" s="351">
        <f t="shared" si="183"/>
        <v>0</v>
      </c>
      <c r="BG119" s="351">
        <f t="shared" si="183"/>
        <v>0</v>
      </c>
      <c r="BH119" s="351">
        <f t="shared" si="183"/>
        <v>0</v>
      </c>
      <c r="BI119" s="351">
        <f t="shared" si="183"/>
        <v>0</v>
      </c>
      <c r="BJ119" s="351">
        <f t="shared" si="183"/>
        <v>0</v>
      </c>
      <c r="BK119" s="351">
        <f t="shared" si="183"/>
        <v>0</v>
      </c>
      <c r="BL119" s="351">
        <f t="shared" si="184"/>
        <v>0</v>
      </c>
      <c r="BM119" s="351">
        <f t="shared" si="184"/>
        <v>0</v>
      </c>
      <c r="BN119" s="351">
        <f t="shared" si="184"/>
        <v>0</v>
      </c>
      <c r="BO119" s="351">
        <f t="shared" si="184"/>
        <v>0</v>
      </c>
      <c r="BP119" s="351">
        <f t="shared" si="184"/>
        <v>0</v>
      </c>
      <c r="BQ119" s="351">
        <f t="shared" si="184"/>
        <v>0</v>
      </c>
      <c r="BR119" s="351">
        <f t="shared" si="184"/>
        <v>0</v>
      </c>
      <c r="BS119" s="351">
        <f t="shared" si="184"/>
        <v>0</v>
      </c>
      <c r="BT119" s="351">
        <f t="shared" si="184"/>
        <v>0</v>
      </c>
      <c r="BU119" s="351">
        <f t="shared" si="184"/>
        <v>0</v>
      </c>
      <c r="BV119" s="351">
        <f t="shared" si="184"/>
        <v>0</v>
      </c>
      <c r="BW119" s="351">
        <f t="shared" si="184"/>
        <v>0</v>
      </c>
    </row>
    <row r="120" spans="1:75" hidden="1" outlineLevel="1" x14ac:dyDescent="0.3">
      <c r="A120" s="298">
        <f t="shared" si="170"/>
        <v>83</v>
      </c>
      <c r="B120" s="350">
        <f t="shared" si="169"/>
        <v>623437.5</v>
      </c>
      <c r="C120" s="351"/>
      <c r="D120" s="351">
        <f t="shared" si="178"/>
        <v>0</v>
      </c>
      <c r="E120" s="351">
        <f t="shared" si="178"/>
        <v>0</v>
      </c>
      <c r="F120" s="351">
        <f t="shared" si="178"/>
        <v>0</v>
      </c>
      <c r="G120" s="351">
        <f t="shared" si="178"/>
        <v>0</v>
      </c>
      <c r="H120" s="351">
        <f t="shared" si="178"/>
        <v>0</v>
      </c>
      <c r="I120" s="351">
        <f t="shared" si="178"/>
        <v>0</v>
      </c>
      <c r="J120" s="351">
        <f t="shared" si="178"/>
        <v>0</v>
      </c>
      <c r="K120" s="351">
        <f t="shared" si="178"/>
        <v>0</v>
      </c>
      <c r="L120" s="351">
        <f t="shared" si="178"/>
        <v>0</v>
      </c>
      <c r="M120" s="351">
        <f t="shared" si="178"/>
        <v>0</v>
      </c>
      <c r="N120" s="351">
        <f t="shared" si="179"/>
        <v>0</v>
      </c>
      <c r="O120" s="351">
        <f t="shared" si="179"/>
        <v>0</v>
      </c>
      <c r="P120" s="351">
        <f t="shared" si="179"/>
        <v>0</v>
      </c>
      <c r="Q120" s="351">
        <f t="shared" si="179"/>
        <v>0</v>
      </c>
      <c r="R120" s="351">
        <f t="shared" si="179"/>
        <v>0</v>
      </c>
      <c r="S120" s="351">
        <f t="shared" si="179"/>
        <v>0</v>
      </c>
      <c r="T120" s="351">
        <f t="shared" si="179"/>
        <v>0</v>
      </c>
      <c r="U120" s="351">
        <f t="shared" si="179"/>
        <v>0</v>
      </c>
      <c r="V120" s="351">
        <f t="shared" si="179"/>
        <v>0</v>
      </c>
      <c r="W120" s="351">
        <f t="shared" si="179"/>
        <v>0</v>
      </c>
      <c r="X120" s="351">
        <f t="shared" si="180"/>
        <v>0</v>
      </c>
      <c r="Y120" s="351">
        <f t="shared" si="180"/>
        <v>0</v>
      </c>
      <c r="Z120" s="351">
        <f t="shared" si="180"/>
        <v>0</v>
      </c>
      <c r="AA120" s="351">
        <f t="shared" si="180"/>
        <v>0</v>
      </c>
      <c r="AB120" s="351">
        <f t="shared" si="180"/>
        <v>0</v>
      </c>
      <c r="AC120" s="351">
        <f t="shared" si="180"/>
        <v>0</v>
      </c>
      <c r="AD120" s="351">
        <f t="shared" si="180"/>
        <v>0</v>
      </c>
      <c r="AE120" s="351">
        <f t="shared" si="180"/>
        <v>0</v>
      </c>
      <c r="AF120" s="351">
        <f t="shared" si="180"/>
        <v>0</v>
      </c>
      <c r="AG120" s="351">
        <f t="shared" si="180"/>
        <v>0</v>
      </c>
      <c r="AH120" s="351">
        <f t="shared" si="181"/>
        <v>0</v>
      </c>
      <c r="AI120" s="351">
        <f t="shared" si="181"/>
        <v>0</v>
      </c>
      <c r="AJ120" s="351">
        <f t="shared" si="181"/>
        <v>0</v>
      </c>
      <c r="AK120" s="351">
        <f t="shared" si="181"/>
        <v>0</v>
      </c>
      <c r="AL120" s="351">
        <f t="shared" si="181"/>
        <v>0</v>
      </c>
      <c r="AM120" s="351">
        <f t="shared" si="181"/>
        <v>0</v>
      </c>
      <c r="AN120" s="351">
        <f t="shared" si="181"/>
        <v>0</v>
      </c>
      <c r="AO120" s="351">
        <f t="shared" si="181"/>
        <v>0</v>
      </c>
      <c r="AP120" s="351">
        <f t="shared" si="181"/>
        <v>0</v>
      </c>
      <c r="AQ120" s="351">
        <f t="shared" si="181"/>
        <v>0</v>
      </c>
      <c r="AR120" s="351">
        <f t="shared" si="182"/>
        <v>0</v>
      </c>
      <c r="AS120" s="351">
        <f t="shared" si="182"/>
        <v>0</v>
      </c>
      <c r="AT120" s="351">
        <f t="shared" si="182"/>
        <v>0</v>
      </c>
      <c r="AU120" s="351">
        <f t="shared" si="182"/>
        <v>0</v>
      </c>
      <c r="AV120" s="351">
        <f t="shared" si="182"/>
        <v>0</v>
      </c>
      <c r="AW120" s="351">
        <f t="shared" si="182"/>
        <v>0</v>
      </c>
      <c r="AX120" s="351">
        <f t="shared" si="182"/>
        <v>0</v>
      </c>
      <c r="AY120" s="351">
        <f t="shared" si="182"/>
        <v>0</v>
      </c>
      <c r="AZ120" s="351">
        <f t="shared" si="182"/>
        <v>0</v>
      </c>
      <c r="BA120" s="351">
        <f t="shared" si="182"/>
        <v>0</v>
      </c>
      <c r="BB120" s="351">
        <f t="shared" si="183"/>
        <v>0</v>
      </c>
      <c r="BC120" s="351">
        <f t="shared" si="183"/>
        <v>0</v>
      </c>
      <c r="BD120" s="351">
        <f t="shared" si="183"/>
        <v>0</v>
      </c>
      <c r="BE120" s="351">
        <f t="shared" si="183"/>
        <v>0</v>
      </c>
      <c r="BF120" s="351">
        <f t="shared" si="183"/>
        <v>0</v>
      </c>
      <c r="BG120" s="351">
        <f t="shared" si="183"/>
        <v>0</v>
      </c>
      <c r="BH120" s="351">
        <f t="shared" si="183"/>
        <v>0</v>
      </c>
      <c r="BI120" s="351">
        <f t="shared" si="183"/>
        <v>0</v>
      </c>
      <c r="BJ120" s="351">
        <f t="shared" si="183"/>
        <v>0</v>
      </c>
      <c r="BK120" s="351">
        <f t="shared" si="183"/>
        <v>0</v>
      </c>
      <c r="BL120" s="351">
        <f t="shared" si="184"/>
        <v>0</v>
      </c>
      <c r="BM120" s="351">
        <f t="shared" si="184"/>
        <v>0</v>
      </c>
      <c r="BN120" s="351">
        <f t="shared" si="184"/>
        <v>0</v>
      </c>
      <c r="BO120" s="351">
        <f t="shared" si="184"/>
        <v>0</v>
      </c>
      <c r="BP120" s="351">
        <f t="shared" si="184"/>
        <v>0</v>
      </c>
      <c r="BQ120" s="351">
        <f t="shared" si="184"/>
        <v>0</v>
      </c>
      <c r="BR120" s="351">
        <f t="shared" si="184"/>
        <v>0</v>
      </c>
      <c r="BS120" s="351">
        <f t="shared" si="184"/>
        <v>0</v>
      </c>
      <c r="BT120" s="351">
        <f t="shared" si="184"/>
        <v>0</v>
      </c>
      <c r="BU120" s="351">
        <f t="shared" si="184"/>
        <v>0</v>
      </c>
      <c r="BV120" s="351">
        <f t="shared" si="184"/>
        <v>0</v>
      </c>
      <c r="BW120" s="351">
        <f t="shared" si="184"/>
        <v>0</v>
      </c>
    </row>
    <row r="121" spans="1:75" hidden="1" outlineLevel="1" x14ac:dyDescent="0.3">
      <c r="A121" s="298">
        <f t="shared" si="170"/>
        <v>84</v>
      </c>
      <c r="B121" s="350">
        <f t="shared" si="169"/>
        <v>623437.5</v>
      </c>
      <c r="C121" s="351"/>
      <c r="D121" s="351">
        <f t="shared" si="178"/>
        <v>0</v>
      </c>
      <c r="E121" s="351">
        <f t="shared" si="178"/>
        <v>0</v>
      </c>
      <c r="F121" s="351">
        <f t="shared" si="178"/>
        <v>0</v>
      </c>
      <c r="G121" s="351">
        <f t="shared" si="178"/>
        <v>0</v>
      </c>
      <c r="H121" s="351">
        <f t="shared" si="178"/>
        <v>0</v>
      </c>
      <c r="I121" s="351">
        <f t="shared" si="178"/>
        <v>0</v>
      </c>
      <c r="J121" s="351">
        <f t="shared" si="178"/>
        <v>0</v>
      </c>
      <c r="K121" s="351">
        <f t="shared" si="178"/>
        <v>0</v>
      </c>
      <c r="L121" s="351">
        <f t="shared" si="178"/>
        <v>0</v>
      </c>
      <c r="M121" s="351">
        <f t="shared" si="178"/>
        <v>0</v>
      </c>
      <c r="N121" s="351">
        <f t="shared" si="179"/>
        <v>0</v>
      </c>
      <c r="O121" s="351">
        <f t="shared" si="179"/>
        <v>0</v>
      </c>
      <c r="P121" s="351">
        <f t="shared" si="179"/>
        <v>0</v>
      </c>
      <c r="Q121" s="351">
        <f t="shared" si="179"/>
        <v>0</v>
      </c>
      <c r="R121" s="351">
        <f t="shared" si="179"/>
        <v>0</v>
      </c>
      <c r="S121" s="351">
        <f t="shared" si="179"/>
        <v>0</v>
      </c>
      <c r="T121" s="351">
        <f t="shared" si="179"/>
        <v>0</v>
      </c>
      <c r="U121" s="351">
        <f t="shared" si="179"/>
        <v>0</v>
      </c>
      <c r="V121" s="351">
        <f t="shared" si="179"/>
        <v>0</v>
      </c>
      <c r="W121" s="351">
        <f t="shared" si="179"/>
        <v>0</v>
      </c>
      <c r="X121" s="351">
        <f t="shared" si="180"/>
        <v>0</v>
      </c>
      <c r="Y121" s="351">
        <f t="shared" si="180"/>
        <v>0</v>
      </c>
      <c r="Z121" s="351">
        <f t="shared" si="180"/>
        <v>0</v>
      </c>
      <c r="AA121" s="351">
        <f t="shared" si="180"/>
        <v>0</v>
      </c>
      <c r="AB121" s="351">
        <f t="shared" si="180"/>
        <v>0</v>
      </c>
      <c r="AC121" s="351">
        <f t="shared" si="180"/>
        <v>0</v>
      </c>
      <c r="AD121" s="351">
        <f t="shared" si="180"/>
        <v>0</v>
      </c>
      <c r="AE121" s="351">
        <f t="shared" si="180"/>
        <v>0</v>
      </c>
      <c r="AF121" s="351">
        <f t="shared" si="180"/>
        <v>0</v>
      </c>
      <c r="AG121" s="351">
        <f t="shared" si="180"/>
        <v>0</v>
      </c>
      <c r="AH121" s="351">
        <f t="shared" si="181"/>
        <v>0</v>
      </c>
      <c r="AI121" s="351">
        <f t="shared" si="181"/>
        <v>0</v>
      </c>
      <c r="AJ121" s="351">
        <f t="shared" si="181"/>
        <v>0</v>
      </c>
      <c r="AK121" s="351">
        <f t="shared" si="181"/>
        <v>0</v>
      </c>
      <c r="AL121" s="351">
        <f t="shared" si="181"/>
        <v>0</v>
      </c>
      <c r="AM121" s="351">
        <f t="shared" si="181"/>
        <v>0</v>
      </c>
      <c r="AN121" s="351">
        <f t="shared" si="181"/>
        <v>0</v>
      </c>
      <c r="AO121" s="351">
        <f t="shared" si="181"/>
        <v>0</v>
      </c>
      <c r="AP121" s="351">
        <f t="shared" si="181"/>
        <v>0</v>
      </c>
      <c r="AQ121" s="351">
        <f t="shared" si="181"/>
        <v>0</v>
      </c>
      <c r="AR121" s="351">
        <f t="shared" si="182"/>
        <v>0</v>
      </c>
      <c r="AS121" s="351">
        <f t="shared" si="182"/>
        <v>0</v>
      </c>
      <c r="AT121" s="351">
        <f t="shared" si="182"/>
        <v>0</v>
      </c>
      <c r="AU121" s="351">
        <f t="shared" si="182"/>
        <v>0</v>
      </c>
      <c r="AV121" s="351">
        <f t="shared" si="182"/>
        <v>0</v>
      </c>
      <c r="AW121" s="351">
        <f t="shared" si="182"/>
        <v>0</v>
      </c>
      <c r="AX121" s="351">
        <f t="shared" si="182"/>
        <v>0</v>
      </c>
      <c r="AY121" s="351">
        <f t="shared" si="182"/>
        <v>0</v>
      </c>
      <c r="AZ121" s="351">
        <f t="shared" si="182"/>
        <v>0</v>
      </c>
      <c r="BA121" s="351">
        <f t="shared" si="182"/>
        <v>0</v>
      </c>
      <c r="BB121" s="351">
        <f t="shared" si="183"/>
        <v>0</v>
      </c>
      <c r="BC121" s="351">
        <f t="shared" si="183"/>
        <v>0</v>
      </c>
      <c r="BD121" s="351">
        <f t="shared" si="183"/>
        <v>0</v>
      </c>
      <c r="BE121" s="351">
        <f t="shared" si="183"/>
        <v>0</v>
      </c>
      <c r="BF121" s="351">
        <f t="shared" si="183"/>
        <v>0</v>
      </c>
      <c r="BG121" s="351">
        <f t="shared" si="183"/>
        <v>0</v>
      </c>
      <c r="BH121" s="351">
        <f t="shared" si="183"/>
        <v>0</v>
      </c>
      <c r="BI121" s="351">
        <f t="shared" si="183"/>
        <v>0</v>
      </c>
      <c r="BJ121" s="351">
        <f t="shared" si="183"/>
        <v>0</v>
      </c>
      <c r="BK121" s="351">
        <f t="shared" si="183"/>
        <v>0</v>
      </c>
      <c r="BL121" s="351">
        <f t="shared" si="184"/>
        <v>0</v>
      </c>
      <c r="BM121" s="351">
        <f t="shared" si="184"/>
        <v>0</v>
      </c>
      <c r="BN121" s="351">
        <f t="shared" si="184"/>
        <v>0</v>
      </c>
      <c r="BO121" s="351">
        <f t="shared" si="184"/>
        <v>0</v>
      </c>
      <c r="BP121" s="351">
        <f t="shared" si="184"/>
        <v>0</v>
      </c>
      <c r="BQ121" s="351">
        <f t="shared" si="184"/>
        <v>0</v>
      </c>
      <c r="BR121" s="351">
        <f t="shared" si="184"/>
        <v>0</v>
      </c>
      <c r="BS121" s="351">
        <f t="shared" si="184"/>
        <v>0</v>
      </c>
      <c r="BT121" s="351">
        <f t="shared" si="184"/>
        <v>0</v>
      </c>
      <c r="BU121" s="351">
        <f t="shared" si="184"/>
        <v>0</v>
      </c>
      <c r="BV121" s="351">
        <f t="shared" si="184"/>
        <v>0</v>
      </c>
      <c r="BW121" s="351">
        <f t="shared" si="184"/>
        <v>0</v>
      </c>
    </row>
    <row r="122" spans="1:75" hidden="1" outlineLevel="1" x14ac:dyDescent="0.3">
      <c r="A122" s="298">
        <f t="shared" si="170"/>
        <v>85</v>
      </c>
      <c r="B122" s="350">
        <f t="shared" si="169"/>
        <v>623437.5</v>
      </c>
      <c r="C122" s="351"/>
      <c r="D122" s="351">
        <f t="shared" si="178"/>
        <v>0</v>
      </c>
      <c r="E122" s="351">
        <f t="shared" si="178"/>
        <v>0</v>
      </c>
      <c r="F122" s="351">
        <f t="shared" si="178"/>
        <v>0</v>
      </c>
      <c r="G122" s="351">
        <f t="shared" si="178"/>
        <v>0</v>
      </c>
      <c r="H122" s="351">
        <f t="shared" si="178"/>
        <v>0</v>
      </c>
      <c r="I122" s="351">
        <f t="shared" si="178"/>
        <v>0</v>
      </c>
      <c r="J122" s="351">
        <f t="shared" si="178"/>
        <v>0</v>
      </c>
      <c r="K122" s="351">
        <f t="shared" si="178"/>
        <v>0</v>
      </c>
      <c r="L122" s="351">
        <f t="shared" si="178"/>
        <v>0</v>
      </c>
      <c r="M122" s="351">
        <f t="shared" si="178"/>
        <v>0</v>
      </c>
      <c r="N122" s="351">
        <f t="shared" si="179"/>
        <v>0</v>
      </c>
      <c r="O122" s="351">
        <f t="shared" si="179"/>
        <v>0</v>
      </c>
      <c r="P122" s="351">
        <f t="shared" si="179"/>
        <v>0</v>
      </c>
      <c r="Q122" s="351">
        <f t="shared" si="179"/>
        <v>0</v>
      </c>
      <c r="R122" s="351">
        <f t="shared" si="179"/>
        <v>0</v>
      </c>
      <c r="S122" s="351">
        <f t="shared" si="179"/>
        <v>0</v>
      </c>
      <c r="T122" s="351">
        <f t="shared" si="179"/>
        <v>0</v>
      </c>
      <c r="U122" s="351">
        <f t="shared" si="179"/>
        <v>0</v>
      </c>
      <c r="V122" s="351">
        <f t="shared" si="179"/>
        <v>0</v>
      </c>
      <c r="W122" s="351">
        <f t="shared" si="179"/>
        <v>0</v>
      </c>
      <c r="X122" s="351">
        <f t="shared" si="180"/>
        <v>0</v>
      </c>
      <c r="Y122" s="351">
        <f t="shared" si="180"/>
        <v>0</v>
      </c>
      <c r="Z122" s="351">
        <f t="shared" si="180"/>
        <v>0</v>
      </c>
      <c r="AA122" s="351">
        <f t="shared" si="180"/>
        <v>0</v>
      </c>
      <c r="AB122" s="351">
        <f t="shared" si="180"/>
        <v>0</v>
      </c>
      <c r="AC122" s="351">
        <f t="shared" si="180"/>
        <v>0</v>
      </c>
      <c r="AD122" s="351">
        <f t="shared" si="180"/>
        <v>0</v>
      </c>
      <c r="AE122" s="351">
        <f t="shared" si="180"/>
        <v>0</v>
      </c>
      <c r="AF122" s="351">
        <f t="shared" si="180"/>
        <v>0</v>
      </c>
      <c r="AG122" s="351">
        <f t="shared" si="180"/>
        <v>0</v>
      </c>
      <c r="AH122" s="351">
        <f t="shared" si="181"/>
        <v>0</v>
      </c>
      <c r="AI122" s="351">
        <f t="shared" si="181"/>
        <v>0</v>
      </c>
      <c r="AJ122" s="351">
        <f t="shared" si="181"/>
        <v>0</v>
      </c>
      <c r="AK122" s="351">
        <f t="shared" si="181"/>
        <v>0</v>
      </c>
      <c r="AL122" s="351">
        <f t="shared" si="181"/>
        <v>0</v>
      </c>
      <c r="AM122" s="351">
        <f t="shared" si="181"/>
        <v>0</v>
      </c>
      <c r="AN122" s="351">
        <f t="shared" si="181"/>
        <v>0</v>
      </c>
      <c r="AO122" s="351">
        <f t="shared" si="181"/>
        <v>0</v>
      </c>
      <c r="AP122" s="351">
        <f t="shared" si="181"/>
        <v>0</v>
      </c>
      <c r="AQ122" s="351">
        <f t="shared" si="181"/>
        <v>0</v>
      </c>
      <c r="AR122" s="351">
        <f t="shared" si="182"/>
        <v>0</v>
      </c>
      <c r="AS122" s="351">
        <f t="shared" si="182"/>
        <v>0</v>
      </c>
      <c r="AT122" s="351">
        <f t="shared" si="182"/>
        <v>0</v>
      </c>
      <c r="AU122" s="351">
        <f t="shared" si="182"/>
        <v>0</v>
      </c>
      <c r="AV122" s="351">
        <f t="shared" si="182"/>
        <v>0</v>
      </c>
      <c r="AW122" s="351">
        <f t="shared" si="182"/>
        <v>0</v>
      </c>
      <c r="AX122" s="351">
        <f t="shared" si="182"/>
        <v>0</v>
      </c>
      <c r="AY122" s="351">
        <f t="shared" si="182"/>
        <v>0</v>
      </c>
      <c r="AZ122" s="351">
        <f t="shared" si="182"/>
        <v>0</v>
      </c>
      <c r="BA122" s="351">
        <f t="shared" si="182"/>
        <v>0</v>
      </c>
      <c r="BB122" s="351">
        <f t="shared" si="183"/>
        <v>0</v>
      </c>
      <c r="BC122" s="351">
        <f t="shared" si="183"/>
        <v>0</v>
      </c>
      <c r="BD122" s="351">
        <f t="shared" si="183"/>
        <v>0</v>
      </c>
      <c r="BE122" s="351">
        <f t="shared" si="183"/>
        <v>0</v>
      </c>
      <c r="BF122" s="351">
        <f t="shared" si="183"/>
        <v>0</v>
      </c>
      <c r="BG122" s="351">
        <f t="shared" si="183"/>
        <v>0</v>
      </c>
      <c r="BH122" s="351">
        <f t="shared" si="183"/>
        <v>0</v>
      </c>
      <c r="BI122" s="351">
        <f t="shared" si="183"/>
        <v>0</v>
      </c>
      <c r="BJ122" s="351">
        <f t="shared" si="183"/>
        <v>0</v>
      </c>
      <c r="BK122" s="351">
        <f t="shared" si="183"/>
        <v>0</v>
      </c>
      <c r="BL122" s="351">
        <f t="shared" si="184"/>
        <v>0</v>
      </c>
      <c r="BM122" s="351">
        <f t="shared" si="184"/>
        <v>0</v>
      </c>
      <c r="BN122" s="351">
        <f t="shared" si="184"/>
        <v>0</v>
      </c>
      <c r="BO122" s="351">
        <f t="shared" si="184"/>
        <v>0</v>
      </c>
      <c r="BP122" s="351">
        <f t="shared" si="184"/>
        <v>0</v>
      </c>
      <c r="BQ122" s="351">
        <f t="shared" si="184"/>
        <v>0</v>
      </c>
      <c r="BR122" s="351">
        <f t="shared" si="184"/>
        <v>0</v>
      </c>
      <c r="BS122" s="351">
        <f t="shared" si="184"/>
        <v>0</v>
      </c>
      <c r="BT122" s="351">
        <f t="shared" si="184"/>
        <v>0</v>
      </c>
      <c r="BU122" s="351">
        <f t="shared" si="184"/>
        <v>0</v>
      </c>
      <c r="BV122" s="351">
        <f t="shared" si="184"/>
        <v>0</v>
      </c>
      <c r="BW122" s="351">
        <f t="shared" si="184"/>
        <v>0</v>
      </c>
    </row>
    <row r="123" spans="1:75" hidden="1" outlineLevel="1" x14ac:dyDescent="0.3">
      <c r="A123" s="298">
        <f t="shared" si="170"/>
        <v>86</v>
      </c>
      <c r="B123" s="350">
        <f t="shared" si="169"/>
        <v>623437.5</v>
      </c>
      <c r="C123" s="351"/>
      <c r="D123" s="351">
        <f t="shared" si="178"/>
        <v>0</v>
      </c>
      <c r="E123" s="351">
        <f t="shared" si="178"/>
        <v>0</v>
      </c>
      <c r="F123" s="351">
        <f t="shared" si="178"/>
        <v>0</v>
      </c>
      <c r="G123" s="351">
        <f t="shared" si="178"/>
        <v>0</v>
      </c>
      <c r="H123" s="351">
        <f t="shared" si="178"/>
        <v>0</v>
      </c>
      <c r="I123" s="351">
        <f t="shared" si="178"/>
        <v>0</v>
      </c>
      <c r="J123" s="351">
        <f t="shared" si="178"/>
        <v>0</v>
      </c>
      <c r="K123" s="351">
        <f t="shared" si="178"/>
        <v>0</v>
      </c>
      <c r="L123" s="351">
        <f t="shared" si="178"/>
        <v>0</v>
      </c>
      <c r="M123" s="351">
        <f t="shared" si="178"/>
        <v>0</v>
      </c>
      <c r="N123" s="351">
        <f t="shared" si="179"/>
        <v>0</v>
      </c>
      <c r="O123" s="351">
        <f t="shared" si="179"/>
        <v>0</v>
      </c>
      <c r="P123" s="351">
        <f t="shared" si="179"/>
        <v>0</v>
      </c>
      <c r="Q123" s="351">
        <f t="shared" si="179"/>
        <v>0</v>
      </c>
      <c r="R123" s="351">
        <f t="shared" si="179"/>
        <v>0</v>
      </c>
      <c r="S123" s="351">
        <f t="shared" si="179"/>
        <v>0</v>
      </c>
      <c r="T123" s="351">
        <f t="shared" si="179"/>
        <v>0</v>
      </c>
      <c r="U123" s="351">
        <f t="shared" si="179"/>
        <v>0</v>
      </c>
      <c r="V123" s="351">
        <f t="shared" si="179"/>
        <v>0</v>
      </c>
      <c r="W123" s="351">
        <f t="shared" si="179"/>
        <v>0</v>
      </c>
      <c r="X123" s="351">
        <f t="shared" si="180"/>
        <v>0</v>
      </c>
      <c r="Y123" s="351">
        <f t="shared" si="180"/>
        <v>0</v>
      </c>
      <c r="Z123" s="351">
        <f t="shared" si="180"/>
        <v>0</v>
      </c>
      <c r="AA123" s="351">
        <f t="shared" si="180"/>
        <v>0</v>
      </c>
      <c r="AB123" s="351">
        <f t="shared" si="180"/>
        <v>0</v>
      </c>
      <c r="AC123" s="351">
        <f t="shared" si="180"/>
        <v>0</v>
      </c>
      <c r="AD123" s="351">
        <f t="shared" si="180"/>
        <v>0</v>
      </c>
      <c r="AE123" s="351">
        <f t="shared" si="180"/>
        <v>0</v>
      </c>
      <c r="AF123" s="351">
        <f t="shared" si="180"/>
        <v>0</v>
      </c>
      <c r="AG123" s="351">
        <f t="shared" si="180"/>
        <v>0</v>
      </c>
      <c r="AH123" s="351">
        <f t="shared" si="181"/>
        <v>0</v>
      </c>
      <c r="AI123" s="351">
        <f t="shared" si="181"/>
        <v>0</v>
      </c>
      <c r="AJ123" s="351">
        <f t="shared" si="181"/>
        <v>0</v>
      </c>
      <c r="AK123" s="351">
        <f t="shared" si="181"/>
        <v>0</v>
      </c>
      <c r="AL123" s="351">
        <f t="shared" si="181"/>
        <v>0</v>
      </c>
      <c r="AM123" s="351">
        <f t="shared" si="181"/>
        <v>0</v>
      </c>
      <c r="AN123" s="351">
        <f t="shared" si="181"/>
        <v>0</v>
      </c>
      <c r="AO123" s="351">
        <f t="shared" si="181"/>
        <v>0</v>
      </c>
      <c r="AP123" s="351">
        <f t="shared" si="181"/>
        <v>0</v>
      </c>
      <c r="AQ123" s="351">
        <f t="shared" si="181"/>
        <v>0</v>
      </c>
      <c r="AR123" s="351">
        <f t="shared" si="182"/>
        <v>0</v>
      </c>
      <c r="AS123" s="351">
        <f t="shared" si="182"/>
        <v>0</v>
      </c>
      <c r="AT123" s="351">
        <f t="shared" si="182"/>
        <v>0</v>
      </c>
      <c r="AU123" s="351">
        <f t="shared" si="182"/>
        <v>0</v>
      </c>
      <c r="AV123" s="351">
        <f t="shared" si="182"/>
        <v>0</v>
      </c>
      <c r="AW123" s="351">
        <f t="shared" si="182"/>
        <v>0</v>
      </c>
      <c r="AX123" s="351">
        <f t="shared" si="182"/>
        <v>0</v>
      </c>
      <c r="AY123" s="351">
        <f t="shared" si="182"/>
        <v>0</v>
      </c>
      <c r="AZ123" s="351">
        <f t="shared" si="182"/>
        <v>0</v>
      </c>
      <c r="BA123" s="351">
        <f t="shared" si="182"/>
        <v>0</v>
      </c>
      <c r="BB123" s="351">
        <f t="shared" si="183"/>
        <v>0</v>
      </c>
      <c r="BC123" s="351">
        <f t="shared" si="183"/>
        <v>0</v>
      </c>
      <c r="BD123" s="351">
        <f t="shared" si="183"/>
        <v>0</v>
      </c>
      <c r="BE123" s="351">
        <f t="shared" si="183"/>
        <v>0</v>
      </c>
      <c r="BF123" s="351">
        <f t="shared" si="183"/>
        <v>0</v>
      </c>
      <c r="BG123" s="351">
        <f t="shared" si="183"/>
        <v>0</v>
      </c>
      <c r="BH123" s="351">
        <f t="shared" si="183"/>
        <v>0</v>
      </c>
      <c r="BI123" s="351">
        <f t="shared" si="183"/>
        <v>0</v>
      </c>
      <c r="BJ123" s="351">
        <f t="shared" si="183"/>
        <v>0</v>
      </c>
      <c r="BK123" s="351">
        <f t="shared" si="183"/>
        <v>0</v>
      </c>
      <c r="BL123" s="351">
        <f t="shared" si="184"/>
        <v>0</v>
      </c>
      <c r="BM123" s="351">
        <f t="shared" si="184"/>
        <v>0</v>
      </c>
      <c r="BN123" s="351">
        <f t="shared" si="184"/>
        <v>0</v>
      </c>
      <c r="BO123" s="351">
        <f t="shared" si="184"/>
        <v>0</v>
      </c>
      <c r="BP123" s="351">
        <f t="shared" si="184"/>
        <v>0</v>
      </c>
      <c r="BQ123" s="351">
        <f t="shared" si="184"/>
        <v>0</v>
      </c>
      <c r="BR123" s="351">
        <f t="shared" si="184"/>
        <v>0</v>
      </c>
      <c r="BS123" s="351">
        <f t="shared" si="184"/>
        <v>0</v>
      </c>
      <c r="BT123" s="351">
        <f t="shared" si="184"/>
        <v>0</v>
      </c>
      <c r="BU123" s="351">
        <f t="shared" si="184"/>
        <v>0</v>
      </c>
      <c r="BV123" s="351">
        <f t="shared" si="184"/>
        <v>0</v>
      </c>
      <c r="BW123" s="351">
        <f t="shared" si="184"/>
        <v>0</v>
      </c>
    </row>
    <row r="124" spans="1:75" hidden="1" outlineLevel="1" x14ac:dyDescent="0.3">
      <c r="A124" s="298">
        <f t="shared" si="170"/>
        <v>87</v>
      </c>
      <c r="B124" s="350">
        <f t="shared" si="169"/>
        <v>623437.5</v>
      </c>
      <c r="C124" s="351"/>
      <c r="D124" s="351">
        <f t="shared" si="178"/>
        <v>0</v>
      </c>
      <c r="E124" s="351">
        <f t="shared" si="178"/>
        <v>0</v>
      </c>
      <c r="F124" s="351">
        <f t="shared" si="178"/>
        <v>0</v>
      </c>
      <c r="G124" s="351">
        <f t="shared" si="178"/>
        <v>0</v>
      </c>
      <c r="H124" s="351">
        <f t="shared" si="178"/>
        <v>0</v>
      </c>
      <c r="I124" s="351">
        <f t="shared" si="178"/>
        <v>0</v>
      </c>
      <c r="J124" s="351">
        <f t="shared" si="178"/>
        <v>0</v>
      </c>
      <c r="K124" s="351">
        <f t="shared" si="178"/>
        <v>0</v>
      </c>
      <c r="L124" s="351">
        <f t="shared" si="178"/>
        <v>0</v>
      </c>
      <c r="M124" s="351">
        <f t="shared" si="178"/>
        <v>0</v>
      </c>
      <c r="N124" s="351">
        <f t="shared" si="179"/>
        <v>0</v>
      </c>
      <c r="O124" s="351">
        <f t="shared" si="179"/>
        <v>0</v>
      </c>
      <c r="P124" s="351">
        <f t="shared" si="179"/>
        <v>0</v>
      </c>
      <c r="Q124" s="351">
        <f t="shared" si="179"/>
        <v>0</v>
      </c>
      <c r="R124" s="351">
        <f t="shared" si="179"/>
        <v>0</v>
      </c>
      <c r="S124" s="351">
        <f t="shared" si="179"/>
        <v>0</v>
      </c>
      <c r="T124" s="351">
        <f t="shared" si="179"/>
        <v>0</v>
      </c>
      <c r="U124" s="351">
        <f t="shared" si="179"/>
        <v>0</v>
      </c>
      <c r="V124" s="351">
        <f t="shared" si="179"/>
        <v>0</v>
      </c>
      <c r="W124" s="351">
        <f t="shared" si="179"/>
        <v>0</v>
      </c>
      <c r="X124" s="351">
        <f t="shared" si="180"/>
        <v>0</v>
      </c>
      <c r="Y124" s="351">
        <f t="shared" si="180"/>
        <v>0</v>
      </c>
      <c r="Z124" s="351">
        <f t="shared" si="180"/>
        <v>0</v>
      </c>
      <c r="AA124" s="351">
        <f t="shared" si="180"/>
        <v>0</v>
      </c>
      <c r="AB124" s="351">
        <f t="shared" si="180"/>
        <v>0</v>
      </c>
      <c r="AC124" s="351">
        <f t="shared" si="180"/>
        <v>0</v>
      </c>
      <c r="AD124" s="351">
        <f t="shared" si="180"/>
        <v>0</v>
      </c>
      <c r="AE124" s="351">
        <f t="shared" si="180"/>
        <v>0</v>
      </c>
      <c r="AF124" s="351">
        <f t="shared" si="180"/>
        <v>0</v>
      </c>
      <c r="AG124" s="351">
        <f t="shared" si="180"/>
        <v>0</v>
      </c>
      <c r="AH124" s="351">
        <f t="shared" si="181"/>
        <v>0</v>
      </c>
      <c r="AI124" s="351">
        <f t="shared" si="181"/>
        <v>0</v>
      </c>
      <c r="AJ124" s="351">
        <f t="shared" si="181"/>
        <v>0</v>
      </c>
      <c r="AK124" s="351">
        <f t="shared" si="181"/>
        <v>0</v>
      </c>
      <c r="AL124" s="351">
        <f t="shared" si="181"/>
        <v>0</v>
      </c>
      <c r="AM124" s="351">
        <f t="shared" si="181"/>
        <v>0</v>
      </c>
      <c r="AN124" s="351">
        <f t="shared" si="181"/>
        <v>0</v>
      </c>
      <c r="AO124" s="351">
        <f t="shared" si="181"/>
        <v>0</v>
      </c>
      <c r="AP124" s="351">
        <f t="shared" si="181"/>
        <v>0</v>
      </c>
      <c r="AQ124" s="351">
        <f t="shared" si="181"/>
        <v>0</v>
      </c>
      <c r="AR124" s="351">
        <f t="shared" si="182"/>
        <v>0</v>
      </c>
      <c r="AS124" s="351">
        <f t="shared" si="182"/>
        <v>0</v>
      </c>
      <c r="AT124" s="351">
        <f t="shared" si="182"/>
        <v>0</v>
      </c>
      <c r="AU124" s="351">
        <f t="shared" si="182"/>
        <v>0</v>
      </c>
      <c r="AV124" s="351">
        <f t="shared" si="182"/>
        <v>0</v>
      </c>
      <c r="AW124" s="351">
        <f t="shared" si="182"/>
        <v>0</v>
      </c>
      <c r="AX124" s="351">
        <f t="shared" si="182"/>
        <v>0</v>
      </c>
      <c r="AY124" s="351">
        <f t="shared" si="182"/>
        <v>0</v>
      </c>
      <c r="AZ124" s="351">
        <f t="shared" si="182"/>
        <v>0</v>
      </c>
      <c r="BA124" s="351">
        <f t="shared" si="182"/>
        <v>0</v>
      </c>
      <c r="BB124" s="351">
        <f t="shared" si="183"/>
        <v>0</v>
      </c>
      <c r="BC124" s="351">
        <f t="shared" si="183"/>
        <v>0</v>
      </c>
      <c r="BD124" s="351">
        <f t="shared" si="183"/>
        <v>0</v>
      </c>
      <c r="BE124" s="351">
        <f t="shared" si="183"/>
        <v>0</v>
      </c>
      <c r="BF124" s="351">
        <f t="shared" si="183"/>
        <v>0</v>
      </c>
      <c r="BG124" s="351">
        <f t="shared" si="183"/>
        <v>0</v>
      </c>
      <c r="BH124" s="351">
        <f t="shared" si="183"/>
        <v>0</v>
      </c>
      <c r="BI124" s="351">
        <f t="shared" si="183"/>
        <v>0</v>
      </c>
      <c r="BJ124" s="351">
        <f t="shared" si="183"/>
        <v>0</v>
      </c>
      <c r="BK124" s="351">
        <f t="shared" si="183"/>
        <v>0</v>
      </c>
      <c r="BL124" s="351">
        <f t="shared" si="184"/>
        <v>0</v>
      </c>
      <c r="BM124" s="351">
        <f t="shared" si="184"/>
        <v>0</v>
      </c>
      <c r="BN124" s="351">
        <f t="shared" si="184"/>
        <v>0</v>
      </c>
      <c r="BO124" s="351">
        <f t="shared" si="184"/>
        <v>0</v>
      </c>
      <c r="BP124" s="351">
        <f t="shared" si="184"/>
        <v>0</v>
      </c>
      <c r="BQ124" s="351">
        <f t="shared" si="184"/>
        <v>0</v>
      </c>
      <c r="BR124" s="351">
        <f t="shared" si="184"/>
        <v>0</v>
      </c>
      <c r="BS124" s="351">
        <f t="shared" si="184"/>
        <v>0</v>
      </c>
      <c r="BT124" s="351">
        <f t="shared" si="184"/>
        <v>0</v>
      </c>
      <c r="BU124" s="351">
        <f t="shared" si="184"/>
        <v>0</v>
      </c>
      <c r="BV124" s="351">
        <f t="shared" si="184"/>
        <v>0</v>
      </c>
      <c r="BW124" s="351">
        <f t="shared" si="184"/>
        <v>0</v>
      </c>
    </row>
    <row r="125" spans="1:75" hidden="1" outlineLevel="1" x14ac:dyDescent="0.3">
      <c r="A125" s="298">
        <f t="shared" si="170"/>
        <v>88</v>
      </c>
      <c r="B125" s="350">
        <f t="shared" si="169"/>
        <v>623437.5</v>
      </c>
      <c r="C125" s="351"/>
      <c r="D125" s="351">
        <f t="shared" si="178"/>
        <v>0</v>
      </c>
      <c r="E125" s="351">
        <f t="shared" si="178"/>
        <v>0</v>
      </c>
      <c r="F125" s="351">
        <f t="shared" si="178"/>
        <v>0</v>
      </c>
      <c r="G125" s="351">
        <f t="shared" si="178"/>
        <v>0</v>
      </c>
      <c r="H125" s="351">
        <f t="shared" si="178"/>
        <v>0</v>
      </c>
      <c r="I125" s="351">
        <f t="shared" si="178"/>
        <v>0</v>
      </c>
      <c r="J125" s="351">
        <f t="shared" si="178"/>
        <v>0</v>
      </c>
      <c r="K125" s="351">
        <f t="shared" si="178"/>
        <v>0</v>
      </c>
      <c r="L125" s="351">
        <f t="shared" si="178"/>
        <v>0</v>
      </c>
      <c r="M125" s="351">
        <f t="shared" si="178"/>
        <v>0</v>
      </c>
      <c r="N125" s="351">
        <f t="shared" si="179"/>
        <v>0</v>
      </c>
      <c r="O125" s="351">
        <f t="shared" si="179"/>
        <v>0</v>
      </c>
      <c r="P125" s="351">
        <f t="shared" si="179"/>
        <v>0</v>
      </c>
      <c r="Q125" s="351">
        <f t="shared" si="179"/>
        <v>0</v>
      </c>
      <c r="R125" s="351">
        <f t="shared" si="179"/>
        <v>0</v>
      </c>
      <c r="S125" s="351">
        <f t="shared" si="179"/>
        <v>0</v>
      </c>
      <c r="T125" s="351">
        <f t="shared" si="179"/>
        <v>0</v>
      </c>
      <c r="U125" s="351">
        <f t="shared" si="179"/>
        <v>0</v>
      </c>
      <c r="V125" s="351">
        <f t="shared" si="179"/>
        <v>0</v>
      </c>
      <c r="W125" s="351">
        <f t="shared" si="179"/>
        <v>0</v>
      </c>
      <c r="X125" s="351">
        <f t="shared" si="180"/>
        <v>0</v>
      </c>
      <c r="Y125" s="351">
        <f t="shared" si="180"/>
        <v>0</v>
      </c>
      <c r="Z125" s="351">
        <f t="shared" si="180"/>
        <v>0</v>
      </c>
      <c r="AA125" s="351">
        <f t="shared" si="180"/>
        <v>0</v>
      </c>
      <c r="AB125" s="351">
        <f t="shared" si="180"/>
        <v>0</v>
      </c>
      <c r="AC125" s="351">
        <f t="shared" si="180"/>
        <v>0</v>
      </c>
      <c r="AD125" s="351">
        <f t="shared" si="180"/>
        <v>0</v>
      </c>
      <c r="AE125" s="351">
        <f t="shared" si="180"/>
        <v>0</v>
      </c>
      <c r="AF125" s="351">
        <f t="shared" si="180"/>
        <v>0</v>
      </c>
      <c r="AG125" s="351">
        <f t="shared" si="180"/>
        <v>0</v>
      </c>
      <c r="AH125" s="351">
        <f t="shared" si="181"/>
        <v>0</v>
      </c>
      <c r="AI125" s="351">
        <f t="shared" si="181"/>
        <v>0</v>
      </c>
      <c r="AJ125" s="351">
        <f t="shared" si="181"/>
        <v>0</v>
      </c>
      <c r="AK125" s="351">
        <f t="shared" si="181"/>
        <v>0</v>
      </c>
      <c r="AL125" s="351">
        <f t="shared" si="181"/>
        <v>0</v>
      </c>
      <c r="AM125" s="351">
        <f t="shared" si="181"/>
        <v>0</v>
      </c>
      <c r="AN125" s="351">
        <f t="shared" si="181"/>
        <v>0</v>
      </c>
      <c r="AO125" s="351">
        <f t="shared" si="181"/>
        <v>0</v>
      </c>
      <c r="AP125" s="351">
        <f t="shared" si="181"/>
        <v>0</v>
      </c>
      <c r="AQ125" s="351">
        <f t="shared" si="181"/>
        <v>0</v>
      </c>
      <c r="AR125" s="351">
        <f t="shared" si="182"/>
        <v>0</v>
      </c>
      <c r="AS125" s="351">
        <f t="shared" si="182"/>
        <v>0</v>
      </c>
      <c r="AT125" s="351">
        <f t="shared" si="182"/>
        <v>0</v>
      </c>
      <c r="AU125" s="351">
        <f t="shared" si="182"/>
        <v>0</v>
      </c>
      <c r="AV125" s="351">
        <f t="shared" si="182"/>
        <v>0</v>
      </c>
      <c r="AW125" s="351">
        <f t="shared" si="182"/>
        <v>0</v>
      </c>
      <c r="AX125" s="351">
        <f t="shared" si="182"/>
        <v>0</v>
      </c>
      <c r="AY125" s="351">
        <f t="shared" si="182"/>
        <v>0</v>
      </c>
      <c r="AZ125" s="351">
        <f t="shared" si="182"/>
        <v>0</v>
      </c>
      <c r="BA125" s="351">
        <f t="shared" si="182"/>
        <v>0</v>
      </c>
      <c r="BB125" s="351">
        <f t="shared" si="183"/>
        <v>0</v>
      </c>
      <c r="BC125" s="351">
        <f t="shared" si="183"/>
        <v>0</v>
      </c>
      <c r="BD125" s="351">
        <f t="shared" si="183"/>
        <v>0</v>
      </c>
      <c r="BE125" s="351">
        <f t="shared" si="183"/>
        <v>0</v>
      </c>
      <c r="BF125" s="351">
        <f t="shared" si="183"/>
        <v>0</v>
      </c>
      <c r="BG125" s="351">
        <f t="shared" si="183"/>
        <v>0</v>
      </c>
      <c r="BH125" s="351">
        <f t="shared" si="183"/>
        <v>0</v>
      </c>
      <c r="BI125" s="351">
        <f t="shared" si="183"/>
        <v>0</v>
      </c>
      <c r="BJ125" s="351">
        <f t="shared" si="183"/>
        <v>0</v>
      </c>
      <c r="BK125" s="351">
        <f t="shared" si="183"/>
        <v>0</v>
      </c>
      <c r="BL125" s="351">
        <f t="shared" si="184"/>
        <v>0</v>
      </c>
      <c r="BM125" s="351">
        <f t="shared" si="184"/>
        <v>0</v>
      </c>
      <c r="BN125" s="351">
        <f t="shared" si="184"/>
        <v>0</v>
      </c>
      <c r="BO125" s="351">
        <f t="shared" si="184"/>
        <v>0</v>
      </c>
      <c r="BP125" s="351">
        <f t="shared" si="184"/>
        <v>0</v>
      </c>
      <c r="BQ125" s="351">
        <f t="shared" si="184"/>
        <v>0</v>
      </c>
      <c r="BR125" s="351">
        <f t="shared" si="184"/>
        <v>0</v>
      </c>
      <c r="BS125" s="351">
        <f t="shared" si="184"/>
        <v>0</v>
      </c>
      <c r="BT125" s="351">
        <f t="shared" si="184"/>
        <v>0</v>
      </c>
      <c r="BU125" s="351">
        <f t="shared" si="184"/>
        <v>0</v>
      </c>
      <c r="BV125" s="351">
        <f t="shared" si="184"/>
        <v>0</v>
      </c>
      <c r="BW125" s="351">
        <f t="shared" si="184"/>
        <v>0</v>
      </c>
    </row>
    <row r="126" spans="1:75" hidden="1" outlineLevel="1" x14ac:dyDescent="0.3">
      <c r="A126" s="298">
        <f t="shared" si="170"/>
        <v>89</v>
      </c>
      <c r="B126" s="350">
        <f t="shared" si="169"/>
        <v>623437.5</v>
      </c>
      <c r="C126" s="351"/>
      <c r="D126" s="351">
        <f t="shared" si="178"/>
        <v>0</v>
      </c>
      <c r="E126" s="351">
        <f t="shared" si="178"/>
        <v>0</v>
      </c>
      <c r="F126" s="351">
        <f t="shared" si="178"/>
        <v>0</v>
      </c>
      <c r="G126" s="351">
        <f t="shared" si="178"/>
        <v>0</v>
      </c>
      <c r="H126" s="351">
        <f t="shared" si="178"/>
        <v>0</v>
      </c>
      <c r="I126" s="351">
        <f t="shared" si="178"/>
        <v>0</v>
      </c>
      <c r="J126" s="351">
        <f t="shared" si="178"/>
        <v>0</v>
      </c>
      <c r="K126" s="351">
        <f t="shared" si="178"/>
        <v>0</v>
      </c>
      <c r="L126" s="351">
        <f t="shared" si="178"/>
        <v>0</v>
      </c>
      <c r="M126" s="351">
        <f t="shared" si="178"/>
        <v>0</v>
      </c>
      <c r="N126" s="351">
        <f t="shared" si="179"/>
        <v>0</v>
      </c>
      <c r="O126" s="351">
        <f t="shared" si="179"/>
        <v>0</v>
      </c>
      <c r="P126" s="351">
        <f t="shared" si="179"/>
        <v>0</v>
      </c>
      <c r="Q126" s="351">
        <f t="shared" si="179"/>
        <v>0</v>
      </c>
      <c r="R126" s="351">
        <f t="shared" si="179"/>
        <v>0</v>
      </c>
      <c r="S126" s="351">
        <f t="shared" si="179"/>
        <v>0</v>
      </c>
      <c r="T126" s="351">
        <f t="shared" si="179"/>
        <v>0</v>
      </c>
      <c r="U126" s="351">
        <f t="shared" si="179"/>
        <v>0</v>
      </c>
      <c r="V126" s="351">
        <f t="shared" si="179"/>
        <v>0</v>
      </c>
      <c r="W126" s="351">
        <f t="shared" si="179"/>
        <v>0</v>
      </c>
      <c r="X126" s="351">
        <f t="shared" si="180"/>
        <v>0</v>
      </c>
      <c r="Y126" s="351">
        <f t="shared" si="180"/>
        <v>0</v>
      </c>
      <c r="Z126" s="351">
        <f t="shared" si="180"/>
        <v>0</v>
      </c>
      <c r="AA126" s="351">
        <f t="shared" si="180"/>
        <v>0</v>
      </c>
      <c r="AB126" s="351">
        <f t="shared" si="180"/>
        <v>0</v>
      </c>
      <c r="AC126" s="351">
        <f t="shared" si="180"/>
        <v>0</v>
      </c>
      <c r="AD126" s="351">
        <f t="shared" si="180"/>
        <v>0</v>
      </c>
      <c r="AE126" s="351">
        <f t="shared" si="180"/>
        <v>0</v>
      </c>
      <c r="AF126" s="351">
        <f t="shared" si="180"/>
        <v>0</v>
      </c>
      <c r="AG126" s="351">
        <f t="shared" si="180"/>
        <v>0</v>
      </c>
      <c r="AH126" s="351">
        <f t="shared" si="181"/>
        <v>0</v>
      </c>
      <c r="AI126" s="351">
        <f t="shared" si="181"/>
        <v>0</v>
      </c>
      <c r="AJ126" s="351">
        <f t="shared" si="181"/>
        <v>0</v>
      </c>
      <c r="AK126" s="351">
        <f t="shared" si="181"/>
        <v>0</v>
      </c>
      <c r="AL126" s="351">
        <f t="shared" si="181"/>
        <v>0</v>
      </c>
      <c r="AM126" s="351">
        <f t="shared" si="181"/>
        <v>0</v>
      </c>
      <c r="AN126" s="351">
        <f t="shared" si="181"/>
        <v>0</v>
      </c>
      <c r="AO126" s="351">
        <f t="shared" si="181"/>
        <v>0</v>
      </c>
      <c r="AP126" s="351">
        <f t="shared" si="181"/>
        <v>0</v>
      </c>
      <c r="AQ126" s="351">
        <f t="shared" si="181"/>
        <v>0</v>
      </c>
      <c r="AR126" s="351">
        <f t="shared" si="182"/>
        <v>0</v>
      </c>
      <c r="AS126" s="351">
        <f t="shared" si="182"/>
        <v>0</v>
      </c>
      <c r="AT126" s="351">
        <f t="shared" si="182"/>
        <v>0</v>
      </c>
      <c r="AU126" s="351">
        <f t="shared" si="182"/>
        <v>0</v>
      </c>
      <c r="AV126" s="351">
        <f t="shared" si="182"/>
        <v>0</v>
      </c>
      <c r="AW126" s="351">
        <f t="shared" si="182"/>
        <v>0</v>
      </c>
      <c r="AX126" s="351">
        <f t="shared" si="182"/>
        <v>0</v>
      </c>
      <c r="AY126" s="351">
        <f t="shared" si="182"/>
        <v>0</v>
      </c>
      <c r="AZ126" s="351">
        <f t="shared" si="182"/>
        <v>0</v>
      </c>
      <c r="BA126" s="351">
        <f t="shared" si="182"/>
        <v>0</v>
      </c>
      <c r="BB126" s="351">
        <f t="shared" si="183"/>
        <v>0</v>
      </c>
      <c r="BC126" s="351">
        <f t="shared" si="183"/>
        <v>0</v>
      </c>
      <c r="BD126" s="351">
        <f t="shared" si="183"/>
        <v>0</v>
      </c>
      <c r="BE126" s="351">
        <f t="shared" si="183"/>
        <v>0</v>
      </c>
      <c r="BF126" s="351">
        <f t="shared" si="183"/>
        <v>0</v>
      </c>
      <c r="BG126" s="351">
        <f t="shared" si="183"/>
        <v>0</v>
      </c>
      <c r="BH126" s="351">
        <f t="shared" si="183"/>
        <v>0</v>
      </c>
      <c r="BI126" s="351">
        <f t="shared" si="183"/>
        <v>0</v>
      </c>
      <c r="BJ126" s="351">
        <f t="shared" si="183"/>
        <v>0</v>
      </c>
      <c r="BK126" s="351">
        <f t="shared" si="183"/>
        <v>0</v>
      </c>
      <c r="BL126" s="351">
        <f t="shared" si="184"/>
        <v>0</v>
      </c>
      <c r="BM126" s="351">
        <f t="shared" si="184"/>
        <v>0</v>
      </c>
      <c r="BN126" s="351">
        <f t="shared" si="184"/>
        <v>0</v>
      </c>
      <c r="BO126" s="351">
        <f t="shared" si="184"/>
        <v>0</v>
      </c>
      <c r="BP126" s="351">
        <f t="shared" si="184"/>
        <v>0</v>
      </c>
      <c r="BQ126" s="351">
        <f t="shared" si="184"/>
        <v>0</v>
      </c>
      <c r="BR126" s="351">
        <f t="shared" si="184"/>
        <v>0</v>
      </c>
      <c r="BS126" s="351">
        <f t="shared" si="184"/>
        <v>0</v>
      </c>
      <c r="BT126" s="351">
        <f t="shared" si="184"/>
        <v>0</v>
      </c>
      <c r="BU126" s="351">
        <f t="shared" si="184"/>
        <v>0</v>
      </c>
      <c r="BV126" s="351">
        <f t="shared" si="184"/>
        <v>0</v>
      </c>
      <c r="BW126" s="351">
        <f t="shared" si="184"/>
        <v>0</v>
      </c>
    </row>
    <row r="127" spans="1:75" hidden="1" outlineLevel="1" x14ac:dyDescent="0.3">
      <c r="A127" s="298">
        <f t="shared" si="170"/>
        <v>90</v>
      </c>
      <c r="B127" s="350">
        <f t="shared" si="169"/>
        <v>623437.5</v>
      </c>
      <c r="C127" s="351"/>
      <c r="D127" s="351">
        <f t="shared" si="178"/>
        <v>0</v>
      </c>
      <c r="E127" s="351">
        <f t="shared" si="178"/>
        <v>0</v>
      </c>
      <c r="F127" s="351">
        <f t="shared" si="178"/>
        <v>0</v>
      </c>
      <c r="G127" s="351">
        <f t="shared" si="178"/>
        <v>0</v>
      </c>
      <c r="H127" s="351">
        <f t="shared" si="178"/>
        <v>0</v>
      </c>
      <c r="I127" s="351">
        <f t="shared" si="178"/>
        <v>0</v>
      </c>
      <c r="J127" s="351">
        <f t="shared" si="178"/>
        <v>0</v>
      </c>
      <c r="K127" s="351">
        <f t="shared" si="178"/>
        <v>0</v>
      </c>
      <c r="L127" s="351">
        <f t="shared" si="178"/>
        <v>0</v>
      </c>
      <c r="M127" s="351">
        <f t="shared" si="178"/>
        <v>0</v>
      </c>
      <c r="N127" s="351">
        <f t="shared" si="179"/>
        <v>0</v>
      </c>
      <c r="O127" s="351">
        <f t="shared" si="179"/>
        <v>0</v>
      </c>
      <c r="P127" s="351">
        <f t="shared" si="179"/>
        <v>0</v>
      </c>
      <c r="Q127" s="351">
        <f t="shared" si="179"/>
        <v>0</v>
      </c>
      <c r="R127" s="351">
        <f t="shared" si="179"/>
        <v>0</v>
      </c>
      <c r="S127" s="351">
        <f t="shared" si="179"/>
        <v>0</v>
      </c>
      <c r="T127" s="351">
        <f t="shared" si="179"/>
        <v>0</v>
      </c>
      <c r="U127" s="351">
        <f t="shared" si="179"/>
        <v>0</v>
      </c>
      <c r="V127" s="351">
        <f t="shared" si="179"/>
        <v>0</v>
      </c>
      <c r="W127" s="351">
        <f t="shared" si="179"/>
        <v>0</v>
      </c>
      <c r="X127" s="351">
        <f t="shared" si="180"/>
        <v>0</v>
      </c>
      <c r="Y127" s="351">
        <f t="shared" si="180"/>
        <v>0</v>
      </c>
      <c r="Z127" s="351">
        <f t="shared" si="180"/>
        <v>0</v>
      </c>
      <c r="AA127" s="351">
        <f t="shared" si="180"/>
        <v>0</v>
      </c>
      <c r="AB127" s="351">
        <f t="shared" si="180"/>
        <v>0</v>
      </c>
      <c r="AC127" s="351">
        <f t="shared" si="180"/>
        <v>0</v>
      </c>
      <c r="AD127" s="351">
        <f t="shared" si="180"/>
        <v>0</v>
      </c>
      <c r="AE127" s="351">
        <f t="shared" si="180"/>
        <v>0</v>
      </c>
      <c r="AF127" s="351">
        <f t="shared" si="180"/>
        <v>0</v>
      </c>
      <c r="AG127" s="351">
        <f t="shared" si="180"/>
        <v>0</v>
      </c>
      <c r="AH127" s="351">
        <f t="shared" si="181"/>
        <v>0</v>
      </c>
      <c r="AI127" s="351">
        <f t="shared" si="181"/>
        <v>0</v>
      </c>
      <c r="AJ127" s="351">
        <f t="shared" si="181"/>
        <v>0</v>
      </c>
      <c r="AK127" s="351">
        <f t="shared" si="181"/>
        <v>0</v>
      </c>
      <c r="AL127" s="351">
        <f t="shared" si="181"/>
        <v>0</v>
      </c>
      <c r="AM127" s="351">
        <f t="shared" si="181"/>
        <v>0</v>
      </c>
      <c r="AN127" s="351">
        <f t="shared" si="181"/>
        <v>0</v>
      </c>
      <c r="AO127" s="351">
        <f t="shared" si="181"/>
        <v>0</v>
      </c>
      <c r="AP127" s="351">
        <f t="shared" si="181"/>
        <v>0</v>
      </c>
      <c r="AQ127" s="351">
        <f t="shared" si="181"/>
        <v>0</v>
      </c>
      <c r="AR127" s="351">
        <f t="shared" si="182"/>
        <v>0</v>
      </c>
      <c r="AS127" s="351">
        <f t="shared" si="182"/>
        <v>0</v>
      </c>
      <c r="AT127" s="351">
        <f t="shared" si="182"/>
        <v>0</v>
      </c>
      <c r="AU127" s="351">
        <f t="shared" si="182"/>
        <v>0</v>
      </c>
      <c r="AV127" s="351">
        <f t="shared" si="182"/>
        <v>0</v>
      </c>
      <c r="AW127" s="351">
        <f t="shared" si="182"/>
        <v>0</v>
      </c>
      <c r="AX127" s="351">
        <f t="shared" si="182"/>
        <v>0</v>
      </c>
      <c r="AY127" s="351">
        <f t="shared" si="182"/>
        <v>0</v>
      </c>
      <c r="AZ127" s="351">
        <f t="shared" si="182"/>
        <v>0</v>
      </c>
      <c r="BA127" s="351">
        <f t="shared" si="182"/>
        <v>0</v>
      </c>
      <c r="BB127" s="351">
        <f t="shared" si="183"/>
        <v>0</v>
      </c>
      <c r="BC127" s="351">
        <f t="shared" si="183"/>
        <v>0</v>
      </c>
      <c r="BD127" s="351">
        <f t="shared" si="183"/>
        <v>0</v>
      </c>
      <c r="BE127" s="351">
        <f t="shared" si="183"/>
        <v>0</v>
      </c>
      <c r="BF127" s="351">
        <f t="shared" si="183"/>
        <v>0</v>
      </c>
      <c r="BG127" s="351">
        <f t="shared" si="183"/>
        <v>0</v>
      </c>
      <c r="BH127" s="351">
        <f t="shared" si="183"/>
        <v>0</v>
      </c>
      <c r="BI127" s="351">
        <f t="shared" si="183"/>
        <v>0</v>
      </c>
      <c r="BJ127" s="351">
        <f t="shared" si="183"/>
        <v>0</v>
      </c>
      <c r="BK127" s="351">
        <f t="shared" si="183"/>
        <v>0</v>
      </c>
      <c r="BL127" s="351">
        <f t="shared" si="184"/>
        <v>0</v>
      </c>
      <c r="BM127" s="351">
        <f t="shared" si="184"/>
        <v>0</v>
      </c>
      <c r="BN127" s="351">
        <f t="shared" si="184"/>
        <v>0</v>
      </c>
      <c r="BO127" s="351">
        <f t="shared" si="184"/>
        <v>0</v>
      </c>
      <c r="BP127" s="351">
        <f t="shared" si="184"/>
        <v>0</v>
      </c>
      <c r="BQ127" s="351">
        <f t="shared" si="184"/>
        <v>0</v>
      </c>
      <c r="BR127" s="351">
        <f t="shared" si="184"/>
        <v>0</v>
      </c>
      <c r="BS127" s="351">
        <f t="shared" si="184"/>
        <v>0</v>
      </c>
      <c r="BT127" s="351">
        <f t="shared" si="184"/>
        <v>0</v>
      </c>
      <c r="BU127" s="351">
        <f t="shared" si="184"/>
        <v>0</v>
      </c>
      <c r="BV127" s="351">
        <f t="shared" si="184"/>
        <v>0</v>
      </c>
      <c r="BW127" s="351">
        <f t="shared" si="184"/>
        <v>0</v>
      </c>
    </row>
    <row r="128" spans="1:75" hidden="1" outlineLevel="1" x14ac:dyDescent="0.3">
      <c r="A128" s="298">
        <f t="shared" si="170"/>
        <v>91</v>
      </c>
      <c r="B128" s="350">
        <f t="shared" si="169"/>
        <v>623437.5</v>
      </c>
      <c r="C128" s="351"/>
      <c r="D128" s="351">
        <f t="shared" ref="D128:M137" si="185">IF(AND(D$36-$A128&gt;=0,D$36-$A128&lt;$C$34),$B128/$C$34,0)</f>
        <v>0</v>
      </c>
      <c r="E128" s="351">
        <f t="shared" si="185"/>
        <v>0</v>
      </c>
      <c r="F128" s="351">
        <f t="shared" si="185"/>
        <v>0</v>
      </c>
      <c r="G128" s="351">
        <f t="shared" si="185"/>
        <v>0</v>
      </c>
      <c r="H128" s="351">
        <f t="shared" si="185"/>
        <v>0</v>
      </c>
      <c r="I128" s="351">
        <f t="shared" si="185"/>
        <v>0</v>
      </c>
      <c r="J128" s="351">
        <f t="shared" si="185"/>
        <v>0</v>
      </c>
      <c r="K128" s="351">
        <f t="shared" si="185"/>
        <v>0</v>
      </c>
      <c r="L128" s="351">
        <f t="shared" si="185"/>
        <v>0</v>
      </c>
      <c r="M128" s="351">
        <f t="shared" si="185"/>
        <v>0</v>
      </c>
      <c r="N128" s="351">
        <f t="shared" ref="N128:W137" si="186">IF(AND(N$36-$A128&gt;=0,N$36-$A128&lt;$C$34),$B128/$C$34,0)</f>
        <v>0</v>
      </c>
      <c r="O128" s="351">
        <f t="shared" si="186"/>
        <v>0</v>
      </c>
      <c r="P128" s="351">
        <f t="shared" si="186"/>
        <v>0</v>
      </c>
      <c r="Q128" s="351">
        <f t="shared" si="186"/>
        <v>0</v>
      </c>
      <c r="R128" s="351">
        <f t="shared" si="186"/>
        <v>0</v>
      </c>
      <c r="S128" s="351">
        <f t="shared" si="186"/>
        <v>0</v>
      </c>
      <c r="T128" s="351">
        <f t="shared" si="186"/>
        <v>0</v>
      </c>
      <c r="U128" s="351">
        <f t="shared" si="186"/>
        <v>0</v>
      </c>
      <c r="V128" s="351">
        <f t="shared" si="186"/>
        <v>0</v>
      </c>
      <c r="W128" s="351">
        <f t="shared" si="186"/>
        <v>0</v>
      </c>
      <c r="X128" s="351">
        <f t="shared" ref="X128:AG137" si="187">IF(AND(X$36-$A128&gt;=0,X$36-$A128&lt;$C$34),$B128/$C$34,0)</f>
        <v>0</v>
      </c>
      <c r="Y128" s="351">
        <f t="shared" si="187"/>
        <v>0</v>
      </c>
      <c r="Z128" s="351">
        <f t="shared" si="187"/>
        <v>0</v>
      </c>
      <c r="AA128" s="351">
        <f t="shared" si="187"/>
        <v>0</v>
      </c>
      <c r="AB128" s="351">
        <f t="shared" si="187"/>
        <v>0</v>
      </c>
      <c r="AC128" s="351">
        <f t="shared" si="187"/>
        <v>0</v>
      </c>
      <c r="AD128" s="351">
        <f t="shared" si="187"/>
        <v>0</v>
      </c>
      <c r="AE128" s="351">
        <f t="shared" si="187"/>
        <v>0</v>
      </c>
      <c r="AF128" s="351">
        <f t="shared" si="187"/>
        <v>0</v>
      </c>
      <c r="AG128" s="351">
        <f t="shared" si="187"/>
        <v>0</v>
      </c>
      <c r="AH128" s="351">
        <f t="shared" ref="AH128:AQ137" si="188">IF(AND(AH$36-$A128&gt;=0,AH$36-$A128&lt;$C$34),$B128/$C$34,0)</f>
        <v>0</v>
      </c>
      <c r="AI128" s="351">
        <f t="shared" si="188"/>
        <v>0</v>
      </c>
      <c r="AJ128" s="351">
        <f t="shared" si="188"/>
        <v>0</v>
      </c>
      <c r="AK128" s="351">
        <f t="shared" si="188"/>
        <v>0</v>
      </c>
      <c r="AL128" s="351">
        <f t="shared" si="188"/>
        <v>0</v>
      </c>
      <c r="AM128" s="351">
        <f t="shared" si="188"/>
        <v>0</v>
      </c>
      <c r="AN128" s="351">
        <f t="shared" si="188"/>
        <v>0</v>
      </c>
      <c r="AO128" s="351">
        <f t="shared" si="188"/>
        <v>0</v>
      </c>
      <c r="AP128" s="351">
        <f t="shared" si="188"/>
        <v>0</v>
      </c>
      <c r="AQ128" s="351">
        <f t="shared" si="188"/>
        <v>0</v>
      </c>
      <c r="AR128" s="351">
        <f t="shared" ref="AR128:BA137" si="189">IF(AND(AR$36-$A128&gt;=0,AR$36-$A128&lt;$C$34),$B128/$C$34,0)</f>
        <v>0</v>
      </c>
      <c r="AS128" s="351">
        <f t="shared" si="189"/>
        <v>0</v>
      </c>
      <c r="AT128" s="351">
        <f t="shared" si="189"/>
        <v>0</v>
      </c>
      <c r="AU128" s="351">
        <f t="shared" si="189"/>
        <v>0</v>
      </c>
      <c r="AV128" s="351">
        <f t="shared" si="189"/>
        <v>0</v>
      </c>
      <c r="AW128" s="351">
        <f t="shared" si="189"/>
        <v>0</v>
      </c>
      <c r="AX128" s="351">
        <f t="shared" si="189"/>
        <v>0</v>
      </c>
      <c r="AY128" s="351">
        <f t="shared" si="189"/>
        <v>0</v>
      </c>
      <c r="AZ128" s="351">
        <f t="shared" si="189"/>
        <v>0</v>
      </c>
      <c r="BA128" s="351">
        <f t="shared" si="189"/>
        <v>0</v>
      </c>
      <c r="BB128" s="351">
        <f t="shared" ref="BB128:BK137" si="190">IF(AND(BB$36-$A128&gt;=0,BB$36-$A128&lt;$C$34),$B128/$C$34,0)</f>
        <v>0</v>
      </c>
      <c r="BC128" s="351">
        <f t="shared" si="190"/>
        <v>0</v>
      </c>
      <c r="BD128" s="351">
        <f t="shared" si="190"/>
        <v>0</v>
      </c>
      <c r="BE128" s="351">
        <f t="shared" si="190"/>
        <v>0</v>
      </c>
      <c r="BF128" s="351">
        <f t="shared" si="190"/>
        <v>0</v>
      </c>
      <c r="BG128" s="351">
        <f t="shared" si="190"/>
        <v>0</v>
      </c>
      <c r="BH128" s="351">
        <f t="shared" si="190"/>
        <v>0</v>
      </c>
      <c r="BI128" s="351">
        <f t="shared" si="190"/>
        <v>0</v>
      </c>
      <c r="BJ128" s="351">
        <f t="shared" si="190"/>
        <v>0</v>
      </c>
      <c r="BK128" s="351">
        <f t="shared" si="190"/>
        <v>0</v>
      </c>
      <c r="BL128" s="351">
        <f t="shared" ref="BL128:BW137" si="191">IF(AND(BL$36-$A128&gt;=0,BL$36-$A128&lt;$C$34),$B128/$C$34,0)</f>
        <v>0</v>
      </c>
      <c r="BM128" s="351">
        <f t="shared" si="191"/>
        <v>0</v>
      </c>
      <c r="BN128" s="351">
        <f t="shared" si="191"/>
        <v>0</v>
      </c>
      <c r="BO128" s="351">
        <f t="shared" si="191"/>
        <v>0</v>
      </c>
      <c r="BP128" s="351">
        <f t="shared" si="191"/>
        <v>0</v>
      </c>
      <c r="BQ128" s="351">
        <f t="shared" si="191"/>
        <v>0</v>
      </c>
      <c r="BR128" s="351">
        <f t="shared" si="191"/>
        <v>0</v>
      </c>
      <c r="BS128" s="351">
        <f t="shared" si="191"/>
        <v>0</v>
      </c>
      <c r="BT128" s="351">
        <f t="shared" si="191"/>
        <v>0</v>
      </c>
      <c r="BU128" s="351">
        <f t="shared" si="191"/>
        <v>0</v>
      </c>
      <c r="BV128" s="351">
        <f t="shared" si="191"/>
        <v>0</v>
      </c>
      <c r="BW128" s="351">
        <f t="shared" si="191"/>
        <v>0</v>
      </c>
    </row>
    <row r="129" spans="1:81" hidden="1" outlineLevel="1" x14ac:dyDescent="0.3">
      <c r="A129" s="298">
        <f t="shared" si="170"/>
        <v>92</v>
      </c>
      <c r="B129" s="350">
        <f t="shared" si="169"/>
        <v>623437.5</v>
      </c>
      <c r="C129" s="351"/>
      <c r="D129" s="351">
        <f t="shared" si="185"/>
        <v>0</v>
      </c>
      <c r="E129" s="351">
        <f t="shared" si="185"/>
        <v>0</v>
      </c>
      <c r="F129" s="351">
        <f t="shared" si="185"/>
        <v>0</v>
      </c>
      <c r="G129" s="351">
        <f t="shared" si="185"/>
        <v>0</v>
      </c>
      <c r="H129" s="351">
        <f t="shared" si="185"/>
        <v>0</v>
      </c>
      <c r="I129" s="351">
        <f t="shared" si="185"/>
        <v>0</v>
      </c>
      <c r="J129" s="351">
        <f t="shared" si="185"/>
        <v>0</v>
      </c>
      <c r="K129" s="351">
        <f t="shared" si="185"/>
        <v>0</v>
      </c>
      <c r="L129" s="351">
        <f t="shared" si="185"/>
        <v>0</v>
      </c>
      <c r="M129" s="351">
        <f t="shared" si="185"/>
        <v>0</v>
      </c>
      <c r="N129" s="351">
        <f t="shared" si="186"/>
        <v>0</v>
      </c>
      <c r="O129" s="351">
        <f t="shared" si="186"/>
        <v>0</v>
      </c>
      <c r="P129" s="351">
        <f t="shared" si="186"/>
        <v>0</v>
      </c>
      <c r="Q129" s="351">
        <f t="shared" si="186"/>
        <v>0</v>
      </c>
      <c r="R129" s="351">
        <f t="shared" si="186"/>
        <v>0</v>
      </c>
      <c r="S129" s="351">
        <f t="shared" si="186"/>
        <v>0</v>
      </c>
      <c r="T129" s="351">
        <f t="shared" si="186"/>
        <v>0</v>
      </c>
      <c r="U129" s="351">
        <f t="shared" si="186"/>
        <v>0</v>
      </c>
      <c r="V129" s="351">
        <f t="shared" si="186"/>
        <v>0</v>
      </c>
      <c r="W129" s="351">
        <f t="shared" si="186"/>
        <v>0</v>
      </c>
      <c r="X129" s="351">
        <f t="shared" si="187"/>
        <v>0</v>
      </c>
      <c r="Y129" s="351">
        <f t="shared" si="187"/>
        <v>0</v>
      </c>
      <c r="Z129" s="351">
        <f t="shared" si="187"/>
        <v>0</v>
      </c>
      <c r="AA129" s="351">
        <f t="shared" si="187"/>
        <v>0</v>
      </c>
      <c r="AB129" s="351">
        <f t="shared" si="187"/>
        <v>0</v>
      </c>
      <c r="AC129" s="351">
        <f t="shared" si="187"/>
        <v>0</v>
      </c>
      <c r="AD129" s="351">
        <f t="shared" si="187"/>
        <v>0</v>
      </c>
      <c r="AE129" s="351">
        <f t="shared" si="187"/>
        <v>0</v>
      </c>
      <c r="AF129" s="351">
        <f t="shared" si="187"/>
        <v>0</v>
      </c>
      <c r="AG129" s="351">
        <f t="shared" si="187"/>
        <v>0</v>
      </c>
      <c r="AH129" s="351">
        <f t="shared" si="188"/>
        <v>0</v>
      </c>
      <c r="AI129" s="351">
        <f t="shared" si="188"/>
        <v>0</v>
      </c>
      <c r="AJ129" s="351">
        <f t="shared" si="188"/>
        <v>0</v>
      </c>
      <c r="AK129" s="351">
        <f t="shared" si="188"/>
        <v>0</v>
      </c>
      <c r="AL129" s="351">
        <f t="shared" si="188"/>
        <v>0</v>
      </c>
      <c r="AM129" s="351">
        <f t="shared" si="188"/>
        <v>0</v>
      </c>
      <c r="AN129" s="351">
        <f t="shared" si="188"/>
        <v>0</v>
      </c>
      <c r="AO129" s="351">
        <f t="shared" si="188"/>
        <v>0</v>
      </c>
      <c r="AP129" s="351">
        <f t="shared" si="188"/>
        <v>0</v>
      </c>
      <c r="AQ129" s="351">
        <f t="shared" si="188"/>
        <v>0</v>
      </c>
      <c r="AR129" s="351">
        <f t="shared" si="189"/>
        <v>0</v>
      </c>
      <c r="AS129" s="351">
        <f t="shared" si="189"/>
        <v>0</v>
      </c>
      <c r="AT129" s="351">
        <f t="shared" si="189"/>
        <v>0</v>
      </c>
      <c r="AU129" s="351">
        <f t="shared" si="189"/>
        <v>0</v>
      </c>
      <c r="AV129" s="351">
        <f t="shared" si="189"/>
        <v>0</v>
      </c>
      <c r="AW129" s="351">
        <f t="shared" si="189"/>
        <v>0</v>
      </c>
      <c r="AX129" s="351">
        <f t="shared" si="189"/>
        <v>0</v>
      </c>
      <c r="AY129" s="351">
        <f t="shared" si="189"/>
        <v>0</v>
      </c>
      <c r="AZ129" s="351">
        <f t="shared" si="189"/>
        <v>0</v>
      </c>
      <c r="BA129" s="351">
        <f t="shared" si="189"/>
        <v>0</v>
      </c>
      <c r="BB129" s="351">
        <f t="shared" si="190"/>
        <v>0</v>
      </c>
      <c r="BC129" s="351">
        <f t="shared" si="190"/>
        <v>0</v>
      </c>
      <c r="BD129" s="351">
        <f t="shared" si="190"/>
        <v>0</v>
      </c>
      <c r="BE129" s="351">
        <f t="shared" si="190"/>
        <v>0</v>
      </c>
      <c r="BF129" s="351">
        <f t="shared" si="190"/>
        <v>0</v>
      </c>
      <c r="BG129" s="351">
        <f t="shared" si="190"/>
        <v>0</v>
      </c>
      <c r="BH129" s="351">
        <f t="shared" si="190"/>
        <v>0</v>
      </c>
      <c r="BI129" s="351">
        <f t="shared" si="190"/>
        <v>0</v>
      </c>
      <c r="BJ129" s="351">
        <f t="shared" si="190"/>
        <v>0</v>
      </c>
      <c r="BK129" s="351">
        <f t="shared" si="190"/>
        <v>0</v>
      </c>
      <c r="BL129" s="351">
        <f t="shared" si="191"/>
        <v>0</v>
      </c>
      <c r="BM129" s="351">
        <f t="shared" si="191"/>
        <v>0</v>
      </c>
      <c r="BN129" s="351">
        <f t="shared" si="191"/>
        <v>0</v>
      </c>
      <c r="BO129" s="351">
        <f t="shared" si="191"/>
        <v>0</v>
      </c>
      <c r="BP129" s="351">
        <f t="shared" si="191"/>
        <v>0</v>
      </c>
      <c r="BQ129" s="351">
        <f t="shared" si="191"/>
        <v>0</v>
      </c>
      <c r="BR129" s="351">
        <f t="shared" si="191"/>
        <v>0</v>
      </c>
      <c r="BS129" s="351">
        <f t="shared" si="191"/>
        <v>0</v>
      </c>
      <c r="BT129" s="351">
        <f t="shared" si="191"/>
        <v>0</v>
      </c>
      <c r="BU129" s="351">
        <f t="shared" si="191"/>
        <v>0</v>
      </c>
      <c r="BV129" s="351">
        <f t="shared" si="191"/>
        <v>0</v>
      </c>
      <c r="BW129" s="351">
        <f t="shared" si="191"/>
        <v>0</v>
      </c>
    </row>
    <row r="130" spans="1:81" hidden="1" outlineLevel="1" x14ac:dyDescent="0.3">
      <c r="A130" s="298">
        <f t="shared" si="170"/>
        <v>93</v>
      </c>
      <c r="B130" s="350">
        <f t="shared" si="169"/>
        <v>623437.5</v>
      </c>
      <c r="C130" s="351"/>
      <c r="D130" s="351">
        <f t="shared" si="185"/>
        <v>0</v>
      </c>
      <c r="E130" s="351">
        <f t="shared" si="185"/>
        <v>0</v>
      </c>
      <c r="F130" s="351">
        <f t="shared" si="185"/>
        <v>0</v>
      </c>
      <c r="G130" s="351">
        <f t="shared" si="185"/>
        <v>0</v>
      </c>
      <c r="H130" s="351">
        <f t="shared" si="185"/>
        <v>0</v>
      </c>
      <c r="I130" s="351">
        <f t="shared" si="185"/>
        <v>0</v>
      </c>
      <c r="J130" s="351">
        <f t="shared" si="185"/>
        <v>0</v>
      </c>
      <c r="K130" s="351">
        <f t="shared" si="185"/>
        <v>0</v>
      </c>
      <c r="L130" s="351">
        <f t="shared" si="185"/>
        <v>0</v>
      </c>
      <c r="M130" s="351">
        <f t="shared" si="185"/>
        <v>0</v>
      </c>
      <c r="N130" s="351">
        <f t="shared" si="186"/>
        <v>0</v>
      </c>
      <c r="O130" s="351">
        <f t="shared" si="186"/>
        <v>0</v>
      </c>
      <c r="P130" s="351">
        <f t="shared" si="186"/>
        <v>0</v>
      </c>
      <c r="Q130" s="351">
        <f t="shared" si="186"/>
        <v>0</v>
      </c>
      <c r="R130" s="351">
        <f t="shared" si="186"/>
        <v>0</v>
      </c>
      <c r="S130" s="351">
        <f t="shared" si="186"/>
        <v>0</v>
      </c>
      <c r="T130" s="351">
        <f t="shared" si="186"/>
        <v>0</v>
      </c>
      <c r="U130" s="351">
        <f t="shared" si="186"/>
        <v>0</v>
      </c>
      <c r="V130" s="351">
        <f t="shared" si="186"/>
        <v>0</v>
      </c>
      <c r="W130" s="351">
        <f t="shared" si="186"/>
        <v>0</v>
      </c>
      <c r="X130" s="351">
        <f t="shared" si="187"/>
        <v>0</v>
      </c>
      <c r="Y130" s="351">
        <f t="shared" si="187"/>
        <v>0</v>
      </c>
      <c r="Z130" s="351">
        <f t="shared" si="187"/>
        <v>0</v>
      </c>
      <c r="AA130" s="351">
        <f t="shared" si="187"/>
        <v>0</v>
      </c>
      <c r="AB130" s="351">
        <f t="shared" si="187"/>
        <v>0</v>
      </c>
      <c r="AC130" s="351">
        <f t="shared" si="187"/>
        <v>0</v>
      </c>
      <c r="AD130" s="351">
        <f t="shared" si="187"/>
        <v>0</v>
      </c>
      <c r="AE130" s="351">
        <f t="shared" si="187"/>
        <v>0</v>
      </c>
      <c r="AF130" s="351">
        <f t="shared" si="187"/>
        <v>0</v>
      </c>
      <c r="AG130" s="351">
        <f t="shared" si="187"/>
        <v>0</v>
      </c>
      <c r="AH130" s="351">
        <f t="shared" si="188"/>
        <v>0</v>
      </c>
      <c r="AI130" s="351">
        <f t="shared" si="188"/>
        <v>0</v>
      </c>
      <c r="AJ130" s="351">
        <f t="shared" si="188"/>
        <v>0</v>
      </c>
      <c r="AK130" s="351">
        <f t="shared" si="188"/>
        <v>0</v>
      </c>
      <c r="AL130" s="351">
        <f t="shared" si="188"/>
        <v>0</v>
      </c>
      <c r="AM130" s="351">
        <f t="shared" si="188"/>
        <v>0</v>
      </c>
      <c r="AN130" s="351">
        <f t="shared" si="188"/>
        <v>0</v>
      </c>
      <c r="AO130" s="351">
        <f t="shared" si="188"/>
        <v>0</v>
      </c>
      <c r="AP130" s="351">
        <f t="shared" si="188"/>
        <v>0</v>
      </c>
      <c r="AQ130" s="351">
        <f t="shared" si="188"/>
        <v>0</v>
      </c>
      <c r="AR130" s="351">
        <f t="shared" si="189"/>
        <v>0</v>
      </c>
      <c r="AS130" s="351">
        <f t="shared" si="189"/>
        <v>0</v>
      </c>
      <c r="AT130" s="351">
        <f t="shared" si="189"/>
        <v>0</v>
      </c>
      <c r="AU130" s="351">
        <f t="shared" si="189"/>
        <v>0</v>
      </c>
      <c r="AV130" s="351">
        <f t="shared" si="189"/>
        <v>0</v>
      </c>
      <c r="AW130" s="351">
        <f t="shared" si="189"/>
        <v>0</v>
      </c>
      <c r="AX130" s="351">
        <f t="shared" si="189"/>
        <v>0</v>
      </c>
      <c r="AY130" s="351">
        <f t="shared" si="189"/>
        <v>0</v>
      </c>
      <c r="AZ130" s="351">
        <f t="shared" si="189"/>
        <v>0</v>
      </c>
      <c r="BA130" s="351">
        <f t="shared" si="189"/>
        <v>0</v>
      </c>
      <c r="BB130" s="351">
        <f t="shared" si="190"/>
        <v>0</v>
      </c>
      <c r="BC130" s="351">
        <f t="shared" si="190"/>
        <v>0</v>
      </c>
      <c r="BD130" s="351">
        <f t="shared" si="190"/>
        <v>0</v>
      </c>
      <c r="BE130" s="351">
        <f t="shared" si="190"/>
        <v>0</v>
      </c>
      <c r="BF130" s="351">
        <f t="shared" si="190"/>
        <v>0</v>
      </c>
      <c r="BG130" s="351">
        <f t="shared" si="190"/>
        <v>0</v>
      </c>
      <c r="BH130" s="351">
        <f t="shared" si="190"/>
        <v>0</v>
      </c>
      <c r="BI130" s="351">
        <f t="shared" si="190"/>
        <v>0</v>
      </c>
      <c r="BJ130" s="351">
        <f t="shared" si="190"/>
        <v>0</v>
      </c>
      <c r="BK130" s="351">
        <f t="shared" si="190"/>
        <v>0</v>
      </c>
      <c r="BL130" s="351">
        <f t="shared" si="191"/>
        <v>0</v>
      </c>
      <c r="BM130" s="351">
        <f t="shared" si="191"/>
        <v>0</v>
      </c>
      <c r="BN130" s="351">
        <f t="shared" si="191"/>
        <v>0</v>
      </c>
      <c r="BO130" s="351">
        <f t="shared" si="191"/>
        <v>0</v>
      </c>
      <c r="BP130" s="351">
        <f t="shared" si="191"/>
        <v>0</v>
      </c>
      <c r="BQ130" s="351">
        <f t="shared" si="191"/>
        <v>0</v>
      </c>
      <c r="BR130" s="351">
        <f t="shared" si="191"/>
        <v>0</v>
      </c>
      <c r="BS130" s="351">
        <f t="shared" si="191"/>
        <v>0</v>
      </c>
      <c r="BT130" s="351">
        <f t="shared" si="191"/>
        <v>0</v>
      </c>
      <c r="BU130" s="351">
        <f t="shared" si="191"/>
        <v>0</v>
      </c>
      <c r="BV130" s="351">
        <f t="shared" si="191"/>
        <v>0</v>
      </c>
      <c r="BW130" s="351">
        <f t="shared" si="191"/>
        <v>0</v>
      </c>
    </row>
    <row r="131" spans="1:81" hidden="1" outlineLevel="1" x14ac:dyDescent="0.3">
      <c r="A131" s="298">
        <f t="shared" si="170"/>
        <v>94</v>
      </c>
      <c r="B131" s="350">
        <f t="shared" si="169"/>
        <v>623437.5</v>
      </c>
      <c r="C131" s="351"/>
      <c r="D131" s="351">
        <f t="shared" si="185"/>
        <v>0</v>
      </c>
      <c r="E131" s="351">
        <f t="shared" si="185"/>
        <v>0</v>
      </c>
      <c r="F131" s="351">
        <f t="shared" si="185"/>
        <v>0</v>
      </c>
      <c r="G131" s="351">
        <f t="shared" si="185"/>
        <v>0</v>
      </c>
      <c r="H131" s="351">
        <f t="shared" si="185"/>
        <v>0</v>
      </c>
      <c r="I131" s="351">
        <f t="shared" si="185"/>
        <v>0</v>
      </c>
      <c r="J131" s="351">
        <f t="shared" si="185"/>
        <v>0</v>
      </c>
      <c r="K131" s="351">
        <f t="shared" si="185"/>
        <v>0</v>
      </c>
      <c r="L131" s="351">
        <f t="shared" si="185"/>
        <v>0</v>
      </c>
      <c r="M131" s="351">
        <f t="shared" si="185"/>
        <v>0</v>
      </c>
      <c r="N131" s="351">
        <f t="shared" si="186"/>
        <v>0</v>
      </c>
      <c r="O131" s="351">
        <f t="shared" si="186"/>
        <v>0</v>
      </c>
      <c r="P131" s="351">
        <f t="shared" si="186"/>
        <v>0</v>
      </c>
      <c r="Q131" s="351">
        <f t="shared" si="186"/>
        <v>0</v>
      </c>
      <c r="R131" s="351">
        <f t="shared" si="186"/>
        <v>0</v>
      </c>
      <c r="S131" s="351">
        <f t="shared" si="186"/>
        <v>0</v>
      </c>
      <c r="T131" s="351">
        <f t="shared" si="186"/>
        <v>0</v>
      </c>
      <c r="U131" s="351">
        <f t="shared" si="186"/>
        <v>0</v>
      </c>
      <c r="V131" s="351">
        <f t="shared" si="186"/>
        <v>0</v>
      </c>
      <c r="W131" s="351">
        <f t="shared" si="186"/>
        <v>0</v>
      </c>
      <c r="X131" s="351">
        <f t="shared" si="187"/>
        <v>0</v>
      </c>
      <c r="Y131" s="351">
        <f t="shared" si="187"/>
        <v>0</v>
      </c>
      <c r="Z131" s="351">
        <f t="shared" si="187"/>
        <v>0</v>
      </c>
      <c r="AA131" s="351">
        <f t="shared" si="187"/>
        <v>0</v>
      </c>
      <c r="AB131" s="351">
        <f t="shared" si="187"/>
        <v>0</v>
      </c>
      <c r="AC131" s="351">
        <f t="shared" si="187"/>
        <v>0</v>
      </c>
      <c r="AD131" s="351">
        <f t="shared" si="187"/>
        <v>0</v>
      </c>
      <c r="AE131" s="351">
        <f t="shared" si="187"/>
        <v>0</v>
      </c>
      <c r="AF131" s="351">
        <f t="shared" si="187"/>
        <v>0</v>
      </c>
      <c r="AG131" s="351">
        <f t="shared" si="187"/>
        <v>0</v>
      </c>
      <c r="AH131" s="351">
        <f t="shared" si="188"/>
        <v>0</v>
      </c>
      <c r="AI131" s="351">
        <f t="shared" si="188"/>
        <v>0</v>
      </c>
      <c r="AJ131" s="351">
        <f t="shared" si="188"/>
        <v>0</v>
      </c>
      <c r="AK131" s="351">
        <f t="shared" si="188"/>
        <v>0</v>
      </c>
      <c r="AL131" s="351">
        <f t="shared" si="188"/>
        <v>0</v>
      </c>
      <c r="AM131" s="351">
        <f t="shared" si="188"/>
        <v>0</v>
      </c>
      <c r="AN131" s="351">
        <f t="shared" si="188"/>
        <v>0</v>
      </c>
      <c r="AO131" s="351">
        <f t="shared" si="188"/>
        <v>0</v>
      </c>
      <c r="AP131" s="351">
        <f t="shared" si="188"/>
        <v>0</v>
      </c>
      <c r="AQ131" s="351">
        <f t="shared" si="188"/>
        <v>0</v>
      </c>
      <c r="AR131" s="351">
        <f t="shared" si="189"/>
        <v>0</v>
      </c>
      <c r="AS131" s="351">
        <f t="shared" si="189"/>
        <v>0</v>
      </c>
      <c r="AT131" s="351">
        <f t="shared" si="189"/>
        <v>0</v>
      </c>
      <c r="AU131" s="351">
        <f t="shared" si="189"/>
        <v>0</v>
      </c>
      <c r="AV131" s="351">
        <f t="shared" si="189"/>
        <v>0</v>
      </c>
      <c r="AW131" s="351">
        <f t="shared" si="189"/>
        <v>0</v>
      </c>
      <c r="AX131" s="351">
        <f t="shared" si="189"/>
        <v>0</v>
      </c>
      <c r="AY131" s="351">
        <f t="shared" si="189"/>
        <v>0</v>
      </c>
      <c r="AZ131" s="351">
        <f t="shared" si="189"/>
        <v>0</v>
      </c>
      <c r="BA131" s="351">
        <f t="shared" si="189"/>
        <v>0</v>
      </c>
      <c r="BB131" s="351">
        <f t="shared" si="190"/>
        <v>0</v>
      </c>
      <c r="BC131" s="351">
        <f t="shared" si="190"/>
        <v>0</v>
      </c>
      <c r="BD131" s="351">
        <f t="shared" si="190"/>
        <v>0</v>
      </c>
      <c r="BE131" s="351">
        <f t="shared" si="190"/>
        <v>0</v>
      </c>
      <c r="BF131" s="351">
        <f t="shared" si="190"/>
        <v>0</v>
      </c>
      <c r="BG131" s="351">
        <f t="shared" si="190"/>
        <v>0</v>
      </c>
      <c r="BH131" s="351">
        <f t="shared" si="190"/>
        <v>0</v>
      </c>
      <c r="BI131" s="351">
        <f t="shared" si="190"/>
        <v>0</v>
      </c>
      <c r="BJ131" s="351">
        <f t="shared" si="190"/>
        <v>0</v>
      </c>
      <c r="BK131" s="351">
        <f t="shared" si="190"/>
        <v>0</v>
      </c>
      <c r="BL131" s="351">
        <f t="shared" si="191"/>
        <v>0</v>
      </c>
      <c r="BM131" s="351">
        <f t="shared" si="191"/>
        <v>0</v>
      </c>
      <c r="BN131" s="351">
        <f t="shared" si="191"/>
        <v>0</v>
      </c>
      <c r="BO131" s="351">
        <f t="shared" si="191"/>
        <v>0</v>
      </c>
      <c r="BP131" s="351">
        <f t="shared" si="191"/>
        <v>0</v>
      </c>
      <c r="BQ131" s="351">
        <f t="shared" si="191"/>
        <v>0</v>
      </c>
      <c r="BR131" s="351">
        <f t="shared" si="191"/>
        <v>0</v>
      </c>
      <c r="BS131" s="351">
        <f t="shared" si="191"/>
        <v>0</v>
      </c>
      <c r="BT131" s="351">
        <f t="shared" si="191"/>
        <v>0</v>
      </c>
      <c r="BU131" s="351">
        <f t="shared" si="191"/>
        <v>0</v>
      </c>
      <c r="BV131" s="351">
        <f t="shared" si="191"/>
        <v>0</v>
      </c>
      <c r="BW131" s="351">
        <f t="shared" si="191"/>
        <v>0</v>
      </c>
    </row>
    <row r="132" spans="1:81" hidden="1" outlineLevel="1" x14ac:dyDescent="0.3">
      <c r="A132" s="298">
        <f t="shared" si="170"/>
        <v>95</v>
      </c>
      <c r="B132" s="350">
        <f t="shared" si="169"/>
        <v>623437.5</v>
      </c>
      <c r="C132" s="351"/>
      <c r="D132" s="351">
        <f t="shared" si="185"/>
        <v>0</v>
      </c>
      <c r="E132" s="351">
        <f t="shared" si="185"/>
        <v>0</v>
      </c>
      <c r="F132" s="351">
        <f t="shared" si="185"/>
        <v>0</v>
      </c>
      <c r="G132" s="351">
        <f t="shared" si="185"/>
        <v>0</v>
      </c>
      <c r="H132" s="351">
        <f t="shared" si="185"/>
        <v>0</v>
      </c>
      <c r="I132" s="351">
        <f t="shared" si="185"/>
        <v>0</v>
      </c>
      <c r="J132" s="351">
        <f t="shared" si="185"/>
        <v>0</v>
      </c>
      <c r="K132" s="351">
        <f t="shared" si="185"/>
        <v>0</v>
      </c>
      <c r="L132" s="351">
        <f t="shared" si="185"/>
        <v>0</v>
      </c>
      <c r="M132" s="351">
        <f t="shared" si="185"/>
        <v>0</v>
      </c>
      <c r="N132" s="351">
        <f t="shared" si="186"/>
        <v>0</v>
      </c>
      <c r="O132" s="351">
        <f t="shared" si="186"/>
        <v>0</v>
      </c>
      <c r="P132" s="351">
        <f t="shared" si="186"/>
        <v>0</v>
      </c>
      <c r="Q132" s="351">
        <f t="shared" si="186"/>
        <v>0</v>
      </c>
      <c r="R132" s="351">
        <f t="shared" si="186"/>
        <v>0</v>
      </c>
      <c r="S132" s="351">
        <f t="shared" si="186"/>
        <v>0</v>
      </c>
      <c r="T132" s="351">
        <f t="shared" si="186"/>
        <v>0</v>
      </c>
      <c r="U132" s="351">
        <f t="shared" si="186"/>
        <v>0</v>
      </c>
      <c r="V132" s="351">
        <f t="shared" si="186"/>
        <v>0</v>
      </c>
      <c r="W132" s="351">
        <f t="shared" si="186"/>
        <v>0</v>
      </c>
      <c r="X132" s="351">
        <f t="shared" si="187"/>
        <v>0</v>
      </c>
      <c r="Y132" s="351">
        <f t="shared" si="187"/>
        <v>0</v>
      </c>
      <c r="Z132" s="351">
        <f t="shared" si="187"/>
        <v>0</v>
      </c>
      <c r="AA132" s="351">
        <f t="shared" si="187"/>
        <v>0</v>
      </c>
      <c r="AB132" s="351">
        <f t="shared" si="187"/>
        <v>0</v>
      </c>
      <c r="AC132" s="351">
        <f t="shared" si="187"/>
        <v>0</v>
      </c>
      <c r="AD132" s="351">
        <f t="shared" si="187"/>
        <v>0</v>
      </c>
      <c r="AE132" s="351">
        <f t="shared" si="187"/>
        <v>0</v>
      </c>
      <c r="AF132" s="351">
        <f t="shared" si="187"/>
        <v>0</v>
      </c>
      <c r="AG132" s="351">
        <f t="shared" si="187"/>
        <v>0</v>
      </c>
      <c r="AH132" s="351">
        <f t="shared" si="188"/>
        <v>0</v>
      </c>
      <c r="AI132" s="351">
        <f t="shared" si="188"/>
        <v>0</v>
      </c>
      <c r="AJ132" s="351">
        <f t="shared" si="188"/>
        <v>0</v>
      </c>
      <c r="AK132" s="351">
        <f t="shared" si="188"/>
        <v>0</v>
      </c>
      <c r="AL132" s="351">
        <f t="shared" si="188"/>
        <v>0</v>
      </c>
      <c r="AM132" s="351">
        <f t="shared" si="188"/>
        <v>0</v>
      </c>
      <c r="AN132" s="351">
        <f t="shared" si="188"/>
        <v>0</v>
      </c>
      <c r="AO132" s="351">
        <f t="shared" si="188"/>
        <v>0</v>
      </c>
      <c r="AP132" s="351">
        <f t="shared" si="188"/>
        <v>0</v>
      </c>
      <c r="AQ132" s="351">
        <f t="shared" si="188"/>
        <v>0</v>
      </c>
      <c r="AR132" s="351">
        <f t="shared" si="189"/>
        <v>0</v>
      </c>
      <c r="AS132" s="351">
        <f t="shared" si="189"/>
        <v>0</v>
      </c>
      <c r="AT132" s="351">
        <f t="shared" si="189"/>
        <v>0</v>
      </c>
      <c r="AU132" s="351">
        <f t="shared" si="189"/>
        <v>0</v>
      </c>
      <c r="AV132" s="351">
        <f t="shared" si="189"/>
        <v>0</v>
      </c>
      <c r="AW132" s="351">
        <f t="shared" si="189"/>
        <v>0</v>
      </c>
      <c r="AX132" s="351">
        <f t="shared" si="189"/>
        <v>0</v>
      </c>
      <c r="AY132" s="351">
        <f t="shared" si="189"/>
        <v>0</v>
      </c>
      <c r="AZ132" s="351">
        <f t="shared" si="189"/>
        <v>0</v>
      </c>
      <c r="BA132" s="351">
        <f t="shared" si="189"/>
        <v>0</v>
      </c>
      <c r="BB132" s="351">
        <f t="shared" si="190"/>
        <v>0</v>
      </c>
      <c r="BC132" s="351">
        <f t="shared" si="190"/>
        <v>0</v>
      </c>
      <c r="BD132" s="351">
        <f t="shared" si="190"/>
        <v>0</v>
      </c>
      <c r="BE132" s="351">
        <f t="shared" si="190"/>
        <v>0</v>
      </c>
      <c r="BF132" s="351">
        <f t="shared" si="190"/>
        <v>0</v>
      </c>
      <c r="BG132" s="351">
        <f t="shared" si="190"/>
        <v>0</v>
      </c>
      <c r="BH132" s="351">
        <f t="shared" si="190"/>
        <v>0</v>
      </c>
      <c r="BI132" s="351">
        <f t="shared" si="190"/>
        <v>0</v>
      </c>
      <c r="BJ132" s="351">
        <f t="shared" si="190"/>
        <v>0</v>
      </c>
      <c r="BK132" s="351">
        <f t="shared" si="190"/>
        <v>0</v>
      </c>
      <c r="BL132" s="351">
        <f t="shared" si="191"/>
        <v>0</v>
      </c>
      <c r="BM132" s="351">
        <f t="shared" si="191"/>
        <v>0</v>
      </c>
      <c r="BN132" s="351">
        <f t="shared" si="191"/>
        <v>0</v>
      </c>
      <c r="BO132" s="351">
        <f t="shared" si="191"/>
        <v>0</v>
      </c>
      <c r="BP132" s="351">
        <f t="shared" si="191"/>
        <v>0</v>
      </c>
      <c r="BQ132" s="351">
        <f t="shared" si="191"/>
        <v>0</v>
      </c>
      <c r="BR132" s="351">
        <f t="shared" si="191"/>
        <v>0</v>
      </c>
      <c r="BS132" s="351">
        <f t="shared" si="191"/>
        <v>0</v>
      </c>
      <c r="BT132" s="351">
        <f t="shared" si="191"/>
        <v>0</v>
      </c>
      <c r="BU132" s="351">
        <f t="shared" si="191"/>
        <v>0</v>
      </c>
      <c r="BV132" s="351">
        <f t="shared" si="191"/>
        <v>0</v>
      </c>
      <c r="BW132" s="351">
        <f t="shared" si="191"/>
        <v>0</v>
      </c>
    </row>
    <row r="133" spans="1:81" hidden="1" outlineLevel="1" x14ac:dyDescent="0.3">
      <c r="A133" s="298">
        <f t="shared" si="170"/>
        <v>96</v>
      </c>
      <c r="B133" s="350">
        <f t="shared" si="169"/>
        <v>623437.5</v>
      </c>
      <c r="C133" s="351"/>
      <c r="D133" s="351">
        <f t="shared" si="185"/>
        <v>0</v>
      </c>
      <c r="E133" s="351">
        <f t="shared" si="185"/>
        <v>0</v>
      </c>
      <c r="F133" s="351">
        <f t="shared" si="185"/>
        <v>0</v>
      </c>
      <c r="G133" s="351">
        <f t="shared" si="185"/>
        <v>0</v>
      </c>
      <c r="H133" s="351">
        <f t="shared" si="185"/>
        <v>0</v>
      </c>
      <c r="I133" s="351">
        <f t="shared" si="185"/>
        <v>0</v>
      </c>
      <c r="J133" s="351">
        <f t="shared" si="185"/>
        <v>0</v>
      </c>
      <c r="K133" s="351">
        <f t="shared" si="185"/>
        <v>0</v>
      </c>
      <c r="L133" s="351">
        <f t="shared" si="185"/>
        <v>0</v>
      </c>
      <c r="M133" s="351">
        <f t="shared" si="185"/>
        <v>0</v>
      </c>
      <c r="N133" s="351">
        <f t="shared" si="186"/>
        <v>0</v>
      </c>
      <c r="O133" s="351">
        <f t="shared" si="186"/>
        <v>0</v>
      </c>
      <c r="P133" s="351">
        <f t="shared" si="186"/>
        <v>0</v>
      </c>
      <c r="Q133" s="351">
        <f t="shared" si="186"/>
        <v>0</v>
      </c>
      <c r="R133" s="351">
        <f t="shared" si="186"/>
        <v>0</v>
      </c>
      <c r="S133" s="351">
        <f t="shared" si="186"/>
        <v>0</v>
      </c>
      <c r="T133" s="351">
        <f t="shared" si="186"/>
        <v>0</v>
      </c>
      <c r="U133" s="351">
        <f t="shared" si="186"/>
        <v>0</v>
      </c>
      <c r="V133" s="351">
        <f t="shared" si="186"/>
        <v>0</v>
      </c>
      <c r="W133" s="351">
        <f t="shared" si="186"/>
        <v>0</v>
      </c>
      <c r="X133" s="351">
        <f t="shared" si="187"/>
        <v>0</v>
      </c>
      <c r="Y133" s="351">
        <f t="shared" si="187"/>
        <v>0</v>
      </c>
      <c r="Z133" s="351">
        <f t="shared" si="187"/>
        <v>0</v>
      </c>
      <c r="AA133" s="351">
        <f t="shared" si="187"/>
        <v>0</v>
      </c>
      <c r="AB133" s="351">
        <f t="shared" si="187"/>
        <v>0</v>
      </c>
      <c r="AC133" s="351">
        <f t="shared" si="187"/>
        <v>0</v>
      </c>
      <c r="AD133" s="351">
        <f t="shared" si="187"/>
        <v>0</v>
      </c>
      <c r="AE133" s="351">
        <f t="shared" si="187"/>
        <v>0</v>
      </c>
      <c r="AF133" s="351">
        <f t="shared" si="187"/>
        <v>0</v>
      </c>
      <c r="AG133" s="351">
        <f t="shared" si="187"/>
        <v>0</v>
      </c>
      <c r="AH133" s="351">
        <f t="shared" si="188"/>
        <v>0</v>
      </c>
      <c r="AI133" s="351">
        <f t="shared" si="188"/>
        <v>0</v>
      </c>
      <c r="AJ133" s="351">
        <f t="shared" si="188"/>
        <v>0</v>
      </c>
      <c r="AK133" s="351">
        <f t="shared" si="188"/>
        <v>0</v>
      </c>
      <c r="AL133" s="351">
        <f t="shared" si="188"/>
        <v>0</v>
      </c>
      <c r="AM133" s="351">
        <f t="shared" si="188"/>
        <v>0</v>
      </c>
      <c r="AN133" s="351">
        <f t="shared" si="188"/>
        <v>0</v>
      </c>
      <c r="AO133" s="351">
        <f t="shared" si="188"/>
        <v>0</v>
      </c>
      <c r="AP133" s="351">
        <f t="shared" si="188"/>
        <v>0</v>
      </c>
      <c r="AQ133" s="351">
        <f t="shared" si="188"/>
        <v>0</v>
      </c>
      <c r="AR133" s="351">
        <f t="shared" si="189"/>
        <v>0</v>
      </c>
      <c r="AS133" s="351">
        <f t="shared" si="189"/>
        <v>0</v>
      </c>
      <c r="AT133" s="351">
        <f t="shared" si="189"/>
        <v>0</v>
      </c>
      <c r="AU133" s="351">
        <f t="shared" si="189"/>
        <v>0</v>
      </c>
      <c r="AV133" s="351">
        <f t="shared" si="189"/>
        <v>0</v>
      </c>
      <c r="AW133" s="351">
        <f t="shared" si="189"/>
        <v>0</v>
      </c>
      <c r="AX133" s="351">
        <f t="shared" si="189"/>
        <v>0</v>
      </c>
      <c r="AY133" s="351">
        <f t="shared" si="189"/>
        <v>0</v>
      </c>
      <c r="AZ133" s="351">
        <f t="shared" si="189"/>
        <v>0</v>
      </c>
      <c r="BA133" s="351">
        <f t="shared" si="189"/>
        <v>0</v>
      </c>
      <c r="BB133" s="351">
        <f t="shared" si="190"/>
        <v>0</v>
      </c>
      <c r="BC133" s="351">
        <f t="shared" si="190"/>
        <v>0</v>
      </c>
      <c r="BD133" s="351">
        <f t="shared" si="190"/>
        <v>0</v>
      </c>
      <c r="BE133" s="351">
        <f t="shared" si="190"/>
        <v>0</v>
      </c>
      <c r="BF133" s="351">
        <f t="shared" si="190"/>
        <v>0</v>
      </c>
      <c r="BG133" s="351">
        <f t="shared" si="190"/>
        <v>0</v>
      </c>
      <c r="BH133" s="351">
        <f t="shared" si="190"/>
        <v>0</v>
      </c>
      <c r="BI133" s="351">
        <f t="shared" si="190"/>
        <v>0</v>
      </c>
      <c r="BJ133" s="351">
        <f t="shared" si="190"/>
        <v>0</v>
      </c>
      <c r="BK133" s="351">
        <f t="shared" si="190"/>
        <v>0</v>
      </c>
      <c r="BL133" s="351">
        <f t="shared" si="191"/>
        <v>0</v>
      </c>
      <c r="BM133" s="351">
        <f t="shared" si="191"/>
        <v>0</v>
      </c>
      <c r="BN133" s="351">
        <f t="shared" si="191"/>
        <v>0</v>
      </c>
      <c r="BO133" s="351">
        <f t="shared" si="191"/>
        <v>0</v>
      </c>
      <c r="BP133" s="351">
        <f t="shared" si="191"/>
        <v>0</v>
      </c>
      <c r="BQ133" s="351">
        <f t="shared" si="191"/>
        <v>0</v>
      </c>
      <c r="BR133" s="351">
        <f t="shared" si="191"/>
        <v>0</v>
      </c>
      <c r="BS133" s="351">
        <f t="shared" si="191"/>
        <v>0</v>
      </c>
      <c r="BT133" s="351">
        <f t="shared" si="191"/>
        <v>0</v>
      </c>
      <c r="BU133" s="351">
        <f t="shared" si="191"/>
        <v>0</v>
      </c>
      <c r="BV133" s="351">
        <f t="shared" si="191"/>
        <v>0</v>
      </c>
      <c r="BW133" s="351">
        <f t="shared" si="191"/>
        <v>0</v>
      </c>
    </row>
    <row r="134" spans="1:81" hidden="1" outlineLevel="1" x14ac:dyDescent="0.3">
      <c r="A134" s="298">
        <f t="shared" si="170"/>
        <v>97</v>
      </c>
      <c r="B134" s="350">
        <f t="shared" ref="B134:B137" si="192">+HLOOKUP(A134,$C$36:$BX$37,2)</f>
        <v>623437.5</v>
      </c>
      <c r="C134" s="351"/>
      <c r="D134" s="351">
        <f t="shared" si="185"/>
        <v>0</v>
      </c>
      <c r="E134" s="351">
        <f t="shared" si="185"/>
        <v>0</v>
      </c>
      <c r="F134" s="351">
        <f t="shared" si="185"/>
        <v>0</v>
      </c>
      <c r="G134" s="351">
        <f t="shared" si="185"/>
        <v>0</v>
      </c>
      <c r="H134" s="351">
        <f t="shared" si="185"/>
        <v>0</v>
      </c>
      <c r="I134" s="351">
        <f t="shared" si="185"/>
        <v>0</v>
      </c>
      <c r="J134" s="351">
        <f t="shared" si="185"/>
        <v>0</v>
      </c>
      <c r="K134" s="351">
        <f t="shared" si="185"/>
        <v>0</v>
      </c>
      <c r="L134" s="351">
        <f t="shared" si="185"/>
        <v>0</v>
      </c>
      <c r="M134" s="351">
        <f t="shared" si="185"/>
        <v>0</v>
      </c>
      <c r="N134" s="351">
        <f t="shared" si="186"/>
        <v>0</v>
      </c>
      <c r="O134" s="351">
        <f t="shared" si="186"/>
        <v>0</v>
      </c>
      <c r="P134" s="351">
        <f t="shared" si="186"/>
        <v>0</v>
      </c>
      <c r="Q134" s="351">
        <f t="shared" si="186"/>
        <v>0</v>
      </c>
      <c r="R134" s="351">
        <f t="shared" si="186"/>
        <v>0</v>
      </c>
      <c r="S134" s="351">
        <f t="shared" si="186"/>
        <v>0</v>
      </c>
      <c r="T134" s="351">
        <f t="shared" si="186"/>
        <v>0</v>
      </c>
      <c r="U134" s="351">
        <f t="shared" si="186"/>
        <v>0</v>
      </c>
      <c r="V134" s="351">
        <f t="shared" si="186"/>
        <v>0</v>
      </c>
      <c r="W134" s="351">
        <f t="shared" si="186"/>
        <v>0</v>
      </c>
      <c r="X134" s="351">
        <f t="shared" si="187"/>
        <v>0</v>
      </c>
      <c r="Y134" s="351">
        <f t="shared" si="187"/>
        <v>0</v>
      </c>
      <c r="Z134" s="351">
        <f t="shared" si="187"/>
        <v>0</v>
      </c>
      <c r="AA134" s="351">
        <f t="shared" si="187"/>
        <v>0</v>
      </c>
      <c r="AB134" s="351">
        <f t="shared" si="187"/>
        <v>0</v>
      </c>
      <c r="AC134" s="351">
        <f t="shared" si="187"/>
        <v>0</v>
      </c>
      <c r="AD134" s="351">
        <f t="shared" si="187"/>
        <v>0</v>
      </c>
      <c r="AE134" s="351">
        <f t="shared" si="187"/>
        <v>0</v>
      </c>
      <c r="AF134" s="351">
        <f t="shared" si="187"/>
        <v>0</v>
      </c>
      <c r="AG134" s="351">
        <f t="shared" si="187"/>
        <v>0</v>
      </c>
      <c r="AH134" s="351">
        <f t="shared" si="188"/>
        <v>0</v>
      </c>
      <c r="AI134" s="351">
        <f t="shared" si="188"/>
        <v>0</v>
      </c>
      <c r="AJ134" s="351">
        <f t="shared" si="188"/>
        <v>0</v>
      </c>
      <c r="AK134" s="351">
        <f t="shared" si="188"/>
        <v>0</v>
      </c>
      <c r="AL134" s="351">
        <f t="shared" si="188"/>
        <v>0</v>
      </c>
      <c r="AM134" s="351">
        <f t="shared" si="188"/>
        <v>0</v>
      </c>
      <c r="AN134" s="351">
        <f t="shared" si="188"/>
        <v>0</v>
      </c>
      <c r="AO134" s="351">
        <f t="shared" si="188"/>
        <v>0</v>
      </c>
      <c r="AP134" s="351">
        <f t="shared" si="188"/>
        <v>0</v>
      </c>
      <c r="AQ134" s="351">
        <f t="shared" si="188"/>
        <v>0</v>
      </c>
      <c r="AR134" s="351">
        <f t="shared" si="189"/>
        <v>0</v>
      </c>
      <c r="AS134" s="351">
        <f t="shared" si="189"/>
        <v>0</v>
      </c>
      <c r="AT134" s="351">
        <f t="shared" si="189"/>
        <v>0</v>
      </c>
      <c r="AU134" s="351">
        <f t="shared" si="189"/>
        <v>0</v>
      </c>
      <c r="AV134" s="351">
        <f t="shared" si="189"/>
        <v>0</v>
      </c>
      <c r="AW134" s="351">
        <f t="shared" si="189"/>
        <v>0</v>
      </c>
      <c r="AX134" s="351">
        <f t="shared" si="189"/>
        <v>0</v>
      </c>
      <c r="AY134" s="351">
        <f t="shared" si="189"/>
        <v>0</v>
      </c>
      <c r="AZ134" s="351">
        <f t="shared" si="189"/>
        <v>0</v>
      </c>
      <c r="BA134" s="351">
        <f t="shared" si="189"/>
        <v>0</v>
      </c>
      <c r="BB134" s="351">
        <f t="shared" si="190"/>
        <v>0</v>
      </c>
      <c r="BC134" s="351">
        <f t="shared" si="190"/>
        <v>0</v>
      </c>
      <c r="BD134" s="351">
        <f t="shared" si="190"/>
        <v>0</v>
      </c>
      <c r="BE134" s="351">
        <f t="shared" si="190"/>
        <v>0</v>
      </c>
      <c r="BF134" s="351">
        <f t="shared" si="190"/>
        <v>0</v>
      </c>
      <c r="BG134" s="351">
        <f t="shared" si="190"/>
        <v>0</v>
      </c>
      <c r="BH134" s="351">
        <f t="shared" si="190"/>
        <v>0</v>
      </c>
      <c r="BI134" s="351">
        <f t="shared" si="190"/>
        <v>0</v>
      </c>
      <c r="BJ134" s="351">
        <f t="shared" si="190"/>
        <v>0</v>
      </c>
      <c r="BK134" s="351">
        <f t="shared" si="190"/>
        <v>0</v>
      </c>
      <c r="BL134" s="351">
        <f t="shared" si="191"/>
        <v>0</v>
      </c>
      <c r="BM134" s="351">
        <f t="shared" si="191"/>
        <v>0</v>
      </c>
      <c r="BN134" s="351">
        <f t="shared" si="191"/>
        <v>0</v>
      </c>
      <c r="BO134" s="351">
        <f t="shared" si="191"/>
        <v>0</v>
      </c>
      <c r="BP134" s="351">
        <f t="shared" si="191"/>
        <v>0</v>
      </c>
      <c r="BQ134" s="351">
        <f t="shared" si="191"/>
        <v>0</v>
      </c>
      <c r="BR134" s="351">
        <f t="shared" si="191"/>
        <v>0</v>
      </c>
      <c r="BS134" s="351">
        <f t="shared" si="191"/>
        <v>0</v>
      </c>
      <c r="BT134" s="351">
        <f t="shared" si="191"/>
        <v>0</v>
      </c>
      <c r="BU134" s="351">
        <f t="shared" si="191"/>
        <v>0</v>
      </c>
      <c r="BV134" s="351">
        <f t="shared" si="191"/>
        <v>0</v>
      </c>
      <c r="BW134" s="351">
        <f t="shared" si="191"/>
        <v>0</v>
      </c>
    </row>
    <row r="135" spans="1:81" hidden="1" outlineLevel="1" x14ac:dyDescent="0.3">
      <c r="A135" s="298">
        <f t="shared" si="170"/>
        <v>98</v>
      </c>
      <c r="B135" s="350">
        <f t="shared" si="192"/>
        <v>623437.5</v>
      </c>
      <c r="C135" s="351"/>
      <c r="D135" s="351">
        <f t="shared" si="185"/>
        <v>0</v>
      </c>
      <c r="E135" s="351">
        <f t="shared" si="185"/>
        <v>0</v>
      </c>
      <c r="F135" s="351">
        <f t="shared" si="185"/>
        <v>0</v>
      </c>
      <c r="G135" s="351">
        <f t="shared" si="185"/>
        <v>0</v>
      </c>
      <c r="H135" s="351">
        <f t="shared" si="185"/>
        <v>0</v>
      </c>
      <c r="I135" s="351">
        <f t="shared" si="185"/>
        <v>0</v>
      </c>
      <c r="J135" s="351">
        <f t="shared" si="185"/>
        <v>0</v>
      </c>
      <c r="K135" s="351">
        <f t="shared" si="185"/>
        <v>0</v>
      </c>
      <c r="L135" s="351">
        <f t="shared" si="185"/>
        <v>0</v>
      </c>
      <c r="M135" s="351">
        <f t="shared" si="185"/>
        <v>0</v>
      </c>
      <c r="N135" s="351">
        <f t="shared" si="186"/>
        <v>0</v>
      </c>
      <c r="O135" s="351">
        <f t="shared" si="186"/>
        <v>0</v>
      </c>
      <c r="P135" s="351">
        <f t="shared" si="186"/>
        <v>0</v>
      </c>
      <c r="Q135" s="351">
        <f t="shared" si="186"/>
        <v>0</v>
      </c>
      <c r="R135" s="351">
        <f t="shared" si="186"/>
        <v>0</v>
      </c>
      <c r="S135" s="351">
        <f t="shared" si="186"/>
        <v>0</v>
      </c>
      <c r="T135" s="351">
        <f t="shared" si="186"/>
        <v>0</v>
      </c>
      <c r="U135" s="351">
        <f t="shared" si="186"/>
        <v>0</v>
      </c>
      <c r="V135" s="351">
        <f t="shared" si="186"/>
        <v>0</v>
      </c>
      <c r="W135" s="351">
        <f t="shared" si="186"/>
        <v>0</v>
      </c>
      <c r="X135" s="351">
        <f t="shared" si="187"/>
        <v>0</v>
      </c>
      <c r="Y135" s="351">
        <f t="shared" si="187"/>
        <v>0</v>
      </c>
      <c r="Z135" s="351">
        <f t="shared" si="187"/>
        <v>0</v>
      </c>
      <c r="AA135" s="351">
        <f t="shared" si="187"/>
        <v>0</v>
      </c>
      <c r="AB135" s="351">
        <f t="shared" si="187"/>
        <v>0</v>
      </c>
      <c r="AC135" s="351">
        <f t="shared" si="187"/>
        <v>0</v>
      </c>
      <c r="AD135" s="351">
        <f t="shared" si="187"/>
        <v>0</v>
      </c>
      <c r="AE135" s="351">
        <f t="shared" si="187"/>
        <v>0</v>
      </c>
      <c r="AF135" s="351">
        <f t="shared" si="187"/>
        <v>0</v>
      </c>
      <c r="AG135" s="351">
        <f t="shared" si="187"/>
        <v>0</v>
      </c>
      <c r="AH135" s="351">
        <f t="shared" si="188"/>
        <v>0</v>
      </c>
      <c r="AI135" s="351">
        <f t="shared" si="188"/>
        <v>0</v>
      </c>
      <c r="AJ135" s="351">
        <f t="shared" si="188"/>
        <v>0</v>
      </c>
      <c r="AK135" s="351">
        <f t="shared" si="188"/>
        <v>0</v>
      </c>
      <c r="AL135" s="351">
        <f t="shared" si="188"/>
        <v>0</v>
      </c>
      <c r="AM135" s="351">
        <f t="shared" si="188"/>
        <v>0</v>
      </c>
      <c r="AN135" s="351">
        <f t="shared" si="188"/>
        <v>0</v>
      </c>
      <c r="AO135" s="351">
        <f t="shared" si="188"/>
        <v>0</v>
      </c>
      <c r="AP135" s="351">
        <f t="shared" si="188"/>
        <v>0</v>
      </c>
      <c r="AQ135" s="351">
        <f t="shared" si="188"/>
        <v>0</v>
      </c>
      <c r="AR135" s="351">
        <f t="shared" si="189"/>
        <v>0</v>
      </c>
      <c r="AS135" s="351">
        <f t="shared" si="189"/>
        <v>0</v>
      </c>
      <c r="AT135" s="351">
        <f t="shared" si="189"/>
        <v>0</v>
      </c>
      <c r="AU135" s="351">
        <f t="shared" si="189"/>
        <v>0</v>
      </c>
      <c r="AV135" s="351">
        <f t="shared" si="189"/>
        <v>0</v>
      </c>
      <c r="AW135" s="351">
        <f t="shared" si="189"/>
        <v>0</v>
      </c>
      <c r="AX135" s="351">
        <f t="shared" si="189"/>
        <v>0</v>
      </c>
      <c r="AY135" s="351">
        <f t="shared" si="189"/>
        <v>0</v>
      </c>
      <c r="AZ135" s="351">
        <f t="shared" si="189"/>
        <v>0</v>
      </c>
      <c r="BA135" s="351">
        <f t="shared" si="189"/>
        <v>0</v>
      </c>
      <c r="BB135" s="351">
        <f t="shared" si="190"/>
        <v>0</v>
      </c>
      <c r="BC135" s="351">
        <f t="shared" si="190"/>
        <v>0</v>
      </c>
      <c r="BD135" s="351">
        <f t="shared" si="190"/>
        <v>0</v>
      </c>
      <c r="BE135" s="351">
        <f t="shared" si="190"/>
        <v>0</v>
      </c>
      <c r="BF135" s="351">
        <f t="shared" si="190"/>
        <v>0</v>
      </c>
      <c r="BG135" s="351">
        <f t="shared" si="190"/>
        <v>0</v>
      </c>
      <c r="BH135" s="351">
        <f t="shared" si="190"/>
        <v>0</v>
      </c>
      <c r="BI135" s="351">
        <f t="shared" si="190"/>
        <v>0</v>
      </c>
      <c r="BJ135" s="351">
        <f t="shared" si="190"/>
        <v>0</v>
      </c>
      <c r="BK135" s="351">
        <f t="shared" si="190"/>
        <v>0</v>
      </c>
      <c r="BL135" s="351">
        <f t="shared" si="191"/>
        <v>0</v>
      </c>
      <c r="BM135" s="351">
        <f t="shared" si="191"/>
        <v>0</v>
      </c>
      <c r="BN135" s="351">
        <f t="shared" si="191"/>
        <v>0</v>
      </c>
      <c r="BO135" s="351">
        <f t="shared" si="191"/>
        <v>0</v>
      </c>
      <c r="BP135" s="351">
        <f t="shared" si="191"/>
        <v>0</v>
      </c>
      <c r="BQ135" s="351">
        <f t="shared" si="191"/>
        <v>0</v>
      </c>
      <c r="BR135" s="351">
        <f t="shared" si="191"/>
        <v>0</v>
      </c>
      <c r="BS135" s="351">
        <f t="shared" si="191"/>
        <v>0</v>
      </c>
      <c r="BT135" s="351">
        <f t="shared" si="191"/>
        <v>0</v>
      </c>
      <c r="BU135" s="351">
        <f t="shared" si="191"/>
        <v>0</v>
      </c>
      <c r="BV135" s="351">
        <f t="shared" si="191"/>
        <v>0</v>
      </c>
      <c r="BW135" s="351">
        <f t="shared" si="191"/>
        <v>0</v>
      </c>
    </row>
    <row r="136" spans="1:81" hidden="1" outlineLevel="1" x14ac:dyDescent="0.3">
      <c r="A136" s="298">
        <f t="shared" si="170"/>
        <v>99</v>
      </c>
      <c r="B136" s="350">
        <f t="shared" si="192"/>
        <v>623437.5</v>
      </c>
      <c r="C136" s="351"/>
      <c r="D136" s="351">
        <f t="shared" si="185"/>
        <v>0</v>
      </c>
      <c r="E136" s="351">
        <f t="shared" si="185"/>
        <v>0</v>
      </c>
      <c r="F136" s="351">
        <f t="shared" si="185"/>
        <v>0</v>
      </c>
      <c r="G136" s="351">
        <f t="shared" si="185"/>
        <v>0</v>
      </c>
      <c r="H136" s="351">
        <f t="shared" si="185"/>
        <v>0</v>
      </c>
      <c r="I136" s="351">
        <f t="shared" si="185"/>
        <v>0</v>
      </c>
      <c r="J136" s="351">
        <f t="shared" si="185"/>
        <v>0</v>
      </c>
      <c r="K136" s="351">
        <f t="shared" si="185"/>
        <v>0</v>
      </c>
      <c r="L136" s="351">
        <f t="shared" si="185"/>
        <v>0</v>
      </c>
      <c r="M136" s="351">
        <f t="shared" si="185"/>
        <v>0</v>
      </c>
      <c r="N136" s="351">
        <f t="shared" si="186"/>
        <v>0</v>
      </c>
      <c r="O136" s="351">
        <f t="shared" si="186"/>
        <v>0</v>
      </c>
      <c r="P136" s="351">
        <f t="shared" si="186"/>
        <v>0</v>
      </c>
      <c r="Q136" s="351">
        <f t="shared" si="186"/>
        <v>0</v>
      </c>
      <c r="R136" s="351">
        <f t="shared" si="186"/>
        <v>0</v>
      </c>
      <c r="S136" s="351">
        <f t="shared" si="186"/>
        <v>0</v>
      </c>
      <c r="T136" s="351">
        <f t="shared" si="186"/>
        <v>0</v>
      </c>
      <c r="U136" s="351">
        <f t="shared" si="186"/>
        <v>0</v>
      </c>
      <c r="V136" s="351">
        <f t="shared" si="186"/>
        <v>0</v>
      </c>
      <c r="W136" s="351">
        <f t="shared" si="186"/>
        <v>0</v>
      </c>
      <c r="X136" s="351">
        <f t="shared" si="187"/>
        <v>0</v>
      </c>
      <c r="Y136" s="351">
        <f t="shared" si="187"/>
        <v>0</v>
      </c>
      <c r="Z136" s="351">
        <f t="shared" si="187"/>
        <v>0</v>
      </c>
      <c r="AA136" s="351">
        <f t="shared" si="187"/>
        <v>0</v>
      </c>
      <c r="AB136" s="351">
        <f t="shared" si="187"/>
        <v>0</v>
      </c>
      <c r="AC136" s="351">
        <f t="shared" si="187"/>
        <v>0</v>
      </c>
      <c r="AD136" s="351">
        <f t="shared" si="187"/>
        <v>0</v>
      </c>
      <c r="AE136" s="351">
        <f t="shared" si="187"/>
        <v>0</v>
      </c>
      <c r="AF136" s="351">
        <f t="shared" si="187"/>
        <v>0</v>
      </c>
      <c r="AG136" s="351">
        <f t="shared" si="187"/>
        <v>0</v>
      </c>
      <c r="AH136" s="351">
        <f t="shared" si="188"/>
        <v>0</v>
      </c>
      <c r="AI136" s="351">
        <f t="shared" si="188"/>
        <v>0</v>
      </c>
      <c r="AJ136" s="351">
        <f t="shared" si="188"/>
        <v>0</v>
      </c>
      <c r="AK136" s="351">
        <f t="shared" si="188"/>
        <v>0</v>
      </c>
      <c r="AL136" s="351">
        <f t="shared" si="188"/>
        <v>0</v>
      </c>
      <c r="AM136" s="351">
        <f t="shared" si="188"/>
        <v>0</v>
      </c>
      <c r="AN136" s="351">
        <f t="shared" si="188"/>
        <v>0</v>
      </c>
      <c r="AO136" s="351">
        <f t="shared" si="188"/>
        <v>0</v>
      </c>
      <c r="AP136" s="351">
        <f t="shared" si="188"/>
        <v>0</v>
      </c>
      <c r="AQ136" s="351">
        <f t="shared" si="188"/>
        <v>0</v>
      </c>
      <c r="AR136" s="351">
        <f t="shared" si="189"/>
        <v>0</v>
      </c>
      <c r="AS136" s="351">
        <f t="shared" si="189"/>
        <v>0</v>
      </c>
      <c r="AT136" s="351">
        <f t="shared" si="189"/>
        <v>0</v>
      </c>
      <c r="AU136" s="351">
        <f t="shared" si="189"/>
        <v>0</v>
      </c>
      <c r="AV136" s="351">
        <f t="shared" si="189"/>
        <v>0</v>
      </c>
      <c r="AW136" s="351">
        <f t="shared" si="189"/>
        <v>0</v>
      </c>
      <c r="AX136" s="351">
        <f t="shared" si="189"/>
        <v>0</v>
      </c>
      <c r="AY136" s="351">
        <f t="shared" si="189"/>
        <v>0</v>
      </c>
      <c r="AZ136" s="351">
        <f t="shared" si="189"/>
        <v>0</v>
      </c>
      <c r="BA136" s="351">
        <f t="shared" si="189"/>
        <v>0</v>
      </c>
      <c r="BB136" s="351">
        <f t="shared" si="190"/>
        <v>0</v>
      </c>
      <c r="BC136" s="351">
        <f t="shared" si="190"/>
        <v>0</v>
      </c>
      <c r="BD136" s="351">
        <f t="shared" si="190"/>
        <v>0</v>
      </c>
      <c r="BE136" s="351">
        <f t="shared" si="190"/>
        <v>0</v>
      </c>
      <c r="BF136" s="351">
        <f t="shared" si="190"/>
        <v>0</v>
      </c>
      <c r="BG136" s="351">
        <f t="shared" si="190"/>
        <v>0</v>
      </c>
      <c r="BH136" s="351">
        <f t="shared" si="190"/>
        <v>0</v>
      </c>
      <c r="BI136" s="351">
        <f t="shared" si="190"/>
        <v>0</v>
      </c>
      <c r="BJ136" s="351">
        <f t="shared" si="190"/>
        <v>0</v>
      </c>
      <c r="BK136" s="351">
        <f t="shared" si="190"/>
        <v>0</v>
      </c>
      <c r="BL136" s="351">
        <f t="shared" si="191"/>
        <v>0</v>
      </c>
      <c r="BM136" s="351">
        <f t="shared" si="191"/>
        <v>0</v>
      </c>
      <c r="BN136" s="351">
        <f t="shared" si="191"/>
        <v>0</v>
      </c>
      <c r="BO136" s="351">
        <f t="shared" si="191"/>
        <v>0</v>
      </c>
      <c r="BP136" s="351">
        <f t="shared" si="191"/>
        <v>0</v>
      </c>
      <c r="BQ136" s="351">
        <f t="shared" si="191"/>
        <v>0</v>
      </c>
      <c r="BR136" s="351">
        <f t="shared" si="191"/>
        <v>0</v>
      </c>
      <c r="BS136" s="351">
        <f t="shared" si="191"/>
        <v>0</v>
      </c>
      <c r="BT136" s="351">
        <f t="shared" si="191"/>
        <v>0</v>
      </c>
      <c r="BU136" s="351">
        <f t="shared" si="191"/>
        <v>0</v>
      </c>
      <c r="BV136" s="351">
        <f t="shared" si="191"/>
        <v>0</v>
      </c>
      <c r="BW136" s="351">
        <f t="shared" si="191"/>
        <v>0</v>
      </c>
    </row>
    <row r="137" spans="1:81" hidden="1" outlineLevel="1" x14ac:dyDescent="0.3">
      <c r="A137" s="298">
        <f t="shared" si="170"/>
        <v>100</v>
      </c>
      <c r="B137" s="350">
        <f t="shared" si="192"/>
        <v>623437.5</v>
      </c>
      <c r="C137" s="351"/>
      <c r="D137" s="351">
        <f t="shared" si="185"/>
        <v>0</v>
      </c>
      <c r="E137" s="351">
        <f t="shared" si="185"/>
        <v>0</v>
      </c>
      <c r="F137" s="351">
        <f t="shared" si="185"/>
        <v>0</v>
      </c>
      <c r="G137" s="351">
        <f t="shared" si="185"/>
        <v>0</v>
      </c>
      <c r="H137" s="351">
        <f t="shared" si="185"/>
        <v>0</v>
      </c>
      <c r="I137" s="351">
        <f t="shared" si="185"/>
        <v>0</v>
      </c>
      <c r="J137" s="351">
        <f t="shared" si="185"/>
        <v>0</v>
      </c>
      <c r="K137" s="351">
        <f t="shared" si="185"/>
        <v>0</v>
      </c>
      <c r="L137" s="351">
        <f t="shared" si="185"/>
        <v>0</v>
      </c>
      <c r="M137" s="351">
        <f t="shared" si="185"/>
        <v>0</v>
      </c>
      <c r="N137" s="351">
        <f t="shared" si="186"/>
        <v>0</v>
      </c>
      <c r="O137" s="351">
        <f t="shared" si="186"/>
        <v>0</v>
      </c>
      <c r="P137" s="351">
        <f t="shared" si="186"/>
        <v>0</v>
      </c>
      <c r="Q137" s="351">
        <f t="shared" si="186"/>
        <v>0</v>
      </c>
      <c r="R137" s="351">
        <f t="shared" si="186"/>
        <v>0</v>
      </c>
      <c r="S137" s="351">
        <f t="shared" si="186"/>
        <v>0</v>
      </c>
      <c r="T137" s="351">
        <f t="shared" si="186"/>
        <v>0</v>
      </c>
      <c r="U137" s="351">
        <f t="shared" si="186"/>
        <v>0</v>
      </c>
      <c r="V137" s="351">
        <f t="shared" si="186"/>
        <v>0</v>
      </c>
      <c r="W137" s="351">
        <f t="shared" si="186"/>
        <v>0</v>
      </c>
      <c r="X137" s="351">
        <f t="shared" si="187"/>
        <v>0</v>
      </c>
      <c r="Y137" s="351">
        <f t="shared" si="187"/>
        <v>0</v>
      </c>
      <c r="Z137" s="351">
        <f t="shared" si="187"/>
        <v>0</v>
      </c>
      <c r="AA137" s="351">
        <f t="shared" si="187"/>
        <v>0</v>
      </c>
      <c r="AB137" s="351">
        <f t="shared" si="187"/>
        <v>0</v>
      </c>
      <c r="AC137" s="351">
        <f t="shared" si="187"/>
        <v>0</v>
      </c>
      <c r="AD137" s="351">
        <f t="shared" si="187"/>
        <v>0</v>
      </c>
      <c r="AE137" s="351">
        <f t="shared" si="187"/>
        <v>0</v>
      </c>
      <c r="AF137" s="351">
        <f t="shared" si="187"/>
        <v>0</v>
      </c>
      <c r="AG137" s="351">
        <f t="shared" si="187"/>
        <v>0</v>
      </c>
      <c r="AH137" s="351">
        <f t="shared" si="188"/>
        <v>0</v>
      </c>
      <c r="AI137" s="351">
        <f t="shared" si="188"/>
        <v>0</v>
      </c>
      <c r="AJ137" s="351">
        <f t="shared" si="188"/>
        <v>0</v>
      </c>
      <c r="AK137" s="351">
        <f t="shared" si="188"/>
        <v>0</v>
      </c>
      <c r="AL137" s="351">
        <f t="shared" si="188"/>
        <v>0</v>
      </c>
      <c r="AM137" s="351">
        <f t="shared" si="188"/>
        <v>0</v>
      </c>
      <c r="AN137" s="351">
        <f t="shared" si="188"/>
        <v>0</v>
      </c>
      <c r="AO137" s="351">
        <f t="shared" si="188"/>
        <v>0</v>
      </c>
      <c r="AP137" s="351">
        <f t="shared" si="188"/>
        <v>0</v>
      </c>
      <c r="AQ137" s="351">
        <f t="shared" si="188"/>
        <v>0</v>
      </c>
      <c r="AR137" s="351">
        <f t="shared" si="189"/>
        <v>0</v>
      </c>
      <c r="AS137" s="351">
        <f t="shared" si="189"/>
        <v>0</v>
      </c>
      <c r="AT137" s="351">
        <f t="shared" si="189"/>
        <v>0</v>
      </c>
      <c r="AU137" s="351">
        <f t="shared" si="189"/>
        <v>0</v>
      </c>
      <c r="AV137" s="351">
        <f t="shared" si="189"/>
        <v>0</v>
      </c>
      <c r="AW137" s="351">
        <f t="shared" si="189"/>
        <v>0</v>
      </c>
      <c r="AX137" s="351">
        <f t="shared" si="189"/>
        <v>0</v>
      </c>
      <c r="AY137" s="351">
        <f t="shared" si="189"/>
        <v>0</v>
      </c>
      <c r="AZ137" s="351">
        <f t="shared" si="189"/>
        <v>0</v>
      </c>
      <c r="BA137" s="351">
        <f t="shared" si="189"/>
        <v>0</v>
      </c>
      <c r="BB137" s="351">
        <f t="shared" si="190"/>
        <v>0</v>
      </c>
      <c r="BC137" s="351">
        <f t="shared" si="190"/>
        <v>0</v>
      </c>
      <c r="BD137" s="351">
        <f t="shared" si="190"/>
        <v>0</v>
      </c>
      <c r="BE137" s="351">
        <f t="shared" si="190"/>
        <v>0</v>
      </c>
      <c r="BF137" s="351">
        <f t="shared" si="190"/>
        <v>0</v>
      </c>
      <c r="BG137" s="351">
        <f t="shared" si="190"/>
        <v>0</v>
      </c>
      <c r="BH137" s="351">
        <f t="shared" si="190"/>
        <v>0</v>
      </c>
      <c r="BI137" s="351">
        <f t="shared" si="190"/>
        <v>0</v>
      </c>
      <c r="BJ137" s="351">
        <f t="shared" si="190"/>
        <v>0</v>
      </c>
      <c r="BK137" s="351">
        <f t="shared" si="190"/>
        <v>0</v>
      </c>
      <c r="BL137" s="351">
        <f t="shared" si="191"/>
        <v>0</v>
      </c>
      <c r="BM137" s="351">
        <f t="shared" si="191"/>
        <v>0</v>
      </c>
      <c r="BN137" s="351">
        <f t="shared" si="191"/>
        <v>0</v>
      </c>
      <c r="BO137" s="351">
        <f t="shared" si="191"/>
        <v>0</v>
      </c>
      <c r="BP137" s="351">
        <f t="shared" si="191"/>
        <v>0</v>
      </c>
      <c r="BQ137" s="351">
        <f t="shared" si="191"/>
        <v>0</v>
      </c>
      <c r="BR137" s="351">
        <f t="shared" si="191"/>
        <v>0</v>
      </c>
      <c r="BS137" s="351">
        <f t="shared" si="191"/>
        <v>0</v>
      </c>
      <c r="BT137" s="351">
        <f t="shared" si="191"/>
        <v>0</v>
      </c>
      <c r="BU137" s="351">
        <f t="shared" si="191"/>
        <v>0</v>
      </c>
      <c r="BV137" s="351">
        <f t="shared" si="191"/>
        <v>0</v>
      </c>
      <c r="BW137" s="351">
        <f t="shared" si="191"/>
        <v>0</v>
      </c>
    </row>
    <row r="138" spans="1:81" collapsed="1" x14ac:dyDescent="0.3">
      <c r="B138" s="352" t="s">
        <v>365</v>
      </c>
      <c r="C138" s="353"/>
      <c r="D138" s="353">
        <f t="shared" ref="D138:AH138" si="193">+SUM(D38:D137)</f>
        <v>0</v>
      </c>
      <c r="E138" s="353">
        <f t="shared" si="193"/>
        <v>7756.1000000000013</v>
      </c>
      <c r="F138" s="353">
        <f t="shared" si="193"/>
        <v>14808.431666666667</v>
      </c>
      <c r="G138" s="353">
        <f t="shared" si="193"/>
        <v>24189.547500000001</v>
      </c>
      <c r="H138" s="353">
        <f t="shared" si="193"/>
        <v>34247.375</v>
      </c>
      <c r="I138" s="353">
        <f t="shared" si="193"/>
        <v>44106.755833333336</v>
      </c>
      <c r="J138" s="353">
        <f t="shared" si="193"/>
        <v>52721.327499999999</v>
      </c>
      <c r="K138" s="353">
        <f t="shared" si="193"/>
        <v>63373.859166666669</v>
      </c>
      <c r="L138" s="353">
        <f t="shared" si="193"/>
        <v>74511.213333333333</v>
      </c>
      <c r="M138" s="353">
        <f t="shared" si="193"/>
        <v>85389.59</v>
      </c>
      <c r="N138" s="353">
        <f t="shared" si="193"/>
        <v>99529.775833333333</v>
      </c>
      <c r="O138" s="353">
        <f t="shared" si="193"/>
        <v>110064.16583333333</v>
      </c>
      <c r="P138" s="353">
        <f t="shared" si="193"/>
        <v>120725.34416666666</v>
      </c>
      <c r="Q138" s="353">
        <f t="shared" si="193"/>
        <v>127177.72833333332</v>
      </c>
      <c r="R138" s="353">
        <f t="shared" si="193"/>
        <v>133737.54416666666</v>
      </c>
      <c r="S138" s="353">
        <f t="shared" si="193"/>
        <v>139127.43166666664</v>
      </c>
      <c r="T138" s="353">
        <f t="shared" si="193"/>
        <v>142094.51833333331</v>
      </c>
      <c r="U138" s="353">
        <f t="shared" si="193"/>
        <v>149044.55166666664</v>
      </c>
      <c r="V138" s="353">
        <f t="shared" si="193"/>
        <v>154439.72666666668</v>
      </c>
      <c r="W138" s="353">
        <f t="shared" ref="W138:Z138" si="194">+SUM(W38:W137)</f>
        <v>161362.80583333335</v>
      </c>
      <c r="X138" s="353">
        <f t="shared" si="194"/>
        <v>166084.13166666668</v>
      </c>
      <c r="Y138" s="353">
        <f t="shared" si="194"/>
        <v>172265.82166666668</v>
      </c>
      <c r="Z138" s="353">
        <f t="shared" si="194"/>
        <v>181138.15833333335</v>
      </c>
      <c r="AA138" s="353">
        <f t="shared" ref="AA138:AB138" si="195">+SUM(AA38:AA137)</f>
        <v>188558.31833333333</v>
      </c>
      <c r="AB138" s="353">
        <f t="shared" si="195"/>
        <v>199107.20499999999</v>
      </c>
      <c r="AC138" s="353">
        <f t="shared" ref="AC138" si="196">+SUM(AC38:AC137)</f>
        <v>209708.28666666665</v>
      </c>
      <c r="AD138" s="353">
        <f t="shared" si="193"/>
        <v>215887.80583333332</v>
      </c>
      <c r="AE138" s="353">
        <f t="shared" si="193"/>
        <v>220908.46916666662</v>
      </c>
      <c r="AF138" s="353">
        <f t="shared" si="193"/>
        <v>227675.22166666662</v>
      </c>
      <c r="AG138" s="353">
        <f t="shared" si="193"/>
        <v>220761.64083333331</v>
      </c>
      <c r="AH138" s="353">
        <f t="shared" si="193"/>
        <v>216647.72749999998</v>
      </c>
      <c r="AI138" s="353">
        <f t="shared" ref="AI138:BK138" si="197">+SUM(AI38:AI137)</f>
        <v>220100.76250000001</v>
      </c>
      <c r="AJ138" s="353">
        <f t="shared" si="197"/>
        <v>226507.70750000002</v>
      </c>
      <c r="AK138" s="353">
        <f t="shared" si="197"/>
        <v>232455.45333333337</v>
      </c>
      <c r="AL138" s="353">
        <f t="shared" si="197"/>
        <v>245067.93083333338</v>
      </c>
      <c r="AM138" s="353">
        <f t="shared" si="197"/>
        <v>264222.75583333336</v>
      </c>
      <c r="AN138" s="353">
        <f t="shared" si="197"/>
        <v>267752.27416666667</v>
      </c>
      <c r="AO138" s="353">
        <f t="shared" si="197"/>
        <v>267682.29166666669</v>
      </c>
      <c r="AP138" s="353">
        <f t="shared" si="197"/>
        <v>272630.20833333337</v>
      </c>
      <c r="AQ138" s="353">
        <f t="shared" si="197"/>
        <v>277578.12500000006</v>
      </c>
      <c r="AR138" s="353">
        <f t="shared" si="197"/>
        <v>283763.02083333337</v>
      </c>
      <c r="AS138" s="353">
        <f t="shared" si="197"/>
        <v>287473.95833333331</v>
      </c>
      <c r="AT138" s="353">
        <f t="shared" si="197"/>
        <v>291555.98958333331</v>
      </c>
      <c r="AU138" s="353">
        <f t="shared" si="197"/>
        <v>299225.26041666674</v>
      </c>
      <c r="AV138" s="353">
        <f t="shared" si="197"/>
        <v>306647.13541666669</v>
      </c>
      <c r="AW138" s="353">
        <f t="shared" si="197"/>
        <v>313326.82291666669</v>
      </c>
      <c r="AX138" s="353">
        <f t="shared" si="197"/>
        <v>322233.07291666663</v>
      </c>
      <c r="AY138" s="353">
        <f t="shared" si="197"/>
        <v>329654.94791666663</v>
      </c>
      <c r="AZ138" s="353">
        <f t="shared" si="197"/>
        <v>334602.86458333331</v>
      </c>
      <c r="BA138" s="353">
        <f t="shared" si="197"/>
        <v>339550.78125</v>
      </c>
      <c r="BB138" s="353">
        <f t="shared" si="197"/>
        <v>344498.69791666663</v>
      </c>
      <c r="BC138" s="353">
        <f t="shared" si="197"/>
        <v>349446.61458333331</v>
      </c>
      <c r="BD138" s="353">
        <f t="shared" si="197"/>
        <v>354394.53125</v>
      </c>
      <c r="BE138" s="353">
        <f t="shared" si="197"/>
        <v>356868.48958333337</v>
      </c>
      <c r="BF138" s="353">
        <f t="shared" si="197"/>
        <v>359342.44791666669</v>
      </c>
      <c r="BG138" s="353">
        <f t="shared" si="197"/>
        <v>364290.36458333337</v>
      </c>
      <c r="BH138" s="353">
        <f t="shared" si="197"/>
        <v>369238.28125000006</v>
      </c>
      <c r="BI138" s="353">
        <f t="shared" si="197"/>
        <v>374186.19791666669</v>
      </c>
      <c r="BJ138" s="353">
        <f t="shared" si="197"/>
        <v>381608.07291666669</v>
      </c>
      <c r="BK138" s="353">
        <f t="shared" si="197"/>
        <v>389029.94791666663</v>
      </c>
      <c r="BL138" s="353">
        <f t="shared" ref="BL138:BW138" si="198">+SUM(BL38:BL137)</f>
        <v>393977.86458333331</v>
      </c>
      <c r="BM138" s="353">
        <f t="shared" si="198"/>
        <v>398925.78125</v>
      </c>
      <c r="BN138" s="353">
        <f t="shared" si="198"/>
        <v>403873.69791666669</v>
      </c>
      <c r="BO138" s="353">
        <f t="shared" si="198"/>
        <v>408821.61458333337</v>
      </c>
      <c r="BP138" s="353">
        <f t="shared" si="198"/>
        <v>412532.55208333343</v>
      </c>
      <c r="BQ138" s="353">
        <f t="shared" si="198"/>
        <v>413769.53125</v>
      </c>
      <c r="BR138" s="353">
        <f t="shared" si="198"/>
        <v>414635.41666666669</v>
      </c>
      <c r="BS138" s="353">
        <f t="shared" si="198"/>
        <v>415625</v>
      </c>
      <c r="BT138" s="353">
        <f t="shared" si="198"/>
        <v>415625</v>
      </c>
      <c r="BU138" s="353">
        <f t="shared" si="198"/>
        <v>415625</v>
      </c>
      <c r="BV138" s="353">
        <f t="shared" si="198"/>
        <v>415625</v>
      </c>
      <c r="BW138" s="353">
        <f t="shared" si="198"/>
        <v>415625</v>
      </c>
    </row>
    <row r="139" spans="1:81" ht="9" customHeight="1" x14ac:dyDescent="0.3"/>
    <row r="140" spans="1:81" x14ac:dyDescent="0.3">
      <c r="B140" s="298" t="s">
        <v>366</v>
      </c>
      <c r="C140" s="354"/>
      <c r="D140" s="312">
        <f t="shared" ref="D140:W140" si="199">D146-D144</f>
        <v>93073.200000000012</v>
      </c>
      <c r="E140" s="312">
        <f t="shared" si="199"/>
        <v>76871.87999999999</v>
      </c>
      <c r="F140" s="312">
        <f t="shared" si="199"/>
        <v>97764.958333333328</v>
      </c>
      <c r="G140" s="312">
        <f t="shared" si="199"/>
        <v>96504.382499999992</v>
      </c>
      <c r="H140" s="312">
        <f t="shared" si="199"/>
        <v>84065.195000000007</v>
      </c>
      <c r="I140" s="312">
        <f t="shared" si="199"/>
        <v>59268.104166666664</v>
      </c>
      <c r="J140" s="312">
        <f t="shared" si="199"/>
        <v>75109.052500000005</v>
      </c>
      <c r="K140" s="312">
        <f t="shared" si="199"/>
        <v>70274.390833333338</v>
      </c>
      <c r="L140" s="312">
        <f t="shared" si="199"/>
        <v>56029.306666666685</v>
      </c>
      <c r="M140" s="312">
        <f t="shared" si="199"/>
        <v>84292.640000000014</v>
      </c>
      <c r="N140" s="312">
        <f t="shared" si="199"/>
        <v>26882.90416666666</v>
      </c>
      <c r="O140" s="312">
        <f t="shared" si="199"/>
        <v>17869.974166666681</v>
      </c>
      <c r="P140" s="312">
        <f t="shared" si="199"/>
        <v>49776.465833333335</v>
      </c>
      <c r="Q140" s="312">
        <f t="shared" si="199"/>
        <v>36168.041666666672</v>
      </c>
      <c r="R140" s="312">
        <f t="shared" si="199"/>
        <v>43514.495833333349</v>
      </c>
      <c r="S140" s="312">
        <f t="shared" si="199"/>
        <v>17171.538333333359</v>
      </c>
      <c r="T140" s="312">
        <f t="shared" si="199"/>
        <v>59618.45166666669</v>
      </c>
      <c r="U140" s="312">
        <f t="shared" si="199"/>
        <v>19072.408333333384</v>
      </c>
      <c r="V140" s="312">
        <f t="shared" si="199"/>
        <v>56467.603333333303</v>
      </c>
      <c r="W140" s="312">
        <f t="shared" si="199"/>
        <v>28941.354166666657</v>
      </c>
      <c r="X140" s="312">
        <f t="shared" ref="X140:Z140" si="200">X146-X144</f>
        <v>38636.668333333335</v>
      </c>
      <c r="Y140" s="312">
        <f t="shared" si="200"/>
        <v>103884.44833333328</v>
      </c>
      <c r="Z140" s="312">
        <f t="shared" si="200"/>
        <v>34316.441666666651</v>
      </c>
      <c r="AA140" s="312">
        <f t="shared" ref="AA140:AB140" si="201">AA146-AA144</f>
        <v>65962.461666666699</v>
      </c>
      <c r="AB140" s="312">
        <f t="shared" si="201"/>
        <v>98607.584999999992</v>
      </c>
      <c r="AC140" s="312">
        <f t="shared" ref="AC140:BK140" si="202">AC141*Q146</f>
        <v>138843.90449999998</v>
      </c>
      <c r="AD140" s="312">
        <f t="shared" si="202"/>
        <v>150664.234</v>
      </c>
      <c r="AE140" s="312">
        <f t="shared" si="202"/>
        <v>132854.12450000001</v>
      </c>
      <c r="AF140" s="312">
        <f t="shared" si="202"/>
        <v>171456.0245</v>
      </c>
      <c r="AG140" s="312">
        <f t="shared" si="202"/>
        <v>142899.41600000003</v>
      </c>
      <c r="AH140" s="312">
        <f t="shared" si="202"/>
        <v>179271.23049999998</v>
      </c>
      <c r="AI140" s="312">
        <f t="shared" si="202"/>
        <v>161758.53599999999</v>
      </c>
      <c r="AJ140" s="312">
        <f t="shared" si="202"/>
        <v>174012.68000000002</v>
      </c>
      <c r="AK140" s="312">
        <f t="shared" si="202"/>
        <v>234727.72949999996</v>
      </c>
      <c r="AL140" s="312">
        <f t="shared" si="202"/>
        <v>183136.41</v>
      </c>
      <c r="AM140" s="312">
        <f t="shared" si="202"/>
        <v>216342.66300000003</v>
      </c>
      <c r="AN140" s="312">
        <f t="shared" si="202"/>
        <v>253057.57149999996</v>
      </c>
      <c r="AO140" s="312">
        <f t="shared" si="202"/>
        <v>296269.36249166663</v>
      </c>
      <c r="AP140" s="312">
        <f t="shared" si="202"/>
        <v>311569.23385833332</v>
      </c>
      <c r="AQ140" s="312">
        <f t="shared" si="202"/>
        <v>300698.20461666666</v>
      </c>
      <c r="AR140" s="312">
        <f t="shared" si="202"/>
        <v>339261.55924166663</v>
      </c>
      <c r="AS140" s="312">
        <f t="shared" si="202"/>
        <v>309111.8983083333</v>
      </c>
      <c r="AT140" s="312">
        <f t="shared" si="202"/>
        <v>336531.11429999996</v>
      </c>
      <c r="AU140" s="312">
        <f t="shared" si="202"/>
        <v>324580.40372500004</v>
      </c>
      <c r="AV140" s="312">
        <f t="shared" si="202"/>
        <v>340442.32937500003</v>
      </c>
      <c r="AW140" s="312">
        <f t="shared" si="202"/>
        <v>397105.70540833334</v>
      </c>
      <c r="AX140" s="312">
        <f t="shared" si="202"/>
        <v>363973.68970833335</v>
      </c>
      <c r="AY140" s="312">
        <f t="shared" si="202"/>
        <v>408480.60600833339</v>
      </c>
      <c r="AZ140" s="312">
        <f t="shared" si="202"/>
        <v>442688.36881666665</v>
      </c>
      <c r="BA140" s="312">
        <f t="shared" si="202"/>
        <v>479358.90603458328</v>
      </c>
      <c r="BB140" s="312">
        <f t="shared" si="202"/>
        <v>496569.52586291666</v>
      </c>
      <c r="BC140" s="312">
        <f t="shared" si="202"/>
        <v>491534.88017416676</v>
      </c>
      <c r="BD140" s="312">
        <f t="shared" si="202"/>
        <v>529570.89306374989</v>
      </c>
      <c r="BE140" s="312">
        <f t="shared" si="202"/>
        <v>507097.97814541659</v>
      </c>
      <c r="BF140" s="312">
        <f t="shared" si="202"/>
        <v>533874.03830083332</v>
      </c>
      <c r="BG140" s="312">
        <f t="shared" si="202"/>
        <v>530234.81452041678</v>
      </c>
      <c r="BH140" s="312">
        <f t="shared" si="202"/>
        <v>550026.04507291666</v>
      </c>
      <c r="BI140" s="312">
        <f t="shared" si="202"/>
        <v>603867.64907625003</v>
      </c>
      <c r="BJ140" s="312">
        <f t="shared" si="202"/>
        <v>583275.74823124998</v>
      </c>
      <c r="BK140" s="312">
        <f t="shared" si="202"/>
        <v>627415.22083625</v>
      </c>
      <c r="BL140" s="312">
        <f t="shared" ref="BL140" si="203">BL141*AZ146</f>
        <v>660697.54839000001</v>
      </c>
      <c r="BM140" s="312">
        <f t="shared" ref="BM140" si="204">BM141*BA146</f>
        <v>696073.2341918957</v>
      </c>
      <c r="BN140" s="312">
        <f t="shared" ref="BN140" si="205">BN141*BB146</f>
        <v>714907.99021264585</v>
      </c>
      <c r="BO140" s="312">
        <f t="shared" ref="BO140" si="206">BO141*BC146</f>
        <v>714834.27054387494</v>
      </c>
      <c r="BP140" s="312">
        <f t="shared" ref="BP140" si="207">BP141*BD146</f>
        <v>751370.61066668737</v>
      </c>
      <c r="BQ140" s="312">
        <f t="shared" ref="BQ140" si="208">BQ141*BE146</f>
        <v>734371.49756943749</v>
      </c>
      <c r="BR140" s="312">
        <f t="shared" ref="BR140" si="209">BR141*BF146</f>
        <v>759234.01328487496</v>
      </c>
      <c r="BS140" s="312">
        <f t="shared" ref="BS140" si="210">BS141*BG146</f>
        <v>760346.40223818761</v>
      </c>
      <c r="BT140" s="312">
        <f t="shared" ref="BT140" si="211">BT141*BH146</f>
        <v>781374.67737447913</v>
      </c>
      <c r="BU140" s="312">
        <f t="shared" ref="BU140" si="212">BU141*BI146</f>
        <v>831345.7699439791</v>
      </c>
      <c r="BV140" s="312">
        <f t="shared" ref="BV140" si="213">BV141*BJ146</f>
        <v>820151.24797572906</v>
      </c>
      <c r="BW140" s="312">
        <f t="shared" ref="BW140" si="214">BW141*BK146</f>
        <v>863978.39343997906</v>
      </c>
      <c r="BY140" s="340">
        <f>SUMIF($C$5:$BX$5,BY$8,$C140:$BX140)</f>
        <v>838005.98833333352</v>
      </c>
      <c r="BZ140" s="340">
        <f>SUMIF($C$5:$BX$5,BZ$8,$C140:$BX140)</f>
        <v>553530.37916666665</v>
      </c>
      <c r="CA140" s="340">
        <f>SUMIF($C$5:$BX$5,CA$8,$C140:$BX140)</f>
        <v>3981081.6785416668</v>
      </c>
      <c r="CB140" s="340">
        <f>SUMIF($C$5:$BX$5,CB$8,$C140:$BX140)</f>
        <v>6375514.0681354171</v>
      </c>
      <c r="CC140" s="340">
        <f>SUMIF($C$5:$BX$5,CC$8,$C140:$BX140)</f>
        <v>9088685.6558317691</v>
      </c>
    </row>
    <row r="141" spans="1:81" x14ac:dyDescent="0.3">
      <c r="B141" s="355" t="s">
        <v>367</v>
      </c>
      <c r="D141" s="356"/>
      <c r="E141" s="356"/>
      <c r="F141" s="356"/>
      <c r="G141" s="356"/>
      <c r="H141" s="356"/>
      <c r="I141" s="356"/>
      <c r="J141" s="453"/>
      <c r="K141" s="453"/>
      <c r="L141" s="453"/>
      <c r="M141" s="326"/>
      <c r="N141" s="326"/>
      <c r="O141" s="326"/>
      <c r="P141" s="451"/>
      <c r="Q141" s="451">
        <f t="shared" ref="Q141:W141" si="215">Q140/D146</f>
        <v>0.38859780975261049</v>
      </c>
      <c r="R141" s="451">
        <f t="shared" si="215"/>
        <v>0.51418568460848701</v>
      </c>
      <c r="S141" s="451">
        <f t="shared" si="215"/>
        <v>0.15253638833594119</v>
      </c>
      <c r="T141" s="451">
        <f t="shared" si="215"/>
        <v>0.4939639604631873</v>
      </c>
      <c r="U141" s="451">
        <f t="shared" si="215"/>
        <v>0.16120356724000995</v>
      </c>
      <c r="V141" s="451">
        <f t="shared" si="215"/>
        <v>0.5462411589561843</v>
      </c>
      <c r="W141" s="451">
        <f t="shared" si="215"/>
        <v>0.22640435056726466</v>
      </c>
      <c r="X141" s="451">
        <f t="shared" ref="X141" si="216">X140/K146</f>
        <v>0.28909221282982256</v>
      </c>
      <c r="Y141" s="451">
        <f t="shared" ref="Y141" si="217">Y140/L146</f>
        <v>0.79580231742092999</v>
      </c>
      <c r="Z141" s="451">
        <f t="shared" ref="Z141:AB141" si="218">Z140/M146</f>
        <v>0.20223945469520674</v>
      </c>
      <c r="AA141" s="451">
        <f t="shared" si="218"/>
        <v>0.52180257286426257</v>
      </c>
      <c r="AB141" s="451">
        <f t="shared" si="218"/>
        <v>0.77076834221107815</v>
      </c>
      <c r="AC141" s="331">
        <f t="shared" ref="AC141:BW141" si="219">AC142</f>
        <v>0.85</v>
      </c>
      <c r="AD141" s="331">
        <f t="shared" si="219"/>
        <v>0.85</v>
      </c>
      <c r="AE141" s="331">
        <f t="shared" si="219"/>
        <v>0.85</v>
      </c>
      <c r="AF141" s="331">
        <f t="shared" si="219"/>
        <v>0.85</v>
      </c>
      <c r="AG141" s="331">
        <f t="shared" si="219"/>
        <v>0.85</v>
      </c>
      <c r="AH141" s="331">
        <f t="shared" si="219"/>
        <v>0.85</v>
      </c>
      <c r="AI141" s="331">
        <f t="shared" si="219"/>
        <v>0.85</v>
      </c>
      <c r="AJ141" s="331">
        <f t="shared" si="219"/>
        <v>0.85</v>
      </c>
      <c r="AK141" s="331">
        <f t="shared" si="219"/>
        <v>0.85</v>
      </c>
      <c r="AL141" s="331">
        <f t="shared" si="219"/>
        <v>0.85</v>
      </c>
      <c r="AM141" s="331">
        <f t="shared" si="219"/>
        <v>0.85</v>
      </c>
      <c r="AN141" s="331">
        <f t="shared" si="219"/>
        <v>0.85</v>
      </c>
      <c r="AO141" s="331">
        <f t="shared" si="219"/>
        <v>0.85</v>
      </c>
      <c r="AP141" s="331">
        <f t="shared" si="219"/>
        <v>0.85</v>
      </c>
      <c r="AQ141" s="331">
        <f t="shared" si="219"/>
        <v>0.85</v>
      </c>
      <c r="AR141" s="331">
        <f t="shared" si="219"/>
        <v>0.85</v>
      </c>
      <c r="AS141" s="331">
        <f t="shared" si="219"/>
        <v>0.85</v>
      </c>
      <c r="AT141" s="331">
        <f t="shared" si="219"/>
        <v>0.85</v>
      </c>
      <c r="AU141" s="331">
        <f t="shared" si="219"/>
        <v>0.85</v>
      </c>
      <c r="AV141" s="331">
        <f t="shared" si="219"/>
        <v>0.85</v>
      </c>
      <c r="AW141" s="331">
        <f t="shared" si="219"/>
        <v>0.85</v>
      </c>
      <c r="AX141" s="331">
        <f t="shared" si="219"/>
        <v>0.85</v>
      </c>
      <c r="AY141" s="331">
        <f t="shared" si="219"/>
        <v>0.85</v>
      </c>
      <c r="AZ141" s="331">
        <f t="shared" si="219"/>
        <v>0.85</v>
      </c>
      <c r="BA141" s="331">
        <f t="shared" si="219"/>
        <v>0.85</v>
      </c>
      <c r="BB141" s="331">
        <f t="shared" si="219"/>
        <v>0.85</v>
      </c>
      <c r="BC141" s="331">
        <f t="shared" si="219"/>
        <v>0.85</v>
      </c>
      <c r="BD141" s="331">
        <f t="shared" si="219"/>
        <v>0.85</v>
      </c>
      <c r="BE141" s="331">
        <f t="shared" si="219"/>
        <v>0.85</v>
      </c>
      <c r="BF141" s="331">
        <f t="shared" si="219"/>
        <v>0.85</v>
      </c>
      <c r="BG141" s="331">
        <f t="shared" si="219"/>
        <v>0.85</v>
      </c>
      <c r="BH141" s="331">
        <f t="shared" si="219"/>
        <v>0.85</v>
      </c>
      <c r="BI141" s="331">
        <f t="shared" si="219"/>
        <v>0.85</v>
      </c>
      <c r="BJ141" s="331">
        <f t="shared" si="219"/>
        <v>0.85</v>
      </c>
      <c r="BK141" s="331">
        <f t="shared" si="219"/>
        <v>0.85</v>
      </c>
      <c r="BL141" s="331">
        <f t="shared" si="219"/>
        <v>0.85</v>
      </c>
      <c r="BM141" s="331">
        <f t="shared" si="219"/>
        <v>0.85</v>
      </c>
      <c r="BN141" s="331">
        <f t="shared" si="219"/>
        <v>0.85</v>
      </c>
      <c r="BO141" s="331">
        <f t="shared" si="219"/>
        <v>0.85</v>
      </c>
      <c r="BP141" s="331">
        <f t="shared" si="219"/>
        <v>0.85</v>
      </c>
      <c r="BQ141" s="331">
        <f t="shared" si="219"/>
        <v>0.85</v>
      </c>
      <c r="BR141" s="331">
        <f t="shared" si="219"/>
        <v>0.85</v>
      </c>
      <c r="BS141" s="331">
        <f t="shared" si="219"/>
        <v>0.85</v>
      </c>
      <c r="BT141" s="331">
        <f t="shared" si="219"/>
        <v>0.85</v>
      </c>
      <c r="BU141" s="331">
        <f t="shared" si="219"/>
        <v>0.85</v>
      </c>
      <c r="BV141" s="331">
        <f t="shared" si="219"/>
        <v>0.85</v>
      </c>
      <c r="BW141" s="331">
        <f t="shared" si="219"/>
        <v>0.85</v>
      </c>
      <c r="BZ141" s="357"/>
      <c r="CA141" s="357"/>
      <c r="CB141" s="357"/>
      <c r="CC141" s="357"/>
    </row>
    <row r="142" spans="1:81" x14ac:dyDescent="0.3">
      <c r="B142" s="327"/>
      <c r="C142" s="358"/>
      <c r="D142" s="358"/>
      <c r="E142" s="358"/>
      <c r="F142" s="358"/>
      <c r="G142" s="358"/>
      <c r="H142" s="358"/>
      <c r="I142" s="329"/>
      <c r="J142" s="453"/>
      <c r="K142" s="453"/>
      <c r="L142" s="453"/>
      <c r="M142" s="453"/>
      <c r="N142" s="453"/>
      <c r="O142" s="453"/>
      <c r="P142" s="453"/>
      <c r="Q142" s="453"/>
      <c r="R142" s="453"/>
      <c r="S142" s="453"/>
      <c r="T142" s="453"/>
      <c r="U142" s="453"/>
      <c r="V142" s="359"/>
      <c r="W142" s="359"/>
      <c r="X142" s="359"/>
      <c r="Y142" s="359"/>
      <c r="Z142" s="359"/>
      <c r="AA142" s="359"/>
      <c r="AB142" s="359" t="s">
        <v>368</v>
      </c>
      <c r="AC142" s="360">
        <v>0.85</v>
      </c>
      <c r="AD142" s="360">
        <f t="shared" ref="AD142:BK142" si="220">AC142</f>
        <v>0.85</v>
      </c>
      <c r="AE142" s="360">
        <f t="shared" si="220"/>
        <v>0.85</v>
      </c>
      <c r="AF142" s="360">
        <f t="shared" si="220"/>
        <v>0.85</v>
      </c>
      <c r="AG142" s="360">
        <f t="shared" si="220"/>
        <v>0.85</v>
      </c>
      <c r="AH142" s="360">
        <f t="shared" si="220"/>
        <v>0.85</v>
      </c>
      <c r="AI142" s="360">
        <f t="shared" si="220"/>
        <v>0.85</v>
      </c>
      <c r="AJ142" s="360">
        <f t="shared" si="220"/>
        <v>0.85</v>
      </c>
      <c r="AK142" s="360">
        <f t="shared" si="220"/>
        <v>0.85</v>
      </c>
      <c r="AL142" s="360">
        <f t="shared" si="220"/>
        <v>0.85</v>
      </c>
      <c r="AM142" s="360">
        <f t="shared" si="220"/>
        <v>0.85</v>
      </c>
      <c r="AN142" s="360">
        <f t="shared" si="220"/>
        <v>0.85</v>
      </c>
      <c r="AO142" s="360">
        <f t="shared" si="220"/>
        <v>0.85</v>
      </c>
      <c r="AP142" s="360">
        <f t="shared" si="220"/>
        <v>0.85</v>
      </c>
      <c r="AQ142" s="360">
        <f t="shared" si="220"/>
        <v>0.85</v>
      </c>
      <c r="AR142" s="360">
        <f t="shared" si="220"/>
        <v>0.85</v>
      </c>
      <c r="AS142" s="360">
        <f t="shared" si="220"/>
        <v>0.85</v>
      </c>
      <c r="AT142" s="360">
        <f t="shared" si="220"/>
        <v>0.85</v>
      </c>
      <c r="AU142" s="360">
        <f t="shared" si="220"/>
        <v>0.85</v>
      </c>
      <c r="AV142" s="360">
        <f t="shared" si="220"/>
        <v>0.85</v>
      </c>
      <c r="AW142" s="360">
        <f t="shared" si="220"/>
        <v>0.85</v>
      </c>
      <c r="AX142" s="360">
        <f t="shared" si="220"/>
        <v>0.85</v>
      </c>
      <c r="AY142" s="360">
        <f t="shared" si="220"/>
        <v>0.85</v>
      </c>
      <c r="AZ142" s="360">
        <f t="shared" si="220"/>
        <v>0.85</v>
      </c>
      <c r="BA142" s="360">
        <f t="shared" si="220"/>
        <v>0.85</v>
      </c>
      <c r="BB142" s="360">
        <f t="shared" si="220"/>
        <v>0.85</v>
      </c>
      <c r="BC142" s="360">
        <f t="shared" si="220"/>
        <v>0.85</v>
      </c>
      <c r="BD142" s="360">
        <f t="shared" si="220"/>
        <v>0.85</v>
      </c>
      <c r="BE142" s="360">
        <f t="shared" si="220"/>
        <v>0.85</v>
      </c>
      <c r="BF142" s="360">
        <f t="shared" si="220"/>
        <v>0.85</v>
      </c>
      <c r="BG142" s="360">
        <f t="shared" si="220"/>
        <v>0.85</v>
      </c>
      <c r="BH142" s="360">
        <f t="shared" si="220"/>
        <v>0.85</v>
      </c>
      <c r="BI142" s="360">
        <f t="shared" si="220"/>
        <v>0.85</v>
      </c>
      <c r="BJ142" s="360">
        <f t="shared" si="220"/>
        <v>0.85</v>
      </c>
      <c r="BK142" s="360">
        <f t="shared" si="220"/>
        <v>0.85</v>
      </c>
      <c r="BL142" s="360">
        <f t="shared" ref="BL142" si="221">BK142</f>
        <v>0.85</v>
      </c>
      <c r="BM142" s="360">
        <f t="shared" ref="BM142" si="222">BL142</f>
        <v>0.85</v>
      </c>
      <c r="BN142" s="360">
        <f t="shared" ref="BN142" si="223">BM142</f>
        <v>0.85</v>
      </c>
      <c r="BO142" s="360">
        <f t="shared" ref="BO142" si="224">BN142</f>
        <v>0.85</v>
      </c>
      <c r="BP142" s="360">
        <f t="shared" ref="BP142" si="225">BO142</f>
        <v>0.85</v>
      </c>
      <c r="BQ142" s="360">
        <f t="shared" ref="BQ142" si="226">BP142</f>
        <v>0.85</v>
      </c>
      <c r="BR142" s="360">
        <f t="shared" ref="BR142" si="227">BQ142</f>
        <v>0.85</v>
      </c>
      <c r="BS142" s="360">
        <f t="shared" ref="BS142" si="228">BR142</f>
        <v>0.85</v>
      </c>
      <c r="BT142" s="360">
        <f t="shared" ref="BT142" si="229">BS142</f>
        <v>0.85</v>
      </c>
      <c r="BU142" s="360">
        <f t="shared" ref="BU142" si="230">BT142</f>
        <v>0.85</v>
      </c>
      <c r="BV142" s="360">
        <f t="shared" ref="BV142" si="231">BU142</f>
        <v>0.85</v>
      </c>
      <c r="BW142" s="360">
        <f t="shared" ref="BW142" si="232">BV142</f>
        <v>0.85</v>
      </c>
      <c r="BX142" s="322"/>
      <c r="BY142" s="341"/>
      <c r="BZ142" s="341"/>
      <c r="CA142" s="341"/>
      <c r="CB142" s="341"/>
      <c r="CC142" s="341"/>
    </row>
    <row r="143" spans="1:81" x14ac:dyDescent="0.3">
      <c r="B143" s="327"/>
      <c r="C143" s="361"/>
      <c r="D143" s="361"/>
      <c r="E143" s="361"/>
      <c r="F143" s="361"/>
      <c r="G143" s="361"/>
      <c r="H143" s="361"/>
      <c r="I143" s="361"/>
      <c r="J143" s="361"/>
      <c r="K143" s="328"/>
      <c r="L143" s="328"/>
      <c r="M143" s="328"/>
      <c r="N143" s="328"/>
      <c r="O143" s="328"/>
      <c r="P143" s="328"/>
      <c r="Q143" s="328"/>
      <c r="R143" s="328"/>
      <c r="S143" s="328"/>
      <c r="T143" s="328"/>
      <c r="U143" s="328"/>
      <c r="V143" s="328"/>
      <c r="W143" s="328"/>
      <c r="X143" s="328"/>
      <c r="Y143" s="328"/>
      <c r="Z143" s="328"/>
      <c r="AA143" s="328"/>
      <c r="AB143" s="328"/>
      <c r="AC143" s="328"/>
      <c r="AD143" s="328"/>
      <c r="AE143" s="328"/>
      <c r="AF143" s="328"/>
      <c r="AG143" s="328"/>
      <c r="AH143" s="328"/>
      <c r="AI143" s="328"/>
      <c r="AJ143" s="328"/>
      <c r="AK143" s="328"/>
      <c r="AL143" s="328"/>
      <c r="AM143" s="328"/>
      <c r="AN143" s="328"/>
      <c r="AO143" s="328"/>
      <c r="AP143" s="328"/>
      <c r="AQ143" s="328"/>
      <c r="AR143" s="328"/>
      <c r="AS143" s="328"/>
      <c r="AT143" s="328"/>
      <c r="AU143" s="328"/>
      <c r="AV143" s="328"/>
      <c r="AW143" s="328"/>
      <c r="AX143" s="328"/>
      <c r="AY143" s="328"/>
      <c r="AZ143" s="328"/>
      <c r="BA143" s="328"/>
      <c r="BB143" s="328"/>
      <c r="BC143" s="328"/>
      <c r="BD143" s="328"/>
      <c r="BE143" s="328"/>
      <c r="BF143" s="328"/>
      <c r="BG143" s="328"/>
      <c r="BH143" s="328"/>
      <c r="BI143" s="328"/>
      <c r="BJ143" s="328"/>
      <c r="BK143" s="328"/>
      <c r="BL143" s="328"/>
      <c r="BM143" s="328"/>
      <c r="BN143" s="328"/>
      <c r="BO143" s="328"/>
      <c r="BP143" s="328"/>
      <c r="BQ143" s="328"/>
      <c r="BR143" s="328"/>
      <c r="BS143" s="328"/>
      <c r="BT143" s="328"/>
      <c r="BU143" s="328"/>
      <c r="BV143" s="328"/>
      <c r="BW143" s="328"/>
      <c r="BY143" s="341"/>
      <c r="BZ143" s="341"/>
      <c r="CA143" s="341"/>
      <c r="CB143" s="341"/>
      <c r="CC143" s="341"/>
    </row>
    <row r="144" spans="1:81" x14ac:dyDescent="0.3">
      <c r="B144" s="298" t="s">
        <v>369</v>
      </c>
      <c r="C144" s="362"/>
      <c r="D144" s="362">
        <f t="shared" ref="D144:BK144" si="233">D138</f>
        <v>0</v>
      </c>
      <c r="E144" s="362">
        <f t="shared" si="233"/>
        <v>7756.1000000000013</v>
      </c>
      <c r="F144" s="362">
        <f t="shared" si="233"/>
        <v>14808.431666666667</v>
      </c>
      <c r="G144" s="362">
        <f t="shared" si="233"/>
        <v>24189.547500000001</v>
      </c>
      <c r="H144" s="362">
        <f t="shared" si="233"/>
        <v>34247.375</v>
      </c>
      <c r="I144" s="362">
        <f t="shared" si="233"/>
        <v>44106.755833333336</v>
      </c>
      <c r="J144" s="362">
        <f t="shared" si="233"/>
        <v>52721.327499999999</v>
      </c>
      <c r="K144" s="362">
        <f t="shared" si="233"/>
        <v>63373.859166666669</v>
      </c>
      <c r="L144" s="362">
        <f t="shared" si="233"/>
        <v>74511.213333333333</v>
      </c>
      <c r="M144" s="362">
        <f t="shared" si="233"/>
        <v>85389.59</v>
      </c>
      <c r="N144" s="362">
        <f t="shared" si="233"/>
        <v>99529.775833333333</v>
      </c>
      <c r="O144" s="362">
        <f t="shared" si="233"/>
        <v>110064.16583333333</v>
      </c>
      <c r="P144" s="362">
        <f t="shared" si="233"/>
        <v>120725.34416666666</v>
      </c>
      <c r="Q144" s="362">
        <f t="shared" si="233"/>
        <v>127177.72833333332</v>
      </c>
      <c r="R144" s="362">
        <f t="shared" si="233"/>
        <v>133737.54416666666</v>
      </c>
      <c r="S144" s="362">
        <f t="shared" si="233"/>
        <v>139127.43166666664</v>
      </c>
      <c r="T144" s="362">
        <f t="shared" si="233"/>
        <v>142094.51833333331</v>
      </c>
      <c r="U144" s="362">
        <f t="shared" si="233"/>
        <v>149044.55166666664</v>
      </c>
      <c r="V144" s="362">
        <f t="shared" si="233"/>
        <v>154439.72666666668</v>
      </c>
      <c r="W144" s="362">
        <f t="shared" si="233"/>
        <v>161362.80583333335</v>
      </c>
      <c r="X144" s="362">
        <f t="shared" ref="X144:Z144" si="234">X138</f>
        <v>166084.13166666668</v>
      </c>
      <c r="Y144" s="362">
        <f t="shared" si="234"/>
        <v>172265.82166666668</v>
      </c>
      <c r="Z144" s="362">
        <f t="shared" si="234"/>
        <v>181138.15833333335</v>
      </c>
      <c r="AA144" s="362">
        <f t="shared" ref="AA144:AB144" si="235">AA138</f>
        <v>188558.31833333333</v>
      </c>
      <c r="AB144" s="362">
        <f t="shared" si="235"/>
        <v>199107.20499999999</v>
      </c>
      <c r="AC144" s="362">
        <f t="shared" ref="AC144" si="236">AC138</f>
        <v>209708.28666666665</v>
      </c>
      <c r="AD144" s="362">
        <f t="shared" si="233"/>
        <v>215887.80583333332</v>
      </c>
      <c r="AE144" s="362">
        <f t="shared" si="233"/>
        <v>220908.46916666662</v>
      </c>
      <c r="AF144" s="362">
        <f t="shared" si="233"/>
        <v>227675.22166666662</v>
      </c>
      <c r="AG144" s="362">
        <f t="shared" si="233"/>
        <v>220761.64083333331</v>
      </c>
      <c r="AH144" s="362">
        <f t="shared" si="233"/>
        <v>216647.72749999998</v>
      </c>
      <c r="AI144" s="362">
        <f t="shared" si="233"/>
        <v>220100.76250000001</v>
      </c>
      <c r="AJ144" s="362">
        <f t="shared" si="233"/>
        <v>226507.70750000002</v>
      </c>
      <c r="AK144" s="362">
        <f t="shared" si="233"/>
        <v>232455.45333333337</v>
      </c>
      <c r="AL144" s="362">
        <f t="shared" si="233"/>
        <v>245067.93083333338</v>
      </c>
      <c r="AM144" s="362">
        <f t="shared" si="233"/>
        <v>264222.75583333336</v>
      </c>
      <c r="AN144" s="362">
        <f t="shared" si="233"/>
        <v>267752.27416666667</v>
      </c>
      <c r="AO144" s="362">
        <f t="shared" si="233"/>
        <v>267682.29166666669</v>
      </c>
      <c r="AP144" s="362">
        <f t="shared" si="233"/>
        <v>272630.20833333337</v>
      </c>
      <c r="AQ144" s="362">
        <f t="shared" si="233"/>
        <v>277578.12500000006</v>
      </c>
      <c r="AR144" s="362">
        <f t="shared" si="233"/>
        <v>283763.02083333337</v>
      </c>
      <c r="AS144" s="362">
        <f t="shared" si="233"/>
        <v>287473.95833333331</v>
      </c>
      <c r="AT144" s="362">
        <f t="shared" si="233"/>
        <v>291555.98958333331</v>
      </c>
      <c r="AU144" s="362">
        <f t="shared" si="233"/>
        <v>299225.26041666674</v>
      </c>
      <c r="AV144" s="362">
        <f t="shared" si="233"/>
        <v>306647.13541666669</v>
      </c>
      <c r="AW144" s="362">
        <f t="shared" si="233"/>
        <v>313326.82291666669</v>
      </c>
      <c r="AX144" s="362">
        <f t="shared" si="233"/>
        <v>322233.07291666663</v>
      </c>
      <c r="AY144" s="362">
        <f t="shared" si="233"/>
        <v>329654.94791666663</v>
      </c>
      <c r="AZ144" s="362">
        <f t="shared" si="233"/>
        <v>334602.86458333331</v>
      </c>
      <c r="BA144" s="362">
        <f t="shared" si="233"/>
        <v>339550.78125</v>
      </c>
      <c r="BB144" s="362">
        <f t="shared" si="233"/>
        <v>344498.69791666663</v>
      </c>
      <c r="BC144" s="362">
        <f t="shared" si="233"/>
        <v>349446.61458333331</v>
      </c>
      <c r="BD144" s="362">
        <f t="shared" si="233"/>
        <v>354394.53125</v>
      </c>
      <c r="BE144" s="362">
        <f t="shared" si="233"/>
        <v>356868.48958333337</v>
      </c>
      <c r="BF144" s="362">
        <f t="shared" si="233"/>
        <v>359342.44791666669</v>
      </c>
      <c r="BG144" s="362">
        <f t="shared" si="233"/>
        <v>364290.36458333337</v>
      </c>
      <c r="BH144" s="362">
        <f t="shared" si="233"/>
        <v>369238.28125000006</v>
      </c>
      <c r="BI144" s="362">
        <f t="shared" si="233"/>
        <v>374186.19791666669</v>
      </c>
      <c r="BJ144" s="362">
        <f t="shared" si="233"/>
        <v>381608.07291666669</v>
      </c>
      <c r="BK144" s="362">
        <f t="shared" si="233"/>
        <v>389029.94791666663</v>
      </c>
      <c r="BL144" s="362">
        <f t="shared" ref="BL144:BW144" si="237">BL138</f>
        <v>393977.86458333331</v>
      </c>
      <c r="BM144" s="362">
        <f t="shared" si="237"/>
        <v>398925.78125</v>
      </c>
      <c r="BN144" s="362">
        <f t="shared" si="237"/>
        <v>403873.69791666669</v>
      </c>
      <c r="BO144" s="362">
        <f t="shared" si="237"/>
        <v>408821.61458333337</v>
      </c>
      <c r="BP144" s="362">
        <f t="shared" si="237"/>
        <v>412532.55208333343</v>
      </c>
      <c r="BQ144" s="362">
        <f t="shared" si="237"/>
        <v>413769.53125</v>
      </c>
      <c r="BR144" s="362">
        <f t="shared" si="237"/>
        <v>414635.41666666669</v>
      </c>
      <c r="BS144" s="362">
        <f t="shared" si="237"/>
        <v>415625</v>
      </c>
      <c r="BT144" s="362">
        <f t="shared" si="237"/>
        <v>415625</v>
      </c>
      <c r="BU144" s="362">
        <f t="shared" si="237"/>
        <v>415625</v>
      </c>
      <c r="BV144" s="362">
        <f t="shared" si="237"/>
        <v>415625</v>
      </c>
      <c r="BW144" s="362">
        <f t="shared" si="237"/>
        <v>415625</v>
      </c>
    </row>
    <row r="145" spans="2:97" x14ac:dyDescent="0.3">
      <c r="C145" s="362"/>
      <c r="D145" s="362"/>
      <c r="E145" s="362"/>
      <c r="F145" s="362"/>
      <c r="G145" s="362"/>
      <c r="H145" s="362"/>
      <c r="I145" s="362"/>
      <c r="J145" s="362"/>
      <c r="K145" s="362"/>
      <c r="L145" s="362"/>
      <c r="M145" s="362"/>
      <c r="N145" s="362"/>
      <c r="O145" s="362"/>
      <c r="P145" s="362"/>
      <c r="Q145" s="362"/>
      <c r="R145" s="362"/>
      <c r="S145" s="362"/>
      <c r="T145" s="362"/>
      <c r="U145" s="362"/>
      <c r="V145" s="362"/>
      <c r="W145" s="362"/>
      <c r="X145" s="362"/>
      <c r="Y145" s="362"/>
      <c r="Z145" s="362"/>
      <c r="AA145" s="362"/>
      <c r="AB145" s="362"/>
      <c r="AC145" s="362"/>
      <c r="AD145" s="362"/>
      <c r="AE145" s="362"/>
      <c r="AF145" s="362"/>
      <c r="AG145" s="362"/>
      <c r="AH145" s="362"/>
      <c r="AI145" s="362"/>
      <c r="AJ145" s="362"/>
      <c r="AK145" s="362"/>
      <c r="AL145" s="362"/>
      <c r="AM145" s="362"/>
      <c r="AN145" s="362"/>
      <c r="AO145" s="362"/>
      <c r="AP145" s="362"/>
      <c r="AQ145" s="362"/>
      <c r="AR145" s="362"/>
      <c r="AS145" s="362"/>
      <c r="AT145" s="362"/>
      <c r="AU145" s="362"/>
      <c r="AV145" s="362"/>
      <c r="AW145" s="362"/>
      <c r="AX145" s="362"/>
      <c r="AY145" s="362"/>
      <c r="AZ145" s="362"/>
      <c r="BA145" s="362"/>
      <c r="BB145" s="362"/>
      <c r="BC145" s="362"/>
      <c r="BD145" s="362"/>
      <c r="BE145" s="362"/>
      <c r="BF145" s="362"/>
      <c r="BG145" s="362"/>
      <c r="BH145" s="362"/>
      <c r="BI145" s="362"/>
      <c r="BJ145" s="362"/>
      <c r="BK145" s="362"/>
      <c r="BL145" s="362"/>
      <c r="BM145" s="362"/>
      <c r="BN145" s="362"/>
      <c r="BO145" s="362"/>
      <c r="BP145" s="362"/>
      <c r="BQ145" s="362"/>
      <c r="BR145" s="362"/>
      <c r="BS145" s="362"/>
      <c r="BT145" s="362"/>
      <c r="BU145" s="362"/>
      <c r="BV145" s="362"/>
      <c r="BW145" s="362"/>
      <c r="CF145" s="301"/>
      <c r="CG145" s="301"/>
      <c r="CH145" s="301"/>
      <c r="CI145" s="301"/>
      <c r="CJ145" s="301"/>
      <c r="CK145" s="301"/>
      <c r="CL145" s="301"/>
      <c r="CM145" s="301"/>
      <c r="CN145" s="301"/>
      <c r="CO145" s="301"/>
      <c r="CP145" s="301"/>
      <c r="CQ145" s="301"/>
      <c r="CR145" s="301"/>
      <c r="CS145" s="301"/>
    </row>
    <row r="146" spans="2:97" s="301" customFormat="1" ht="12.75" customHeight="1" x14ac:dyDescent="0.3">
      <c r="B146" s="459" t="s">
        <v>370</v>
      </c>
      <c r="C146" s="460"/>
      <c r="D146" s="460">
        <f t="shared" ref="D146:W146" si="238">D13</f>
        <v>93073.200000000012</v>
      </c>
      <c r="E146" s="460">
        <f t="shared" si="238"/>
        <v>84627.98</v>
      </c>
      <c r="F146" s="460">
        <f t="shared" si="238"/>
        <v>112573.39</v>
      </c>
      <c r="G146" s="460">
        <f t="shared" si="238"/>
        <v>120693.93</v>
      </c>
      <c r="H146" s="460">
        <f t="shared" si="238"/>
        <v>118312.57</v>
      </c>
      <c r="I146" s="460">
        <f t="shared" si="238"/>
        <v>103374.86</v>
      </c>
      <c r="J146" s="461">
        <f t="shared" si="238"/>
        <v>127830.38</v>
      </c>
      <c r="K146" s="462">
        <f t="shared" si="238"/>
        <v>133648.25</v>
      </c>
      <c r="L146" s="462">
        <f t="shared" si="238"/>
        <v>130540.52000000002</v>
      </c>
      <c r="M146" s="462">
        <f t="shared" si="238"/>
        <v>169682.23</v>
      </c>
      <c r="N146" s="462">
        <f t="shared" si="238"/>
        <v>126412.68</v>
      </c>
      <c r="O146" s="462">
        <f t="shared" si="238"/>
        <v>127934.14000000001</v>
      </c>
      <c r="P146" s="462">
        <f t="shared" si="238"/>
        <v>170501.81</v>
      </c>
      <c r="Q146" s="462">
        <f t="shared" si="238"/>
        <v>163345.76999999999</v>
      </c>
      <c r="R146" s="462">
        <f t="shared" si="238"/>
        <v>177252.04</v>
      </c>
      <c r="S146" s="462">
        <f t="shared" si="238"/>
        <v>156298.97</v>
      </c>
      <c r="T146" s="462">
        <f t="shared" si="238"/>
        <v>201712.97</v>
      </c>
      <c r="U146" s="462">
        <f t="shared" si="238"/>
        <v>168116.96000000002</v>
      </c>
      <c r="V146" s="462">
        <f t="shared" si="238"/>
        <v>210907.33</v>
      </c>
      <c r="W146" s="462">
        <f t="shared" si="238"/>
        <v>190304.16</v>
      </c>
      <c r="X146" s="462">
        <f t="shared" ref="X146:Z146" si="239">X13</f>
        <v>204720.80000000002</v>
      </c>
      <c r="Y146" s="462">
        <f t="shared" si="239"/>
        <v>276150.26999999996</v>
      </c>
      <c r="Z146" s="462">
        <f t="shared" si="239"/>
        <v>215454.6</v>
      </c>
      <c r="AA146" s="462">
        <f t="shared" ref="AA146:AB146" si="240">AA13</f>
        <v>254520.78000000003</v>
      </c>
      <c r="AB146" s="462">
        <f t="shared" si="240"/>
        <v>297714.78999999998</v>
      </c>
      <c r="AC146" s="460">
        <f t="shared" ref="AC146" si="241">+AC140+AC144</f>
        <v>348552.19116666663</v>
      </c>
      <c r="AD146" s="460">
        <f t="shared" ref="AD146:BK146" si="242">+AD140+AD144</f>
        <v>366552.03983333334</v>
      </c>
      <c r="AE146" s="460">
        <f t="shared" si="242"/>
        <v>353762.59366666665</v>
      </c>
      <c r="AF146" s="460">
        <f t="shared" si="242"/>
        <v>399131.24616666662</v>
      </c>
      <c r="AG146" s="460">
        <f t="shared" si="242"/>
        <v>363661.05683333334</v>
      </c>
      <c r="AH146" s="460">
        <f t="shared" si="242"/>
        <v>395918.95799999998</v>
      </c>
      <c r="AI146" s="460">
        <f t="shared" si="242"/>
        <v>381859.29850000003</v>
      </c>
      <c r="AJ146" s="460">
        <f t="shared" si="242"/>
        <v>400520.38750000007</v>
      </c>
      <c r="AK146" s="460">
        <f t="shared" si="242"/>
        <v>467183.18283333333</v>
      </c>
      <c r="AL146" s="460">
        <f t="shared" si="242"/>
        <v>428204.34083333338</v>
      </c>
      <c r="AM146" s="460">
        <f t="shared" si="242"/>
        <v>480565.41883333342</v>
      </c>
      <c r="AN146" s="460">
        <f t="shared" si="242"/>
        <v>520809.84566666663</v>
      </c>
      <c r="AO146" s="460">
        <f t="shared" si="242"/>
        <v>563951.65415833332</v>
      </c>
      <c r="AP146" s="460">
        <f t="shared" si="242"/>
        <v>584199.44219166669</v>
      </c>
      <c r="AQ146" s="460">
        <f t="shared" si="242"/>
        <v>578276.32961666677</v>
      </c>
      <c r="AR146" s="460">
        <f t="shared" si="242"/>
        <v>623024.58007499995</v>
      </c>
      <c r="AS146" s="460">
        <f t="shared" si="242"/>
        <v>596585.85664166661</v>
      </c>
      <c r="AT146" s="460">
        <f t="shared" si="242"/>
        <v>628087.10388333327</v>
      </c>
      <c r="AU146" s="460">
        <f t="shared" si="242"/>
        <v>623805.66414166684</v>
      </c>
      <c r="AV146" s="460">
        <f t="shared" si="242"/>
        <v>647089.46479166672</v>
      </c>
      <c r="AW146" s="460">
        <f t="shared" si="242"/>
        <v>710432.52832500008</v>
      </c>
      <c r="AX146" s="460">
        <f t="shared" si="242"/>
        <v>686206.76262499997</v>
      </c>
      <c r="AY146" s="460">
        <f t="shared" si="242"/>
        <v>738135.55392500001</v>
      </c>
      <c r="AZ146" s="460">
        <f t="shared" si="242"/>
        <v>777291.23340000003</v>
      </c>
      <c r="BA146" s="460">
        <f t="shared" si="242"/>
        <v>818909.68728458323</v>
      </c>
      <c r="BB146" s="460">
        <f t="shared" si="242"/>
        <v>841068.22377958335</v>
      </c>
      <c r="BC146" s="460">
        <f t="shared" si="242"/>
        <v>840981.49475750001</v>
      </c>
      <c r="BD146" s="460">
        <f t="shared" si="242"/>
        <v>883965.42431374989</v>
      </c>
      <c r="BE146" s="460">
        <f t="shared" si="242"/>
        <v>863966.46772874997</v>
      </c>
      <c r="BF146" s="460">
        <f t="shared" si="242"/>
        <v>893216.48621749994</v>
      </c>
      <c r="BG146" s="460">
        <f t="shared" si="242"/>
        <v>894525.17910375015</v>
      </c>
      <c r="BH146" s="460">
        <f t="shared" si="242"/>
        <v>919264.32632291666</v>
      </c>
      <c r="BI146" s="460">
        <f t="shared" si="242"/>
        <v>978053.84699291666</v>
      </c>
      <c r="BJ146" s="460">
        <f t="shared" si="242"/>
        <v>964883.82114791661</v>
      </c>
      <c r="BK146" s="460">
        <f t="shared" si="242"/>
        <v>1016445.1687529166</v>
      </c>
      <c r="BL146" s="460">
        <f t="shared" ref="BL146:BW146" si="243">+BL140+BL144</f>
        <v>1054675.4129733334</v>
      </c>
      <c r="BM146" s="460">
        <f t="shared" si="243"/>
        <v>1094999.0154418957</v>
      </c>
      <c r="BN146" s="460">
        <f t="shared" si="243"/>
        <v>1118781.6881293126</v>
      </c>
      <c r="BO146" s="460">
        <f t="shared" si="243"/>
        <v>1123655.8851272082</v>
      </c>
      <c r="BP146" s="460">
        <f t="shared" si="243"/>
        <v>1163903.1627500209</v>
      </c>
      <c r="BQ146" s="460">
        <f t="shared" si="243"/>
        <v>1148141.0288194376</v>
      </c>
      <c r="BR146" s="460">
        <f t="shared" si="243"/>
        <v>1173869.4299515416</v>
      </c>
      <c r="BS146" s="460">
        <f t="shared" si="243"/>
        <v>1175971.4022381876</v>
      </c>
      <c r="BT146" s="460">
        <f t="shared" si="243"/>
        <v>1196999.6773744791</v>
      </c>
      <c r="BU146" s="460">
        <f t="shared" si="243"/>
        <v>1246970.7699439791</v>
      </c>
      <c r="BV146" s="460">
        <f t="shared" si="243"/>
        <v>1235776.2479757289</v>
      </c>
      <c r="BW146" s="460">
        <f t="shared" si="243"/>
        <v>1279603.3934399791</v>
      </c>
      <c r="BX146" s="363"/>
      <c r="BY146" s="364">
        <f>SUMIF($C$5:$BX$5,BY$8,$C146:$BX146)</f>
        <v>1448704.13</v>
      </c>
      <c r="BZ146" s="364">
        <f>SUMIF($C$5:$BX$5,BZ$8,$C146:$BX146)</f>
        <v>2389286.46</v>
      </c>
      <c r="CA146" s="364">
        <f>SUMIF($C$5:$BX$5,CA$8,$C146:$BX146)</f>
        <v>7500604.7860416677</v>
      </c>
      <c r="CB146" s="364">
        <f>SUMIF($C$5:$BX$5,CB$8,$C146:$BX146)</f>
        <v>10692571.359802082</v>
      </c>
      <c r="CC146" s="364">
        <f>SUMIF($C$5:$BX$5,CC$8,$C146:$BX146)</f>
        <v>14013347.114165103</v>
      </c>
      <c r="CF146" s="298"/>
      <c r="CG146" s="298"/>
      <c r="CH146" s="298"/>
      <c r="CI146" s="298"/>
      <c r="CJ146" s="298"/>
      <c r="CK146" s="298"/>
      <c r="CL146" s="298"/>
      <c r="CM146" s="298"/>
      <c r="CN146" s="298"/>
      <c r="CO146" s="298"/>
      <c r="CP146" s="298"/>
      <c r="CQ146" s="298"/>
      <c r="CR146" s="298"/>
      <c r="CS146" s="298"/>
    </row>
    <row r="147" spans="2:97" ht="12.75" customHeight="1" x14ac:dyDescent="0.3">
      <c r="B147" s="316"/>
      <c r="C147" s="365"/>
      <c r="D147" s="365"/>
      <c r="E147" s="365"/>
      <c r="F147" s="365"/>
      <c r="G147" s="365"/>
      <c r="H147" s="365"/>
      <c r="I147" s="365"/>
      <c r="J147" s="42"/>
      <c r="K147" s="42"/>
      <c r="L147" s="42"/>
      <c r="M147" s="42"/>
      <c r="N147" s="42"/>
      <c r="O147" s="42"/>
      <c r="P147" s="366"/>
      <c r="Q147" s="366"/>
      <c r="R147" s="366"/>
      <c r="S147" s="366"/>
      <c r="T147" s="366"/>
      <c r="U147" s="366"/>
      <c r="V147" s="366"/>
      <c r="W147" s="366"/>
      <c r="X147" s="366"/>
      <c r="Y147" s="366"/>
      <c r="Z147" s="366"/>
      <c r="AA147" s="366"/>
      <c r="AB147" s="366"/>
      <c r="AC147" s="366"/>
      <c r="AD147" s="366"/>
      <c r="AE147" s="366"/>
      <c r="AF147" s="366"/>
      <c r="AG147" s="366"/>
      <c r="AH147" s="366"/>
      <c r="AI147" s="366"/>
      <c r="AJ147" s="366"/>
      <c r="AK147" s="366"/>
      <c r="AL147" s="366"/>
      <c r="AM147" s="366"/>
      <c r="AN147" s="366"/>
      <c r="AO147" s="366"/>
      <c r="AP147" s="366"/>
      <c r="AQ147" s="366"/>
      <c r="AR147" s="366"/>
      <c r="AS147" s="366"/>
      <c r="AT147" s="366"/>
      <c r="AU147" s="366"/>
      <c r="AV147" s="366"/>
      <c r="AW147" s="366"/>
      <c r="AX147" s="366"/>
      <c r="AY147" s="366"/>
      <c r="AZ147" s="366"/>
      <c r="BA147" s="366"/>
      <c r="BB147" s="366"/>
      <c r="BC147" s="366"/>
      <c r="BD147" s="366"/>
      <c r="BE147" s="366"/>
      <c r="BF147" s="366"/>
      <c r="BG147" s="366"/>
      <c r="BH147" s="366"/>
      <c r="BI147" s="366"/>
      <c r="BJ147" s="366"/>
      <c r="BK147" s="366"/>
      <c r="BL147" s="366"/>
      <c r="BM147" s="366"/>
      <c r="BN147" s="366"/>
      <c r="BO147" s="366"/>
      <c r="BP147" s="366"/>
      <c r="BQ147" s="366"/>
      <c r="BR147" s="366"/>
      <c r="BS147" s="366"/>
      <c r="BT147" s="366"/>
      <c r="BU147" s="366"/>
      <c r="BV147" s="366"/>
      <c r="BW147" s="366"/>
      <c r="BY147" s="367"/>
      <c r="BZ147" s="367"/>
      <c r="CA147" s="367"/>
      <c r="CB147" s="367"/>
      <c r="CC147" s="367"/>
    </row>
    <row r="148" spans="2:97" x14ac:dyDescent="0.3">
      <c r="B148" s="463" t="s">
        <v>371</v>
      </c>
      <c r="C148" s="460"/>
      <c r="D148" s="460">
        <f t="shared" ref="D148:AI148" si="244">D14</f>
        <v>0</v>
      </c>
      <c r="E148" s="460">
        <f t="shared" si="244"/>
        <v>1990</v>
      </c>
      <c r="F148" s="460">
        <f t="shared" si="244"/>
        <v>0</v>
      </c>
      <c r="G148" s="460">
        <f t="shared" si="244"/>
        <v>2002</v>
      </c>
      <c r="H148" s="460">
        <f t="shared" si="244"/>
        <v>2500</v>
      </c>
      <c r="I148" s="460">
        <f t="shared" si="244"/>
        <v>13525</v>
      </c>
      <c r="J148" s="460">
        <f t="shared" si="244"/>
        <v>0</v>
      </c>
      <c r="K148" s="460">
        <f t="shared" si="244"/>
        <v>2250</v>
      </c>
      <c r="L148" s="460">
        <f t="shared" si="244"/>
        <v>3000</v>
      </c>
      <c r="M148" s="460">
        <f t="shared" si="244"/>
        <v>4399</v>
      </c>
      <c r="N148" s="460">
        <f t="shared" si="244"/>
        <v>8473</v>
      </c>
      <c r="O148" s="460">
        <f t="shared" si="244"/>
        <v>2250</v>
      </c>
      <c r="P148" s="460">
        <f t="shared" si="244"/>
        <v>8600</v>
      </c>
      <c r="Q148" s="460">
        <f t="shared" si="244"/>
        <v>2300</v>
      </c>
      <c r="R148" s="460">
        <f t="shared" si="244"/>
        <v>8600</v>
      </c>
      <c r="S148" s="460">
        <f t="shared" si="244"/>
        <v>4300</v>
      </c>
      <c r="T148" s="460">
        <f t="shared" si="244"/>
        <v>2748</v>
      </c>
      <c r="U148" s="460">
        <f t="shared" si="244"/>
        <v>8150</v>
      </c>
      <c r="V148" s="460">
        <f t="shared" si="244"/>
        <v>15950</v>
      </c>
      <c r="W148" s="460">
        <f t="shared" si="244"/>
        <v>0</v>
      </c>
      <c r="X148" s="460">
        <f t="shared" ref="X148:Z148" si="245">X14</f>
        <v>5599</v>
      </c>
      <c r="Y148" s="460">
        <f t="shared" si="245"/>
        <v>11089</v>
      </c>
      <c r="Z148" s="460">
        <f t="shared" si="245"/>
        <v>1500</v>
      </c>
      <c r="AA148" s="460">
        <f t="shared" ref="AA148:AB148" si="246">AA14</f>
        <v>9248</v>
      </c>
      <c r="AB148" s="460">
        <f t="shared" si="246"/>
        <v>41493</v>
      </c>
      <c r="AC148" s="462">
        <f t="shared" ref="AC148" si="247">AC14</f>
        <v>34855.219116666667</v>
      </c>
      <c r="AD148" s="460">
        <f t="shared" si="244"/>
        <v>36655.203983333333</v>
      </c>
      <c r="AE148" s="460">
        <f t="shared" si="244"/>
        <v>35376.259366666665</v>
      </c>
      <c r="AF148" s="460">
        <f t="shared" si="244"/>
        <v>39913.124616666668</v>
      </c>
      <c r="AG148" s="460">
        <f t="shared" si="244"/>
        <v>36366.105683333335</v>
      </c>
      <c r="AH148" s="460">
        <f t="shared" si="244"/>
        <v>39591.895799999998</v>
      </c>
      <c r="AI148" s="460">
        <f t="shared" si="244"/>
        <v>38185.929850000008</v>
      </c>
      <c r="AJ148" s="460">
        <f t="shared" ref="AJ148:BO148" si="248">AJ14</f>
        <v>40052.038750000007</v>
      </c>
      <c r="AK148" s="460">
        <f t="shared" si="248"/>
        <v>46718.318283333334</v>
      </c>
      <c r="AL148" s="460">
        <f t="shared" si="248"/>
        <v>42820.434083333341</v>
      </c>
      <c r="AM148" s="460">
        <f t="shared" si="248"/>
        <v>48056.541883333346</v>
      </c>
      <c r="AN148" s="460">
        <f t="shared" si="248"/>
        <v>52080.984566666666</v>
      </c>
      <c r="AO148" s="460">
        <f t="shared" si="248"/>
        <v>56395.165415833333</v>
      </c>
      <c r="AP148" s="460">
        <f t="shared" si="248"/>
        <v>58419.944219166675</v>
      </c>
      <c r="AQ148" s="460">
        <f t="shared" si="248"/>
        <v>57827.632961666677</v>
      </c>
      <c r="AR148" s="460">
        <f t="shared" si="248"/>
        <v>62302.458007499998</v>
      </c>
      <c r="AS148" s="460">
        <f t="shared" si="248"/>
        <v>59658.585664166661</v>
      </c>
      <c r="AT148" s="460">
        <f t="shared" si="248"/>
        <v>62808.710388333333</v>
      </c>
      <c r="AU148" s="460">
        <f t="shared" si="248"/>
        <v>62380.566414166686</v>
      </c>
      <c r="AV148" s="460">
        <f t="shared" si="248"/>
        <v>64708.946479166676</v>
      </c>
      <c r="AW148" s="460">
        <f t="shared" si="248"/>
        <v>71043.252832500017</v>
      </c>
      <c r="AX148" s="460">
        <f t="shared" si="248"/>
        <v>68620.676262499997</v>
      </c>
      <c r="AY148" s="460">
        <f t="shared" si="248"/>
        <v>73813.555392499999</v>
      </c>
      <c r="AZ148" s="460">
        <f t="shared" si="248"/>
        <v>77729.123340000006</v>
      </c>
      <c r="BA148" s="460">
        <f t="shared" si="248"/>
        <v>81890.968728458334</v>
      </c>
      <c r="BB148" s="460">
        <f t="shared" si="248"/>
        <v>84106.822377958335</v>
      </c>
      <c r="BC148" s="460">
        <f t="shared" si="248"/>
        <v>84098.149475750004</v>
      </c>
      <c r="BD148" s="460">
        <f t="shared" si="248"/>
        <v>88396.542431374997</v>
      </c>
      <c r="BE148" s="460">
        <f t="shared" si="248"/>
        <v>86396.646772874999</v>
      </c>
      <c r="BF148" s="460">
        <f t="shared" si="248"/>
        <v>89321.648621750006</v>
      </c>
      <c r="BG148" s="460">
        <f t="shared" si="248"/>
        <v>89452.517910375027</v>
      </c>
      <c r="BH148" s="460">
        <f t="shared" si="248"/>
        <v>91926.432632291675</v>
      </c>
      <c r="BI148" s="460">
        <f t="shared" si="248"/>
        <v>97805.384699291666</v>
      </c>
      <c r="BJ148" s="460">
        <f t="shared" si="248"/>
        <v>96488.382114791661</v>
      </c>
      <c r="BK148" s="460">
        <f t="shared" si="248"/>
        <v>101644.51687529167</v>
      </c>
      <c r="BL148" s="460">
        <f t="shared" si="248"/>
        <v>105467.54129733334</v>
      </c>
      <c r="BM148" s="460">
        <f t="shared" si="248"/>
        <v>109499.90154418958</v>
      </c>
      <c r="BN148" s="460">
        <f t="shared" si="248"/>
        <v>111878.16881293127</v>
      </c>
      <c r="BO148" s="460">
        <f t="shared" si="248"/>
        <v>112365.58851272083</v>
      </c>
      <c r="BP148" s="460">
        <f t="shared" ref="BP148:BW148" si="249">BP14</f>
        <v>116390.31627500209</v>
      </c>
      <c r="BQ148" s="460">
        <f t="shared" si="249"/>
        <v>114814.10288194376</v>
      </c>
      <c r="BR148" s="460">
        <f t="shared" si="249"/>
        <v>117386.94299515417</v>
      </c>
      <c r="BS148" s="460">
        <f t="shared" si="249"/>
        <v>117597.14022381877</v>
      </c>
      <c r="BT148" s="460">
        <f t="shared" si="249"/>
        <v>119699.96773744792</v>
      </c>
      <c r="BU148" s="460">
        <f t="shared" si="249"/>
        <v>124697.07699439791</v>
      </c>
      <c r="BV148" s="460">
        <f t="shared" si="249"/>
        <v>123577.62479757291</v>
      </c>
      <c r="BW148" s="460">
        <f t="shared" si="249"/>
        <v>127960.33934399791</v>
      </c>
      <c r="BX148" s="322"/>
      <c r="BY148" s="312">
        <f>SUMIF($C$5:$BX$5,BY$8,$C148:$BX148)</f>
        <v>40389</v>
      </c>
      <c r="BZ148" s="312">
        <f>SUMIF($C$5:$BX$5,BZ$8,$C148:$BX148)</f>
        <v>78084</v>
      </c>
      <c r="CA148" s="312">
        <f>SUMIF($C$5:$BX$5,CA$8,$C148:$BX148)</f>
        <v>750060.47860416677</v>
      </c>
      <c r="CB148" s="312">
        <f>SUMIF($C$5:$BX$5,CB$8,$C148:$BX148)</f>
        <v>1069257.1359802084</v>
      </c>
      <c r="CC148" s="312">
        <f>SUMIF($C$5:$BX$5,CC$8,$C148:$BX148)</f>
        <v>1401334.7114165104</v>
      </c>
      <c r="CD148" s="453"/>
    </row>
    <row r="149" spans="2:97" ht="12.75" customHeight="1" x14ac:dyDescent="0.3">
      <c r="B149" s="316"/>
      <c r="C149" s="365"/>
      <c r="D149" s="365"/>
      <c r="E149" s="365"/>
      <c r="F149" s="365"/>
      <c r="G149" s="365"/>
      <c r="H149" s="365"/>
      <c r="I149" s="365"/>
      <c r="J149" s="42"/>
      <c r="K149" s="42"/>
      <c r="L149" s="42"/>
      <c r="M149" s="42"/>
      <c r="N149" s="42"/>
      <c r="O149" s="42"/>
      <c r="P149" s="366"/>
      <c r="Q149" s="366"/>
      <c r="R149" s="366"/>
      <c r="S149" s="366"/>
      <c r="T149" s="366"/>
      <c r="U149" s="366"/>
      <c r="V149" s="366"/>
      <c r="W149" s="366"/>
      <c r="X149" s="366"/>
      <c r="Y149" s="366"/>
      <c r="Z149" s="366"/>
      <c r="AA149" s="366"/>
      <c r="AB149" s="366"/>
      <c r="AC149" s="366"/>
      <c r="AD149" s="366"/>
      <c r="AE149" s="366"/>
      <c r="AF149" s="366"/>
      <c r="AG149" s="366"/>
      <c r="AH149" s="366"/>
      <c r="AI149" s="366"/>
      <c r="AJ149" s="366"/>
      <c r="AK149" s="366"/>
      <c r="AL149" s="366"/>
      <c r="AM149" s="366"/>
      <c r="AN149" s="366"/>
      <c r="AO149" s="366"/>
      <c r="AP149" s="366"/>
      <c r="AQ149" s="366"/>
      <c r="AR149" s="366"/>
      <c r="AS149" s="366"/>
      <c r="AT149" s="366"/>
      <c r="AU149" s="366"/>
      <c r="AV149" s="366"/>
      <c r="AW149" s="366"/>
      <c r="AX149" s="366"/>
      <c r="AY149" s="366"/>
      <c r="AZ149" s="366"/>
      <c r="BA149" s="366"/>
      <c r="BB149" s="366"/>
      <c r="BC149" s="366"/>
      <c r="BD149" s="366"/>
      <c r="BE149" s="366"/>
      <c r="BF149" s="366"/>
      <c r="BG149" s="366"/>
      <c r="BH149" s="366"/>
      <c r="BI149" s="366"/>
      <c r="BJ149" s="366"/>
      <c r="BK149" s="366"/>
      <c r="BL149" s="366"/>
      <c r="BM149" s="366"/>
      <c r="BN149" s="366"/>
      <c r="BO149" s="366"/>
      <c r="BP149" s="366"/>
      <c r="BQ149" s="366"/>
      <c r="BR149" s="366"/>
      <c r="BS149" s="366"/>
      <c r="BT149" s="366"/>
      <c r="BU149" s="366"/>
      <c r="BV149" s="366"/>
      <c r="BW149" s="366"/>
      <c r="BY149" s="367"/>
      <c r="BZ149" s="367"/>
      <c r="CA149" s="367"/>
      <c r="CB149" s="367"/>
      <c r="CC149" s="367"/>
    </row>
    <row r="150" spans="2:97" x14ac:dyDescent="0.3">
      <c r="B150" s="463" t="s">
        <v>6</v>
      </c>
      <c r="C150" s="464"/>
      <c r="D150" s="460">
        <f>D146+D148</f>
        <v>93073.200000000012</v>
      </c>
      <c r="E150" s="460">
        <f t="shared" ref="E150:BK150" si="250">E146+E148</f>
        <v>86617.98</v>
      </c>
      <c r="F150" s="460">
        <f t="shared" si="250"/>
        <v>112573.39</v>
      </c>
      <c r="G150" s="460">
        <f t="shared" si="250"/>
        <v>122695.93</v>
      </c>
      <c r="H150" s="460">
        <f t="shared" si="250"/>
        <v>120812.57</v>
      </c>
      <c r="I150" s="460">
        <f t="shared" si="250"/>
        <v>116899.86</v>
      </c>
      <c r="J150" s="460">
        <f t="shared" si="250"/>
        <v>127830.38</v>
      </c>
      <c r="K150" s="460">
        <f t="shared" si="250"/>
        <v>135898.25</v>
      </c>
      <c r="L150" s="460">
        <f t="shared" si="250"/>
        <v>133540.52000000002</v>
      </c>
      <c r="M150" s="460">
        <f t="shared" si="250"/>
        <v>174081.23</v>
      </c>
      <c r="N150" s="460">
        <f t="shared" si="250"/>
        <v>134885.68</v>
      </c>
      <c r="O150" s="460">
        <f t="shared" si="250"/>
        <v>130184.14000000001</v>
      </c>
      <c r="P150" s="460">
        <f t="shared" si="250"/>
        <v>179101.81</v>
      </c>
      <c r="Q150" s="460">
        <f t="shared" si="250"/>
        <v>165645.76999999999</v>
      </c>
      <c r="R150" s="460">
        <f t="shared" si="250"/>
        <v>185852.04</v>
      </c>
      <c r="S150" s="460">
        <f t="shared" si="250"/>
        <v>160598.97</v>
      </c>
      <c r="T150" s="460">
        <f t="shared" si="250"/>
        <v>204460.97</v>
      </c>
      <c r="U150" s="460">
        <f t="shared" si="250"/>
        <v>176266.96000000002</v>
      </c>
      <c r="V150" s="460">
        <f t="shared" si="250"/>
        <v>226857.33</v>
      </c>
      <c r="W150" s="460">
        <f t="shared" si="250"/>
        <v>190304.16</v>
      </c>
      <c r="X150" s="460">
        <f t="shared" ref="X150:Z150" si="251">X146+X148</f>
        <v>210319.80000000002</v>
      </c>
      <c r="Y150" s="460">
        <f t="shared" si="251"/>
        <v>287239.26999999996</v>
      </c>
      <c r="Z150" s="460">
        <f t="shared" si="251"/>
        <v>216954.6</v>
      </c>
      <c r="AA150" s="460">
        <f t="shared" ref="AA150:AB150" si="252">AA146+AA148</f>
        <v>263768.78000000003</v>
      </c>
      <c r="AB150" s="460">
        <f t="shared" si="252"/>
        <v>339207.79</v>
      </c>
      <c r="AC150" s="460">
        <f t="shared" ref="AC150" si="253">AC146+AC148</f>
        <v>383407.41028333327</v>
      </c>
      <c r="AD150" s="460">
        <f t="shared" si="250"/>
        <v>403207.24381666665</v>
      </c>
      <c r="AE150" s="460">
        <f t="shared" si="250"/>
        <v>389138.85303333332</v>
      </c>
      <c r="AF150" s="460">
        <f t="shared" si="250"/>
        <v>439044.37078333332</v>
      </c>
      <c r="AG150" s="460">
        <f t="shared" si="250"/>
        <v>400027.16251666669</v>
      </c>
      <c r="AH150" s="460">
        <f t="shared" si="250"/>
        <v>435510.85379999998</v>
      </c>
      <c r="AI150" s="460">
        <f t="shared" si="250"/>
        <v>420045.22835000005</v>
      </c>
      <c r="AJ150" s="460">
        <f t="shared" si="250"/>
        <v>440572.42625000008</v>
      </c>
      <c r="AK150" s="460">
        <f t="shared" si="250"/>
        <v>513901.50111666665</v>
      </c>
      <c r="AL150" s="460">
        <f t="shared" si="250"/>
        <v>471024.77491666673</v>
      </c>
      <c r="AM150" s="460">
        <f t="shared" si="250"/>
        <v>528621.96071666677</v>
      </c>
      <c r="AN150" s="460">
        <f t="shared" si="250"/>
        <v>572890.83023333328</v>
      </c>
      <c r="AO150" s="460">
        <f t="shared" si="250"/>
        <v>620346.81957416667</v>
      </c>
      <c r="AP150" s="460">
        <f t="shared" si="250"/>
        <v>642619.38641083334</v>
      </c>
      <c r="AQ150" s="460">
        <f t="shared" si="250"/>
        <v>636103.96257833345</v>
      </c>
      <c r="AR150" s="460">
        <f t="shared" si="250"/>
        <v>685327.03808249999</v>
      </c>
      <c r="AS150" s="460">
        <f t="shared" si="250"/>
        <v>656244.44230583333</v>
      </c>
      <c r="AT150" s="460">
        <f t="shared" si="250"/>
        <v>690895.81427166658</v>
      </c>
      <c r="AU150" s="460">
        <f t="shared" si="250"/>
        <v>686186.23055583355</v>
      </c>
      <c r="AV150" s="460">
        <f t="shared" si="250"/>
        <v>711798.41127083334</v>
      </c>
      <c r="AW150" s="460">
        <f t="shared" si="250"/>
        <v>781475.78115750011</v>
      </c>
      <c r="AX150" s="460">
        <f t="shared" si="250"/>
        <v>754827.43888749997</v>
      </c>
      <c r="AY150" s="460">
        <f t="shared" si="250"/>
        <v>811949.10931750003</v>
      </c>
      <c r="AZ150" s="460">
        <f t="shared" si="250"/>
        <v>855020.35674000008</v>
      </c>
      <c r="BA150" s="460">
        <f t="shared" si="250"/>
        <v>900800.6560130415</v>
      </c>
      <c r="BB150" s="460">
        <f t="shared" si="250"/>
        <v>925175.04615754168</v>
      </c>
      <c r="BC150" s="460">
        <f t="shared" si="250"/>
        <v>925079.64423325006</v>
      </c>
      <c r="BD150" s="460">
        <f t="shared" si="250"/>
        <v>972361.9667451249</v>
      </c>
      <c r="BE150" s="460">
        <f t="shared" si="250"/>
        <v>950363.11450162495</v>
      </c>
      <c r="BF150" s="460">
        <f t="shared" si="250"/>
        <v>982538.13483925001</v>
      </c>
      <c r="BG150" s="460">
        <f t="shared" si="250"/>
        <v>983977.69701412518</v>
      </c>
      <c r="BH150" s="460">
        <f t="shared" si="250"/>
        <v>1011190.7589552084</v>
      </c>
      <c r="BI150" s="460">
        <f t="shared" si="250"/>
        <v>1075859.2316922084</v>
      </c>
      <c r="BJ150" s="460">
        <f t="shared" si="250"/>
        <v>1061372.2032627081</v>
      </c>
      <c r="BK150" s="460">
        <f t="shared" si="250"/>
        <v>1118089.6856282083</v>
      </c>
      <c r="BL150" s="460">
        <f t="shared" ref="BL150:BW150" si="254">BL146+BL148</f>
        <v>1160142.9542706667</v>
      </c>
      <c r="BM150" s="460">
        <f t="shared" si="254"/>
        <v>1204498.9169860852</v>
      </c>
      <c r="BN150" s="460">
        <f t="shared" si="254"/>
        <v>1230659.8569422439</v>
      </c>
      <c r="BO150" s="460">
        <f t="shared" si="254"/>
        <v>1236021.473639929</v>
      </c>
      <c r="BP150" s="460">
        <f t="shared" si="254"/>
        <v>1280293.4790250231</v>
      </c>
      <c r="BQ150" s="460">
        <f t="shared" si="254"/>
        <v>1262955.1317013814</v>
      </c>
      <c r="BR150" s="460">
        <f t="shared" si="254"/>
        <v>1291256.3729466957</v>
      </c>
      <c r="BS150" s="460">
        <f t="shared" si="254"/>
        <v>1293568.5424620064</v>
      </c>
      <c r="BT150" s="460">
        <f t="shared" si="254"/>
        <v>1316699.6451119271</v>
      </c>
      <c r="BU150" s="460">
        <f t="shared" si="254"/>
        <v>1371667.846938377</v>
      </c>
      <c r="BV150" s="460">
        <f t="shared" si="254"/>
        <v>1359353.8727733018</v>
      </c>
      <c r="BW150" s="460">
        <f t="shared" si="254"/>
        <v>1407563.7327839769</v>
      </c>
      <c r="BX150" s="322"/>
      <c r="BY150" s="340">
        <f>SUMIF($C$5:$BX$5,BY$8,$C150:$BX150)</f>
        <v>1489093.13</v>
      </c>
      <c r="BZ150" s="340">
        <f>SUMIF($C$5:$BX$5,BZ$8,$C150:$BX150)</f>
        <v>2467370.46</v>
      </c>
      <c r="CA150" s="340">
        <f>SUMIF($C$5:$BX$5,CA$8,$C150:$BX150)</f>
        <v>8250665.2646458335</v>
      </c>
      <c r="CB150" s="340">
        <f>SUMIF($C$5:$BX$5,CB$8,$C150:$BX150)</f>
        <v>11761828.495782293</v>
      </c>
      <c r="CC150" s="340">
        <f>SUMIF($C$5:$BX$5,CC$8,$C150:$BX150)</f>
        <v>15414681.825581614</v>
      </c>
      <c r="CD150" s="45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AA73E-61D9-441D-83FD-11FC47F3ED39}">
  <dimension ref="A1:AY89"/>
  <sheetViews>
    <sheetView showGridLines="0" workbookViewId="0">
      <pane xSplit="3" ySplit="5" topLeftCell="D6" activePane="bottomRight" state="frozen"/>
      <selection pane="topRight" activeCell="D1" sqref="D1"/>
      <selection pane="bottomLeft" activeCell="A6" sqref="A6"/>
      <selection pane="bottomRight"/>
    </sheetView>
  </sheetViews>
  <sheetFormatPr defaultRowHeight="14.5" outlineLevelRow="1" outlineLevelCol="1" x14ac:dyDescent="0.35"/>
  <cols>
    <col min="1" max="1" width="2.1796875" customWidth="1"/>
    <col min="2" max="2" width="27.1796875" customWidth="1"/>
    <col min="3" max="3" width="3.1796875" customWidth="1"/>
    <col min="16" max="51" width="8.7265625" outlineLevel="1"/>
  </cols>
  <sheetData>
    <row r="1" spans="1:51" ht="14.15" customHeight="1" x14ac:dyDescent="0.35"/>
    <row r="2" spans="1:51" ht="15" thickBot="1" x14ac:dyDescent="0.4">
      <c r="B2" s="442" t="s">
        <v>372</v>
      </c>
      <c r="C2" s="442"/>
      <c r="D2" s="442"/>
      <c r="E2" s="442"/>
      <c r="F2" s="442"/>
      <c r="G2" s="442"/>
      <c r="H2" s="442"/>
      <c r="I2" s="442"/>
      <c r="J2" s="442"/>
      <c r="K2" s="442"/>
      <c r="L2" s="442"/>
      <c r="M2" s="442"/>
      <c r="N2" s="442"/>
      <c r="O2" s="442"/>
      <c r="P2" s="442"/>
      <c r="Q2" s="442"/>
      <c r="R2" s="442"/>
      <c r="S2" s="442"/>
      <c r="T2" s="442"/>
      <c r="U2" s="442"/>
      <c r="V2" s="442"/>
      <c r="W2" s="442"/>
      <c r="X2" s="442"/>
      <c r="Y2" s="442"/>
      <c r="Z2" s="442"/>
      <c r="AA2" s="442"/>
      <c r="AB2" s="442"/>
      <c r="AC2" s="442"/>
      <c r="AD2" s="442"/>
      <c r="AE2" s="442"/>
      <c r="AF2" s="442"/>
      <c r="AG2" s="442"/>
      <c r="AH2" s="442"/>
      <c r="AI2" s="442"/>
      <c r="AJ2" s="442"/>
      <c r="AK2" s="442"/>
      <c r="AL2" s="442"/>
      <c r="AM2" s="442"/>
      <c r="AN2" s="442"/>
      <c r="AO2" s="442"/>
      <c r="AP2" s="442"/>
      <c r="AQ2" s="442"/>
      <c r="AR2" s="442"/>
      <c r="AS2" s="442"/>
      <c r="AT2" s="442"/>
      <c r="AU2" s="442"/>
      <c r="AV2" s="442"/>
      <c r="AW2" s="442"/>
      <c r="AX2" s="442"/>
      <c r="AY2" s="442"/>
    </row>
    <row r="3" spans="1:51" x14ac:dyDescent="0.35">
      <c r="B3" s="258"/>
      <c r="C3" s="158"/>
      <c r="D3" s="158"/>
      <c r="E3" s="158"/>
      <c r="F3" s="158"/>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c r="AO3" s="158"/>
      <c r="AP3" s="158"/>
      <c r="AQ3" s="158"/>
      <c r="AR3" s="158"/>
      <c r="AS3" s="158"/>
      <c r="AT3" s="158"/>
      <c r="AU3" s="158"/>
      <c r="AV3" s="158"/>
      <c r="AW3" s="158"/>
      <c r="AX3" s="158"/>
      <c r="AY3" s="158"/>
    </row>
    <row r="4" spans="1:51" x14ac:dyDescent="0.35">
      <c r="B4" s="274"/>
      <c r="C4" s="274"/>
      <c r="D4" s="468" t="str">
        <f>YEAR(D5)&amp;" FORECAST"</f>
        <v>2020 FORECAST</v>
      </c>
      <c r="E4" s="468"/>
      <c r="F4" s="468"/>
      <c r="G4" s="468"/>
      <c r="H4" s="468"/>
      <c r="I4" s="468"/>
      <c r="J4" s="468"/>
      <c r="K4" s="468"/>
      <c r="L4" s="468"/>
      <c r="M4" s="468"/>
      <c r="N4" s="468"/>
      <c r="O4" s="468"/>
      <c r="P4" s="468" t="str">
        <f>YEAR(P5)&amp;" FORECAST"</f>
        <v>2021 FORECAST</v>
      </c>
      <c r="Q4" s="468"/>
      <c r="R4" s="468"/>
      <c r="S4" s="468"/>
      <c r="T4" s="468"/>
      <c r="U4" s="468"/>
      <c r="V4" s="468"/>
      <c r="W4" s="468"/>
      <c r="X4" s="468"/>
      <c r="Y4" s="468"/>
      <c r="Z4" s="468"/>
      <c r="AA4" s="468"/>
      <c r="AB4" s="468" t="str">
        <f>YEAR(AB5)&amp;" FORECAST"</f>
        <v>2022 FORECAST</v>
      </c>
      <c r="AC4" s="468"/>
      <c r="AD4" s="468"/>
      <c r="AE4" s="468"/>
      <c r="AF4" s="468"/>
      <c r="AG4" s="468"/>
      <c r="AH4" s="468"/>
      <c r="AI4" s="468"/>
      <c r="AJ4" s="468"/>
      <c r="AK4" s="468"/>
      <c r="AL4" s="468"/>
      <c r="AM4" s="468"/>
      <c r="AN4" s="468" t="str">
        <f>YEAR(AN5)&amp;" FORECAST"</f>
        <v>2023 FORECAST</v>
      </c>
      <c r="AO4" s="468"/>
      <c r="AP4" s="468"/>
      <c r="AQ4" s="468"/>
      <c r="AR4" s="468"/>
      <c r="AS4" s="468"/>
      <c r="AT4" s="468"/>
      <c r="AU4" s="468"/>
      <c r="AV4" s="468"/>
      <c r="AW4" s="468"/>
      <c r="AX4" s="468"/>
      <c r="AY4" s="468"/>
    </row>
    <row r="5" spans="1:51" x14ac:dyDescent="0.35">
      <c r="B5" s="275"/>
      <c r="C5" s="275"/>
      <c r="D5" s="465">
        <v>43831</v>
      </c>
      <c r="E5" s="465">
        <f>EOMONTH(D5,1)</f>
        <v>43890</v>
      </c>
      <c r="F5" s="465">
        <f t="shared" ref="F5:AY5" si="0">EOMONTH(E5,1)</f>
        <v>43921</v>
      </c>
      <c r="G5" s="465">
        <f t="shared" si="0"/>
        <v>43951</v>
      </c>
      <c r="H5" s="465">
        <f t="shared" si="0"/>
        <v>43982</v>
      </c>
      <c r="I5" s="465">
        <f t="shared" si="0"/>
        <v>44012</v>
      </c>
      <c r="J5" s="465">
        <f t="shared" si="0"/>
        <v>44043</v>
      </c>
      <c r="K5" s="465">
        <f t="shared" si="0"/>
        <v>44074</v>
      </c>
      <c r="L5" s="465">
        <f t="shared" si="0"/>
        <v>44104</v>
      </c>
      <c r="M5" s="465">
        <f t="shared" si="0"/>
        <v>44135</v>
      </c>
      <c r="N5" s="465">
        <f t="shared" si="0"/>
        <v>44165</v>
      </c>
      <c r="O5" s="465">
        <f t="shared" si="0"/>
        <v>44196</v>
      </c>
      <c r="P5" s="465">
        <f t="shared" si="0"/>
        <v>44227</v>
      </c>
      <c r="Q5" s="465">
        <f t="shared" si="0"/>
        <v>44255</v>
      </c>
      <c r="R5" s="465">
        <f t="shared" si="0"/>
        <v>44286</v>
      </c>
      <c r="S5" s="465">
        <f t="shared" si="0"/>
        <v>44316</v>
      </c>
      <c r="T5" s="465">
        <f t="shared" si="0"/>
        <v>44347</v>
      </c>
      <c r="U5" s="465">
        <f t="shared" si="0"/>
        <v>44377</v>
      </c>
      <c r="V5" s="465">
        <f t="shared" si="0"/>
        <v>44408</v>
      </c>
      <c r="W5" s="465">
        <f t="shared" si="0"/>
        <v>44439</v>
      </c>
      <c r="X5" s="465">
        <f t="shared" si="0"/>
        <v>44469</v>
      </c>
      <c r="Y5" s="465">
        <f t="shared" si="0"/>
        <v>44500</v>
      </c>
      <c r="Z5" s="465">
        <f t="shared" si="0"/>
        <v>44530</v>
      </c>
      <c r="AA5" s="465">
        <f t="shared" si="0"/>
        <v>44561</v>
      </c>
      <c r="AB5" s="465">
        <f t="shared" si="0"/>
        <v>44592</v>
      </c>
      <c r="AC5" s="465">
        <f t="shared" si="0"/>
        <v>44620</v>
      </c>
      <c r="AD5" s="465">
        <f t="shared" si="0"/>
        <v>44651</v>
      </c>
      <c r="AE5" s="465">
        <f t="shared" si="0"/>
        <v>44681</v>
      </c>
      <c r="AF5" s="465">
        <f t="shared" si="0"/>
        <v>44712</v>
      </c>
      <c r="AG5" s="465">
        <f t="shared" si="0"/>
        <v>44742</v>
      </c>
      <c r="AH5" s="465">
        <f t="shared" si="0"/>
        <v>44773</v>
      </c>
      <c r="AI5" s="465">
        <f t="shared" si="0"/>
        <v>44804</v>
      </c>
      <c r="AJ5" s="465">
        <f t="shared" si="0"/>
        <v>44834</v>
      </c>
      <c r="AK5" s="465">
        <f t="shared" si="0"/>
        <v>44865</v>
      </c>
      <c r="AL5" s="465">
        <f t="shared" si="0"/>
        <v>44895</v>
      </c>
      <c r="AM5" s="465">
        <f t="shared" si="0"/>
        <v>44926</v>
      </c>
      <c r="AN5" s="465">
        <f t="shared" si="0"/>
        <v>44957</v>
      </c>
      <c r="AO5" s="465">
        <f t="shared" si="0"/>
        <v>44985</v>
      </c>
      <c r="AP5" s="465">
        <f t="shared" si="0"/>
        <v>45016</v>
      </c>
      <c r="AQ5" s="465">
        <f t="shared" si="0"/>
        <v>45046</v>
      </c>
      <c r="AR5" s="465">
        <f t="shared" si="0"/>
        <v>45077</v>
      </c>
      <c r="AS5" s="465">
        <f t="shared" si="0"/>
        <v>45107</v>
      </c>
      <c r="AT5" s="465">
        <f t="shared" si="0"/>
        <v>45138</v>
      </c>
      <c r="AU5" s="465">
        <f t="shared" si="0"/>
        <v>45169</v>
      </c>
      <c r="AV5" s="465">
        <f t="shared" si="0"/>
        <v>45199</v>
      </c>
      <c r="AW5" s="465">
        <f t="shared" si="0"/>
        <v>45230</v>
      </c>
      <c r="AX5" s="465">
        <f t="shared" si="0"/>
        <v>45260</v>
      </c>
      <c r="AY5" s="465">
        <f t="shared" si="0"/>
        <v>45291</v>
      </c>
    </row>
    <row r="6" spans="1:51" s="261" customFormat="1" x14ac:dyDescent="0.35">
      <c r="B6" s="466"/>
      <c r="C6" s="466"/>
      <c r="D6" s="467"/>
      <c r="E6" s="467"/>
      <c r="F6" s="467"/>
      <c r="G6" s="467"/>
      <c r="H6" s="467"/>
      <c r="I6" s="467"/>
      <c r="J6" s="467"/>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c r="AJ6" s="467"/>
      <c r="AK6" s="467"/>
      <c r="AL6" s="467"/>
      <c r="AM6" s="467"/>
      <c r="AN6" s="467"/>
      <c r="AO6" s="467"/>
      <c r="AP6" s="467"/>
      <c r="AQ6" s="467"/>
      <c r="AR6" s="467"/>
      <c r="AS6" s="467"/>
      <c r="AT6" s="467"/>
      <c r="AU6" s="467"/>
      <c r="AV6" s="467"/>
      <c r="AW6" s="467"/>
      <c r="AX6" s="467"/>
      <c r="AY6" s="467"/>
    </row>
    <row r="7" spans="1:51" ht="15" thickBot="1" x14ac:dyDescent="0.4">
      <c r="B7" s="458" t="s">
        <v>373</v>
      </c>
      <c r="C7" s="458"/>
      <c r="D7" s="458"/>
      <c r="E7" s="458"/>
      <c r="F7" s="458"/>
      <c r="G7" s="458"/>
      <c r="H7" s="458"/>
      <c r="I7" s="458"/>
      <c r="J7" s="458"/>
      <c r="K7" s="458"/>
      <c r="L7" s="458"/>
      <c r="M7" s="458"/>
      <c r="N7" s="458"/>
      <c r="O7" s="458"/>
      <c r="P7" s="458"/>
      <c r="Q7" s="458"/>
      <c r="R7" s="458"/>
      <c r="S7" s="458"/>
      <c r="T7" s="458"/>
      <c r="U7" s="458"/>
      <c r="V7" s="458"/>
      <c r="W7" s="458"/>
      <c r="X7" s="458"/>
      <c r="Y7" s="458"/>
      <c r="Z7" s="458"/>
      <c r="AA7" s="458"/>
      <c r="AB7" s="458"/>
      <c r="AC7" s="458"/>
      <c r="AD7" s="458"/>
      <c r="AE7" s="458"/>
      <c r="AF7" s="458"/>
      <c r="AG7" s="458"/>
      <c r="AH7" s="458"/>
      <c r="AI7" s="458"/>
      <c r="AJ7" s="458"/>
      <c r="AK7" s="458"/>
      <c r="AL7" s="458"/>
      <c r="AM7" s="458"/>
      <c r="AN7" s="458"/>
      <c r="AO7" s="458"/>
      <c r="AP7" s="458"/>
      <c r="AQ7" s="458"/>
      <c r="AR7" s="458"/>
      <c r="AS7" s="458"/>
      <c r="AT7" s="458"/>
      <c r="AU7" s="458"/>
      <c r="AV7" s="458"/>
      <c r="AW7" s="458"/>
      <c r="AX7" s="458"/>
      <c r="AY7" s="458"/>
    </row>
    <row r="8" spans="1:51" x14ac:dyDescent="0.35">
      <c r="B8" s="469"/>
      <c r="C8" s="469"/>
      <c r="D8" s="469"/>
      <c r="E8" s="469"/>
      <c r="F8" s="469"/>
      <c r="G8" s="469"/>
      <c r="H8" s="469"/>
      <c r="I8" s="469"/>
      <c r="J8" s="469"/>
      <c r="K8" s="469"/>
      <c r="L8" s="469"/>
      <c r="M8" s="469"/>
      <c r="N8" s="469"/>
      <c r="O8" s="469"/>
      <c r="P8" s="469"/>
      <c r="Q8" s="469"/>
      <c r="R8" s="469"/>
      <c r="S8" s="469"/>
      <c r="T8" s="469"/>
      <c r="U8" s="469"/>
      <c r="V8" s="469"/>
      <c r="W8" s="469"/>
      <c r="X8" s="469"/>
      <c r="Y8" s="469"/>
      <c r="Z8" s="469"/>
      <c r="AA8" s="469"/>
      <c r="AB8" s="469"/>
      <c r="AC8" s="469"/>
      <c r="AD8" s="469"/>
      <c r="AE8" s="469"/>
      <c r="AF8" s="469"/>
      <c r="AG8" s="469"/>
      <c r="AH8" s="469"/>
      <c r="AI8" s="469"/>
      <c r="AJ8" s="469"/>
      <c r="AK8" s="469"/>
      <c r="AL8" s="469"/>
      <c r="AM8" s="469"/>
      <c r="AN8" s="469"/>
      <c r="AO8" s="469"/>
      <c r="AP8" s="469"/>
      <c r="AQ8" s="469"/>
      <c r="AR8" s="469"/>
      <c r="AS8" s="469"/>
      <c r="AT8" s="469"/>
      <c r="AU8" s="469"/>
      <c r="AV8" s="469"/>
      <c r="AW8" s="469"/>
      <c r="AX8" s="469"/>
      <c r="AY8" s="469"/>
    </row>
    <row r="9" spans="1:51" x14ac:dyDescent="0.35">
      <c r="B9" s="276" t="s">
        <v>374</v>
      </c>
      <c r="C9" s="276"/>
      <c r="D9" s="123">
        <f>D87</f>
        <v>4</v>
      </c>
      <c r="E9" s="123">
        <f>D9+E12</f>
        <v>4</v>
      </c>
      <c r="F9" s="123">
        <f t="shared" ref="F9:AY9" si="1">E9+F12</f>
        <v>4</v>
      </c>
      <c r="G9" s="123">
        <f t="shared" si="1"/>
        <v>4</v>
      </c>
      <c r="H9" s="123">
        <f t="shared" si="1"/>
        <v>4</v>
      </c>
      <c r="I9" s="123">
        <f t="shared" si="1"/>
        <v>5</v>
      </c>
      <c r="J9" s="123">
        <f t="shared" si="1"/>
        <v>5</v>
      </c>
      <c r="K9" s="123">
        <f t="shared" si="1"/>
        <v>5</v>
      </c>
      <c r="L9" s="123">
        <f t="shared" si="1"/>
        <v>5</v>
      </c>
      <c r="M9" s="123">
        <f t="shared" si="1"/>
        <v>5</v>
      </c>
      <c r="N9" s="123">
        <f t="shared" si="1"/>
        <v>5</v>
      </c>
      <c r="O9" s="123">
        <f t="shared" si="1"/>
        <v>5</v>
      </c>
      <c r="P9" s="123">
        <f t="shared" si="1"/>
        <v>5</v>
      </c>
      <c r="Q9" s="123">
        <f t="shared" si="1"/>
        <v>5</v>
      </c>
      <c r="R9" s="123">
        <f t="shared" si="1"/>
        <v>6</v>
      </c>
      <c r="S9" s="123">
        <f t="shared" si="1"/>
        <v>6</v>
      </c>
      <c r="T9" s="123">
        <f t="shared" si="1"/>
        <v>6</v>
      </c>
      <c r="U9" s="123">
        <f t="shared" si="1"/>
        <v>6</v>
      </c>
      <c r="V9" s="123">
        <f t="shared" si="1"/>
        <v>6</v>
      </c>
      <c r="W9" s="123">
        <f t="shared" si="1"/>
        <v>6</v>
      </c>
      <c r="X9" s="123">
        <f t="shared" si="1"/>
        <v>6</v>
      </c>
      <c r="Y9" s="123">
        <f t="shared" si="1"/>
        <v>6</v>
      </c>
      <c r="Z9" s="123">
        <f t="shared" si="1"/>
        <v>6</v>
      </c>
      <c r="AA9" s="123">
        <f t="shared" si="1"/>
        <v>6</v>
      </c>
      <c r="AB9" s="123">
        <f t="shared" si="1"/>
        <v>6</v>
      </c>
      <c r="AC9" s="123">
        <f t="shared" si="1"/>
        <v>6</v>
      </c>
      <c r="AD9" s="123">
        <f t="shared" si="1"/>
        <v>7</v>
      </c>
      <c r="AE9" s="123">
        <f t="shared" si="1"/>
        <v>7</v>
      </c>
      <c r="AF9" s="123">
        <f t="shared" si="1"/>
        <v>7</v>
      </c>
      <c r="AG9" s="123">
        <f t="shared" si="1"/>
        <v>7</v>
      </c>
      <c r="AH9" s="123">
        <f t="shared" si="1"/>
        <v>7</v>
      </c>
      <c r="AI9" s="123">
        <f t="shared" si="1"/>
        <v>7</v>
      </c>
      <c r="AJ9" s="123">
        <f t="shared" si="1"/>
        <v>7</v>
      </c>
      <c r="AK9" s="123">
        <f t="shared" si="1"/>
        <v>7</v>
      </c>
      <c r="AL9" s="123">
        <f t="shared" si="1"/>
        <v>7</v>
      </c>
      <c r="AM9" s="123">
        <f t="shared" si="1"/>
        <v>7</v>
      </c>
      <c r="AN9" s="123">
        <f t="shared" si="1"/>
        <v>7</v>
      </c>
      <c r="AO9" s="123">
        <f t="shared" si="1"/>
        <v>7</v>
      </c>
      <c r="AP9" s="123">
        <f t="shared" si="1"/>
        <v>7</v>
      </c>
      <c r="AQ9" s="123">
        <f t="shared" si="1"/>
        <v>7</v>
      </c>
      <c r="AR9" s="123">
        <f t="shared" si="1"/>
        <v>7</v>
      </c>
      <c r="AS9" s="123">
        <f t="shared" si="1"/>
        <v>7</v>
      </c>
      <c r="AT9" s="123">
        <f t="shared" si="1"/>
        <v>7</v>
      </c>
      <c r="AU9" s="123">
        <f t="shared" si="1"/>
        <v>7</v>
      </c>
      <c r="AV9" s="123">
        <f t="shared" si="1"/>
        <v>7</v>
      </c>
      <c r="AW9" s="123">
        <f t="shared" si="1"/>
        <v>7</v>
      </c>
      <c r="AX9" s="123">
        <f t="shared" si="1"/>
        <v>7</v>
      </c>
      <c r="AY9" s="123">
        <f t="shared" si="1"/>
        <v>7</v>
      </c>
    </row>
    <row r="10" spans="1:51" x14ac:dyDescent="0.35">
      <c r="B10" s="276" t="s">
        <v>375</v>
      </c>
      <c r="C10" s="276"/>
      <c r="D10" s="507">
        <f>D88</f>
        <v>4</v>
      </c>
      <c r="E10" s="507">
        <f>$D10+E65</f>
        <v>4</v>
      </c>
      <c r="F10" s="507">
        <f t="shared" ref="F10:AY10" si="2">$D10+F65</f>
        <v>4</v>
      </c>
      <c r="G10" s="507">
        <f t="shared" si="2"/>
        <v>4</v>
      </c>
      <c r="H10" s="507">
        <f t="shared" si="2"/>
        <v>4</v>
      </c>
      <c r="I10" s="507">
        <f t="shared" si="2"/>
        <v>4</v>
      </c>
      <c r="J10" s="507">
        <f t="shared" si="2"/>
        <v>4.25</v>
      </c>
      <c r="K10" s="507">
        <f t="shared" si="2"/>
        <v>4.5</v>
      </c>
      <c r="L10" s="507">
        <f t="shared" si="2"/>
        <v>4.6500000000000004</v>
      </c>
      <c r="M10" s="507">
        <f t="shared" si="2"/>
        <v>4.8</v>
      </c>
      <c r="N10" s="507">
        <f t="shared" si="2"/>
        <v>5</v>
      </c>
      <c r="O10" s="507">
        <f t="shared" si="2"/>
        <v>5</v>
      </c>
      <c r="P10" s="507">
        <f t="shared" si="2"/>
        <v>5</v>
      </c>
      <c r="Q10" s="507">
        <f t="shared" si="2"/>
        <v>5</v>
      </c>
      <c r="R10" s="507">
        <f t="shared" si="2"/>
        <v>5</v>
      </c>
      <c r="S10" s="507">
        <f t="shared" si="2"/>
        <v>5.25</v>
      </c>
      <c r="T10" s="507">
        <f t="shared" si="2"/>
        <v>5.5</v>
      </c>
      <c r="U10" s="507">
        <f t="shared" si="2"/>
        <v>5.65</v>
      </c>
      <c r="V10" s="507">
        <f t="shared" si="2"/>
        <v>5.8</v>
      </c>
      <c r="W10" s="507">
        <f t="shared" si="2"/>
        <v>6</v>
      </c>
      <c r="X10" s="507">
        <f t="shared" si="2"/>
        <v>6</v>
      </c>
      <c r="Y10" s="507">
        <f t="shared" si="2"/>
        <v>6</v>
      </c>
      <c r="Z10" s="507">
        <f t="shared" si="2"/>
        <v>6</v>
      </c>
      <c r="AA10" s="507">
        <f t="shared" si="2"/>
        <v>6</v>
      </c>
      <c r="AB10" s="507">
        <f t="shared" si="2"/>
        <v>6</v>
      </c>
      <c r="AC10" s="507">
        <f t="shared" si="2"/>
        <v>6</v>
      </c>
      <c r="AD10" s="507">
        <f t="shared" si="2"/>
        <v>6</v>
      </c>
      <c r="AE10" s="507">
        <f t="shared" si="2"/>
        <v>6.25</v>
      </c>
      <c r="AF10" s="507">
        <f t="shared" si="2"/>
        <v>6.5</v>
      </c>
      <c r="AG10" s="507">
        <f t="shared" si="2"/>
        <v>6.65</v>
      </c>
      <c r="AH10" s="507">
        <f t="shared" si="2"/>
        <v>6.8</v>
      </c>
      <c r="AI10" s="507">
        <f t="shared" si="2"/>
        <v>7</v>
      </c>
      <c r="AJ10" s="507">
        <f t="shared" si="2"/>
        <v>7</v>
      </c>
      <c r="AK10" s="507">
        <f t="shared" si="2"/>
        <v>7</v>
      </c>
      <c r="AL10" s="507">
        <f t="shared" si="2"/>
        <v>7</v>
      </c>
      <c r="AM10" s="507">
        <f t="shared" si="2"/>
        <v>7</v>
      </c>
      <c r="AN10" s="507">
        <f t="shared" si="2"/>
        <v>7</v>
      </c>
      <c r="AO10" s="507">
        <f t="shared" si="2"/>
        <v>7</v>
      </c>
      <c r="AP10" s="507">
        <f t="shared" si="2"/>
        <v>7</v>
      </c>
      <c r="AQ10" s="507">
        <f t="shared" si="2"/>
        <v>7</v>
      </c>
      <c r="AR10" s="507">
        <f t="shared" si="2"/>
        <v>7</v>
      </c>
      <c r="AS10" s="507">
        <f t="shared" si="2"/>
        <v>7</v>
      </c>
      <c r="AT10" s="507">
        <f t="shared" si="2"/>
        <v>7</v>
      </c>
      <c r="AU10" s="507">
        <f t="shared" si="2"/>
        <v>7</v>
      </c>
      <c r="AV10" s="507">
        <f t="shared" si="2"/>
        <v>7</v>
      </c>
      <c r="AW10" s="507">
        <f t="shared" si="2"/>
        <v>7</v>
      </c>
      <c r="AX10" s="507">
        <f t="shared" si="2"/>
        <v>7</v>
      </c>
      <c r="AY10" s="507">
        <f t="shared" si="2"/>
        <v>7</v>
      </c>
    </row>
    <row r="11" spans="1:51" x14ac:dyDescent="0.35">
      <c r="B11" s="276"/>
      <c r="C11" s="276"/>
      <c r="D11" s="276"/>
      <c r="E11" s="276"/>
      <c r="F11" s="276"/>
      <c r="G11" s="276"/>
      <c r="H11" s="276"/>
      <c r="I11" s="276"/>
      <c r="J11" s="276"/>
      <c r="K11" s="277"/>
      <c r="L11" s="276"/>
      <c r="M11" s="276"/>
      <c r="N11" s="276"/>
      <c r="O11" s="276"/>
      <c r="P11" s="276"/>
      <c r="Q11" s="276"/>
      <c r="R11" s="276"/>
      <c r="S11" s="276"/>
      <c r="T11" s="276"/>
      <c r="U11" s="276"/>
      <c r="V11" s="276"/>
      <c r="W11" s="276"/>
      <c r="X11" s="276"/>
      <c r="Y11" s="276"/>
      <c r="Z11" s="276"/>
      <c r="AA11" s="276"/>
      <c r="AB11" s="276"/>
      <c r="AC11" s="276"/>
      <c r="AD11" s="276"/>
      <c r="AE11" s="276"/>
      <c r="AF11" s="276"/>
      <c r="AG11" s="276"/>
      <c r="AH11" s="276"/>
      <c r="AI11" s="276"/>
      <c r="AJ11" s="276"/>
      <c r="AK11" s="276"/>
      <c r="AL11" s="276"/>
      <c r="AM11" s="276"/>
      <c r="AN11" s="276"/>
      <c r="AO11" s="276"/>
      <c r="AP11" s="276"/>
      <c r="AQ11" s="276"/>
      <c r="AR11" s="276"/>
      <c r="AS11" s="276"/>
      <c r="AT11" s="276"/>
      <c r="AU11" s="276"/>
      <c r="AV11" s="276"/>
      <c r="AW11" s="276"/>
      <c r="AX11" s="276"/>
      <c r="AY11" s="276"/>
    </row>
    <row r="12" spans="1:51" x14ac:dyDescent="0.35">
      <c r="B12" s="276" t="s">
        <v>376</v>
      </c>
      <c r="C12" s="276"/>
      <c r="D12" s="506"/>
      <c r="E12" s="506"/>
      <c r="F12" s="506"/>
      <c r="G12" s="506"/>
      <c r="H12" s="506"/>
      <c r="I12" s="506">
        <v>1</v>
      </c>
      <c r="J12" s="506"/>
      <c r="K12" s="506"/>
      <c r="L12" s="506"/>
      <c r="M12" s="506"/>
      <c r="N12" s="506"/>
      <c r="O12" s="506"/>
      <c r="P12" s="506"/>
      <c r="Q12" s="506"/>
      <c r="R12" s="506">
        <v>1</v>
      </c>
      <c r="S12" s="506"/>
      <c r="T12" s="506"/>
      <c r="U12" s="506"/>
      <c r="V12" s="506"/>
      <c r="W12" s="506"/>
      <c r="X12" s="506"/>
      <c r="Y12" s="506"/>
      <c r="Z12" s="506"/>
      <c r="AA12" s="506"/>
      <c r="AB12" s="506"/>
      <c r="AC12" s="506"/>
      <c r="AD12" s="506">
        <v>1</v>
      </c>
      <c r="AE12" s="506"/>
      <c r="AF12" s="506"/>
      <c r="AG12" s="506"/>
      <c r="AH12" s="506"/>
      <c r="AI12" s="506"/>
      <c r="AJ12" s="506"/>
      <c r="AK12" s="506"/>
      <c r="AL12" s="506"/>
      <c r="AM12" s="506"/>
      <c r="AN12" s="506"/>
      <c r="AO12" s="506"/>
      <c r="AP12" s="506"/>
      <c r="AQ12" s="506"/>
      <c r="AR12" s="506"/>
      <c r="AS12" s="506"/>
      <c r="AT12" s="506"/>
      <c r="AU12" s="506"/>
      <c r="AV12" s="506"/>
      <c r="AW12" s="506"/>
      <c r="AX12" s="506"/>
      <c r="AY12" s="506"/>
    </row>
    <row r="13" spans="1:51" x14ac:dyDescent="0.35">
      <c r="B13" s="276"/>
      <c r="C13" s="276"/>
      <c r="D13" s="276"/>
      <c r="E13" s="276"/>
      <c r="F13" s="276"/>
      <c r="G13" s="276"/>
      <c r="H13" s="276"/>
      <c r="I13" s="276"/>
      <c r="J13" s="276"/>
      <c r="K13" s="277"/>
      <c r="L13" s="276"/>
      <c r="M13" s="276"/>
      <c r="N13" s="276"/>
      <c r="O13" s="276"/>
      <c r="P13" s="276"/>
      <c r="Q13" s="276"/>
      <c r="R13" s="276"/>
      <c r="S13" s="276"/>
      <c r="T13" s="276"/>
      <c r="U13" s="276"/>
      <c r="V13" s="276"/>
      <c r="W13" s="276"/>
      <c r="X13" s="276"/>
      <c r="Y13" s="276"/>
      <c r="Z13" s="276"/>
      <c r="AA13" s="276"/>
      <c r="AB13" s="276"/>
      <c r="AC13" s="276"/>
      <c r="AD13" s="276"/>
      <c r="AE13" s="276"/>
      <c r="AF13" s="276"/>
      <c r="AG13" s="276"/>
      <c r="AH13" s="276"/>
      <c r="AI13" s="276"/>
      <c r="AJ13" s="276"/>
      <c r="AK13" s="276"/>
      <c r="AL13" s="276"/>
      <c r="AM13" s="276"/>
      <c r="AN13" s="276"/>
      <c r="AO13" s="276"/>
      <c r="AP13" s="276"/>
      <c r="AQ13" s="276"/>
      <c r="AR13" s="276"/>
      <c r="AS13" s="276"/>
      <c r="AT13" s="276"/>
      <c r="AU13" s="276"/>
      <c r="AV13" s="276"/>
      <c r="AW13" s="276"/>
      <c r="AX13" s="276"/>
      <c r="AY13" s="276"/>
    </row>
    <row r="14" spans="1:51" ht="15" hidden="1" outlineLevel="1" thickBot="1" x14ac:dyDescent="0.4">
      <c r="B14" s="458" t="s">
        <v>377</v>
      </c>
      <c r="C14" s="458"/>
      <c r="D14" s="458"/>
      <c r="E14" s="458"/>
      <c r="F14" s="458"/>
      <c r="G14" s="458"/>
      <c r="H14" s="458"/>
      <c r="I14" s="458"/>
      <c r="J14" s="458"/>
      <c r="K14" s="458"/>
      <c r="L14" s="458"/>
      <c r="M14" s="458"/>
      <c r="N14" s="458"/>
      <c r="O14" s="458"/>
      <c r="P14" s="458"/>
      <c r="Q14" s="458"/>
      <c r="R14" s="458"/>
      <c r="S14" s="458"/>
      <c r="T14" s="458"/>
      <c r="U14" s="458"/>
      <c r="V14" s="458"/>
      <c r="W14" s="458"/>
      <c r="X14" s="458"/>
      <c r="Y14" s="458"/>
      <c r="Z14" s="458"/>
      <c r="AA14" s="458"/>
      <c r="AB14" s="458"/>
      <c r="AC14" s="458"/>
      <c r="AD14" s="458"/>
      <c r="AE14" s="458"/>
      <c r="AF14" s="458"/>
      <c r="AG14" s="458"/>
      <c r="AH14" s="458"/>
      <c r="AI14" s="458"/>
      <c r="AJ14" s="458"/>
      <c r="AK14" s="458"/>
      <c r="AL14" s="458"/>
      <c r="AM14" s="458"/>
      <c r="AN14" s="458"/>
      <c r="AO14" s="458"/>
      <c r="AP14" s="458"/>
      <c r="AQ14" s="458"/>
      <c r="AR14" s="458"/>
      <c r="AS14" s="458"/>
      <c r="AT14" s="458"/>
      <c r="AU14" s="458"/>
      <c r="AV14" s="458"/>
      <c r="AW14" s="458"/>
      <c r="AX14" s="458"/>
      <c r="AY14" s="458"/>
    </row>
    <row r="15" spans="1:51" hidden="1" outlineLevel="1" x14ac:dyDescent="0.35">
      <c r="A15" s="67">
        <v>1</v>
      </c>
      <c r="B15" s="67"/>
      <c r="C15" s="67"/>
      <c r="D15" s="67"/>
      <c r="E15" s="67">
        <f>IF(E$9-$D$9&lt;=$A15-1,0,1)</f>
        <v>0</v>
      </c>
      <c r="F15" s="67">
        <f t="shared" ref="F15:U30" si="3">IF(F$9-$D$9&lt;=$A15-1,0,1)</f>
        <v>0</v>
      </c>
      <c r="G15" s="67">
        <f t="shared" si="3"/>
        <v>0</v>
      </c>
      <c r="H15" s="67">
        <f t="shared" si="3"/>
        <v>0</v>
      </c>
      <c r="I15" s="67">
        <f t="shared" si="3"/>
        <v>1</v>
      </c>
      <c r="J15" s="67">
        <f t="shared" si="3"/>
        <v>1</v>
      </c>
      <c r="K15" s="67">
        <f t="shared" si="3"/>
        <v>1</v>
      </c>
      <c r="L15" s="67">
        <f t="shared" si="3"/>
        <v>1</v>
      </c>
      <c r="M15" s="67">
        <f t="shared" si="3"/>
        <v>1</v>
      </c>
      <c r="N15" s="67">
        <f t="shared" si="3"/>
        <v>1</v>
      </c>
      <c r="O15" s="67">
        <f t="shared" si="3"/>
        <v>1</v>
      </c>
      <c r="P15" s="67">
        <f t="shared" si="3"/>
        <v>1</v>
      </c>
      <c r="Q15" s="67">
        <f t="shared" si="3"/>
        <v>1</v>
      </c>
      <c r="R15" s="67">
        <f t="shared" si="3"/>
        <v>1</v>
      </c>
      <c r="S15" s="67">
        <f t="shared" si="3"/>
        <v>1</v>
      </c>
      <c r="T15" s="67">
        <f t="shared" si="3"/>
        <v>1</v>
      </c>
      <c r="U15" s="67">
        <f t="shared" si="3"/>
        <v>1</v>
      </c>
      <c r="V15" s="67">
        <f t="shared" ref="V15:AK30" si="4">IF(V$9-$D$9&lt;=$A15-1,0,1)</f>
        <v>1</v>
      </c>
      <c r="W15" s="67">
        <f t="shared" si="4"/>
        <v>1</v>
      </c>
      <c r="X15" s="67">
        <f t="shared" si="4"/>
        <v>1</v>
      </c>
      <c r="Y15" s="67">
        <f t="shared" si="4"/>
        <v>1</v>
      </c>
      <c r="Z15" s="67">
        <f t="shared" si="4"/>
        <v>1</v>
      </c>
      <c r="AA15" s="67">
        <f t="shared" si="4"/>
        <v>1</v>
      </c>
      <c r="AB15" s="67">
        <f t="shared" si="4"/>
        <v>1</v>
      </c>
      <c r="AC15" s="67">
        <f t="shared" si="4"/>
        <v>1</v>
      </c>
      <c r="AD15" s="67">
        <f t="shared" si="4"/>
        <v>1</v>
      </c>
      <c r="AE15" s="67">
        <f t="shared" si="4"/>
        <v>1</v>
      </c>
      <c r="AF15" s="67">
        <f t="shared" si="4"/>
        <v>1</v>
      </c>
      <c r="AG15" s="67">
        <f t="shared" si="4"/>
        <v>1</v>
      </c>
      <c r="AH15" s="67">
        <f t="shared" si="4"/>
        <v>1</v>
      </c>
      <c r="AI15" s="67">
        <f t="shared" si="4"/>
        <v>1</v>
      </c>
      <c r="AJ15" s="67">
        <f t="shared" si="4"/>
        <v>1</v>
      </c>
      <c r="AK15" s="67">
        <f t="shared" si="4"/>
        <v>1</v>
      </c>
      <c r="AL15" s="67">
        <f t="shared" ref="AL15:AY24" si="5">IF(AL$9-$D$9&lt;=$A15-1,0,1)</f>
        <v>1</v>
      </c>
      <c r="AM15" s="67">
        <f t="shared" si="5"/>
        <v>1</v>
      </c>
      <c r="AN15" s="67">
        <f t="shared" si="5"/>
        <v>1</v>
      </c>
      <c r="AO15" s="67">
        <f t="shared" si="5"/>
        <v>1</v>
      </c>
      <c r="AP15" s="67">
        <f t="shared" si="5"/>
        <v>1</v>
      </c>
      <c r="AQ15" s="67">
        <f t="shared" si="5"/>
        <v>1</v>
      </c>
      <c r="AR15" s="67">
        <f t="shared" si="5"/>
        <v>1</v>
      </c>
      <c r="AS15" s="67">
        <f t="shared" si="5"/>
        <v>1</v>
      </c>
      <c r="AT15" s="67">
        <f t="shared" si="5"/>
        <v>1</v>
      </c>
      <c r="AU15" s="67">
        <f t="shared" si="5"/>
        <v>1</v>
      </c>
      <c r="AV15" s="67">
        <f t="shared" si="5"/>
        <v>1</v>
      </c>
      <c r="AW15" s="67">
        <f t="shared" si="5"/>
        <v>1</v>
      </c>
      <c r="AX15" s="67">
        <f t="shared" si="5"/>
        <v>1</v>
      </c>
      <c r="AY15" s="67">
        <f t="shared" si="5"/>
        <v>1</v>
      </c>
    </row>
    <row r="16" spans="1:51" hidden="1" outlineLevel="1" x14ac:dyDescent="0.35">
      <c r="A16" s="67">
        <v>2</v>
      </c>
      <c r="B16" s="67"/>
      <c r="C16" s="67"/>
      <c r="D16" s="67"/>
      <c r="E16" s="67">
        <f t="shared" ref="E16:T31" si="6">IF(E$9-$D$9&lt;=$A16-1,0,1)</f>
        <v>0</v>
      </c>
      <c r="F16" s="67">
        <f t="shared" si="3"/>
        <v>0</v>
      </c>
      <c r="G16" s="67">
        <f t="shared" si="3"/>
        <v>0</v>
      </c>
      <c r="H16" s="67">
        <f t="shared" si="3"/>
        <v>0</v>
      </c>
      <c r="I16" s="67">
        <f t="shared" si="3"/>
        <v>0</v>
      </c>
      <c r="J16" s="67">
        <f t="shared" si="3"/>
        <v>0</v>
      </c>
      <c r="K16" s="67">
        <f t="shared" si="3"/>
        <v>0</v>
      </c>
      <c r="L16" s="67">
        <f t="shared" si="3"/>
        <v>0</v>
      </c>
      <c r="M16" s="67">
        <f t="shared" si="3"/>
        <v>0</v>
      </c>
      <c r="N16" s="67">
        <f t="shared" si="3"/>
        <v>0</v>
      </c>
      <c r="O16" s="67">
        <f t="shared" si="3"/>
        <v>0</v>
      </c>
      <c r="P16" s="67">
        <f t="shared" si="3"/>
        <v>0</v>
      </c>
      <c r="Q16" s="67">
        <f t="shared" si="3"/>
        <v>0</v>
      </c>
      <c r="R16" s="67">
        <f t="shared" si="3"/>
        <v>1</v>
      </c>
      <c r="S16" s="67">
        <f t="shared" si="3"/>
        <v>1</v>
      </c>
      <c r="T16" s="67">
        <f t="shared" si="3"/>
        <v>1</v>
      </c>
      <c r="U16" s="67">
        <f t="shared" si="3"/>
        <v>1</v>
      </c>
      <c r="V16" s="67">
        <f t="shared" si="4"/>
        <v>1</v>
      </c>
      <c r="W16" s="67">
        <f t="shared" si="4"/>
        <v>1</v>
      </c>
      <c r="X16" s="67">
        <f t="shared" si="4"/>
        <v>1</v>
      </c>
      <c r="Y16" s="67">
        <f t="shared" si="4"/>
        <v>1</v>
      </c>
      <c r="Z16" s="67">
        <f t="shared" si="4"/>
        <v>1</v>
      </c>
      <c r="AA16" s="67">
        <f t="shared" si="4"/>
        <v>1</v>
      </c>
      <c r="AB16" s="67">
        <f t="shared" si="4"/>
        <v>1</v>
      </c>
      <c r="AC16" s="67">
        <f t="shared" si="4"/>
        <v>1</v>
      </c>
      <c r="AD16" s="67">
        <f t="shared" si="4"/>
        <v>1</v>
      </c>
      <c r="AE16" s="67">
        <f t="shared" si="4"/>
        <v>1</v>
      </c>
      <c r="AF16" s="67">
        <f t="shared" si="4"/>
        <v>1</v>
      </c>
      <c r="AG16" s="67">
        <f t="shared" si="4"/>
        <v>1</v>
      </c>
      <c r="AH16" s="67">
        <f t="shared" si="4"/>
        <v>1</v>
      </c>
      <c r="AI16" s="67">
        <f t="shared" si="4"/>
        <v>1</v>
      </c>
      <c r="AJ16" s="67">
        <f t="shared" si="4"/>
        <v>1</v>
      </c>
      <c r="AK16" s="67">
        <f t="shared" si="4"/>
        <v>1</v>
      </c>
      <c r="AL16" s="67">
        <f t="shared" si="5"/>
        <v>1</v>
      </c>
      <c r="AM16" s="67">
        <f t="shared" si="5"/>
        <v>1</v>
      </c>
      <c r="AN16" s="67">
        <f t="shared" si="5"/>
        <v>1</v>
      </c>
      <c r="AO16" s="67">
        <f t="shared" si="5"/>
        <v>1</v>
      </c>
      <c r="AP16" s="67">
        <f t="shared" si="5"/>
        <v>1</v>
      </c>
      <c r="AQ16" s="67">
        <f t="shared" si="5"/>
        <v>1</v>
      </c>
      <c r="AR16" s="67">
        <f t="shared" si="5"/>
        <v>1</v>
      </c>
      <c r="AS16" s="67">
        <f t="shared" si="5"/>
        <v>1</v>
      </c>
      <c r="AT16" s="67">
        <f t="shared" si="5"/>
        <v>1</v>
      </c>
      <c r="AU16" s="67">
        <f t="shared" si="5"/>
        <v>1</v>
      </c>
      <c r="AV16" s="67">
        <f t="shared" si="5"/>
        <v>1</v>
      </c>
      <c r="AW16" s="67">
        <f t="shared" si="5"/>
        <v>1</v>
      </c>
      <c r="AX16" s="67">
        <f t="shared" si="5"/>
        <v>1</v>
      </c>
      <c r="AY16" s="67">
        <f t="shared" si="5"/>
        <v>1</v>
      </c>
    </row>
    <row r="17" spans="1:51" hidden="1" outlineLevel="1" x14ac:dyDescent="0.35">
      <c r="A17" s="67">
        <v>3</v>
      </c>
      <c r="B17" s="67"/>
      <c r="C17" s="67"/>
      <c r="D17" s="67"/>
      <c r="E17" s="67">
        <f t="shared" si="6"/>
        <v>0</v>
      </c>
      <c r="F17" s="67">
        <f t="shared" si="3"/>
        <v>0</v>
      </c>
      <c r="G17" s="67">
        <f t="shared" si="3"/>
        <v>0</v>
      </c>
      <c r="H17" s="67">
        <f t="shared" si="3"/>
        <v>0</v>
      </c>
      <c r="I17" s="67">
        <f t="shared" si="3"/>
        <v>0</v>
      </c>
      <c r="J17" s="67">
        <f t="shared" si="3"/>
        <v>0</v>
      </c>
      <c r="K17" s="67">
        <f t="shared" si="3"/>
        <v>0</v>
      </c>
      <c r="L17" s="67">
        <f t="shared" si="3"/>
        <v>0</v>
      </c>
      <c r="M17" s="67">
        <f t="shared" si="3"/>
        <v>0</v>
      </c>
      <c r="N17" s="67">
        <f t="shared" si="3"/>
        <v>0</v>
      </c>
      <c r="O17" s="67">
        <f t="shared" si="3"/>
        <v>0</v>
      </c>
      <c r="P17" s="67">
        <f t="shared" si="3"/>
        <v>0</v>
      </c>
      <c r="Q17" s="67">
        <f t="shared" si="3"/>
        <v>0</v>
      </c>
      <c r="R17" s="67">
        <f t="shared" si="3"/>
        <v>0</v>
      </c>
      <c r="S17" s="67">
        <f t="shared" si="3"/>
        <v>0</v>
      </c>
      <c r="T17" s="67">
        <f t="shared" si="3"/>
        <v>0</v>
      </c>
      <c r="U17" s="67">
        <f t="shared" si="3"/>
        <v>0</v>
      </c>
      <c r="V17" s="67">
        <f t="shared" si="4"/>
        <v>0</v>
      </c>
      <c r="W17" s="67">
        <f t="shared" si="4"/>
        <v>0</v>
      </c>
      <c r="X17" s="67">
        <f t="shared" si="4"/>
        <v>0</v>
      </c>
      <c r="Y17" s="67">
        <f t="shared" si="4"/>
        <v>0</v>
      </c>
      <c r="Z17" s="67">
        <f t="shared" si="4"/>
        <v>0</v>
      </c>
      <c r="AA17" s="67">
        <f t="shared" si="4"/>
        <v>0</v>
      </c>
      <c r="AB17" s="67">
        <f t="shared" si="4"/>
        <v>0</v>
      </c>
      <c r="AC17" s="67">
        <f t="shared" si="4"/>
        <v>0</v>
      </c>
      <c r="AD17" s="67">
        <f t="shared" si="4"/>
        <v>1</v>
      </c>
      <c r="AE17" s="67">
        <f t="shared" si="4"/>
        <v>1</v>
      </c>
      <c r="AF17" s="67">
        <f t="shared" si="4"/>
        <v>1</v>
      </c>
      <c r="AG17" s="67">
        <f t="shared" si="4"/>
        <v>1</v>
      </c>
      <c r="AH17" s="67">
        <f t="shared" si="4"/>
        <v>1</v>
      </c>
      <c r="AI17" s="67">
        <f t="shared" si="4"/>
        <v>1</v>
      </c>
      <c r="AJ17" s="67">
        <f t="shared" si="4"/>
        <v>1</v>
      </c>
      <c r="AK17" s="67">
        <f t="shared" si="4"/>
        <v>1</v>
      </c>
      <c r="AL17" s="67">
        <f t="shared" si="5"/>
        <v>1</v>
      </c>
      <c r="AM17" s="67">
        <f t="shared" si="5"/>
        <v>1</v>
      </c>
      <c r="AN17" s="67">
        <f t="shared" si="5"/>
        <v>1</v>
      </c>
      <c r="AO17" s="67">
        <f t="shared" si="5"/>
        <v>1</v>
      </c>
      <c r="AP17" s="67">
        <f t="shared" si="5"/>
        <v>1</v>
      </c>
      <c r="AQ17" s="67">
        <f t="shared" si="5"/>
        <v>1</v>
      </c>
      <c r="AR17" s="67">
        <f t="shared" si="5"/>
        <v>1</v>
      </c>
      <c r="AS17" s="67">
        <f t="shared" si="5"/>
        <v>1</v>
      </c>
      <c r="AT17" s="67">
        <f t="shared" si="5"/>
        <v>1</v>
      </c>
      <c r="AU17" s="67">
        <f t="shared" si="5"/>
        <v>1</v>
      </c>
      <c r="AV17" s="67">
        <f t="shared" si="5"/>
        <v>1</v>
      </c>
      <c r="AW17" s="67">
        <f t="shared" si="5"/>
        <v>1</v>
      </c>
      <c r="AX17" s="67">
        <f t="shared" si="5"/>
        <v>1</v>
      </c>
      <c r="AY17" s="67">
        <f t="shared" si="5"/>
        <v>1</v>
      </c>
    </row>
    <row r="18" spans="1:51" hidden="1" outlineLevel="1" x14ac:dyDescent="0.35">
      <c r="A18" s="67">
        <v>4</v>
      </c>
      <c r="B18" s="67"/>
      <c r="C18" s="67"/>
      <c r="D18" s="67"/>
      <c r="E18" s="67">
        <f t="shared" si="6"/>
        <v>0</v>
      </c>
      <c r="F18" s="67">
        <f t="shared" si="3"/>
        <v>0</v>
      </c>
      <c r="G18" s="67">
        <f t="shared" si="3"/>
        <v>0</v>
      </c>
      <c r="H18" s="67">
        <f t="shared" si="3"/>
        <v>0</v>
      </c>
      <c r="I18" s="67">
        <f t="shared" si="3"/>
        <v>0</v>
      </c>
      <c r="J18" s="67">
        <f t="shared" si="3"/>
        <v>0</v>
      </c>
      <c r="K18" s="67">
        <f t="shared" si="3"/>
        <v>0</v>
      </c>
      <c r="L18" s="67">
        <f t="shared" si="3"/>
        <v>0</v>
      </c>
      <c r="M18" s="67">
        <f t="shared" si="3"/>
        <v>0</v>
      </c>
      <c r="N18" s="67">
        <f t="shared" si="3"/>
        <v>0</v>
      </c>
      <c r="O18" s="67">
        <f t="shared" si="3"/>
        <v>0</v>
      </c>
      <c r="P18" s="67">
        <f t="shared" si="3"/>
        <v>0</v>
      </c>
      <c r="Q18" s="67">
        <f t="shared" si="3"/>
        <v>0</v>
      </c>
      <c r="R18" s="67">
        <f t="shared" si="3"/>
        <v>0</v>
      </c>
      <c r="S18" s="67">
        <f t="shared" si="3"/>
        <v>0</v>
      </c>
      <c r="T18" s="67">
        <f t="shared" si="3"/>
        <v>0</v>
      </c>
      <c r="U18" s="67">
        <f t="shared" si="3"/>
        <v>0</v>
      </c>
      <c r="V18" s="67">
        <f t="shared" si="4"/>
        <v>0</v>
      </c>
      <c r="W18" s="67">
        <f t="shared" si="4"/>
        <v>0</v>
      </c>
      <c r="X18" s="67">
        <f t="shared" si="4"/>
        <v>0</v>
      </c>
      <c r="Y18" s="67">
        <f t="shared" si="4"/>
        <v>0</v>
      </c>
      <c r="Z18" s="67">
        <f t="shared" si="4"/>
        <v>0</v>
      </c>
      <c r="AA18" s="67">
        <f t="shared" si="4"/>
        <v>0</v>
      </c>
      <c r="AB18" s="67">
        <f t="shared" si="4"/>
        <v>0</v>
      </c>
      <c r="AC18" s="67">
        <f t="shared" si="4"/>
        <v>0</v>
      </c>
      <c r="AD18" s="67">
        <f t="shared" si="4"/>
        <v>0</v>
      </c>
      <c r="AE18" s="67">
        <f t="shared" si="4"/>
        <v>0</v>
      </c>
      <c r="AF18" s="67">
        <f t="shared" si="4"/>
        <v>0</v>
      </c>
      <c r="AG18" s="67">
        <f t="shared" si="4"/>
        <v>0</v>
      </c>
      <c r="AH18" s="67">
        <f t="shared" si="4"/>
        <v>0</v>
      </c>
      <c r="AI18" s="67">
        <f t="shared" si="4"/>
        <v>0</v>
      </c>
      <c r="AJ18" s="67">
        <f t="shared" si="4"/>
        <v>0</v>
      </c>
      <c r="AK18" s="67">
        <f t="shared" si="4"/>
        <v>0</v>
      </c>
      <c r="AL18" s="67">
        <f t="shared" si="5"/>
        <v>0</v>
      </c>
      <c r="AM18" s="67">
        <f t="shared" si="5"/>
        <v>0</v>
      </c>
      <c r="AN18" s="67">
        <f t="shared" si="5"/>
        <v>0</v>
      </c>
      <c r="AO18" s="67">
        <f t="shared" si="5"/>
        <v>0</v>
      </c>
      <c r="AP18" s="67">
        <f t="shared" si="5"/>
        <v>0</v>
      </c>
      <c r="AQ18" s="67">
        <f t="shared" si="5"/>
        <v>0</v>
      </c>
      <c r="AR18" s="67">
        <f t="shared" si="5"/>
        <v>0</v>
      </c>
      <c r="AS18" s="67">
        <f t="shared" si="5"/>
        <v>0</v>
      </c>
      <c r="AT18" s="67">
        <f t="shared" si="5"/>
        <v>0</v>
      </c>
      <c r="AU18" s="67">
        <f t="shared" si="5"/>
        <v>0</v>
      </c>
      <c r="AV18" s="67">
        <f t="shared" si="5"/>
        <v>0</v>
      </c>
      <c r="AW18" s="67">
        <f t="shared" si="5"/>
        <v>0</v>
      </c>
      <c r="AX18" s="67">
        <f t="shared" si="5"/>
        <v>0</v>
      </c>
      <c r="AY18" s="67">
        <f t="shared" si="5"/>
        <v>0</v>
      </c>
    </row>
    <row r="19" spans="1:51" hidden="1" outlineLevel="1" x14ac:dyDescent="0.35">
      <c r="A19" s="67">
        <v>5</v>
      </c>
      <c r="B19" s="67"/>
      <c r="C19" s="67"/>
      <c r="D19" s="67"/>
      <c r="E19" s="67">
        <f t="shared" si="6"/>
        <v>0</v>
      </c>
      <c r="F19" s="67">
        <f t="shared" si="3"/>
        <v>0</v>
      </c>
      <c r="G19" s="67">
        <f t="shared" si="3"/>
        <v>0</v>
      </c>
      <c r="H19" s="67">
        <f t="shared" si="3"/>
        <v>0</v>
      </c>
      <c r="I19" s="67">
        <f t="shared" si="3"/>
        <v>0</v>
      </c>
      <c r="J19" s="67">
        <f t="shared" si="3"/>
        <v>0</v>
      </c>
      <c r="K19" s="67">
        <f t="shared" si="3"/>
        <v>0</v>
      </c>
      <c r="L19" s="67">
        <f t="shared" si="3"/>
        <v>0</v>
      </c>
      <c r="M19" s="67">
        <f t="shared" si="3"/>
        <v>0</v>
      </c>
      <c r="N19" s="67">
        <f t="shared" si="3"/>
        <v>0</v>
      </c>
      <c r="O19" s="67">
        <f t="shared" si="3"/>
        <v>0</v>
      </c>
      <c r="P19" s="67">
        <f t="shared" si="3"/>
        <v>0</v>
      </c>
      <c r="Q19" s="67">
        <f t="shared" si="3"/>
        <v>0</v>
      </c>
      <c r="R19" s="67">
        <f t="shared" si="3"/>
        <v>0</v>
      </c>
      <c r="S19" s="67">
        <f t="shared" si="3"/>
        <v>0</v>
      </c>
      <c r="T19" s="67">
        <f t="shared" si="3"/>
        <v>0</v>
      </c>
      <c r="U19" s="67">
        <f t="shared" si="3"/>
        <v>0</v>
      </c>
      <c r="V19" s="67">
        <f t="shared" si="4"/>
        <v>0</v>
      </c>
      <c r="W19" s="67">
        <f t="shared" si="4"/>
        <v>0</v>
      </c>
      <c r="X19" s="67">
        <f t="shared" si="4"/>
        <v>0</v>
      </c>
      <c r="Y19" s="67">
        <f t="shared" si="4"/>
        <v>0</v>
      </c>
      <c r="Z19" s="67">
        <f t="shared" si="4"/>
        <v>0</v>
      </c>
      <c r="AA19" s="67">
        <f t="shared" si="4"/>
        <v>0</v>
      </c>
      <c r="AB19" s="67">
        <f t="shared" si="4"/>
        <v>0</v>
      </c>
      <c r="AC19" s="67">
        <f t="shared" si="4"/>
        <v>0</v>
      </c>
      <c r="AD19" s="67">
        <f t="shared" si="4"/>
        <v>0</v>
      </c>
      <c r="AE19" s="67">
        <f t="shared" si="4"/>
        <v>0</v>
      </c>
      <c r="AF19" s="67">
        <f t="shared" si="4"/>
        <v>0</v>
      </c>
      <c r="AG19" s="67">
        <f t="shared" si="4"/>
        <v>0</v>
      </c>
      <c r="AH19" s="67">
        <f t="shared" si="4"/>
        <v>0</v>
      </c>
      <c r="AI19" s="67">
        <f t="shared" si="4"/>
        <v>0</v>
      </c>
      <c r="AJ19" s="67">
        <f t="shared" si="4"/>
        <v>0</v>
      </c>
      <c r="AK19" s="67">
        <f t="shared" si="4"/>
        <v>0</v>
      </c>
      <c r="AL19" s="67">
        <f t="shared" si="5"/>
        <v>0</v>
      </c>
      <c r="AM19" s="67">
        <f t="shared" si="5"/>
        <v>0</v>
      </c>
      <c r="AN19" s="67">
        <f t="shared" si="5"/>
        <v>0</v>
      </c>
      <c r="AO19" s="67">
        <f t="shared" si="5"/>
        <v>0</v>
      </c>
      <c r="AP19" s="67">
        <f t="shared" si="5"/>
        <v>0</v>
      </c>
      <c r="AQ19" s="67">
        <f t="shared" si="5"/>
        <v>0</v>
      </c>
      <c r="AR19" s="67">
        <f t="shared" si="5"/>
        <v>0</v>
      </c>
      <c r="AS19" s="67">
        <f t="shared" si="5"/>
        <v>0</v>
      </c>
      <c r="AT19" s="67">
        <f t="shared" si="5"/>
        <v>0</v>
      </c>
      <c r="AU19" s="67">
        <f t="shared" si="5"/>
        <v>0</v>
      </c>
      <c r="AV19" s="67">
        <f t="shared" si="5"/>
        <v>0</v>
      </c>
      <c r="AW19" s="67">
        <f t="shared" si="5"/>
        <v>0</v>
      </c>
      <c r="AX19" s="67">
        <f t="shared" si="5"/>
        <v>0</v>
      </c>
      <c r="AY19" s="67">
        <f t="shared" si="5"/>
        <v>0</v>
      </c>
    </row>
    <row r="20" spans="1:51" hidden="1" outlineLevel="1" x14ac:dyDescent="0.35">
      <c r="A20" s="67">
        <v>6</v>
      </c>
      <c r="B20" s="67"/>
      <c r="C20" s="67"/>
      <c r="D20" s="67"/>
      <c r="E20" s="67">
        <f t="shared" si="6"/>
        <v>0</v>
      </c>
      <c r="F20" s="67">
        <f t="shared" si="3"/>
        <v>0</v>
      </c>
      <c r="G20" s="67">
        <f t="shared" si="3"/>
        <v>0</v>
      </c>
      <c r="H20" s="67">
        <f t="shared" si="3"/>
        <v>0</v>
      </c>
      <c r="I20" s="67">
        <f t="shared" si="3"/>
        <v>0</v>
      </c>
      <c r="J20" s="67">
        <f t="shared" si="3"/>
        <v>0</v>
      </c>
      <c r="K20" s="67">
        <f t="shared" si="3"/>
        <v>0</v>
      </c>
      <c r="L20" s="67">
        <f t="shared" si="3"/>
        <v>0</v>
      </c>
      <c r="M20" s="67">
        <f t="shared" si="3"/>
        <v>0</v>
      </c>
      <c r="N20" s="67">
        <f t="shared" si="3"/>
        <v>0</v>
      </c>
      <c r="O20" s="67">
        <f t="shared" si="3"/>
        <v>0</v>
      </c>
      <c r="P20" s="67">
        <f t="shared" si="3"/>
        <v>0</v>
      </c>
      <c r="Q20" s="67">
        <f t="shared" si="3"/>
        <v>0</v>
      </c>
      <c r="R20" s="67">
        <f t="shared" si="3"/>
        <v>0</v>
      </c>
      <c r="S20" s="67">
        <f t="shared" si="3"/>
        <v>0</v>
      </c>
      <c r="T20" s="67">
        <f t="shared" si="3"/>
        <v>0</v>
      </c>
      <c r="U20" s="67">
        <f t="shared" si="3"/>
        <v>0</v>
      </c>
      <c r="V20" s="67">
        <f t="shared" si="4"/>
        <v>0</v>
      </c>
      <c r="W20" s="67">
        <f t="shared" si="4"/>
        <v>0</v>
      </c>
      <c r="X20" s="67">
        <f t="shared" si="4"/>
        <v>0</v>
      </c>
      <c r="Y20" s="67">
        <f t="shared" si="4"/>
        <v>0</v>
      </c>
      <c r="Z20" s="67">
        <f t="shared" si="4"/>
        <v>0</v>
      </c>
      <c r="AA20" s="67">
        <f t="shared" si="4"/>
        <v>0</v>
      </c>
      <c r="AB20" s="67">
        <f t="shared" si="4"/>
        <v>0</v>
      </c>
      <c r="AC20" s="67">
        <f t="shared" si="4"/>
        <v>0</v>
      </c>
      <c r="AD20" s="67">
        <f t="shared" si="4"/>
        <v>0</v>
      </c>
      <c r="AE20" s="67">
        <f t="shared" si="4"/>
        <v>0</v>
      </c>
      <c r="AF20" s="67">
        <f t="shared" si="4"/>
        <v>0</v>
      </c>
      <c r="AG20" s="67">
        <f t="shared" si="4"/>
        <v>0</v>
      </c>
      <c r="AH20" s="67">
        <f t="shared" si="4"/>
        <v>0</v>
      </c>
      <c r="AI20" s="67">
        <f t="shared" si="4"/>
        <v>0</v>
      </c>
      <c r="AJ20" s="67">
        <f t="shared" si="4"/>
        <v>0</v>
      </c>
      <c r="AK20" s="67">
        <f t="shared" si="4"/>
        <v>0</v>
      </c>
      <c r="AL20" s="67">
        <f t="shared" si="5"/>
        <v>0</v>
      </c>
      <c r="AM20" s="67">
        <f t="shared" si="5"/>
        <v>0</v>
      </c>
      <c r="AN20" s="67">
        <f t="shared" si="5"/>
        <v>0</v>
      </c>
      <c r="AO20" s="67">
        <f t="shared" si="5"/>
        <v>0</v>
      </c>
      <c r="AP20" s="67">
        <f t="shared" si="5"/>
        <v>0</v>
      </c>
      <c r="AQ20" s="67">
        <f t="shared" si="5"/>
        <v>0</v>
      </c>
      <c r="AR20" s="67">
        <f t="shared" si="5"/>
        <v>0</v>
      </c>
      <c r="AS20" s="67">
        <f t="shared" si="5"/>
        <v>0</v>
      </c>
      <c r="AT20" s="67">
        <f t="shared" si="5"/>
        <v>0</v>
      </c>
      <c r="AU20" s="67">
        <f t="shared" si="5"/>
        <v>0</v>
      </c>
      <c r="AV20" s="67">
        <f t="shared" si="5"/>
        <v>0</v>
      </c>
      <c r="AW20" s="67">
        <f t="shared" si="5"/>
        <v>0</v>
      </c>
      <c r="AX20" s="67">
        <f t="shared" si="5"/>
        <v>0</v>
      </c>
      <c r="AY20" s="67">
        <f t="shared" si="5"/>
        <v>0</v>
      </c>
    </row>
    <row r="21" spans="1:51" hidden="1" outlineLevel="1" x14ac:dyDescent="0.35">
      <c r="A21" s="67">
        <v>7</v>
      </c>
      <c r="B21" s="67"/>
      <c r="C21" s="67"/>
      <c r="D21" s="67"/>
      <c r="E21" s="67">
        <f t="shared" si="6"/>
        <v>0</v>
      </c>
      <c r="F21" s="67">
        <f t="shared" si="3"/>
        <v>0</v>
      </c>
      <c r="G21" s="67">
        <f t="shared" si="3"/>
        <v>0</v>
      </c>
      <c r="H21" s="67">
        <f t="shared" si="3"/>
        <v>0</v>
      </c>
      <c r="I21" s="67">
        <f t="shared" si="3"/>
        <v>0</v>
      </c>
      <c r="J21" s="67">
        <f t="shared" si="3"/>
        <v>0</v>
      </c>
      <c r="K21" s="67">
        <f t="shared" si="3"/>
        <v>0</v>
      </c>
      <c r="L21" s="67">
        <f t="shared" si="3"/>
        <v>0</v>
      </c>
      <c r="M21" s="67">
        <f t="shared" si="3"/>
        <v>0</v>
      </c>
      <c r="N21" s="67">
        <f t="shared" si="3"/>
        <v>0</v>
      </c>
      <c r="O21" s="67">
        <f t="shared" si="3"/>
        <v>0</v>
      </c>
      <c r="P21" s="67">
        <f t="shared" si="3"/>
        <v>0</v>
      </c>
      <c r="Q21" s="67">
        <f t="shared" si="3"/>
        <v>0</v>
      </c>
      <c r="R21" s="67">
        <f t="shared" si="3"/>
        <v>0</v>
      </c>
      <c r="S21" s="67">
        <f t="shared" si="3"/>
        <v>0</v>
      </c>
      <c r="T21" s="67">
        <f t="shared" si="3"/>
        <v>0</v>
      </c>
      <c r="U21" s="67">
        <f t="shared" si="3"/>
        <v>0</v>
      </c>
      <c r="V21" s="67">
        <f t="shared" si="4"/>
        <v>0</v>
      </c>
      <c r="W21" s="67">
        <f t="shared" si="4"/>
        <v>0</v>
      </c>
      <c r="X21" s="67">
        <f t="shared" si="4"/>
        <v>0</v>
      </c>
      <c r="Y21" s="67">
        <f t="shared" si="4"/>
        <v>0</v>
      </c>
      <c r="Z21" s="67">
        <f t="shared" si="4"/>
        <v>0</v>
      </c>
      <c r="AA21" s="67">
        <f t="shared" si="4"/>
        <v>0</v>
      </c>
      <c r="AB21" s="67">
        <f t="shared" si="4"/>
        <v>0</v>
      </c>
      <c r="AC21" s="67">
        <f t="shared" si="4"/>
        <v>0</v>
      </c>
      <c r="AD21" s="67">
        <f t="shared" si="4"/>
        <v>0</v>
      </c>
      <c r="AE21" s="67">
        <f t="shared" si="4"/>
        <v>0</v>
      </c>
      <c r="AF21" s="67">
        <f t="shared" si="4"/>
        <v>0</v>
      </c>
      <c r="AG21" s="67">
        <f t="shared" si="4"/>
        <v>0</v>
      </c>
      <c r="AH21" s="67">
        <f t="shared" si="4"/>
        <v>0</v>
      </c>
      <c r="AI21" s="67">
        <f t="shared" si="4"/>
        <v>0</v>
      </c>
      <c r="AJ21" s="67">
        <f t="shared" si="4"/>
        <v>0</v>
      </c>
      <c r="AK21" s="67">
        <f t="shared" si="4"/>
        <v>0</v>
      </c>
      <c r="AL21" s="67">
        <f t="shared" si="5"/>
        <v>0</v>
      </c>
      <c r="AM21" s="67">
        <f t="shared" si="5"/>
        <v>0</v>
      </c>
      <c r="AN21" s="67">
        <f t="shared" si="5"/>
        <v>0</v>
      </c>
      <c r="AO21" s="67">
        <f t="shared" si="5"/>
        <v>0</v>
      </c>
      <c r="AP21" s="67">
        <f t="shared" si="5"/>
        <v>0</v>
      </c>
      <c r="AQ21" s="67">
        <f t="shared" si="5"/>
        <v>0</v>
      </c>
      <c r="AR21" s="67">
        <f t="shared" si="5"/>
        <v>0</v>
      </c>
      <c r="AS21" s="67">
        <f t="shared" si="5"/>
        <v>0</v>
      </c>
      <c r="AT21" s="67">
        <f t="shared" si="5"/>
        <v>0</v>
      </c>
      <c r="AU21" s="67">
        <f t="shared" si="5"/>
        <v>0</v>
      </c>
      <c r="AV21" s="67">
        <f t="shared" si="5"/>
        <v>0</v>
      </c>
      <c r="AW21" s="67">
        <f t="shared" si="5"/>
        <v>0</v>
      </c>
      <c r="AX21" s="67">
        <f t="shared" si="5"/>
        <v>0</v>
      </c>
      <c r="AY21" s="67">
        <f t="shared" si="5"/>
        <v>0</v>
      </c>
    </row>
    <row r="22" spans="1:51" hidden="1" outlineLevel="1" x14ac:dyDescent="0.35">
      <c r="A22" s="67">
        <v>8</v>
      </c>
      <c r="B22" s="67"/>
      <c r="C22" s="67"/>
      <c r="D22" s="67"/>
      <c r="E22" s="67">
        <f t="shared" si="6"/>
        <v>0</v>
      </c>
      <c r="F22" s="67">
        <f t="shared" si="3"/>
        <v>0</v>
      </c>
      <c r="G22" s="67">
        <f t="shared" si="3"/>
        <v>0</v>
      </c>
      <c r="H22" s="67">
        <f t="shared" si="3"/>
        <v>0</v>
      </c>
      <c r="I22" s="67">
        <f t="shared" si="3"/>
        <v>0</v>
      </c>
      <c r="J22" s="67">
        <f t="shared" si="3"/>
        <v>0</v>
      </c>
      <c r="K22" s="67">
        <f t="shared" si="3"/>
        <v>0</v>
      </c>
      <c r="L22" s="67">
        <f t="shared" si="3"/>
        <v>0</v>
      </c>
      <c r="M22" s="67">
        <f t="shared" si="3"/>
        <v>0</v>
      </c>
      <c r="N22" s="67">
        <f t="shared" si="3"/>
        <v>0</v>
      </c>
      <c r="O22" s="67">
        <f t="shared" si="3"/>
        <v>0</v>
      </c>
      <c r="P22" s="67">
        <f t="shared" si="3"/>
        <v>0</v>
      </c>
      <c r="Q22" s="67">
        <f t="shared" si="3"/>
        <v>0</v>
      </c>
      <c r="R22" s="67">
        <f t="shared" si="3"/>
        <v>0</v>
      </c>
      <c r="S22" s="67">
        <f t="shared" si="3"/>
        <v>0</v>
      </c>
      <c r="T22" s="67">
        <f t="shared" si="3"/>
        <v>0</v>
      </c>
      <c r="U22" s="67">
        <f t="shared" si="3"/>
        <v>0</v>
      </c>
      <c r="V22" s="67">
        <f t="shared" si="4"/>
        <v>0</v>
      </c>
      <c r="W22" s="67">
        <f t="shared" si="4"/>
        <v>0</v>
      </c>
      <c r="X22" s="67">
        <f t="shared" si="4"/>
        <v>0</v>
      </c>
      <c r="Y22" s="67">
        <f t="shared" si="4"/>
        <v>0</v>
      </c>
      <c r="Z22" s="67">
        <f t="shared" si="4"/>
        <v>0</v>
      </c>
      <c r="AA22" s="67">
        <f t="shared" si="4"/>
        <v>0</v>
      </c>
      <c r="AB22" s="67">
        <f t="shared" si="4"/>
        <v>0</v>
      </c>
      <c r="AC22" s="67">
        <f t="shared" si="4"/>
        <v>0</v>
      </c>
      <c r="AD22" s="67">
        <f t="shared" si="4"/>
        <v>0</v>
      </c>
      <c r="AE22" s="67">
        <f t="shared" si="4"/>
        <v>0</v>
      </c>
      <c r="AF22" s="67">
        <f t="shared" si="4"/>
        <v>0</v>
      </c>
      <c r="AG22" s="67">
        <f t="shared" si="4"/>
        <v>0</v>
      </c>
      <c r="AH22" s="67">
        <f t="shared" si="4"/>
        <v>0</v>
      </c>
      <c r="AI22" s="67">
        <f t="shared" si="4"/>
        <v>0</v>
      </c>
      <c r="AJ22" s="67">
        <f t="shared" si="4"/>
        <v>0</v>
      </c>
      <c r="AK22" s="67">
        <f t="shared" si="4"/>
        <v>0</v>
      </c>
      <c r="AL22" s="67">
        <f t="shared" si="5"/>
        <v>0</v>
      </c>
      <c r="AM22" s="67">
        <f t="shared" si="5"/>
        <v>0</v>
      </c>
      <c r="AN22" s="67">
        <f t="shared" si="5"/>
        <v>0</v>
      </c>
      <c r="AO22" s="67">
        <f t="shared" si="5"/>
        <v>0</v>
      </c>
      <c r="AP22" s="67">
        <f t="shared" si="5"/>
        <v>0</v>
      </c>
      <c r="AQ22" s="67">
        <f t="shared" si="5"/>
        <v>0</v>
      </c>
      <c r="AR22" s="67">
        <f t="shared" si="5"/>
        <v>0</v>
      </c>
      <c r="AS22" s="67">
        <f t="shared" si="5"/>
        <v>0</v>
      </c>
      <c r="AT22" s="67">
        <f t="shared" si="5"/>
        <v>0</v>
      </c>
      <c r="AU22" s="67">
        <f t="shared" si="5"/>
        <v>0</v>
      </c>
      <c r="AV22" s="67">
        <f t="shared" si="5"/>
        <v>0</v>
      </c>
      <c r="AW22" s="67">
        <f t="shared" si="5"/>
        <v>0</v>
      </c>
      <c r="AX22" s="67">
        <f t="shared" si="5"/>
        <v>0</v>
      </c>
      <c r="AY22" s="67">
        <f t="shared" si="5"/>
        <v>0</v>
      </c>
    </row>
    <row r="23" spans="1:51" hidden="1" outlineLevel="1" x14ac:dyDescent="0.35">
      <c r="A23" s="67">
        <v>9</v>
      </c>
      <c r="B23" s="67"/>
      <c r="C23" s="67"/>
      <c r="D23" s="67"/>
      <c r="E23" s="67">
        <f t="shared" si="6"/>
        <v>0</v>
      </c>
      <c r="F23" s="67">
        <f t="shared" si="3"/>
        <v>0</v>
      </c>
      <c r="G23" s="67">
        <f t="shared" si="3"/>
        <v>0</v>
      </c>
      <c r="H23" s="67">
        <f t="shared" si="3"/>
        <v>0</v>
      </c>
      <c r="I23" s="67">
        <f t="shared" si="3"/>
        <v>0</v>
      </c>
      <c r="J23" s="67">
        <f t="shared" si="3"/>
        <v>0</v>
      </c>
      <c r="K23" s="67">
        <f t="shared" si="3"/>
        <v>0</v>
      </c>
      <c r="L23" s="67">
        <f t="shared" si="3"/>
        <v>0</v>
      </c>
      <c r="M23" s="67">
        <f t="shared" si="3"/>
        <v>0</v>
      </c>
      <c r="N23" s="67">
        <f t="shared" si="3"/>
        <v>0</v>
      </c>
      <c r="O23" s="67">
        <f t="shared" si="3"/>
        <v>0</v>
      </c>
      <c r="P23" s="67">
        <f t="shared" si="3"/>
        <v>0</v>
      </c>
      <c r="Q23" s="67">
        <f t="shared" si="3"/>
        <v>0</v>
      </c>
      <c r="R23" s="67">
        <f t="shared" si="3"/>
        <v>0</v>
      </c>
      <c r="S23" s="67">
        <f t="shared" si="3"/>
        <v>0</v>
      </c>
      <c r="T23" s="67">
        <f t="shared" si="3"/>
        <v>0</v>
      </c>
      <c r="U23" s="67">
        <f t="shared" si="3"/>
        <v>0</v>
      </c>
      <c r="V23" s="67">
        <f t="shared" si="4"/>
        <v>0</v>
      </c>
      <c r="W23" s="67">
        <f t="shared" si="4"/>
        <v>0</v>
      </c>
      <c r="X23" s="67">
        <f t="shared" si="4"/>
        <v>0</v>
      </c>
      <c r="Y23" s="67">
        <f t="shared" si="4"/>
        <v>0</v>
      </c>
      <c r="Z23" s="67">
        <f t="shared" si="4"/>
        <v>0</v>
      </c>
      <c r="AA23" s="67">
        <f t="shared" si="4"/>
        <v>0</v>
      </c>
      <c r="AB23" s="67">
        <f t="shared" si="4"/>
        <v>0</v>
      </c>
      <c r="AC23" s="67">
        <f t="shared" si="4"/>
        <v>0</v>
      </c>
      <c r="AD23" s="67">
        <f t="shared" si="4"/>
        <v>0</v>
      </c>
      <c r="AE23" s="67">
        <f t="shared" si="4"/>
        <v>0</v>
      </c>
      <c r="AF23" s="67">
        <f t="shared" si="4"/>
        <v>0</v>
      </c>
      <c r="AG23" s="67">
        <f t="shared" si="4"/>
        <v>0</v>
      </c>
      <c r="AH23" s="67">
        <f t="shared" si="4"/>
        <v>0</v>
      </c>
      <c r="AI23" s="67">
        <f t="shared" si="4"/>
        <v>0</v>
      </c>
      <c r="AJ23" s="67">
        <f t="shared" si="4"/>
        <v>0</v>
      </c>
      <c r="AK23" s="67">
        <f t="shared" si="4"/>
        <v>0</v>
      </c>
      <c r="AL23" s="67">
        <f t="shared" si="5"/>
        <v>0</v>
      </c>
      <c r="AM23" s="67">
        <f t="shared" si="5"/>
        <v>0</v>
      </c>
      <c r="AN23" s="67">
        <f t="shared" si="5"/>
        <v>0</v>
      </c>
      <c r="AO23" s="67">
        <f t="shared" si="5"/>
        <v>0</v>
      </c>
      <c r="AP23" s="67">
        <f t="shared" si="5"/>
        <v>0</v>
      </c>
      <c r="AQ23" s="67">
        <f t="shared" si="5"/>
        <v>0</v>
      </c>
      <c r="AR23" s="67">
        <f t="shared" si="5"/>
        <v>0</v>
      </c>
      <c r="AS23" s="67">
        <f t="shared" si="5"/>
        <v>0</v>
      </c>
      <c r="AT23" s="67">
        <f t="shared" si="5"/>
        <v>0</v>
      </c>
      <c r="AU23" s="67">
        <f t="shared" si="5"/>
        <v>0</v>
      </c>
      <c r="AV23" s="67">
        <f t="shared" si="5"/>
        <v>0</v>
      </c>
      <c r="AW23" s="67">
        <f t="shared" si="5"/>
        <v>0</v>
      </c>
      <c r="AX23" s="67">
        <f t="shared" si="5"/>
        <v>0</v>
      </c>
      <c r="AY23" s="67">
        <f t="shared" si="5"/>
        <v>0</v>
      </c>
    </row>
    <row r="24" spans="1:51" hidden="1" outlineLevel="1" x14ac:dyDescent="0.35">
      <c r="A24" s="67">
        <v>10</v>
      </c>
      <c r="B24" s="67"/>
      <c r="C24" s="67"/>
      <c r="D24" s="67"/>
      <c r="E24" s="67">
        <f t="shared" si="6"/>
        <v>0</v>
      </c>
      <c r="F24" s="67">
        <f t="shared" si="3"/>
        <v>0</v>
      </c>
      <c r="G24" s="67">
        <f t="shared" si="3"/>
        <v>0</v>
      </c>
      <c r="H24" s="67">
        <f t="shared" si="3"/>
        <v>0</v>
      </c>
      <c r="I24" s="67">
        <f t="shared" si="3"/>
        <v>0</v>
      </c>
      <c r="J24" s="67">
        <f t="shared" si="3"/>
        <v>0</v>
      </c>
      <c r="K24" s="67">
        <f t="shared" si="3"/>
        <v>0</v>
      </c>
      <c r="L24" s="67">
        <f t="shared" si="3"/>
        <v>0</v>
      </c>
      <c r="M24" s="67">
        <f t="shared" si="3"/>
        <v>0</v>
      </c>
      <c r="N24" s="67">
        <f t="shared" si="3"/>
        <v>0</v>
      </c>
      <c r="O24" s="67">
        <f t="shared" si="3"/>
        <v>0</v>
      </c>
      <c r="P24" s="67">
        <f t="shared" si="3"/>
        <v>0</v>
      </c>
      <c r="Q24" s="67">
        <f t="shared" si="3"/>
        <v>0</v>
      </c>
      <c r="R24" s="67">
        <f t="shared" si="3"/>
        <v>0</v>
      </c>
      <c r="S24" s="67">
        <f t="shared" si="3"/>
        <v>0</v>
      </c>
      <c r="T24" s="67">
        <f t="shared" si="3"/>
        <v>0</v>
      </c>
      <c r="U24" s="67">
        <f t="shared" si="3"/>
        <v>0</v>
      </c>
      <c r="V24" s="67">
        <f t="shared" si="4"/>
        <v>0</v>
      </c>
      <c r="W24" s="67">
        <f t="shared" si="4"/>
        <v>0</v>
      </c>
      <c r="X24" s="67">
        <f t="shared" si="4"/>
        <v>0</v>
      </c>
      <c r="Y24" s="67">
        <f t="shared" si="4"/>
        <v>0</v>
      </c>
      <c r="Z24" s="67">
        <f t="shared" si="4"/>
        <v>0</v>
      </c>
      <c r="AA24" s="67">
        <f t="shared" si="4"/>
        <v>0</v>
      </c>
      <c r="AB24" s="67">
        <f t="shared" si="4"/>
        <v>0</v>
      </c>
      <c r="AC24" s="67">
        <f t="shared" si="4"/>
        <v>0</v>
      </c>
      <c r="AD24" s="67">
        <f t="shared" si="4"/>
        <v>0</v>
      </c>
      <c r="AE24" s="67">
        <f t="shared" si="4"/>
        <v>0</v>
      </c>
      <c r="AF24" s="67">
        <f t="shared" si="4"/>
        <v>0</v>
      </c>
      <c r="AG24" s="67">
        <f t="shared" si="4"/>
        <v>0</v>
      </c>
      <c r="AH24" s="67">
        <f t="shared" si="4"/>
        <v>0</v>
      </c>
      <c r="AI24" s="67">
        <f t="shared" si="4"/>
        <v>0</v>
      </c>
      <c r="AJ24" s="67">
        <f t="shared" si="4"/>
        <v>0</v>
      </c>
      <c r="AK24" s="67">
        <f t="shared" si="4"/>
        <v>0</v>
      </c>
      <c r="AL24" s="67">
        <f t="shared" si="5"/>
        <v>0</v>
      </c>
      <c r="AM24" s="67">
        <f t="shared" si="5"/>
        <v>0</v>
      </c>
      <c r="AN24" s="67">
        <f t="shared" si="5"/>
        <v>0</v>
      </c>
      <c r="AO24" s="67">
        <f t="shared" si="5"/>
        <v>0</v>
      </c>
      <c r="AP24" s="67">
        <f t="shared" si="5"/>
        <v>0</v>
      </c>
      <c r="AQ24" s="67">
        <f t="shared" si="5"/>
        <v>0</v>
      </c>
      <c r="AR24" s="67">
        <f t="shared" si="5"/>
        <v>0</v>
      </c>
      <c r="AS24" s="67">
        <f t="shared" si="5"/>
        <v>0</v>
      </c>
      <c r="AT24" s="67">
        <f t="shared" si="5"/>
        <v>0</v>
      </c>
      <c r="AU24" s="67">
        <f t="shared" si="5"/>
        <v>0</v>
      </c>
      <c r="AV24" s="67">
        <f t="shared" si="5"/>
        <v>0</v>
      </c>
      <c r="AW24" s="67">
        <f t="shared" si="5"/>
        <v>0</v>
      </c>
      <c r="AX24" s="67">
        <f t="shared" si="5"/>
        <v>0</v>
      </c>
      <c r="AY24" s="67">
        <f t="shared" si="5"/>
        <v>0</v>
      </c>
    </row>
    <row r="25" spans="1:51" hidden="1" outlineLevel="1" x14ac:dyDescent="0.35">
      <c r="A25" s="67">
        <v>11</v>
      </c>
      <c r="B25" s="67"/>
      <c r="C25" s="67"/>
      <c r="D25" s="67"/>
      <c r="E25" s="67">
        <f t="shared" si="6"/>
        <v>0</v>
      </c>
      <c r="F25" s="67">
        <f t="shared" si="3"/>
        <v>0</v>
      </c>
      <c r="G25" s="67">
        <f t="shared" si="3"/>
        <v>0</v>
      </c>
      <c r="H25" s="67">
        <f t="shared" si="3"/>
        <v>0</v>
      </c>
      <c r="I25" s="67">
        <f t="shared" si="3"/>
        <v>0</v>
      </c>
      <c r="J25" s="67">
        <f t="shared" si="3"/>
        <v>0</v>
      </c>
      <c r="K25" s="67">
        <f t="shared" si="3"/>
        <v>0</v>
      </c>
      <c r="L25" s="67">
        <f t="shared" si="3"/>
        <v>0</v>
      </c>
      <c r="M25" s="67">
        <f t="shared" si="3"/>
        <v>0</v>
      </c>
      <c r="N25" s="67">
        <f t="shared" si="3"/>
        <v>0</v>
      </c>
      <c r="O25" s="67">
        <f t="shared" si="3"/>
        <v>0</v>
      </c>
      <c r="P25" s="67">
        <f t="shared" si="3"/>
        <v>0</v>
      </c>
      <c r="Q25" s="67">
        <f t="shared" si="3"/>
        <v>0</v>
      </c>
      <c r="R25" s="67">
        <f t="shared" si="3"/>
        <v>0</v>
      </c>
      <c r="S25" s="67">
        <f t="shared" si="3"/>
        <v>0</v>
      </c>
      <c r="T25" s="67">
        <f t="shared" si="3"/>
        <v>0</v>
      </c>
      <c r="U25" s="67">
        <f t="shared" si="3"/>
        <v>0</v>
      </c>
      <c r="V25" s="67">
        <f t="shared" si="4"/>
        <v>0</v>
      </c>
      <c r="W25" s="67">
        <f t="shared" si="4"/>
        <v>0</v>
      </c>
      <c r="X25" s="67">
        <f t="shared" si="4"/>
        <v>0</v>
      </c>
      <c r="Y25" s="67">
        <f t="shared" si="4"/>
        <v>0</v>
      </c>
      <c r="Z25" s="67">
        <f t="shared" si="4"/>
        <v>0</v>
      </c>
      <c r="AA25" s="67">
        <f t="shared" si="4"/>
        <v>0</v>
      </c>
      <c r="AB25" s="67">
        <f t="shared" si="4"/>
        <v>0</v>
      </c>
      <c r="AC25" s="67">
        <f t="shared" si="4"/>
        <v>0</v>
      </c>
      <c r="AD25" s="67">
        <f t="shared" si="4"/>
        <v>0</v>
      </c>
      <c r="AE25" s="67">
        <f t="shared" si="4"/>
        <v>0</v>
      </c>
      <c r="AF25" s="67">
        <f t="shared" si="4"/>
        <v>0</v>
      </c>
      <c r="AG25" s="67">
        <f t="shared" si="4"/>
        <v>0</v>
      </c>
      <c r="AH25" s="67">
        <f t="shared" si="4"/>
        <v>0</v>
      </c>
      <c r="AI25" s="67">
        <f t="shared" si="4"/>
        <v>0</v>
      </c>
      <c r="AJ25" s="67">
        <f t="shared" si="4"/>
        <v>0</v>
      </c>
      <c r="AK25" s="67">
        <f t="shared" si="4"/>
        <v>0</v>
      </c>
      <c r="AL25" s="67">
        <f t="shared" ref="AL25:AY37" si="7">IF(AL$9-$D$9&lt;=$A25-1,0,1)</f>
        <v>0</v>
      </c>
      <c r="AM25" s="67">
        <f t="shared" si="7"/>
        <v>0</v>
      </c>
      <c r="AN25" s="67">
        <f t="shared" si="7"/>
        <v>0</v>
      </c>
      <c r="AO25" s="67">
        <f t="shared" si="7"/>
        <v>0</v>
      </c>
      <c r="AP25" s="67">
        <f t="shared" si="7"/>
        <v>0</v>
      </c>
      <c r="AQ25" s="67">
        <f t="shared" si="7"/>
        <v>0</v>
      </c>
      <c r="AR25" s="67">
        <f t="shared" si="7"/>
        <v>0</v>
      </c>
      <c r="AS25" s="67">
        <f t="shared" si="7"/>
        <v>0</v>
      </c>
      <c r="AT25" s="67">
        <f t="shared" si="7"/>
        <v>0</v>
      </c>
      <c r="AU25" s="67">
        <f t="shared" si="7"/>
        <v>0</v>
      </c>
      <c r="AV25" s="67">
        <f t="shared" si="7"/>
        <v>0</v>
      </c>
      <c r="AW25" s="67">
        <f t="shared" si="7"/>
        <v>0</v>
      </c>
      <c r="AX25" s="67">
        <f t="shared" si="7"/>
        <v>0</v>
      </c>
      <c r="AY25" s="67">
        <f t="shared" si="7"/>
        <v>0</v>
      </c>
    </row>
    <row r="26" spans="1:51" hidden="1" outlineLevel="1" x14ac:dyDescent="0.35">
      <c r="A26" s="67">
        <v>12</v>
      </c>
      <c r="B26" s="67"/>
      <c r="C26" s="67"/>
      <c r="D26" s="67"/>
      <c r="E26" s="67">
        <f t="shared" si="6"/>
        <v>0</v>
      </c>
      <c r="F26" s="67">
        <f t="shared" si="3"/>
        <v>0</v>
      </c>
      <c r="G26" s="67">
        <f t="shared" si="3"/>
        <v>0</v>
      </c>
      <c r="H26" s="67">
        <f t="shared" si="3"/>
        <v>0</v>
      </c>
      <c r="I26" s="67">
        <f t="shared" si="3"/>
        <v>0</v>
      </c>
      <c r="J26" s="67">
        <f t="shared" si="3"/>
        <v>0</v>
      </c>
      <c r="K26" s="67">
        <f t="shared" si="3"/>
        <v>0</v>
      </c>
      <c r="L26" s="67">
        <f t="shared" si="3"/>
        <v>0</v>
      </c>
      <c r="M26" s="67">
        <f t="shared" si="3"/>
        <v>0</v>
      </c>
      <c r="N26" s="67">
        <f t="shared" si="3"/>
        <v>0</v>
      </c>
      <c r="O26" s="67">
        <f t="shared" si="3"/>
        <v>0</v>
      </c>
      <c r="P26" s="67">
        <f t="shared" si="3"/>
        <v>0</v>
      </c>
      <c r="Q26" s="67">
        <f t="shared" si="3"/>
        <v>0</v>
      </c>
      <c r="R26" s="67">
        <f t="shared" si="3"/>
        <v>0</v>
      </c>
      <c r="S26" s="67">
        <f t="shared" si="3"/>
        <v>0</v>
      </c>
      <c r="T26" s="67">
        <f t="shared" si="3"/>
        <v>0</v>
      </c>
      <c r="U26" s="67">
        <f t="shared" si="3"/>
        <v>0</v>
      </c>
      <c r="V26" s="67">
        <f t="shared" si="4"/>
        <v>0</v>
      </c>
      <c r="W26" s="67">
        <f t="shared" si="4"/>
        <v>0</v>
      </c>
      <c r="X26" s="67">
        <f t="shared" si="4"/>
        <v>0</v>
      </c>
      <c r="Y26" s="67">
        <f t="shared" si="4"/>
        <v>0</v>
      </c>
      <c r="Z26" s="67">
        <f t="shared" si="4"/>
        <v>0</v>
      </c>
      <c r="AA26" s="67">
        <f t="shared" si="4"/>
        <v>0</v>
      </c>
      <c r="AB26" s="67">
        <f t="shared" si="4"/>
        <v>0</v>
      </c>
      <c r="AC26" s="67">
        <f t="shared" si="4"/>
        <v>0</v>
      </c>
      <c r="AD26" s="67">
        <f t="shared" si="4"/>
        <v>0</v>
      </c>
      <c r="AE26" s="67">
        <f t="shared" si="4"/>
        <v>0</v>
      </c>
      <c r="AF26" s="67">
        <f t="shared" si="4"/>
        <v>0</v>
      </c>
      <c r="AG26" s="67">
        <f t="shared" si="4"/>
        <v>0</v>
      </c>
      <c r="AH26" s="67">
        <f t="shared" si="4"/>
        <v>0</v>
      </c>
      <c r="AI26" s="67">
        <f t="shared" si="4"/>
        <v>0</v>
      </c>
      <c r="AJ26" s="67">
        <f t="shared" si="4"/>
        <v>0</v>
      </c>
      <c r="AK26" s="67">
        <f t="shared" si="4"/>
        <v>0</v>
      </c>
      <c r="AL26" s="67">
        <f t="shared" si="7"/>
        <v>0</v>
      </c>
      <c r="AM26" s="67">
        <f t="shared" si="7"/>
        <v>0</v>
      </c>
      <c r="AN26" s="67">
        <f t="shared" si="7"/>
        <v>0</v>
      </c>
      <c r="AO26" s="67">
        <f t="shared" si="7"/>
        <v>0</v>
      </c>
      <c r="AP26" s="67">
        <f t="shared" si="7"/>
        <v>0</v>
      </c>
      <c r="AQ26" s="67">
        <f t="shared" si="7"/>
        <v>0</v>
      </c>
      <c r="AR26" s="67">
        <f t="shared" si="7"/>
        <v>0</v>
      </c>
      <c r="AS26" s="67">
        <f t="shared" si="7"/>
        <v>0</v>
      </c>
      <c r="AT26" s="67">
        <f t="shared" si="7"/>
        <v>0</v>
      </c>
      <c r="AU26" s="67">
        <f t="shared" si="7"/>
        <v>0</v>
      </c>
      <c r="AV26" s="67">
        <f t="shared" si="7"/>
        <v>0</v>
      </c>
      <c r="AW26" s="67">
        <f t="shared" si="7"/>
        <v>0</v>
      </c>
      <c r="AX26" s="67">
        <f t="shared" si="7"/>
        <v>0</v>
      </c>
      <c r="AY26" s="67">
        <f t="shared" si="7"/>
        <v>0</v>
      </c>
    </row>
    <row r="27" spans="1:51" hidden="1" outlineLevel="1" x14ac:dyDescent="0.35">
      <c r="A27" s="67">
        <v>13</v>
      </c>
      <c r="B27" s="67"/>
      <c r="C27" s="67"/>
      <c r="D27" s="67"/>
      <c r="E27" s="67">
        <f t="shared" si="6"/>
        <v>0</v>
      </c>
      <c r="F27" s="67">
        <f t="shared" si="3"/>
        <v>0</v>
      </c>
      <c r="G27" s="67">
        <f t="shared" si="3"/>
        <v>0</v>
      </c>
      <c r="H27" s="67">
        <f t="shared" si="3"/>
        <v>0</v>
      </c>
      <c r="I27" s="67">
        <f t="shared" si="3"/>
        <v>0</v>
      </c>
      <c r="J27" s="67">
        <f t="shared" si="3"/>
        <v>0</v>
      </c>
      <c r="K27" s="67">
        <f t="shared" si="3"/>
        <v>0</v>
      </c>
      <c r="L27" s="67">
        <f t="shared" si="3"/>
        <v>0</v>
      </c>
      <c r="M27" s="67">
        <f t="shared" si="3"/>
        <v>0</v>
      </c>
      <c r="N27" s="67">
        <f t="shared" si="3"/>
        <v>0</v>
      </c>
      <c r="O27" s="67">
        <f t="shared" si="3"/>
        <v>0</v>
      </c>
      <c r="P27" s="67">
        <f t="shared" si="3"/>
        <v>0</v>
      </c>
      <c r="Q27" s="67">
        <f t="shared" si="3"/>
        <v>0</v>
      </c>
      <c r="R27" s="67">
        <f t="shared" si="3"/>
        <v>0</v>
      </c>
      <c r="S27" s="67">
        <f t="shared" si="3"/>
        <v>0</v>
      </c>
      <c r="T27" s="67">
        <f t="shared" si="3"/>
        <v>0</v>
      </c>
      <c r="U27" s="67">
        <f t="shared" si="3"/>
        <v>0</v>
      </c>
      <c r="V27" s="67">
        <f t="shared" si="4"/>
        <v>0</v>
      </c>
      <c r="W27" s="67">
        <f t="shared" si="4"/>
        <v>0</v>
      </c>
      <c r="X27" s="67">
        <f t="shared" si="4"/>
        <v>0</v>
      </c>
      <c r="Y27" s="67">
        <f t="shared" si="4"/>
        <v>0</v>
      </c>
      <c r="Z27" s="67">
        <f t="shared" si="4"/>
        <v>0</v>
      </c>
      <c r="AA27" s="67">
        <f t="shared" si="4"/>
        <v>0</v>
      </c>
      <c r="AB27" s="67">
        <f t="shared" si="4"/>
        <v>0</v>
      </c>
      <c r="AC27" s="67">
        <f t="shared" si="4"/>
        <v>0</v>
      </c>
      <c r="AD27" s="67">
        <f t="shared" si="4"/>
        <v>0</v>
      </c>
      <c r="AE27" s="67">
        <f t="shared" si="4"/>
        <v>0</v>
      </c>
      <c r="AF27" s="67">
        <f t="shared" si="4"/>
        <v>0</v>
      </c>
      <c r="AG27" s="67">
        <f t="shared" si="4"/>
        <v>0</v>
      </c>
      <c r="AH27" s="67">
        <f t="shared" si="4"/>
        <v>0</v>
      </c>
      <c r="AI27" s="67">
        <f t="shared" si="4"/>
        <v>0</v>
      </c>
      <c r="AJ27" s="67">
        <f t="shared" si="4"/>
        <v>0</v>
      </c>
      <c r="AK27" s="67">
        <f t="shared" si="4"/>
        <v>0</v>
      </c>
      <c r="AL27" s="67">
        <f t="shared" si="7"/>
        <v>0</v>
      </c>
      <c r="AM27" s="67">
        <f t="shared" si="7"/>
        <v>0</v>
      </c>
      <c r="AN27" s="67">
        <f t="shared" si="7"/>
        <v>0</v>
      </c>
      <c r="AO27" s="67">
        <f t="shared" si="7"/>
        <v>0</v>
      </c>
      <c r="AP27" s="67">
        <f t="shared" si="7"/>
        <v>0</v>
      </c>
      <c r="AQ27" s="67">
        <f t="shared" si="7"/>
        <v>0</v>
      </c>
      <c r="AR27" s="67">
        <f t="shared" si="7"/>
        <v>0</v>
      </c>
      <c r="AS27" s="67">
        <f t="shared" si="7"/>
        <v>0</v>
      </c>
      <c r="AT27" s="67">
        <f t="shared" si="7"/>
        <v>0</v>
      </c>
      <c r="AU27" s="67">
        <f t="shared" si="7"/>
        <v>0</v>
      </c>
      <c r="AV27" s="67">
        <f t="shared" si="7"/>
        <v>0</v>
      </c>
      <c r="AW27" s="67">
        <f t="shared" si="7"/>
        <v>0</v>
      </c>
      <c r="AX27" s="67">
        <f t="shared" si="7"/>
        <v>0</v>
      </c>
      <c r="AY27" s="67">
        <f t="shared" si="7"/>
        <v>0</v>
      </c>
    </row>
    <row r="28" spans="1:51" hidden="1" outlineLevel="1" x14ac:dyDescent="0.35">
      <c r="A28" s="67">
        <v>14</v>
      </c>
      <c r="B28" s="67"/>
      <c r="C28" s="67"/>
      <c r="D28" s="67"/>
      <c r="E28" s="67">
        <f t="shared" si="6"/>
        <v>0</v>
      </c>
      <c r="F28" s="67">
        <f t="shared" si="3"/>
        <v>0</v>
      </c>
      <c r="G28" s="67">
        <f t="shared" si="3"/>
        <v>0</v>
      </c>
      <c r="H28" s="67">
        <f t="shared" si="3"/>
        <v>0</v>
      </c>
      <c r="I28" s="67">
        <f t="shared" si="3"/>
        <v>0</v>
      </c>
      <c r="J28" s="67">
        <f t="shared" si="3"/>
        <v>0</v>
      </c>
      <c r="K28" s="67">
        <f t="shared" si="3"/>
        <v>0</v>
      </c>
      <c r="L28" s="67">
        <f t="shared" si="3"/>
        <v>0</v>
      </c>
      <c r="M28" s="67">
        <f t="shared" si="3"/>
        <v>0</v>
      </c>
      <c r="N28" s="67">
        <f t="shared" si="3"/>
        <v>0</v>
      </c>
      <c r="O28" s="67">
        <f t="shared" si="3"/>
        <v>0</v>
      </c>
      <c r="P28" s="67">
        <f t="shared" si="3"/>
        <v>0</v>
      </c>
      <c r="Q28" s="67">
        <f t="shared" si="3"/>
        <v>0</v>
      </c>
      <c r="R28" s="67">
        <f t="shared" si="3"/>
        <v>0</v>
      </c>
      <c r="S28" s="67">
        <f t="shared" si="3"/>
        <v>0</v>
      </c>
      <c r="T28" s="67">
        <f t="shared" si="3"/>
        <v>0</v>
      </c>
      <c r="U28" s="67">
        <f t="shared" si="3"/>
        <v>0</v>
      </c>
      <c r="V28" s="67">
        <f t="shared" si="4"/>
        <v>0</v>
      </c>
      <c r="W28" s="67">
        <f t="shared" si="4"/>
        <v>0</v>
      </c>
      <c r="X28" s="67">
        <f t="shared" si="4"/>
        <v>0</v>
      </c>
      <c r="Y28" s="67">
        <f t="shared" si="4"/>
        <v>0</v>
      </c>
      <c r="Z28" s="67">
        <f t="shared" si="4"/>
        <v>0</v>
      </c>
      <c r="AA28" s="67">
        <f t="shared" si="4"/>
        <v>0</v>
      </c>
      <c r="AB28" s="67">
        <f t="shared" si="4"/>
        <v>0</v>
      </c>
      <c r="AC28" s="67">
        <f t="shared" si="4"/>
        <v>0</v>
      </c>
      <c r="AD28" s="67">
        <f t="shared" si="4"/>
        <v>0</v>
      </c>
      <c r="AE28" s="67">
        <f t="shared" si="4"/>
        <v>0</v>
      </c>
      <c r="AF28" s="67">
        <f t="shared" si="4"/>
        <v>0</v>
      </c>
      <c r="AG28" s="67">
        <f t="shared" si="4"/>
        <v>0</v>
      </c>
      <c r="AH28" s="67">
        <f t="shared" si="4"/>
        <v>0</v>
      </c>
      <c r="AI28" s="67">
        <f t="shared" si="4"/>
        <v>0</v>
      </c>
      <c r="AJ28" s="67">
        <f t="shared" si="4"/>
        <v>0</v>
      </c>
      <c r="AK28" s="67">
        <f t="shared" si="4"/>
        <v>0</v>
      </c>
      <c r="AL28" s="67">
        <f t="shared" si="7"/>
        <v>0</v>
      </c>
      <c r="AM28" s="67">
        <f t="shared" si="7"/>
        <v>0</v>
      </c>
      <c r="AN28" s="67">
        <f t="shared" si="7"/>
        <v>0</v>
      </c>
      <c r="AO28" s="67">
        <f t="shared" si="7"/>
        <v>0</v>
      </c>
      <c r="AP28" s="67">
        <f t="shared" si="7"/>
        <v>0</v>
      </c>
      <c r="AQ28" s="67">
        <f t="shared" si="7"/>
        <v>0</v>
      </c>
      <c r="AR28" s="67">
        <f t="shared" si="7"/>
        <v>0</v>
      </c>
      <c r="AS28" s="67">
        <f t="shared" si="7"/>
        <v>0</v>
      </c>
      <c r="AT28" s="67">
        <f t="shared" si="7"/>
        <v>0</v>
      </c>
      <c r="AU28" s="67">
        <f t="shared" si="7"/>
        <v>0</v>
      </c>
      <c r="AV28" s="67">
        <f t="shared" si="7"/>
        <v>0</v>
      </c>
      <c r="AW28" s="67">
        <f t="shared" si="7"/>
        <v>0</v>
      </c>
      <c r="AX28" s="67">
        <f t="shared" si="7"/>
        <v>0</v>
      </c>
      <c r="AY28" s="67">
        <f t="shared" si="7"/>
        <v>0</v>
      </c>
    </row>
    <row r="29" spans="1:51" hidden="1" outlineLevel="1" x14ac:dyDescent="0.35">
      <c r="A29" s="67">
        <v>15</v>
      </c>
      <c r="B29" s="67"/>
      <c r="C29" s="67"/>
      <c r="D29" s="67"/>
      <c r="E29" s="67">
        <f t="shared" si="6"/>
        <v>0</v>
      </c>
      <c r="F29" s="67">
        <f t="shared" si="3"/>
        <v>0</v>
      </c>
      <c r="G29" s="67">
        <f t="shared" si="3"/>
        <v>0</v>
      </c>
      <c r="H29" s="67">
        <f t="shared" si="3"/>
        <v>0</v>
      </c>
      <c r="I29" s="67">
        <f t="shared" si="3"/>
        <v>0</v>
      </c>
      <c r="J29" s="67">
        <f t="shared" si="3"/>
        <v>0</v>
      </c>
      <c r="K29" s="67">
        <f t="shared" si="3"/>
        <v>0</v>
      </c>
      <c r="L29" s="67">
        <f t="shared" si="3"/>
        <v>0</v>
      </c>
      <c r="M29" s="67">
        <f t="shared" si="3"/>
        <v>0</v>
      </c>
      <c r="N29" s="67">
        <f t="shared" si="3"/>
        <v>0</v>
      </c>
      <c r="O29" s="67">
        <f t="shared" si="3"/>
        <v>0</v>
      </c>
      <c r="P29" s="67">
        <f t="shared" si="3"/>
        <v>0</v>
      </c>
      <c r="Q29" s="67">
        <f t="shared" si="3"/>
        <v>0</v>
      </c>
      <c r="R29" s="67">
        <f t="shared" si="3"/>
        <v>0</v>
      </c>
      <c r="S29" s="67">
        <f t="shared" si="3"/>
        <v>0</v>
      </c>
      <c r="T29" s="67">
        <f t="shared" si="3"/>
        <v>0</v>
      </c>
      <c r="U29" s="67">
        <f t="shared" si="3"/>
        <v>0</v>
      </c>
      <c r="V29" s="67">
        <f t="shared" si="4"/>
        <v>0</v>
      </c>
      <c r="W29" s="67">
        <f t="shared" si="4"/>
        <v>0</v>
      </c>
      <c r="X29" s="67">
        <f t="shared" si="4"/>
        <v>0</v>
      </c>
      <c r="Y29" s="67">
        <f t="shared" si="4"/>
        <v>0</v>
      </c>
      <c r="Z29" s="67">
        <f t="shared" si="4"/>
        <v>0</v>
      </c>
      <c r="AA29" s="67">
        <f t="shared" si="4"/>
        <v>0</v>
      </c>
      <c r="AB29" s="67">
        <f t="shared" si="4"/>
        <v>0</v>
      </c>
      <c r="AC29" s="67">
        <f t="shared" si="4"/>
        <v>0</v>
      </c>
      <c r="AD29" s="67">
        <f t="shared" si="4"/>
        <v>0</v>
      </c>
      <c r="AE29" s="67">
        <f t="shared" si="4"/>
        <v>0</v>
      </c>
      <c r="AF29" s="67">
        <f t="shared" si="4"/>
        <v>0</v>
      </c>
      <c r="AG29" s="67">
        <f t="shared" si="4"/>
        <v>0</v>
      </c>
      <c r="AH29" s="67">
        <f t="shared" si="4"/>
        <v>0</v>
      </c>
      <c r="AI29" s="67">
        <f t="shared" si="4"/>
        <v>0</v>
      </c>
      <c r="AJ29" s="67">
        <f t="shared" si="4"/>
        <v>0</v>
      </c>
      <c r="AK29" s="67">
        <f t="shared" si="4"/>
        <v>0</v>
      </c>
      <c r="AL29" s="67">
        <f t="shared" si="7"/>
        <v>0</v>
      </c>
      <c r="AM29" s="67">
        <f t="shared" si="7"/>
        <v>0</v>
      </c>
      <c r="AN29" s="67">
        <f t="shared" si="7"/>
        <v>0</v>
      </c>
      <c r="AO29" s="67">
        <f t="shared" si="7"/>
        <v>0</v>
      </c>
      <c r="AP29" s="67">
        <f t="shared" si="7"/>
        <v>0</v>
      </c>
      <c r="AQ29" s="67">
        <f t="shared" si="7"/>
        <v>0</v>
      </c>
      <c r="AR29" s="67">
        <f t="shared" si="7"/>
        <v>0</v>
      </c>
      <c r="AS29" s="67">
        <f t="shared" si="7"/>
        <v>0</v>
      </c>
      <c r="AT29" s="67">
        <f t="shared" si="7"/>
        <v>0</v>
      </c>
      <c r="AU29" s="67">
        <f t="shared" si="7"/>
        <v>0</v>
      </c>
      <c r="AV29" s="67">
        <f t="shared" si="7"/>
        <v>0</v>
      </c>
      <c r="AW29" s="67">
        <f t="shared" si="7"/>
        <v>0</v>
      </c>
      <c r="AX29" s="67">
        <f t="shared" si="7"/>
        <v>0</v>
      </c>
      <c r="AY29" s="67">
        <f t="shared" si="7"/>
        <v>0</v>
      </c>
    </row>
    <row r="30" spans="1:51" hidden="1" outlineLevel="1" x14ac:dyDescent="0.35">
      <c r="A30" s="67">
        <v>16</v>
      </c>
      <c r="B30" s="67"/>
      <c r="C30" s="67"/>
      <c r="D30" s="67"/>
      <c r="E30" s="67">
        <f t="shared" si="6"/>
        <v>0</v>
      </c>
      <c r="F30" s="67">
        <f t="shared" si="3"/>
        <v>0</v>
      </c>
      <c r="G30" s="67">
        <f t="shared" si="3"/>
        <v>0</v>
      </c>
      <c r="H30" s="67">
        <f t="shared" si="3"/>
        <v>0</v>
      </c>
      <c r="I30" s="67">
        <f t="shared" si="3"/>
        <v>0</v>
      </c>
      <c r="J30" s="67">
        <f t="shared" si="3"/>
        <v>0</v>
      </c>
      <c r="K30" s="67">
        <f t="shared" si="3"/>
        <v>0</v>
      </c>
      <c r="L30" s="67">
        <f t="shared" si="3"/>
        <v>0</v>
      </c>
      <c r="M30" s="67">
        <f t="shared" si="3"/>
        <v>0</v>
      </c>
      <c r="N30" s="67">
        <f t="shared" si="3"/>
        <v>0</v>
      </c>
      <c r="O30" s="67">
        <f t="shared" si="3"/>
        <v>0</v>
      </c>
      <c r="P30" s="67">
        <f t="shared" si="3"/>
        <v>0</v>
      </c>
      <c r="Q30" s="67">
        <f t="shared" si="3"/>
        <v>0</v>
      </c>
      <c r="R30" s="67">
        <f t="shared" si="3"/>
        <v>0</v>
      </c>
      <c r="S30" s="67">
        <f t="shared" si="3"/>
        <v>0</v>
      </c>
      <c r="T30" s="67">
        <f t="shared" si="3"/>
        <v>0</v>
      </c>
      <c r="U30" s="67">
        <f t="shared" ref="U30:AJ37" si="8">IF(U$9-$D$9&lt;=$A30-1,0,1)</f>
        <v>0</v>
      </c>
      <c r="V30" s="67">
        <f t="shared" si="4"/>
        <v>0</v>
      </c>
      <c r="W30" s="67">
        <f t="shared" si="4"/>
        <v>0</v>
      </c>
      <c r="X30" s="67">
        <f t="shared" si="4"/>
        <v>0</v>
      </c>
      <c r="Y30" s="67">
        <f t="shared" si="4"/>
        <v>0</v>
      </c>
      <c r="Z30" s="67">
        <f t="shared" si="4"/>
        <v>0</v>
      </c>
      <c r="AA30" s="67">
        <f t="shared" si="4"/>
        <v>0</v>
      </c>
      <c r="AB30" s="67">
        <f t="shared" si="4"/>
        <v>0</v>
      </c>
      <c r="AC30" s="67">
        <f t="shared" si="4"/>
        <v>0</v>
      </c>
      <c r="AD30" s="67">
        <f t="shared" si="4"/>
        <v>0</v>
      </c>
      <c r="AE30" s="67">
        <f t="shared" si="4"/>
        <v>0</v>
      </c>
      <c r="AF30" s="67">
        <f t="shared" si="4"/>
        <v>0</v>
      </c>
      <c r="AG30" s="67">
        <f t="shared" si="4"/>
        <v>0</v>
      </c>
      <c r="AH30" s="67">
        <f t="shared" si="4"/>
        <v>0</v>
      </c>
      <c r="AI30" s="67">
        <f t="shared" si="4"/>
        <v>0</v>
      </c>
      <c r="AJ30" s="67">
        <f t="shared" si="4"/>
        <v>0</v>
      </c>
      <c r="AK30" s="67">
        <f t="shared" ref="AK30:AK37" si="9">IF(AK$9-$D$9&lt;=$A30-1,0,1)</f>
        <v>0</v>
      </c>
      <c r="AL30" s="67">
        <f t="shared" si="7"/>
        <v>0</v>
      </c>
      <c r="AM30" s="67">
        <f t="shared" si="7"/>
        <v>0</v>
      </c>
      <c r="AN30" s="67">
        <f t="shared" si="7"/>
        <v>0</v>
      </c>
      <c r="AO30" s="67">
        <f t="shared" si="7"/>
        <v>0</v>
      </c>
      <c r="AP30" s="67">
        <f t="shared" si="7"/>
        <v>0</v>
      </c>
      <c r="AQ30" s="67">
        <f t="shared" si="7"/>
        <v>0</v>
      </c>
      <c r="AR30" s="67">
        <f t="shared" si="7"/>
        <v>0</v>
      </c>
      <c r="AS30" s="67">
        <f t="shared" si="7"/>
        <v>0</v>
      </c>
      <c r="AT30" s="67">
        <f t="shared" si="7"/>
        <v>0</v>
      </c>
      <c r="AU30" s="67">
        <f t="shared" si="7"/>
        <v>0</v>
      </c>
      <c r="AV30" s="67">
        <f t="shared" si="7"/>
        <v>0</v>
      </c>
      <c r="AW30" s="67">
        <f t="shared" si="7"/>
        <v>0</v>
      </c>
      <c r="AX30" s="67">
        <f t="shared" si="7"/>
        <v>0</v>
      </c>
      <c r="AY30" s="67">
        <f t="shared" si="7"/>
        <v>0</v>
      </c>
    </row>
    <row r="31" spans="1:51" hidden="1" outlineLevel="1" x14ac:dyDescent="0.35">
      <c r="A31" s="67">
        <v>17</v>
      </c>
      <c r="B31" s="67"/>
      <c r="C31" s="67"/>
      <c r="D31" s="67"/>
      <c r="E31" s="67">
        <f t="shared" si="6"/>
        <v>0</v>
      </c>
      <c r="F31" s="67">
        <f t="shared" si="6"/>
        <v>0</v>
      </c>
      <c r="G31" s="67">
        <f t="shared" si="6"/>
        <v>0</v>
      </c>
      <c r="H31" s="67">
        <f t="shared" si="6"/>
        <v>0</v>
      </c>
      <c r="I31" s="67">
        <f t="shared" si="6"/>
        <v>0</v>
      </c>
      <c r="J31" s="67">
        <f t="shared" si="6"/>
        <v>0</v>
      </c>
      <c r="K31" s="67">
        <f t="shared" si="6"/>
        <v>0</v>
      </c>
      <c r="L31" s="67">
        <f t="shared" si="6"/>
        <v>0</v>
      </c>
      <c r="M31" s="67">
        <f t="shared" si="6"/>
        <v>0</v>
      </c>
      <c r="N31" s="67">
        <f t="shared" si="6"/>
        <v>0</v>
      </c>
      <c r="O31" s="67">
        <f t="shared" si="6"/>
        <v>0</v>
      </c>
      <c r="P31" s="67">
        <f t="shared" si="6"/>
        <v>0</v>
      </c>
      <c r="Q31" s="67">
        <f t="shared" si="6"/>
        <v>0</v>
      </c>
      <c r="R31" s="67">
        <f t="shared" si="6"/>
        <v>0</v>
      </c>
      <c r="S31" s="67">
        <f t="shared" si="6"/>
        <v>0</v>
      </c>
      <c r="T31" s="67">
        <f t="shared" si="6"/>
        <v>0</v>
      </c>
      <c r="U31" s="67">
        <f t="shared" si="8"/>
        <v>0</v>
      </c>
      <c r="V31" s="67">
        <f t="shared" si="8"/>
        <v>0</v>
      </c>
      <c r="W31" s="67">
        <f t="shared" si="8"/>
        <v>0</v>
      </c>
      <c r="X31" s="67">
        <f t="shared" si="8"/>
        <v>0</v>
      </c>
      <c r="Y31" s="67">
        <f t="shared" si="8"/>
        <v>0</v>
      </c>
      <c r="Z31" s="67">
        <f t="shared" si="8"/>
        <v>0</v>
      </c>
      <c r="AA31" s="67">
        <f t="shared" si="8"/>
        <v>0</v>
      </c>
      <c r="AB31" s="67">
        <f t="shared" si="8"/>
        <v>0</v>
      </c>
      <c r="AC31" s="67">
        <f t="shared" si="8"/>
        <v>0</v>
      </c>
      <c r="AD31" s="67">
        <f t="shared" si="8"/>
        <v>0</v>
      </c>
      <c r="AE31" s="67">
        <f t="shared" si="8"/>
        <v>0</v>
      </c>
      <c r="AF31" s="67">
        <f t="shared" si="8"/>
        <v>0</v>
      </c>
      <c r="AG31" s="67">
        <f t="shared" si="8"/>
        <v>0</v>
      </c>
      <c r="AH31" s="67">
        <f t="shared" si="8"/>
        <v>0</v>
      </c>
      <c r="AI31" s="67">
        <f t="shared" si="8"/>
        <v>0</v>
      </c>
      <c r="AJ31" s="67">
        <f t="shared" si="8"/>
        <v>0</v>
      </c>
      <c r="AK31" s="67">
        <f t="shared" si="9"/>
        <v>0</v>
      </c>
      <c r="AL31" s="67">
        <f t="shared" si="7"/>
        <v>0</v>
      </c>
      <c r="AM31" s="67">
        <f t="shared" si="7"/>
        <v>0</v>
      </c>
      <c r="AN31" s="67">
        <f t="shared" si="7"/>
        <v>0</v>
      </c>
      <c r="AO31" s="67">
        <f t="shared" si="7"/>
        <v>0</v>
      </c>
      <c r="AP31" s="67">
        <f t="shared" si="7"/>
        <v>0</v>
      </c>
      <c r="AQ31" s="67">
        <f t="shared" si="7"/>
        <v>0</v>
      </c>
      <c r="AR31" s="67">
        <f t="shared" si="7"/>
        <v>0</v>
      </c>
      <c r="AS31" s="67">
        <f t="shared" si="7"/>
        <v>0</v>
      </c>
      <c r="AT31" s="67">
        <f t="shared" si="7"/>
        <v>0</v>
      </c>
      <c r="AU31" s="67">
        <f t="shared" si="7"/>
        <v>0</v>
      </c>
      <c r="AV31" s="67">
        <f t="shared" si="7"/>
        <v>0</v>
      </c>
      <c r="AW31" s="67">
        <f t="shared" si="7"/>
        <v>0</v>
      </c>
      <c r="AX31" s="67">
        <f t="shared" si="7"/>
        <v>0</v>
      </c>
      <c r="AY31" s="67">
        <f t="shared" si="7"/>
        <v>0</v>
      </c>
    </row>
    <row r="32" spans="1:51" hidden="1" outlineLevel="1" x14ac:dyDescent="0.35">
      <c r="A32" s="67">
        <v>18</v>
      </c>
      <c r="B32" s="67"/>
      <c r="C32" s="67"/>
      <c r="D32" s="67"/>
      <c r="E32" s="67">
        <f t="shared" ref="E32:T37" si="10">IF(E$9-$D$9&lt;=$A32-1,0,1)</f>
        <v>0</v>
      </c>
      <c r="F32" s="67">
        <f t="shared" si="10"/>
        <v>0</v>
      </c>
      <c r="G32" s="67">
        <f t="shared" si="10"/>
        <v>0</v>
      </c>
      <c r="H32" s="67">
        <f t="shared" si="10"/>
        <v>0</v>
      </c>
      <c r="I32" s="67">
        <f t="shared" si="10"/>
        <v>0</v>
      </c>
      <c r="J32" s="67">
        <f t="shared" si="10"/>
        <v>0</v>
      </c>
      <c r="K32" s="67">
        <f t="shared" si="10"/>
        <v>0</v>
      </c>
      <c r="L32" s="67">
        <f t="shared" si="10"/>
        <v>0</v>
      </c>
      <c r="M32" s="67">
        <f t="shared" si="10"/>
        <v>0</v>
      </c>
      <c r="N32" s="67">
        <f t="shared" si="10"/>
        <v>0</v>
      </c>
      <c r="O32" s="67">
        <f t="shared" si="10"/>
        <v>0</v>
      </c>
      <c r="P32" s="67">
        <f t="shared" si="10"/>
        <v>0</v>
      </c>
      <c r="Q32" s="67">
        <f t="shared" si="10"/>
        <v>0</v>
      </c>
      <c r="R32" s="67">
        <f t="shared" si="10"/>
        <v>0</v>
      </c>
      <c r="S32" s="67">
        <f t="shared" si="10"/>
        <v>0</v>
      </c>
      <c r="T32" s="67">
        <f t="shared" si="10"/>
        <v>0</v>
      </c>
      <c r="U32" s="67">
        <f t="shared" si="8"/>
        <v>0</v>
      </c>
      <c r="V32" s="67">
        <f t="shared" si="8"/>
        <v>0</v>
      </c>
      <c r="W32" s="67">
        <f t="shared" si="8"/>
        <v>0</v>
      </c>
      <c r="X32" s="67">
        <f t="shared" si="8"/>
        <v>0</v>
      </c>
      <c r="Y32" s="67">
        <f t="shared" si="8"/>
        <v>0</v>
      </c>
      <c r="Z32" s="67">
        <f t="shared" si="8"/>
        <v>0</v>
      </c>
      <c r="AA32" s="67">
        <f t="shared" si="8"/>
        <v>0</v>
      </c>
      <c r="AB32" s="67">
        <f t="shared" si="8"/>
        <v>0</v>
      </c>
      <c r="AC32" s="67">
        <f t="shared" si="8"/>
        <v>0</v>
      </c>
      <c r="AD32" s="67">
        <f t="shared" si="8"/>
        <v>0</v>
      </c>
      <c r="AE32" s="67">
        <f t="shared" si="8"/>
        <v>0</v>
      </c>
      <c r="AF32" s="67">
        <f t="shared" si="8"/>
        <v>0</v>
      </c>
      <c r="AG32" s="67">
        <f t="shared" si="8"/>
        <v>0</v>
      </c>
      <c r="AH32" s="67">
        <f t="shared" si="8"/>
        <v>0</v>
      </c>
      <c r="AI32" s="67">
        <f t="shared" si="8"/>
        <v>0</v>
      </c>
      <c r="AJ32" s="67">
        <f t="shared" si="8"/>
        <v>0</v>
      </c>
      <c r="AK32" s="67">
        <f t="shared" si="9"/>
        <v>0</v>
      </c>
      <c r="AL32" s="67">
        <f t="shared" si="7"/>
        <v>0</v>
      </c>
      <c r="AM32" s="67">
        <f t="shared" si="7"/>
        <v>0</v>
      </c>
      <c r="AN32" s="67">
        <f t="shared" si="7"/>
        <v>0</v>
      </c>
      <c r="AO32" s="67">
        <f t="shared" si="7"/>
        <v>0</v>
      </c>
      <c r="AP32" s="67">
        <f t="shared" si="7"/>
        <v>0</v>
      </c>
      <c r="AQ32" s="67">
        <f t="shared" si="7"/>
        <v>0</v>
      </c>
      <c r="AR32" s="67">
        <f t="shared" si="7"/>
        <v>0</v>
      </c>
      <c r="AS32" s="67">
        <f t="shared" si="7"/>
        <v>0</v>
      </c>
      <c r="AT32" s="67">
        <f t="shared" si="7"/>
        <v>0</v>
      </c>
      <c r="AU32" s="67">
        <f t="shared" si="7"/>
        <v>0</v>
      </c>
      <c r="AV32" s="67">
        <f t="shared" si="7"/>
        <v>0</v>
      </c>
      <c r="AW32" s="67">
        <f t="shared" si="7"/>
        <v>0</v>
      </c>
      <c r="AX32" s="67">
        <f t="shared" si="7"/>
        <v>0</v>
      </c>
      <c r="AY32" s="67">
        <f t="shared" si="7"/>
        <v>0</v>
      </c>
    </row>
    <row r="33" spans="1:51" hidden="1" outlineLevel="1" x14ac:dyDescent="0.35">
      <c r="A33" s="67">
        <v>19</v>
      </c>
      <c r="B33" s="67"/>
      <c r="C33" s="67"/>
      <c r="D33" s="67"/>
      <c r="E33" s="67">
        <f t="shared" si="10"/>
        <v>0</v>
      </c>
      <c r="F33" s="67">
        <f t="shared" si="10"/>
        <v>0</v>
      </c>
      <c r="G33" s="67">
        <f t="shared" si="10"/>
        <v>0</v>
      </c>
      <c r="H33" s="67">
        <f t="shared" si="10"/>
        <v>0</v>
      </c>
      <c r="I33" s="67">
        <f t="shared" si="10"/>
        <v>0</v>
      </c>
      <c r="J33" s="67">
        <f t="shared" si="10"/>
        <v>0</v>
      </c>
      <c r="K33" s="67">
        <f t="shared" si="10"/>
        <v>0</v>
      </c>
      <c r="L33" s="67">
        <f t="shared" si="10"/>
        <v>0</v>
      </c>
      <c r="M33" s="67">
        <f t="shared" si="10"/>
        <v>0</v>
      </c>
      <c r="N33" s="67">
        <f t="shared" si="10"/>
        <v>0</v>
      </c>
      <c r="O33" s="67">
        <f t="shared" si="10"/>
        <v>0</v>
      </c>
      <c r="P33" s="67">
        <f t="shared" si="10"/>
        <v>0</v>
      </c>
      <c r="Q33" s="67">
        <f t="shared" si="10"/>
        <v>0</v>
      </c>
      <c r="R33" s="67">
        <f t="shared" si="10"/>
        <v>0</v>
      </c>
      <c r="S33" s="67">
        <f t="shared" si="10"/>
        <v>0</v>
      </c>
      <c r="T33" s="67">
        <f t="shared" si="10"/>
        <v>0</v>
      </c>
      <c r="U33" s="67">
        <f t="shared" si="8"/>
        <v>0</v>
      </c>
      <c r="V33" s="67">
        <f t="shared" si="8"/>
        <v>0</v>
      </c>
      <c r="W33" s="67">
        <f t="shared" si="8"/>
        <v>0</v>
      </c>
      <c r="X33" s="67">
        <f t="shared" si="8"/>
        <v>0</v>
      </c>
      <c r="Y33" s="67">
        <f t="shared" si="8"/>
        <v>0</v>
      </c>
      <c r="Z33" s="67">
        <f t="shared" si="8"/>
        <v>0</v>
      </c>
      <c r="AA33" s="67">
        <f t="shared" si="8"/>
        <v>0</v>
      </c>
      <c r="AB33" s="67">
        <f t="shared" si="8"/>
        <v>0</v>
      </c>
      <c r="AC33" s="67">
        <f t="shared" si="8"/>
        <v>0</v>
      </c>
      <c r="AD33" s="67">
        <f t="shared" si="8"/>
        <v>0</v>
      </c>
      <c r="AE33" s="67">
        <f t="shared" si="8"/>
        <v>0</v>
      </c>
      <c r="AF33" s="67">
        <f t="shared" si="8"/>
        <v>0</v>
      </c>
      <c r="AG33" s="67">
        <f t="shared" si="8"/>
        <v>0</v>
      </c>
      <c r="AH33" s="67">
        <f t="shared" si="8"/>
        <v>0</v>
      </c>
      <c r="AI33" s="67">
        <f t="shared" si="8"/>
        <v>0</v>
      </c>
      <c r="AJ33" s="67">
        <f t="shared" si="8"/>
        <v>0</v>
      </c>
      <c r="AK33" s="67">
        <f t="shared" si="9"/>
        <v>0</v>
      </c>
      <c r="AL33" s="67">
        <f t="shared" si="7"/>
        <v>0</v>
      </c>
      <c r="AM33" s="67">
        <f t="shared" si="7"/>
        <v>0</v>
      </c>
      <c r="AN33" s="67">
        <f t="shared" si="7"/>
        <v>0</v>
      </c>
      <c r="AO33" s="67">
        <f t="shared" si="7"/>
        <v>0</v>
      </c>
      <c r="AP33" s="67">
        <f t="shared" si="7"/>
        <v>0</v>
      </c>
      <c r="AQ33" s="67">
        <f t="shared" si="7"/>
        <v>0</v>
      </c>
      <c r="AR33" s="67">
        <f t="shared" si="7"/>
        <v>0</v>
      </c>
      <c r="AS33" s="67">
        <f t="shared" si="7"/>
        <v>0</v>
      </c>
      <c r="AT33" s="67">
        <f t="shared" si="7"/>
        <v>0</v>
      </c>
      <c r="AU33" s="67">
        <f t="shared" si="7"/>
        <v>0</v>
      </c>
      <c r="AV33" s="67">
        <f t="shared" si="7"/>
        <v>0</v>
      </c>
      <c r="AW33" s="67">
        <f t="shared" si="7"/>
        <v>0</v>
      </c>
      <c r="AX33" s="67">
        <f t="shared" si="7"/>
        <v>0</v>
      </c>
      <c r="AY33" s="67">
        <f t="shared" si="7"/>
        <v>0</v>
      </c>
    </row>
    <row r="34" spans="1:51" hidden="1" outlineLevel="1" x14ac:dyDescent="0.35">
      <c r="A34" s="67">
        <v>20</v>
      </c>
      <c r="B34" s="67"/>
      <c r="C34" s="67"/>
      <c r="D34" s="67"/>
      <c r="E34" s="67">
        <f t="shared" si="10"/>
        <v>0</v>
      </c>
      <c r="F34" s="67">
        <f t="shared" si="10"/>
        <v>0</v>
      </c>
      <c r="G34" s="67">
        <f t="shared" si="10"/>
        <v>0</v>
      </c>
      <c r="H34" s="67">
        <f t="shared" si="10"/>
        <v>0</v>
      </c>
      <c r="I34" s="67">
        <f t="shared" si="10"/>
        <v>0</v>
      </c>
      <c r="J34" s="67">
        <f t="shared" si="10"/>
        <v>0</v>
      </c>
      <c r="K34" s="67">
        <f t="shared" si="10"/>
        <v>0</v>
      </c>
      <c r="L34" s="67">
        <f t="shared" si="10"/>
        <v>0</v>
      </c>
      <c r="M34" s="67">
        <f t="shared" si="10"/>
        <v>0</v>
      </c>
      <c r="N34" s="67">
        <f t="shared" si="10"/>
        <v>0</v>
      </c>
      <c r="O34" s="67">
        <f t="shared" si="10"/>
        <v>0</v>
      </c>
      <c r="P34" s="67">
        <f t="shared" si="10"/>
        <v>0</v>
      </c>
      <c r="Q34" s="67">
        <f t="shared" si="10"/>
        <v>0</v>
      </c>
      <c r="R34" s="67">
        <f t="shared" si="10"/>
        <v>0</v>
      </c>
      <c r="S34" s="67">
        <f t="shared" si="10"/>
        <v>0</v>
      </c>
      <c r="T34" s="67">
        <f t="shared" si="10"/>
        <v>0</v>
      </c>
      <c r="U34" s="67">
        <f t="shared" si="8"/>
        <v>0</v>
      </c>
      <c r="V34" s="67">
        <f t="shared" si="8"/>
        <v>0</v>
      </c>
      <c r="W34" s="67">
        <f t="shared" si="8"/>
        <v>0</v>
      </c>
      <c r="X34" s="67">
        <f t="shared" si="8"/>
        <v>0</v>
      </c>
      <c r="Y34" s="67">
        <f t="shared" si="8"/>
        <v>0</v>
      </c>
      <c r="Z34" s="67">
        <f t="shared" si="8"/>
        <v>0</v>
      </c>
      <c r="AA34" s="67">
        <f t="shared" si="8"/>
        <v>0</v>
      </c>
      <c r="AB34" s="67">
        <f t="shared" si="8"/>
        <v>0</v>
      </c>
      <c r="AC34" s="67">
        <f t="shared" si="8"/>
        <v>0</v>
      </c>
      <c r="AD34" s="67">
        <f t="shared" si="8"/>
        <v>0</v>
      </c>
      <c r="AE34" s="67">
        <f t="shared" si="8"/>
        <v>0</v>
      </c>
      <c r="AF34" s="67">
        <f t="shared" si="8"/>
        <v>0</v>
      </c>
      <c r="AG34" s="67">
        <f t="shared" si="8"/>
        <v>0</v>
      </c>
      <c r="AH34" s="67">
        <f t="shared" si="8"/>
        <v>0</v>
      </c>
      <c r="AI34" s="67">
        <f t="shared" si="8"/>
        <v>0</v>
      </c>
      <c r="AJ34" s="67">
        <f t="shared" si="8"/>
        <v>0</v>
      </c>
      <c r="AK34" s="67">
        <f t="shared" si="9"/>
        <v>0</v>
      </c>
      <c r="AL34" s="67">
        <f t="shared" si="7"/>
        <v>0</v>
      </c>
      <c r="AM34" s="67">
        <f t="shared" si="7"/>
        <v>0</v>
      </c>
      <c r="AN34" s="67">
        <f t="shared" si="7"/>
        <v>0</v>
      </c>
      <c r="AO34" s="67">
        <f t="shared" si="7"/>
        <v>0</v>
      </c>
      <c r="AP34" s="67">
        <f t="shared" si="7"/>
        <v>0</v>
      </c>
      <c r="AQ34" s="67">
        <f t="shared" si="7"/>
        <v>0</v>
      </c>
      <c r="AR34" s="67">
        <f t="shared" si="7"/>
        <v>0</v>
      </c>
      <c r="AS34" s="67">
        <f t="shared" si="7"/>
        <v>0</v>
      </c>
      <c r="AT34" s="67">
        <f t="shared" si="7"/>
        <v>0</v>
      </c>
      <c r="AU34" s="67">
        <f t="shared" si="7"/>
        <v>0</v>
      </c>
      <c r="AV34" s="67">
        <f t="shared" si="7"/>
        <v>0</v>
      </c>
      <c r="AW34" s="67">
        <f t="shared" si="7"/>
        <v>0</v>
      </c>
      <c r="AX34" s="67">
        <f t="shared" si="7"/>
        <v>0</v>
      </c>
      <c r="AY34" s="67">
        <f t="shared" si="7"/>
        <v>0</v>
      </c>
    </row>
    <row r="35" spans="1:51" hidden="1" outlineLevel="1" x14ac:dyDescent="0.35">
      <c r="A35" s="67">
        <v>21</v>
      </c>
      <c r="B35" s="67"/>
      <c r="C35" s="67"/>
      <c r="D35" s="67"/>
      <c r="E35" s="67">
        <f t="shared" si="10"/>
        <v>0</v>
      </c>
      <c r="F35" s="67">
        <f t="shared" si="10"/>
        <v>0</v>
      </c>
      <c r="G35" s="67">
        <f t="shared" si="10"/>
        <v>0</v>
      </c>
      <c r="H35" s="67">
        <f t="shared" si="10"/>
        <v>0</v>
      </c>
      <c r="I35" s="67">
        <f t="shared" si="10"/>
        <v>0</v>
      </c>
      <c r="J35" s="67">
        <f t="shared" si="10"/>
        <v>0</v>
      </c>
      <c r="K35" s="67">
        <f t="shared" si="10"/>
        <v>0</v>
      </c>
      <c r="L35" s="67">
        <f t="shared" si="10"/>
        <v>0</v>
      </c>
      <c r="M35" s="67">
        <f t="shared" si="10"/>
        <v>0</v>
      </c>
      <c r="N35" s="67">
        <f t="shared" si="10"/>
        <v>0</v>
      </c>
      <c r="O35" s="67">
        <f t="shared" si="10"/>
        <v>0</v>
      </c>
      <c r="P35" s="67">
        <f t="shared" si="10"/>
        <v>0</v>
      </c>
      <c r="Q35" s="67">
        <f t="shared" si="10"/>
        <v>0</v>
      </c>
      <c r="R35" s="67">
        <f t="shared" si="10"/>
        <v>0</v>
      </c>
      <c r="S35" s="67">
        <f t="shared" si="10"/>
        <v>0</v>
      </c>
      <c r="T35" s="67">
        <f t="shared" si="10"/>
        <v>0</v>
      </c>
      <c r="U35" s="67">
        <f t="shared" si="8"/>
        <v>0</v>
      </c>
      <c r="V35" s="67">
        <f t="shared" si="8"/>
        <v>0</v>
      </c>
      <c r="W35" s="67">
        <f t="shared" si="8"/>
        <v>0</v>
      </c>
      <c r="X35" s="67">
        <f t="shared" si="8"/>
        <v>0</v>
      </c>
      <c r="Y35" s="67">
        <f t="shared" si="8"/>
        <v>0</v>
      </c>
      <c r="Z35" s="67">
        <f t="shared" si="8"/>
        <v>0</v>
      </c>
      <c r="AA35" s="67">
        <f t="shared" si="8"/>
        <v>0</v>
      </c>
      <c r="AB35" s="67">
        <f t="shared" si="8"/>
        <v>0</v>
      </c>
      <c r="AC35" s="67">
        <f t="shared" si="8"/>
        <v>0</v>
      </c>
      <c r="AD35" s="67">
        <f t="shared" si="8"/>
        <v>0</v>
      </c>
      <c r="AE35" s="67">
        <f t="shared" si="8"/>
        <v>0</v>
      </c>
      <c r="AF35" s="67">
        <f t="shared" si="8"/>
        <v>0</v>
      </c>
      <c r="AG35" s="67">
        <f t="shared" si="8"/>
        <v>0</v>
      </c>
      <c r="AH35" s="67">
        <f t="shared" si="8"/>
        <v>0</v>
      </c>
      <c r="AI35" s="67">
        <f t="shared" si="8"/>
        <v>0</v>
      </c>
      <c r="AJ35" s="67">
        <f t="shared" si="8"/>
        <v>0</v>
      </c>
      <c r="AK35" s="67">
        <f t="shared" si="9"/>
        <v>0</v>
      </c>
      <c r="AL35" s="67">
        <f t="shared" si="7"/>
        <v>0</v>
      </c>
      <c r="AM35" s="67">
        <f t="shared" si="7"/>
        <v>0</v>
      </c>
      <c r="AN35" s="67">
        <f t="shared" si="7"/>
        <v>0</v>
      </c>
      <c r="AO35" s="67">
        <f t="shared" si="7"/>
        <v>0</v>
      </c>
      <c r="AP35" s="67">
        <f t="shared" si="7"/>
        <v>0</v>
      </c>
      <c r="AQ35" s="67">
        <f t="shared" si="7"/>
        <v>0</v>
      </c>
      <c r="AR35" s="67">
        <f t="shared" si="7"/>
        <v>0</v>
      </c>
      <c r="AS35" s="67">
        <f t="shared" si="7"/>
        <v>0</v>
      </c>
      <c r="AT35" s="67">
        <f t="shared" si="7"/>
        <v>0</v>
      </c>
      <c r="AU35" s="67">
        <f t="shared" si="7"/>
        <v>0</v>
      </c>
      <c r="AV35" s="67">
        <f t="shared" si="7"/>
        <v>0</v>
      </c>
      <c r="AW35" s="67">
        <f t="shared" si="7"/>
        <v>0</v>
      </c>
      <c r="AX35" s="67">
        <f t="shared" si="7"/>
        <v>0</v>
      </c>
      <c r="AY35" s="67">
        <f t="shared" si="7"/>
        <v>0</v>
      </c>
    </row>
    <row r="36" spans="1:51" hidden="1" outlineLevel="1" x14ac:dyDescent="0.35">
      <c r="A36" s="67">
        <v>22</v>
      </c>
      <c r="B36" s="67"/>
      <c r="C36" s="67"/>
      <c r="D36" s="67"/>
      <c r="E36" s="67">
        <f t="shared" si="10"/>
        <v>0</v>
      </c>
      <c r="F36" s="67">
        <f t="shared" si="10"/>
        <v>0</v>
      </c>
      <c r="G36" s="67">
        <f t="shared" si="10"/>
        <v>0</v>
      </c>
      <c r="H36" s="67">
        <f t="shared" si="10"/>
        <v>0</v>
      </c>
      <c r="I36" s="67">
        <f t="shared" si="10"/>
        <v>0</v>
      </c>
      <c r="J36" s="67">
        <f t="shared" si="10"/>
        <v>0</v>
      </c>
      <c r="K36" s="67">
        <f t="shared" si="10"/>
        <v>0</v>
      </c>
      <c r="L36" s="67">
        <f t="shared" si="10"/>
        <v>0</v>
      </c>
      <c r="M36" s="67">
        <f t="shared" si="10"/>
        <v>0</v>
      </c>
      <c r="N36" s="67">
        <f t="shared" si="10"/>
        <v>0</v>
      </c>
      <c r="O36" s="67">
        <f t="shared" si="10"/>
        <v>0</v>
      </c>
      <c r="P36" s="67">
        <f t="shared" si="10"/>
        <v>0</v>
      </c>
      <c r="Q36" s="67">
        <f t="shared" si="10"/>
        <v>0</v>
      </c>
      <c r="R36" s="67">
        <f t="shared" si="10"/>
        <v>0</v>
      </c>
      <c r="S36" s="67">
        <f t="shared" si="10"/>
        <v>0</v>
      </c>
      <c r="T36" s="67">
        <f t="shared" si="10"/>
        <v>0</v>
      </c>
      <c r="U36" s="67">
        <f t="shared" si="8"/>
        <v>0</v>
      </c>
      <c r="V36" s="67">
        <f t="shared" si="8"/>
        <v>0</v>
      </c>
      <c r="W36" s="67">
        <f t="shared" si="8"/>
        <v>0</v>
      </c>
      <c r="X36" s="67">
        <f t="shared" si="8"/>
        <v>0</v>
      </c>
      <c r="Y36" s="67">
        <f t="shared" si="8"/>
        <v>0</v>
      </c>
      <c r="Z36" s="67">
        <f t="shared" si="8"/>
        <v>0</v>
      </c>
      <c r="AA36" s="67">
        <f t="shared" si="8"/>
        <v>0</v>
      </c>
      <c r="AB36" s="67">
        <f t="shared" si="8"/>
        <v>0</v>
      </c>
      <c r="AC36" s="67">
        <f t="shared" si="8"/>
        <v>0</v>
      </c>
      <c r="AD36" s="67">
        <f t="shared" si="8"/>
        <v>0</v>
      </c>
      <c r="AE36" s="67">
        <f t="shared" si="8"/>
        <v>0</v>
      </c>
      <c r="AF36" s="67">
        <f t="shared" si="8"/>
        <v>0</v>
      </c>
      <c r="AG36" s="67">
        <f t="shared" si="8"/>
        <v>0</v>
      </c>
      <c r="AH36" s="67">
        <f t="shared" si="8"/>
        <v>0</v>
      </c>
      <c r="AI36" s="67">
        <f t="shared" si="8"/>
        <v>0</v>
      </c>
      <c r="AJ36" s="67">
        <f t="shared" si="8"/>
        <v>0</v>
      </c>
      <c r="AK36" s="67">
        <f t="shared" si="9"/>
        <v>0</v>
      </c>
      <c r="AL36" s="67">
        <f t="shared" si="7"/>
        <v>0</v>
      </c>
      <c r="AM36" s="67">
        <f t="shared" si="7"/>
        <v>0</v>
      </c>
      <c r="AN36" s="67">
        <f t="shared" si="7"/>
        <v>0</v>
      </c>
      <c r="AO36" s="67">
        <f t="shared" si="7"/>
        <v>0</v>
      </c>
      <c r="AP36" s="67">
        <f t="shared" si="7"/>
        <v>0</v>
      </c>
      <c r="AQ36" s="67">
        <f t="shared" si="7"/>
        <v>0</v>
      </c>
      <c r="AR36" s="67">
        <f t="shared" si="7"/>
        <v>0</v>
      </c>
      <c r="AS36" s="67">
        <f t="shared" si="7"/>
        <v>0</v>
      </c>
      <c r="AT36" s="67">
        <f t="shared" si="7"/>
        <v>0</v>
      </c>
      <c r="AU36" s="67">
        <f t="shared" si="7"/>
        <v>0</v>
      </c>
      <c r="AV36" s="67">
        <f t="shared" si="7"/>
        <v>0</v>
      </c>
      <c r="AW36" s="67">
        <f t="shared" si="7"/>
        <v>0</v>
      </c>
      <c r="AX36" s="67">
        <f t="shared" si="7"/>
        <v>0</v>
      </c>
      <c r="AY36" s="67">
        <f t="shared" si="7"/>
        <v>0</v>
      </c>
    </row>
    <row r="37" spans="1:51" hidden="1" outlineLevel="1" x14ac:dyDescent="0.35">
      <c r="A37" s="67">
        <v>23</v>
      </c>
      <c r="B37" s="67"/>
      <c r="C37" s="67"/>
      <c r="D37" s="67"/>
      <c r="E37" s="67">
        <f t="shared" si="10"/>
        <v>0</v>
      </c>
      <c r="F37" s="67">
        <f t="shared" si="10"/>
        <v>0</v>
      </c>
      <c r="G37" s="67">
        <f t="shared" si="10"/>
        <v>0</v>
      </c>
      <c r="H37" s="67">
        <f t="shared" si="10"/>
        <v>0</v>
      </c>
      <c r="I37" s="67">
        <f t="shared" si="10"/>
        <v>0</v>
      </c>
      <c r="J37" s="67">
        <f t="shared" si="10"/>
        <v>0</v>
      </c>
      <c r="K37" s="67">
        <f t="shared" si="10"/>
        <v>0</v>
      </c>
      <c r="L37" s="67">
        <f t="shared" si="10"/>
        <v>0</v>
      </c>
      <c r="M37" s="67">
        <f t="shared" si="10"/>
        <v>0</v>
      </c>
      <c r="N37" s="67">
        <f t="shared" si="10"/>
        <v>0</v>
      </c>
      <c r="O37" s="67">
        <f t="shared" si="10"/>
        <v>0</v>
      </c>
      <c r="P37" s="67">
        <f t="shared" si="10"/>
        <v>0</v>
      </c>
      <c r="Q37" s="67">
        <f t="shared" si="10"/>
        <v>0</v>
      </c>
      <c r="R37" s="67">
        <f t="shared" si="10"/>
        <v>0</v>
      </c>
      <c r="S37" s="67">
        <f t="shared" si="10"/>
        <v>0</v>
      </c>
      <c r="T37" s="67">
        <f t="shared" si="10"/>
        <v>0</v>
      </c>
      <c r="U37" s="67">
        <f t="shared" si="8"/>
        <v>0</v>
      </c>
      <c r="V37" s="67">
        <f t="shared" si="8"/>
        <v>0</v>
      </c>
      <c r="W37" s="67">
        <f t="shared" si="8"/>
        <v>0</v>
      </c>
      <c r="X37" s="67">
        <f t="shared" si="8"/>
        <v>0</v>
      </c>
      <c r="Y37" s="67">
        <f t="shared" si="8"/>
        <v>0</v>
      </c>
      <c r="Z37" s="67">
        <f t="shared" si="8"/>
        <v>0</v>
      </c>
      <c r="AA37" s="67">
        <f t="shared" si="8"/>
        <v>0</v>
      </c>
      <c r="AB37" s="67">
        <f t="shared" si="8"/>
        <v>0</v>
      </c>
      <c r="AC37" s="67">
        <f t="shared" si="8"/>
        <v>0</v>
      </c>
      <c r="AD37" s="67">
        <f t="shared" si="8"/>
        <v>0</v>
      </c>
      <c r="AE37" s="67">
        <f t="shared" si="8"/>
        <v>0</v>
      </c>
      <c r="AF37" s="67">
        <f t="shared" si="8"/>
        <v>0</v>
      </c>
      <c r="AG37" s="67">
        <f t="shared" si="8"/>
        <v>0</v>
      </c>
      <c r="AH37" s="67">
        <f t="shared" si="8"/>
        <v>0</v>
      </c>
      <c r="AI37" s="67">
        <f t="shared" si="8"/>
        <v>0</v>
      </c>
      <c r="AJ37" s="67">
        <f t="shared" si="8"/>
        <v>0</v>
      </c>
      <c r="AK37" s="67">
        <f t="shared" si="9"/>
        <v>0</v>
      </c>
      <c r="AL37" s="67">
        <f t="shared" si="7"/>
        <v>0</v>
      </c>
      <c r="AM37" s="67">
        <f t="shared" si="7"/>
        <v>0</v>
      </c>
      <c r="AN37" s="67">
        <f t="shared" si="7"/>
        <v>0</v>
      </c>
      <c r="AO37" s="67">
        <f t="shared" si="7"/>
        <v>0</v>
      </c>
      <c r="AP37" s="67">
        <f t="shared" si="7"/>
        <v>0</v>
      </c>
      <c r="AQ37" s="67">
        <f t="shared" si="7"/>
        <v>0</v>
      </c>
      <c r="AR37" s="67">
        <f t="shared" si="7"/>
        <v>0</v>
      </c>
      <c r="AS37" s="67">
        <f t="shared" si="7"/>
        <v>0</v>
      </c>
      <c r="AT37" s="67">
        <f t="shared" si="7"/>
        <v>0</v>
      </c>
      <c r="AU37" s="67">
        <f t="shared" si="7"/>
        <v>0</v>
      </c>
      <c r="AV37" s="67">
        <f t="shared" si="7"/>
        <v>0</v>
      </c>
      <c r="AW37" s="67">
        <f t="shared" si="7"/>
        <v>0</v>
      </c>
      <c r="AX37" s="67">
        <f t="shared" si="7"/>
        <v>0</v>
      </c>
      <c r="AY37" s="67">
        <f t="shared" si="7"/>
        <v>0</v>
      </c>
    </row>
    <row r="38" spans="1:51" hidden="1" outlineLevel="1" x14ac:dyDescent="0.35">
      <c r="B38" s="67"/>
      <c r="C38" s="67"/>
      <c r="D38" s="67"/>
      <c r="E38" s="67"/>
      <c r="F38" s="67"/>
      <c r="G38" s="67"/>
      <c r="H38" s="67"/>
      <c r="I38" s="67"/>
      <c r="J38" s="67"/>
      <c r="K38" s="67"/>
      <c r="L38" s="67"/>
      <c r="M38" s="67"/>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row>
    <row r="39" spans="1:51" collapsed="1" x14ac:dyDescent="0.35">
      <c r="B39" s="67"/>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row>
    <row r="40" spans="1:51" ht="15" thickBot="1" x14ac:dyDescent="0.4">
      <c r="B40" s="458" t="s">
        <v>378</v>
      </c>
      <c r="C40" s="458"/>
      <c r="D40" s="458"/>
      <c r="E40" s="458"/>
      <c r="F40" s="458"/>
      <c r="G40" s="458"/>
      <c r="H40" s="458"/>
      <c r="I40" s="458"/>
      <c r="J40" s="458"/>
      <c r="K40" s="458"/>
      <c r="L40" s="458"/>
      <c r="M40" s="458"/>
      <c r="N40" s="458"/>
      <c r="O40" s="458"/>
      <c r="P40" s="458"/>
      <c r="Q40" s="458"/>
      <c r="R40" s="458"/>
      <c r="S40" s="458"/>
      <c r="T40" s="458"/>
      <c r="U40" s="458"/>
      <c r="V40" s="458"/>
      <c r="W40" s="458"/>
      <c r="X40" s="458"/>
      <c r="Y40" s="458"/>
      <c r="Z40" s="458"/>
      <c r="AA40" s="458"/>
      <c r="AB40" s="458"/>
      <c r="AC40" s="458"/>
      <c r="AD40" s="458"/>
      <c r="AE40" s="458"/>
      <c r="AF40" s="458"/>
      <c r="AG40" s="458"/>
      <c r="AH40" s="458"/>
      <c r="AI40" s="458"/>
      <c r="AJ40" s="458"/>
      <c r="AK40" s="458"/>
      <c r="AL40" s="458"/>
      <c r="AM40" s="458"/>
      <c r="AN40" s="458"/>
      <c r="AO40" s="458"/>
      <c r="AP40" s="458"/>
      <c r="AQ40" s="458"/>
      <c r="AR40" s="458"/>
      <c r="AS40" s="458"/>
      <c r="AT40" s="458"/>
      <c r="AU40" s="458"/>
      <c r="AV40" s="458"/>
      <c r="AW40" s="458"/>
      <c r="AX40" s="458"/>
      <c r="AY40" s="458"/>
    </row>
    <row r="41" spans="1:51" hidden="1" outlineLevel="1" x14ac:dyDescent="0.35">
      <c r="A41" s="278">
        <v>1</v>
      </c>
      <c r="B41" s="67" t="s">
        <v>379</v>
      </c>
      <c r="C41" s="279"/>
      <c r="D41" s="279"/>
      <c r="E41" s="279">
        <f>IF(E15=0,0,IF(SUM($D15:E15)&gt;6,1,HLOOKUP(SUM($D15:E15),$D$76:$I$77,2,FALSE)))</f>
        <v>0</v>
      </c>
      <c r="F41" s="279">
        <f>IF(F15=0,0,IF(SUM($D15:F15)&gt;6,1,HLOOKUP(SUM($D15:F15),$D$76:$I$77,2,FALSE)))</f>
        <v>0</v>
      </c>
      <c r="G41" s="279">
        <f>IF(G15=0,0,IF(SUM($D15:G15)&gt;6,1,HLOOKUP(SUM($D15:G15),$D$76:$I$77,2,FALSE)))</f>
        <v>0</v>
      </c>
      <c r="H41" s="279">
        <f>IF(H15=0,0,IF(SUM($D15:H15)&gt;6,1,HLOOKUP(SUM($D15:H15),$D$76:$I$77,2,FALSE)))</f>
        <v>0</v>
      </c>
      <c r="I41" s="279">
        <f>IF(I15=0,0,IF(SUM($D15:I15)&gt;6,1,HLOOKUP(SUM($D15:I15),$D$76:$I$77,2,FALSE)))</f>
        <v>0</v>
      </c>
      <c r="J41" s="279">
        <f>IF(J15=0,0,IF(SUM($D15:J15)&gt;6,1,HLOOKUP(SUM($D15:J15),$D$76:$I$77,2,FALSE)))</f>
        <v>0.25</v>
      </c>
      <c r="K41" s="279">
        <f>IF(K15=0,0,IF(SUM($D15:K15)&gt;6,1,HLOOKUP(SUM($D15:K15),$D$76:$I$77,2,FALSE)))</f>
        <v>0.5</v>
      </c>
      <c r="L41" s="279">
        <f>IF(L15=0,0,IF(SUM($D15:L15)&gt;6,1,HLOOKUP(SUM($D15:L15),$D$76:$I$77,2,FALSE)))</f>
        <v>0.65</v>
      </c>
      <c r="M41" s="279">
        <f>IF(M15=0,0,IF(SUM($D15:M15)&gt;6,1,HLOOKUP(SUM($D15:M15),$D$76:$I$77,2,FALSE)))</f>
        <v>0.8</v>
      </c>
      <c r="N41" s="279">
        <f>IF(N15=0,0,IF(SUM($D15:N15)&gt;6,1,HLOOKUP(SUM($D15:N15),$D$76:$I$77,2,FALSE)))</f>
        <v>1</v>
      </c>
      <c r="O41" s="279">
        <f>IF(O15=0,0,IF(SUM($D15:O15)&gt;6,1,HLOOKUP(SUM($D15:O15),$D$76:$I$77,2,FALSE)))</f>
        <v>1</v>
      </c>
      <c r="P41" s="279">
        <f>IF(P15=0,0,IF(SUM($D15:P15)&gt;6,1,HLOOKUP(SUM($D15:P15),$D$76:$I$77,2,FALSE)))</f>
        <v>1</v>
      </c>
      <c r="Q41" s="279">
        <f>IF(Q15=0,0,IF(SUM($D15:Q15)&gt;6,1,HLOOKUP(SUM($D15:Q15),$D$76:$I$77,2,FALSE)))</f>
        <v>1</v>
      </c>
      <c r="R41" s="279">
        <f>IF(R15=0,0,IF(SUM($D15:R15)&gt;6,1,HLOOKUP(SUM($D15:R15),$D$76:$I$77,2,FALSE)))</f>
        <v>1</v>
      </c>
      <c r="S41" s="279">
        <f>IF(S15=0,0,IF(SUM($D15:S15)&gt;6,1,HLOOKUP(SUM($D15:S15),$D$76:$I$77,2,FALSE)))</f>
        <v>1</v>
      </c>
      <c r="T41" s="279">
        <f>IF(T15=0,0,IF(SUM($D15:T15)&gt;6,1,HLOOKUP(SUM($D15:T15),$D$76:$I$77,2,FALSE)))</f>
        <v>1</v>
      </c>
      <c r="U41" s="279">
        <f>IF(U15=0,0,IF(SUM($D15:U15)&gt;6,1,HLOOKUP(SUM($D15:U15),$D$76:$I$77,2,FALSE)))</f>
        <v>1</v>
      </c>
      <c r="V41" s="279">
        <f>IF(V15=0,0,IF(SUM($D15:V15)&gt;6,1,HLOOKUP(SUM($D15:V15),$D$76:$I$77,2,FALSE)))</f>
        <v>1</v>
      </c>
      <c r="W41" s="279">
        <f>IF(W15=0,0,IF(SUM($D15:W15)&gt;6,1,HLOOKUP(SUM($D15:W15),$D$76:$I$77,2,FALSE)))</f>
        <v>1</v>
      </c>
      <c r="X41" s="279">
        <f>IF(X15=0,0,IF(SUM($D15:X15)&gt;6,1,HLOOKUP(SUM($D15:X15),$D$76:$I$77,2,FALSE)))</f>
        <v>1</v>
      </c>
      <c r="Y41" s="279">
        <f>IF(Y15=0,0,IF(SUM($D15:Y15)&gt;6,1,HLOOKUP(SUM($D15:Y15),$D$76:$I$77,2,FALSE)))</f>
        <v>1</v>
      </c>
      <c r="Z41" s="279">
        <f>IF(Z15=0,0,IF(SUM($D15:Z15)&gt;6,1,HLOOKUP(SUM($D15:Z15),$D$76:$I$77,2,FALSE)))</f>
        <v>1</v>
      </c>
      <c r="AA41" s="279">
        <f>IF(AA15=0,0,IF(SUM($D15:AA15)&gt;6,1,HLOOKUP(SUM($D15:AA15),$D$76:$I$77,2,FALSE)))</f>
        <v>1</v>
      </c>
      <c r="AB41" s="279">
        <f>IF(AB15=0,0,IF(SUM($D15:AB15)&gt;6,1,HLOOKUP(SUM($D15:AB15),$D$76:$I$77,2,FALSE)))</f>
        <v>1</v>
      </c>
      <c r="AC41" s="279">
        <f>IF(AC15=0,0,IF(SUM($D15:AC15)&gt;6,1,HLOOKUP(SUM($D15:AC15),$D$76:$I$77,2,FALSE)))</f>
        <v>1</v>
      </c>
      <c r="AD41" s="279">
        <f>IF(AD15=0,0,IF(SUM($D15:AD15)&gt;6,1,HLOOKUP(SUM($D15:AD15),$D$76:$I$77,2,FALSE)))</f>
        <v>1</v>
      </c>
      <c r="AE41" s="279">
        <f>IF(AE15=0,0,IF(SUM($D15:AE15)&gt;6,1,HLOOKUP(SUM($D15:AE15),$D$76:$I$77,2,FALSE)))</f>
        <v>1</v>
      </c>
      <c r="AF41" s="279">
        <f>IF(AF15=0,0,IF(SUM($D15:AF15)&gt;6,1,HLOOKUP(SUM($D15:AF15),$D$76:$I$77,2,FALSE)))</f>
        <v>1</v>
      </c>
      <c r="AG41" s="279">
        <f>IF(AG15=0,0,IF(SUM($D15:AG15)&gt;6,1,HLOOKUP(SUM($D15:AG15),$D$76:$I$77,2,FALSE)))</f>
        <v>1</v>
      </c>
      <c r="AH41" s="279">
        <f>IF(AH15=0,0,IF(SUM($D15:AH15)&gt;6,1,HLOOKUP(SUM($D15:AH15),$D$76:$I$77,2,FALSE)))</f>
        <v>1</v>
      </c>
      <c r="AI41" s="279">
        <f>IF(AI15=0,0,IF(SUM($D15:AI15)&gt;6,1,HLOOKUP(SUM($D15:AI15),$D$76:$I$77,2,FALSE)))</f>
        <v>1</v>
      </c>
      <c r="AJ41" s="279">
        <f>IF(AJ15=0,0,IF(SUM($D15:AJ15)&gt;6,1,HLOOKUP(SUM($D15:AJ15),$D$76:$I$77,2,FALSE)))</f>
        <v>1</v>
      </c>
      <c r="AK41" s="279">
        <f>IF(AK15=0,0,IF(SUM($D15:AK15)&gt;6,1,HLOOKUP(SUM($D15:AK15),$D$76:$I$77,2,FALSE)))</f>
        <v>1</v>
      </c>
      <c r="AL41" s="279">
        <f>IF(AL15=0,0,IF(SUM($D15:AL15)&gt;6,1,HLOOKUP(SUM($D15:AL15),$D$76:$I$77,2,FALSE)))</f>
        <v>1</v>
      </c>
      <c r="AM41" s="279">
        <f>IF(AM15=0,0,IF(SUM($D15:AM15)&gt;6,1,HLOOKUP(SUM($D15:AM15),$D$76:$I$77,2,FALSE)))</f>
        <v>1</v>
      </c>
      <c r="AN41" s="279">
        <f>IF(AN15=0,0,IF(SUM($D15:AN15)&gt;6,1,HLOOKUP(SUM($D15:AN15),$D$76:$I$77,2,FALSE)))</f>
        <v>1</v>
      </c>
      <c r="AO41" s="279">
        <f>IF(AO15=0,0,IF(SUM($D15:AO15)&gt;6,1,HLOOKUP(SUM($D15:AO15),$D$76:$I$77,2,FALSE)))</f>
        <v>1</v>
      </c>
      <c r="AP41" s="279">
        <f>IF(AP15=0,0,IF(SUM($D15:AP15)&gt;6,1,HLOOKUP(SUM($D15:AP15),$D$76:$I$77,2,FALSE)))</f>
        <v>1</v>
      </c>
      <c r="AQ41" s="279">
        <f>IF(AQ15=0,0,IF(SUM($D15:AQ15)&gt;6,1,HLOOKUP(SUM($D15:AQ15),$D$76:$I$77,2,FALSE)))</f>
        <v>1</v>
      </c>
      <c r="AR41" s="279">
        <f>IF(AR15=0,0,IF(SUM($D15:AR15)&gt;6,1,HLOOKUP(SUM($D15:AR15),$D$76:$I$77,2,FALSE)))</f>
        <v>1</v>
      </c>
      <c r="AS41" s="279">
        <f>IF(AS15=0,0,IF(SUM($D15:AS15)&gt;6,1,HLOOKUP(SUM($D15:AS15),$D$76:$I$77,2,FALSE)))</f>
        <v>1</v>
      </c>
      <c r="AT41" s="279">
        <f>IF(AT15=0,0,IF(SUM($D15:AT15)&gt;6,1,HLOOKUP(SUM($D15:AT15),$D$76:$I$77,2,FALSE)))</f>
        <v>1</v>
      </c>
      <c r="AU41" s="279">
        <f>IF(AU15=0,0,IF(SUM($D15:AU15)&gt;6,1,HLOOKUP(SUM($D15:AU15),$D$76:$I$77,2,FALSE)))</f>
        <v>1</v>
      </c>
      <c r="AV41" s="279">
        <f>IF(AV15=0,0,IF(SUM($D15:AV15)&gt;6,1,HLOOKUP(SUM($D15:AV15),$D$76:$I$77,2,FALSE)))</f>
        <v>1</v>
      </c>
      <c r="AW41" s="279">
        <f>IF(AW15=0,0,IF(SUM($D15:AW15)&gt;6,1,HLOOKUP(SUM($D15:AW15),$D$76:$I$77,2,FALSE)))</f>
        <v>1</v>
      </c>
      <c r="AX41" s="279">
        <f>IF(AX15=0,0,IF(SUM($D15:AX15)&gt;6,1,HLOOKUP(SUM($D15:AX15),$D$76:$I$77,2,FALSE)))</f>
        <v>1</v>
      </c>
      <c r="AY41" s="279">
        <f>IF(AY15=0,0,IF(SUM($D15:AY15)&gt;6,1,HLOOKUP(SUM($D15:AY15),$D$76:$I$77,2,FALSE)))</f>
        <v>1</v>
      </c>
    </row>
    <row r="42" spans="1:51" hidden="1" outlineLevel="1" x14ac:dyDescent="0.35">
      <c r="A42" s="278">
        <v>2</v>
      </c>
      <c r="B42" s="67" t="s">
        <v>380</v>
      </c>
      <c r="C42" s="279"/>
      <c r="D42" s="279"/>
      <c r="E42" s="279">
        <f>IF(E16=0,0,IF(SUM($D16:E16)&gt;6,1,HLOOKUP(SUM($D16:E16),$D$76:$I$77,2,FALSE)))</f>
        <v>0</v>
      </c>
      <c r="F42" s="279">
        <f>IF(F16=0,0,IF(SUM($D16:F16)&gt;6,1,HLOOKUP(SUM($D16:F16),$D$76:$I$77,2,FALSE)))</f>
        <v>0</v>
      </c>
      <c r="G42" s="279">
        <f>IF(G16=0,0,IF(SUM($D16:G16)&gt;6,1,HLOOKUP(SUM($D16:G16),$D$76:$I$77,2,FALSE)))</f>
        <v>0</v>
      </c>
      <c r="H42" s="279">
        <f>IF(H16=0,0,IF(SUM($D16:H16)&gt;6,1,HLOOKUP(SUM($D16:H16),$D$76:$I$77,2,FALSE)))</f>
        <v>0</v>
      </c>
      <c r="I42" s="279">
        <f>IF(I16=0,0,IF(SUM($D16:I16)&gt;6,1,HLOOKUP(SUM($D16:I16),$D$76:$I$77,2,FALSE)))</f>
        <v>0</v>
      </c>
      <c r="J42" s="279">
        <f>IF(J16=0,0,IF(SUM($D16:J16)&gt;6,1,HLOOKUP(SUM($D16:J16),$D$76:$I$77,2,FALSE)))</f>
        <v>0</v>
      </c>
      <c r="K42" s="279">
        <f>IF(K16=0,0,IF(SUM($D16:K16)&gt;6,1,HLOOKUP(SUM($D16:K16),$D$76:$I$77,2,FALSE)))</f>
        <v>0</v>
      </c>
      <c r="L42" s="279">
        <f>IF(L16=0,0,IF(SUM($D16:L16)&gt;6,1,HLOOKUP(SUM($D16:L16),$D$76:$I$77,2,FALSE)))</f>
        <v>0</v>
      </c>
      <c r="M42" s="279">
        <f>IF(M16=0,0,IF(SUM($D16:M16)&gt;6,1,HLOOKUP(SUM($D16:M16),$D$76:$I$77,2,FALSE)))</f>
        <v>0</v>
      </c>
      <c r="N42" s="279">
        <f>IF(N16=0,0,IF(SUM($D16:N16)&gt;6,1,HLOOKUP(SUM($D16:N16),$D$76:$I$77,2,FALSE)))</f>
        <v>0</v>
      </c>
      <c r="O42" s="279">
        <f>IF(O16=0,0,IF(SUM($D16:O16)&gt;6,1,HLOOKUP(SUM($D16:O16),$D$76:$I$77,2,FALSE)))</f>
        <v>0</v>
      </c>
      <c r="P42" s="279">
        <f>IF(P16=0,0,IF(SUM($D16:P16)&gt;6,1,HLOOKUP(SUM($D16:P16),$D$76:$I$77,2,FALSE)))</f>
        <v>0</v>
      </c>
      <c r="Q42" s="279">
        <f>IF(Q16=0,0,IF(SUM($D16:Q16)&gt;6,1,HLOOKUP(SUM($D16:Q16),$D$76:$I$77,2,FALSE)))</f>
        <v>0</v>
      </c>
      <c r="R42" s="279">
        <f>IF(R16=0,0,IF(SUM($D16:R16)&gt;6,1,HLOOKUP(SUM($D16:R16),$D$76:$I$77,2,FALSE)))</f>
        <v>0</v>
      </c>
      <c r="S42" s="279">
        <f>IF(S16=0,0,IF(SUM($D16:S16)&gt;6,1,HLOOKUP(SUM($D16:S16),$D$76:$I$77,2,FALSE)))</f>
        <v>0.25</v>
      </c>
      <c r="T42" s="279">
        <f>IF(T16=0,0,IF(SUM($D16:T16)&gt;6,1,HLOOKUP(SUM($D16:T16),$D$76:$I$77,2,FALSE)))</f>
        <v>0.5</v>
      </c>
      <c r="U42" s="279">
        <f>IF(U16=0,0,IF(SUM($D16:U16)&gt;6,1,HLOOKUP(SUM($D16:U16),$D$76:$I$77,2,FALSE)))</f>
        <v>0.65</v>
      </c>
      <c r="V42" s="279">
        <f>IF(V16=0,0,IF(SUM($D16:V16)&gt;6,1,HLOOKUP(SUM($D16:V16),$D$76:$I$77,2,FALSE)))</f>
        <v>0.8</v>
      </c>
      <c r="W42" s="279">
        <f>IF(W16=0,0,IF(SUM($D16:W16)&gt;6,1,HLOOKUP(SUM($D16:W16),$D$76:$I$77,2,FALSE)))</f>
        <v>1</v>
      </c>
      <c r="X42" s="279">
        <f>IF(X16=0,0,IF(SUM($D16:X16)&gt;6,1,HLOOKUP(SUM($D16:X16),$D$76:$I$77,2,FALSE)))</f>
        <v>1</v>
      </c>
      <c r="Y42" s="279">
        <f>IF(Y16=0,0,IF(SUM($D16:Y16)&gt;6,1,HLOOKUP(SUM($D16:Y16),$D$76:$I$77,2,FALSE)))</f>
        <v>1</v>
      </c>
      <c r="Z42" s="279">
        <f>IF(Z16=0,0,IF(SUM($D16:Z16)&gt;6,1,HLOOKUP(SUM($D16:Z16),$D$76:$I$77,2,FALSE)))</f>
        <v>1</v>
      </c>
      <c r="AA42" s="279">
        <f>IF(AA16=0,0,IF(SUM($D16:AA16)&gt;6,1,HLOOKUP(SUM($D16:AA16),$D$76:$I$77,2,FALSE)))</f>
        <v>1</v>
      </c>
      <c r="AB42" s="279">
        <f>IF(AB16=0,0,IF(SUM($D16:AB16)&gt;6,1,HLOOKUP(SUM($D16:AB16),$D$76:$I$77,2,FALSE)))</f>
        <v>1</v>
      </c>
      <c r="AC42" s="279">
        <f>IF(AC16=0,0,IF(SUM($D16:AC16)&gt;6,1,HLOOKUP(SUM($D16:AC16),$D$76:$I$77,2,FALSE)))</f>
        <v>1</v>
      </c>
      <c r="AD42" s="279">
        <f>IF(AD16=0,0,IF(SUM($D16:AD16)&gt;6,1,HLOOKUP(SUM($D16:AD16),$D$76:$I$77,2,FALSE)))</f>
        <v>1</v>
      </c>
      <c r="AE42" s="279">
        <f>IF(AE16=0,0,IF(SUM($D16:AE16)&gt;6,1,HLOOKUP(SUM($D16:AE16),$D$76:$I$77,2,FALSE)))</f>
        <v>1</v>
      </c>
      <c r="AF42" s="279">
        <f>IF(AF16=0,0,IF(SUM($D16:AF16)&gt;6,1,HLOOKUP(SUM($D16:AF16),$D$76:$I$77,2,FALSE)))</f>
        <v>1</v>
      </c>
      <c r="AG42" s="279">
        <f>IF(AG16=0,0,IF(SUM($D16:AG16)&gt;6,1,HLOOKUP(SUM($D16:AG16),$D$76:$I$77,2,FALSE)))</f>
        <v>1</v>
      </c>
      <c r="AH42" s="279">
        <f>IF(AH16=0,0,IF(SUM($D16:AH16)&gt;6,1,HLOOKUP(SUM($D16:AH16),$D$76:$I$77,2,FALSE)))</f>
        <v>1</v>
      </c>
      <c r="AI42" s="279">
        <f>IF(AI16=0,0,IF(SUM($D16:AI16)&gt;6,1,HLOOKUP(SUM($D16:AI16),$D$76:$I$77,2,FALSE)))</f>
        <v>1</v>
      </c>
      <c r="AJ42" s="279">
        <f>IF(AJ16=0,0,IF(SUM($D16:AJ16)&gt;6,1,HLOOKUP(SUM($D16:AJ16),$D$76:$I$77,2,FALSE)))</f>
        <v>1</v>
      </c>
      <c r="AK42" s="279">
        <f>IF(AK16=0,0,IF(SUM($D16:AK16)&gt;6,1,HLOOKUP(SUM($D16:AK16),$D$76:$I$77,2,FALSE)))</f>
        <v>1</v>
      </c>
      <c r="AL42" s="279">
        <f>IF(AL16=0,0,IF(SUM($D16:AL16)&gt;6,1,HLOOKUP(SUM($D16:AL16),$D$76:$I$77,2,FALSE)))</f>
        <v>1</v>
      </c>
      <c r="AM42" s="279">
        <f>IF(AM16=0,0,IF(SUM($D16:AM16)&gt;6,1,HLOOKUP(SUM($D16:AM16),$D$76:$I$77,2,FALSE)))</f>
        <v>1</v>
      </c>
      <c r="AN42" s="279">
        <f>IF(AN16=0,0,IF(SUM($D16:AN16)&gt;6,1,HLOOKUP(SUM($D16:AN16),$D$76:$I$77,2,FALSE)))</f>
        <v>1</v>
      </c>
      <c r="AO42" s="279">
        <f>IF(AO16=0,0,IF(SUM($D16:AO16)&gt;6,1,HLOOKUP(SUM($D16:AO16),$D$76:$I$77,2,FALSE)))</f>
        <v>1</v>
      </c>
      <c r="AP42" s="279">
        <f>IF(AP16=0,0,IF(SUM($D16:AP16)&gt;6,1,HLOOKUP(SUM($D16:AP16),$D$76:$I$77,2,FALSE)))</f>
        <v>1</v>
      </c>
      <c r="AQ42" s="279">
        <f>IF(AQ16=0,0,IF(SUM($D16:AQ16)&gt;6,1,HLOOKUP(SUM($D16:AQ16),$D$76:$I$77,2,FALSE)))</f>
        <v>1</v>
      </c>
      <c r="AR42" s="279">
        <f>IF(AR16=0,0,IF(SUM($D16:AR16)&gt;6,1,HLOOKUP(SUM($D16:AR16),$D$76:$I$77,2,FALSE)))</f>
        <v>1</v>
      </c>
      <c r="AS42" s="279">
        <f>IF(AS16=0,0,IF(SUM($D16:AS16)&gt;6,1,HLOOKUP(SUM($D16:AS16),$D$76:$I$77,2,FALSE)))</f>
        <v>1</v>
      </c>
      <c r="AT42" s="279">
        <f>IF(AT16=0,0,IF(SUM($D16:AT16)&gt;6,1,HLOOKUP(SUM($D16:AT16),$D$76:$I$77,2,FALSE)))</f>
        <v>1</v>
      </c>
      <c r="AU42" s="279">
        <f>IF(AU16=0,0,IF(SUM($D16:AU16)&gt;6,1,HLOOKUP(SUM($D16:AU16),$D$76:$I$77,2,FALSE)))</f>
        <v>1</v>
      </c>
      <c r="AV42" s="279">
        <f>IF(AV16=0,0,IF(SUM($D16:AV16)&gt;6,1,HLOOKUP(SUM($D16:AV16),$D$76:$I$77,2,FALSE)))</f>
        <v>1</v>
      </c>
      <c r="AW42" s="279">
        <f>IF(AW16=0,0,IF(SUM($D16:AW16)&gt;6,1,HLOOKUP(SUM($D16:AW16),$D$76:$I$77,2,FALSE)))</f>
        <v>1</v>
      </c>
      <c r="AX42" s="279">
        <f>IF(AX16=0,0,IF(SUM($D16:AX16)&gt;6,1,HLOOKUP(SUM($D16:AX16),$D$76:$I$77,2,FALSE)))</f>
        <v>1</v>
      </c>
      <c r="AY42" s="279">
        <f>IF(AY16=0,0,IF(SUM($D16:AY16)&gt;6,1,HLOOKUP(SUM($D16:AY16),$D$76:$I$77,2,FALSE)))</f>
        <v>1</v>
      </c>
    </row>
    <row r="43" spans="1:51" hidden="1" outlineLevel="1" x14ac:dyDescent="0.35">
      <c r="A43" s="278">
        <v>3</v>
      </c>
      <c r="B43" s="67" t="s">
        <v>381</v>
      </c>
      <c r="C43" s="279"/>
      <c r="D43" s="279"/>
      <c r="E43" s="279">
        <f>IF(E17=0,0,IF(SUM($D17:E17)&gt;6,1,HLOOKUP(SUM($D17:E17),$D$76:$I$77,2,FALSE)))</f>
        <v>0</v>
      </c>
      <c r="F43" s="279">
        <f>IF(F17=0,0,IF(SUM($D17:F17)&gt;6,1,HLOOKUP(SUM($D17:F17),$D$76:$I$77,2,FALSE)))</f>
        <v>0</v>
      </c>
      <c r="G43" s="279">
        <f>IF(G17=0,0,IF(SUM($D17:G17)&gt;6,1,HLOOKUP(SUM($D17:G17),$D$76:$I$77,2,FALSE)))</f>
        <v>0</v>
      </c>
      <c r="H43" s="279">
        <f>IF(H17=0,0,IF(SUM($D17:H17)&gt;6,1,HLOOKUP(SUM($D17:H17),$D$76:$I$77,2,FALSE)))</f>
        <v>0</v>
      </c>
      <c r="I43" s="279">
        <f>IF(I17=0,0,IF(SUM($D17:I17)&gt;6,1,HLOOKUP(SUM($D17:I17),$D$76:$I$77,2,FALSE)))</f>
        <v>0</v>
      </c>
      <c r="J43" s="279">
        <f>IF(J17=0,0,IF(SUM($D17:J17)&gt;6,1,HLOOKUP(SUM($D17:J17),$D$76:$I$77,2,FALSE)))</f>
        <v>0</v>
      </c>
      <c r="K43" s="279">
        <f>IF(K17=0,0,IF(SUM($D17:K17)&gt;6,1,HLOOKUP(SUM($D17:K17),$D$76:$I$77,2,FALSE)))</f>
        <v>0</v>
      </c>
      <c r="L43" s="279">
        <f>IF(L17=0,0,IF(SUM($D17:L17)&gt;6,1,HLOOKUP(SUM($D17:L17),$D$76:$I$77,2,FALSE)))</f>
        <v>0</v>
      </c>
      <c r="M43" s="279">
        <f>IF(M17=0,0,IF(SUM($D17:M17)&gt;6,1,HLOOKUP(SUM($D17:M17),$D$76:$I$77,2,FALSE)))</f>
        <v>0</v>
      </c>
      <c r="N43" s="279">
        <f>IF(N17=0,0,IF(SUM($D17:N17)&gt;6,1,HLOOKUP(SUM($D17:N17),$D$76:$I$77,2,FALSE)))</f>
        <v>0</v>
      </c>
      <c r="O43" s="279">
        <f>IF(O17=0,0,IF(SUM($D17:O17)&gt;6,1,HLOOKUP(SUM($D17:O17),$D$76:$I$77,2,FALSE)))</f>
        <v>0</v>
      </c>
      <c r="P43" s="279">
        <f>IF(P17=0,0,IF(SUM($D17:P17)&gt;6,1,HLOOKUP(SUM($D17:P17),$D$76:$I$77,2,FALSE)))</f>
        <v>0</v>
      </c>
      <c r="Q43" s="279">
        <f>IF(Q17=0,0,IF(SUM($D17:Q17)&gt;6,1,HLOOKUP(SUM($D17:Q17),$D$76:$I$77,2,FALSE)))</f>
        <v>0</v>
      </c>
      <c r="R43" s="279">
        <f>IF(R17=0,0,IF(SUM($D17:R17)&gt;6,1,HLOOKUP(SUM($D17:R17),$D$76:$I$77,2,FALSE)))</f>
        <v>0</v>
      </c>
      <c r="S43" s="279">
        <f>IF(S17=0,0,IF(SUM($D17:S17)&gt;6,1,HLOOKUP(SUM($D17:S17),$D$76:$I$77,2,FALSE)))</f>
        <v>0</v>
      </c>
      <c r="T43" s="279">
        <f>IF(T17=0,0,IF(SUM($D17:T17)&gt;6,1,HLOOKUP(SUM($D17:T17),$D$76:$I$77,2,FALSE)))</f>
        <v>0</v>
      </c>
      <c r="U43" s="279">
        <f>IF(U17=0,0,IF(SUM($D17:U17)&gt;6,1,HLOOKUP(SUM($D17:U17),$D$76:$I$77,2,FALSE)))</f>
        <v>0</v>
      </c>
      <c r="V43" s="279">
        <f>IF(V17=0,0,IF(SUM($D17:V17)&gt;6,1,HLOOKUP(SUM($D17:V17),$D$76:$I$77,2,FALSE)))</f>
        <v>0</v>
      </c>
      <c r="W43" s="279">
        <f>IF(W17=0,0,IF(SUM($D17:W17)&gt;6,1,HLOOKUP(SUM($D17:W17),$D$76:$I$77,2,FALSE)))</f>
        <v>0</v>
      </c>
      <c r="X43" s="279">
        <f>IF(X17=0,0,IF(SUM($D17:X17)&gt;6,1,HLOOKUP(SUM($D17:X17),$D$76:$I$77,2,FALSE)))</f>
        <v>0</v>
      </c>
      <c r="Y43" s="279">
        <f>IF(Y17=0,0,IF(SUM($D17:Y17)&gt;6,1,HLOOKUP(SUM($D17:Y17),$D$76:$I$77,2,FALSE)))</f>
        <v>0</v>
      </c>
      <c r="Z43" s="279">
        <f>IF(Z17=0,0,IF(SUM($D17:Z17)&gt;6,1,HLOOKUP(SUM($D17:Z17),$D$76:$I$77,2,FALSE)))</f>
        <v>0</v>
      </c>
      <c r="AA43" s="279">
        <f>IF(AA17=0,0,IF(SUM($D17:AA17)&gt;6,1,HLOOKUP(SUM($D17:AA17),$D$76:$I$77,2,FALSE)))</f>
        <v>0</v>
      </c>
      <c r="AB43" s="279">
        <f>IF(AB17=0,0,IF(SUM($D17:AB17)&gt;6,1,HLOOKUP(SUM($D17:AB17),$D$76:$I$77,2,FALSE)))</f>
        <v>0</v>
      </c>
      <c r="AC43" s="279">
        <f>IF(AC17=0,0,IF(SUM($D17:AC17)&gt;6,1,HLOOKUP(SUM($D17:AC17),$D$76:$I$77,2,FALSE)))</f>
        <v>0</v>
      </c>
      <c r="AD43" s="279">
        <f>IF(AD17=0,0,IF(SUM($D17:AD17)&gt;6,1,HLOOKUP(SUM($D17:AD17),$D$76:$I$77,2,FALSE)))</f>
        <v>0</v>
      </c>
      <c r="AE43" s="279">
        <f>IF(AE17=0,0,IF(SUM($D17:AE17)&gt;6,1,HLOOKUP(SUM($D17:AE17),$D$76:$I$77,2,FALSE)))</f>
        <v>0.25</v>
      </c>
      <c r="AF43" s="279">
        <f>IF(AF17=0,0,IF(SUM($D17:AF17)&gt;6,1,HLOOKUP(SUM($D17:AF17),$D$76:$I$77,2,FALSE)))</f>
        <v>0.5</v>
      </c>
      <c r="AG43" s="279">
        <f>IF(AG17=0,0,IF(SUM($D17:AG17)&gt;6,1,HLOOKUP(SUM($D17:AG17),$D$76:$I$77,2,FALSE)))</f>
        <v>0.65</v>
      </c>
      <c r="AH43" s="279">
        <f>IF(AH17=0,0,IF(SUM($D17:AH17)&gt;6,1,HLOOKUP(SUM($D17:AH17),$D$76:$I$77,2,FALSE)))</f>
        <v>0.8</v>
      </c>
      <c r="AI43" s="279">
        <f>IF(AI17=0,0,IF(SUM($D17:AI17)&gt;6,1,HLOOKUP(SUM($D17:AI17),$D$76:$I$77,2,FALSE)))</f>
        <v>1</v>
      </c>
      <c r="AJ43" s="279">
        <f>IF(AJ17=0,0,IF(SUM($D17:AJ17)&gt;6,1,HLOOKUP(SUM($D17:AJ17),$D$76:$I$77,2,FALSE)))</f>
        <v>1</v>
      </c>
      <c r="AK43" s="279">
        <f>IF(AK17=0,0,IF(SUM($D17:AK17)&gt;6,1,HLOOKUP(SUM($D17:AK17),$D$76:$I$77,2,FALSE)))</f>
        <v>1</v>
      </c>
      <c r="AL43" s="279">
        <f>IF(AL17=0,0,IF(SUM($D17:AL17)&gt;6,1,HLOOKUP(SUM($D17:AL17),$D$76:$I$77,2,FALSE)))</f>
        <v>1</v>
      </c>
      <c r="AM43" s="279">
        <f>IF(AM17=0,0,IF(SUM($D17:AM17)&gt;6,1,HLOOKUP(SUM($D17:AM17),$D$76:$I$77,2,FALSE)))</f>
        <v>1</v>
      </c>
      <c r="AN43" s="279">
        <f>IF(AN17=0,0,IF(SUM($D17:AN17)&gt;6,1,HLOOKUP(SUM($D17:AN17),$D$76:$I$77,2,FALSE)))</f>
        <v>1</v>
      </c>
      <c r="AO43" s="279">
        <f>IF(AO17=0,0,IF(SUM($D17:AO17)&gt;6,1,HLOOKUP(SUM($D17:AO17),$D$76:$I$77,2,FALSE)))</f>
        <v>1</v>
      </c>
      <c r="AP43" s="279">
        <f>IF(AP17=0,0,IF(SUM($D17:AP17)&gt;6,1,HLOOKUP(SUM($D17:AP17),$D$76:$I$77,2,FALSE)))</f>
        <v>1</v>
      </c>
      <c r="AQ43" s="279">
        <f>IF(AQ17=0,0,IF(SUM($D17:AQ17)&gt;6,1,HLOOKUP(SUM($D17:AQ17),$D$76:$I$77,2,FALSE)))</f>
        <v>1</v>
      </c>
      <c r="AR43" s="279">
        <f>IF(AR17=0,0,IF(SUM($D17:AR17)&gt;6,1,HLOOKUP(SUM($D17:AR17),$D$76:$I$77,2,FALSE)))</f>
        <v>1</v>
      </c>
      <c r="AS43" s="279">
        <f>IF(AS17=0,0,IF(SUM($D17:AS17)&gt;6,1,HLOOKUP(SUM($D17:AS17),$D$76:$I$77,2,FALSE)))</f>
        <v>1</v>
      </c>
      <c r="AT43" s="279">
        <f>IF(AT17=0,0,IF(SUM($D17:AT17)&gt;6,1,HLOOKUP(SUM($D17:AT17),$D$76:$I$77,2,FALSE)))</f>
        <v>1</v>
      </c>
      <c r="AU43" s="279">
        <f>IF(AU17=0,0,IF(SUM($D17:AU17)&gt;6,1,HLOOKUP(SUM($D17:AU17),$D$76:$I$77,2,FALSE)))</f>
        <v>1</v>
      </c>
      <c r="AV43" s="279">
        <f>IF(AV17=0,0,IF(SUM($D17:AV17)&gt;6,1,HLOOKUP(SUM($D17:AV17),$D$76:$I$77,2,FALSE)))</f>
        <v>1</v>
      </c>
      <c r="AW43" s="279">
        <f>IF(AW17=0,0,IF(SUM($D17:AW17)&gt;6,1,HLOOKUP(SUM($D17:AW17),$D$76:$I$77,2,FALSE)))</f>
        <v>1</v>
      </c>
      <c r="AX43" s="279">
        <f>IF(AX17=0,0,IF(SUM($D17:AX17)&gt;6,1,HLOOKUP(SUM($D17:AX17),$D$76:$I$77,2,FALSE)))</f>
        <v>1</v>
      </c>
      <c r="AY43" s="279">
        <f>IF(AY17=0,0,IF(SUM($D17:AY17)&gt;6,1,HLOOKUP(SUM($D17:AY17),$D$76:$I$77,2,FALSE)))</f>
        <v>1</v>
      </c>
    </row>
    <row r="44" spans="1:51" hidden="1" outlineLevel="1" x14ac:dyDescent="0.35">
      <c r="A44" s="278">
        <v>4</v>
      </c>
      <c r="B44" s="67" t="s">
        <v>382</v>
      </c>
      <c r="C44" s="279"/>
      <c r="D44" s="279"/>
      <c r="E44" s="279">
        <f>IF(E18=0,0,IF(SUM($D18:E18)&gt;6,1,HLOOKUP(SUM($D18:E18),$D$76:$I$77,2,FALSE)))</f>
        <v>0</v>
      </c>
      <c r="F44" s="279">
        <f>IF(F18=0,0,IF(SUM($D18:F18)&gt;6,1,HLOOKUP(SUM($D18:F18),$D$76:$I$77,2,FALSE)))</f>
        <v>0</v>
      </c>
      <c r="G44" s="279">
        <f>IF(G18=0,0,IF(SUM($D18:G18)&gt;6,1,HLOOKUP(SUM($D18:G18),$D$76:$I$77,2,FALSE)))</f>
        <v>0</v>
      </c>
      <c r="H44" s="279">
        <f>IF(H18=0,0,IF(SUM($D18:H18)&gt;6,1,HLOOKUP(SUM($D18:H18),$D$76:$I$77,2,FALSE)))</f>
        <v>0</v>
      </c>
      <c r="I44" s="279">
        <f>IF(I18=0,0,IF(SUM($D18:I18)&gt;6,1,HLOOKUP(SUM($D18:I18),$D$76:$I$77,2,FALSE)))</f>
        <v>0</v>
      </c>
      <c r="J44" s="279">
        <f>IF(J18=0,0,IF(SUM($D18:J18)&gt;6,1,HLOOKUP(SUM($D18:J18),$D$76:$I$77,2,FALSE)))</f>
        <v>0</v>
      </c>
      <c r="K44" s="279">
        <f>IF(K18=0,0,IF(SUM($D18:K18)&gt;6,1,HLOOKUP(SUM($D18:K18),$D$76:$I$77,2,FALSE)))</f>
        <v>0</v>
      </c>
      <c r="L44" s="279">
        <f>IF(L18=0,0,IF(SUM($D18:L18)&gt;6,1,HLOOKUP(SUM($D18:L18),$D$76:$I$77,2,FALSE)))</f>
        <v>0</v>
      </c>
      <c r="M44" s="279">
        <f>IF(M18=0,0,IF(SUM($D18:M18)&gt;6,1,HLOOKUP(SUM($D18:M18),$D$76:$I$77,2,FALSE)))</f>
        <v>0</v>
      </c>
      <c r="N44" s="279">
        <f>IF(N18=0,0,IF(SUM($D18:N18)&gt;6,1,HLOOKUP(SUM($D18:N18),$D$76:$I$77,2,FALSE)))</f>
        <v>0</v>
      </c>
      <c r="O44" s="279">
        <f>IF(O18=0,0,IF(SUM($D18:O18)&gt;6,1,HLOOKUP(SUM($D18:O18),$D$76:$I$77,2,FALSE)))</f>
        <v>0</v>
      </c>
      <c r="P44" s="279">
        <f>IF(P18=0,0,IF(SUM($D18:P18)&gt;6,1,HLOOKUP(SUM($D18:P18),$D$76:$I$77,2,FALSE)))</f>
        <v>0</v>
      </c>
      <c r="Q44" s="279">
        <f>IF(Q18=0,0,IF(SUM($D18:Q18)&gt;6,1,HLOOKUP(SUM($D18:Q18),$D$76:$I$77,2,FALSE)))</f>
        <v>0</v>
      </c>
      <c r="R44" s="279">
        <f>IF(R18=0,0,IF(SUM($D18:R18)&gt;6,1,HLOOKUP(SUM($D18:R18),$D$76:$I$77,2,FALSE)))</f>
        <v>0</v>
      </c>
      <c r="S44" s="279">
        <f>IF(S18=0,0,IF(SUM($D18:S18)&gt;6,1,HLOOKUP(SUM($D18:S18),$D$76:$I$77,2,FALSE)))</f>
        <v>0</v>
      </c>
      <c r="T44" s="279">
        <f>IF(T18=0,0,IF(SUM($D18:T18)&gt;6,1,HLOOKUP(SUM($D18:T18),$D$76:$I$77,2,FALSE)))</f>
        <v>0</v>
      </c>
      <c r="U44" s="279">
        <f>IF(U18=0,0,IF(SUM($D18:U18)&gt;6,1,HLOOKUP(SUM($D18:U18),$D$76:$I$77,2,FALSE)))</f>
        <v>0</v>
      </c>
      <c r="V44" s="279">
        <f>IF(V18=0,0,IF(SUM($D18:V18)&gt;6,1,HLOOKUP(SUM($D18:V18),$D$76:$I$77,2,FALSE)))</f>
        <v>0</v>
      </c>
      <c r="W44" s="279">
        <f>IF(W18=0,0,IF(SUM($D18:W18)&gt;6,1,HLOOKUP(SUM($D18:W18),$D$76:$I$77,2,FALSE)))</f>
        <v>0</v>
      </c>
      <c r="X44" s="279">
        <f>IF(X18=0,0,IF(SUM($D18:X18)&gt;6,1,HLOOKUP(SUM($D18:X18),$D$76:$I$77,2,FALSE)))</f>
        <v>0</v>
      </c>
      <c r="Y44" s="279">
        <f>IF(Y18=0,0,IF(SUM($D18:Y18)&gt;6,1,HLOOKUP(SUM($D18:Y18),$D$76:$I$77,2,FALSE)))</f>
        <v>0</v>
      </c>
      <c r="Z44" s="279">
        <f>IF(Z18=0,0,IF(SUM($D18:Z18)&gt;6,1,HLOOKUP(SUM($D18:Z18),$D$76:$I$77,2,FALSE)))</f>
        <v>0</v>
      </c>
      <c r="AA44" s="279">
        <f>IF(AA18=0,0,IF(SUM($D18:AA18)&gt;6,1,HLOOKUP(SUM($D18:AA18),$D$76:$I$77,2,FALSE)))</f>
        <v>0</v>
      </c>
      <c r="AB44" s="279">
        <f>IF(AB18=0,0,IF(SUM($D18:AB18)&gt;6,1,HLOOKUP(SUM($D18:AB18),$D$76:$I$77,2,FALSE)))</f>
        <v>0</v>
      </c>
      <c r="AC44" s="279">
        <f>IF(AC18=0,0,IF(SUM($D18:AC18)&gt;6,1,HLOOKUP(SUM($D18:AC18),$D$76:$I$77,2,FALSE)))</f>
        <v>0</v>
      </c>
      <c r="AD44" s="279">
        <f>IF(AD18=0,0,IF(SUM($D18:AD18)&gt;6,1,HLOOKUP(SUM($D18:AD18),$D$76:$I$77,2,FALSE)))</f>
        <v>0</v>
      </c>
      <c r="AE44" s="279">
        <f>IF(AE18=0,0,IF(SUM($D18:AE18)&gt;6,1,HLOOKUP(SUM($D18:AE18),$D$76:$I$77,2,FALSE)))</f>
        <v>0</v>
      </c>
      <c r="AF44" s="279">
        <f>IF(AF18=0,0,IF(SUM($D18:AF18)&gt;6,1,HLOOKUP(SUM($D18:AF18),$D$76:$I$77,2,FALSE)))</f>
        <v>0</v>
      </c>
      <c r="AG44" s="279">
        <f>IF(AG18=0,0,IF(SUM($D18:AG18)&gt;6,1,HLOOKUP(SUM($D18:AG18),$D$76:$I$77,2,FALSE)))</f>
        <v>0</v>
      </c>
      <c r="AH44" s="279">
        <f>IF(AH18=0,0,IF(SUM($D18:AH18)&gt;6,1,HLOOKUP(SUM($D18:AH18),$D$76:$I$77,2,FALSE)))</f>
        <v>0</v>
      </c>
      <c r="AI44" s="279">
        <f>IF(AI18=0,0,IF(SUM($D18:AI18)&gt;6,1,HLOOKUP(SUM($D18:AI18),$D$76:$I$77,2,FALSE)))</f>
        <v>0</v>
      </c>
      <c r="AJ44" s="279">
        <f>IF(AJ18=0,0,IF(SUM($D18:AJ18)&gt;6,1,HLOOKUP(SUM($D18:AJ18),$D$76:$I$77,2,FALSE)))</f>
        <v>0</v>
      </c>
      <c r="AK44" s="279">
        <f>IF(AK18=0,0,IF(SUM($D18:AK18)&gt;6,1,HLOOKUP(SUM($D18:AK18),$D$76:$I$77,2,FALSE)))</f>
        <v>0</v>
      </c>
      <c r="AL44" s="279">
        <f>IF(AL18=0,0,IF(SUM($D18:AL18)&gt;6,1,HLOOKUP(SUM($D18:AL18),$D$76:$I$77,2,FALSE)))</f>
        <v>0</v>
      </c>
      <c r="AM44" s="279">
        <f>IF(AM18=0,0,IF(SUM($D18:AM18)&gt;6,1,HLOOKUP(SUM($D18:AM18),$D$76:$I$77,2,FALSE)))</f>
        <v>0</v>
      </c>
      <c r="AN44" s="279">
        <f>IF(AN18=0,0,IF(SUM($D18:AN18)&gt;6,1,HLOOKUP(SUM($D18:AN18),$D$76:$I$77,2,FALSE)))</f>
        <v>0</v>
      </c>
      <c r="AO44" s="279">
        <f>IF(AO18=0,0,IF(SUM($D18:AO18)&gt;6,1,HLOOKUP(SUM($D18:AO18),$D$76:$I$77,2,FALSE)))</f>
        <v>0</v>
      </c>
      <c r="AP44" s="279">
        <f>IF(AP18=0,0,IF(SUM($D18:AP18)&gt;6,1,HLOOKUP(SUM($D18:AP18),$D$76:$I$77,2,FALSE)))</f>
        <v>0</v>
      </c>
      <c r="AQ44" s="279">
        <f>IF(AQ18=0,0,IF(SUM($D18:AQ18)&gt;6,1,HLOOKUP(SUM($D18:AQ18),$D$76:$I$77,2,FALSE)))</f>
        <v>0</v>
      </c>
      <c r="AR44" s="279">
        <f>IF(AR18=0,0,IF(SUM($D18:AR18)&gt;6,1,HLOOKUP(SUM($D18:AR18),$D$76:$I$77,2,FALSE)))</f>
        <v>0</v>
      </c>
      <c r="AS44" s="279">
        <f>IF(AS18=0,0,IF(SUM($D18:AS18)&gt;6,1,HLOOKUP(SUM($D18:AS18),$D$76:$I$77,2,FALSE)))</f>
        <v>0</v>
      </c>
      <c r="AT44" s="279">
        <f>IF(AT18=0,0,IF(SUM($D18:AT18)&gt;6,1,HLOOKUP(SUM($D18:AT18),$D$76:$I$77,2,FALSE)))</f>
        <v>0</v>
      </c>
      <c r="AU44" s="279">
        <f>IF(AU18=0,0,IF(SUM($D18:AU18)&gt;6,1,HLOOKUP(SUM($D18:AU18),$D$76:$I$77,2,FALSE)))</f>
        <v>0</v>
      </c>
      <c r="AV44" s="279">
        <f>IF(AV18=0,0,IF(SUM($D18:AV18)&gt;6,1,HLOOKUP(SUM($D18:AV18),$D$76:$I$77,2,FALSE)))</f>
        <v>0</v>
      </c>
      <c r="AW44" s="279">
        <f>IF(AW18=0,0,IF(SUM($D18:AW18)&gt;6,1,HLOOKUP(SUM($D18:AW18),$D$76:$I$77,2,FALSE)))</f>
        <v>0</v>
      </c>
      <c r="AX44" s="279">
        <f>IF(AX18=0,0,IF(SUM($D18:AX18)&gt;6,1,HLOOKUP(SUM($D18:AX18),$D$76:$I$77,2,FALSE)))</f>
        <v>0</v>
      </c>
      <c r="AY44" s="279">
        <f>IF(AY18=0,0,IF(SUM($D18:AY18)&gt;6,1,HLOOKUP(SUM($D18:AY18),$D$76:$I$77,2,FALSE)))</f>
        <v>0</v>
      </c>
    </row>
    <row r="45" spans="1:51" hidden="1" outlineLevel="1" x14ac:dyDescent="0.35">
      <c r="A45" s="278">
        <v>5</v>
      </c>
      <c r="B45" s="67" t="s">
        <v>383</v>
      </c>
      <c r="C45" s="279"/>
      <c r="D45" s="279"/>
      <c r="E45" s="279">
        <f>IF(E19=0,0,IF(SUM($D19:E19)&gt;6,1,HLOOKUP(SUM($D19:E19),$D$76:$I$77,2,FALSE)))</f>
        <v>0</v>
      </c>
      <c r="F45" s="279">
        <f>IF(F19=0,0,IF(SUM($D19:F19)&gt;6,1,HLOOKUP(SUM($D19:F19),$D$76:$I$77,2,FALSE)))</f>
        <v>0</v>
      </c>
      <c r="G45" s="279">
        <f>IF(G19=0,0,IF(SUM($D19:G19)&gt;6,1,HLOOKUP(SUM($D19:G19),$D$76:$I$77,2,FALSE)))</f>
        <v>0</v>
      </c>
      <c r="H45" s="279">
        <f>IF(H19=0,0,IF(SUM($D19:H19)&gt;6,1,HLOOKUP(SUM($D19:H19),$D$76:$I$77,2,FALSE)))</f>
        <v>0</v>
      </c>
      <c r="I45" s="279">
        <f>IF(I19=0,0,IF(SUM($D19:I19)&gt;6,1,HLOOKUP(SUM($D19:I19),$D$76:$I$77,2,FALSE)))</f>
        <v>0</v>
      </c>
      <c r="J45" s="279">
        <f>IF(J19=0,0,IF(SUM($D19:J19)&gt;6,1,HLOOKUP(SUM($D19:J19),$D$76:$I$77,2,FALSE)))</f>
        <v>0</v>
      </c>
      <c r="K45" s="279">
        <f>IF(K19=0,0,IF(SUM($D19:K19)&gt;6,1,HLOOKUP(SUM($D19:K19),$D$76:$I$77,2,FALSE)))</f>
        <v>0</v>
      </c>
      <c r="L45" s="279">
        <f>IF(L19=0,0,IF(SUM($D19:L19)&gt;6,1,HLOOKUP(SUM($D19:L19),$D$76:$I$77,2,FALSE)))</f>
        <v>0</v>
      </c>
      <c r="M45" s="279">
        <f>IF(M19=0,0,IF(SUM($D19:M19)&gt;6,1,HLOOKUP(SUM($D19:M19),$D$76:$I$77,2,FALSE)))</f>
        <v>0</v>
      </c>
      <c r="N45" s="279">
        <f>IF(N19=0,0,IF(SUM($D19:N19)&gt;6,1,HLOOKUP(SUM($D19:N19),$D$76:$I$77,2,FALSE)))</f>
        <v>0</v>
      </c>
      <c r="O45" s="279">
        <f>IF(O19=0,0,IF(SUM($D19:O19)&gt;6,1,HLOOKUP(SUM($D19:O19),$D$76:$I$77,2,FALSE)))</f>
        <v>0</v>
      </c>
      <c r="P45" s="279">
        <f>IF(P19=0,0,IF(SUM($D19:P19)&gt;6,1,HLOOKUP(SUM($D19:P19),$D$76:$I$77,2,FALSE)))</f>
        <v>0</v>
      </c>
      <c r="Q45" s="279">
        <f>IF(Q19=0,0,IF(SUM($D19:Q19)&gt;6,1,HLOOKUP(SUM($D19:Q19),$D$76:$I$77,2,FALSE)))</f>
        <v>0</v>
      </c>
      <c r="R45" s="279">
        <f>IF(R19=0,0,IF(SUM($D19:R19)&gt;6,1,HLOOKUP(SUM($D19:R19),$D$76:$I$77,2,FALSE)))</f>
        <v>0</v>
      </c>
      <c r="S45" s="279">
        <f>IF(S19=0,0,IF(SUM($D19:S19)&gt;6,1,HLOOKUP(SUM($D19:S19),$D$76:$I$77,2,FALSE)))</f>
        <v>0</v>
      </c>
      <c r="T45" s="279">
        <f>IF(T19=0,0,IF(SUM($D19:T19)&gt;6,1,HLOOKUP(SUM($D19:T19),$D$76:$I$77,2,FALSE)))</f>
        <v>0</v>
      </c>
      <c r="U45" s="279">
        <f>IF(U19=0,0,IF(SUM($D19:U19)&gt;6,1,HLOOKUP(SUM($D19:U19),$D$76:$I$77,2,FALSE)))</f>
        <v>0</v>
      </c>
      <c r="V45" s="279">
        <f>IF(V19=0,0,IF(SUM($D19:V19)&gt;6,1,HLOOKUP(SUM($D19:V19),$D$76:$I$77,2,FALSE)))</f>
        <v>0</v>
      </c>
      <c r="W45" s="279">
        <f>IF(W19=0,0,IF(SUM($D19:W19)&gt;6,1,HLOOKUP(SUM($D19:W19),$D$76:$I$77,2,FALSE)))</f>
        <v>0</v>
      </c>
      <c r="X45" s="279">
        <f>IF(X19=0,0,IF(SUM($D19:X19)&gt;6,1,HLOOKUP(SUM($D19:X19),$D$76:$I$77,2,FALSE)))</f>
        <v>0</v>
      </c>
      <c r="Y45" s="279">
        <f>IF(Y19=0,0,IF(SUM($D19:Y19)&gt;6,1,HLOOKUP(SUM($D19:Y19),$D$76:$I$77,2,FALSE)))</f>
        <v>0</v>
      </c>
      <c r="Z45" s="279">
        <f>IF(Z19=0,0,IF(SUM($D19:Z19)&gt;6,1,HLOOKUP(SUM($D19:Z19),$D$76:$I$77,2,FALSE)))</f>
        <v>0</v>
      </c>
      <c r="AA45" s="279">
        <f>IF(AA19=0,0,IF(SUM($D19:AA19)&gt;6,1,HLOOKUP(SUM($D19:AA19),$D$76:$I$77,2,FALSE)))</f>
        <v>0</v>
      </c>
      <c r="AB45" s="279">
        <f>IF(AB19=0,0,IF(SUM($D19:AB19)&gt;6,1,HLOOKUP(SUM($D19:AB19),$D$76:$I$77,2,FALSE)))</f>
        <v>0</v>
      </c>
      <c r="AC45" s="279">
        <f>IF(AC19=0,0,IF(SUM($D19:AC19)&gt;6,1,HLOOKUP(SUM($D19:AC19),$D$76:$I$77,2,FALSE)))</f>
        <v>0</v>
      </c>
      <c r="AD45" s="279">
        <f>IF(AD19=0,0,IF(SUM($D19:AD19)&gt;6,1,HLOOKUP(SUM($D19:AD19),$D$76:$I$77,2,FALSE)))</f>
        <v>0</v>
      </c>
      <c r="AE45" s="279">
        <f>IF(AE19=0,0,IF(SUM($D19:AE19)&gt;6,1,HLOOKUP(SUM($D19:AE19),$D$76:$I$77,2,FALSE)))</f>
        <v>0</v>
      </c>
      <c r="AF45" s="279">
        <f>IF(AF19=0,0,IF(SUM($D19:AF19)&gt;6,1,HLOOKUP(SUM($D19:AF19),$D$76:$I$77,2,FALSE)))</f>
        <v>0</v>
      </c>
      <c r="AG45" s="279">
        <f>IF(AG19=0,0,IF(SUM($D19:AG19)&gt;6,1,HLOOKUP(SUM($D19:AG19),$D$76:$I$77,2,FALSE)))</f>
        <v>0</v>
      </c>
      <c r="AH45" s="279">
        <f>IF(AH19=0,0,IF(SUM($D19:AH19)&gt;6,1,HLOOKUP(SUM($D19:AH19),$D$76:$I$77,2,FALSE)))</f>
        <v>0</v>
      </c>
      <c r="AI45" s="279">
        <f>IF(AI19=0,0,IF(SUM($D19:AI19)&gt;6,1,HLOOKUP(SUM($D19:AI19),$D$76:$I$77,2,FALSE)))</f>
        <v>0</v>
      </c>
      <c r="AJ45" s="279">
        <f>IF(AJ19=0,0,IF(SUM($D19:AJ19)&gt;6,1,HLOOKUP(SUM($D19:AJ19),$D$76:$I$77,2,FALSE)))</f>
        <v>0</v>
      </c>
      <c r="AK45" s="279">
        <f>IF(AK19=0,0,IF(SUM($D19:AK19)&gt;6,1,HLOOKUP(SUM($D19:AK19),$D$76:$I$77,2,FALSE)))</f>
        <v>0</v>
      </c>
      <c r="AL45" s="279">
        <f>IF(AL19=0,0,IF(SUM($D19:AL19)&gt;6,1,HLOOKUP(SUM($D19:AL19),$D$76:$I$77,2,FALSE)))</f>
        <v>0</v>
      </c>
      <c r="AM45" s="279">
        <f>IF(AM19=0,0,IF(SUM($D19:AM19)&gt;6,1,HLOOKUP(SUM($D19:AM19),$D$76:$I$77,2,FALSE)))</f>
        <v>0</v>
      </c>
      <c r="AN45" s="279">
        <f>IF(AN19=0,0,IF(SUM($D19:AN19)&gt;6,1,HLOOKUP(SUM($D19:AN19),$D$76:$I$77,2,FALSE)))</f>
        <v>0</v>
      </c>
      <c r="AO45" s="279">
        <f>IF(AO19=0,0,IF(SUM($D19:AO19)&gt;6,1,HLOOKUP(SUM($D19:AO19),$D$76:$I$77,2,FALSE)))</f>
        <v>0</v>
      </c>
      <c r="AP45" s="279">
        <f>IF(AP19=0,0,IF(SUM($D19:AP19)&gt;6,1,HLOOKUP(SUM($D19:AP19),$D$76:$I$77,2,FALSE)))</f>
        <v>0</v>
      </c>
      <c r="AQ45" s="279">
        <f>IF(AQ19=0,0,IF(SUM($D19:AQ19)&gt;6,1,HLOOKUP(SUM($D19:AQ19),$D$76:$I$77,2,FALSE)))</f>
        <v>0</v>
      </c>
      <c r="AR45" s="279">
        <f>IF(AR19=0,0,IF(SUM($D19:AR19)&gt;6,1,HLOOKUP(SUM($D19:AR19),$D$76:$I$77,2,FALSE)))</f>
        <v>0</v>
      </c>
      <c r="AS45" s="279">
        <f>IF(AS19=0,0,IF(SUM($D19:AS19)&gt;6,1,HLOOKUP(SUM($D19:AS19),$D$76:$I$77,2,FALSE)))</f>
        <v>0</v>
      </c>
      <c r="AT45" s="279">
        <f>IF(AT19=0,0,IF(SUM($D19:AT19)&gt;6,1,HLOOKUP(SUM($D19:AT19),$D$76:$I$77,2,FALSE)))</f>
        <v>0</v>
      </c>
      <c r="AU45" s="279">
        <f>IF(AU19=0,0,IF(SUM($D19:AU19)&gt;6,1,HLOOKUP(SUM($D19:AU19),$D$76:$I$77,2,FALSE)))</f>
        <v>0</v>
      </c>
      <c r="AV45" s="279">
        <f>IF(AV19=0,0,IF(SUM($D19:AV19)&gt;6,1,HLOOKUP(SUM($D19:AV19),$D$76:$I$77,2,FALSE)))</f>
        <v>0</v>
      </c>
      <c r="AW45" s="279">
        <f>IF(AW19=0,0,IF(SUM($D19:AW19)&gt;6,1,HLOOKUP(SUM($D19:AW19),$D$76:$I$77,2,FALSE)))</f>
        <v>0</v>
      </c>
      <c r="AX45" s="279">
        <f>IF(AX19=0,0,IF(SUM($D19:AX19)&gt;6,1,HLOOKUP(SUM($D19:AX19),$D$76:$I$77,2,FALSE)))</f>
        <v>0</v>
      </c>
      <c r="AY45" s="279">
        <f>IF(AY19=0,0,IF(SUM($D19:AY19)&gt;6,1,HLOOKUP(SUM($D19:AY19),$D$76:$I$77,2,FALSE)))</f>
        <v>0</v>
      </c>
    </row>
    <row r="46" spans="1:51" hidden="1" outlineLevel="1" x14ac:dyDescent="0.35">
      <c r="A46" s="278">
        <v>6</v>
      </c>
      <c r="B46" s="67" t="s">
        <v>384</v>
      </c>
      <c r="C46" s="279"/>
      <c r="D46" s="279"/>
      <c r="E46" s="279">
        <f>IF(E20=0,0,IF(SUM($D20:E20)&gt;6,1,HLOOKUP(SUM($D20:E20),$D$76:$I$77,2,FALSE)))</f>
        <v>0</v>
      </c>
      <c r="F46" s="279">
        <f>IF(F20=0,0,IF(SUM($D20:F20)&gt;6,1,HLOOKUP(SUM($D20:F20),$D$76:$I$77,2,FALSE)))</f>
        <v>0</v>
      </c>
      <c r="G46" s="279">
        <f>IF(G20=0,0,IF(SUM($D20:G20)&gt;6,1,HLOOKUP(SUM($D20:G20),$D$76:$I$77,2,FALSE)))</f>
        <v>0</v>
      </c>
      <c r="H46" s="279">
        <f>IF(H20=0,0,IF(SUM($D20:H20)&gt;6,1,HLOOKUP(SUM($D20:H20),$D$76:$I$77,2,FALSE)))</f>
        <v>0</v>
      </c>
      <c r="I46" s="279">
        <f>IF(I20=0,0,IF(SUM($D20:I20)&gt;6,1,HLOOKUP(SUM($D20:I20),$D$76:$I$77,2,FALSE)))</f>
        <v>0</v>
      </c>
      <c r="J46" s="279">
        <f>IF(J20=0,0,IF(SUM($D20:J20)&gt;6,1,HLOOKUP(SUM($D20:J20),$D$76:$I$77,2,FALSE)))</f>
        <v>0</v>
      </c>
      <c r="K46" s="279">
        <f>IF(K20=0,0,IF(SUM($D20:K20)&gt;6,1,HLOOKUP(SUM($D20:K20),$D$76:$I$77,2,FALSE)))</f>
        <v>0</v>
      </c>
      <c r="L46" s="279">
        <f>IF(L20=0,0,IF(SUM($D20:L20)&gt;6,1,HLOOKUP(SUM($D20:L20),$D$76:$I$77,2,FALSE)))</f>
        <v>0</v>
      </c>
      <c r="M46" s="279">
        <f>IF(M20=0,0,IF(SUM($D20:M20)&gt;6,1,HLOOKUP(SUM($D20:M20),$D$76:$I$77,2,FALSE)))</f>
        <v>0</v>
      </c>
      <c r="N46" s="279">
        <f>IF(N20=0,0,IF(SUM($D20:N20)&gt;6,1,HLOOKUP(SUM($D20:N20),$D$76:$I$77,2,FALSE)))</f>
        <v>0</v>
      </c>
      <c r="O46" s="279">
        <f>IF(O20=0,0,IF(SUM($D20:O20)&gt;6,1,HLOOKUP(SUM($D20:O20),$D$76:$I$77,2,FALSE)))</f>
        <v>0</v>
      </c>
      <c r="P46" s="279">
        <f>IF(P20=0,0,IF(SUM($D20:P20)&gt;6,1,HLOOKUP(SUM($D20:P20),$D$76:$I$77,2,FALSE)))</f>
        <v>0</v>
      </c>
      <c r="Q46" s="279">
        <f>IF(Q20=0,0,IF(SUM($D20:Q20)&gt;6,1,HLOOKUP(SUM($D20:Q20),$D$76:$I$77,2,FALSE)))</f>
        <v>0</v>
      </c>
      <c r="R46" s="279">
        <f>IF(R20=0,0,IF(SUM($D20:R20)&gt;6,1,HLOOKUP(SUM($D20:R20),$D$76:$I$77,2,FALSE)))</f>
        <v>0</v>
      </c>
      <c r="S46" s="279">
        <f>IF(S20=0,0,IF(SUM($D20:S20)&gt;6,1,HLOOKUP(SUM($D20:S20),$D$76:$I$77,2,FALSE)))</f>
        <v>0</v>
      </c>
      <c r="T46" s="279">
        <f>IF(T20=0,0,IF(SUM($D20:T20)&gt;6,1,HLOOKUP(SUM($D20:T20),$D$76:$I$77,2,FALSE)))</f>
        <v>0</v>
      </c>
      <c r="U46" s="279">
        <f>IF(U20=0,0,IF(SUM($D20:U20)&gt;6,1,HLOOKUP(SUM($D20:U20),$D$76:$I$77,2,FALSE)))</f>
        <v>0</v>
      </c>
      <c r="V46" s="279">
        <f>IF(V20=0,0,IF(SUM($D20:V20)&gt;6,1,HLOOKUP(SUM($D20:V20),$D$76:$I$77,2,FALSE)))</f>
        <v>0</v>
      </c>
      <c r="W46" s="279">
        <f>IF(W20=0,0,IF(SUM($D20:W20)&gt;6,1,HLOOKUP(SUM($D20:W20),$D$76:$I$77,2,FALSE)))</f>
        <v>0</v>
      </c>
      <c r="X46" s="279">
        <f>IF(X20=0,0,IF(SUM($D20:X20)&gt;6,1,HLOOKUP(SUM($D20:X20),$D$76:$I$77,2,FALSE)))</f>
        <v>0</v>
      </c>
      <c r="Y46" s="279">
        <f>IF(Y20=0,0,IF(SUM($D20:Y20)&gt;6,1,HLOOKUP(SUM($D20:Y20),$D$76:$I$77,2,FALSE)))</f>
        <v>0</v>
      </c>
      <c r="Z46" s="279">
        <f>IF(Z20=0,0,IF(SUM($D20:Z20)&gt;6,1,HLOOKUP(SUM($D20:Z20),$D$76:$I$77,2,FALSE)))</f>
        <v>0</v>
      </c>
      <c r="AA46" s="279">
        <f>IF(AA20=0,0,IF(SUM($D20:AA20)&gt;6,1,HLOOKUP(SUM($D20:AA20),$D$76:$I$77,2,FALSE)))</f>
        <v>0</v>
      </c>
      <c r="AB46" s="279">
        <f>IF(AB20=0,0,IF(SUM($D20:AB20)&gt;6,1,HLOOKUP(SUM($D20:AB20),$D$76:$I$77,2,FALSE)))</f>
        <v>0</v>
      </c>
      <c r="AC46" s="279">
        <f>IF(AC20=0,0,IF(SUM($D20:AC20)&gt;6,1,HLOOKUP(SUM($D20:AC20),$D$76:$I$77,2,FALSE)))</f>
        <v>0</v>
      </c>
      <c r="AD46" s="279">
        <f>IF(AD20=0,0,IF(SUM($D20:AD20)&gt;6,1,HLOOKUP(SUM($D20:AD20),$D$76:$I$77,2,FALSE)))</f>
        <v>0</v>
      </c>
      <c r="AE46" s="279">
        <f>IF(AE20=0,0,IF(SUM($D20:AE20)&gt;6,1,HLOOKUP(SUM($D20:AE20),$D$76:$I$77,2,FALSE)))</f>
        <v>0</v>
      </c>
      <c r="AF46" s="279">
        <f>IF(AF20=0,0,IF(SUM($D20:AF20)&gt;6,1,HLOOKUP(SUM($D20:AF20),$D$76:$I$77,2,FALSE)))</f>
        <v>0</v>
      </c>
      <c r="AG46" s="279">
        <f>IF(AG20=0,0,IF(SUM($D20:AG20)&gt;6,1,HLOOKUP(SUM($D20:AG20),$D$76:$I$77,2,FALSE)))</f>
        <v>0</v>
      </c>
      <c r="AH46" s="279">
        <f>IF(AH20=0,0,IF(SUM($D20:AH20)&gt;6,1,HLOOKUP(SUM($D20:AH20),$D$76:$I$77,2,FALSE)))</f>
        <v>0</v>
      </c>
      <c r="AI46" s="279">
        <f>IF(AI20=0,0,IF(SUM($D20:AI20)&gt;6,1,HLOOKUP(SUM($D20:AI20),$D$76:$I$77,2,FALSE)))</f>
        <v>0</v>
      </c>
      <c r="AJ46" s="279">
        <f>IF(AJ20=0,0,IF(SUM($D20:AJ20)&gt;6,1,HLOOKUP(SUM($D20:AJ20),$D$76:$I$77,2,FALSE)))</f>
        <v>0</v>
      </c>
      <c r="AK46" s="279">
        <f>IF(AK20=0,0,IF(SUM($D20:AK20)&gt;6,1,HLOOKUP(SUM($D20:AK20),$D$76:$I$77,2,FALSE)))</f>
        <v>0</v>
      </c>
      <c r="AL46" s="279">
        <f>IF(AL20=0,0,IF(SUM($D20:AL20)&gt;6,1,HLOOKUP(SUM($D20:AL20),$D$76:$I$77,2,FALSE)))</f>
        <v>0</v>
      </c>
      <c r="AM46" s="279">
        <f>IF(AM20=0,0,IF(SUM($D20:AM20)&gt;6,1,HLOOKUP(SUM($D20:AM20),$D$76:$I$77,2,FALSE)))</f>
        <v>0</v>
      </c>
      <c r="AN46" s="279">
        <f>IF(AN20=0,0,IF(SUM($D20:AN20)&gt;6,1,HLOOKUP(SUM($D20:AN20),$D$76:$I$77,2,FALSE)))</f>
        <v>0</v>
      </c>
      <c r="AO46" s="279">
        <f>IF(AO20=0,0,IF(SUM($D20:AO20)&gt;6,1,HLOOKUP(SUM($D20:AO20),$D$76:$I$77,2,FALSE)))</f>
        <v>0</v>
      </c>
      <c r="AP46" s="279">
        <f>IF(AP20=0,0,IF(SUM($D20:AP20)&gt;6,1,HLOOKUP(SUM($D20:AP20),$D$76:$I$77,2,FALSE)))</f>
        <v>0</v>
      </c>
      <c r="AQ46" s="279">
        <f>IF(AQ20=0,0,IF(SUM($D20:AQ20)&gt;6,1,HLOOKUP(SUM($D20:AQ20),$D$76:$I$77,2,FALSE)))</f>
        <v>0</v>
      </c>
      <c r="AR46" s="279">
        <f>IF(AR20=0,0,IF(SUM($D20:AR20)&gt;6,1,HLOOKUP(SUM($D20:AR20),$D$76:$I$77,2,FALSE)))</f>
        <v>0</v>
      </c>
      <c r="AS46" s="279">
        <f>IF(AS20=0,0,IF(SUM($D20:AS20)&gt;6,1,HLOOKUP(SUM($D20:AS20),$D$76:$I$77,2,FALSE)))</f>
        <v>0</v>
      </c>
      <c r="AT46" s="279">
        <f>IF(AT20=0,0,IF(SUM($D20:AT20)&gt;6,1,HLOOKUP(SUM($D20:AT20),$D$76:$I$77,2,FALSE)))</f>
        <v>0</v>
      </c>
      <c r="AU46" s="279">
        <f>IF(AU20=0,0,IF(SUM($D20:AU20)&gt;6,1,HLOOKUP(SUM($D20:AU20),$D$76:$I$77,2,FALSE)))</f>
        <v>0</v>
      </c>
      <c r="AV46" s="279">
        <f>IF(AV20=0,0,IF(SUM($D20:AV20)&gt;6,1,HLOOKUP(SUM($D20:AV20),$D$76:$I$77,2,FALSE)))</f>
        <v>0</v>
      </c>
      <c r="AW46" s="279">
        <f>IF(AW20=0,0,IF(SUM($D20:AW20)&gt;6,1,HLOOKUP(SUM($D20:AW20),$D$76:$I$77,2,FALSE)))</f>
        <v>0</v>
      </c>
      <c r="AX46" s="279">
        <f>IF(AX20=0,0,IF(SUM($D20:AX20)&gt;6,1,HLOOKUP(SUM($D20:AX20),$D$76:$I$77,2,FALSE)))</f>
        <v>0</v>
      </c>
      <c r="AY46" s="279">
        <f>IF(AY20=0,0,IF(SUM($D20:AY20)&gt;6,1,HLOOKUP(SUM($D20:AY20),$D$76:$I$77,2,FALSE)))</f>
        <v>0</v>
      </c>
    </row>
    <row r="47" spans="1:51" hidden="1" outlineLevel="1" x14ac:dyDescent="0.35">
      <c r="A47" s="278">
        <v>7</v>
      </c>
      <c r="B47" s="67" t="s">
        <v>385</v>
      </c>
      <c r="C47" s="279"/>
      <c r="D47" s="279"/>
      <c r="E47" s="279">
        <f>IF(E21=0,0,IF(SUM($D21:E21)&gt;6,1,HLOOKUP(SUM($D21:E21),$D$76:$I$77,2,FALSE)))</f>
        <v>0</v>
      </c>
      <c r="F47" s="279">
        <f>IF(F21=0,0,IF(SUM($D21:F21)&gt;6,1,HLOOKUP(SUM($D21:F21),$D$76:$I$77,2,FALSE)))</f>
        <v>0</v>
      </c>
      <c r="G47" s="279">
        <f>IF(G21=0,0,IF(SUM($D21:G21)&gt;6,1,HLOOKUP(SUM($D21:G21),$D$76:$I$77,2,FALSE)))</f>
        <v>0</v>
      </c>
      <c r="H47" s="279">
        <f>IF(H21=0,0,IF(SUM($D21:H21)&gt;6,1,HLOOKUP(SUM($D21:H21),$D$76:$I$77,2,FALSE)))</f>
        <v>0</v>
      </c>
      <c r="I47" s="279">
        <f>IF(I21=0,0,IF(SUM($D21:I21)&gt;6,1,HLOOKUP(SUM($D21:I21),$D$76:$I$77,2,FALSE)))</f>
        <v>0</v>
      </c>
      <c r="J47" s="279">
        <f>IF(J21=0,0,IF(SUM($D21:J21)&gt;6,1,HLOOKUP(SUM($D21:J21),$D$76:$I$77,2,FALSE)))</f>
        <v>0</v>
      </c>
      <c r="K47" s="279">
        <f>IF(K21=0,0,IF(SUM($D21:K21)&gt;6,1,HLOOKUP(SUM($D21:K21),$D$76:$I$77,2,FALSE)))</f>
        <v>0</v>
      </c>
      <c r="L47" s="279">
        <f>IF(L21=0,0,IF(SUM($D21:L21)&gt;6,1,HLOOKUP(SUM($D21:L21),$D$76:$I$77,2,FALSE)))</f>
        <v>0</v>
      </c>
      <c r="M47" s="279">
        <f>IF(M21=0,0,IF(SUM($D21:M21)&gt;6,1,HLOOKUP(SUM($D21:M21),$D$76:$I$77,2,FALSE)))</f>
        <v>0</v>
      </c>
      <c r="N47" s="279">
        <f>IF(N21=0,0,IF(SUM($D21:N21)&gt;6,1,HLOOKUP(SUM($D21:N21),$D$76:$I$77,2,FALSE)))</f>
        <v>0</v>
      </c>
      <c r="O47" s="279">
        <f>IF(O21=0,0,IF(SUM($D21:O21)&gt;6,1,HLOOKUP(SUM($D21:O21),$D$76:$I$77,2,FALSE)))</f>
        <v>0</v>
      </c>
      <c r="P47" s="279">
        <f>IF(P21=0,0,IF(SUM($D21:P21)&gt;6,1,HLOOKUP(SUM($D21:P21),$D$76:$I$77,2,FALSE)))</f>
        <v>0</v>
      </c>
      <c r="Q47" s="279">
        <f>IF(Q21=0,0,IF(SUM($D21:Q21)&gt;6,1,HLOOKUP(SUM($D21:Q21),$D$76:$I$77,2,FALSE)))</f>
        <v>0</v>
      </c>
      <c r="R47" s="279">
        <f>IF(R21=0,0,IF(SUM($D21:R21)&gt;6,1,HLOOKUP(SUM($D21:R21),$D$76:$I$77,2,FALSE)))</f>
        <v>0</v>
      </c>
      <c r="S47" s="279">
        <f>IF(S21=0,0,IF(SUM($D21:S21)&gt;6,1,HLOOKUP(SUM($D21:S21),$D$76:$I$77,2,FALSE)))</f>
        <v>0</v>
      </c>
      <c r="T47" s="279">
        <f>IF(T21=0,0,IF(SUM($D21:T21)&gt;6,1,HLOOKUP(SUM($D21:T21),$D$76:$I$77,2,FALSE)))</f>
        <v>0</v>
      </c>
      <c r="U47" s="279">
        <f>IF(U21=0,0,IF(SUM($D21:U21)&gt;6,1,HLOOKUP(SUM($D21:U21),$D$76:$I$77,2,FALSE)))</f>
        <v>0</v>
      </c>
      <c r="V47" s="279">
        <f>IF(V21=0,0,IF(SUM($D21:V21)&gt;6,1,HLOOKUP(SUM($D21:V21),$D$76:$I$77,2,FALSE)))</f>
        <v>0</v>
      </c>
      <c r="W47" s="279">
        <f>IF(W21=0,0,IF(SUM($D21:W21)&gt;6,1,HLOOKUP(SUM($D21:W21),$D$76:$I$77,2,FALSE)))</f>
        <v>0</v>
      </c>
      <c r="X47" s="279">
        <f>IF(X21=0,0,IF(SUM($D21:X21)&gt;6,1,HLOOKUP(SUM($D21:X21),$D$76:$I$77,2,FALSE)))</f>
        <v>0</v>
      </c>
      <c r="Y47" s="279">
        <f>IF(Y21=0,0,IF(SUM($D21:Y21)&gt;6,1,HLOOKUP(SUM($D21:Y21),$D$76:$I$77,2,FALSE)))</f>
        <v>0</v>
      </c>
      <c r="Z47" s="279">
        <f>IF(Z21=0,0,IF(SUM($D21:Z21)&gt;6,1,HLOOKUP(SUM($D21:Z21),$D$76:$I$77,2,FALSE)))</f>
        <v>0</v>
      </c>
      <c r="AA47" s="279">
        <f>IF(AA21=0,0,IF(SUM($D21:AA21)&gt;6,1,HLOOKUP(SUM($D21:AA21),$D$76:$I$77,2,FALSE)))</f>
        <v>0</v>
      </c>
      <c r="AB47" s="279">
        <f>IF(AB21=0,0,IF(SUM($D21:AB21)&gt;6,1,HLOOKUP(SUM($D21:AB21),$D$76:$I$77,2,FALSE)))</f>
        <v>0</v>
      </c>
      <c r="AC47" s="279">
        <f>IF(AC21=0,0,IF(SUM($D21:AC21)&gt;6,1,HLOOKUP(SUM($D21:AC21),$D$76:$I$77,2,FALSE)))</f>
        <v>0</v>
      </c>
      <c r="AD47" s="279">
        <f>IF(AD21=0,0,IF(SUM($D21:AD21)&gt;6,1,HLOOKUP(SUM($D21:AD21),$D$76:$I$77,2,FALSE)))</f>
        <v>0</v>
      </c>
      <c r="AE47" s="279">
        <f>IF(AE21=0,0,IF(SUM($D21:AE21)&gt;6,1,HLOOKUP(SUM($D21:AE21),$D$76:$I$77,2,FALSE)))</f>
        <v>0</v>
      </c>
      <c r="AF47" s="279">
        <f>IF(AF21=0,0,IF(SUM($D21:AF21)&gt;6,1,HLOOKUP(SUM($D21:AF21),$D$76:$I$77,2,FALSE)))</f>
        <v>0</v>
      </c>
      <c r="AG47" s="279">
        <f>IF(AG21=0,0,IF(SUM($D21:AG21)&gt;6,1,HLOOKUP(SUM($D21:AG21),$D$76:$I$77,2,FALSE)))</f>
        <v>0</v>
      </c>
      <c r="AH47" s="279">
        <f>IF(AH21=0,0,IF(SUM($D21:AH21)&gt;6,1,HLOOKUP(SUM($D21:AH21),$D$76:$I$77,2,FALSE)))</f>
        <v>0</v>
      </c>
      <c r="AI47" s="279">
        <f>IF(AI21=0,0,IF(SUM($D21:AI21)&gt;6,1,HLOOKUP(SUM($D21:AI21),$D$76:$I$77,2,FALSE)))</f>
        <v>0</v>
      </c>
      <c r="AJ47" s="279">
        <f>IF(AJ21=0,0,IF(SUM($D21:AJ21)&gt;6,1,HLOOKUP(SUM($D21:AJ21),$D$76:$I$77,2,FALSE)))</f>
        <v>0</v>
      </c>
      <c r="AK47" s="279">
        <f>IF(AK21=0,0,IF(SUM($D21:AK21)&gt;6,1,HLOOKUP(SUM($D21:AK21),$D$76:$I$77,2,FALSE)))</f>
        <v>0</v>
      </c>
      <c r="AL47" s="279">
        <f>IF(AL21=0,0,IF(SUM($D21:AL21)&gt;6,1,HLOOKUP(SUM($D21:AL21),$D$76:$I$77,2,FALSE)))</f>
        <v>0</v>
      </c>
      <c r="AM47" s="279">
        <f>IF(AM21=0,0,IF(SUM($D21:AM21)&gt;6,1,HLOOKUP(SUM($D21:AM21),$D$76:$I$77,2,FALSE)))</f>
        <v>0</v>
      </c>
      <c r="AN47" s="279">
        <f>IF(AN21=0,0,IF(SUM($D21:AN21)&gt;6,1,HLOOKUP(SUM($D21:AN21),$D$76:$I$77,2,FALSE)))</f>
        <v>0</v>
      </c>
      <c r="AO47" s="279">
        <f>IF(AO21=0,0,IF(SUM($D21:AO21)&gt;6,1,HLOOKUP(SUM($D21:AO21),$D$76:$I$77,2,FALSE)))</f>
        <v>0</v>
      </c>
      <c r="AP47" s="279">
        <f>IF(AP21=0,0,IF(SUM($D21:AP21)&gt;6,1,HLOOKUP(SUM($D21:AP21),$D$76:$I$77,2,FALSE)))</f>
        <v>0</v>
      </c>
      <c r="AQ47" s="279">
        <f>IF(AQ21=0,0,IF(SUM($D21:AQ21)&gt;6,1,HLOOKUP(SUM($D21:AQ21),$D$76:$I$77,2,FALSE)))</f>
        <v>0</v>
      </c>
      <c r="AR47" s="279">
        <f>IF(AR21=0,0,IF(SUM($D21:AR21)&gt;6,1,HLOOKUP(SUM($D21:AR21),$D$76:$I$77,2,FALSE)))</f>
        <v>0</v>
      </c>
      <c r="AS47" s="279">
        <f>IF(AS21=0,0,IF(SUM($D21:AS21)&gt;6,1,HLOOKUP(SUM($D21:AS21),$D$76:$I$77,2,FALSE)))</f>
        <v>0</v>
      </c>
      <c r="AT47" s="279">
        <f>IF(AT21=0,0,IF(SUM($D21:AT21)&gt;6,1,HLOOKUP(SUM($D21:AT21),$D$76:$I$77,2,FALSE)))</f>
        <v>0</v>
      </c>
      <c r="AU47" s="279">
        <f>IF(AU21=0,0,IF(SUM($D21:AU21)&gt;6,1,HLOOKUP(SUM($D21:AU21),$D$76:$I$77,2,FALSE)))</f>
        <v>0</v>
      </c>
      <c r="AV47" s="279">
        <f>IF(AV21=0,0,IF(SUM($D21:AV21)&gt;6,1,HLOOKUP(SUM($D21:AV21),$D$76:$I$77,2,FALSE)))</f>
        <v>0</v>
      </c>
      <c r="AW47" s="279">
        <f>IF(AW21=0,0,IF(SUM($D21:AW21)&gt;6,1,HLOOKUP(SUM($D21:AW21),$D$76:$I$77,2,FALSE)))</f>
        <v>0</v>
      </c>
      <c r="AX47" s="279">
        <f>IF(AX21=0,0,IF(SUM($D21:AX21)&gt;6,1,HLOOKUP(SUM($D21:AX21),$D$76:$I$77,2,FALSE)))</f>
        <v>0</v>
      </c>
      <c r="AY47" s="279">
        <f>IF(AY21=0,0,IF(SUM($D21:AY21)&gt;6,1,HLOOKUP(SUM($D21:AY21),$D$76:$I$77,2,FALSE)))</f>
        <v>0</v>
      </c>
    </row>
    <row r="48" spans="1:51" hidden="1" outlineLevel="1" x14ac:dyDescent="0.35">
      <c r="A48" s="278">
        <v>8</v>
      </c>
      <c r="B48" s="67" t="s">
        <v>386</v>
      </c>
      <c r="C48" s="279"/>
      <c r="D48" s="279"/>
      <c r="E48" s="279">
        <f>IF(E22=0,0,IF(SUM($D22:E22)&gt;6,1,HLOOKUP(SUM($D22:E22),$D$76:$I$77,2,FALSE)))</f>
        <v>0</v>
      </c>
      <c r="F48" s="279">
        <f>IF(F22=0,0,IF(SUM($D22:F22)&gt;6,1,HLOOKUP(SUM($D22:F22),$D$76:$I$77,2,FALSE)))</f>
        <v>0</v>
      </c>
      <c r="G48" s="279">
        <f>IF(G22=0,0,IF(SUM($D22:G22)&gt;6,1,HLOOKUP(SUM($D22:G22),$D$76:$I$77,2,FALSE)))</f>
        <v>0</v>
      </c>
      <c r="H48" s="279">
        <f>IF(H22=0,0,IF(SUM($D22:H22)&gt;6,1,HLOOKUP(SUM($D22:H22),$D$76:$I$77,2,FALSE)))</f>
        <v>0</v>
      </c>
      <c r="I48" s="279">
        <f>IF(I22=0,0,IF(SUM($D22:I22)&gt;6,1,HLOOKUP(SUM($D22:I22),$D$76:$I$77,2,FALSE)))</f>
        <v>0</v>
      </c>
      <c r="J48" s="279">
        <f>IF(J22=0,0,IF(SUM($D22:J22)&gt;6,1,HLOOKUP(SUM($D22:J22),$D$76:$I$77,2,FALSE)))</f>
        <v>0</v>
      </c>
      <c r="K48" s="279">
        <f>IF(K22=0,0,IF(SUM($D22:K22)&gt;6,1,HLOOKUP(SUM($D22:K22),$D$76:$I$77,2,FALSE)))</f>
        <v>0</v>
      </c>
      <c r="L48" s="279">
        <f>IF(L22=0,0,IF(SUM($D22:L22)&gt;6,1,HLOOKUP(SUM($D22:L22),$D$76:$I$77,2,FALSE)))</f>
        <v>0</v>
      </c>
      <c r="M48" s="279">
        <f>IF(M22=0,0,IF(SUM($D22:M22)&gt;6,1,HLOOKUP(SUM($D22:M22),$D$76:$I$77,2,FALSE)))</f>
        <v>0</v>
      </c>
      <c r="N48" s="279">
        <f>IF(N22=0,0,IF(SUM($D22:N22)&gt;6,1,HLOOKUP(SUM($D22:N22),$D$76:$I$77,2,FALSE)))</f>
        <v>0</v>
      </c>
      <c r="O48" s="279">
        <f>IF(O22=0,0,IF(SUM($D22:O22)&gt;6,1,HLOOKUP(SUM($D22:O22),$D$76:$I$77,2,FALSE)))</f>
        <v>0</v>
      </c>
      <c r="P48" s="279">
        <f>IF(P22=0,0,IF(SUM($D22:P22)&gt;6,1,HLOOKUP(SUM($D22:P22),$D$76:$I$77,2,FALSE)))</f>
        <v>0</v>
      </c>
      <c r="Q48" s="279">
        <f>IF(Q22=0,0,IF(SUM($D22:Q22)&gt;6,1,HLOOKUP(SUM($D22:Q22),$D$76:$I$77,2,FALSE)))</f>
        <v>0</v>
      </c>
      <c r="R48" s="279">
        <f>IF(R22=0,0,IF(SUM($D22:R22)&gt;6,1,HLOOKUP(SUM($D22:R22),$D$76:$I$77,2,FALSE)))</f>
        <v>0</v>
      </c>
      <c r="S48" s="279">
        <f>IF(S22=0,0,IF(SUM($D22:S22)&gt;6,1,HLOOKUP(SUM($D22:S22),$D$76:$I$77,2,FALSE)))</f>
        <v>0</v>
      </c>
      <c r="T48" s="279">
        <f>IF(T22=0,0,IF(SUM($D22:T22)&gt;6,1,HLOOKUP(SUM($D22:T22),$D$76:$I$77,2,FALSE)))</f>
        <v>0</v>
      </c>
      <c r="U48" s="279">
        <f>IF(U22=0,0,IF(SUM($D22:U22)&gt;6,1,HLOOKUP(SUM($D22:U22),$D$76:$I$77,2,FALSE)))</f>
        <v>0</v>
      </c>
      <c r="V48" s="279">
        <f>IF(V22=0,0,IF(SUM($D22:V22)&gt;6,1,HLOOKUP(SUM($D22:V22),$D$76:$I$77,2,FALSE)))</f>
        <v>0</v>
      </c>
      <c r="W48" s="279">
        <f>IF(W22=0,0,IF(SUM($D22:W22)&gt;6,1,HLOOKUP(SUM($D22:W22),$D$76:$I$77,2,FALSE)))</f>
        <v>0</v>
      </c>
      <c r="X48" s="279">
        <f>IF(X22=0,0,IF(SUM($D22:X22)&gt;6,1,HLOOKUP(SUM($D22:X22),$D$76:$I$77,2,FALSE)))</f>
        <v>0</v>
      </c>
      <c r="Y48" s="279">
        <f>IF(Y22=0,0,IF(SUM($D22:Y22)&gt;6,1,HLOOKUP(SUM($D22:Y22),$D$76:$I$77,2,FALSE)))</f>
        <v>0</v>
      </c>
      <c r="Z48" s="279">
        <f>IF(Z22=0,0,IF(SUM($D22:Z22)&gt;6,1,HLOOKUP(SUM($D22:Z22),$D$76:$I$77,2,FALSE)))</f>
        <v>0</v>
      </c>
      <c r="AA48" s="279">
        <f>IF(AA22=0,0,IF(SUM($D22:AA22)&gt;6,1,HLOOKUP(SUM($D22:AA22),$D$76:$I$77,2,FALSE)))</f>
        <v>0</v>
      </c>
      <c r="AB48" s="279">
        <f>IF(AB22=0,0,IF(SUM($D22:AB22)&gt;6,1,HLOOKUP(SUM($D22:AB22),$D$76:$I$77,2,FALSE)))</f>
        <v>0</v>
      </c>
      <c r="AC48" s="279">
        <f>IF(AC22=0,0,IF(SUM($D22:AC22)&gt;6,1,HLOOKUP(SUM($D22:AC22),$D$76:$I$77,2,FALSE)))</f>
        <v>0</v>
      </c>
      <c r="AD48" s="279">
        <f>IF(AD22=0,0,IF(SUM($D22:AD22)&gt;6,1,HLOOKUP(SUM($D22:AD22),$D$76:$I$77,2,FALSE)))</f>
        <v>0</v>
      </c>
      <c r="AE48" s="279">
        <f>IF(AE22=0,0,IF(SUM($D22:AE22)&gt;6,1,HLOOKUP(SUM($D22:AE22),$D$76:$I$77,2,FALSE)))</f>
        <v>0</v>
      </c>
      <c r="AF48" s="279">
        <f>IF(AF22=0,0,IF(SUM($D22:AF22)&gt;6,1,HLOOKUP(SUM($D22:AF22),$D$76:$I$77,2,FALSE)))</f>
        <v>0</v>
      </c>
      <c r="AG48" s="279">
        <f>IF(AG22=0,0,IF(SUM($D22:AG22)&gt;6,1,HLOOKUP(SUM($D22:AG22),$D$76:$I$77,2,FALSE)))</f>
        <v>0</v>
      </c>
      <c r="AH48" s="279">
        <f>IF(AH22=0,0,IF(SUM($D22:AH22)&gt;6,1,HLOOKUP(SUM($D22:AH22),$D$76:$I$77,2,FALSE)))</f>
        <v>0</v>
      </c>
      <c r="AI48" s="279">
        <f>IF(AI22=0,0,IF(SUM($D22:AI22)&gt;6,1,HLOOKUP(SUM($D22:AI22),$D$76:$I$77,2,FALSE)))</f>
        <v>0</v>
      </c>
      <c r="AJ48" s="279">
        <f>IF(AJ22=0,0,IF(SUM($D22:AJ22)&gt;6,1,HLOOKUP(SUM($D22:AJ22),$D$76:$I$77,2,FALSE)))</f>
        <v>0</v>
      </c>
      <c r="AK48" s="279">
        <f>IF(AK22=0,0,IF(SUM($D22:AK22)&gt;6,1,HLOOKUP(SUM($D22:AK22),$D$76:$I$77,2,FALSE)))</f>
        <v>0</v>
      </c>
      <c r="AL48" s="279">
        <f>IF(AL22=0,0,IF(SUM($D22:AL22)&gt;6,1,HLOOKUP(SUM($D22:AL22),$D$76:$I$77,2,FALSE)))</f>
        <v>0</v>
      </c>
      <c r="AM48" s="279">
        <f>IF(AM22=0,0,IF(SUM($D22:AM22)&gt;6,1,HLOOKUP(SUM($D22:AM22),$D$76:$I$77,2,FALSE)))</f>
        <v>0</v>
      </c>
      <c r="AN48" s="279">
        <f>IF(AN22=0,0,IF(SUM($D22:AN22)&gt;6,1,HLOOKUP(SUM($D22:AN22),$D$76:$I$77,2,FALSE)))</f>
        <v>0</v>
      </c>
      <c r="AO48" s="279">
        <f>IF(AO22=0,0,IF(SUM($D22:AO22)&gt;6,1,HLOOKUP(SUM($D22:AO22),$D$76:$I$77,2,FALSE)))</f>
        <v>0</v>
      </c>
      <c r="AP48" s="279">
        <f>IF(AP22=0,0,IF(SUM($D22:AP22)&gt;6,1,HLOOKUP(SUM($D22:AP22),$D$76:$I$77,2,FALSE)))</f>
        <v>0</v>
      </c>
      <c r="AQ48" s="279">
        <f>IF(AQ22=0,0,IF(SUM($D22:AQ22)&gt;6,1,HLOOKUP(SUM($D22:AQ22),$D$76:$I$77,2,FALSE)))</f>
        <v>0</v>
      </c>
      <c r="AR48" s="279">
        <f>IF(AR22=0,0,IF(SUM($D22:AR22)&gt;6,1,HLOOKUP(SUM($D22:AR22),$D$76:$I$77,2,FALSE)))</f>
        <v>0</v>
      </c>
      <c r="AS48" s="279">
        <f>IF(AS22=0,0,IF(SUM($D22:AS22)&gt;6,1,HLOOKUP(SUM($D22:AS22),$D$76:$I$77,2,FALSE)))</f>
        <v>0</v>
      </c>
      <c r="AT48" s="279">
        <f>IF(AT22=0,0,IF(SUM($D22:AT22)&gt;6,1,HLOOKUP(SUM($D22:AT22),$D$76:$I$77,2,FALSE)))</f>
        <v>0</v>
      </c>
      <c r="AU48" s="279">
        <f>IF(AU22=0,0,IF(SUM($D22:AU22)&gt;6,1,HLOOKUP(SUM($D22:AU22),$D$76:$I$77,2,FALSE)))</f>
        <v>0</v>
      </c>
      <c r="AV48" s="279">
        <f>IF(AV22=0,0,IF(SUM($D22:AV22)&gt;6,1,HLOOKUP(SUM($D22:AV22),$D$76:$I$77,2,FALSE)))</f>
        <v>0</v>
      </c>
      <c r="AW48" s="279">
        <f>IF(AW22=0,0,IF(SUM($D22:AW22)&gt;6,1,HLOOKUP(SUM($D22:AW22),$D$76:$I$77,2,FALSE)))</f>
        <v>0</v>
      </c>
      <c r="AX48" s="279">
        <f>IF(AX22=0,0,IF(SUM($D22:AX22)&gt;6,1,HLOOKUP(SUM($D22:AX22),$D$76:$I$77,2,FALSE)))</f>
        <v>0</v>
      </c>
      <c r="AY48" s="279">
        <f>IF(AY22=0,0,IF(SUM($D22:AY22)&gt;6,1,HLOOKUP(SUM($D22:AY22),$D$76:$I$77,2,FALSE)))</f>
        <v>0</v>
      </c>
    </row>
    <row r="49" spans="1:51" hidden="1" outlineLevel="1" x14ac:dyDescent="0.35">
      <c r="A49" s="278">
        <v>9</v>
      </c>
      <c r="B49" s="67" t="s">
        <v>387</v>
      </c>
      <c r="C49" s="279"/>
      <c r="D49" s="279"/>
      <c r="E49" s="279">
        <f>IF(E23=0,0,IF(SUM($D23:E23)&gt;6,1,HLOOKUP(SUM($D23:E23),$D$76:$I$77,2,FALSE)))</f>
        <v>0</v>
      </c>
      <c r="F49" s="279">
        <f>IF(F23=0,0,IF(SUM($D23:F23)&gt;6,1,HLOOKUP(SUM($D23:F23),$D$76:$I$77,2,FALSE)))</f>
        <v>0</v>
      </c>
      <c r="G49" s="279">
        <f>IF(G23=0,0,IF(SUM($D23:G23)&gt;6,1,HLOOKUP(SUM($D23:G23),$D$76:$I$77,2,FALSE)))</f>
        <v>0</v>
      </c>
      <c r="H49" s="279">
        <f>IF(H23=0,0,IF(SUM($D23:H23)&gt;6,1,HLOOKUP(SUM($D23:H23),$D$76:$I$77,2,FALSE)))</f>
        <v>0</v>
      </c>
      <c r="I49" s="279">
        <f>IF(I23=0,0,IF(SUM($D23:I23)&gt;6,1,HLOOKUP(SUM($D23:I23),$D$76:$I$77,2,FALSE)))</f>
        <v>0</v>
      </c>
      <c r="J49" s="279">
        <f>IF(J23=0,0,IF(SUM($D23:J23)&gt;6,1,HLOOKUP(SUM($D23:J23),$D$76:$I$77,2,FALSE)))</f>
        <v>0</v>
      </c>
      <c r="K49" s="279">
        <f>IF(K23=0,0,IF(SUM($D23:K23)&gt;6,1,HLOOKUP(SUM($D23:K23),$D$76:$I$77,2,FALSE)))</f>
        <v>0</v>
      </c>
      <c r="L49" s="279">
        <f>IF(L23=0,0,IF(SUM($D23:L23)&gt;6,1,HLOOKUP(SUM($D23:L23),$D$76:$I$77,2,FALSE)))</f>
        <v>0</v>
      </c>
      <c r="M49" s="279">
        <f>IF(M23=0,0,IF(SUM($D23:M23)&gt;6,1,HLOOKUP(SUM($D23:M23),$D$76:$I$77,2,FALSE)))</f>
        <v>0</v>
      </c>
      <c r="N49" s="279">
        <f>IF(N23=0,0,IF(SUM($D23:N23)&gt;6,1,HLOOKUP(SUM($D23:N23),$D$76:$I$77,2,FALSE)))</f>
        <v>0</v>
      </c>
      <c r="O49" s="279">
        <f>IF(O23=0,0,IF(SUM($D23:O23)&gt;6,1,HLOOKUP(SUM($D23:O23),$D$76:$I$77,2,FALSE)))</f>
        <v>0</v>
      </c>
      <c r="P49" s="279">
        <f>IF(P23=0,0,IF(SUM($D23:P23)&gt;6,1,HLOOKUP(SUM($D23:P23),$D$76:$I$77,2,FALSE)))</f>
        <v>0</v>
      </c>
      <c r="Q49" s="279">
        <f>IF(Q23=0,0,IF(SUM($D23:Q23)&gt;6,1,HLOOKUP(SUM($D23:Q23),$D$76:$I$77,2,FALSE)))</f>
        <v>0</v>
      </c>
      <c r="R49" s="279">
        <f>IF(R23=0,0,IF(SUM($D23:R23)&gt;6,1,HLOOKUP(SUM($D23:R23),$D$76:$I$77,2,FALSE)))</f>
        <v>0</v>
      </c>
      <c r="S49" s="279">
        <f>IF(S23=0,0,IF(SUM($D23:S23)&gt;6,1,HLOOKUP(SUM($D23:S23),$D$76:$I$77,2,FALSE)))</f>
        <v>0</v>
      </c>
      <c r="T49" s="279">
        <f>IF(T23=0,0,IF(SUM($D23:T23)&gt;6,1,HLOOKUP(SUM($D23:T23),$D$76:$I$77,2,FALSE)))</f>
        <v>0</v>
      </c>
      <c r="U49" s="279">
        <f>IF(U23=0,0,IF(SUM($D23:U23)&gt;6,1,HLOOKUP(SUM($D23:U23),$D$76:$I$77,2,FALSE)))</f>
        <v>0</v>
      </c>
      <c r="V49" s="279">
        <f>IF(V23=0,0,IF(SUM($D23:V23)&gt;6,1,HLOOKUP(SUM($D23:V23),$D$76:$I$77,2,FALSE)))</f>
        <v>0</v>
      </c>
      <c r="W49" s="279">
        <f>IF(W23=0,0,IF(SUM($D23:W23)&gt;6,1,HLOOKUP(SUM($D23:W23),$D$76:$I$77,2,FALSE)))</f>
        <v>0</v>
      </c>
      <c r="X49" s="279">
        <f>IF(X23=0,0,IF(SUM($D23:X23)&gt;6,1,HLOOKUP(SUM($D23:X23),$D$76:$I$77,2,FALSE)))</f>
        <v>0</v>
      </c>
      <c r="Y49" s="279">
        <f>IF(Y23=0,0,IF(SUM($D23:Y23)&gt;6,1,HLOOKUP(SUM($D23:Y23),$D$76:$I$77,2,FALSE)))</f>
        <v>0</v>
      </c>
      <c r="Z49" s="279">
        <f>IF(Z23=0,0,IF(SUM($D23:Z23)&gt;6,1,HLOOKUP(SUM($D23:Z23),$D$76:$I$77,2,FALSE)))</f>
        <v>0</v>
      </c>
      <c r="AA49" s="279">
        <f>IF(AA23=0,0,IF(SUM($D23:AA23)&gt;6,1,HLOOKUP(SUM($D23:AA23),$D$76:$I$77,2,FALSE)))</f>
        <v>0</v>
      </c>
      <c r="AB49" s="279">
        <f>IF(AB23=0,0,IF(SUM($D23:AB23)&gt;6,1,HLOOKUP(SUM($D23:AB23),$D$76:$I$77,2,FALSE)))</f>
        <v>0</v>
      </c>
      <c r="AC49" s="279">
        <f>IF(AC23=0,0,IF(SUM($D23:AC23)&gt;6,1,HLOOKUP(SUM($D23:AC23),$D$76:$I$77,2,FALSE)))</f>
        <v>0</v>
      </c>
      <c r="AD49" s="279">
        <f>IF(AD23=0,0,IF(SUM($D23:AD23)&gt;6,1,HLOOKUP(SUM($D23:AD23),$D$76:$I$77,2,FALSE)))</f>
        <v>0</v>
      </c>
      <c r="AE49" s="279">
        <f>IF(AE23=0,0,IF(SUM($D23:AE23)&gt;6,1,HLOOKUP(SUM($D23:AE23),$D$76:$I$77,2,FALSE)))</f>
        <v>0</v>
      </c>
      <c r="AF49" s="279">
        <f>IF(AF23=0,0,IF(SUM($D23:AF23)&gt;6,1,HLOOKUP(SUM($D23:AF23),$D$76:$I$77,2,FALSE)))</f>
        <v>0</v>
      </c>
      <c r="AG49" s="279">
        <f>IF(AG23=0,0,IF(SUM($D23:AG23)&gt;6,1,HLOOKUP(SUM($D23:AG23),$D$76:$I$77,2,FALSE)))</f>
        <v>0</v>
      </c>
      <c r="AH49" s="279">
        <f>IF(AH23=0,0,IF(SUM($D23:AH23)&gt;6,1,HLOOKUP(SUM($D23:AH23),$D$76:$I$77,2,FALSE)))</f>
        <v>0</v>
      </c>
      <c r="AI49" s="279">
        <f>IF(AI23=0,0,IF(SUM($D23:AI23)&gt;6,1,HLOOKUP(SUM($D23:AI23),$D$76:$I$77,2,FALSE)))</f>
        <v>0</v>
      </c>
      <c r="AJ49" s="279">
        <f>IF(AJ23=0,0,IF(SUM($D23:AJ23)&gt;6,1,HLOOKUP(SUM($D23:AJ23),$D$76:$I$77,2,FALSE)))</f>
        <v>0</v>
      </c>
      <c r="AK49" s="279">
        <f>IF(AK23=0,0,IF(SUM($D23:AK23)&gt;6,1,HLOOKUP(SUM($D23:AK23),$D$76:$I$77,2,FALSE)))</f>
        <v>0</v>
      </c>
      <c r="AL49" s="279">
        <f>IF(AL23=0,0,IF(SUM($D23:AL23)&gt;6,1,HLOOKUP(SUM($D23:AL23),$D$76:$I$77,2,FALSE)))</f>
        <v>0</v>
      </c>
      <c r="AM49" s="279">
        <f>IF(AM23=0,0,IF(SUM($D23:AM23)&gt;6,1,HLOOKUP(SUM($D23:AM23),$D$76:$I$77,2,FALSE)))</f>
        <v>0</v>
      </c>
      <c r="AN49" s="279">
        <f>IF(AN23=0,0,IF(SUM($D23:AN23)&gt;6,1,HLOOKUP(SUM($D23:AN23),$D$76:$I$77,2,FALSE)))</f>
        <v>0</v>
      </c>
      <c r="AO49" s="279">
        <f>IF(AO23=0,0,IF(SUM($D23:AO23)&gt;6,1,HLOOKUP(SUM($D23:AO23),$D$76:$I$77,2,FALSE)))</f>
        <v>0</v>
      </c>
      <c r="AP49" s="279">
        <f>IF(AP23=0,0,IF(SUM($D23:AP23)&gt;6,1,HLOOKUP(SUM($D23:AP23),$D$76:$I$77,2,FALSE)))</f>
        <v>0</v>
      </c>
      <c r="AQ49" s="279">
        <f>IF(AQ23=0,0,IF(SUM($D23:AQ23)&gt;6,1,HLOOKUP(SUM($D23:AQ23),$D$76:$I$77,2,FALSE)))</f>
        <v>0</v>
      </c>
      <c r="AR49" s="279">
        <f>IF(AR23=0,0,IF(SUM($D23:AR23)&gt;6,1,HLOOKUP(SUM($D23:AR23),$D$76:$I$77,2,FALSE)))</f>
        <v>0</v>
      </c>
      <c r="AS49" s="279">
        <f>IF(AS23=0,0,IF(SUM($D23:AS23)&gt;6,1,HLOOKUP(SUM($D23:AS23),$D$76:$I$77,2,FALSE)))</f>
        <v>0</v>
      </c>
      <c r="AT49" s="279">
        <f>IF(AT23=0,0,IF(SUM($D23:AT23)&gt;6,1,HLOOKUP(SUM($D23:AT23),$D$76:$I$77,2,FALSE)))</f>
        <v>0</v>
      </c>
      <c r="AU49" s="279">
        <f>IF(AU23=0,0,IF(SUM($D23:AU23)&gt;6,1,HLOOKUP(SUM($D23:AU23),$D$76:$I$77,2,FALSE)))</f>
        <v>0</v>
      </c>
      <c r="AV49" s="279">
        <f>IF(AV23=0,0,IF(SUM($D23:AV23)&gt;6,1,HLOOKUP(SUM($D23:AV23),$D$76:$I$77,2,FALSE)))</f>
        <v>0</v>
      </c>
      <c r="AW49" s="279">
        <f>IF(AW23=0,0,IF(SUM($D23:AW23)&gt;6,1,HLOOKUP(SUM($D23:AW23),$D$76:$I$77,2,FALSE)))</f>
        <v>0</v>
      </c>
      <c r="AX49" s="279">
        <f>IF(AX23=0,0,IF(SUM($D23:AX23)&gt;6,1,HLOOKUP(SUM($D23:AX23),$D$76:$I$77,2,FALSE)))</f>
        <v>0</v>
      </c>
      <c r="AY49" s="279">
        <f>IF(AY23=0,0,IF(SUM($D23:AY23)&gt;6,1,HLOOKUP(SUM($D23:AY23),$D$76:$I$77,2,FALSE)))</f>
        <v>0</v>
      </c>
    </row>
    <row r="50" spans="1:51" hidden="1" outlineLevel="1" x14ac:dyDescent="0.35">
      <c r="A50" s="278">
        <v>10</v>
      </c>
      <c r="B50" s="67" t="s">
        <v>388</v>
      </c>
      <c r="C50" s="279"/>
      <c r="D50" s="279"/>
      <c r="E50" s="279">
        <f>IF(E24=0,0,IF(SUM($D24:E24)&gt;6,1,HLOOKUP(SUM($D24:E24),$D$76:$I$77,2,FALSE)))</f>
        <v>0</v>
      </c>
      <c r="F50" s="279">
        <f>IF(F24=0,0,IF(SUM($D24:F24)&gt;6,1,HLOOKUP(SUM($D24:F24),$D$76:$I$77,2,FALSE)))</f>
        <v>0</v>
      </c>
      <c r="G50" s="279">
        <f>IF(G24=0,0,IF(SUM($D24:G24)&gt;6,1,HLOOKUP(SUM($D24:G24),$D$76:$I$77,2,FALSE)))</f>
        <v>0</v>
      </c>
      <c r="H50" s="279">
        <f>IF(H24=0,0,IF(SUM($D24:H24)&gt;6,1,HLOOKUP(SUM($D24:H24),$D$76:$I$77,2,FALSE)))</f>
        <v>0</v>
      </c>
      <c r="I50" s="279">
        <f>IF(I24=0,0,IF(SUM($D24:I24)&gt;6,1,HLOOKUP(SUM($D24:I24),$D$76:$I$77,2,FALSE)))</f>
        <v>0</v>
      </c>
      <c r="J50" s="279">
        <f>IF(J24=0,0,IF(SUM($D24:J24)&gt;6,1,HLOOKUP(SUM($D24:J24),$D$76:$I$77,2,FALSE)))</f>
        <v>0</v>
      </c>
      <c r="K50" s="279">
        <f>IF(K24=0,0,IF(SUM($D24:K24)&gt;6,1,HLOOKUP(SUM($D24:K24),$D$76:$I$77,2,FALSE)))</f>
        <v>0</v>
      </c>
      <c r="L50" s="279">
        <f>IF(L24=0,0,IF(SUM($D24:L24)&gt;6,1,HLOOKUP(SUM($D24:L24),$D$76:$I$77,2,FALSE)))</f>
        <v>0</v>
      </c>
      <c r="M50" s="279">
        <f>IF(M24=0,0,IF(SUM($D24:M24)&gt;6,1,HLOOKUP(SUM($D24:M24),$D$76:$I$77,2,FALSE)))</f>
        <v>0</v>
      </c>
      <c r="N50" s="279">
        <f>IF(N24=0,0,IF(SUM($D24:N24)&gt;6,1,HLOOKUP(SUM($D24:N24),$D$76:$I$77,2,FALSE)))</f>
        <v>0</v>
      </c>
      <c r="O50" s="279">
        <f>IF(O24=0,0,IF(SUM($D24:O24)&gt;6,1,HLOOKUP(SUM($D24:O24),$D$76:$I$77,2,FALSE)))</f>
        <v>0</v>
      </c>
      <c r="P50" s="279">
        <f>IF(P24=0,0,IF(SUM($D24:P24)&gt;6,1,HLOOKUP(SUM($D24:P24),$D$76:$I$77,2,FALSE)))</f>
        <v>0</v>
      </c>
      <c r="Q50" s="279">
        <f>IF(Q24=0,0,IF(SUM($D24:Q24)&gt;6,1,HLOOKUP(SUM($D24:Q24),$D$76:$I$77,2,FALSE)))</f>
        <v>0</v>
      </c>
      <c r="R50" s="279">
        <f>IF(R24=0,0,IF(SUM($D24:R24)&gt;6,1,HLOOKUP(SUM($D24:R24),$D$76:$I$77,2,FALSE)))</f>
        <v>0</v>
      </c>
      <c r="S50" s="279">
        <f>IF(S24=0,0,IF(SUM($D24:S24)&gt;6,1,HLOOKUP(SUM($D24:S24),$D$76:$I$77,2,FALSE)))</f>
        <v>0</v>
      </c>
      <c r="T50" s="279">
        <f>IF(T24=0,0,IF(SUM($D24:T24)&gt;6,1,HLOOKUP(SUM($D24:T24),$D$76:$I$77,2,FALSE)))</f>
        <v>0</v>
      </c>
      <c r="U50" s="279">
        <f>IF(U24=0,0,IF(SUM($D24:U24)&gt;6,1,HLOOKUP(SUM($D24:U24),$D$76:$I$77,2,FALSE)))</f>
        <v>0</v>
      </c>
      <c r="V50" s="279">
        <f>IF(V24=0,0,IF(SUM($D24:V24)&gt;6,1,HLOOKUP(SUM($D24:V24),$D$76:$I$77,2,FALSE)))</f>
        <v>0</v>
      </c>
      <c r="W50" s="279">
        <f>IF(W24=0,0,IF(SUM($D24:W24)&gt;6,1,HLOOKUP(SUM($D24:W24),$D$76:$I$77,2,FALSE)))</f>
        <v>0</v>
      </c>
      <c r="X50" s="279">
        <f>IF(X24=0,0,IF(SUM($D24:X24)&gt;6,1,HLOOKUP(SUM($D24:X24),$D$76:$I$77,2,FALSE)))</f>
        <v>0</v>
      </c>
      <c r="Y50" s="279">
        <f>IF(Y24=0,0,IF(SUM($D24:Y24)&gt;6,1,HLOOKUP(SUM($D24:Y24),$D$76:$I$77,2,FALSE)))</f>
        <v>0</v>
      </c>
      <c r="Z50" s="279">
        <f>IF(Z24=0,0,IF(SUM($D24:Z24)&gt;6,1,HLOOKUP(SUM($D24:Z24),$D$76:$I$77,2,FALSE)))</f>
        <v>0</v>
      </c>
      <c r="AA50" s="279">
        <f>IF(AA24=0,0,IF(SUM($D24:AA24)&gt;6,1,HLOOKUP(SUM($D24:AA24),$D$76:$I$77,2,FALSE)))</f>
        <v>0</v>
      </c>
      <c r="AB50" s="279">
        <f>IF(AB24=0,0,IF(SUM($D24:AB24)&gt;6,1,HLOOKUP(SUM($D24:AB24),$D$76:$I$77,2,FALSE)))</f>
        <v>0</v>
      </c>
      <c r="AC50" s="279">
        <f>IF(AC24=0,0,IF(SUM($D24:AC24)&gt;6,1,HLOOKUP(SUM($D24:AC24),$D$76:$I$77,2,FALSE)))</f>
        <v>0</v>
      </c>
      <c r="AD50" s="279">
        <f>IF(AD24=0,0,IF(SUM($D24:AD24)&gt;6,1,HLOOKUP(SUM($D24:AD24),$D$76:$I$77,2,FALSE)))</f>
        <v>0</v>
      </c>
      <c r="AE50" s="279">
        <f>IF(AE24=0,0,IF(SUM($D24:AE24)&gt;6,1,HLOOKUP(SUM($D24:AE24),$D$76:$I$77,2,FALSE)))</f>
        <v>0</v>
      </c>
      <c r="AF50" s="279">
        <f>IF(AF24=0,0,IF(SUM($D24:AF24)&gt;6,1,HLOOKUP(SUM($D24:AF24),$D$76:$I$77,2,FALSE)))</f>
        <v>0</v>
      </c>
      <c r="AG50" s="279">
        <f>IF(AG24=0,0,IF(SUM($D24:AG24)&gt;6,1,HLOOKUP(SUM($D24:AG24),$D$76:$I$77,2,FALSE)))</f>
        <v>0</v>
      </c>
      <c r="AH50" s="279">
        <f>IF(AH24=0,0,IF(SUM($D24:AH24)&gt;6,1,HLOOKUP(SUM($D24:AH24),$D$76:$I$77,2,FALSE)))</f>
        <v>0</v>
      </c>
      <c r="AI50" s="279">
        <f>IF(AI24=0,0,IF(SUM($D24:AI24)&gt;6,1,HLOOKUP(SUM($D24:AI24),$D$76:$I$77,2,FALSE)))</f>
        <v>0</v>
      </c>
      <c r="AJ50" s="279">
        <f>IF(AJ24=0,0,IF(SUM($D24:AJ24)&gt;6,1,HLOOKUP(SUM($D24:AJ24),$D$76:$I$77,2,FALSE)))</f>
        <v>0</v>
      </c>
      <c r="AK50" s="279">
        <f>IF(AK24=0,0,IF(SUM($D24:AK24)&gt;6,1,HLOOKUP(SUM($D24:AK24),$D$76:$I$77,2,FALSE)))</f>
        <v>0</v>
      </c>
      <c r="AL50" s="279">
        <f>IF(AL24=0,0,IF(SUM($D24:AL24)&gt;6,1,HLOOKUP(SUM($D24:AL24),$D$76:$I$77,2,FALSE)))</f>
        <v>0</v>
      </c>
      <c r="AM50" s="279">
        <f>IF(AM24=0,0,IF(SUM($D24:AM24)&gt;6,1,HLOOKUP(SUM($D24:AM24),$D$76:$I$77,2,FALSE)))</f>
        <v>0</v>
      </c>
      <c r="AN50" s="279">
        <f>IF(AN24=0,0,IF(SUM($D24:AN24)&gt;6,1,HLOOKUP(SUM($D24:AN24),$D$76:$I$77,2,FALSE)))</f>
        <v>0</v>
      </c>
      <c r="AO50" s="279">
        <f>IF(AO24=0,0,IF(SUM($D24:AO24)&gt;6,1,HLOOKUP(SUM($D24:AO24),$D$76:$I$77,2,FALSE)))</f>
        <v>0</v>
      </c>
      <c r="AP50" s="279">
        <f>IF(AP24=0,0,IF(SUM($D24:AP24)&gt;6,1,HLOOKUP(SUM($D24:AP24),$D$76:$I$77,2,FALSE)))</f>
        <v>0</v>
      </c>
      <c r="AQ50" s="279">
        <f>IF(AQ24=0,0,IF(SUM($D24:AQ24)&gt;6,1,HLOOKUP(SUM($D24:AQ24),$D$76:$I$77,2,FALSE)))</f>
        <v>0</v>
      </c>
      <c r="AR50" s="279">
        <f>IF(AR24=0,0,IF(SUM($D24:AR24)&gt;6,1,HLOOKUP(SUM($D24:AR24),$D$76:$I$77,2,FALSE)))</f>
        <v>0</v>
      </c>
      <c r="AS50" s="279">
        <f>IF(AS24=0,0,IF(SUM($D24:AS24)&gt;6,1,HLOOKUP(SUM($D24:AS24),$D$76:$I$77,2,FALSE)))</f>
        <v>0</v>
      </c>
      <c r="AT50" s="279">
        <f>IF(AT24=0,0,IF(SUM($D24:AT24)&gt;6,1,HLOOKUP(SUM($D24:AT24),$D$76:$I$77,2,FALSE)))</f>
        <v>0</v>
      </c>
      <c r="AU50" s="279">
        <f>IF(AU24=0,0,IF(SUM($D24:AU24)&gt;6,1,HLOOKUP(SUM($D24:AU24),$D$76:$I$77,2,FALSE)))</f>
        <v>0</v>
      </c>
      <c r="AV50" s="279">
        <f>IF(AV24=0,0,IF(SUM($D24:AV24)&gt;6,1,HLOOKUP(SUM($D24:AV24),$D$76:$I$77,2,FALSE)))</f>
        <v>0</v>
      </c>
      <c r="AW50" s="279">
        <f>IF(AW24=0,0,IF(SUM($D24:AW24)&gt;6,1,HLOOKUP(SUM($D24:AW24),$D$76:$I$77,2,FALSE)))</f>
        <v>0</v>
      </c>
      <c r="AX50" s="279">
        <f>IF(AX24=0,0,IF(SUM($D24:AX24)&gt;6,1,HLOOKUP(SUM($D24:AX24),$D$76:$I$77,2,FALSE)))</f>
        <v>0</v>
      </c>
      <c r="AY50" s="279">
        <f>IF(AY24=0,0,IF(SUM($D24:AY24)&gt;6,1,HLOOKUP(SUM($D24:AY24),$D$76:$I$77,2,FALSE)))</f>
        <v>0</v>
      </c>
    </row>
    <row r="51" spans="1:51" hidden="1" outlineLevel="1" x14ac:dyDescent="0.35">
      <c r="A51" s="278">
        <v>11</v>
      </c>
      <c r="B51" s="67" t="s">
        <v>389</v>
      </c>
      <c r="C51" s="279"/>
      <c r="D51" s="279"/>
      <c r="E51" s="279">
        <f>IF(E25=0,0,IF(SUM($D25:E25)&gt;6,1,HLOOKUP(SUM($D25:E25),$D$76:$I$77,2,FALSE)))</f>
        <v>0</v>
      </c>
      <c r="F51" s="279">
        <f>IF(F25=0,0,IF(SUM($D25:F25)&gt;6,1,HLOOKUP(SUM($D25:F25),$D$76:$I$77,2,FALSE)))</f>
        <v>0</v>
      </c>
      <c r="G51" s="279">
        <f>IF(G25=0,0,IF(SUM($D25:G25)&gt;6,1,HLOOKUP(SUM($D25:G25),$D$76:$I$77,2,FALSE)))</f>
        <v>0</v>
      </c>
      <c r="H51" s="279">
        <f>IF(H25=0,0,IF(SUM($D25:H25)&gt;6,1,HLOOKUP(SUM($D25:H25),$D$76:$I$77,2,FALSE)))</f>
        <v>0</v>
      </c>
      <c r="I51" s="279">
        <f>IF(I25=0,0,IF(SUM($D25:I25)&gt;6,1,HLOOKUP(SUM($D25:I25),$D$76:$I$77,2,FALSE)))</f>
        <v>0</v>
      </c>
      <c r="J51" s="279">
        <f>IF(J25=0,0,IF(SUM($D25:J25)&gt;6,1,HLOOKUP(SUM($D25:J25),$D$76:$I$77,2,FALSE)))</f>
        <v>0</v>
      </c>
      <c r="K51" s="279">
        <f>IF(K25=0,0,IF(SUM($D25:K25)&gt;6,1,HLOOKUP(SUM($D25:K25),$D$76:$I$77,2,FALSE)))</f>
        <v>0</v>
      </c>
      <c r="L51" s="279">
        <f>IF(L25=0,0,IF(SUM($D25:L25)&gt;6,1,HLOOKUP(SUM($D25:L25),$D$76:$I$77,2,FALSE)))</f>
        <v>0</v>
      </c>
      <c r="M51" s="279">
        <f>IF(M25=0,0,IF(SUM($D25:M25)&gt;6,1,HLOOKUP(SUM($D25:M25),$D$76:$I$77,2,FALSE)))</f>
        <v>0</v>
      </c>
      <c r="N51" s="279">
        <f>IF(N25=0,0,IF(SUM($D25:N25)&gt;6,1,HLOOKUP(SUM($D25:N25),$D$76:$I$77,2,FALSE)))</f>
        <v>0</v>
      </c>
      <c r="O51" s="279">
        <f>IF(O25=0,0,IF(SUM($D25:O25)&gt;6,1,HLOOKUP(SUM($D25:O25),$D$76:$I$77,2,FALSE)))</f>
        <v>0</v>
      </c>
      <c r="P51" s="279">
        <f>IF(P25=0,0,IF(SUM($D25:P25)&gt;6,1,HLOOKUP(SUM($D25:P25),$D$76:$I$77,2,FALSE)))</f>
        <v>0</v>
      </c>
      <c r="Q51" s="279">
        <f>IF(Q25=0,0,IF(SUM($D25:Q25)&gt;6,1,HLOOKUP(SUM($D25:Q25),$D$76:$I$77,2,FALSE)))</f>
        <v>0</v>
      </c>
      <c r="R51" s="279">
        <f>IF(R25=0,0,IF(SUM($D25:R25)&gt;6,1,HLOOKUP(SUM($D25:R25),$D$76:$I$77,2,FALSE)))</f>
        <v>0</v>
      </c>
      <c r="S51" s="279">
        <f>IF(S25=0,0,IF(SUM($D25:S25)&gt;6,1,HLOOKUP(SUM($D25:S25),$D$76:$I$77,2,FALSE)))</f>
        <v>0</v>
      </c>
      <c r="T51" s="279">
        <f>IF(T25=0,0,IF(SUM($D25:T25)&gt;6,1,HLOOKUP(SUM($D25:T25),$D$76:$I$77,2,FALSE)))</f>
        <v>0</v>
      </c>
      <c r="U51" s="279">
        <f>IF(U25=0,0,IF(SUM($D25:U25)&gt;6,1,HLOOKUP(SUM($D25:U25),$D$76:$I$77,2,FALSE)))</f>
        <v>0</v>
      </c>
      <c r="V51" s="279">
        <f>IF(V25=0,0,IF(SUM($D25:V25)&gt;6,1,HLOOKUP(SUM($D25:V25),$D$76:$I$77,2,FALSE)))</f>
        <v>0</v>
      </c>
      <c r="W51" s="279">
        <f>IF(W25=0,0,IF(SUM($D25:W25)&gt;6,1,HLOOKUP(SUM($D25:W25),$D$76:$I$77,2,FALSE)))</f>
        <v>0</v>
      </c>
      <c r="X51" s="279">
        <f>IF(X25=0,0,IF(SUM($D25:X25)&gt;6,1,HLOOKUP(SUM($D25:X25),$D$76:$I$77,2,FALSE)))</f>
        <v>0</v>
      </c>
      <c r="Y51" s="279">
        <f>IF(Y25=0,0,IF(SUM($D25:Y25)&gt;6,1,HLOOKUP(SUM($D25:Y25),$D$76:$I$77,2,FALSE)))</f>
        <v>0</v>
      </c>
      <c r="Z51" s="279">
        <f>IF(Z25=0,0,IF(SUM($D25:Z25)&gt;6,1,HLOOKUP(SUM($D25:Z25),$D$76:$I$77,2,FALSE)))</f>
        <v>0</v>
      </c>
      <c r="AA51" s="279">
        <f>IF(AA25=0,0,IF(SUM($D25:AA25)&gt;6,1,HLOOKUP(SUM($D25:AA25),$D$76:$I$77,2,FALSE)))</f>
        <v>0</v>
      </c>
      <c r="AB51" s="279">
        <f>IF(AB25=0,0,IF(SUM($D25:AB25)&gt;6,1,HLOOKUP(SUM($D25:AB25),$D$76:$I$77,2,FALSE)))</f>
        <v>0</v>
      </c>
      <c r="AC51" s="279">
        <f>IF(AC25=0,0,IF(SUM($D25:AC25)&gt;6,1,HLOOKUP(SUM($D25:AC25),$D$76:$I$77,2,FALSE)))</f>
        <v>0</v>
      </c>
      <c r="AD51" s="279">
        <f>IF(AD25=0,0,IF(SUM($D25:AD25)&gt;6,1,HLOOKUP(SUM($D25:AD25),$D$76:$I$77,2,FALSE)))</f>
        <v>0</v>
      </c>
      <c r="AE51" s="279">
        <f>IF(AE25=0,0,IF(SUM($D25:AE25)&gt;6,1,HLOOKUP(SUM($D25:AE25),$D$76:$I$77,2,FALSE)))</f>
        <v>0</v>
      </c>
      <c r="AF51" s="279">
        <f>IF(AF25=0,0,IF(SUM($D25:AF25)&gt;6,1,HLOOKUP(SUM($D25:AF25),$D$76:$I$77,2,FALSE)))</f>
        <v>0</v>
      </c>
      <c r="AG51" s="279">
        <f>IF(AG25=0,0,IF(SUM($D25:AG25)&gt;6,1,HLOOKUP(SUM($D25:AG25),$D$76:$I$77,2,FALSE)))</f>
        <v>0</v>
      </c>
      <c r="AH51" s="279">
        <f>IF(AH25=0,0,IF(SUM($D25:AH25)&gt;6,1,HLOOKUP(SUM($D25:AH25),$D$76:$I$77,2,FALSE)))</f>
        <v>0</v>
      </c>
      <c r="AI51" s="279">
        <f>IF(AI25=0,0,IF(SUM($D25:AI25)&gt;6,1,HLOOKUP(SUM($D25:AI25),$D$76:$I$77,2,FALSE)))</f>
        <v>0</v>
      </c>
      <c r="AJ51" s="279">
        <f>IF(AJ25=0,0,IF(SUM($D25:AJ25)&gt;6,1,HLOOKUP(SUM($D25:AJ25),$D$76:$I$77,2,FALSE)))</f>
        <v>0</v>
      </c>
      <c r="AK51" s="279">
        <f>IF(AK25=0,0,IF(SUM($D25:AK25)&gt;6,1,HLOOKUP(SUM($D25:AK25),$D$76:$I$77,2,FALSE)))</f>
        <v>0</v>
      </c>
      <c r="AL51" s="279">
        <f>IF(AL25=0,0,IF(SUM($D25:AL25)&gt;6,1,HLOOKUP(SUM($D25:AL25),$D$76:$I$77,2,FALSE)))</f>
        <v>0</v>
      </c>
      <c r="AM51" s="279">
        <f>IF(AM25=0,0,IF(SUM($D25:AM25)&gt;6,1,HLOOKUP(SUM($D25:AM25),$D$76:$I$77,2,FALSE)))</f>
        <v>0</v>
      </c>
      <c r="AN51" s="279">
        <f>IF(AN25=0,0,IF(SUM($D25:AN25)&gt;6,1,HLOOKUP(SUM($D25:AN25),$D$76:$I$77,2,FALSE)))</f>
        <v>0</v>
      </c>
      <c r="AO51" s="279">
        <f>IF(AO25=0,0,IF(SUM($D25:AO25)&gt;6,1,HLOOKUP(SUM($D25:AO25),$D$76:$I$77,2,FALSE)))</f>
        <v>0</v>
      </c>
      <c r="AP51" s="279">
        <f>IF(AP25=0,0,IF(SUM($D25:AP25)&gt;6,1,HLOOKUP(SUM($D25:AP25),$D$76:$I$77,2,FALSE)))</f>
        <v>0</v>
      </c>
      <c r="AQ51" s="279">
        <f>IF(AQ25=0,0,IF(SUM($D25:AQ25)&gt;6,1,HLOOKUP(SUM($D25:AQ25),$D$76:$I$77,2,FALSE)))</f>
        <v>0</v>
      </c>
      <c r="AR51" s="279">
        <f>IF(AR25=0,0,IF(SUM($D25:AR25)&gt;6,1,HLOOKUP(SUM($D25:AR25),$D$76:$I$77,2,FALSE)))</f>
        <v>0</v>
      </c>
      <c r="AS51" s="279">
        <f>IF(AS25=0,0,IF(SUM($D25:AS25)&gt;6,1,HLOOKUP(SUM($D25:AS25),$D$76:$I$77,2,FALSE)))</f>
        <v>0</v>
      </c>
      <c r="AT51" s="279">
        <f>IF(AT25=0,0,IF(SUM($D25:AT25)&gt;6,1,HLOOKUP(SUM($D25:AT25),$D$76:$I$77,2,FALSE)))</f>
        <v>0</v>
      </c>
      <c r="AU51" s="279">
        <f>IF(AU25=0,0,IF(SUM($D25:AU25)&gt;6,1,HLOOKUP(SUM($D25:AU25),$D$76:$I$77,2,FALSE)))</f>
        <v>0</v>
      </c>
      <c r="AV51" s="279">
        <f>IF(AV25=0,0,IF(SUM($D25:AV25)&gt;6,1,HLOOKUP(SUM($D25:AV25),$D$76:$I$77,2,FALSE)))</f>
        <v>0</v>
      </c>
      <c r="AW51" s="279">
        <f>IF(AW25=0,0,IF(SUM($D25:AW25)&gt;6,1,HLOOKUP(SUM($D25:AW25),$D$76:$I$77,2,FALSE)))</f>
        <v>0</v>
      </c>
      <c r="AX51" s="279">
        <f>IF(AX25=0,0,IF(SUM($D25:AX25)&gt;6,1,HLOOKUP(SUM($D25:AX25),$D$76:$I$77,2,FALSE)))</f>
        <v>0</v>
      </c>
      <c r="AY51" s="279">
        <f>IF(AY25=0,0,IF(SUM($D25:AY25)&gt;6,1,HLOOKUP(SUM($D25:AY25),$D$76:$I$77,2,FALSE)))</f>
        <v>0</v>
      </c>
    </row>
    <row r="52" spans="1:51" hidden="1" outlineLevel="1" x14ac:dyDescent="0.35">
      <c r="A52" s="278">
        <v>12</v>
      </c>
      <c r="B52" s="67" t="s">
        <v>390</v>
      </c>
      <c r="C52" s="279"/>
      <c r="D52" s="279"/>
      <c r="E52" s="279">
        <f>IF(E26=0,0,IF(SUM($D26:E26)&gt;6,1,HLOOKUP(SUM($D26:E26),$D$76:$I$77,2,FALSE)))</f>
        <v>0</v>
      </c>
      <c r="F52" s="279">
        <f>IF(F26=0,0,IF(SUM($D26:F26)&gt;6,1,HLOOKUP(SUM($D26:F26),$D$76:$I$77,2,FALSE)))</f>
        <v>0</v>
      </c>
      <c r="G52" s="279">
        <f>IF(G26=0,0,IF(SUM($D26:G26)&gt;6,1,HLOOKUP(SUM($D26:G26),$D$76:$I$77,2,FALSE)))</f>
        <v>0</v>
      </c>
      <c r="H52" s="279">
        <f>IF(H26=0,0,IF(SUM($D26:H26)&gt;6,1,HLOOKUP(SUM($D26:H26),$D$76:$I$77,2,FALSE)))</f>
        <v>0</v>
      </c>
      <c r="I52" s="279">
        <f>IF(I26=0,0,IF(SUM($D26:I26)&gt;6,1,HLOOKUP(SUM($D26:I26),$D$76:$I$77,2,FALSE)))</f>
        <v>0</v>
      </c>
      <c r="J52" s="279">
        <f>IF(J26=0,0,IF(SUM($D26:J26)&gt;6,1,HLOOKUP(SUM($D26:J26),$D$76:$I$77,2,FALSE)))</f>
        <v>0</v>
      </c>
      <c r="K52" s="279">
        <f>IF(K26=0,0,IF(SUM($D26:K26)&gt;6,1,HLOOKUP(SUM($D26:K26),$D$76:$I$77,2,FALSE)))</f>
        <v>0</v>
      </c>
      <c r="L52" s="279">
        <f>IF(L26=0,0,IF(SUM($D26:L26)&gt;6,1,HLOOKUP(SUM($D26:L26),$D$76:$I$77,2,FALSE)))</f>
        <v>0</v>
      </c>
      <c r="M52" s="279">
        <f>IF(M26=0,0,IF(SUM($D26:M26)&gt;6,1,HLOOKUP(SUM($D26:M26),$D$76:$I$77,2,FALSE)))</f>
        <v>0</v>
      </c>
      <c r="N52" s="279">
        <f>IF(N26=0,0,IF(SUM($D26:N26)&gt;6,1,HLOOKUP(SUM($D26:N26),$D$76:$I$77,2,FALSE)))</f>
        <v>0</v>
      </c>
      <c r="O52" s="279">
        <f>IF(O26=0,0,IF(SUM($D26:O26)&gt;6,1,HLOOKUP(SUM($D26:O26),$D$76:$I$77,2,FALSE)))</f>
        <v>0</v>
      </c>
      <c r="P52" s="279">
        <f>IF(P26=0,0,IF(SUM($D26:P26)&gt;6,1,HLOOKUP(SUM($D26:P26),$D$76:$I$77,2,FALSE)))</f>
        <v>0</v>
      </c>
      <c r="Q52" s="279">
        <f>IF(Q26=0,0,IF(SUM($D26:Q26)&gt;6,1,HLOOKUP(SUM($D26:Q26),$D$76:$I$77,2,FALSE)))</f>
        <v>0</v>
      </c>
      <c r="R52" s="279">
        <f>IF(R26=0,0,IF(SUM($D26:R26)&gt;6,1,HLOOKUP(SUM($D26:R26),$D$76:$I$77,2,FALSE)))</f>
        <v>0</v>
      </c>
      <c r="S52" s="279">
        <f>IF(S26=0,0,IF(SUM($D26:S26)&gt;6,1,HLOOKUP(SUM($D26:S26),$D$76:$I$77,2,FALSE)))</f>
        <v>0</v>
      </c>
      <c r="T52" s="279">
        <f>IF(T26=0,0,IF(SUM($D26:T26)&gt;6,1,HLOOKUP(SUM($D26:T26),$D$76:$I$77,2,FALSE)))</f>
        <v>0</v>
      </c>
      <c r="U52" s="279">
        <f>IF(U26=0,0,IF(SUM($D26:U26)&gt;6,1,HLOOKUP(SUM($D26:U26),$D$76:$I$77,2,FALSE)))</f>
        <v>0</v>
      </c>
      <c r="V52" s="279">
        <f>IF(V26=0,0,IF(SUM($D26:V26)&gt;6,1,HLOOKUP(SUM($D26:V26),$D$76:$I$77,2,FALSE)))</f>
        <v>0</v>
      </c>
      <c r="W52" s="279">
        <f>IF(W26=0,0,IF(SUM($D26:W26)&gt;6,1,HLOOKUP(SUM($D26:W26),$D$76:$I$77,2,FALSE)))</f>
        <v>0</v>
      </c>
      <c r="X52" s="279">
        <f>IF(X26=0,0,IF(SUM($D26:X26)&gt;6,1,HLOOKUP(SUM($D26:X26),$D$76:$I$77,2,FALSE)))</f>
        <v>0</v>
      </c>
      <c r="Y52" s="279">
        <f>IF(Y26=0,0,IF(SUM($D26:Y26)&gt;6,1,HLOOKUP(SUM($D26:Y26),$D$76:$I$77,2,FALSE)))</f>
        <v>0</v>
      </c>
      <c r="Z52" s="279">
        <f>IF(Z26=0,0,IF(SUM($D26:Z26)&gt;6,1,HLOOKUP(SUM($D26:Z26),$D$76:$I$77,2,FALSE)))</f>
        <v>0</v>
      </c>
      <c r="AA52" s="279">
        <f>IF(AA26=0,0,IF(SUM($D26:AA26)&gt;6,1,HLOOKUP(SUM($D26:AA26),$D$76:$I$77,2,FALSE)))</f>
        <v>0</v>
      </c>
      <c r="AB52" s="279">
        <f>IF(AB26=0,0,IF(SUM($D26:AB26)&gt;6,1,HLOOKUP(SUM($D26:AB26),$D$76:$I$77,2,FALSE)))</f>
        <v>0</v>
      </c>
      <c r="AC52" s="279">
        <f>IF(AC26=0,0,IF(SUM($D26:AC26)&gt;6,1,HLOOKUP(SUM($D26:AC26),$D$76:$I$77,2,FALSE)))</f>
        <v>0</v>
      </c>
      <c r="AD52" s="279">
        <f>IF(AD26=0,0,IF(SUM($D26:AD26)&gt;6,1,HLOOKUP(SUM($D26:AD26),$D$76:$I$77,2,FALSE)))</f>
        <v>0</v>
      </c>
      <c r="AE52" s="279">
        <f>IF(AE26=0,0,IF(SUM($D26:AE26)&gt;6,1,HLOOKUP(SUM($D26:AE26),$D$76:$I$77,2,FALSE)))</f>
        <v>0</v>
      </c>
      <c r="AF52" s="279">
        <f>IF(AF26=0,0,IF(SUM($D26:AF26)&gt;6,1,HLOOKUP(SUM($D26:AF26),$D$76:$I$77,2,FALSE)))</f>
        <v>0</v>
      </c>
      <c r="AG52" s="279">
        <f>IF(AG26=0,0,IF(SUM($D26:AG26)&gt;6,1,HLOOKUP(SUM($D26:AG26),$D$76:$I$77,2,FALSE)))</f>
        <v>0</v>
      </c>
      <c r="AH52" s="279">
        <f>IF(AH26=0,0,IF(SUM($D26:AH26)&gt;6,1,HLOOKUP(SUM($D26:AH26),$D$76:$I$77,2,FALSE)))</f>
        <v>0</v>
      </c>
      <c r="AI52" s="279">
        <f>IF(AI26=0,0,IF(SUM($D26:AI26)&gt;6,1,HLOOKUP(SUM($D26:AI26),$D$76:$I$77,2,FALSE)))</f>
        <v>0</v>
      </c>
      <c r="AJ52" s="279">
        <f>IF(AJ26=0,0,IF(SUM($D26:AJ26)&gt;6,1,HLOOKUP(SUM($D26:AJ26),$D$76:$I$77,2,FALSE)))</f>
        <v>0</v>
      </c>
      <c r="AK52" s="279">
        <f>IF(AK26=0,0,IF(SUM($D26:AK26)&gt;6,1,HLOOKUP(SUM($D26:AK26),$D$76:$I$77,2,FALSE)))</f>
        <v>0</v>
      </c>
      <c r="AL52" s="279">
        <f>IF(AL26=0,0,IF(SUM($D26:AL26)&gt;6,1,HLOOKUP(SUM($D26:AL26),$D$76:$I$77,2,FALSE)))</f>
        <v>0</v>
      </c>
      <c r="AM52" s="279">
        <f>IF(AM26=0,0,IF(SUM($D26:AM26)&gt;6,1,HLOOKUP(SUM($D26:AM26),$D$76:$I$77,2,FALSE)))</f>
        <v>0</v>
      </c>
      <c r="AN52" s="279">
        <f>IF(AN26=0,0,IF(SUM($D26:AN26)&gt;6,1,HLOOKUP(SUM($D26:AN26),$D$76:$I$77,2,FALSE)))</f>
        <v>0</v>
      </c>
      <c r="AO52" s="279">
        <f>IF(AO26=0,0,IF(SUM($D26:AO26)&gt;6,1,HLOOKUP(SUM($D26:AO26),$D$76:$I$77,2,FALSE)))</f>
        <v>0</v>
      </c>
      <c r="AP52" s="279">
        <f>IF(AP26=0,0,IF(SUM($D26:AP26)&gt;6,1,HLOOKUP(SUM($D26:AP26),$D$76:$I$77,2,FALSE)))</f>
        <v>0</v>
      </c>
      <c r="AQ52" s="279">
        <f>IF(AQ26=0,0,IF(SUM($D26:AQ26)&gt;6,1,HLOOKUP(SUM($D26:AQ26),$D$76:$I$77,2,FALSE)))</f>
        <v>0</v>
      </c>
      <c r="AR52" s="279">
        <f>IF(AR26=0,0,IF(SUM($D26:AR26)&gt;6,1,HLOOKUP(SUM($D26:AR26),$D$76:$I$77,2,FALSE)))</f>
        <v>0</v>
      </c>
      <c r="AS52" s="279">
        <f>IF(AS26=0,0,IF(SUM($D26:AS26)&gt;6,1,HLOOKUP(SUM($D26:AS26),$D$76:$I$77,2,FALSE)))</f>
        <v>0</v>
      </c>
      <c r="AT52" s="279">
        <f>IF(AT26=0,0,IF(SUM($D26:AT26)&gt;6,1,HLOOKUP(SUM($D26:AT26),$D$76:$I$77,2,FALSE)))</f>
        <v>0</v>
      </c>
      <c r="AU52" s="279">
        <f>IF(AU26=0,0,IF(SUM($D26:AU26)&gt;6,1,HLOOKUP(SUM($D26:AU26),$D$76:$I$77,2,FALSE)))</f>
        <v>0</v>
      </c>
      <c r="AV52" s="279">
        <f>IF(AV26=0,0,IF(SUM($D26:AV26)&gt;6,1,HLOOKUP(SUM($D26:AV26),$D$76:$I$77,2,FALSE)))</f>
        <v>0</v>
      </c>
      <c r="AW52" s="279">
        <f>IF(AW26=0,0,IF(SUM($D26:AW26)&gt;6,1,HLOOKUP(SUM($D26:AW26),$D$76:$I$77,2,FALSE)))</f>
        <v>0</v>
      </c>
      <c r="AX52" s="279">
        <f>IF(AX26=0,0,IF(SUM($D26:AX26)&gt;6,1,HLOOKUP(SUM($D26:AX26),$D$76:$I$77,2,FALSE)))</f>
        <v>0</v>
      </c>
      <c r="AY52" s="279">
        <f>IF(AY26=0,0,IF(SUM($D26:AY26)&gt;6,1,HLOOKUP(SUM($D26:AY26),$D$76:$I$77,2,FALSE)))</f>
        <v>0</v>
      </c>
    </row>
    <row r="53" spans="1:51" hidden="1" outlineLevel="1" x14ac:dyDescent="0.35">
      <c r="A53" s="278">
        <v>13</v>
      </c>
      <c r="B53" s="67" t="s">
        <v>391</v>
      </c>
      <c r="C53" s="279"/>
      <c r="D53" s="279"/>
      <c r="E53" s="279">
        <f>IF(E27=0,0,IF(SUM($D27:E27)&gt;6,1,HLOOKUP(SUM($D27:E27),$D$76:$I$77,2,FALSE)))</f>
        <v>0</v>
      </c>
      <c r="F53" s="279">
        <f>IF(F27=0,0,IF(SUM($D27:F27)&gt;6,1,HLOOKUP(SUM($D27:F27),$D$76:$I$77,2,FALSE)))</f>
        <v>0</v>
      </c>
      <c r="G53" s="279">
        <f>IF(G27=0,0,IF(SUM($D27:G27)&gt;6,1,HLOOKUP(SUM($D27:G27),$D$76:$I$77,2,FALSE)))</f>
        <v>0</v>
      </c>
      <c r="H53" s="279">
        <f>IF(H27=0,0,IF(SUM($D27:H27)&gt;6,1,HLOOKUP(SUM($D27:H27),$D$76:$I$77,2,FALSE)))</f>
        <v>0</v>
      </c>
      <c r="I53" s="279">
        <f>IF(I27=0,0,IF(SUM($D27:I27)&gt;6,1,HLOOKUP(SUM($D27:I27),$D$76:$I$77,2,FALSE)))</f>
        <v>0</v>
      </c>
      <c r="J53" s="279">
        <f>IF(J27=0,0,IF(SUM($D27:J27)&gt;6,1,HLOOKUP(SUM($D27:J27),$D$76:$I$77,2,FALSE)))</f>
        <v>0</v>
      </c>
      <c r="K53" s="279">
        <f>IF(K27=0,0,IF(SUM($D27:K27)&gt;6,1,HLOOKUP(SUM($D27:K27),$D$76:$I$77,2,FALSE)))</f>
        <v>0</v>
      </c>
      <c r="L53" s="279">
        <f>IF(L27=0,0,IF(SUM($D27:L27)&gt;6,1,HLOOKUP(SUM($D27:L27),$D$76:$I$77,2,FALSE)))</f>
        <v>0</v>
      </c>
      <c r="M53" s="279">
        <f>IF(M27=0,0,IF(SUM($D27:M27)&gt;6,1,HLOOKUP(SUM($D27:M27),$D$76:$I$77,2,FALSE)))</f>
        <v>0</v>
      </c>
      <c r="N53" s="279">
        <f>IF(N27=0,0,IF(SUM($D27:N27)&gt;6,1,HLOOKUP(SUM($D27:N27),$D$76:$I$77,2,FALSE)))</f>
        <v>0</v>
      </c>
      <c r="O53" s="279">
        <f>IF(O27=0,0,IF(SUM($D27:O27)&gt;6,1,HLOOKUP(SUM($D27:O27),$D$76:$I$77,2,FALSE)))</f>
        <v>0</v>
      </c>
      <c r="P53" s="279">
        <f>IF(P27=0,0,IF(SUM($D27:P27)&gt;6,1,HLOOKUP(SUM($D27:P27),$D$76:$I$77,2,FALSE)))</f>
        <v>0</v>
      </c>
      <c r="Q53" s="279">
        <f>IF(Q27=0,0,IF(SUM($D27:Q27)&gt;6,1,HLOOKUP(SUM($D27:Q27),$D$76:$I$77,2,FALSE)))</f>
        <v>0</v>
      </c>
      <c r="R53" s="279">
        <f>IF(R27=0,0,IF(SUM($D27:R27)&gt;6,1,HLOOKUP(SUM($D27:R27),$D$76:$I$77,2,FALSE)))</f>
        <v>0</v>
      </c>
      <c r="S53" s="279">
        <f>IF(S27=0,0,IF(SUM($D27:S27)&gt;6,1,HLOOKUP(SUM($D27:S27),$D$76:$I$77,2,FALSE)))</f>
        <v>0</v>
      </c>
      <c r="T53" s="279">
        <f>IF(T27=0,0,IF(SUM($D27:T27)&gt;6,1,HLOOKUP(SUM($D27:T27),$D$76:$I$77,2,FALSE)))</f>
        <v>0</v>
      </c>
      <c r="U53" s="279">
        <f>IF(U27=0,0,IF(SUM($D27:U27)&gt;6,1,HLOOKUP(SUM($D27:U27),$D$76:$I$77,2,FALSE)))</f>
        <v>0</v>
      </c>
      <c r="V53" s="279">
        <f>IF(V27=0,0,IF(SUM($D27:V27)&gt;6,1,HLOOKUP(SUM($D27:V27),$D$76:$I$77,2,FALSE)))</f>
        <v>0</v>
      </c>
      <c r="W53" s="279">
        <f>IF(W27=0,0,IF(SUM($D27:W27)&gt;6,1,HLOOKUP(SUM($D27:W27),$D$76:$I$77,2,FALSE)))</f>
        <v>0</v>
      </c>
      <c r="X53" s="279">
        <f>IF(X27=0,0,IF(SUM($D27:X27)&gt;6,1,HLOOKUP(SUM($D27:X27),$D$76:$I$77,2,FALSE)))</f>
        <v>0</v>
      </c>
      <c r="Y53" s="279">
        <f>IF(Y27=0,0,IF(SUM($D27:Y27)&gt;6,1,HLOOKUP(SUM($D27:Y27),$D$76:$I$77,2,FALSE)))</f>
        <v>0</v>
      </c>
      <c r="Z53" s="279">
        <f>IF(Z27=0,0,IF(SUM($D27:Z27)&gt;6,1,HLOOKUP(SUM($D27:Z27),$D$76:$I$77,2,FALSE)))</f>
        <v>0</v>
      </c>
      <c r="AA53" s="279">
        <f>IF(AA27=0,0,IF(SUM($D27:AA27)&gt;6,1,HLOOKUP(SUM($D27:AA27),$D$76:$I$77,2,FALSE)))</f>
        <v>0</v>
      </c>
      <c r="AB53" s="279">
        <f>IF(AB27=0,0,IF(SUM($D27:AB27)&gt;6,1,HLOOKUP(SUM($D27:AB27),$D$76:$I$77,2,FALSE)))</f>
        <v>0</v>
      </c>
      <c r="AC53" s="279">
        <f>IF(AC27=0,0,IF(SUM($D27:AC27)&gt;6,1,HLOOKUP(SUM($D27:AC27),$D$76:$I$77,2,FALSE)))</f>
        <v>0</v>
      </c>
      <c r="AD53" s="279">
        <f>IF(AD27=0,0,IF(SUM($D27:AD27)&gt;6,1,HLOOKUP(SUM($D27:AD27),$D$76:$I$77,2,FALSE)))</f>
        <v>0</v>
      </c>
      <c r="AE53" s="279">
        <f>IF(AE27=0,0,IF(SUM($D27:AE27)&gt;6,1,HLOOKUP(SUM($D27:AE27),$D$76:$I$77,2,FALSE)))</f>
        <v>0</v>
      </c>
      <c r="AF53" s="279">
        <f>IF(AF27=0,0,IF(SUM($D27:AF27)&gt;6,1,HLOOKUP(SUM($D27:AF27),$D$76:$I$77,2,FALSE)))</f>
        <v>0</v>
      </c>
      <c r="AG53" s="279">
        <f>IF(AG27=0,0,IF(SUM($D27:AG27)&gt;6,1,HLOOKUP(SUM($D27:AG27),$D$76:$I$77,2,FALSE)))</f>
        <v>0</v>
      </c>
      <c r="AH53" s="279">
        <f>IF(AH27=0,0,IF(SUM($D27:AH27)&gt;6,1,HLOOKUP(SUM($D27:AH27),$D$76:$I$77,2,FALSE)))</f>
        <v>0</v>
      </c>
      <c r="AI53" s="279">
        <f>IF(AI27=0,0,IF(SUM($D27:AI27)&gt;6,1,HLOOKUP(SUM($D27:AI27),$D$76:$I$77,2,FALSE)))</f>
        <v>0</v>
      </c>
      <c r="AJ53" s="279">
        <f>IF(AJ27=0,0,IF(SUM($D27:AJ27)&gt;6,1,HLOOKUP(SUM($D27:AJ27),$D$76:$I$77,2,FALSE)))</f>
        <v>0</v>
      </c>
      <c r="AK53" s="279">
        <f>IF(AK27=0,0,IF(SUM($D27:AK27)&gt;6,1,HLOOKUP(SUM($D27:AK27),$D$76:$I$77,2,FALSE)))</f>
        <v>0</v>
      </c>
      <c r="AL53" s="279">
        <f>IF(AL27=0,0,IF(SUM($D27:AL27)&gt;6,1,HLOOKUP(SUM($D27:AL27),$D$76:$I$77,2,FALSE)))</f>
        <v>0</v>
      </c>
      <c r="AM53" s="279">
        <f>IF(AM27=0,0,IF(SUM($D27:AM27)&gt;6,1,HLOOKUP(SUM($D27:AM27),$D$76:$I$77,2,FALSE)))</f>
        <v>0</v>
      </c>
      <c r="AN53" s="279">
        <f>IF(AN27=0,0,IF(SUM($D27:AN27)&gt;6,1,HLOOKUP(SUM($D27:AN27),$D$76:$I$77,2,FALSE)))</f>
        <v>0</v>
      </c>
      <c r="AO53" s="279">
        <f>IF(AO27=0,0,IF(SUM($D27:AO27)&gt;6,1,HLOOKUP(SUM($D27:AO27),$D$76:$I$77,2,FALSE)))</f>
        <v>0</v>
      </c>
      <c r="AP53" s="279">
        <f>IF(AP27=0,0,IF(SUM($D27:AP27)&gt;6,1,HLOOKUP(SUM($D27:AP27),$D$76:$I$77,2,FALSE)))</f>
        <v>0</v>
      </c>
      <c r="AQ53" s="279">
        <f>IF(AQ27=0,0,IF(SUM($D27:AQ27)&gt;6,1,HLOOKUP(SUM($D27:AQ27),$D$76:$I$77,2,FALSE)))</f>
        <v>0</v>
      </c>
      <c r="AR53" s="279">
        <f>IF(AR27=0,0,IF(SUM($D27:AR27)&gt;6,1,HLOOKUP(SUM($D27:AR27),$D$76:$I$77,2,FALSE)))</f>
        <v>0</v>
      </c>
      <c r="AS53" s="279">
        <f>IF(AS27=0,0,IF(SUM($D27:AS27)&gt;6,1,HLOOKUP(SUM($D27:AS27),$D$76:$I$77,2,FALSE)))</f>
        <v>0</v>
      </c>
      <c r="AT53" s="279">
        <f>IF(AT27=0,0,IF(SUM($D27:AT27)&gt;6,1,HLOOKUP(SUM($D27:AT27),$D$76:$I$77,2,FALSE)))</f>
        <v>0</v>
      </c>
      <c r="AU53" s="279">
        <f>IF(AU27=0,0,IF(SUM($D27:AU27)&gt;6,1,HLOOKUP(SUM($D27:AU27),$D$76:$I$77,2,FALSE)))</f>
        <v>0</v>
      </c>
      <c r="AV53" s="279">
        <f>IF(AV27=0,0,IF(SUM($D27:AV27)&gt;6,1,HLOOKUP(SUM($D27:AV27),$D$76:$I$77,2,FALSE)))</f>
        <v>0</v>
      </c>
      <c r="AW53" s="279">
        <f>IF(AW27=0,0,IF(SUM($D27:AW27)&gt;6,1,HLOOKUP(SUM($D27:AW27),$D$76:$I$77,2,FALSE)))</f>
        <v>0</v>
      </c>
      <c r="AX53" s="279">
        <f>IF(AX27=0,0,IF(SUM($D27:AX27)&gt;6,1,HLOOKUP(SUM($D27:AX27),$D$76:$I$77,2,FALSE)))</f>
        <v>0</v>
      </c>
      <c r="AY53" s="279">
        <f>IF(AY27=0,0,IF(SUM($D27:AY27)&gt;6,1,HLOOKUP(SUM($D27:AY27),$D$76:$I$77,2,FALSE)))</f>
        <v>0</v>
      </c>
    </row>
    <row r="54" spans="1:51" hidden="1" outlineLevel="1" x14ac:dyDescent="0.35">
      <c r="A54" s="278">
        <v>14</v>
      </c>
      <c r="B54" s="67" t="s">
        <v>392</v>
      </c>
      <c r="C54" s="279"/>
      <c r="D54" s="279"/>
      <c r="E54" s="279">
        <f>IF(E28=0,0,IF(SUM($D28:E28)&gt;6,1,HLOOKUP(SUM($D28:E28),$D$76:$I$77,2,FALSE)))</f>
        <v>0</v>
      </c>
      <c r="F54" s="279">
        <f>IF(F28=0,0,IF(SUM($D28:F28)&gt;6,1,HLOOKUP(SUM($D28:F28),$D$76:$I$77,2,FALSE)))</f>
        <v>0</v>
      </c>
      <c r="G54" s="279">
        <f>IF(G28=0,0,IF(SUM($D28:G28)&gt;6,1,HLOOKUP(SUM($D28:G28),$D$76:$I$77,2,FALSE)))</f>
        <v>0</v>
      </c>
      <c r="H54" s="279">
        <f>IF(H28=0,0,IF(SUM($D28:H28)&gt;6,1,HLOOKUP(SUM($D28:H28),$D$76:$I$77,2,FALSE)))</f>
        <v>0</v>
      </c>
      <c r="I54" s="279">
        <f>IF(I28=0,0,IF(SUM($D28:I28)&gt;6,1,HLOOKUP(SUM($D28:I28),$D$76:$I$77,2,FALSE)))</f>
        <v>0</v>
      </c>
      <c r="J54" s="279">
        <f>IF(J28=0,0,IF(SUM($D28:J28)&gt;6,1,HLOOKUP(SUM($D28:J28),$D$76:$I$77,2,FALSE)))</f>
        <v>0</v>
      </c>
      <c r="K54" s="279">
        <f>IF(K28=0,0,IF(SUM($D28:K28)&gt;6,1,HLOOKUP(SUM($D28:K28),$D$76:$I$77,2,FALSE)))</f>
        <v>0</v>
      </c>
      <c r="L54" s="279">
        <f>IF(L28=0,0,IF(SUM($D28:L28)&gt;6,1,HLOOKUP(SUM($D28:L28),$D$76:$I$77,2,FALSE)))</f>
        <v>0</v>
      </c>
      <c r="M54" s="279">
        <f>IF(M28=0,0,IF(SUM($D28:M28)&gt;6,1,HLOOKUP(SUM($D28:M28),$D$76:$I$77,2,FALSE)))</f>
        <v>0</v>
      </c>
      <c r="N54" s="279">
        <f>IF(N28=0,0,IF(SUM($D28:N28)&gt;6,1,HLOOKUP(SUM($D28:N28),$D$76:$I$77,2,FALSE)))</f>
        <v>0</v>
      </c>
      <c r="O54" s="279">
        <f>IF(O28=0,0,IF(SUM($D28:O28)&gt;6,1,HLOOKUP(SUM($D28:O28),$D$76:$I$77,2,FALSE)))</f>
        <v>0</v>
      </c>
      <c r="P54" s="279">
        <f>IF(P28=0,0,IF(SUM($D28:P28)&gt;6,1,HLOOKUP(SUM($D28:P28),$D$76:$I$77,2,FALSE)))</f>
        <v>0</v>
      </c>
      <c r="Q54" s="279">
        <f>IF(Q28=0,0,IF(SUM($D28:Q28)&gt;6,1,HLOOKUP(SUM($D28:Q28),$D$76:$I$77,2,FALSE)))</f>
        <v>0</v>
      </c>
      <c r="R54" s="279">
        <f>IF(R28=0,0,IF(SUM($D28:R28)&gt;6,1,HLOOKUP(SUM($D28:R28),$D$76:$I$77,2,FALSE)))</f>
        <v>0</v>
      </c>
      <c r="S54" s="279">
        <f>IF(S28=0,0,IF(SUM($D28:S28)&gt;6,1,HLOOKUP(SUM($D28:S28),$D$76:$I$77,2,FALSE)))</f>
        <v>0</v>
      </c>
      <c r="T54" s="279">
        <f>IF(T28=0,0,IF(SUM($D28:T28)&gt;6,1,HLOOKUP(SUM($D28:T28),$D$76:$I$77,2,FALSE)))</f>
        <v>0</v>
      </c>
      <c r="U54" s="279">
        <f>IF(U28=0,0,IF(SUM($D28:U28)&gt;6,1,HLOOKUP(SUM($D28:U28),$D$76:$I$77,2,FALSE)))</f>
        <v>0</v>
      </c>
      <c r="V54" s="279">
        <f>IF(V28=0,0,IF(SUM($D28:V28)&gt;6,1,HLOOKUP(SUM($D28:V28),$D$76:$I$77,2,FALSE)))</f>
        <v>0</v>
      </c>
      <c r="W54" s="279">
        <f>IF(W28=0,0,IF(SUM($D28:W28)&gt;6,1,HLOOKUP(SUM($D28:W28),$D$76:$I$77,2,FALSE)))</f>
        <v>0</v>
      </c>
      <c r="X54" s="279">
        <f>IF(X28=0,0,IF(SUM($D28:X28)&gt;6,1,HLOOKUP(SUM($D28:X28),$D$76:$I$77,2,FALSE)))</f>
        <v>0</v>
      </c>
      <c r="Y54" s="279">
        <f>IF(Y28=0,0,IF(SUM($D28:Y28)&gt;6,1,HLOOKUP(SUM($D28:Y28),$D$76:$I$77,2,FALSE)))</f>
        <v>0</v>
      </c>
      <c r="Z54" s="279">
        <f>IF(Z28=0,0,IF(SUM($D28:Z28)&gt;6,1,HLOOKUP(SUM($D28:Z28),$D$76:$I$77,2,FALSE)))</f>
        <v>0</v>
      </c>
      <c r="AA54" s="279">
        <f>IF(AA28=0,0,IF(SUM($D28:AA28)&gt;6,1,HLOOKUP(SUM($D28:AA28),$D$76:$I$77,2,FALSE)))</f>
        <v>0</v>
      </c>
      <c r="AB54" s="279">
        <f>IF(AB28=0,0,IF(SUM($D28:AB28)&gt;6,1,HLOOKUP(SUM($D28:AB28),$D$76:$I$77,2,FALSE)))</f>
        <v>0</v>
      </c>
      <c r="AC54" s="279">
        <f>IF(AC28=0,0,IF(SUM($D28:AC28)&gt;6,1,HLOOKUP(SUM($D28:AC28),$D$76:$I$77,2,FALSE)))</f>
        <v>0</v>
      </c>
      <c r="AD54" s="279">
        <f>IF(AD28=0,0,IF(SUM($D28:AD28)&gt;6,1,HLOOKUP(SUM($D28:AD28),$D$76:$I$77,2,FALSE)))</f>
        <v>0</v>
      </c>
      <c r="AE54" s="279">
        <f>IF(AE28=0,0,IF(SUM($D28:AE28)&gt;6,1,HLOOKUP(SUM($D28:AE28),$D$76:$I$77,2,FALSE)))</f>
        <v>0</v>
      </c>
      <c r="AF54" s="279">
        <f>IF(AF28=0,0,IF(SUM($D28:AF28)&gt;6,1,HLOOKUP(SUM($D28:AF28),$D$76:$I$77,2,FALSE)))</f>
        <v>0</v>
      </c>
      <c r="AG54" s="279">
        <f>IF(AG28=0,0,IF(SUM($D28:AG28)&gt;6,1,HLOOKUP(SUM($D28:AG28),$D$76:$I$77,2,FALSE)))</f>
        <v>0</v>
      </c>
      <c r="AH54" s="279">
        <f>IF(AH28=0,0,IF(SUM($D28:AH28)&gt;6,1,HLOOKUP(SUM($D28:AH28),$D$76:$I$77,2,FALSE)))</f>
        <v>0</v>
      </c>
      <c r="AI54" s="279">
        <f>IF(AI28=0,0,IF(SUM($D28:AI28)&gt;6,1,HLOOKUP(SUM($D28:AI28),$D$76:$I$77,2,FALSE)))</f>
        <v>0</v>
      </c>
      <c r="AJ54" s="279">
        <f>IF(AJ28=0,0,IF(SUM($D28:AJ28)&gt;6,1,HLOOKUP(SUM($D28:AJ28),$D$76:$I$77,2,FALSE)))</f>
        <v>0</v>
      </c>
      <c r="AK54" s="279">
        <f>IF(AK28=0,0,IF(SUM($D28:AK28)&gt;6,1,HLOOKUP(SUM($D28:AK28),$D$76:$I$77,2,FALSE)))</f>
        <v>0</v>
      </c>
      <c r="AL54" s="279">
        <f>IF(AL28=0,0,IF(SUM($D28:AL28)&gt;6,1,HLOOKUP(SUM($D28:AL28),$D$76:$I$77,2,FALSE)))</f>
        <v>0</v>
      </c>
      <c r="AM54" s="279">
        <f>IF(AM28=0,0,IF(SUM($D28:AM28)&gt;6,1,HLOOKUP(SUM($D28:AM28),$D$76:$I$77,2,FALSE)))</f>
        <v>0</v>
      </c>
      <c r="AN54" s="279">
        <f>IF(AN28=0,0,IF(SUM($D28:AN28)&gt;6,1,HLOOKUP(SUM($D28:AN28),$D$76:$I$77,2,FALSE)))</f>
        <v>0</v>
      </c>
      <c r="AO54" s="279">
        <f>IF(AO28=0,0,IF(SUM($D28:AO28)&gt;6,1,HLOOKUP(SUM($D28:AO28),$D$76:$I$77,2,FALSE)))</f>
        <v>0</v>
      </c>
      <c r="AP54" s="279">
        <f>IF(AP28=0,0,IF(SUM($D28:AP28)&gt;6,1,HLOOKUP(SUM($D28:AP28),$D$76:$I$77,2,FALSE)))</f>
        <v>0</v>
      </c>
      <c r="AQ54" s="279">
        <f>IF(AQ28=0,0,IF(SUM($D28:AQ28)&gt;6,1,HLOOKUP(SUM($D28:AQ28),$D$76:$I$77,2,FALSE)))</f>
        <v>0</v>
      </c>
      <c r="AR54" s="279">
        <f>IF(AR28=0,0,IF(SUM($D28:AR28)&gt;6,1,HLOOKUP(SUM($D28:AR28),$D$76:$I$77,2,FALSE)))</f>
        <v>0</v>
      </c>
      <c r="AS54" s="279">
        <f>IF(AS28=0,0,IF(SUM($D28:AS28)&gt;6,1,HLOOKUP(SUM($D28:AS28),$D$76:$I$77,2,FALSE)))</f>
        <v>0</v>
      </c>
      <c r="AT54" s="279">
        <f>IF(AT28=0,0,IF(SUM($D28:AT28)&gt;6,1,HLOOKUP(SUM($D28:AT28),$D$76:$I$77,2,FALSE)))</f>
        <v>0</v>
      </c>
      <c r="AU54" s="279">
        <f>IF(AU28=0,0,IF(SUM($D28:AU28)&gt;6,1,HLOOKUP(SUM($D28:AU28),$D$76:$I$77,2,FALSE)))</f>
        <v>0</v>
      </c>
      <c r="AV54" s="279">
        <f>IF(AV28=0,0,IF(SUM($D28:AV28)&gt;6,1,HLOOKUP(SUM($D28:AV28),$D$76:$I$77,2,FALSE)))</f>
        <v>0</v>
      </c>
      <c r="AW54" s="279">
        <f>IF(AW28=0,0,IF(SUM($D28:AW28)&gt;6,1,HLOOKUP(SUM($D28:AW28),$D$76:$I$77,2,FALSE)))</f>
        <v>0</v>
      </c>
      <c r="AX54" s="279">
        <f>IF(AX28=0,0,IF(SUM($D28:AX28)&gt;6,1,HLOOKUP(SUM($D28:AX28),$D$76:$I$77,2,FALSE)))</f>
        <v>0</v>
      </c>
      <c r="AY54" s="279">
        <f>IF(AY28=0,0,IF(SUM($D28:AY28)&gt;6,1,HLOOKUP(SUM($D28:AY28),$D$76:$I$77,2,FALSE)))</f>
        <v>0</v>
      </c>
    </row>
    <row r="55" spans="1:51" hidden="1" outlineLevel="1" x14ac:dyDescent="0.35">
      <c r="A55" s="278">
        <v>15</v>
      </c>
      <c r="B55" s="67" t="s">
        <v>393</v>
      </c>
      <c r="C55" s="279"/>
      <c r="D55" s="279"/>
      <c r="E55" s="279">
        <f>IF(E29=0,0,IF(SUM($D29:E29)&gt;6,1,HLOOKUP(SUM($D29:E29),$D$76:$I$77,2,FALSE)))</f>
        <v>0</v>
      </c>
      <c r="F55" s="279">
        <f>IF(F29=0,0,IF(SUM($D29:F29)&gt;6,1,HLOOKUP(SUM($D29:F29),$D$76:$I$77,2,FALSE)))</f>
        <v>0</v>
      </c>
      <c r="G55" s="279">
        <f>IF(G29=0,0,IF(SUM($D29:G29)&gt;6,1,HLOOKUP(SUM($D29:G29),$D$76:$I$77,2,FALSE)))</f>
        <v>0</v>
      </c>
      <c r="H55" s="279">
        <f>IF(H29=0,0,IF(SUM($D29:H29)&gt;6,1,HLOOKUP(SUM($D29:H29),$D$76:$I$77,2,FALSE)))</f>
        <v>0</v>
      </c>
      <c r="I55" s="279">
        <f>IF(I29=0,0,IF(SUM($D29:I29)&gt;6,1,HLOOKUP(SUM($D29:I29),$D$76:$I$77,2,FALSE)))</f>
        <v>0</v>
      </c>
      <c r="J55" s="279">
        <f>IF(J29=0,0,IF(SUM($D29:J29)&gt;6,1,HLOOKUP(SUM($D29:J29),$D$76:$I$77,2,FALSE)))</f>
        <v>0</v>
      </c>
      <c r="K55" s="279">
        <f>IF(K29=0,0,IF(SUM($D29:K29)&gt;6,1,HLOOKUP(SUM($D29:K29),$D$76:$I$77,2,FALSE)))</f>
        <v>0</v>
      </c>
      <c r="L55" s="279">
        <f>IF(L29=0,0,IF(SUM($D29:L29)&gt;6,1,HLOOKUP(SUM($D29:L29),$D$76:$I$77,2,FALSE)))</f>
        <v>0</v>
      </c>
      <c r="M55" s="279">
        <f>IF(M29=0,0,IF(SUM($D29:M29)&gt;6,1,HLOOKUP(SUM($D29:M29),$D$76:$I$77,2,FALSE)))</f>
        <v>0</v>
      </c>
      <c r="N55" s="279">
        <f>IF(N29=0,0,IF(SUM($D29:N29)&gt;6,1,HLOOKUP(SUM($D29:N29),$D$76:$I$77,2,FALSE)))</f>
        <v>0</v>
      </c>
      <c r="O55" s="279">
        <f>IF(O29=0,0,IF(SUM($D29:O29)&gt;6,1,HLOOKUP(SUM($D29:O29),$D$76:$I$77,2,FALSE)))</f>
        <v>0</v>
      </c>
      <c r="P55" s="279">
        <f>IF(P29=0,0,IF(SUM($D29:P29)&gt;6,1,HLOOKUP(SUM($D29:P29),$D$76:$I$77,2,FALSE)))</f>
        <v>0</v>
      </c>
      <c r="Q55" s="279">
        <f>IF(Q29=0,0,IF(SUM($D29:Q29)&gt;6,1,HLOOKUP(SUM($D29:Q29),$D$76:$I$77,2,FALSE)))</f>
        <v>0</v>
      </c>
      <c r="R55" s="279">
        <f>IF(R29=0,0,IF(SUM($D29:R29)&gt;6,1,HLOOKUP(SUM($D29:R29),$D$76:$I$77,2,FALSE)))</f>
        <v>0</v>
      </c>
      <c r="S55" s="279">
        <f>IF(S29=0,0,IF(SUM($D29:S29)&gt;6,1,HLOOKUP(SUM($D29:S29),$D$76:$I$77,2,FALSE)))</f>
        <v>0</v>
      </c>
      <c r="T55" s="279">
        <f>IF(T29=0,0,IF(SUM($D29:T29)&gt;6,1,HLOOKUP(SUM($D29:T29),$D$76:$I$77,2,FALSE)))</f>
        <v>0</v>
      </c>
      <c r="U55" s="279">
        <f>IF(U29=0,0,IF(SUM($D29:U29)&gt;6,1,HLOOKUP(SUM($D29:U29),$D$76:$I$77,2,FALSE)))</f>
        <v>0</v>
      </c>
      <c r="V55" s="279">
        <f>IF(V29=0,0,IF(SUM($D29:V29)&gt;6,1,HLOOKUP(SUM($D29:V29),$D$76:$I$77,2,FALSE)))</f>
        <v>0</v>
      </c>
      <c r="W55" s="279">
        <f>IF(W29=0,0,IF(SUM($D29:W29)&gt;6,1,HLOOKUP(SUM($D29:W29),$D$76:$I$77,2,FALSE)))</f>
        <v>0</v>
      </c>
      <c r="X55" s="279">
        <f>IF(X29=0,0,IF(SUM($D29:X29)&gt;6,1,HLOOKUP(SUM($D29:X29),$D$76:$I$77,2,FALSE)))</f>
        <v>0</v>
      </c>
      <c r="Y55" s="279">
        <f>IF(Y29=0,0,IF(SUM($D29:Y29)&gt;6,1,HLOOKUP(SUM($D29:Y29),$D$76:$I$77,2,FALSE)))</f>
        <v>0</v>
      </c>
      <c r="Z55" s="279">
        <f>IF(Z29=0,0,IF(SUM($D29:Z29)&gt;6,1,HLOOKUP(SUM($D29:Z29),$D$76:$I$77,2,FALSE)))</f>
        <v>0</v>
      </c>
      <c r="AA55" s="279">
        <f>IF(AA29=0,0,IF(SUM($D29:AA29)&gt;6,1,HLOOKUP(SUM($D29:AA29),$D$76:$I$77,2,FALSE)))</f>
        <v>0</v>
      </c>
      <c r="AB55" s="279">
        <f>IF(AB29=0,0,IF(SUM($D29:AB29)&gt;6,1,HLOOKUP(SUM($D29:AB29),$D$76:$I$77,2,FALSE)))</f>
        <v>0</v>
      </c>
      <c r="AC55" s="279">
        <f>IF(AC29=0,0,IF(SUM($D29:AC29)&gt;6,1,HLOOKUP(SUM($D29:AC29),$D$76:$I$77,2,FALSE)))</f>
        <v>0</v>
      </c>
      <c r="AD55" s="279">
        <f>IF(AD29=0,0,IF(SUM($D29:AD29)&gt;6,1,HLOOKUP(SUM($D29:AD29),$D$76:$I$77,2,FALSE)))</f>
        <v>0</v>
      </c>
      <c r="AE55" s="279">
        <f>IF(AE29=0,0,IF(SUM($D29:AE29)&gt;6,1,HLOOKUP(SUM($D29:AE29),$D$76:$I$77,2,FALSE)))</f>
        <v>0</v>
      </c>
      <c r="AF55" s="279">
        <f>IF(AF29=0,0,IF(SUM($D29:AF29)&gt;6,1,HLOOKUP(SUM($D29:AF29),$D$76:$I$77,2,FALSE)))</f>
        <v>0</v>
      </c>
      <c r="AG55" s="279">
        <f>IF(AG29=0,0,IF(SUM($D29:AG29)&gt;6,1,HLOOKUP(SUM($D29:AG29),$D$76:$I$77,2,FALSE)))</f>
        <v>0</v>
      </c>
      <c r="AH55" s="279">
        <f>IF(AH29=0,0,IF(SUM($D29:AH29)&gt;6,1,HLOOKUP(SUM($D29:AH29),$D$76:$I$77,2,FALSE)))</f>
        <v>0</v>
      </c>
      <c r="AI55" s="279">
        <f>IF(AI29=0,0,IF(SUM($D29:AI29)&gt;6,1,HLOOKUP(SUM($D29:AI29),$D$76:$I$77,2,FALSE)))</f>
        <v>0</v>
      </c>
      <c r="AJ55" s="279">
        <f>IF(AJ29=0,0,IF(SUM($D29:AJ29)&gt;6,1,HLOOKUP(SUM($D29:AJ29),$D$76:$I$77,2,FALSE)))</f>
        <v>0</v>
      </c>
      <c r="AK55" s="279">
        <f>IF(AK29=0,0,IF(SUM($D29:AK29)&gt;6,1,HLOOKUP(SUM($D29:AK29),$D$76:$I$77,2,FALSE)))</f>
        <v>0</v>
      </c>
      <c r="AL55" s="279">
        <f>IF(AL29=0,0,IF(SUM($D29:AL29)&gt;6,1,HLOOKUP(SUM($D29:AL29),$D$76:$I$77,2,FALSE)))</f>
        <v>0</v>
      </c>
      <c r="AM55" s="279">
        <f>IF(AM29=0,0,IF(SUM($D29:AM29)&gt;6,1,HLOOKUP(SUM($D29:AM29),$D$76:$I$77,2,FALSE)))</f>
        <v>0</v>
      </c>
      <c r="AN55" s="279">
        <f>IF(AN29=0,0,IF(SUM($D29:AN29)&gt;6,1,HLOOKUP(SUM($D29:AN29),$D$76:$I$77,2,FALSE)))</f>
        <v>0</v>
      </c>
      <c r="AO55" s="279">
        <f>IF(AO29=0,0,IF(SUM($D29:AO29)&gt;6,1,HLOOKUP(SUM($D29:AO29),$D$76:$I$77,2,FALSE)))</f>
        <v>0</v>
      </c>
      <c r="AP55" s="279">
        <f>IF(AP29=0,0,IF(SUM($D29:AP29)&gt;6,1,HLOOKUP(SUM($D29:AP29),$D$76:$I$77,2,FALSE)))</f>
        <v>0</v>
      </c>
      <c r="AQ55" s="279">
        <f>IF(AQ29=0,0,IF(SUM($D29:AQ29)&gt;6,1,HLOOKUP(SUM($D29:AQ29),$D$76:$I$77,2,FALSE)))</f>
        <v>0</v>
      </c>
      <c r="AR55" s="279">
        <f>IF(AR29=0,0,IF(SUM($D29:AR29)&gt;6,1,HLOOKUP(SUM($D29:AR29),$D$76:$I$77,2,FALSE)))</f>
        <v>0</v>
      </c>
      <c r="AS55" s="279">
        <f>IF(AS29=0,0,IF(SUM($D29:AS29)&gt;6,1,HLOOKUP(SUM($D29:AS29),$D$76:$I$77,2,FALSE)))</f>
        <v>0</v>
      </c>
      <c r="AT55" s="279">
        <f>IF(AT29=0,0,IF(SUM($D29:AT29)&gt;6,1,HLOOKUP(SUM($D29:AT29),$D$76:$I$77,2,FALSE)))</f>
        <v>0</v>
      </c>
      <c r="AU55" s="279">
        <f>IF(AU29=0,0,IF(SUM($D29:AU29)&gt;6,1,HLOOKUP(SUM($D29:AU29),$D$76:$I$77,2,FALSE)))</f>
        <v>0</v>
      </c>
      <c r="AV55" s="279">
        <f>IF(AV29=0,0,IF(SUM($D29:AV29)&gt;6,1,HLOOKUP(SUM($D29:AV29),$D$76:$I$77,2,FALSE)))</f>
        <v>0</v>
      </c>
      <c r="AW55" s="279">
        <f>IF(AW29=0,0,IF(SUM($D29:AW29)&gt;6,1,HLOOKUP(SUM($D29:AW29),$D$76:$I$77,2,FALSE)))</f>
        <v>0</v>
      </c>
      <c r="AX55" s="279">
        <f>IF(AX29=0,0,IF(SUM($D29:AX29)&gt;6,1,HLOOKUP(SUM($D29:AX29),$D$76:$I$77,2,FALSE)))</f>
        <v>0</v>
      </c>
      <c r="AY55" s="279">
        <f>IF(AY29=0,0,IF(SUM($D29:AY29)&gt;6,1,HLOOKUP(SUM($D29:AY29),$D$76:$I$77,2,FALSE)))</f>
        <v>0</v>
      </c>
    </row>
    <row r="56" spans="1:51" hidden="1" outlineLevel="1" x14ac:dyDescent="0.35">
      <c r="A56" s="278">
        <v>16</v>
      </c>
      <c r="B56" s="67" t="s">
        <v>394</v>
      </c>
      <c r="C56" s="279"/>
      <c r="D56" s="279"/>
      <c r="E56" s="279">
        <f>IF(E30=0,0,IF(SUM($D30:E30)&gt;6,1,HLOOKUP(SUM($D30:E30),$D$76:$I$77,2,FALSE)))</f>
        <v>0</v>
      </c>
      <c r="F56" s="279">
        <f>IF(F30=0,0,IF(SUM($D30:F30)&gt;6,1,HLOOKUP(SUM($D30:F30),$D$76:$I$77,2,FALSE)))</f>
        <v>0</v>
      </c>
      <c r="G56" s="279">
        <f>IF(G30=0,0,IF(SUM($D30:G30)&gt;6,1,HLOOKUP(SUM($D30:G30),$D$76:$I$77,2,FALSE)))</f>
        <v>0</v>
      </c>
      <c r="H56" s="279">
        <f>IF(H30=0,0,IF(SUM($D30:H30)&gt;6,1,HLOOKUP(SUM($D30:H30),$D$76:$I$77,2,FALSE)))</f>
        <v>0</v>
      </c>
      <c r="I56" s="279">
        <f>IF(I30=0,0,IF(SUM($D30:I30)&gt;6,1,HLOOKUP(SUM($D30:I30),$D$76:$I$77,2,FALSE)))</f>
        <v>0</v>
      </c>
      <c r="J56" s="279">
        <f>IF(J30=0,0,IF(SUM($D30:J30)&gt;6,1,HLOOKUP(SUM($D30:J30),$D$76:$I$77,2,FALSE)))</f>
        <v>0</v>
      </c>
      <c r="K56" s="279">
        <f>IF(K30=0,0,IF(SUM($D30:K30)&gt;6,1,HLOOKUP(SUM($D30:K30),$D$76:$I$77,2,FALSE)))</f>
        <v>0</v>
      </c>
      <c r="L56" s="279">
        <f>IF(L30=0,0,IF(SUM($D30:L30)&gt;6,1,HLOOKUP(SUM($D30:L30),$D$76:$I$77,2,FALSE)))</f>
        <v>0</v>
      </c>
      <c r="M56" s="279">
        <f>IF(M30=0,0,IF(SUM($D30:M30)&gt;6,1,HLOOKUP(SUM($D30:M30),$D$76:$I$77,2,FALSE)))</f>
        <v>0</v>
      </c>
      <c r="N56" s="279">
        <f>IF(N30=0,0,IF(SUM($D30:N30)&gt;6,1,HLOOKUP(SUM($D30:N30),$D$76:$I$77,2,FALSE)))</f>
        <v>0</v>
      </c>
      <c r="O56" s="279">
        <f>IF(O30=0,0,IF(SUM($D30:O30)&gt;6,1,HLOOKUP(SUM($D30:O30),$D$76:$I$77,2,FALSE)))</f>
        <v>0</v>
      </c>
      <c r="P56" s="279">
        <f>IF(P30=0,0,IF(SUM($D30:P30)&gt;6,1,HLOOKUP(SUM($D30:P30),$D$76:$I$77,2,FALSE)))</f>
        <v>0</v>
      </c>
      <c r="Q56" s="279">
        <f>IF(Q30=0,0,IF(SUM($D30:Q30)&gt;6,1,HLOOKUP(SUM($D30:Q30),$D$76:$I$77,2,FALSE)))</f>
        <v>0</v>
      </c>
      <c r="R56" s="279">
        <f>IF(R30=0,0,IF(SUM($D30:R30)&gt;6,1,HLOOKUP(SUM($D30:R30),$D$76:$I$77,2,FALSE)))</f>
        <v>0</v>
      </c>
      <c r="S56" s="279">
        <f>IF(S30=0,0,IF(SUM($D30:S30)&gt;6,1,HLOOKUP(SUM($D30:S30),$D$76:$I$77,2,FALSE)))</f>
        <v>0</v>
      </c>
      <c r="T56" s="279">
        <f>IF(T30=0,0,IF(SUM($D30:T30)&gt;6,1,HLOOKUP(SUM($D30:T30),$D$76:$I$77,2,FALSE)))</f>
        <v>0</v>
      </c>
      <c r="U56" s="279">
        <f>IF(U30=0,0,IF(SUM($D30:U30)&gt;6,1,HLOOKUP(SUM($D30:U30),$D$76:$I$77,2,FALSE)))</f>
        <v>0</v>
      </c>
      <c r="V56" s="279">
        <f>IF(V30=0,0,IF(SUM($D30:V30)&gt;6,1,HLOOKUP(SUM($D30:V30),$D$76:$I$77,2,FALSE)))</f>
        <v>0</v>
      </c>
      <c r="W56" s="279">
        <f>IF(W30=0,0,IF(SUM($D30:W30)&gt;6,1,HLOOKUP(SUM($D30:W30),$D$76:$I$77,2,FALSE)))</f>
        <v>0</v>
      </c>
      <c r="X56" s="279">
        <f>IF(X30=0,0,IF(SUM($D30:X30)&gt;6,1,HLOOKUP(SUM($D30:X30),$D$76:$I$77,2,FALSE)))</f>
        <v>0</v>
      </c>
      <c r="Y56" s="279">
        <f>IF(Y30=0,0,IF(SUM($D30:Y30)&gt;6,1,HLOOKUP(SUM($D30:Y30),$D$76:$I$77,2,FALSE)))</f>
        <v>0</v>
      </c>
      <c r="Z56" s="279">
        <f>IF(Z30=0,0,IF(SUM($D30:Z30)&gt;6,1,HLOOKUP(SUM($D30:Z30),$D$76:$I$77,2,FALSE)))</f>
        <v>0</v>
      </c>
      <c r="AA56" s="279">
        <f>IF(AA30=0,0,IF(SUM($D30:AA30)&gt;6,1,HLOOKUP(SUM($D30:AA30),$D$76:$I$77,2,FALSE)))</f>
        <v>0</v>
      </c>
      <c r="AB56" s="279">
        <f>IF(AB30=0,0,IF(SUM($D30:AB30)&gt;6,1,HLOOKUP(SUM($D30:AB30),$D$76:$I$77,2,FALSE)))</f>
        <v>0</v>
      </c>
      <c r="AC56" s="279">
        <f>IF(AC30=0,0,IF(SUM($D30:AC30)&gt;6,1,HLOOKUP(SUM($D30:AC30),$D$76:$I$77,2,FALSE)))</f>
        <v>0</v>
      </c>
      <c r="AD56" s="279">
        <f>IF(AD30=0,0,IF(SUM($D30:AD30)&gt;6,1,HLOOKUP(SUM($D30:AD30),$D$76:$I$77,2,FALSE)))</f>
        <v>0</v>
      </c>
      <c r="AE56" s="279">
        <f>IF(AE30=0,0,IF(SUM($D30:AE30)&gt;6,1,HLOOKUP(SUM($D30:AE30),$D$76:$I$77,2,FALSE)))</f>
        <v>0</v>
      </c>
      <c r="AF56" s="279">
        <f>IF(AF30=0,0,IF(SUM($D30:AF30)&gt;6,1,HLOOKUP(SUM($D30:AF30),$D$76:$I$77,2,FALSE)))</f>
        <v>0</v>
      </c>
      <c r="AG56" s="279">
        <f>IF(AG30=0,0,IF(SUM($D30:AG30)&gt;6,1,HLOOKUP(SUM($D30:AG30),$D$76:$I$77,2,FALSE)))</f>
        <v>0</v>
      </c>
      <c r="AH56" s="279">
        <f>IF(AH30=0,0,IF(SUM($D30:AH30)&gt;6,1,HLOOKUP(SUM($D30:AH30),$D$76:$I$77,2,FALSE)))</f>
        <v>0</v>
      </c>
      <c r="AI56" s="279">
        <f>IF(AI30=0,0,IF(SUM($D30:AI30)&gt;6,1,HLOOKUP(SUM($D30:AI30),$D$76:$I$77,2,FALSE)))</f>
        <v>0</v>
      </c>
      <c r="AJ56" s="279">
        <f>IF(AJ30=0,0,IF(SUM($D30:AJ30)&gt;6,1,HLOOKUP(SUM($D30:AJ30),$D$76:$I$77,2,FALSE)))</f>
        <v>0</v>
      </c>
      <c r="AK56" s="279">
        <f>IF(AK30=0,0,IF(SUM($D30:AK30)&gt;6,1,HLOOKUP(SUM($D30:AK30),$D$76:$I$77,2,FALSE)))</f>
        <v>0</v>
      </c>
      <c r="AL56" s="279">
        <f>IF(AL30=0,0,IF(SUM($D30:AL30)&gt;6,1,HLOOKUP(SUM($D30:AL30),$D$76:$I$77,2,FALSE)))</f>
        <v>0</v>
      </c>
      <c r="AM56" s="279">
        <f>IF(AM30=0,0,IF(SUM($D30:AM30)&gt;6,1,HLOOKUP(SUM($D30:AM30),$D$76:$I$77,2,FALSE)))</f>
        <v>0</v>
      </c>
      <c r="AN56" s="279">
        <f>IF(AN30=0,0,IF(SUM($D30:AN30)&gt;6,1,HLOOKUP(SUM($D30:AN30),$D$76:$I$77,2,FALSE)))</f>
        <v>0</v>
      </c>
      <c r="AO56" s="279">
        <f>IF(AO30=0,0,IF(SUM($D30:AO30)&gt;6,1,HLOOKUP(SUM($D30:AO30),$D$76:$I$77,2,FALSE)))</f>
        <v>0</v>
      </c>
      <c r="AP56" s="279">
        <f>IF(AP30=0,0,IF(SUM($D30:AP30)&gt;6,1,HLOOKUP(SUM($D30:AP30),$D$76:$I$77,2,FALSE)))</f>
        <v>0</v>
      </c>
      <c r="AQ56" s="279">
        <f>IF(AQ30=0,0,IF(SUM($D30:AQ30)&gt;6,1,HLOOKUP(SUM($D30:AQ30),$D$76:$I$77,2,FALSE)))</f>
        <v>0</v>
      </c>
      <c r="AR56" s="279">
        <f>IF(AR30=0,0,IF(SUM($D30:AR30)&gt;6,1,HLOOKUP(SUM($D30:AR30),$D$76:$I$77,2,FALSE)))</f>
        <v>0</v>
      </c>
      <c r="AS56" s="279">
        <f>IF(AS30=0,0,IF(SUM($D30:AS30)&gt;6,1,HLOOKUP(SUM($D30:AS30),$D$76:$I$77,2,FALSE)))</f>
        <v>0</v>
      </c>
      <c r="AT56" s="279">
        <f>IF(AT30=0,0,IF(SUM($D30:AT30)&gt;6,1,HLOOKUP(SUM($D30:AT30),$D$76:$I$77,2,FALSE)))</f>
        <v>0</v>
      </c>
      <c r="AU56" s="279">
        <f>IF(AU30=0,0,IF(SUM($D30:AU30)&gt;6,1,HLOOKUP(SUM($D30:AU30),$D$76:$I$77,2,FALSE)))</f>
        <v>0</v>
      </c>
      <c r="AV56" s="279">
        <f>IF(AV30=0,0,IF(SUM($D30:AV30)&gt;6,1,HLOOKUP(SUM($D30:AV30),$D$76:$I$77,2,FALSE)))</f>
        <v>0</v>
      </c>
      <c r="AW56" s="279">
        <f>IF(AW30=0,0,IF(SUM($D30:AW30)&gt;6,1,HLOOKUP(SUM($D30:AW30),$D$76:$I$77,2,FALSE)))</f>
        <v>0</v>
      </c>
      <c r="AX56" s="279">
        <f>IF(AX30=0,0,IF(SUM($D30:AX30)&gt;6,1,HLOOKUP(SUM($D30:AX30),$D$76:$I$77,2,FALSE)))</f>
        <v>0</v>
      </c>
      <c r="AY56" s="279">
        <f>IF(AY30=0,0,IF(SUM($D30:AY30)&gt;6,1,HLOOKUP(SUM($D30:AY30),$D$76:$I$77,2,FALSE)))</f>
        <v>0</v>
      </c>
    </row>
    <row r="57" spans="1:51" hidden="1" outlineLevel="1" x14ac:dyDescent="0.35">
      <c r="A57" s="278">
        <v>17</v>
      </c>
      <c r="B57" s="67" t="s">
        <v>395</v>
      </c>
      <c r="C57" s="279"/>
      <c r="D57" s="279"/>
      <c r="E57" s="279">
        <f>IF(E31=0,0,IF(SUM($D31:E31)&gt;6,1,HLOOKUP(SUM($D31:E31),$D$76:$I$77,2,FALSE)))</f>
        <v>0</v>
      </c>
      <c r="F57" s="279">
        <f>IF(F31=0,0,IF(SUM($D31:F31)&gt;6,1,HLOOKUP(SUM($D31:F31),$D$76:$I$77,2,FALSE)))</f>
        <v>0</v>
      </c>
      <c r="G57" s="279">
        <f>IF(G31=0,0,IF(SUM($D31:G31)&gt;6,1,HLOOKUP(SUM($D31:G31),$D$76:$I$77,2,FALSE)))</f>
        <v>0</v>
      </c>
      <c r="H57" s="279">
        <f>IF(H31=0,0,IF(SUM($D31:H31)&gt;6,1,HLOOKUP(SUM($D31:H31),$D$76:$I$77,2,FALSE)))</f>
        <v>0</v>
      </c>
      <c r="I57" s="279">
        <f>IF(I31=0,0,IF(SUM($D31:I31)&gt;6,1,HLOOKUP(SUM($D31:I31),$D$76:$I$77,2,FALSE)))</f>
        <v>0</v>
      </c>
      <c r="J57" s="279">
        <f>IF(J31=0,0,IF(SUM($D31:J31)&gt;6,1,HLOOKUP(SUM($D31:J31),$D$76:$I$77,2,FALSE)))</f>
        <v>0</v>
      </c>
      <c r="K57" s="279">
        <f>IF(K31=0,0,IF(SUM($D31:K31)&gt;6,1,HLOOKUP(SUM($D31:K31),$D$76:$I$77,2,FALSE)))</f>
        <v>0</v>
      </c>
      <c r="L57" s="279">
        <f>IF(L31=0,0,IF(SUM($D31:L31)&gt;6,1,HLOOKUP(SUM($D31:L31),$D$76:$I$77,2,FALSE)))</f>
        <v>0</v>
      </c>
      <c r="M57" s="279">
        <f>IF(M31=0,0,IF(SUM($D31:M31)&gt;6,1,HLOOKUP(SUM($D31:M31),$D$76:$I$77,2,FALSE)))</f>
        <v>0</v>
      </c>
      <c r="N57" s="279">
        <f>IF(N31=0,0,IF(SUM($D31:N31)&gt;6,1,HLOOKUP(SUM($D31:N31),$D$76:$I$77,2,FALSE)))</f>
        <v>0</v>
      </c>
      <c r="O57" s="279">
        <f>IF(O31=0,0,IF(SUM($D31:O31)&gt;6,1,HLOOKUP(SUM($D31:O31),$D$76:$I$77,2,FALSE)))</f>
        <v>0</v>
      </c>
      <c r="P57" s="279">
        <f>IF(P31=0,0,IF(SUM($D31:P31)&gt;6,1,HLOOKUP(SUM($D31:P31),$D$76:$I$77,2,FALSE)))</f>
        <v>0</v>
      </c>
      <c r="Q57" s="279">
        <f>IF(Q31=0,0,IF(SUM($D31:Q31)&gt;6,1,HLOOKUP(SUM($D31:Q31),$D$76:$I$77,2,FALSE)))</f>
        <v>0</v>
      </c>
      <c r="R57" s="279">
        <f>IF(R31=0,0,IF(SUM($D31:R31)&gt;6,1,HLOOKUP(SUM($D31:R31),$D$76:$I$77,2,FALSE)))</f>
        <v>0</v>
      </c>
      <c r="S57" s="279">
        <f>IF(S31=0,0,IF(SUM($D31:S31)&gt;6,1,HLOOKUP(SUM($D31:S31),$D$76:$I$77,2,FALSE)))</f>
        <v>0</v>
      </c>
      <c r="T57" s="279">
        <f>IF(T31=0,0,IF(SUM($D31:T31)&gt;6,1,HLOOKUP(SUM($D31:T31),$D$76:$I$77,2,FALSE)))</f>
        <v>0</v>
      </c>
      <c r="U57" s="279">
        <f>IF(U31=0,0,IF(SUM($D31:U31)&gt;6,1,HLOOKUP(SUM($D31:U31),$D$76:$I$77,2,FALSE)))</f>
        <v>0</v>
      </c>
      <c r="V57" s="279">
        <f>IF(V31=0,0,IF(SUM($D31:V31)&gt;6,1,HLOOKUP(SUM($D31:V31),$D$76:$I$77,2,FALSE)))</f>
        <v>0</v>
      </c>
      <c r="W57" s="279">
        <f>IF(W31=0,0,IF(SUM($D31:W31)&gt;6,1,HLOOKUP(SUM($D31:W31),$D$76:$I$77,2,FALSE)))</f>
        <v>0</v>
      </c>
      <c r="X57" s="279">
        <f>IF(X31=0,0,IF(SUM($D31:X31)&gt;6,1,HLOOKUP(SUM($D31:X31),$D$76:$I$77,2,FALSE)))</f>
        <v>0</v>
      </c>
      <c r="Y57" s="279">
        <f>IF(Y31=0,0,IF(SUM($D31:Y31)&gt;6,1,HLOOKUP(SUM($D31:Y31),$D$76:$I$77,2,FALSE)))</f>
        <v>0</v>
      </c>
      <c r="Z57" s="279">
        <f>IF(Z31=0,0,IF(SUM($D31:Z31)&gt;6,1,HLOOKUP(SUM($D31:Z31),$D$76:$I$77,2,FALSE)))</f>
        <v>0</v>
      </c>
      <c r="AA57" s="279">
        <f>IF(AA31=0,0,IF(SUM($D31:AA31)&gt;6,1,HLOOKUP(SUM($D31:AA31),$D$76:$I$77,2,FALSE)))</f>
        <v>0</v>
      </c>
      <c r="AB57" s="279">
        <f>IF(AB31=0,0,IF(SUM($D31:AB31)&gt;6,1,HLOOKUP(SUM($D31:AB31),$D$76:$I$77,2,FALSE)))</f>
        <v>0</v>
      </c>
      <c r="AC57" s="279">
        <f>IF(AC31=0,0,IF(SUM($D31:AC31)&gt;6,1,HLOOKUP(SUM($D31:AC31),$D$76:$I$77,2,FALSE)))</f>
        <v>0</v>
      </c>
      <c r="AD57" s="279">
        <f>IF(AD31=0,0,IF(SUM($D31:AD31)&gt;6,1,HLOOKUP(SUM($D31:AD31),$D$76:$I$77,2,FALSE)))</f>
        <v>0</v>
      </c>
      <c r="AE57" s="279">
        <f>IF(AE31=0,0,IF(SUM($D31:AE31)&gt;6,1,HLOOKUP(SUM($D31:AE31),$D$76:$I$77,2,FALSE)))</f>
        <v>0</v>
      </c>
      <c r="AF57" s="279">
        <f>IF(AF31=0,0,IF(SUM($D31:AF31)&gt;6,1,HLOOKUP(SUM($D31:AF31),$D$76:$I$77,2,FALSE)))</f>
        <v>0</v>
      </c>
      <c r="AG57" s="279">
        <f>IF(AG31=0,0,IF(SUM($D31:AG31)&gt;6,1,HLOOKUP(SUM($D31:AG31),$D$76:$I$77,2,FALSE)))</f>
        <v>0</v>
      </c>
      <c r="AH57" s="279">
        <f>IF(AH31=0,0,IF(SUM($D31:AH31)&gt;6,1,HLOOKUP(SUM($D31:AH31),$D$76:$I$77,2,FALSE)))</f>
        <v>0</v>
      </c>
      <c r="AI57" s="279">
        <f>IF(AI31=0,0,IF(SUM($D31:AI31)&gt;6,1,HLOOKUP(SUM($D31:AI31),$D$76:$I$77,2,FALSE)))</f>
        <v>0</v>
      </c>
      <c r="AJ57" s="279">
        <f>IF(AJ31=0,0,IF(SUM($D31:AJ31)&gt;6,1,HLOOKUP(SUM($D31:AJ31),$D$76:$I$77,2,FALSE)))</f>
        <v>0</v>
      </c>
      <c r="AK57" s="279">
        <f>IF(AK31=0,0,IF(SUM($D31:AK31)&gt;6,1,HLOOKUP(SUM($D31:AK31),$D$76:$I$77,2,FALSE)))</f>
        <v>0</v>
      </c>
      <c r="AL57" s="279">
        <f>IF(AL31=0,0,IF(SUM($D31:AL31)&gt;6,1,HLOOKUP(SUM($D31:AL31),$D$76:$I$77,2,FALSE)))</f>
        <v>0</v>
      </c>
      <c r="AM57" s="279">
        <f>IF(AM31=0,0,IF(SUM($D31:AM31)&gt;6,1,HLOOKUP(SUM($D31:AM31),$D$76:$I$77,2,FALSE)))</f>
        <v>0</v>
      </c>
      <c r="AN57" s="279">
        <f>IF(AN31=0,0,IF(SUM($D31:AN31)&gt;6,1,HLOOKUP(SUM($D31:AN31),$D$76:$I$77,2,FALSE)))</f>
        <v>0</v>
      </c>
      <c r="AO57" s="279">
        <f>IF(AO31=0,0,IF(SUM($D31:AO31)&gt;6,1,HLOOKUP(SUM($D31:AO31),$D$76:$I$77,2,FALSE)))</f>
        <v>0</v>
      </c>
      <c r="AP57" s="279">
        <f>IF(AP31=0,0,IF(SUM($D31:AP31)&gt;6,1,HLOOKUP(SUM($D31:AP31),$D$76:$I$77,2,FALSE)))</f>
        <v>0</v>
      </c>
      <c r="AQ57" s="279">
        <f>IF(AQ31=0,0,IF(SUM($D31:AQ31)&gt;6,1,HLOOKUP(SUM($D31:AQ31),$D$76:$I$77,2,FALSE)))</f>
        <v>0</v>
      </c>
      <c r="AR57" s="279">
        <f>IF(AR31=0,0,IF(SUM($D31:AR31)&gt;6,1,HLOOKUP(SUM($D31:AR31),$D$76:$I$77,2,FALSE)))</f>
        <v>0</v>
      </c>
      <c r="AS57" s="279">
        <f>IF(AS31=0,0,IF(SUM($D31:AS31)&gt;6,1,HLOOKUP(SUM($D31:AS31),$D$76:$I$77,2,FALSE)))</f>
        <v>0</v>
      </c>
      <c r="AT57" s="279">
        <f>IF(AT31=0,0,IF(SUM($D31:AT31)&gt;6,1,HLOOKUP(SUM($D31:AT31),$D$76:$I$77,2,FALSE)))</f>
        <v>0</v>
      </c>
      <c r="AU57" s="279">
        <f>IF(AU31=0,0,IF(SUM($D31:AU31)&gt;6,1,HLOOKUP(SUM($D31:AU31),$D$76:$I$77,2,FALSE)))</f>
        <v>0</v>
      </c>
      <c r="AV57" s="279">
        <f>IF(AV31=0,0,IF(SUM($D31:AV31)&gt;6,1,HLOOKUP(SUM($D31:AV31),$D$76:$I$77,2,FALSE)))</f>
        <v>0</v>
      </c>
      <c r="AW57" s="279">
        <f>IF(AW31=0,0,IF(SUM($D31:AW31)&gt;6,1,HLOOKUP(SUM($D31:AW31),$D$76:$I$77,2,FALSE)))</f>
        <v>0</v>
      </c>
      <c r="AX57" s="279">
        <f>IF(AX31=0,0,IF(SUM($D31:AX31)&gt;6,1,HLOOKUP(SUM($D31:AX31),$D$76:$I$77,2,FALSE)))</f>
        <v>0</v>
      </c>
      <c r="AY57" s="279">
        <f>IF(AY31=0,0,IF(SUM($D31:AY31)&gt;6,1,HLOOKUP(SUM($D31:AY31),$D$76:$I$77,2,FALSE)))</f>
        <v>0</v>
      </c>
    </row>
    <row r="58" spans="1:51" hidden="1" outlineLevel="1" x14ac:dyDescent="0.35">
      <c r="A58" s="278">
        <v>18</v>
      </c>
      <c r="B58" s="67" t="s">
        <v>396</v>
      </c>
      <c r="C58" s="279"/>
      <c r="D58" s="279"/>
      <c r="E58" s="279">
        <f>IF(E32=0,0,IF(SUM($D32:E32)&gt;6,1,HLOOKUP(SUM($D32:E32),$D$76:$I$77,2,FALSE)))</f>
        <v>0</v>
      </c>
      <c r="F58" s="279">
        <f>IF(F32=0,0,IF(SUM($D32:F32)&gt;6,1,HLOOKUP(SUM($D32:F32),$D$76:$I$77,2,FALSE)))</f>
        <v>0</v>
      </c>
      <c r="G58" s="279">
        <f>IF(G32=0,0,IF(SUM($D32:G32)&gt;6,1,HLOOKUP(SUM($D32:G32),$D$76:$I$77,2,FALSE)))</f>
        <v>0</v>
      </c>
      <c r="H58" s="279">
        <f>IF(H32=0,0,IF(SUM($D32:H32)&gt;6,1,HLOOKUP(SUM($D32:H32),$D$76:$I$77,2,FALSE)))</f>
        <v>0</v>
      </c>
      <c r="I58" s="279">
        <f>IF(I32=0,0,IF(SUM($D32:I32)&gt;6,1,HLOOKUP(SUM($D32:I32),$D$76:$I$77,2,FALSE)))</f>
        <v>0</v>
      </c>
      <c r="J58" s="279">
        <f>IF(J32=0,0,IF(SUM($D32:J32)&gt;6,1,HLOOKUP(SUM($D32:J32),$D$76:$I$77,2,FALSE)))</f>
        <v>0</v>
      </c>
      <c r="K58" s="279">
        <f>IF(K32=0,0,IF(SUM($D32:K32)&gt;6,1,HLOOKUP(SUM($D32:K32),$D$76:$I$77,2,FALSE)))</f>
        <v>0</v>
      </c>
      <c r="L58" s="279">
        <f>IF(L32=0,0,IF(SUM($D32:L32)&gt;6,1,HLOOKUP(SUM($D32:L32),$D$76:$I$77,2,FALSE)))</f>
        <v>0</v>
      </c>
      <c r="M58" s="279">
        <f>IF(M32=0,0,IF(SUM($D32:M32)&gt;6,1,HLOOKUP(SUM($D32:M32),$D$76:$I$77,2,FALSE)))</f>
        <v>0</v>
      </c>
      <c r="N58" s="279">
        <f>IF(N32=0,0,IF(SUM($D32:N32)&gt;6,1,HLOOKUP(SUM($D32:N32),$D$76:$I$77,2,FALSE)))</f>
        <v>0</v>
      </c>
      <c r="O58" s="279">
        <f>IF(O32=0,0,IF(SUM($D32:O32)&gt;6,1,HLOOKUP(SUM($D32:O32),$D$76:$I$77,2,FALSE)))</f>
        <v>0</v>
      </c>
      <c r="P58" s="279">
        <f>IF(P32=0,0,IF(SUM($D32:P32)&gt;6,1,HLOOKUP(SUM($D32:P32),$D$76:$I$77,2,FALSE)))</f>
        <v>0</v>
      </c>
      <c r="Q58" s="279">
        <f>IF(Q32=0,0,IF(SUM($D32:Q32)&gt;6,1,HLOOKUP(SUM($D32:Q32),$D$76:$I$77,2,FALSE)))</f>
        <v>0</v>
      </c>
      <c r="R58" s="279">
        <f>IF(R32=0,0,IF(SUM($D32:R32)&gt;6,1,HLOOKUP(SUM($D32:R32),$D$76:$I$77,2,FALSE)))</f>
        <v>0</v>
      </c>
      <c r="S58" s="279">
        <f>IF(S32=0,0,IF(SUM($D32:S32)&gt;6,1,HLOOKUP(SUM($D32:S32),$D$76:$I$77,2,FALSE)))</f>
        <v>0</v>
      </c>
      <c r="T58" s="279">
        <f>IF(T32=0,0,IF(SUM($D32:T32)&gt;6,1,HLOOKUP(SUM($D32:T32),$D$76:$I$77,2,FALSE)))</f>
        <v>0</v>
      </c>
      <c r="U58" s="279">
        <f>IF(U32=0,0,IF(SUM($D32:U32)&gt;6,1,HLOOKUP(SUM($D32:U32),$D$76:$I$77,2,FALSE)))</f>
        <v>0</v>
      </c>
      <c r="V58" s="279">
        <f>IF(V32=0,0,IF(SUM($D32:V32)&gt;6,1,HLOOKUP(SUM($D32:V32),$D$76:$I$77,2,FALSE)))</f>
        <v>0</v>
      </c>
      <c r="W58" s="279">
        <f>IF(W32=0,0,IF(SUM($D32:W32)&gt;6,1,HLOOKUP(SUM($D32:W32),$D$76:$I$77,2,FALSE)))</f>
        <v>0</v>
      </c>
      <c r="X58" s="279">
        <f>IF(X32=0,0,IF(SUM($D32:X32)&gt;6,1,HLOOKUP(SUM($D32:X32),$D$76:$I$77,2,FALSE)))</f>
        <v>0</v>
      </c>
      <c r="Y58" s="279">
        <f>IF(Y32=0,0,IF(SUM($D32:Y32)&gt;6,1,HLOOKUP(SUM($D32:Y32),$D$76:$I$77,2,FALSE)))</f>
        <v>0</v>
      </c>
      <c r="Z58" s="279">
        <f>IF(Z32=0,0,IF(SUM($D32:Z32)&gt;6,1,HLOOKUP(SUM($D32:Z32),$D$76:$I$77,2,FALSE)))</f>
        <v>0</v>
      </c>
      <c r="AA58" s="279">
        <f>IF(AA32=0,0,IF(SUM($D32:AA32)&gt;6,1,HLOOKUP(SUM($D32:AA32),$D$76:$I$77,2,FALSE)))</f>
        <v>0</v>
      </c>
      <c r="AB58" s="279">
        <f>IF(AB32=0,0,IF(SUM($D32:AB32)&gt;6,1,HLOOKUP(SUM($D32:AB32),$D$76:$I$77,2,FALSE)))</f>
        <v>0</v>
      </c>
      <c r="AC58" s="279">
        <f>IF(AC32=0,0,IF(SUM($D32:AC32)&gt;6,1,HLOOKUP(SUM($D32:AC32),$D$76:$I$77,2,FALSE)))</f>
        <v>0</v>
      </c>
      <c r="AD58" s="279">
        <f>IF(AD32=0,0,IF(SUM($D32:AD32)&gt;6,1,HLOOKUP(SUM($D32:AD32),$D$76:$I$77,2,FALSE)))</f>
        <v>0</v>
      </c>
      <c r="AE58" s="279">
        <f>IF(AE32=0,0,IF(SUM($D32:AE32)&gt;6,1,HLOOKUP(SUM($D32:AE32),$D$76:$I$77,2,FALSE)))</f>
        <v>0</v>
      </c>
      <c r="AF58" s="279">
        <f>IF(AF32=0,0,IF(SUM($D32:AF32)&gt;6,1,HLOOKUP(SUM($D32:AF32),$D$76:$I$77,2,FALSE)))</f>
        <v>0</v>
      </c>
      <c r="AG58" s="279">
        <f>IF(AG32=0,0,IF(SUM($D32:AG32)&gt;6,1,HLOOKUP(SUM($D32:AG32),$D$76:$I$77,2,FALSE)))</f>
        <v>0</v>
      </c>
      <c r="AH58" s="279">
        <f>IF(AH32=0,0,IF(SUM($D32:AH32)&gt;6,1,HLOOKUP(SUM($D32:AH32),$D$76:$I$77,2,FALSE)))</f>
        <v>0</v>
      </c>
      <c r="AI58" s="279">
        <f>IF(AI32=0,0,IF(SUM($D32:AI32)&gt;6,1,HLOOKUP(SUM($D32:AI32),$D$76:$I$77,2,FALSE)))</f>
        <v>0</v>
      </c>
      <c r="AJ58" s="279">
        <f>IF(AJ32=0,0,IF(SUM($D32:AJ32)&gt;6,1,HLOOKUP(SUM($D32:AJ32),$D$76:$I$77,2,FALSE)))</f>
        <v>0</v>
      </c>
      <c r="AK58" s="279">
        <f>IF(AK32=0,0,IF(SUM($D32:AK32)&gt;6,1,HLOOKUP(SUM($D32:AK32),$D$76:$I$77,2,FALSE)))</f>
        <v>0</v>
      </c>
      <c r="AL58" s="279">
        <f>IF(AL32=0,0,IF(SUM($D32:AL32)&gt;6,1,HLOOKUP(SUM($D32:AL32),$D$76:$I$77,2,FALSE)))</f>
        <v>0</v>
      </c>
      <c r="AM58" s="279">
        <f>IF(AM32=0,0,IF(SUM($D32:AM32)&gt;6,1,HLOOKUP(SUM($D32:AM32),$D$76:$I$77,2,FALSE)))</f>
        <v>0</v>
      </c>
      <c r="AN58" s="279">
        <f>IF(AN32=0,0,IF(SUM($D32:AN32)&gt;6,1,HLOOKUP(SUM($D32:AN32),$D$76:$I$77,2,FALSE)))</f>
        <v>0</v>
      </c>
      <c r="AO58" s="279">
        <f>IF(AO32=0,0,IF(SUM($D32:AO32)&gt;6,1,HLOOKUP(SUM($D32:AO32),$D$76:$I$77,2,FALSE)))</f>
        <v>0</v>
      </c>
      <c r="AP58" s="279">
        <f>IF(AP32=0,0,IF(SUM($D32:AP32)&gt;6,1,HLOOKUP(SUM($D32:AP32),$D$76:$I$77,2,FALSE)))</f>
        <v>0</v>
      </c>
      <c r="AQ58" s="279">
        <f>IF(AQ32=0,0,IF(SUM($D32:AQ32)&gt;6,1,HLOOKUP(SUM($D32:AQ32),$D$76:$I$77,2,FALSE)))</f>
        <v>0</v>
      </c>
      <c r="AR58" s="279">
        <f>IF(AR32=0,0,IF(SUM($D32:AR32)&gt;6,1,HLOOKUP(SUM($D32:AR32),$D$76:$I$77,2,FALSE)))</f>
        <v>0</v>
      </c>
      <c r="AS58" s="279">
        <f>IF(AS32=0,0,IF(SUM($D32:AS32)&gt;6,1,HLOOKUP(SUM($D32:AS32),$D$76:$I$77,2,FALSE)))</f>
        <v>0</v>
      </c>
      <c r="AT58" s="279">
        <f>IF(AT32=0,0,IF(SUM($D32:AT32)&gt;6,1,HLOOKUP(SUM($D32:AT32),$D$76:$I$77,2,FALSE)))</f>
        <v>0</v>
      </c>
      <c r="AU58" s="279">
        <f>IF(AU32=0,0,IF(SUM($D32:AU32)&gt;6,1,HLOOKUP(SUM($D32:AU32),$D$76:$I$77,2,FALSE)))</f>
        <v>0</v>
      </c>
      <c r="AV58" s="279">
        <f>IF(AV32=0,0,IF(SUM($D32:AV32)&gt;6,1,HLOOKUP(SUM($D32:AV32),$D$76:$I$77,2,FALSE)))</f>
        <v>0</v>
      </c>
      <c r="AW58" s="279">
        <f>IF(AW32=0,0,IF(SUM($D32:AW32)&gt;6,1,HLOOKUP(SUM($D32:AW32),$D$76:$I$77,2,FALSE)))</f>
        <v>0</v>
      </c>
      <c r="AX58" s="279">
        <f>IF(AX32=0,0,IF(SUM($D32:AX32)&gt;6,1,HLOOKUP(SUM($D32:AX32),$D$76:$I$77,2,FALSE)))</f>
        <v>0</v>
      </c>
      <c r="AY58" s="279">
        <f>IF(AY32=0,0,IF(SUM($D32:AY32)&gt;6,1,HLOOKUP(SUM($D32:AY32),$D$76:$I$77,2,FALSE)))</f>
        <v>0</v>
      </c>
    </row>
    <row r="59" spans="1:51" hidden="1" outlineLevel="1" x14ac:dyDescent="0.35">
      <c r="A59" s="278">
        <v>19</v>
      </c>
      <c r="B59" s="67" t="s">
        <v>397</v>
      </c>
      <c r="C59" s="279"/>
      <c r="D59" s="279"/>
      <c r="E59" s="279">
        <f>IF(E33=0,0,IF(SUM($D33:E33)&gt;6,1,HLOOKUP(SUM($D33:E33),$D$76:$I$77,2,FALSE)))</f>
        <v>0</v>
      </c>
      <c r="F59" s="279">
        <f>IF(F33=0,0,IF(SUM($D33:F33)&gt;6,1,HLOOKUP(SUM($D33:F33),$D$76:$I$77,2,FALSE)))</f>
        <v>0</v>
      </c>
      <c r="G59" s="279">
        <f>IF(G33=0,0,IF(SUM($D33:G33)&gt;6,1,HLOOKUP(SUM($D33:G33),$D$76:$I$77,2,FALSE)))</f>
        <v>0</v>
      </c>
      <c r="H59" s="279">
        <f>IF(H33=0,0,IF(SUM($D33:H33)&gt;6,1,HLOOKUP(SUM($D33:H33),$D$76:$I$77,2,FALSE)))</f>
        <v>0</v>
      </c>
      <c r="I59" s="279">
        <f>IF(I33=0,0,IF(SUM($D33:I33)&gt;6,1,HLOOKUP(SUM($D33:I33),$D$76:$I$77,2,FALSE)))</f>
        <v>0</v>
      </c>
      <c r="J59" s="279">
        <f>IF(J33=0,0,IF(SUM($D33:J33)&gt;6,1,HLOOKUP(SUM($D33:J33),$D$76:$I$77,2,FALSE)))</f>
        <v>0</v>
      </c>
      <c r="K59" s="279">
        <f>IF(K33=0,0,IF(SUM($D33:K33)&gt;6,1,HLOOKUP(SUM($D33:K33),$D$76:$I$77,2,FALSE)))</f>
        <v>0</v>
      </c>
      <c r="L59" s="279">
        <f>IF(L33=0,0,IF(SUM($D33:L33)&gt;6,1,HLOOKUP(SUM($D33:L33),$D$76:$I$77,2,FALSE)))</f>
        <v>0</v>
      </c>
      <c r="M59" s="279">
        <f>IF(M33=0,0,IF(SUM($D33:M33)&gt;6,1,HLOOKUP(SUM($D33:M33),$D$76:$I$77,2,FALSE)))</f>
        <v>0</v>
      </c>
      <c r="N59" s="279">
        <f>IF(N33=0,0,IF(SUM($D33:N33)&gt;6,1,HLOOKUP(SUM($D33:N33),$D$76:$I$77,2,FALSE)))</f>
        <v>0</v>
      </c>
      <c r="O59" s="279">
        <f>IF(O33=0,0,IF(SUM($D33:O33)&gt;6,1,HLOOKUP(SUM($D33:O33),$D$76:$I$77,2,FALSE)))</f>
        <v>0</v>
      </c>
      <c r="P59" s="279">
        <f>IF(P33=0,0,IF(SUM($D33:P33)&gt;6,1,HLOOKUP(SUM($D33:P33),$D$76:$I$77,2,FALSE)))</f>
        <v>0</v>
      </c>
      <c r="Q59" s="279">
        <f>IF(Q33=0,0,IF(SUM($D33:Q33)&gt;6,1,HLOOKUP(SUM($D33:Q33),$D$76:$I$77,2,FALSE)))</f>
        <v>0</v>
      </c>
      <c r="R59" s="279">
        <f>IF(R33=0,0,IF(SUM($D33:R33)&gt;6,1,HLOOKUP(SUM($D33:R33),$D$76:$I$77,2,FALSE)))</f>
        <v>0</v>
      </c>
      <c r="S59" s="279">
        <f>IF(S33=0,0,IF(SUM($D33:S33)&gt;6,1,HLOOKUP(SUM($D33:S33),$D$76:$I$77,2,FALSE)))</f>
        <v>0</v>
      </c>
      <c r="T59" s="279">
        <f>IF(T33=0,0,IF(SUM($D33:T33)&gt;6,1,HLOOKUP(SUM($D33:T33),$D$76:$I$77,2,FALSE)))</f>
        <v>0</v>
      </c>
      <c r="U59" s="279">
        <f>IF(U33=0,0,IF(SUM($D33:U33)&gt;6,1,HLOOKUP(SUM($D33:U33),$D$76:$I$77,2,FALSE)))</f>
        <v>0</v>
      </c>
      <c r="V59" s="279">
        <f>IF(V33=0,0,IF(SUM($D33:V33)&gt;6,1,HLOOKUP(SUM($D33:V33),$D$76:$I$77,2,FALSE)))</f>
        <v>0</v>
      </c>
      <c r="W59" s="279">
        <f>IF(W33=0,0,IF(SUM($D33:W33)&gt;6,1,HLOOKUP(SUM($D33:W33),$D$76:$I$77,2,FALSE)))</f>
        <v>0</v>
      </c>
      <c r="X59" s="279">
        <f>IF(X33=0,0,IF(SUM($D33:X33)&gt;6,1,HLOOKUP(SUM($D33:X33),$D$76:$I$77,2,FALSE)))</f>
        <v>0</v>
      </c>
      <c r="Y59" s="279">
        <f>IF(Y33=0,0,IF(SUM($D33:Y33)&gt;6,1,HLOOKUP(SUM($D33:Y33),$D$76:$I$77,2,FALSE)))</f>
        <v>0</v>
      </c>
      <c r="Z59" s="279">
        <f>IF(Z33=0,0,IF(SUM($D33:Z33)&gt;6,1,HLOOKUP(SUM($D33:Z33),$D$76:$I$77,2,FALSE)))</f>
        <v>0</v>
      </c>
      <c r="AA59" s="279">
        <f>IF(AA33=0,0,IF(SUM($D33:AA33)&gt;6,1,HLOOKUP(SUM($D33:AA33),$D$76:$I$77,2,FALSE)))</f>
        <v>0</v>
      </c>
      <c r="AB59" s="279">
        <f>IF(AB33=0,0,IF(SUM($D33:AB33)&gt;6,1,HLOOKUP(SUM($D33:AB33),$D$76:$I$77,2,FALSE)))</f>
        <v>0</v>
      </c>
      <c r="AC59" s="279">
        <f>IF(AC33=0,0,IF(SUM($D33:AC33)&gt;6,1,HLOOKUP(SUM($D33:AC33),$D$76:$I$77,2,FALSE)))</f>
        <v>0</v>
      </c>
      <c r="AD59" s="279">
        <f>IF(AD33=0,0,IF(SUM($D33:AD33)&gt;6,1,HLOOKUP(SUM($D33:AD33),$D$76:$I$77,2,FALSE)))</f>
        <v>0</v>
      </c>
      <c r="AE59" s="279">
        <f>IF(AE33=0,0,IF(SUM($D33:AE33)&gt;6,1,HLOOKUP(SUM($D33:AE33),$D$76:$I$77,2,FALSE)))</f>
        <v>0</v>
      </c>
      <c r="AF59" s="279">
        <f>IF(AF33=0,0,IF(SUM($D33:AF33)&gt;6,1,HLOOKUP(SUM($D33:AF33),$D$76:$I$77,2,FALSE)))</f>
        <v>0</v>
      </c>
      <c r="AG59" s="279">
        <f>IF(AG33=0,0,IF(SUM($D33:AG33)&gt;6,1,HLOOKUP(SUM($D33:AG33),$D$76:$I$77,2,FALSE)))</f>
        <v>0</v>
      </c>
      <c r="AH59" s="279">
        <f>IF(AH33=0,0,IF(SUM($D33:AH33)&gt;6,1,HLOOKUP(SUM($D33:AH33),$D$76:$I$77,2,FALSE)))</f>
        <v>0</v>
      </c>
      <c r="AI59" s="279">
        <f>IF(AI33=0,0,IF(SUM($D33:AI33)&gt;6,1,HLOOKUP(SUM($D33:AI33),$D$76:$I$77,2,FALSE)))</f>
        <v>0</v>
      </c>
      <c r="AJ59" s="279">
        <f>IF(AJ33=0,0,IF(SUM($D33:AJ33)&gt;6,1,HLOOKUP(SUM($D33:AJ33),$D$76:$I$77,2,FALSE)))</f>
        <v>0</v>
      </c>
      <c r="AK59" s="279">
        <f>IF(AK33=0,0,IF(SUM($D33:AK33)&gt;6,1,HLOOKUP(SUM($D33:AK33),$D$76:$I$77,2,FALSE)))</f>
        <v>0</v>
      </c>
      <c r="AL59" s="279">
        <f>IF(AL33=0,0,IF(SUM($D33:AL33)&gt;6,1,HLOOKUP(SUM($D33:AL33),$D$76:$I$77,2,FALSE)))</f>
        <v>0</v>
      </c>
      <c r="AM59" s="279">
        <f>IF(AM33=0,0,IF(SUM($D33:AM33)&gt;6,1,HLOOKUP(SUM($D33:AM33),$D$76:$I$77,2,FALSE)))</f>
        <v>0</v>
      </c>
      <c r="AN59" s="279">
        <f>IF(AN33=0,0,IF(SUM($D33:AN33)&gt;6,1,HLOOKUP(SUM($D33:AN33),$D$76:$I$77,2,FALSE)))</f>
        <v>0</v>
      </c>
      <c r="AO59" s="279">
        <f>IF(AO33=0,0,IF(SUM($D33:AO33)&gt;6,1,HLOOKUP(SUM($D33:AO33),$D$76:$I$77,2,FALSE)))</f>
        <v>0</v>
      </c>
      <c r="AP59" s="279">
        <f>IF(AP33=0,0,IF(SUM($D33:AP33)&gt;6,1,HLOOKUP(SUM($D33:AP33),$D$76:$I$77,2,FALSE)))</f>
        <v>0</v>
      </c>
      <c r="AQ59" s="279">
        <f>IF(AQ33=0,0,IF(SUM($D33:AQ33)&gt;6,1,HLOOKUP(SUM($D33:AQ33),$D$76:$I$77,2,FALSE)))</f>
        <v>0</v>
      </c>
      <c r="AR59" s="279">
        <f>IF(AR33=0,0,IF(SUM($D33:AR33)&gt;6,1,HLOOKUP(SUM($D33:AR33),$D$76:$I$77,2,FALSE)))</f>
        <v>0</v>
      </c>
      <c r="AS59" s="279">
        <f>IF(AS33=0,0,IF(SUM($D33:AS33)&gt;6,1,HLOOKUP(SUM($D33:AS33),$D$76:$I$77,2,FALSE)))</f>
        <v>0</v>
      </c>
      <c r="AT59" s="279">
        <f>IF(AT33=0,0,IF(SUM($D33:AT33)&gt;6,1,HLOOKUP(SUM($D33:AT33),$D$76:$I$77,2,FALSE)))</f>
        <v>0</v>
      </c>
      <c r="AU59" s="279">
        <f>IF(AU33=0,0,IF(SUM($D33:AU33)&gt;6,1,HLOOKUP(SUM($D33:AU33),$D$76:$I$77,2,FALSE)))</f>
        <v>0</v>
      </c>
      <c r="AV59" s="279">
        <f>IF(AV33=0,0,IF(SUM($D33:AV33)&gt;6,1,HLOOKUP(SUM($D33:AV33),$D$76:$I$77,2,FALSE)))</f>
        <v>0</v>
      </c>
      <c r="AW59" s="279">
        <f>IF(AW33=0,0,IF(SUM($D33:AW33)&gt;6,1,HLOOKUP(SUM($D33:AW33),$D$76:$I$77,2,FALSE)))</f>
        <v>0</v>
      </c>
      <c r="AX59" s="279">
        <f>IF(AX33=0,0,IF(SUM($D33:AX33)&gt;6,1,HLOOKUP(SUM($D33:AX33),$D$76:$I$77,2,FALSE)))</f>
        <v>0</v>
      </c>
      <c r="AY59" s="279">
        <f>IF(AY33=0,0,IF(SUM($D33:AY33)&gt;6,1,HLOOKUP(SUM($D33:AY33),$D$76:$I$77,2,FALSE)))</f>
        <v>0</v>
      </c>
    </row>
    <row r="60" spans="1:51" hidden="1" outlineLevel="1" x14ac:dyDescent="0.35">
      <c r="A60" s="278">
        <v>20</v>
      </c>
      <c r="B60" s="67" t="s">
        <v>398</v>
      </c>
      <c r="C60" s="279"/>
      <c r="D60" s="279"/>
      <c r="E60" s="279">
        <f>IF(E34=0,0,IF(SUM($D34:E34)&gt;6,1,HLOOKUP(SUM($D34:E34),$D$76:$I$77,2,FALSE)))</f>
        <v>0</v>
      </c>
      <c r="F60" s="279">
        <f>IF(F34=0,0,IF(SUM($D34:F34)&gt;6,1,HLOOKUP(SUM($D34:F34),$D$76:$I$77,2,FALSE)))</f>
        <v>0</v>
      </c>
      <c r="G60" s="279">
        <f>IF(G34=0,0,IF(SUM($D34:G34)&gt;6,1,HLOOKUP(SUM($D34:G34),$D$76:$I$77,2,FALSE)))</f>
        <v>0</v>
      </c>
      <c r="H60" s="279">
        <f>IF(H34=0,0,IF(SUM($D34:H34)&gt;6,1,HLOOKUP(SUM($D34:H34),$D$76:$I$77,2,FALSE)))</f>
        <v>0</v>
      </c>
      <c r="I60" s="279">
        <f>IF(I34=0,0,IF(SUM($D34:I34)&gt;6,1,HLOOKUP(SUM($D34:I34),$D$76:$I$77,2,FALSE)))</f>
        <v>0</v>
      </c>
      <c r="J60" s="279">
        <f>IF(J34=0,0,IF(SUM($D34:J34)&gt;6,1,HLOOKUP(SUM($D34:J34),$D$76:$I$77,2,FALSE)))</f>
        <v>0</v>
      </c>
      <c r="K60" s="279">
        <f>IF(K34=0,0,IF(SUM($D34:K34)&gt;6,1,HLOOKUP(SUM($D34:K34),$D$76:$I$77,2,FALSE)))</f>
        <v>0</v>
      </c>
      <c r="L60" s="279">
        <f>IF(L34=0,0,IF(SUM($D34:L34)&gt;6,1,HLOOKUP(SUM($D34:L34),$D$76:$I$77,2,FALSE)))</f>
        <v>0</v>
      </c>
      <c r="M60" s="279">
        <f>IF(M34=0,0,IF(SUM($D34:M34)&gt;6,1,HLOOKUP(SUM($D34:M34),$D$76:$I$77,2,FALSE)))</f>
        <v>0</v>
      </c>
      <c r="N60" s="279">
        <f>IF(N34=0,0,IF(SUM($D34:N34)&gt;6,1,HLOOKUP(SUM($D34:N34),$D$76:$I$77,2,FALSE)))</f>
        <v>0</v>
      </c>
      <c r="O60" s="279">
        <f>IF(O34=0,0,IF(SUM($D34:O34)&gt;6,1,HLOOKUP(SUM($D34:O34),$D$76:$I$77,2,FALSE)))</f>
        <v>0</v>
      </c>
      <c r="P60" s="279">
        <f>IF(P34=0,0,IF(SUM($D34:P34)&gt;6,1,HLOOKUP(SUM($D34:P34),$D$76:$I$77,2,FALSE)))</f>
        <v>0</v>
      </c>
      <c r="Q60" s="279">
        <f>IF(Q34=0,0,IF(SUM($D34:Q34)&gt;6,1,HLOOKUP(SUM($D34:Q34),$D$76:$I$77,2,FALSE)))</f>
        <v>0</v>
      </c>
      <c r="R60" s="279">
        <f>IF(R34=0,0,IF(SUM($D34:R34)&gt;6,1,HLOOKUP(SUM($D34:R34),$D$76:$I$77,2,FALSE)))</f>
        <v>0</v>
      </c>
      <c r="S60" s="279">
        <f>IF(S34=0,0,IF(SUM($D34:S34)&gt;6,1,HLOOKUP(SUM($D34:S34),$D$76:$I$77,2,FALSE)))</f>
        <v>0</v>
      </c>
      <c r="T60" s="279">
        <f>IF(T34=0,0,IF(SUM($D34:T34)&gt;6,1,HLOOKUP(SUM($D34:T34),$D$76:$I$77,2,FALSE)))</f>
        <v>0</v>
      </c>
      <c r="U60" s="279">
        <f>IF(U34=0,0,IF(SUM($D34:U34)&gt;6,1,HLOOKUP(SUM($D34:U34),$D$76:$I$77,2,FALSE)))</f>
        <v>0</v>
      </c>
      <c r="V60" s="279">
        <f>IF(V34=0,0,IF(SUM($D34:V34)&gt;6,1,HLOOKUP(SUM($D34:V34),$D$76:$I$77,2,FALSE)))</f>
        <v>0</v>
      </c>
      <c r="W60" s="279">
        <f>IF(W34=0,0,IF(SUM($D34:W34)&gt;6,1,HLOOKUP(SUM($D34:W34),$D$76:$I$77,2,FALSE)))</f>
        <v>0</v>
      </c>
      <c r="X60" s="279">
        <f>IF(X34=0,0,IF(SUM($D34:X34)&gt;6,1,HLOOKUP(SUM($D34:X34),$D$76:$I$77,2,FALSE)))</f>
        <v>0</v>
      </c>
      <c r="Y60" s="279">
        <f>IF(Y34=0,0,IF(SUM($D34:Y34)&gt;6,1,HLOOKUP(SUM($D34:Y34),$D$76:$I$77,2,FALSE)))</f>
        <v>0</v>
      </c>
      <c r="Z60" s="279">
        <f>IF(Z34=0,0,IF(SUM($D34:Z34)&gt;6,1,HLOOKUP(SUM($D34:Z34),$D$76:$I$77,2,FALSE)))</f>
        <v>0</v>
      </c>
      <c r="AA60" s="279">
        <f>IF(AA34=0,0,IF(SUM($D34:AA34)&gt;6,1,HLOOKUP(SUM($D34:AA34),$D$76:$I$77,2,FALSE)))</f>
        <v>0</v>
      </c>
      <c r="AB60" s="279">
        <f>IF(AB34=0,0,IF(SUM($D34:AB34)&gt;6,1,HLOOKUP(SUM($D34:AB34),$D$76:$I$77,2,FALSE)))</f>
        <v>0</v>
      </c>
      <c r="AC60" s="279">
        <f>IF(AC34=0,0,IF(SUM($D34:AC34)&gt;6,1,HLOOKUP(SUM($D34:AC34),$D$76:$I$77,2,FALSE)))</f>
        <v>0</v>
      </c>
      <c r="AD60" s="279">
        <f>IF(AD34=0,0,IF(SUM($D34:AD34)&gt;6,1,HLOOKUP(SUM($D34:AD34),$D$76:$I$77,2,FALSE)))</f>
        <v>0</v>
      </c>
      <c r="AE60" s="279">
        <f>IF(AE34=0,0,IF(SUM($D34:AE34)&gt;6,1,HLOOKUP(SUM($D34:AE34),$D$76:$I$77,2,FALSE)))</f>
        <v>0</v>
      </c>
      <c r="AF60" s="279">
        <f>IF(AF34=0,0,IF(SUM($D34:AF34)&gt;6,1,HLOOKUP(SUM($D34:AF34),$D$76:$I$77,2,FALSE)))</f>
        <v>0</v>
      </c>
      <c r="AG60" s="279">
        <f>IF(AG34=0,0,IF(SUM($D34:AG34)&gt;6,1,HLOOKUP(SUM($D34:AG34),$D$76:$I$77,2,FALSE)))</f>
        <v>0</v>
      </c>
      <c r="AH60" s="279">
        <f>IF(AH34=0,0,IF(SUM($D34:AH34)&gt;6,1,HLOOKUP(SUM($D34:AH34),$D$76:$I$77,2,FALSE)))</f>
        <v>0</v>
      </c>
      <c r="AI60" s="279">
        <f>IF(AI34=0,0,IF(SUM($D34:AI34)&gt;6,1,HLOOKUP(SUM($D34:AI34),$D$76:$I$77,2,FALSE)))</f>
        <v>0</v>
      </c>
      <c r="AJ60" s="279">
        <f>IF(AJ34=0,0,IF(SUM($D34:AJ34)&gt;6,1,HLOOKUP(SUM($D34:AJ34),$D$76:$I$77,2,FALSE)))</f>
        <v>0</v>
      </c>
      <c r="AK60" s="279">
        <f>IF(AK34=0,0,IF(SUM($D34:AK34)&gt;6,1,HLOOKUP(SUM($D34:AK34),$D$76:$I$77,2,FALSE)))</f>
        <v>0</v>
      </c>
      <c r="AL60" s="279">
        <f>IF(AL34=0,0,IF(SUM($D34:AL34)&gt;6,1,HLOOKUP(SUM($D34:AL34),$D$76:$I$77,2,FALSE)))</f>
        <v>0</v>
      </c>
      <c r="AM60" s="279">
        <f>IF(AM34=0,0,IF(SUM($D34:AM34)&gt;6,1,HLOOKUP(SUM($D34:AM34),$D$76:$I$77,2,FALSE)))</f>
        <v>0</v>
      </c>
      <c r="AN60" s="279">
        <f>IF(AN34=0,0,IF(SUM($D34:AN34)&gt;6,1,HLOOKUP(SUM($D34:AN34),$D$76:$I$77,2,FALSE)))</f>
        <v>0</v>
      </c>
      <c r="AO60" s="279">
        <f>IF(AO34=0,0,IF(SUM($D34:AO34)&gt;6,1,HLOOKUP(SUM($D34:AO34),$D$76:$I$77,2,FALSE)))</f>
        <v>0</v>
      </c>
      <c r="AP60" s="279">
        <f>IF(AP34=0,0,IF(SUM($D34:AP34)&gt;6,1,HLOOKUP(SUM($D34:AP34),$D$76:$I$77,2,FALSE)))</f>
        <v>0</v>
      </c>
      <c r="AQ60" s="279">
        <f>IF(AQ34=0,0,IF(SUM($D34:AQ34)&gt;6,1,HLOOKUP(SUM($D34:AQ34),$D$76:$I$77,2,FALSE)))</f>
        <v>0</v>
      </c>
      <c r="AR60" s="279">
        <f>IF(AR34=0,0,IF(SUM($D34:AR34)&gt;6,1,HLOOKUP(SUM($D34:AR34),$D$76:$I$77,2,FALSE)))</f>
        <v>0</v>
      </c>
      <c r="AS60" s="279">
        <f>IF(AS34=0,0,IF(SUM($D34:AS34)&gt;6,1,HLOOKUP(SUM($D34:AS34),$D$76:$I$77,2,FALSE)))</f>
        <v>0</v>
      </c>
      <c r="AT60" s="279">
        <f>IF(AT34=0,0,IF(SUM($D34:AT34)&gt;6,1,HLOOKUP(SUM($D34:AT34),$D$76:$I$77,2,FALSE)))</f>
        <v>0</v>
      </c>
      <c r="AU60" s="279">
        <f>IF(AU34=0,0,IF(SUM($D34:AU34)&gt;6,1,HLOOKUP(SUM($D34:AU34),$D$76:$I$77,2,FALSE)))</f>
        <v>0</v>
      </c>
      <c r="AV60" s="279">
        <f>IF(AV34=0,0,IF(SUM($D34:AV34)&gt;6,1,HLOOKUP(SUM($D34:AV34),$D$76:$I$77,2,FALSE)))</f>
        <v>0</v>
      </c>
      <c r="AW60" s="279">
        <f>IF(AW34=0,0,IF(SUM($D34:AW34)&gt;6,1,HLOOKUP(SUM($D34:AW34),$D$76:$I$77,2,FALSE)))</f>
        <v>0</v>
      </c>
      <c r="AX60" s="279">
        <f>IF(AX34=0,0,IF(SUM($D34:AX34)&gt;6,1,HLOOKUP(SUM($D34:AX34),$D$76:$I$77,2,FALSE)))</f>
        <v>0</v>
      </c>
      <c r="AY60" s="279">
        <f>IF(AY34=0,0,IF(SUM($D34:AY34)&gt;6,1,HLOOKUP(SUM($D34:AY34),$D$76:$I$77,2,FALSE)))</f>
        <v>0</v>
      </c>
    </row>
    <row r="61" spans="1:51" hidden="1" outlineLevel="1" x14ac:dyDescent="0.35">
      <c r="A61" s="278">
        <v>21</v>
      </c>
      <c r="B61" s="67" t="s">
        <v>399</v>
      </c>
      <c r="C61" s="279"/>
      <c r="D61" s="279"/>
      <c r="E61" s="279">
        <f>IF(E35=0,0,IF(SUM($D35:E35)&gt;6,1,HLOOKUP(SUM($D35:E35),$D$76:$I$77,2,FALSE)))</f>
        <v>0</v>
      </c>
      <c r="F61" s="279">
        <f>IF(F35=0,0,IF(SUM($D35:F35)&gt;6,1,HLOOKUP(SUM($D35:F35),$D$76:$I$77,2,FALSE)))</f>
        <v>0</v>
      </c>
      <c r="G61" s="279">
        <f>IF(G35=0,0,IF(SUM($D35:G35)&gt;6,1,HLOOKUP(SUM($D35:G35),$D$76:$I$77,2,FALSE)))</f>
        <v>0</v>
      </c>
      <c r="H61" s="279">
        <f>IF(H35=0,0,IF(SUM($D35:H35)&gt;6,1,HLOOKUP(SUM($D35:H35),$D$76:$I$77,2,FALSE)))</f>
        <v>0</v>
      </c>
      <c r="I61" s="279">
        <f>IF(I35=0,0,IF(SUM($D35:I35)&gt;6,1,HLOOKUP(SUM($D35:I35),$D$76:$I$77,2,FALSE)))</f>
        <v>0</v>
      </c>
      <c r="J61" s="279">
        <f>IF(J35=0,0,IF(SUM($D35:J35)&gt;6,1,HLOOKUP(SUM($D35:J35),$D$76:$I$77,2,FALSE)))</f>
        <v>0</v>
      </c>
      <c r="K61" s="279">
        <f>IF(K35=0,0,IF(SUM($D35:K35)&gt;6,1,HLOOKUP(SUM($D35:K35),$D$76:$I$77,2,FALSE)))</f>
        <v>0</v>
      </c>
      <c r="L61" s="279">
        <f>IF(L35=0,0,IF(SUM($D35:L35)&gt;6,1,HLOOKUP(SUM($D35:L35),$D$76:$I$77,2,FALSE)))</f>
        <v>0</v>
      </c>
      <c r="M61" s="279">
        <f>IF(M35=0,0,IF(SUM($D35:M35)&gt;6,1,HLOOKUP(SUM($D35:M35),$D$76:$I$77,2,FALSE)))</f>
        <v>0</v>
      </c>
      <c r="N61" s="279">
        <f>IF(N35=0,0,IF(SUM($D35:N35)&gt;6,1,HLOOKUP(SUM($D35:N35),$D$76:$I$77,2,FALSE)))</f>
        <v>0</v>
      </c>
      <c r="O61" s="279">
        <f>IF(O35=0,0,IF(SUM($D35:O35)&gt;6,1,HLOOKUP(SUM($D35:O35),$D$76:$I$77,2,FALSE)))</f>
        <v>0</v>
      </c>
      <c r="P61" s="279">
        <f>IF(P35=0,0,IF(SUM($D35:P35)&gt;6,1,HLOOKUP(SUM($D35:P35),$D$76:$I$77,2,FALSE)))</f>
        <v>0</v>
      </c>
      <c r="Q61" s="279">
        <f>IF(Q35=0,0,IF(SUM($D35:Q35)&gt;6,1,HLOOKUP(SUM($D35:Q35),$D$76:$I$77,2,FALSE)))</f>
        <v>0</v>
      </c>
      <c r="R61" s="279">
        <f>IF(R35=0,0,IF(SUM($D35:R35)&gt;6,1,HLOOKUP(SUM($D35:R35),$D$76:$I$77,2,FALSE)))</f>
        <v>0</v>
      </c>
      <c r="S61" s="279">
        <f>IF(S35=0,0,IF(SUM($D35:S35)&gt;6,1,HLOOKUP(SUM($D35:S35),$D$76:$I$77,2,FALSE)))</f>
        <v>0</v>
      </c>
      <c r="T61" s="279">
        <f>IF(T35=0,0,IF(SUM($D35:T35)&gt;6,1,HLOOKUP(SUM($D35:T35),$D$76:$I$77,2,FALSE)))</f>
        <v>0</v>
      </c>
      <c r="U61" s="279">
        <f>IF(U35=0,0,IF(SUM($D35:U35)&gt;6,1,HLOOKUP(SUM($D35:U35),$D$76:$I$77,2,FALSE)))</f>
        <v>0</v>
      </c>
      <c r="V61" s="279">
        <f>IF(V35=0,0,IF(SUM($D35:V35)&gt;6,1,HLOOKUP(SUM($D35:V35),$D$76:$I$77,2,FALSE)))</f>
        <v>0</v>
      </c>
      <c r="W61" s="279">
        <f>IF(W35=0,0,IF(SUM($D35:W35)&gt;6,1,HLOOKUP(SUM($D35:W35),$D$76:$I$77,2,FALSE)))</f>
        <v>0</v>
      </c>
      <c r="X61" s="279">
        <f>IF(X35=0,0,IF(SUM($D35:X35)&gt;6,1,HLOOKUP(SUM($D35:X35),$D$76:$I$77,2,FALSE)))</f>
        <v>0</v>
      </c>
      <c r="Y61" s="279">
        <f>IF(Y35=0,0,IF(SUM($D35:Y35)&gt;6,1,HLOOKUP(SUM($D35:Y35),$D$76:$I$77,2,FALSE)))</f>
        <v>0</v>
      </c>
      <c r="Z61" s="279">
        <f>IF(Z35=0,0,IF(SUM($D35:Z35)&gt;6,1,HLOOKUP(SUM($D35:Z35),$D$76:$I$77,2,FALSE)))</f>
        <v>0</v>
      </c>
      <c r="AA61" s="279">
        <f>IF(AA35=0,0,IF(SUM($D35:AA35)&gt;6,1,HLOOKUP(SUM($D35:AA35),$D$76:$I$77,2,FALSE)))</f>
        <v>0</v>
      </c>
      <c r="AB61" s="279">
        <f>IF(AB35=0,0,IF(SUM($D35:AB35)&gt;6,1,HLOOKUP(SUM($D35:AB35),$D$76:$I$77,2,FALSE)))</f>
        <v>0</v>
      </c>
      <c r="AC61" s="279">
        <f>IF(AC35=0,0,IF(SUM($D35:AC35)&gt;6,1,HLOOKUP(SUM($D35:AC35),$D$76:$I$77,2,FALSE)))</f>
        <v>0</v>
      </c>
      <c r="AD61" s="279">
        <f>IF(AD35=0,0,IF(SUM($D35:AD35)&gt;6,1,HLOOKUP(SUM($D35:AD35),$D$76:$I$77,2,FALSE)))</f>
        <v>0</v>
      </c>
      <c r="AE61" s="279">
        <f>IF(AE35=0,0,IF(SUM($D35:AE35)&gt;6,1,HLOOKUP(SUM($D35:AE35),$D$76:$I$77,2,FALSE)))</f>
        <v>0</v>
      </c>
      <c r="AF61" s="279">
        <f>IF(AF35=0,0,IF(SUM($D35:AF35)&gt;6,1,HLOOKUP(SUM($D35:AF35),$D$76:$I$77,2,FALSE)))</f>
        <v>0</v>
      </c>
      <c r="AG61" s="279">
        <f>IF(AG35=0,0,IF(SUM($D35:AG35)&gt;6,1,HLOOKUP(SUM($D35:AG35),$D$76:$I$77,2,FALSE)))</f>
        <v>0</v>
      </c>
      <c r="AH61" s="279">
        <f>IF(AH35=0,0,IF(SUM($D35:AH35)&gt;6,1,HLOOKUP(SUM($D35:AH35),$D$76:$I$77,2,FALSE)))</f>
        <v>0</v>
      </c>
      <c r="AI61" s="279">
        <f>IF(AI35=0,0,IF(SUM($D35:AI35)&gt;6,1,HLOOKUP(SUM($D35:AI35),$D$76:$I$77,2,FALSE)))</f>
        <v>0</v>
      </c>
      <c r="AJ61" s="279">
        <f>IF(AJ35=0,0,IF(SUM($D35:AJ35)&gt;6,1,HLOOKUP(SUM($D35:AJ35),$D$76:$I$77,2,FALSE)))</f>
        <v>0</v>
      </c>
      <c r="AK61" s="279">
        <f>IF(AK35=0,0,IF(SUM($D35:AK35)&gt;6,1,HLOOKUP(SUM($D35:AK35),$D$76:$I$77,2,FALSE)))</f>
        <v>0</v>
      </c>
      <c r="AL61" s="279">
        <f>IF(AL35=0,0,IF(SUM($D35:AL35)&gt;6,1,HLOOKUP(SUM($D35:AL35),$D$76:$I$77,2,FALSE)))</f>
        <v>0</v>
      </c>
      <c r="AM61" s="279">
        <f>IF(AM35=0,0,IF(SUM($D35:AM35)&gt;6,1,HLOOKUP(SUM($D35:AM35),$D$76:$I$77,2,FALSE)))</f>
        <v>0</v>
      </c>
      <c r="AN61" s="279">
        <f>IF(AN35=0,0,IF(SUM($D35:AN35)&gt;6,1,HLOOKUP(SUM($D35:AN35),$D$76:$I$77,2,FALSE)))</f>
        <v>0</v>
      </c>
      <c r="AO61" s="279">
        <f>IF(AO35=0,0,IF(SUM($D35:AO35)&gt;6,1,HLOOKUP(SUM($D35:AO35),$D$76:$I$77,2,FALSE)))</f>
        <v>0</v>
      </c>
      <c r="AP61" s="279">
        <f>IF(AP35=0,0,IF(SUM($D35:AP35)&gt;6,1,HLOOKUP(SUM($D35:AP35),$D$76:$I$77,2,FALSE)))</f>
        <v>0</v>
      </c>
      <c r="AQ61" s="279">
        <f>IF(AQ35=0,0,IF(SUM($D35:AQ35)&gt;6,1,HLOOKUP(SUM($D35:AQ35),$D$76:$I$77,2,FALSE)))</f>
        <v>0</v>
      </c>
      <c r="AR61" s="279">
        <f>IF(AR35=0,0,IF(SUM($D35:AR35)&gt;6,1,HLOOKUP(SUM($D35:AR35),$D$76:$I$77,2,FALSE)))</f>
        <v>0</v>
      </c>
      <c r="AS61" s="279">
        <f>IF(AS35=0,0,IF(SUM($D35:AS35)&gt;6,1,HLOOKUP(SUM($D35:AS35),$D$76:$I$77,2,FALSE)))</f>
        <v>0</v>
      </c>
      <c r="AT61" s="279">
        <f>IF(AT35=0,0,IF(SUM($D35:AT35)&gt;6,1,HLOOKUP(SUM($D35:AT35),$D$76:$I$77,2,FALSE)))</f>
        <v>0</v>
      </c>
      <c r="AU61" s="279">
        <f>IF(AU35=0,0,IF(SUM($D35:AU35)&gt;6,1,HLOOKUP(SUM($D35:AU35),$D$76:$I$77,2,FALSE)))</f>
        <v>0</v>
      </c>
      <c r="AV61" s="279">
        <f>IF(AV35=0,0,IF(SUM($D35:AV35)&gt;6,1,HLOOKUP(SUM($D35:AV35),$D$76:$I$77,2,FALSE)))</f>
        <v>0</v>
      </c>
      <c r="AW61" s="279">
        <f>IF(AW35=0,0,IF(SUM($D35:AW35)&gt;6,1,HLOOKUP(SUM($D35:AW35),$D$76:$I$77,2,FALSE)))</f>
        <v>0</v>
      </c>
      <c r="AX61" s="279">
        <f>IF(AX35=0,0,IF(SUM($D35:AX35)&gt;6,1,HLOOKUP(SUM($D35:AX35),$D$76:$I$77,2,FALSE)))</f>
        <v>0</v>
      </c>
      <c r="AY61" s="279">
        <f>IF(AY35=0,0,IF(SUM($D35:AY35)&gt;6,1,HLOOKUP(SUM($D35:AY35),$D$76:$I$77,2,FALSE)))</f>
        <v>0</v>
      </c>
    </row>
    <row r="62" spans="1:51" hidden="1" outlineLevel="1" x14ac:dyDescent="0.35">
      <c r="A62" s="278">
        <v>22</v>
      </c>
      <c r="B62" s="67" t="s">
        <v>400</v>
      </c>
      <c r="C62" s="279"/>
      <c r="D62" s="279"/>
      <c r="E62" s="279">
        <f>IF(E36=0,0,IF(SUM($D36:E36)&gt;6,1,HLOOKUP(SUM($D36:E36),$D$76:$I$77,2,FALSE)))</f>
        <v>0</v>
      </c>
      <c r="F62" s="279">
        <f>IF(F36=0,0,IF(SUM($D36:F36)&gt;6,1,HLOOKUP(SUM($D36:F36),$D$76:$I$77,2,FALSE)))</f>
        <v>0</v>
      </c>
      <c r="G62" s="279">
        <f>IF(G36=0,0,IF(SUM($D36:G36)&gt;6,1,HLOOKUP(SUM($D36:G36),$D$76:$I$77,2,FALSE)))</f>
        <v>0</v>
      </c>
      <c r="H62" s="279">
        <f>IF(H36=0,0,IF(SUM($D36:H36)&gt;6,1,HLOOKUP(SUM($D36:H36),$D$76:$I$77,2,FALSE)))</f>
        <v>0</v>
      </c>
      <c r="I62" s="279">
        <f>IF(I36=0,0,IF(SUM($D36:I36)&gt;6,1,HLOOKUP(SUM($D36:I36),$D$76:$I$77,2,FALSE)))</f>
        <v>0</v>
      </c>
      <c r="J62" s="279">
        <f>IF(J36=0,0,IF(SUM($D36:J36)&gt;6,1,HLOOKUP(SUM($D36:J36),$D$76:$I$77,2,FALSE)))</f>
        <v>0</v>
      </c>
      <c r="K62" s="279">
        <f>IF(K36=0,0,IF(SUM($D36:K36)&gt;6,1,HLOOKUP(SUM($D36:K36),$D$76:$I$77,2,FALSE)))</f>
        <v>0</v>
      </c>
      <c r="L62" s="279">
        <f>IF(L36=0,0,IF(SUM($D36:L36)&gt;6,1,HLOOKUP(SUM($D36:L36),$D$76:$I$77,2,FALSE)))</f>
        <v>0</v>
      </c>
      <c r="M62" s="279">
        <f>IF(M36=0,0,IF(SUM($D36:M36)&gt;6,1,HLOOKUP(SUM($D36:M36),$D$76:$I$77,2,FALSE)))</f>
        <v>0</v>
      </c>
      <c r="N62" s="279">
        <f>IF(N36=0,0,IF(SUM($D36:N36)&gt;6,1,HLOOKUP(SUM($D36:N36),$D$76:$I$77,2,FALSE)))</f>
        <v>0</v>
      </c>
      <c r="O62" s="279">
        <f>IF(O36=0,0,IF(SUM($D36:O36)&gt;6,1,HLOOKUP(SUM($D36:O36),$D$76:$I$77,2,FALSE)))</f>
        <v>0</v>
      </c>
      <c r="P62" s="279">
        <f>IF(P36=0,0,IF(SUM($D36:P36)&gt;6,1,HLOOKUP(SUM($D36:P36),$D$76:$I$77,2,FALSE)))</f>
        <v>0</v>
      </c>
      <c r="Q62" s="279">
        <f>IF(Q36=0,0,IF(SUM($D36:Q36)&gt;6,1,HLOOKUP(SUM($D36:Q36),$D$76:$I$77,2,FALSE)))</f>
        <v>0</v>
      </c>
      <c r="R62" s="279">
        <f>IF(R36=0,0,IF(SUM($D36:R36)&gt;6,1,HLOOKUP(SUM($D36:R36),$D$76:$I$77,2,FALSE)))</f>
        <v>0</v>
      </c>
      <c r="S62" s="279">
        <f>IF(S36=0,0,IF(SUM($D36:S36)&gt;6,1,HLOOKUP(SUM($D36:S36),$D$76:$I$77,2,FALSE)))</f>
        <v>0</v>
      </c>
      <c r="T62" s="279">
        <f>IF(T36=0,0,IF(SUM($D36:T36)&gt;6,1,HLOOKUP(SUM($D36:T36),$D$76:$I$77,2,FALSE)))</f>
        <v>0</v>
      </c>
      <c r="U62" s="279">
        <f>IF(U36=0,0,IF(SUM($D36:U36)&gt;6,1,HLOOKUP(SUM($D36:U36),$D$76:$I$77,2,FALSE)))</f>
        <v>0</v>
      </c>
      <c r="V62" s="279">
        <f>IF(V36=0,0,IF(SUM($D36:V36)&gt;6,1,HLOOKUP(SUM($D36:V36),$D$76:$I$77,2,FALSE)))</f>
        <v>0</v>
      </c>
      <c r="W62" s="279">
        <f>IF(W36=0,0,IF(SUM($D36:W36)&gt;6,1,HLOOKUP(SUM($D36:W36),$D$76:$I$77,2,FALSE)))</f>
        <v>0</v>
      </c>
      <c r="X62" s="279">
        <f>IF(X36=0,0,IF(SUM($D36:X36)&gt;6,1,HLOOKUP(SUM($D36:X36),$D$76:$I$77,2,FALSE)))</f>
        <v>0</v>
      </c>
      <c r="Y62" s="279">
        <f>IF(Y36=0,0,IF(SUM($D36:Y36)&gt;6,1,HLOOKUP(SUM($D36:Y36),$D$76:$I$77,2,FALSE)))</f>
        <v>0</v>
      </c>
      <c r="Z62" s="279">
        <f>IF(Z36=0,0,IF(SUM($D36:Z36)&gt;6,1,HLOOKUP(SUM($D36:Z36),$D$76:$I$77,2,FALSE)))</f>
        <v>0</v>
      </c>
      <c r="AA62" s="279">
        <f>IF(AA36=0,0,IF(SUM($D36:AA36)&gt;6,1,HLOOKUP(SUM($D36:AA36),$D$76:$I$77,2,FALSE)))</f>
        <v>0</v>
      </c>
      <c r="AB62" s="279">
        <f>IF(AB36=0,0,IF(SUM($D36:AB36)&gt;6,1,HLOOKUP(SUM($D36:AB36),$D$76:$I$77,2,FALSE)))</f>
        <v>0</v>
      </c>
      <c r="AC62" s="279">
        <f>IF(AC36=0,0,IF(SUM($D36:AC36)&gt;6,1,HLOOKUP(SUM($D36:AC36),$D$76:$I$77,2,FALSE)))</f>
        <v>0</v>
      </c>
      <c r="AD62" s="279">
        <f>IF(AD36=0,0,IF(SUM($D36:AD36)&gt;6,1,HLOOKUP(SUM($D36:AD36),$D$76:$I$77,2,FALSE)))</f>
        <v>0</v>
      </c>
      <c r="AE62" s="279">
        <f>IF(AE36=0,0,IF(SUM($D36:AE36)&gt;6,1,HLOOKUP(SUM($D36:AE36),$D$76:$I$77,2,FALSE)))</f>
        <v>0</v>
      </c>
      <c r="AF62" s="279">
        <f>IF(AF36=0,0,IF(SUM($D36:AF36)&gt;6,1,HLOOKUP(SUM($D36:AF36),$D$76:$I$77,2,FALSE)))</f>
        <v>0</v>
      </c>
      <c r="AG62" s="279">
        <f>IF(AG36=0,0,IF(SUM($D36:AG36)&gt;6,1,HLOOKUP(SUM($D36:AG36),$D$76:$I$77,2,FALSE)))</f>
        <v>0</v>
      </c>
      <c r="AH62" s="279">
        <f>IF(AH36=0,0,IF(SUM($D36:AH36)&gt;6,1,HLOOKUP(SUM($D36:AH36),$D$76:$I$77,2,FALSE)))</f>
        <v>0</v>
      </c>
      <c r="AI62" s="279">
        <f>IF(AI36=0,0,IF(SUM($D36:AI36)&gt;6,1,HLOOKUP(SUM($D36:AI36),$D$76:$I$77,2,FALSE)))</f>
        <v>0</v>
      </c>
      <c r="AJ62" s="279">
        <f>IF(AJ36=0,0,IF(SUM($D36:AJ36)&gt;6,1,HLOOKUP(SUM($D36:AJ36),$D$76:$I$77,2,FALSE)))</f>
        <v>0</v>
      </c>
      <c r="AK62" s="279">
        <f>IF(AK36=0,0,IF(SUM($D36:AK36)&gt;6,1,HLOOKUP(SUM($D36:AK36),$D$76:$I$77,2,FALSE)))</f>
        <v>0</v>
      </c>
      <c r="AL62" s="279">
        <f>IF(AL36=0,0,IF(SUM($D36:AL36)&gt;6,1,HLOOKUP(SUM($D36:AL36),$D$76:$I$77,2,FALSE)))</f>
        <v>0</v>
      </c>
      <c r="AM62" s="279">
        <f>IF(AM36=0,0,IF(SUM($D36:AM36)&gt;6,1,HLOOKUP(SUM($D36:AM36),$D$76:$I$77,2,FALSE)))</f>
        <v>0</v>
      </c>
      <c r="AN62" s="279">
        <f>IF(AN36=0,0,IF(SUM($D36:AN36)&gt;6,1,HLOOKUP(SUM($D36:AN36),$D$76:$I$77,2,FALSE)))</f>
        <v>0</v>
      </c>
      <c r="AO62" s="279">
        <f>IF(AO36=0,0,IF(SUM($D36:AO36)&gt;6,1,HLOOKUP(SUM($D36:AO36),$D$76:$I$77,2,FALSE)))</f>
        <v>0</v>
      </c>
      <c r="AP62" s="279">
        <f>IF(AP36=0,0,IF(SUM($D36:AP36)&gt;6,1,HLOOKUP(SUM($D36:AP36),$D$76:$I$77,2,FALSE)))</f>
        <v>0</v>
      </c>
      <c r="AQ62" s="279">
        <f>IF(AQ36=0,0,IF(SUM($D36:AQ36)&gt;6,1,HLOOKUP(SUM($D36:AQ36),$D$76:$I$77,2,FALSE)))</f>
        <v>0</v>
      </c>
      <c r="AR62" s="279">
        <f>IF(AR36=0,0,IF(SUM($D36:AR36)&gt;6,1,HLOOKUP(SUM($D36:AR36),$D$76:$I$77,2,FALSE)))</f>
        <v>0</v>
      </c>
      <c r="AS62" s="279">
        <f>IF(AS36=0,0,IF(SUM($D36:AS36)&gt;6,1,HLOOKUP(SUM($D36:AS36),$D$76:$I$77,2,FALSE)))</f>
        <v>0</v>
      </c>
      <c r="AT62" s="279">
        <f>IF(AT36=0,0,IF(SUM($D36:AT36)&gt;6,1,HLOOKUP(SUM($D36:AT36),$D$76:$I$77,2,FALSE)))</f>
        <v>0</v>
      </c>
      <c r="AU62" s="279">
        <f>IF(AU36=0,0,IF(SUM($D36:AU36)&gt;6,1,HLOOKUP(SUM($D36:AU36),$D$76:$I$77,2,FALSE)))</f>
        <v>0</v>
      </c>
      <c r="AV62" s="279">
        <f>IF(AV36=0,0,IF(SUM($D36:AV36)&gt;6,1,HLOOKUP(SUM($D36:AV36),$D$76:$I$77,2,FALSE)))</f>
        <v>0</v>
      </c>
      <c r="AW62" s="279">
        <f>IF(AW36=0,0,IF(SUM($D36:AW36)&gt;6,1,HLOOKUP(SUM($D36:AW36),$D$76:$I$77,2,FALSE)))</f>
        <v>0</v>
      </c>
      <c r="AX62" s="279">
        <f>IF(AX36=0,0,IF(SUM($D36:AX36)&gt;6,1,HLOOKUP(SUM($D36:AX36),$D$76:$I$77,2,FALSE)))</f>
        <v>0</v>
      </c>
      <c r="AY62" s="279">
        <f>IF(AY36=0,0,IF(SUM($D36:AY36)&gt;6,1,HLOOKUP(SUM($D36:AY36),$D$76:$I$77,2,FALSE)))</f>
        <v>0</v>
      </c>
    </row>
    <row r="63" spans="1:51" hidden="1" outlineLevel="1" x14ac:dyDescent="0.35">
      <c r="A63" s="278">
        <v>23</v>
      </c>
      <c r="B63" s="67" t="s">
        <v>401</v>
      </c>
      <c r="C63" s="279"/>
      <c r="D63" s="279"/>
      <c r="E63" s="279">
        <f>IF(E37=0,0,IF(SUM($D37:E37)&gt;6,1,HLOOKUP(SUM($D37:E37),$D$76:$I$77,2,FALSE)))</f>
        <v>0</v>
      </c>
      <c r="F63" s="279">
        <f>IF(F37=0,0,IF(SUM($D37:F37)&gt;6,1,HLOOKUP(SUM($D37:F37),$D$76:$I$77,2,FALSE)))</f>
        <v>0</v>
      </c>
      <c r="G63" s="279">
        <f>IF(G37=0,0,IF(SUM($D37:G37)&gt;6,1,HLOOKUP(SUM($D37:G37),$D$76:$I$77,2,FALSE)))</f>
        <v>0</v>
      </c>
      <c r="H63" s="279">
        <f>IF(H37=0,0,IF(SUM($D37:H37)&gt;6,1,HLOOKUP(SUM($D37:H37),$D$76:$I$77,2,FALSE)))</f>
        <v>0</v>
      </c>
      <c r="I63" s="279">
        <f>IF(I37=0,0,IF(SUM($D37:I37)&gt;6,1,HLOOKUP(SUM($D37:I37),$D$76:$I$77,2,FALSE)))</f>
        <v>0</v>
      </c>
      <c r="J63" s="279">
        <f>IF(J37=0,0,IF(SUM($D37:J37)&gt;6,1,HLOOKUP(SUM($D37:J37),$D$76:$I$77,2,FALSE)))</f>
        <v>0</v>
      </c>
      <c r="K63" s="279">
        <f>IF(K37=0,0,IF(SUM($D37:K37)&gt;6,1,HLOOKUP(SUM($D37:K37),$D$76:$I$77,2,FALSE)))</f>
        <v>0</v>
      </c>
      <c r="L63" s="279">
        <f>IF(L37=0,0,IF(SUM($D37:L37)&gt;6,1,HLOOKUP(SUM($D37:L37),$D$76:$I$77,2,FALSE)))</f>
        <v>0</v>
      </c>
      <c r="M63" s="279">
        <f>IF(M37=0,0,IF(SUM($D37:M37)&gt;6,1,HLOOKUP(SUM($D37:M37),$D$76:$I$77,2,FALSE)))</f>
        <v>0</v>
      </c>
      <c r="N63" s="279">
        <f>IF(N37=0,0,IF(SUM($D37:N37)&gt;6,1,HLOOKUP(SUM($D37:N37),$D$76:$I$77,2,FALSE)))</f>
        <v>0</v>
      </c>
      <c r="O63" s="279">
        <f>IF(O37=0,0,IF(SUM($D37:O37)&gt;6,1,HLOOKUP(SUM($D37:O37),$D$76:$I$77,2,FALSE)))</f>
        <v>0</v>
      </c>
      <c r="P63" s="279">
        <f>IF(P37=0,0,IF(SUM($D37:P37)&gt;6,1,HLOOKUP(SUM($D37:P37),$D$76:$I$77,2,FALSE)))</f>
        <v>0</v>
      </c>
      <c r="Q63" s="279">
        <f>IF(Q37=0,0,IF(SUM($D37:Q37)&gt;6,1,HLOOKUP(SUM($D37:Q37),$D$76:$I$77,2,FALSE)))</f>
        <v>0</v>
      </c>
      <c r="R63" s="279">
        <f>IF(R37=0,0,IF(SUM($D37:R37)&gt;6,1,HLOOKUP(SUM($D37:R37),$D$76:$I$77,2,FALSE)))</f>
        <v>0</v>
      </c>
      <c r="S63" s="279">
        <f>IF(S37=0,0,IF(SUM($D37:S37)&gt;6,1,HLOOKUP(SUM($D37:S37),$D$76:$I$77,2,FALSE)))</f>
        <v>0</v>
      </c>
      <c r="T63" s="279">
        <f>IF(T37=0,0,IF(SUM($D37:T37)&gt;6,1,HLOOKUP(SUM($D37:T37),$D$76:$I$77,2,FALSE)))</f>
        <v>0</v>
      </c>
      <c r="U63" s="279">
        <f>IF(U37=0,0,IF(SUM($D37:U37)&gt;6,1,HLOOKUP(SUM($D37:U37),$D$76:$I$77,2,FALSE)))</f>
        <v>0</v>
      </c>
      <c r="V63" s="279">
        <f>IF(V37=0,0,IF(SUM($D37:V37)&gt;6,1,HLOOKUP(SUM($D37:V37),$D$76:$I$77,2,FALSE)))</f>
        <v>0</v>
      </c>
      <c r="W63" s="279">
        <f>IF(W37=0,0,IF(SUM($D37:W37)&gt;6,1,HLOOKUP(SUM($D37:W37),$D$76:$I$77,2,FALSE)))</f>
        <v>0</v>
      </c>
      <c r="X63" s="279">
        <f>IF(X37=0,0,IF(SUM($D37:X37)&gt;6,1,HLOOKUP(SUM($D37:X37),$D$76:$I$77,2,FALSE)))</f>
        <v>0</v>
      </c>
      <c r="Y63" s="279">
        <f>IF(Y37=0,0,IF(SUM($D37:Y37)&gt;6,1,HLOOKUP(SUM($D37:Y37),$D$76:$I$77,2,FALSE)))</f>
        <v>0</v>
      </c>
      <c r="Z63" s="279">
        <f>IF(Z37=0,0,IF(SUM($D37:Z37)&gt;6,1,HLOOKUP(SUM($D37:Z37),$D$76:$I$77,2,FALSE)))</f>
        <v>0</v>
      </c>
      <c r="AA63" s="279">
        <f>IF(AA37=0,0,IF(SUM($D37:AA37)&gt;6,1,HLOOKUP(SUM($D37:AA37),$D$76:$I$77,2,FALSE)))</f>
        <v>0</v>
      </c>
      <c r="AB63" s="279">
        <f>IF(AB37=0,0,IF(SUM($D37:AB37)&gt;6,1,HLOOKUP(SUM($D37:AB37),$D$76:$I$77,2,FALSE)))</f>
        <v>0</v>
      </c>
      <c r="AC63" s="279">
        <f>IF(AC37=0,0,IF(SUM($D37:AC37)&gt;6,1,HLOOKUP(SUM($D37:AC37),$D$76:$I$77,2,FALSE)))</f>
        <v>0</v>
      </c>
      <c r="AD63" s="279">
        <f>IF(AD37=0,0,IF(SUM($D37:AD37)&gt;6,1,HLOOKUP(SUM($D37:AD37),$D$76:$I$77,2,FALSE)))</f>
        <v>0</v>
      </c>
      <c r="AE63" s="279">
        <f>IF(AE37=0,0,IF(SUM($D37:AE37)&gt;6,1,HLOOKUP(SUM($D37:AE37),$D$76:$I$77,2,FALSE)))</f>
        <v>0</v>
      </c>
      <c r="AF63" s="279">
        <f>IF(AF37=0,0,IF(SUM($D37:AF37)&gt;6,1,HLOOKUP(SUM($D37:AF37),$D$76:$I$77,2,FALSE)))</f>
        <v>0</v>
      </c>
      <c r="AG63" s="279">
        <f>IF(AG37=0,0,IF(SUM($D37:AG37)&gt;6,1,HLOOKUP(SUM($D37:AG37),$D$76:$I$77,2,FALSE)))</f>
        <v>0</v>
      </c>
      <c r="AH63" s="279">
        <f>IF(AH37=0,0,IF(SUM($D37:AH37)&gt;6,1,HLOOKUP(SUM($D37:AH37),$D$76:$I$77,2,FALSE)))</f>
        <v>0</v>
      </c>
      <c r="AI63" s="279">
        <f>IF(AI37=0,0,IF(SUM($D37:AI37)&gt;6,1,HLOOKUP(SUM($D37:AI37),$D$76:$I$77,2,FALSE)))</f>
        <v>0</v>
      </c>
      <c r="AJ63" s="279">
        <f>IF(AJ37=0,0,IF(SUM($D37:AJ37)&gt;6,1,HLOOKUP(SUM($D37:AJ37),$D$76:$I$77,2,FALSE)))</f>
        <v>0</v>
      </c>
      <c r="AK63" s="279">
        <f>IF(AK37=0,0,IF(SUM($D37:AK37)&gt;6,1,HLOOKUP(SUM($D37:AK37),$D$76:$I$77,2,FALSE)))</f>
        <v>0</v>
      </c>
      <c r="AL63" s="279">
        <f>IF(AL37=0,0,IF(SUM($D37:AL37)&gt;6,1,HLOOKUP(SUM($D37:AL37),$D$76:$I$77,2,FALSE)))</f>
        <v>0</v>
      </c>
      <c r="AM63" s="279">
        <f>IF(AM37=0,0,IF(SUM($D37:AM37)&gt;6,1,HLOOKUP(SUM($D37:AM37),$D$76:$I$77,2,FALSE)))</f>
        <v>0</v>
      </c>
      <c r="AN63" s="279">
        <f>IF(AN37=0,0,IF(SUM($D37:AN37)&gt;6,1,HLOOKUP(SUM($D37:AN37),$D$76:$I$77,2,FALSE)))</f>
        <v>0</v>
      </c>
      <c r="AO63" s="279">
        <f>IF(AO37=0,0,IF(SUM($D37:AO37)&gt;6,1,HLOOKUP(SUM($D37:AO37),$D$76:$I$77,2,FALSE)))</f>
        <v>0</v>
      </c>
      <c r="AP63" s="279">
        <f>IF(AP37=0,0,IF(SUM($D37:AP37)&gt;6,1,HLOOKUP(SUM($D37:AP37),$D$76:$I$77,2,FALSE)))</f>
        <v>0</v>
      </c>
      <c r="AQ63" s="279">
        <f>IF(AQ37=0,0,IF(SUM($D37:AQ37)&gt;6,1,HLOOKUP(SUM($D37:AQ37),$D$76:$I$77,2,FALSE)))</f>
        <v>0</v>
      </c>
      <c r="AR63" s="279">
        <f>IF(AR37=0,0,IF(SUM($D37:AR37)&gt;6,1,HLOOKUP(SUM($D37:AR37),$D$76:$I$77,2,FALSE)))</f>
        <v>0</v>
      </c>
      <c r="AS63" s="279">
        <f>IF(AS37=0,0,IF(SUM($D37:AS37)&gt;6,1,HLOOKUP(SUM($D37:AS37),$D$76:$I$77,2,FALSE)))</f>
        <v>0</v>
      </c>
      <c r="AT63" s="279">
        <f>IF(AT37=0,0,IF(SUM($D37:AT37)&gt;6,1,HLOOKUP(SUM($D37:AT37),$D$76:$I$77,2,FALSE)))</f>
        <v>0</v>
      </c>
      <c r="AU63" s="279">
        <f>IF(AU37=0,0,IF(SUM($D37:AU37)&gt;6,1,HLOOKUP(SUM($D37:AU37),$D$76:$I$77,2,FALSE)))</f>
        <v>0</v>
      </c>
      <c r="AV63" s="279">
        <f>IF(AV37=0,0,IF(SUM($D37:AV37)&gt;6,1,HLOOKUP(SUM($D37:AV37),$D$76:$I$77,2,FALSE)))</f>
        <v>0</v>
      </c>
      <c r="AW63" s="279">
        <f>IF(AW37=0,0,IF(SUM($D37:AW37)&gt;6,1,HLOOKUP(SUM($D37:AW37),$D$76:$I$77,2,FALSE)))</f>
        <v>0</v>
      </c>
      <c r="AX63" s="279">
        <f>IF(AX37=0,0,IF(SUM($D37:AX37)&gt;6,1,HLOOKUP(SUM($D37:AX37),$D$76:$I$77,2,FALSE)))</f>
        <v>0</v>
      </c>
      <c r="AY63" s="279">
        <f>IF(AY37=0,0,IF(SUM($D37:AY37)&gt;6,1,HLOOKUP(SUM($D37:AY37),$D$76:$I$77,2,FALSE)))</f>
        <v>0</v>
      </c>
    </row>
    <row r="64" spans="1:51" collapsed="1" x14ac:dyDescent="0.35">
      <c r="B64" s="67"/>
      <c r="C64" s="67"/>
      <c r="D64" s="67"/>
      <c r="E64" s="67"/>
      <c r="F64" s="67"/>
      <c r="G64" s="67"/>
      <c r="H64" s="67"/>
      <c r="I64" s="67"/>
      <c r="J64" s="67"/>
      <c r="K64" s="67"/>
      <c r="L64" s="67"/>
      <c r="M64" s="279"/>
      <c r="N64" s="279"/>
      <c r="O64" s="279"/>
      <c r="P64" s="279"/>
      <c r="Q64" s="279"/>
      <c r="R64" s="279"/>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row>
    <row r="65" spans="2:51" collapsed="1" x14ac:dyDescent="0.35">
      <c r="B65" s="280" t="s">
        <v>402</v>
      </c>
      <c r="C65" s="281"/>
      <c r="D65" s="281">
        <f t="shared" ref="D65:AY65" si="11">SUM(D41:D64)</f>
        <v>0</v>
      </c>
      <c r="E65" s="281">
        <f t="shared" si="11"/>
        <v>0</v>
      </c>
      <c r="F65" s="281">
        <f t="shared" si="11"/>
        <v>0</v>
      </c>
      <c r="G65" s="281">
        <f t="shared" si="11"/>
        <v>0</v>
      </c>
      <c r="H65" s="281">
        <f t="shared" si="11"/>
        <v>0</v>
      </c>
      <c r="I65" s="281">
        <f t="shared" si="11"/>
        <v>0</v>
      </c>
      <c r="J65" s="281">
        <f t="shared" si="11"/>
        <v>0.25</v>
      </c>
      <c r="K65" s="281">
        <f t="shared" si="11"/>
        <v>0.5</v>
      </c>
      <c r="L65" s="281">
        <f t="shared" si="11"/>
        <v>0.65</v>
      </c>
      <c r="M65" s="281">
        <f t="shared" si="11"/>
        <v>0.8</v>
      </c>
      <c r="N65" s="281">
        <f t="shared" si="11"/>
        <v>1</v>
      </c>
      <c r="O65" s="281">
        <f t="shared" si="11"/>
        <v>1</v>
      </c>
      <c r="P65" s="281">
        <f t="shared" si="11"/>
        <v>1</v>
      </c>
      <c r="Q65" s="281">
        <f t="shared" si="11"/>
        <v>1</v>
      </c>
      <c r="R65" s="281">
        <f t="shared" si="11"/>
        <v>1</v>
      </c>
      <c r="S65" s="281">
        <f t="shared" si="11"/>
        <v>1.25</v>
      </c>
      <c r="T65" s="281">
        <f t="shared" si="11"/>
        <v>1.5</v>
      </c>
      <c r="U65" s="281">
        <f t="shared" si="11"/>
        <v>1.65</v>
      </c>
      <c r="V65" s="281">
        <f t="shared" si="11"/>
        <v>1.8</v>
      </c>
      <c r="W65" s="281">
        <f t="shared" si="11"/>
        <v>2</v>
      </c>
      <c r="X65" s="281">
        <f t="shared" si="11"/>
        <v>2</v>
      </c>
      <c r="Y65" s="281">
        <f t="shared" si="11"/>
        <v>2</v>
      </c>
      <c r="Z65" s="281">
        <f t="shared" si="11"/>
        <v>2</v>
      </c>
      <c r="AA65" s="281">
        <f t="shared" si="11"/>
        <v>2</v>
      </c>
      <c r="AB65" s="281">
        <f t="shared" si="11"/>
        <v>2</v>
      </c>
      <c r="AC65" s="281">
        <f t="shared" si="11"/>
        <v>2</v>
      </c>
      <c r="AD65" s="281">
        <f t="shared" si="11"/>
        <v>2</v>
      </c>
      <c r="AE65" s="281">
        <f t="shared" si="11"/>
        <v>2.25</v>
      </c>
      <c r="AF65" s="281">
        <f t="shared" si="11"/>
        <v>2.5</v>
      </c>
      <c r="AG65" s="281">
        <f t="shared" si="11"/>
        <v>2.65</v>
      </c>
      <c r="AH65" s="281">
        <f t="shared" si="11"/>
        <v>2.8</v>
      </c>
      <c r="AI65" s="281">
        <f t="shared" si="11"/>
        <v>3</v>
      </c>
      <c r="AJ65" s="281">
        <f t="shared" si="11"/>
        <v>3</v>
      </c>
      <c r="AK65" s="281">
        <f t="shared" si="11"/>
        <v>3</v>
      </c>
      <c r="AL65" s="281">
        <f t="shared" si="11"/>
        <v>3</v>
      </c>
      <c r="AM65" s="281">
        <f t="shared" si="11"/>
        <v>3</v>
      </c>
      <c r="AN65" s="281">
        <f t="shared" si="11"/>
        <v>3</v>
      </c>
      <c r="AO65" s="281">
        <f t="shared" si="11"/>
        <v>3</v>
      </c>
      <c r="AP65" s="281">
        <f t="shared" si="11"/>
        <v>3</v>
      </c>
      <c r="AQ65" s="281">
        <f t="shared" si="11"/>
        <v>3</v>
      </c>
      <c r="AR65" s="281">
        <f t="shared" si="11"/>
        <v>3</v>
      </c>
      <c r="AS65" s="281">
        <f t="shared" si="11"/>
        <v>3</v>
      </c>
      <c r="AT65" s="281">
        <f t="shared" si="11"/>
        <v>3</v>
      </c>
      <c r="AU65" s="281">
        <f t="shared" si="11"/>
        <v>3</v>
      </c>
      <c r="AV65" s="281">
        <f t="shared" si="11"/>
        <v>3</v>
      </c>
      <c r="AW65" s="281">
        <f t="shared" si="11"/>
        <v>3</v>
      </c>
      <c r="AX65" s="281">
        <f t="shared" si="11"/>
        <v>3</v>
      </c>
      <c r="AY65" s="281">
        <f t="shared" si="11"/>
        <v>3</v>
      </c>
    </row>
    <row r="66" spans="2:51" x14ac:dyDescent="0.35">
      <c r="B66" s="276"/>
      <c r="C66" s="276"/>
      <c r="D66" s="276"/>
      <c r="E66" s="276"/>
      <c r="F66" s="276"/>
      <c r="G66" s="276"/>
      <c r="H66" s="276"/>
      <c r="I66" s="276"/>
      <c r="J66" s="276"/>
      <c r="K66" s="276"/>
      <c r="L66" s="276"/>
      <c r="M66" s="276"/>
      <c r="N66" s="276"/>
      <c r="O66" s="276"/>
      <c r="P66" s="276"/>
      <c r="Q66" s="276"/>
      <c r="R66" s="276"/>
      <c r="S66" s="276"/>
      <c r="T66" s="276"/>
      <c r="U66" s="276"/>
      <c r="V66" s="276"/>
      <c r="W66" s="276"/>
      <c r="X66" s="276"/>
      <c r="Y66" s="276"/>
      <c r="Z66" s="276"/>
      <c r="AA66" s="276"/>
      <c r="AB66" s="276"/>
      <c r="AC66" s="276"/>
      <c r="AD66" s="276"/>
      <c r="AE66" s="276"/>
      <c r="AF66" s="276"/>
      <c r="AG66" s="276"/>
      <c r="AH66" s="276"/>
      <c r="AI66" s="276"/>
      <c r="AJ66" s="276"/>
      <c r="AK66" s="276"/>
      <c r="AL66" s="276"/>
      <c r="AM66" s="276"/>
      <c r="AN66" s="276"/>
      <c r="AO66" s="276"/>
      <c r="AP66" s="276"/>
      <c r="AQ66" s="276"/>
      <c r="AR66" s="276"/>
      <c r="AS66" s="276"/>
      <c r="AT66" s="276"/>
      <c r="AU66" s="276"/>
      <c r="AV66" s="276"/>
      <c r="AW66" s="276"/>
      <c r="AX66" s="276"/>
      <c r="AY66" s="276"/>
    </row>
    <row r="67" spans="2:51" ht="15" thickBot="1" x14ac:dyDescent="0.4">
      <c r="B67" s="458" t="s">
        <v>403</v>
      </c>
      <c r="C67" s="458"/>
      <c r="D67" s="458"/>
      <c r="E67" s="458"/>
      <c r="F67" s="458"/>
      <c r="G67" s="458"/>
      <c r="H67" s="458"/>
      <c r="I67" s="458"/>
      <c r="J67" s="458"/>
      <c r="K67" s="458"/>
      <c r="L67" s="458"/>
      <c r="M67" s="458"/>
      <c r="N67" s="458"/>
      <c r="O67" s="458"/>
      <c r="P67" s="458"/>
      <c r="Q67" s="458"/>
      <c r="R67" s="458"/>
      <c r="S67" s="458"/>
      <c r="T67" s="458"/>
      <c r="U67" s="458"/>
      <c r="V67" s="458"/>
      <c r="W67" s="458"/>
      <c r="X67" s="458"/>
      <c r="Y67" s="458"/>
      <c r="Z67" s="458"/>
      <c r="AA67" s="458"/>
      <c r="AB67" s="458"/>
      <c r="AC67" s="458"/>
      <c r="AD67" s="458"/>
      <c r="AE67" s="458"/>
      <c r="AF67" s="458"/>
      <c r="AG67" s="458"/>
      <c r="AH67" s="458"/>
      <c r="AI67" s="458"/>
      <c r="AJ67" s="458"/>
      <c r="AK67" s="458"/>
      <c r="AL67" s="458"/>
      <c r="AM67" s="458"/>
      <c r="AN67" s="458"/>
      <c r="AO67" s="458"/>
      <c r="AP67" s="458"/>
      <c r="AQ67" s="458"/>
      <c r="AR67" s="458"/>
      <c r="AS67" s="458"/>
      <c r="AT67" s="458"/>
      <c r="AU67" s="458"/>
      <c r="AV67" s="458"/>
      <c r="AW67" s="458"/>
      <c r="AX67" s="458"/>
      <c r="AY67" s="458"/>
    </row>
    <row r="68" spans="2:51" x14ac:dyDescent="0.35">
      <c r="B68" s="276" t="s">
        <v>404</v>
      </c>
      <c r="C68" s="276"/>
      <c r="D68" s="282">
        <f t="shared" ref="D68:AY68" si="12">INDEX($D$81:$O$81,1,MATCH(MONTH(D5),$D$79:$O$79,0))</f>
        <v>8.3333333333333329E-2</v>
      </c>
      <c r="E68" s="282">
        <f t="shared" si="12"/>
        <v>8.3333333333333329E-2</v>
      </c>
      <c r="F68" s="282">
        <f t="shared" si="12"/>
        <v>8.3333333333333329E-2</v>
      </c>
      <c r="G68" s="282">
        <f t="shared" si="12"/>
        <v>8.3333333333333329E-2</v>
      </c>
      <c r="H68" s="282">
        <f t="shared" si="12"/>
        <v>4.1666666666666664E-2</v>
      </c>
      <c r="I68" s="282">
        <f t="shared" si="12"/>
        <v>4.1666666666666664E-2</v>
      </c>
      <c r="J68" s="282">
        <f t="shared" si="12"/>
        <v>8.3333333333333329E-2</v>
      </c>
      <c r="K68" s="282">
        <f t="shared" si="12"/>
        <v>8.3333333333333329E-2</v>
      </c>
      <c r="L68" s="282">
        <f t="shared" si="12"/>
        <v>8.3333333333333329E-2</v>
      </c>
      <c r="M68" s="282">
        <f t="shared" si="12"/>
        <v>0.125</v>
      </c>
      <c r="N68" s="282">
        <f t="shared" si="12"/>
        <v>0.125</v>
      </c>
      <c r="O68" s="282">
        <f t="shared" si="12"/>
        <v>8.3333333333333329E-2</v>
      </c>
      <c r="P68" s="282">
        <f t="shared" si="12"/>
        <v>8.3333333333333329E-2</v>
      </c>
      <c r="Q68" s="282">
        <f t="shared" si="12"/>
        <v>8.3333333333333329E-2</v>
      </c>
      <c r="R68" s="282">
        <f t="shared" si="12"/>
        <v>8.3333333333333329E-2</v>
      </c>
      <c r="S68" s="282">
        <f t="shared" si="12"/>
        <v>8.3333333333333329E-2</v>
      </c>
      <c r="T68" s="282">
        <f t="shared" si="12"/>
        <v>4.1666666666666664E-2</v>
      </c>
      <c r="U68" s="282">
        <f t="shared" si="12"/>
        <v>4.1666666666666664E-2</v>
      </c>
      <c r="V68" s="282">
        <f t="shared" si="12"/>
        <v>8.3333333333333329E-2</v>
      </c>
      <c r="W68" s="282">
        <f t="shared" si="12"/>
        <v>8.3333333333333329E-2</v>
      </c>
      <c r="X68" s="282">
        <f t="shared" si="12"/>
        <v>8.3333333333333329E-2</v>
      </c>
      <c r="Y68" s="282">
        <f t="shared" si="12"/>
        <v>0.125</v>
      </c>
      <c r="Z68" s="282">
        <f t="shared" si="12"/>
        <v>0.125</v>
      </c>
      <c r="AA68" s="282">
        <f t="shared" si="12"/>
        <v>8.3333333333333329E-2</v>
      </c>
      <c r="AB68" s="282">
        <f t="shared" si="12"/>
        <v>8.3333333333333329E-2</v>
      </c>
      <c r="AC68" s="282">
        <f t="shared" si="12"/>
        <v>8.3333333333333329E-2</v>
      </c>
      <c r="AD68" s="282">
        <f t="shared" si="12"/>
        <v>8.3333333333333329E-2</v>
      </c>
      <c r="AE68" s="282">
        <f t="shared" si="12"/>
        <v>8.3333333333333329E-2</v>
      </c>
      <c r="AF68" s="282">
        <f t="shared" si="12"/>
        <v>4.1666666666666664E-2</v>
      </c>
      <c r="AG68" s="282">
        <f t="shared" si="12"/>
        <v>4.1666666666666664E-2</v>
      </c>
      <c r="AH68" s="282">
        <f t="shared" si="12"/>
        <v>8.3333333333333329E-2</v>
      </c>
      <c r="AI68" s="282">
        <f t="shared" si="12"/>
        <v>8.3333333333333329E-2</v>
      </c>
      <c r="AJ68" s="282">
        <f t="shared" si="12"/>
        <v>8.3333333333333329E-2</v>
      </c>
      <c r="AK68" s="282">
        <f t="shared" si="12"/>
        <v>0.125</v>
      </c>
      <c r="AL68" s="282">
        <f t="shared" si="12"/>
        <v>0.125</v>
      </c>
      <c r="AM68" s="282">
        <f t="shared" si="12"/>
        <v>8.3333333333333329E-2</v>
      </c>
      <c r="AN68" s="282">
        <f t="shared" si="12"/>
        <v>8.3333333333333329E-2</v>
      </c>
      <c r="AO68" s="282">
        <f t="shared" si="12"/>
        <v>8.3333333333333329E-2</v>
      </c>
      <c r="AP68" s="282">
        <f t="shared" si="12"/>
        <v>8.3333333333333329E-2</v>
      </c>
      <c r="AQ68" s="282">
        <f t="shared" si="12"/>
        <v>8.3333333333333329E-2</v>
      </c>
      <c r="AR68" s="282">
        <f t="shared" si="12"/>
        <v>4.1666666666666664E-2</v>
      </c>
      <c r="AS68" s="282">
        <f t="shared" si="12"/>
        <v>4.1666666666666664E-2</v>
      </c>
      <c r="AT68" s="282">
        <f t="shared" si="12"/>
        <v>8.3333333333333329E-2</v>
      </c>
      <c r="AU68" s="282">
        <f t="shared" si="12"/>
        <v>8.3333333333333329E-2</v>
      </c>
      <c r="AV68" s="282">
        <f t="shared" si="12"/>
        <v>8.3333333333333329E-2</v>
      </c>
      <c r="AW68" s="282">
        <f t="shared" si="12"/>
        <v>0.125</v>
      </c>
      <c r="AX68" s="282">
        <f t="shared" si="12"/>
        <v>0.125</v>
      </c>
      <c r="AY68" s="282">
        <f t="shared" si="12"/>
        <v>8.3333333333333329E-2</v>
      </c>
    </row>
    <row r="69" spans="2:51" x14ac:dyDescent="0.35">
      <c r="B69" s="276"/>
      <c r="C69" s="276"/>
      <c r="D69" s="282"/>
      <c r="E69" s="282"/>
      <c r="F69" s="282"/>
      <c r="G69" s="282"/>
      <c r="H69" s="282"/>
      <c r="I69" s="282"/>
      <c r="J69" s="282"/>
      <c r="K69" s="282"/>
      <c r="L69" s="282"/>
      <c r="M69" s="282"/>
      <c r="N69" s="282"/>
      <c r="O69" s="282"/>
      <c r="P69" s="282"/>
      <c r="Q69" s="282"/>
      <c r="R69" s="282"/>
      <c r="S69" s="282"/>
      <c r="T69" s="282"/>
      <c r="U69" s="282"/>
      <c r="V69" s="282"/>
      <c r="W69" s="282"/>
      <c r="X69" s="282"/>
      <c r="Y69" s="282"/>
      <c r="Z69" s="282"/>
      <c r="AA69" s="282"/>
      <c r="AB69" s="282"/>
      <c r="AC69" s="282"/>
      <c r="AD69" s="282"/>
      <c r="AE69" s="282"/>
      <c r="AF69" s="282"/>
      <c r="AG69" s="282"/>
      <c r="AH69" s="282"/>
      <c r="AI69" s="282"/>
      <c r="AJ69" s="282"/>
      <c r="AK69" s="282"/>
      <c r="AL69" s="282"/>
      <c r="AM69" s="282"/>
      <c r="AN69" s="282"/>
      <c r="AO69" s="282"/>
      <c r="AP69" s="282"/>
      <c r="AQ69" s="282"/>
      <c r="AR69" s="282"/>
      <c r="AS69" s="282"/>
      <c r="AT69" s="282"/>
      <c r="AU69" s="282"/>
      <c r="AV69" s="282"/>
      <c r="AW69" s="282"/>
      <c r="AX69" s="282"/>
      <c r="AY69" s="282"/>
    </row>
    <row r="70" spans="2:51" x14ac:dyDescent="0.35">
      <c r="B70" s="276" t="s">
        <v>405</v>
      </c>
      <c r="C70" s="276"/>
      <c r="D70" s="283">
        <f t="shared" ref="D70:AY70" si="13">D10*D68*$D$84*$D$85</f>
        <v>237500</v>
      </c>
      <c r="E70" s="283">
        <f t="shared" si="13"/>
        <v>237500</v>
      </c>
      <c r="F70" s="283">
        <f t="shared" si="13"/>
        <v>237500</v>
      </c>
      <c r="G70" s="283">
        <f t="shared" si="13"/>
        <v>237500</v>
      </c>
      <c r="H70" s="283">
        <f t="shared" si="13"/>
        <v>118750</v>
      </c>
      <c r="I70" s="283">
        <f t="shared" si="13"/>
        <v>118750</v>
      </c>
      <c r="J70" s="283">
        <f t="shared" si="13"/>
        <v>252343.75</v>
      </c>
      <c r="K70" s="283">
        <f t="shared" si="13"/>
        <v>267187.5</v>
      </c>
      <c r="L70" s="283">
        <f t="shared" si="13"/>
        <v>276093.75</v>
      </c>
      <c r="M70" s="283">
        <f t="shared" si="13"/>
        <v>427500</v>
      </c>
      <c r="N70" s="283">
        <f t="shared" si="13"/>
        <v>445312.5</v>
      </c>
      <c r="O70" s="283">
        <f t="shared" si="13"/>
        <v>296875</v>
      </c>
      <c r="P70" s="283">
        <f t="shared" si="13"/>
        <v>296875</v>
      </c>
      <c r="Q70" s="283">
        <f t="shared" si="13"/>
        <v>296875</v>
      </c>
      <c r="R70" s="283">
        <f t="shared" si="13"/>
        <v>296875</v>
      </c>
      <c r="S70" s="283">
        <f t="shared" si="13"/>
        <v>311718.75</v>
      </c>
      <c r="T70" s="283">
        <f t="shared" si="13"/>
        <v>163281.25</v>
      </c>
      <c r="U70" s="283">
        <f t="shared" si="13"/>
        <v>167734.375</v>
      </c>
      <c r="V70" s="283">
        <f t="shared" si="13"/>
        <v>344374.99999999994</v>
      </c>
      <c r="W70" s="283">
        <f t="shared" si="13"/>
        <v>356250</v>
      </c>
      <c r="X70" s="283">
        <f t="shared" si="13"/>
        <v>356250</v>
      </c>
      <c r="Y70" s="283">
        <f t="shared" si="13"/>
        <v>534375</v>
      </c>
      <c r="Z70" s="283">
        <f t="shared" si="13"/>
        <v>534375</v>
      </c>
      <c r="AA70" s="283">
        <f t="shared" si="13"/>
        <v>356250</v>
      </c>
      <c r="AB70" s="283">
        <f t="shared" si="13"/>
        <v>356250</v>
      </c>
      <c r="AC70" s="283">
        <f t="shared" si="13"/>
        <v>356250</v>
      </c>
      <c r="AD70" s="283">
        <f t="shared" si="13"/>
        <v>356250</v>
      </c>
      <c r="AE70" s="283">
        <f t="shared" si="13"/>
        <v>371093.74999999994</v>
      </c>
      <c r="AF70" s="283">
        <f t="shared" si="13"/>
        <v>192968.75</v>
      </c>
      <c r="AG70" s="283">
        <f t="shared" si="13"/>
        <v>197421.875</v>
      </c>
      <c r="AH70" s="283">
        <f t="shared" si="13"/>
        <v>403750</v>
      </c>
      <c r="AI70" s="283">
        <f t="shared" si="13"/>
        <v>415624.99999999994</v>
      </c>
      <c r="AJ70" s="283">
        <f t="shared" si="13"/>
        <v>415624.99999999994</v>
      </c>
      <c r="AK70" s="283">
        <f t="shared" si="13"/>
        <v>623437.5</v>
      </c>
      <c r="AL70" s="283">
        <f t="shared" si="13"/>
        <v>623437.5</v>
      </c>
      <c r="AM70" s="283">
        <f t="shared" si="13"/>
        <v>415624.99999999994</v>
      </c>
      <c r="AN70" s="283">
        <f t="shared" si="13"/>
        <v>415624.99999999994</v>
      </c>
      <c r="AO70" s="283">
        <f t="shared" si="13"/>
        <v>415624.99999999994</v>
      </c>
      <c r="AP70" s="283">
        <f t="shared" si="13"/>
        <v>415624.99999999994</v>
      </c>
      <c r="AQ70" s="283">
        <f t="shared" si="13"/>
        <v>415624.99999999994</v>
      </c>
      <c r="AR70" s="283">
        <f t="shared" si="13"/>
        <v>207812.49999999997</v>
      </c>
      <c r="AS70" s="283">
        <f t="shared" si="13"/>
        <v>207812.49999999997</v>
      </c>
      <c r="AT70" s="283">
        <f t="shared" si="13"/>
        <v>415624.99999999994</v>
      </c>
      <c r="AU70" s="283">
        <f t="shared" si="13"/>
        <v>415624.99999999994</v>
      </c>
      <c r="AV70" s="283">
        <f t="shared" si="13"/>
        <v>415624.99999999994</v>
      </c>
      <c r="AW70" s="283">
        <f t="shared" si="13"/>
        <v>623437.5</v>
      </c>
      <c r="AX70" s="283">
        <f t="shared" si="13"/>
        <v>623437.5</v>
      </c>
      <c r="AY70" s="283">
        <f t="shared" si="13"/>
        <v>415624.99999999994</v>
      </c>
    </row>
    <row r="71" spans="2:51" x14ac:dyDescent="0.35">
      <c r="B71" s="276" t="s">
        <v>406</v>
      </c>
      <c r="C71" s="276"/>
      <c r="D71" s="284">
        <f>D83</f>
        <v>0</v>
      </c>
      <c r="E71" s="284">
        <f>D71</f>
        <v>0</v>
      </c>
      <c r="F71" s="284">
        <f t="shared" ref="F71:AY71" si="14">E71</f>
        <v>0</v>
      </c>
      <c r="G71" s="284">
        <f t="shared" si="14"/>
        <v>0</v>
      </c>
      <c r="H71" s="284">
        <f t="shared" si="14"/>
        <v>0</v>
      </c>
      <c r="I71" s="284">
        <f t="shared" si="14"/>
        <v>0</v>
      </c>
      <c r="J71" s="284">
        <f t="shared" si="14"/>
        <v>0</v>
      </c>
      <c r="K71" s="284">
        <f t="shared" si="14"/>
        <v>0</v>
      </c>
      <c r="L71" s="284">
        <f t="shared" si="14"/>
        <v>0</v>
      </c>
      <c r="M71" s="284">
        <f t="shared" si="14"/>
        <v>0</v>
      </c>
      <c r="N71" s="284">
        <f t="shared" si="14"/>
        <v>0</v>
      </c>
      <c r="O71" s="284">
        <f t="shared" si="14"/>
        <v>0</v>
      </c>
      <c r="P71" s="284">
        <f t="shared" si="14"/>
        <v>0</v>
      </c>
      <c r="Q71" s="284">
        <f t="shared" si="14"/>
        <v>0</v>
      </c>
      <c r="R71" s="284">
        <f t="shared" si="14"/>
        <v>0</v>
      </c>
      <c r="S71" s="284">
        <f t="shared" si="14"/>
        <v>0</v>
      </c>
      <c r="T71" s="284">
        <f t="shared" si="14"/>
        <v>0</v>
      </c>
      <c r="U71" s="284">
        <f t="shared" si="14"/>
        <v>0</v>
      </c>
      <c r="V71" s="284">
        <f t="shared" si="14"/>
        <v>0</v>
      </c>
      <c r="W71" s="284">
        <f t="shared" si="14"/>
        <v>0</v>
      </c>
      <c r="X71" s="284">
        <f t="shared" si="14"/>
        <v>0</v>
      </c>
      <c r="Y71" s="284">
        <f t="shared" si="14"/>
        <v>0</v>
      </c>
      <c r="Z71" s="284">
        <f t="shared" si="14"/>
        <v>0</v>
      </c>
      <c r="AA71" s="284">
        <f t="shared" si="14"/>
        <v>0</v>
      </c>
      <c r="AB71" s="284">
        <f t="shared" si="14"/>
        <v>0</v>
      </c>
      <c r="AC71" s="284">
        <f t="shared" si="14"/>
        <v>0</v>
      </c>
      <c r="AD71" s="284">
        <f t="shared" si="14"/>
        <v>0</v>
      </c>
      <c r="AE71" s="284">
        <f t="shared" si="14"/>
        <v>0</v>
      </c>
      <c r="AF71" s="284">
        <f t="shared" si="14"/>
        <v>0</v>
      </c>
      <c r="AG71" s="284">
        <f t="shared" si="14"/>
        <v>0</v>
      </c>
      <c r="AH71" s="284">
        <f t="shared" si="14"/>
        <v>0</v>
      </c>
      <c r="AI71" s="284">
        <f t="shared" si="14"/>
        <v>0</v>
      </c>
      <c r="AJ71" s="284">
        <f t="shared" si="14"/>
        <v>0</v>
      </c>
      <c r="AK71" s="284">
        <f t="shared" si="14"/>
        <v>0</v>
      </c>
      <c r="AL71" s="284">
        <f t="shared" si="14"/>
        <v>0</v>
      </c>
      <c r="AM71" s="284">
        <f t="shared" si="14"/>
        <v>0</v>
      </c>
      <c r="AN71" s="284">
        <f t="shared" si="14"/>
        <v>0</v>
      </c>
      <c r="AO71" s="284">
        <f t="shared" si="14"/>
        <v>0</v>
      </c>
      <c r="AP71" s="284">
        <f t="shared" si="14"/>
        <v>0</v>
      </c>
      <c r="AQ71" s="284">
        <f t="shared" si="14"/>
        <v>0</v>
      </c>
      <c r="AR71" s="284">
        <f t="shared" si="14"/>
        <v>0</v>
      </c>
      <c r="AS71" s="284">
        <f t="shared" si="14"/>
        <v>0</v>
      </c>
      <c r="AT71" s="284">
        <f t="shared" si="14"/>
        <v>0</v>
      </c>
      <c r="AU71" s="284">
        <f t="shared" si="14"/>
        <v>0</v>
      </c>
      <c r="AV71" s="284">
        <f t="shared" si="14"/>
        <v>0</v>
      </c>
      <c r="AW71" s="284">
        <f t="shared" si="14"/>
        <v>0</v>
      </c>
      <c r="AX71" s="284">
        <f t="shared" si="14"/>
        <v>0</v>
      </c>
      <c r="AY71" s="284">
        <f t="shared" si="14"/>
        <v>0</v>
      </c>
    </row>
    <row r="72" spans="2:51" x14ac:dyDescent="0.35">
      <c r="B72" s="285" t="s">
        <v>407</v>
      </c>
      <c r="C72" s="276"/>
      <c r="D72" s="286">
        <f>D70*(1-D71)</f>
        <v>237500</v>
      </c>
      <c r="E72" s="286">
        <f t="shared" ref="E72:AY72" si="15">E70*(1-E71)</f>
        <v>237500</v>
      </c>
      <c r="F72" s="286">
        <f t="shared" si="15"/>
        <v>237500</v>
      </c>
      <c r="G72" s="286">
        <f t="shared" si="15"/>
        <v>237500</v>
      </c>
      <c r="H72" s="286">
        <f t="shared" si="15"/>
        <v>118750</v>
      </c>
      <c r="I72" s="286">
        <f t="shared" si="15"/>
        <v>118750</v>
      </c>
      <c r="J72" s="286">
        <f t="shared" si="15"/>
        <v>252343.75</v>
      </c>
      <c r="K72" s="286">
        <f t="shared" si="15"/>
        <v>267187.5</v>
      </c>
      <c r="L72" s="286">
        <f t="shared" si="15"/>
        <v>276093.75</v>
      </c>
      <c r="M72" s="286">
        <f t="shared" si="15"/>
        <v>427500</v>
      </c>
      <c r="N72" s="286">
        <f t="shared" si="15"/>
        <v>445312.5</v>
      </c>
      <c r="O72" s="286">
        <f t="shared" si="15"/>
        <v>296875</v>
      </c>
      <c r="P72" s="286">
        <f t="shared" si="15"/>
        <v>296875</v>
      </c>
      <c r="Q72" s="286">
        <f t="shared" si="15"/>
        <v>296875</v>
      </c>
      <c r="R72" s="286">
        <f t="shared" si="15"/>
        <v>296875</v>
      </c>
      <c r="S72" s="286">
        <f t="shared" si="15"/>
        <v>311718.75</v>
      </c>
      <c r="T72" s="286">
        <f t="shared" si="15"/>
        <v>163281.25</v>
      </c>
      <c r="U72" s="286">
        <f t="shared" si="15"/>
        <v>167734.375</v>
      </c>
      <c r="V72" s="286">
        <f t="shared" si="15"/>
        <v>344374.99999999994</v>
      </c>
      <c r="W72" s="286">
        <f t="shared" si="15"/>
        <v>356250</v>
      </c>
      <c r="X72" s="286">
        <f t="shared" si="15"/>
        <v>356250</v>
      </c>
      <c r="Y72" s="286">
        <f t="shared" si="15"/>
        <v>534375</v>
      </c>
      <c r="Z72" s="286">
        <f t="shared" si="15"/>
        <v>534375</v>
      </c>
      <c r="AA72" s="286">
        <f t="shared" si="15"/>
        <v>356250</v>
      </c>
      <c r="AB72" s="286">
        <f t="shared" si="15"/>
        <v>356250</v>
      </c>
      <c r="AC72" s="286">
        <f t="shared" si="15"/>
        <v>356250</v>
      </c>
      <c r="AD72" s="286">
        <f t="shared" si="15"/>
        <v>356250</v>
      </c>
      <c r="AE72" s="286">
        <f t="shared" si="15"/>
        <v>371093.74999999994</v>
      </c>
      <c r="AF72" s="286">
        <f t="shared" si="15"/>
        <v>192968.75</v>
      </c>
      <c r="AG72" s="286">
        <f t="shared" si="15"/>
        <v>197421.875</v>
      </c>
      <c r="AH72" s="286">
        <f t="shared" si="15"/>
        <v>403750</v>
      </c>
      <c r="AI72" s="286">
        <f t="shared" si="15"/>
        <v>415624.99999999994</v>
      </c>
      <c r="AJ72" s="286">
        <f t="shared" si="15"/>
        <v>415624.99999999994</v>
      </c>
      <c r="AK72" s="286">
        <f t="shared" si="15"/>
        <v>623437.5</v>
      </c>
      <c r="AL72" s="286">
        <f t="shared" si="15"/>
        <v>623437.5</v>
      </c>
      <c r="AM72" s="286">
        <f t="shared" si="15"/>
        <v>415624.99999999994</v>
      </c>
      <c r="AN72" s="286">
        <f t="shared" si="15"/>
        <v>415624.99999999994</v>
      </c>
      <c r="AO72" s="286">
        <f t="shared" si="15"/>
        <v>415624.99999999994</v>
      </c>
      <c r="AP72" s="286">
        <f t="shared" si="15"/>
        <v>415624.99999999994</v>
      </c>
      <c r="AQ72" s="286">
        <f t="shared" si="15"/>
        <v>415624.99999999994</v>
      </c>
      <c r="AR72" s="286">
        <f t="shared" si="15"/>
        <v>207812.49999999997</v>
      </c>
      <c r="AS72" s="286">
        <f t="shared" si="15"/>
        <v>207812.49999999997</v>
      </c>
      <c r="AT72" s="286">
        <f t="shared" si="15"/>
        <v>415624.99999999994</v>
      </c>
      <c r="AU72" s="286">
        <f t="shared" si="15"/>
        <v>415624.99999999994</v>
      </c>
      <c r="AV72" s="286">
        <f t="shared" si="15"/>
        <v>415624.99999999994</v>
      </c>
      <c r="AW72" s="286">
        <f t="shared" si="15"/>
        <v>623437.5</v>
      </c>
      <c r="AX72" s="286">
        <f t="shared" si="15"/>
        <v>623437.5</v>
      </c>
      <c r="AY72" s="286">
        <f t="shared" si="15"/>
        <v>415624.99999999994</v>
      </c>
    </row>
    <row r="73" spans="2:51" x14ac:dyDescent="0.35">
      <c r="B73" s="285"/>
      <c r="C73" s="276"/>
      <c r="D73" s="287"/>
      <c r="E73" s="287"/>
      <c r="F73" s="287"/>
      <c r="G73" s="287"/>
      <c r="H73" s="287"/>
      <c r="I73" s="287"/>
      <c r="J73" s="287"/>
      <c r="K73" s="287"/>
      <c r="L73" s="287"/>
      <c r="M73" s="287"/>
      <c r="N73" s="287"/>
      <c r="O73" s="287"/>
      <c r="P73" s="287"/>
      <c r="Q73" s="287"/>
      <c r="R73" s="287"/>
      <c r="S73" s="287"/>
      <c r="T73" s="287"/>
      <c r="U73" s="287"/>
      <c r="V73" s="287"/>
      <c r="W73" s="287"/>
      <c r="X73" s="287"/>
      <c r="Y73" s="287"/>
      <c r="Z73" s="287"/>
      <c r="AA73" s="287"/>
      <c r="AB73" s="287"/>
      <c r="AC73" s="287"/>
      <c r="AD73" s="287"/>
      <c r="AE73" s="287"/>
      <c r="AF73" s="287"/>
      <c r="AG73" s="287"/>
      <c r="AH73" s="287"/>
      <c r="AI73" s="287"/>
      <c r="AJ73" s="287"/>
      <c r="AK73" s="287"/>
      <c r="AL73" s="287"/>
      <c r="AM73" s="287"/>
      <c r="AN73" s="287"/>
      <c r="AO73" s="287"/>
      <c r="AP73" s="287"/>
      <c r="AQ73" s="287"/>
      <c r="AR73" s="287"/>
      <c r="AS73" s="287"/>
      <c r="AT73" s="287"/>
      <c r="AU73" s="287"/>
      <c r="AV73" s="287"/>
      <c r="AW73" s="287"/>
      <c r="AX73" s="287"/>
      <c r="AY73" s="287"/>
    </row>
    <row r="74" spans="2:51" x14ac:dyDescent="0.35">
      <c r="B74" s="276"/>
      <c r="C74" s="276"/>
      <c r="D74" s="288"/>
      <c r="E74" s="288"/>
      <c r="F74" s="288"/>
      <c r="G74" s="288"/>
      <c r="H74" s="288"/>
      <c r="I74" s="288"/>
      <c r="J74" s="288"/>
      <c r="K74" s="288"/>
      <c r="L74" s="288"/>
      <c r="M74" s="288"/>
      <c r="N74" s="288"/>
      <c r="O74" s="288"/>
      <c r="P74" s="288"/>
      <c r="Q74" s="288"/>
      <c r="R74" s="288"/>
      <c r="S74" s="288"/>
      <c r="T74" s="288"/>
      <c r="U74" s="288"/>
      <c r="V74" s="288"/>
      <c r="W74" s="288"/>
      <c r="X74" s="288"/>
      <c r="Y74" s="288"/>
      <c r="Z74" s="288"/>
      <c r="AA74" s="288"/>
      <c r="AB74" s="288"/>
      <c r="AC74" s="288"/>
      <c r="AD74" s="288"/>
      <c r="AE74" s="288"/>
      <c r="AF74" s="288"/>
      <c r="AG74" s="288"/>
      <c r="AH74" s="288"/>
      <c r="AI74" s="288"/>
      <c r="AJ74" s="288"/>
      <c r="AK74" s="288"/>
      <c r="AL74" s="288"/>
      <c r="AM74" s="288"/>
      <c r="AN74" s="288"/>
      <c r="AO74" s="288"/>
      <c r="AP74" s="288"/>
      <c r="AQ74" s="288"/>
      <c r="AR74" s="288"/>
      <c r="AS74" s="288"/>
      <c r="AT74" s="288"/>
      <c r="AU74" s="288"/>
      <c r="AV74" s="288"/>
      <c r="AW74" s="288"/>
      <c r="AX74" s="288"/>
      <c r="AY74" s="288"/>
    </row>
    <row r="75" spans="2:51" ht="15" thickBot="1" x14ac:dyDescent="0.4">
      <c r="B75" s="458" t="s">
        <v>408</v>
      </c>
      <c r="C75" s="458"/>
      <c r="D75" s="458"/>
      <c r="E75" s="458"/>
      <c r="F75" s="458"/>
      <c r="G75" s="458"/>
      <c r="H75" s="458"/>
      <c r="I75" s="458"/>
      <c r="J75" s="458"/>
      <c r="K75" s="458"/>
      <c r="L75" s="458"/>
      <c r="M75" s="458"/>
      <c r="N75" s="458"/>
      <c r="O75" s="458"/>
      <c r="P75" s="458"/>
      <c r="Q75" s="458"/>
      <c r="R75" s="458"/>
      <c r="S75" s="458"/>
      <c r="T75" s="458"/>
      <c r="U75" s="458"/>
      <c r="V75" s="458"/>
      <c r="W75" s="458"/>
      <c r="X75" s="458"/>
      <c r="Y75" s="458"/>
      <c r="Z75" s="458"/>
      <c r="AA75" s="458"/>
      <c r="AB75" s="458"/>
      <c r="AC75" s="458"/>
      <c r="AD75" s="458"/>
      <c r="AE75" s="458"/>
      <c r="AF75" s="458"/>
      <c r="AG75" s="458"/>
      <c r="AH75" s="458"/>
      <c r="AI75" s="458"/>
      <c r="AJ75" s="458"/>
      <c r="AK75" s="458"/>
      <c r="AL75" s="458"/>
      <c r="AM75" s="458"/>
      <c r="AN75" s="458"/>
      <c r="AO75" s="458"/>
      <c r="AP75" s="458"/>
      <c r="AQ75" s="458"/>
      <c r="AR75" s="458"/>
      <c r="AS75" s="458"/>
      <c r="AT75" s="458"/>
      <c r="AU75" s="458"/>
      <c r="AV75" s="458"/>
      <c r="AW75" s="458"/>
      <c r="AX75" s="458"/>
      <c r="AY75" s="458"/>
    </row>
    <row r="76" spans="2:51" x14ac:dyDescent="0.35">
      <c r="B76" s="276" t="s">
        <v>111</v>
      </c>
      <c r="C76" s="276"/>
      <c r="D76" s="289">
        <v>1</v>
      </c>
      <c r="E76" s="289">
        <v>2</v>
      </c>
      <c r="F76" s="289">
        <v>3</v>
      </c>
      <c r="G76" s="289">
        <v>4</v>
      </c>
      <c r="H76" s="289">
        <v>5</v>
      </c>
      <c r="I76" s="289">
        <v>6</v>
      </c>
      <c r="J76" s="276"/>
      <c r="K76" s="276"/>
      <c r="L76" s="276"/>
      <c r="M76" s="276"/>
      <c r="N76" s="276"/>
      <c r="O76" s="276"/>
      <c r="P76" s="276"/>
      <c r="Q76" s="276"/>
      <c r="R76" s="276"/>
      <c r="S76" s="276"/>
      <c r="T76" s="276"/>
      <c r="U76" s="276"/>
      <c r="V76" s="276"/>
      <c r="W76" s="276"/>
      <c r="X76" s="276"/>
      <c r="Y76" s="276"/>
      <c r="Z76" s="276"/>
      <c r="AA76" s="276"/>
      <c r="AB76" s="276"/>
      <c r="AC76" s="276"/>
      <c r="AD76" s="276"/>
      <c r="AE76" s="276"/>
      <c r="AF76" s="276"/>
      <c r="AG76" s="276"/>
      <c r="AH76" s="276"/>
      <c r="AI76" s="276"/>
      <c r="AJ76" s="276"/>
      <c r="AK76" s="276"/>
      <c r="AL76" s="276"/>
      <c r="AM76" s="276"/>
      <c r="AN76" s="276"/>
      <c r="AO76" s="276"/>
      <c r="AP76" s="276"/>
      <c r="AQ76" s="276"/>
      <c r="AR76" s="276"/>
      <c r="AS76" s="276"/>
      <c r="AT76" s="276"/>
      <c r="AU76" s="276"/>
      <c r="AV76" s="276"/>
      <c r="AW76" s="276"/>
      <c r="AX76" s="276"/>
      <c r="AY76" s="276"/>
    </row>
    <row r="77" spans="2:51" x14ac:dyDescent="0.35">
      <c r="B77" s="276" t="s">
        <v>409</v>
      </c>
      <c r="C77" s="276"/>
      <c r="D77" s="290">
        <v>0</v>
      </c>
      <c r="E77" s="290">
        <v>0.25</v>
      </c>
      <c r="F77" s="290">
        <v>0.5</v>
      </c>
      <c r="G77" s="290">
        <v>0.65</v>
      </c>
      <c r="H77" s="290">
        <v>0.8</v>
      </c>
      <c r="I77" s="290">
        <v>1</v>
      </c>
      <c r="J77" s="276"/>
      <c r="K77" s="276"/>
      <c r="L77" s="276"/>
      <c r="M77" s="276"/>
      <c r="N77" s="276"/>
      <c r="O77" s="276"/>
      <c r="P77" s="276"/>
      <c r="Q77" s="276"/>
      <c r="R77" s="276"/>
      <c r="S77" s="276"/>
      <c r="T77" s="276"/>
      <c r="U77" s="276"/>
      <c r="V77" s="276"/>
      <c r="W77" s="276"/>
      <c r="X77" s="276"/>
      <c r="Y77" s="276"/>
      <c r="Z77" s="276"/>
      <c r="AA77" s="276"/>
      <c r="AB77" s="276"/>
      <c r="AC77" s="276"/>
      <c r="AD77" s="276"/>
      <c r="AE77" s="276"/>
      <c r="AF77" s="276"/>
      <c r="AG77" s="276"/>
      <c r="AH77" s="276"/>
      <c r="AI77" s="276"/>
      <c r="AJ77" s="276"/>
      <c r="AK77" s="276"/>
      <c r="AL77" s="276"/>
      <c r="AM77" s="276"/>
      <c r="AN77" s="276"/>
      <c r="AO77" s="276"/>
      <c r="AP77" s="276"/>
      <c r="AQ77" s="276"/>
      <c r="AR77" s="276"/>
      <c r="AS77" s="276"/>
      <c r="AT77" s="276"/>
      <c r="AU77" s="276"/>
      <c r="AV77" s="276"/>
      <c r="AW77" s="276"/>
      <c r="AX77" s="276"/>
      <c r="AY77" s="276"/>
    </row>
    <row r="78" spans="2:51" x14ac:dyDescent="0.35">
      <c r="B78" s="276"/>
      <c r="C78" s="276"/>
      <c r="D78" s="276"/>
      <c r="E78" s="276"/>
      <c r="F78" s="276"/>
      <c r="G78" s="276"/>
      <c r="H78" s="291"/>
      <c r="I78" s="291"/>
      <c r="J78" s="276"/>
      <c r="K78" s="276"/>
      <c r="L78" s="276"/>
      <c r="M78" s="276"/>
      <c r="N78" s="276"/>
      <c r="O78" s="276"/>
      <c r="P78" s="276"/>
      <c r="Q78" s="276"/>
      <c r="R78" s="276"/>
      <c r="S78" s="276"/>
      <c r="T78" s="276"/>
      <c r="U78" s="276"/>
      <c r="V78" s="276"/>
      <c r="W78" s="276"/>
      <c r="X78" s="276"/>
      <c r="Y78" s="276"/>
      <c r="Z78" s="276"/>
      <c r="AA78" s="276"/>
      <c r="AB78" s="276"/>
      <c r="AC78" s="276"/>
      <c r="AD78" s="276"/>
      <c r="AE78" s="276"/>
      <c r="AF78" s="276"/>
      <c r="AG78" s="276"/>
      <c r="AH78" s="276"/>
      <c r="AI78" s="276"/>
      <c r="AJ78" s="276"/>
      <c r="AK78" s="276"/>
      <c r="AL78" s="276"/>
      <c r="AM78" s="276"/>
      <c r="AN78" s="276"/>
      <c r="AO78" s="276"/>
      <c r="AP78" s="276"/>
      <c r="AQ78" s="276"/>
      <c r="AR78" s="276"/>
      <c r="AS78" s="276"/>
      <c r="AT78" s="276"/>
      <c r="AU78" s="276"/>
      <c r="AV78" s="276"/>
      <c r="AW78" s="276"/>
      <c r="AX78" s="276"/>
      <c r="AY78" s="276"/>
    </row>
    <row r="79" spans="2:51" x14ac:dyDescent="0.35">
      <c r="B79" s="292" t="s">
        <v>404</v>
      </c>
      <c r="C79" s="276"/>
      <c r="D79" s="289">
        <v>1</v>
      </c>
      <c r="E79" s="289">
        <f>D79+1</f>
        <v>2</v>
      </c>
      <c r="F79" s="289">
        <f t="shared" ref="F79:O79" si="16">E79+1</f>
        <v>3</v>
      </c>
      <c r="G79" s="289">
        <f t="shared" si="16"/>
        <v>4</v>
      </c>
      <c r="H79" s="289">
        <f t="shared" si="16"/>
        <v>5</v>
      </c>
      <c r="I79" s="289">
        <f t="shared" si="16"/>
        <v>6</v>
      </c>
      <c r="J79" s="289">
        <f t="shared" si="16"/>
        <v>7</v>
      </c>
      <c r="K79" s="289">
        <f t="shared" si="16"/>
        <v>8</v>
      </c>
      <c r="L79" s="289">
        <f t="shared" si="16"/>
        <v>9</v>
      </c>
      <c r="M79" s="289">
        <f t="shared" si="16"/>
        <v>10</v>
      </c>
      <c r="N79" s="289">
        <f t="shared" si="16"/>
        <v>11</v>
      </c>
      <c r="O79" s="289">
        <f t="shared" si="16"/>
        <v>12</v>
      </c>
      <c r="U79" s="276"/>
      <c r="V79" s="276"/>
      <c r="W79" s="276"/>
      <c r="X79" s="276"/>
      <c r="Y79" s="276"/>
      <c r="Z79" s="276"/>
      <c r="AA79" s="276"/>
      <c r="AB79" s="276"/>
      <c r="AC79" s="276"/>
      <c r="AD79" s="276"/>
      <c r="AE79" s="276"/>
      <c r="AF79" s="276"/>
      <c r="AG79" s="276"/>
      <c r="AH79" s="276"/>
      <c r="AI79" s="276"/>
      <c r="AJ79" s="276"/>
      <c r="AK79" s="276"/>
      <c r="AL79" s="276"/>
      <c r="AM79" s="276"/>
      <c r="AN79" s="276"/>
      <c r="AO79" s="276"/>
      <c r="AP79" s="276"/>
      <c r="AQ79" s="276"/>
      <c r="AR79" s="276"/>
      <c r="AS79" s="276"/>
      <c r="AT79" s="276"/>
      <c r="AU79" s="276"/>
      <c r="AV79" s="276"/>
      <c r="AW79" s="276"/>
      <c r="AX79" s="276"/>
      <c r="AY79" s="276"/>
    </row>
    <row r="80" spans="2:51" x14ac:dyDescent="0.35">
      <c r="B80" s="276" t="s">
        <v>111</v>
      </c>
      <c r="C80" s="276"/>
      <c r="D80" s="289" t="s">
        <v>410</v>
      </c>
      <c r="E80" s="289" t="s">
        <v>411</v>
      </c>
      <c r="F80" s="289" t="s">
        <v>412</v>
      </c>
      <c r="G80" s="289" t="s">
        <v>413</v>
      </c>
      <c r="H80" s="289" t="s">
        <v>414</v>
      </c>
      <c r="I80" s="289" t="s">
        <v>415</v>
      </c>
      <c r="J80" s="289" t="s">
        <v>416</v>
      </c>
      <c r="K80" s="289" t="s">
        <v>417</v>
      </c>
      <c r="L80" s="289" t="s">
        <v>418</v>
      </c>
      <c r="M80" s="289" t="s">
        <v>419</v>
      </c>
      <c r="N80" s="289" t="s">
        <v>420</v>
      </c>
      <c r="O80" s="289" t="s">
        <v>421</v>
      </c>
      <c r="U80" s="276"/>
      <c r="V80" s="276"/>
      <c r="W80" s="276"/>
      <c r="X80" s="276"/>
      <c r="Y80" s="276"/>
      <c r="Z80" s="276"/>
      <c r="AA80" s="276"/>
      <c r="AB80" s="276"/>
      <c r="AC80" s="276"/>
      <c r="AD80" s="276"/>
      <c r="AE80" s="276"/>
      <c r="AF80" s="276"/>
      <c r="AG80" s="276"/>
      <c r="AH80" s="276"/>
      <c r="AI80" s="276"/>
      <c r="AJ80" s="276"/>
      <c r="AK80" s="276"/>
      <c r="AL80" s="276"/>
      <c r="AM80" s="276"/>
      <c r="AN80" s="276"/>
      <c r="AO80" s="276"/>
      <c r="AP80" s="276"/>
      <c r="AQ80" s="276"/>
      <c r="AR80" s="276"/>
      <c r="AS80" s="276"/>
      <c r="AT80" s="276"/>
      <c r="AU80" s="276"/>
      <c r="AV80" s="276"/>
      <c r="AW80" s="276"/>
      <c r="AX80" s="276"/>
      <c r="AY80" s="276"/>
    </row>
    <row r="81" spans="2:51" x14ac:dyDescent="0.35">
      <c r="B81" s="276" t="s">
        <v>422</v>
      </c>
      <c r="C81" s="276"/>
      <c r="D81" s="290">
        <f>1/12</f>
        <v>8.3333333333333329E-2</v>
      </c>
      <c r="E81" s="290">
        <f t="shared" ref="E81:O81" si="17">1/12</f>
        <v>8.3333333333333329E-2</v>
      </c>
      <c r="F81" s="290">
        <f t="shared" si="17"/>
        <v>8.3333333333333329E-2</v>
      </c>
      <c r="G81" s="290">
        <f t="shared" si="17"/>
        <v>8.3333333333333329E-2</v>
      </c>
      <c r="H81" s="290">
        <f>1/12/2</f>
        <v>4.1666666666666664E-2</v>
      </c>
      <c r="I81" s="290">
        <f>1/12/2</f>
        <v>4.1666666666666664E-2</v>
      </c>
      <c r="J81" s="290">
        <f t="shared" si="17"/>
        <v>8.3333333333333329E-2</v>
      </c>
      <c r="K81" s="290">
        <f t="shared" si="17"/>
        <v>8.3333333333333329E-2</v>
      </c>
      <c r="L81" s="290">
        <f t="shared" si="17"/>
        <v>8.3333333333333329E-2</v>
      </c>
      <c r="M81" s="290">
        <f>1/12*1.5</f>
        <v>0.125</v>
      </c>
      <c r="N81" s="290">
        <f t="shared" ref="N81" si="18">1/12*1.5</f>
        <v>0.125</v>
      </c>
      <c r="O81" s="290">
        <f t="shared" si="17"/>
        <v>8.3333333333333329E-2</v>
      </c>
      <c r="U81" s="276"/>
      <c r="V81" s="276"/>
      <c r="W81" s="276"/>
      <c r="X81" s="276"/>
      <c r="Y81" s="276"/>
      <c r="Z81" s="276"/>
      <c r="AA81" s="276"/>
      <c r="AB81" s="276"/>
      <c r="AC81" s="276"/>
      <c r="AD81" s="276"/>
      <c r="AE81" s="276"/>
      <c r="AF81" s="276"/>
      <c r="AG81" s="276"/>
      <c r="AH81" s="276"/>
      <c r="AI81" s="276"/>
      <c r="AJ81" s="276"/>
      <c r="AK81" s="276"/>
      <c r="AL81" s="276"/>
      <c r="AM81" s="276"/>
      <c r="AN81" s="276"/>
      <c r="AO81" s="276"/>
      <c r="AP81" s="276"/>
      <c r="AQ81" s="276"/>
      <c r="AR81" s="276"/>
      <c r="AS81" s="276"/>
      <c r="AT81" s="276"/>
      <c r="AU81" s="276"/>
      <c r="AV81" s="276"/>
      <c r="AW81" s="276"/>
      <c r="AX81" s="276"/>
      <c r="AY81" s="276"/>
    </row>
    <row r="82" spans="2:51" x14ac:dyDescent="0.35">
      <c r="B82" s="276"/>
      <c r="C82" s="276"/>
      <c r="D82" s="293"/>
      <c r="E82" s="294"/>
      <c r="F82" s="294"/>
      <c r="G82" s="293"/>
      <c r="H82" s="294"/>
      <c r="I82" s="294"/>
      <c r="J82" s="293"/>
      <c r="K82" s="294"/>
      <c r="L82" s="294"/>
      <c r="M82" s="293"/>
      <c r="N82" s="294"/>
      <c r="O82" s="294"/>
      <c r="P82" s="276"/>
      <c r="Q82" s="276"/>
      <c r="R82" s="276"/>
      <c r="S82" s="276"/>
      <c r="T82" s="276"/>
      <c r="U82" s="276"/>
      <c r="V82" s="276"/>
      <c r="W82" s="276"/>
      <c r="X82" s="276"/>
      <c r="Y82" s="276"/>
      <c r="Z82" s="276"/>
      <c r="AA82" s="276"/>
      <c r="AB82" s="276"/>
      <c r="AC82" s="276"/>
      <c r="AD82" s="276"/>
      <c r="AE82" s="276"/>
      <c r="AF82" s="276"/>
      <c r="AG82" s="276"/>
      <c r="AH82" s="276"/>
      <c r="AI82" s="276"/>
      <c r="AJ82" s="276"/>
      <c r="AK82" s="276"/>
      <c r="AL82" s="276"/>
      <c r="AM82" s="276"/>
      <c r="AN82" s="276"/>
      <c r="AO82" s="276"/>
      <c r="AP82" s="276"/>
      <c r="AQ82" s="276"/>
      <c r="AR82" s="276"/>
      <c r="AS82" s="276"/>
      <c r="AT82" s="276"/>
      <c r="AU82" s="276"/>
      <c r="AV82" s="276"/>
      <c r="AW82" s="276"/>
      <c r="AX82" s="276"/>
      <c r="AY82" s="276"/>
    </row>
    <row r="83" spans="2:51" x14ac:dyDescent="0.35">
      <c r="B83" s="276" t="s">
        <v>406</v>
      </c>
      <c r="C83" s="276"/>
      <c r="D83" s="295">
        <v>0</v>
      </c>
      <c r="E83" s="296"/>
      <c r="F83" s="296"/>
      <c r="G83" s="296"/>
      <c r="H83" s="296"/>
      <c r="I83" s="296"/>
      <c r="J83" s="296"/>
      <c r="K83" s="296"/>
      <c r="L83" s="296"/>
      <c r="M83" s="296"/>
      <c r="N83" s="296"/>
      <c r="O83" s="296"/>
      <c r="P83" s="276"/>
      <c r="Q83" s="276"/>
      <c r="R83" s="276"/>
      <c r="S83" s="276"/>
      <c r="T83" s="276"/>
      <c r="U83" s="276"/>
      <c r="V83" s="276"/>
      <c r="W83" s="276"/>
      <c r="X83" s="276"/>
      <c r="Y83" s="276"/>
      <c r="Z83" s="276"/>
      <c r="AA83" s="276"/>
      <c r="AB83" s="276"/>
      <c r="AC83" s="276"/>
      <c r="AD83" s="276"/>
      <c r="AE83" s="276"/>
      <c r="AF83" s="276"/>
      <c r="AG83" s="276"/>
      <c r="AH83" s="276"/>
      <c r="AI83" s="276"/>
      <c r="AJ83" s="276"/>
      <c r="AK83" s="276"/>
      <c r="AL83" s="276"/>
      <c r="AM83" s="276"/>
      <c r="AN83" s="276"/>
      <c r="AO83" s="276"/>
      <c r="AP83" s="276"/>
      <c r="AQ83" s="276"/>
      <c r="AR83" s="276"/>
      <c r="AS83" s="276"/>
      <c r="AT83" s="276"/>
      <c r="AU83" s="276"/>
      <c r="AV83" s="276"/>
      <c r="AW83" s="276"/>
      <c r="AX83" s="276"/>
      <c r="AY83" s="276"/>
    </row>
    <row r="84" spans="2:51" x14ac:dyDescent="0.35">
      <c r="B84" s="276" t="s">
        <v>423</v>
      </c>
      <c r="C84" s="276"/>
      <c r="D84" s="297">
        <v>750000</v>
      </c>
      <c r="E84" s="296"/>
      <c r="F84" s="296"/>
      <c r="G84" s="296"/>
      <c r="H84" s="296"/>
      <c r="I84" s="296"/>
      <c r="J84" s="296"/>
      <c r="K84" s="296"/>
      <c r="L84" s="296"/>
      <c r="M84" s="296"/>
      <c r="N84" s="296"/>
      <c r="O84" s="296"/>
      <c r="P84" s="276"/>
      <c r="Q84" s="276"/>
      <c r="R84" s="276"/>
      <c r="S84" s="276"/>
      <c r="T84" s="276"/>
      <c r="U84" s="276"/>
      <c r="V84" s="276"/>
      <c r="W84" s="276"/>
      <c r="X84" s="276"/>
      <c r="Y84" s="276"/>
      <c r="Z84" s="276"/>
      <c r="AA84" s="276"/>
      <c r="AB84" s="276"/>
      <c r="AC84" s="276"/>
      <c r="AD84" s="276"/>
      <c r="AE84" s="276"/>
      <c r="AF84" s="276"/>
      <c r="AG84" s="276"/>
      <c r="AH84" s="276"/>
      <c r="AI84" s="276"/>
      <c r="AJ84" s="276"/>
      <c r="AK84" s="276"/>
      <c r="AL84" s="276"/>
      <c r="AM84" s="276"/>
      <c r="AN84" s="276"/>
      <c r="AO84" s="276"/>
      <c r="AP84" s="276"/>
      <c r="AQ84" s="276"/>
      <c r="AR84" s="276"/>
      <c r="AS84" s="276"/>
      <c r="AT84" s="276"/>
      <c r="AU84" s="276"/>
      <c r="AV84" s="276"/>
      <c r="AW84" s="276"/>
      <c r="AX84" s="276"/>
      <c r="AY84" s="276"/>
    </row>
    <row r="85" spans="2:51" x14ac:dyDescent="0.35">
      <c r="B85" s="276" t="s">
        <v>424</v>
      </c>
      <c r="C85" s="276"/>
      <c r="D85" s="295">
        <v>0.95</v>
      </c>
      <c r="E85" s="296"/>
      <c r="F85" s="296"/>
      <c r="G85" s="296"/>
      <c r="H85" s="296"/>
      <c r="I85" s="296"/>
      <c r="J85" s="296"/>
      <c r="K85" s="296"/>
      <c r="L85" s="296"/>
      <c r="M85" s="296"/>
      <c r="N85" s="296"/>
      <c r="O85" s="296"/>
      <c r="P85" s="276"/>
      <c r="Q85" s="276"/>
      <c r="R85" s="276"/>
      <c r="S85" s="276"/>
      <c r="T85" s="276"/>
      <c r="U85" s="276"/>
      <c r="V85" s="276"/>
      <c r="W85" s="276"/>
      <c r="X85" s="276"/>
      <c r="Y85" s="276"/>
      <c r="Z85" s="276"/>
      <c r="AA85" s="276"/>
      <c r="AB85" s="276"/>
      <c r="AC85" s="276"/>
      <c r="AD85" s="276"/>
      <c r="AE85" s="276"/>
      <c r="AF85" s="276"/>
      <c r="AG85" s="276"/>
      <c r="AH85" s="276"/>
      <c r="AI85" s="276"/>
      <c r="AJ85" s="276"/>
      <c r="AK85" s="276"/>
      <c r="AL85" s="276"/>
      <c r="AM85" s="276"/>
      <c r="AN85" s="276"/>
      <c r="AO85" s="276"/>
      <c r="AP85" s="276"/>
      <c r="AQ85" s="276"/>
      <c r="AR85" s="276"/>
      <c r="AS85" s="276"/>
      <c r="AT85" s="276"/>
      <c r="AU85" s="276"/>
      <c r="AV85" s="276"/>
      <c r="AW85" s="276"/>
      <c r="AX85" s="276"/>
      <c r="AY85" s="276"/>
    </row>
    <row r="86" spans="2:51" x14ac:dyDescent="0.35">
      <c r="B86" s="276"/>
      <c r="C86" s="276"/>
      <c r="D86" s="277"/>
      <c r="E86" s="296"/>
      <c r="F86" s="296"/>
      <c r="G86" s="296"/>
      <c r="H86" s="296"/>
      <c r="I86" s="296"/>
      <c r="J86" s="296"/>
      <c r="K86" s="296"/>
      <c r="L86" s="296"/>
      <c r="M86" s="296"/>
      <c r="N86" s="296"/>
      <c r="O86" s="296"/>
      <c r="P86" s="276"/>
      <c r="Q86" s="276"/>
      <c r="R86" s="276"/>
      <c r="S86" s="276"/>
      <c r="T86" s="276"/>
      <c r="U86" s="276"/>
      <c r="V86" s="276"/>
      <c r="W86" s="276"/>
      <c r="X86" s="276"/>
      <c r="Y86" s="276"/>
      <c r="Z86" s="276"/>
      <c r="AA86" s="276"/>
      <c r="AB86" s="276"/>
      <c r="AC86" s="276"/>
      <c r="AD86" s="276"/>
      <c r="AE86" s="276"/>
      <c r="AF86" s="276"/>
      <c r="AG86" s="276"/>
      <c r="AH86" s="276"/>
      <c r="AI86" s="276"/>
      <c r="AJ86" s="276"/>
      <c r="AK86" s="276"/>
      <c r="AL86" s="276"/>
      <c r="AM86" s="276"/>
      <c r="AN86" s="276"/>
      <c r="AO86" s="276"/>
      <c r="AP86" s="276"/>
      <c r="AQ86" s="276"/>
      <c r="AR86" s="276"/>
      <c r="AS86" s="276"/>
      <c r="AT86" s="276"/>
      <c r="AU86" s="276"/>
      <c r="AV86" s="276"/>
      <c r="AW86" s="276"/>
      <c r="AX86" s="276"/>
      <c r="AY86" s="276"/>
    </row>
    <row r="87" spans="2:51" x14ac:dyDescent="0.35">
      <c r="B87" s="276" t="s">
        <v>425</v>
      </c>
      <c r="C87" s="276"/>
      <c r="D87" s="297">
        <v>4</v>
      </c>
      <c r="E87" s="296"/>
      <c r="F87" s="296"/>
      <c r="G87" s="296"/>
      <c r="H87" s="296"/>
      <c r="I87" s="296"/>
      <c r="J87" s="296"/>
      <c r="K87" s="296"/>
      <c r="L87" s="296"/>
      <c r="M87" s="296"/>
      <c r="N87" s="296"/>
      <c r="O87" s="296"/>
      <c r="P87" s="276"/>
      <c r="Q87" s="276"/>
      <c r="R87" s="276"/>
      <c r="S87" s="276"/>
      <c r="T87" s="276"/>
      <c r="U87" s="276"/>
      <c r="V87" s="276"/>
      <c r="W87" s="276"/>
      <c r="X87" s="276"/>
      <c r="Y87" s="276"/>
      <c r="Z87" s="276"/>
      <c r="AA87" s="276"/>
      <c r="AB87" s="276"/>
      <c r="AC87" s="276"/>
      <c r="AD87" s="276"/>
      <c r="AE87" s="276"/>
      <c r="AF87" s="276"/>
      <c r="AG87" s="276"/>
      <c r="AH87" s="276"/>
      <c r="AI87" s="276"/>
      <c r="AJ87" s="276"/>
      <c r="AK87" s="276"/>
      <c r="AL87" s="276"/>
      <c r="AM87" s="276"/>
      <c r="AN87" s="276"/>
      <c r="AO87" s="276"/>
      <c r="AP87" s="276"/>
      <c r="AQ87" s="276"/>
      <c r="AR87" s="276"/>
      <c r="AS87" s="276"/>
      <c r="AT87" s="276"/>
      <c r="AU87" s="276"/>
      <c r="AV87" s="276"/>
      <c r="AW87" s="276"/>
      <c r="AX87" s="276"/>
      <c r="AY87" s="276"/>
    </row>
    <row r="88" spans="2:51" x14ac:dyDescent="0.35">
      <c r="B88" s="276" t="s">
        <v>426</v>
      </c>
      <c r="C88" s="276"/>
      <c r="D88" s="297">
        <v>4</v>
      </c>
      <c r="E88" s="296"/>
      <c r="F88" s="296"/>
      <c r="G88" s="296"/>
      <c r="H88" s="296"/>
      <c r="I88" s="296"/>
      <c r="J88" s="296"/>
      <c r="K88" s="296"/>
      <c r="L88" s="296"/>
      <c r="M88" s="296"/>
      <c r="N88" s="296"/>
      <c r="O88" s="296"/>
      <c r="P88" s="276"/>
      <c r="Q88" s="276"/>
      <c r="R88" s="276"/>
      <c r="S88" s="276"/>
      <c r="T88" s="276"/>
      <c r="U88" s="276"/>
      <c r="V88" s="276"/>
      <c r="W88" s="276"/>
      <c r="X88" s="276"/>
      <c r="Y88" s="276"/>
      <c r="Z88" s="276"/>
      <c r="AA88" s="276"/>
      <c r="AB88" s="276"/>
      <c r="AC88" s="276"/>
      <c r="AD88" s="276"/>
      <c r="AE88" s="276"/>
      <c r="AF88" s="276"/>
      <c r="AG88" s="276"/>
      <c r="AH88" s="276"/>
      <c r="AI88" s="276"/>
      <c r="AJ88" s="276"/>
      <c r="AK88" s="276"/>
      <c r="AL88" s="276"/>
      <c r="AM88" s="276"/>
      <c r="AN88" s="276"/>
      <c r="AO88" s="276"/>
      <c r="AP88" s="276"/>
      <c r="AQ88" s="276"/>
      <c r="AR88" s="276"/>
      <c r="AS88" s="276"/>
      <c r="AT88" s="276"/>
      <c r="AU88" s="276"/>
      <c r="AV88" s="276"/>
      <c r="AW88" s="276"/>
      <c r="AX88" s="276"/>
      <c r="AY88" s="276"/>
    </row>
    <row r="89" spans="2:51" x14ac:dyDescent="0.35">
      <c r="B89" s="276"/>
      <c r="C89" s="276"/>
      <c r="D89" s="276"/>
      <c r="E89" s="276"/>
      <c r="F89" s="276"/>
      <c r="G89" s="276"/>
      <c r="H89" s="276"/>
      <c r="I89" s="276"/>
      <c r="J89" s="276"/>
      <c r="K89" s="276"/>
      <c r="L89" s="276"/>
      <c r="M89" s="276"/>
      <c r="N89" s="276"/>
      <c r="O89" s="276"/>
      <c r="P89" s="276"/>
      <c r="Q89" s="276"/>
      <c r="R89" s="276"/>
      <c r="S89" s="276"/>
      <c r="T89" s="276"/>
      <c r="U89" s="276"/>
      <c r="V89" s="276"/>
      <c r="W89" s="276"/>
      <c r="X89" s="276"/>
      <c r="Y89" s="276"/>
      <c r="Z89" s="276"/>
      <c r="AA89" s="276"/>
      <c r="AB89" s="276"/>
      <c r="AC89" s="276"/>
      <c r="AD89" s="276"/>
      <c r="AE89" s="276"/>
      <c r="AF89" s="276"/>
      <c r="AG89" s="276"/>
      <c r="AH89" s="276"/>
      <c r="AI89" s="276"/>
      <c r="AJ89" s="276"/>
      <c r="AK89" s="276"/>
      <c r="AL89" s="276"/>
      <c r="AM89" s="276"/>
      <c r="AN89" s="276"/>
      <c r="AO89" s="276"/>
      <c r="AP89" s="276"/>
      <c r="AQ89" s="276"/>
      <c r="AR89" s="276"/>
      <c r="AS89" s="276"/>
      <c r="AT89" s="276"/>
      <c r="AU89" s="276"/>
      <c r="AV89" s="276"/>
      <c r="AW89" s="276"/>
      <c r="AX89" s="276"/>
      <c r="AY89" s="27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86E1B-4D2C-45BC-8DC2-8EE893AA1589}">
  <dimension ref="B1:BZ13"/>
  <sheetViews>
    <sheetView showGridLines="0" zoomScaleNormal="100" workbookViewId="0">
      <pane xSplit="5" ySplit="4" topLeftCell="F5" activePane="bottomRight" state="frozen"/>
      <selection pane="topRight" activeCell="F1" sqref="F1"/>
      <selection pane="bottomLeft" activeCell="A5" sqref="A5"/>
      <selection pane="bottomRight" activeCell="D10" sqref="D10"/>
    </sheetView>
  </sheetViews>
  <sheetFormatPr defaultColWidth="10.1796875" defaultRowHeight="13" outlineLevelCol="1" x14ac:dyDescent="0.3"/>
  <cols>
    <col min="1" max="1" width="2.1796875" style="100" customWidth="1"/>
    <col min="2" max="2" width="18.453125" style="101" customWidth="1"/>
    <col min="3" max="3" width="23" style="101" customWidth="1"/>
    <col min="4" max="4" width="11.453125" style="101" customWidth="1"/>
    <col min="5" max="5" width="12.453125" style="101" customWidth="1"/>
    <col min="6" max="6" width="12.54296875" style="100" hidden="1" customWidth="1" outlineLevel="1" collapsed="1"/>
    <col min="7" max="29" width="12.54296875" style="100" hidden="1" customWidth="1" outlineLevel="1"/>
    <col min="30" max="30" width="12.54296875" style="100" customWidth="1" collapsed="1"/>
    <col min="31" max="78" width="12.54296875" style="100" customWidth="1"/>
    <col min="79" max="16384" width="10.1796875" style="100"/>
  </cols>
  <sheetData>
    <row r="1" spans="2:78" s="67" customFormat="1" ht="14.15" customHeight="1" x14ac:dyDescent="0.3"/>
    <row r="2" spans="2:78" s="67" customFormat="1" ht="13.5" thickBot="1" x14ac:dyDescent="0.35">
      <c r="B2" s="442" t="s">
        <v>427</v>
      </c>
      <c r="C2" s="442"/>
      <c r="D2" s="442"/>
      <c r="E2" s="442"/>
      <c r="F2" s="442"/>
      <c r="G2" s="442"/>
      <c r="H2" s="442"/>
      <c r="I2" s="442"/>
      <c r="J2" s="442"/>
      <c r="K2" s="442"/>
      <c r="L2" s="442"/>
      <c r="M2" s="442"/>
      <c r="N2" s="442"/>
      <c r="O2" s="442"/>
      <c r="P2" s="442"/>
      <c r="Q2" s="442"/>
      <c r="R2" s="442"/>
      <c r="S2" s="442"/>
      <c r="T2" s="442"/>
      <c r="U2" s="442"/>
      <c r="V2" s="442"/>
      <c r="W2" s="442"/>
      <c r="X2" s="442"/>
      <c r="Y2" s="442"/>
      <c r="Z2" s="442"/>
      <c r="AA2" s="442"/>
      <c r="AB2" s="442"/>
      <c r="AC2" s="442"/>
      <c r="AD2" s="442"/>
      <c r="AE2" s="442"/>
      <c r="AF2" s="442"/>
      <c r="AG2" s="442"/>
      <c r="AH2" s="442"/>
      <c r="AI2" s="442"/>
      <c r="AJ2" s="442"/>
      <c r="AK2" s="442"/>
      <c r="AL2" s="442"/>
      <c r="AM2" s="442"/>
      <c r="AN2" s="442"/>
      <c r="AO2" s="442"/>
      <c r="AP2" s="442"/>
      <c r="AQ2" s="442"/>
      <c r="AR2" s="442"/>
      <c r="AS2" s="442"/>
      <c r="AT2" s="442"/>
      <c r="AU2" s="442"/>
      <c r="AV2" s="442"/>
      <c r="AW2" s="442"/>
      <c r="AX2" s="442"/>
      <c r="AY2" s="442"/>
      <c r="AZ2" s="442"/>
      <c r="BA2" s="442"/>
      <c r="BB2" s="442"/>
      <c r="BC2" s="442"/>
      <c r="BD2" s="442"/>
      <c r="BE2" s="442"/>
      <c r="BF2" s="442"/>
      <c r="BG2" s="442"/>
      <c r="BH2" s="442"/>
      <c r="BI2" s="442"/>
      <c r="BJ2" s="442"/>
      <c r="BK2" s="442"/>
      <c r="BL2" s="442"/>
      <c r="BM2" s="442"/>
      <c r="BN2" s="442"/>
      <c r="BO2" s="442"/>
      <c r="BP2" s="442"/>
      <c r="BQ2" s="442"/>
      <c r="BR2" s="442"/>
      <c r="BS2" s="442"/>
      <c r="BT2" s="442"/>
      <c r="BU2" s="442"/>
      <c r="BV2" s="442"/>
      <c r="BW2" s="442"/>
      <c r="BX2" s="442"/>
      <c r="BY2" s="442"/>
      <c r="BZ2" s="442"/>
    </row>
    <row r="4" spans="2:78" x14ac:dyDescent="0.3">
      <c r="B4" s="100"/>
      <c r="C4" s="100"/>
      <c r="D4" s="100"/>
      <c r="E4" s="100"/>
      <c r="F4" s="475">
        <v>43101</v>
      </c>
      <c r="G4" s="475">
        <f>EDATE(F4,1)</f>
        <v>43132</v>
      </c>
      <c r="H4" s="475">
        <f t="shared" ref="H4:BS4" si="0">EDATE(G4,1)</f>
        <v>43160</v>
      </c>
      <c r="I4" s="475">
        <f t="shared" si="0"/>
        <v>43191</v>
      </c>
      <c r="J4" s="475">
        <f t="shared" si="0"/>
        <v>43221</v>
      </c>
      <c r="K4" s="475">
        <f t="shared" si="0"/>
        <v>43252</v>
      </c>
      <c r="L4" s="475">
        <f t="shared" si="0"/>
        <v>43282</v>
      </c>
      <c r="M4" s="475">
        <f t="shared" si="0"/>
        <v>43313</v>
      </c>
      <c r="N4" s="475">
        <f t="shared" si="0"/>
        <v>43344</v>
      </c>
      <c r="O4" s="475">
        <f t="shared" si="0"/>
        <v>43374</v>
      </c>
      <c r="P4" s="475">
        <f t="shared" si="0"/>
        <v>43405</v>
      </c>
      <c r="Q4" s="475">
        <f t="shared" si="0"/>
        <v>43435</v>
      </c>
      <c r="R4" s="475">
        <f t="shared" si="0"/>
        <v>43466</v>
      </c>
      <c r="S4" s="475">
        <f t="shared" si="0"/>
        <v>43497</v>
      </c>
      <c r="T4" s="475">
        <f t="shared" si="0"/>
        <v>43525</v>
      </c>
      <c r="U4" s="475">
        <f t="shared" si="0"/>
        <v>43556</v>
      </c>
      <c r="V4" s="475">
        <f t="shared" si="0"/>
        <v>43586</v>
      </c>
      <c r="W4" s="475">
        <f t="shared" si="0"/>
        <v>43617</v>
      </c>
      <c r="X4" s="475">
        <f t="shared" si="0"/>
        <v>43647</v>
      </c>
      <c r="Y4" s="475">
        <f t="shared" si="0"/>
        <v>43678</v>
      </c>
      <c r="Z4" s="475">
        <f t="shared" si="0"/>
        <v>43709</v>
      </c>
      <c r="AA4" s="475">
        <f t="shared" si="0"/>
        <v>43739</v>
      </c>
      <c r="AB4" s="475">
        <f t="shared" si="0"/>
        <v>43770</v>
      </c>
      <c r="AC4" s="475">
        <f t="shared" si="0"/>
        <v>43800</v>
      </c>
      <c r="AD4" s="475">
        <f t="shared" si="0"/>
        <v>43831</v>
      </c>
      <c r="AE4" s="475">
        <f t="shared" si="0"/>
        <v>43862</v>
      </c>
      <c r="AF4" s="475">
        <f t="shared" si="0"/>
        <v>43891</v>
      </c>
      <c r="AG4" s="475">
        <f t="shared" si="0"/>
        <v>43922</v>
      </c>
      <c r="AH4" s="475">
        <f t="shared" si="0"/>
        <v>43952</v>
      </c>
      <c r="AI4" s="475">
        <f t="shared" si="0"/>
        <v>43983</v>
      </c>
      <c r="AJ4" s="475">
        <f t="shared" si="0"/>
        <v>44013</v>
      </c>
      <c r="AK4" s="475">
        <f t="shared" si="0"/>
        <v>44044</v>
      </c>
      <c r="AL4" s="475">
        <f t="shared" si="0"/>
        <v>44075</v>
      </c>
      <c r="AM4" s="475">
        <f t="shared" si="0"/>
        <v>44105</v>
      </c>
      <c r="AN4" s="475">
        <f t="shared" si="0"/>
        <v>44136</v>
      </c>
      <c r="AO4" s="475">
        <f t="shared" si="0"/>
        <v>44166</v>
      </c>
      <c r="AP4" s="475">
        <f t="shared" si="0"/>
        <v>44197</v>
      </c>
      <c r="AQ4" s="475">
        <f t="shared" si="0"/>
        <v>44228</v>
      </c>
      <c r="AR4" s="475">
        <f t="shared" si="0"/>
        <v>44256</v>
      </c>
      <c r="AS4" s="475">
        <f t="shared" si="0"/>
        <v>44287</v>
      </c>
      <c r="AT4" s="475">
        <f t="shared" si="0"/>
        <v>44317</v>
      </c>
      <c r="AU4" s="475">
        <f t="shared" si="0"/>
        <v>44348</v>
      </c>
      <c r="AV4" s="475">
        <f t="shared" si="0"/>
        <v>44378</v>
      </c>
      <c r="AW4" s="475">
        <f t="shared" si="0"/>
        <v>44409</v>
      </c>
      <c r="AX4" s="475">
        <f t="shared" si="0"/>
        <v>44440</v>
      </c>
      <c r="AY4" s="475">
        <f t="shared" si="0"/>
        <v>44470</v>
      </c>
      <c r="AZ4" s="475">
        <f t="shared" si="0"/>
        <v>44501</v>
      </c>
      <c r="BA4" s="475">
        <f t="shared" si="0"/>
        <v>44531</v>
      </c>
      <c r="BB4" s="475">
        <f t="shared" si="0"/>
        <v>44562</v>
      </c>
      <c r="BC4" s="475">
        <f t="shared" si="0"/>
        <v>44593</v>
      </c>
      <c r="BD4" s="475">
        <f t="shared" si="0"/>
        <v>44621</v>
      </c>
      <c r="BE4" s="475">
        <f t="shared" si="0"/>
        <v>44652</v>
      </c>
      <c r="BF4" s="475">
        <f t="shared" si="0"/>
        <v>44682</v>
      </c>
      <c r="BG4" s="475">
        <f t="shared" si="0"/>
        <v>44713</v>
      </c>
      <c r="BH4" s="475">
        <f t="shared" si="0"/>
        <v>44743</v>
      </c>
      <c r="BI4" s="475">
        <f t="shared" si="0"/>
        <v>44774</v>
      </c>
      <c r="BJ4" s="475">
        <f t="shared" si="0"/>
        <v>44805</v>
      </c>
      <c r="BK4" s="475">
        <f t="shared" si="0"/>
        <v>44835</v>
      </c>
      <c r="BL4" s="475">
        <f t="shared" si="0"/>
        <v>44866</v>
      </c>
      <c r="BM4" s="475">
        <f t="shared" si="0"/>
        <v>44896</v>
      </c>
      <c r="BN4" s="475">
        <f t="shared" si="0"/>
        <v>44927</v>
      </c>
      <c r="BO4" s="475">
        <f t="shared" si="0"/>
        <v>44958</v>
      </c>
      <c r="BP4" s="475">
        <f t="shared" si="0"/>
        <v>44986</v>
      </c>
      <c r="BQ4" s="475">
        <f t="shared" si="0"/>
        <v>45017</v>
      </c>
      <c r="BR4" s="475">
        <f t="shared" si="0"/>
        <v>45047</v>
      </c>
      <c r="BS4" s="475">
        <f t="shared" si="0"/>
        <v>45078</v>
      </c>
      <c r="BT4" s="475">
        <f t="shared" ref="BT4:BY4" si="1">EDATE(BS4,1)</f>
        <v>45108</v>
      </c>
      <c r="BU4" s="475">
        <f t="shared" si="1"/>
        <v>45139</v>
      </c>
      <c r="BV4" s="475">
        <f t="shared" si="1"/>
        <v>45170</v>
      </c>
      <c r="BW4" s="475">
        <f t="shared" si="1"/>
        <v>45200</v>
      </c>
      <c r="BX4" s="475">
        <f t="shared" si="1"/>
        <v>45231</v>
      </c>
      <c r="BY4" s="475">
        <f t="shared" si="1"/>
        <v>45261</v>
      </c>
      <c r="BZ4" s="476"/>
    </row>
    <row r="5" spans="2:78" s="514" customFormat="1" x14ac:dyDescent="0.3">
      <c r="F5" s="515"/>
      <c r="G5" s="515"/>
      <c r="H5" s="515"/>
      <c r="I5" s="515"/>
      <c r="J5" s="515"/>
      <c r="K5" s="515"/>
      <c r="L5" s="515"/>
      <c r="M5" s="515"/>
      <c r="N5" s="515"/>
      <c r="O5" s="515"/>
      <c r="P5" s="515"/>
      <c r="Q5" s="515"/>
      <c r="R5" s="515"/>
      <c r="S5" s="515"/>
      <c r="T5" s="515"/>
      <c r="U5" s="515"/>
      <c r="V5" s="515"/>
      <c r="W5" s="515"/>
      <c r="X5" s="515"/>
      <c r="Y5" s="515"/>
      <c r="Z5" s="515"/>
      <c r="AA5" s="515"/>
      <c r="AB5" s="515"/>
      <c r="AC5" s="515"/>
      <c r="AD5" s="515"/>
      <c r="AE5" s="515"/>
      <c r="AF5" s="515"/>
      <c r="AG5" s="515"/>
      <c r="AH5" s="515"/>
      <c r="AI5" s="515"/>
      <c r="AJ5" s="515"/>
      <c r="AK5" s="515"/>
      <c r="AL5" s="515"/>
      <c r="AM5" s="515"/>
      <c r="AN5" s="515"/>
      <c r="AO5" s="515"/>
      <c r="AP5" s="515"/>
      <c r="AQ5" s="515"/>
      <c r="AR5" s="515"/>
      <c r="AS5" s="515"/>
      <c r="AT5" s="515"/>
      <c r="AU5" s="515"/>
      <c r="AV5" s="515"/>
      <c r="AW5" s="515"/>
      <c r="AX5" s="515"/>
      <c r="AY5" s="515"/>
      <c r="AZ5" s="515"/>
      <c r="BA5" s="515"/>
      <c r="BB5" s="515"/>
      <c r="BC5" s="515"/>
      <c r="BD5" s="515"/>
      <c r="BE5" s="515"/>
      <c r="BF5" s="515"/>
      <c r="BG5" s="515"/>
      <c r="BH5" s="515"/>
      <c r="BI5" s="515"/>
      <c r="BJ5" s="515"/>
      <c r="BK5" s="515"/>
      <c r="BL5" s="515"/>
      <c r="BM5" s="515"/>
      <c r="BN5" s="515"/>
      <c r="BO5" s="515"/>
      <c r="BP5" s="515"/>
      <c r="BQ5" s="515"/>
      <c r="BR5" s="515"/>
      <c r="BS5" s="515"/>
      <c r="BT5" s="515"/>
      <c r="BU5" s="515"/>
      <c r="BV5" s="515"/>
      <c r="BW5" s="515"/>
      <c r="BX5" s="515"/>
      <c r="BY5" s="515"/>
      <c r="BZ5" s="515"/>
    </row>
    <row r="6" spans="2:78" s="514" customFormat="1" ht="13.5" thickBot="1" x14ac:dyDescent="0.35">
      <c r="B6" s="458" t="s">
        <v>295</v>
      </c>
      <c r="C6" s="458"/>
      <c r="D6" s="458"/>
      <c r="E6" s="458"/>
      <c r="F6" s="458"/>
      <c r="G6" s="458"/>
      <c r="H6" s="458"/>
      <c r="I6" s="458"/>
      <c r="J6" s="458"/>
      <c r="K6" s="458"/>
      <c r="L6" s="458"/>
      <c r="M6" s="458"/>
      <c r="N6" s="458"/>
      <c r="O6" s="458"/>
      <c r="P6" s="458"/>
      <c r="Q6" s="458"/>
      <c r="R6" s="458"/>
      <c r="S6" s="458"/>
      <c r="T6" s="458"/>
      <c r="U6" s="458"/>
      <c r="V6" s="458"/>
      <c r="W6" s="458"/>
      <c r="X6" s="458"/>
      <c r="Y6" s="458"/>
      <c r="Z6" s="458"/>
      <c r="AA6" s="458"/>
      <c r="AB6" s="458"/>
      <c r="AC6" s="458"/>
      <c r="AD6" s="458"/>
      <c r="AE6" s="458"/>
      <c r="AF6" s="458"/>
      <c r="AG6" s="458"/>
      <c r="AH6" s="458"/>
      <c r="AI6" s="458"/>
      <c r="AJ6" s="458"/>
      <c r="AK6" s="458"/>
      <c r="AL6" s="458"/>
      <c r="AM6" s="458"/>
      <c r="AN6" s="458"/>
      <c r="AO6" s="458"/>
      <c r="AP6" s="458"/>
      <c r="AQ6" s="458"/>
      <c r="AR6" s="458"/>
      <c r="AS6" s="458"/>
      <c r="AT6" s="458"/>
      <c r="AU6" s="458"/>
      <c r="AV6" s="458"/>
      <c r="AW6" s="458"/>
      <c r="AX6" s="458"/>
      <c r="AY6" s="458"/>
      <c r="AZ6" s="458"/>
      <c r="BA6" s="458"/>
      <c r="BB6" s="458"/>
      <c r="BC6" s="458"/>
      <c r="BD6" s="458"/>
      <c r="BE6" s="458"/>
      <c r="BF6" s="458"/>
      <c r="BG6" s="458"/>
      <c r="BH6" s="458"/>
      <c r="BI6" s="458"/>
      <c r="BJ6" s="458"/>
      <c r="BK6" s="458"/>
      <c r="BL6" s="458"/>
      <c r="BM6" s="458"/>
      <c r="BN6" s="458"/>
      <c r="BO6" s="458"/>
      <c r="BP6" s="458"/>
      <c r="BQ6" s="458"/>
      <c r="BR6" s="458"/>
      <c r="BS6" s="458"/>
      <c r="BT6" s="458"/>
      <c r="BU6" s="458"/>
      <c r="BV6" s="458"/>
      <c r="BW6" s="458"/>
      <c r="BX6" s="458"/>
      <c r="BY6" s="458"/>
      <c r="BZ6" s="515"/>
    </row>
    <row r="7" spans="2:78" s="514" customFormat="1" x14ac:dyDescent="0.3">
      <c r="F7" s="515"/>
      <c r="G7" s="515"/>
      <c r="H7" s="515"/>
      <c r="I7" s="515"/>
      <c r="J7" s="515"/>
      <c r="K7" s="515"/>
      <c r="L7" s="515"/>
      <c r="M7" s="515"/>
      <c r="N7" s="515"/>
      <c r="O7" s="515"/>
      <c r="P7" s="515"/>
      <c r="Q7" s="515"/>
      <c r="R7" s="515"/>
      <c r="S7" s="515"/>
      <c r="T7" s="515"/>
      <c r="U7" s="515"/>
      <c r="V7" s="515"/>
      <c r="W7" s="515"/>
      <c r="X7" s="515"/>
      <c r="Y7" s="515"/>
      <c r="Z7" s="515"/>
      <c r="AA7" s="515"/>
      <c r="AB7" s="515"/>
      <c r="AC7" s="515"/>
      <c r="AD7" s="515"/>
      <c r="AE7" s="515"/>
      <c r="AF7" s="515"/>
      <c r="AG7" s="515"/>
      <c r="AH7" s="515"/>
      <c r="AI7" s="515"/>
      <c r="AJ7" s="515"/>
      <c r="AK7" s="515"/>
      <c r="AL7" s="515"/>
      <c r="AM7" s="515"/>
      <c r="AN7" s="515"/>
      <c r="AO7" s="515"/>
      <c r="AP7" s="515"/>
      <c r="AQ7" s="515"/>
      <c r="AR7" s="515"/>
      <c r="AS7" s="515"/>
      <c r="AT7" s="515"/>
      <c r="AU7" s="515"/>
      <c r="AV7" s="515"/>
      <c r="AW7" s="515"/>
      <c r="AX7" s="515"/>
      <c r="AY7" s="515"/>
      <c r="AZ7" s="515"/>
      <c r="BA7" s="515"/>
      <c r="BB7" s="515"/>
      <c r="BC7" s="515"/>
      <c r="BD7" s="515"/>
      <c r="BE7" s="515"/>
      <c r="BF7" s="515"/>
      <c r="BG7" s="515"/>
      <c r="BH7" s="515"/>
      <c r="BI7" s="515"/>
      <c r="BJ7" s="515"/>
      <c r="BK7" s="515"/>
      <c r="BL7" s="515"/>
      <c r="BM7" s="515"/>
      <c r="BN7" s="515"/>
      <c r="BO7" s="515"/>
      <c r="BP7" s="515"/>
      <c r="BQ7" s="515"/>
      <c r="BR7" s="515"/>
      <c r="BS7" s="515"/>
      <c r="BT7" s="515"/>
      <c r="BU7" s="515"/>
      <c r="BV7" s="515"/>
      <c r="BW7" s="515"/>
      <c r="BX7" s="515"/>
      <c r="BY7" s="515"/>
      <c r="BZ7" s="515"/>
    </row>
    <row r="8" spans="2:78" x14ac:dyDescent="0.3">
      <c r="B8" s="101" t="s">
        <v>428</v>
      </c>
      <c r="F8" s="500">
        <f>'Revenue Build'!D21</f>
        <v>93073.200000000012</v>
      </c>
      <c r="G8" s="500">
        <f>'Revenue Build'!E21</f>
        <v>84627.98</v>
      </c>
      <c r="H8" s="500">
        <f>'Revenue Build'!F21</f>
        <v>112573.39</v>
      </c>
      <c r="I8" s="500">
        <f>'Revenue Build'!G21</f>
        <v>120693.93</v>
      </c>
      <c r="J8" s="500">
        <f>'Revenue Build'!H21</f>
        <v>118312.57</v>
      </c>
      <c r="K8" s="500">
        <f>'Revenue Build'!I21</f>
        <v>103374.86</v>
      </c>
      <c r="L8" s="500">
        <f>'Revenue Build'!J21</f>
        <v>127830.38</v>
      </c>
      <c r="M8" s="500">
        <f>'Revenue Build'!K21</f>
        <v>133648.25</v>
      </c>
      <c r="N8" s="500">
        <f>'Revenue Build'!L21</f>
        <v>130540.52000000002</v>
      </c>
      <c r="O8" s="500">
        <f>'Revenue Build'!M21</f>
        <v>169682.23</v>
      </c>
      <c r="P8" s="500">
        <f>'Revenue Build'!N21</f>
        <v>126412.68</v>
      </c>
      <c r="Q8" s="500">
        <f>'Revenue Build'!O21</f>
        <v>127934.14000000001</v>
      </c>
      <c r="R8" s="500">
        <f>'Revenue Build'!P21</f>
        <v>170501.81</v>
      </c>
      <c r="S8" s="500">
        <f>'Revenue Build'!Q21</f>
        <v>163345.76999999999</v>
      </c>
      <c r="T8" s="500">
        <f>'Revenue Build'!R21</f>
        <v>177252.04</v>
      </c>
      <c r="U8" s="500">
        <f>'Revenue Build'!S21</f>
        <v>156298.97</v>
      </c>
      <c r="V8" s="500">
        <f>'Revenue Build'!T21</f>
        <v>201712.97</v>
      </c>
      <c r="W8" s="500">
        <f>'Revenue Build'!U21</f>
        <v>168116.96000000002</v>
      </c>
      <c r="X8" s="500">
        <f>'Revenue Build'!V21</f>
        <v>210907.33</v>
      </c>
      <c r="Y8" s="500">
        <f>'Revenue Build'!W21</f>
        <v>190304.16</v>
      </c>
      <c r="Z8" s="500">
        <f>'Revenue Build'!X21</f>
        <v>204720.80000000002</v>
      </c>
      <c r="AA8" s="500">
        <f>'Revenue Build'!Y21</f>
        <v>276150.26999999996</v>
      </c>
      <c r="AB8" s="500">
        <f>'Revenue Build'!Z21</f>
        <v>215454.6</v>
      </c>
      <c r="AC8" s="500">
        <f>'Revenue Build'!AA21</f>
        <v>254520.78000000003</v>
      </c>
      <c r="AD8" s="500">
        <f>'Revenue Build'!AB21</f>
        <v>297714.78999999998</v>
      </c>
      <c r="AE8" s="500">
        <f>'Revenue Build'!AC21</f>
        <v>237500</v>
      </c>
      <c r="AF8" s="500">
        <f>'Revenue Build'!AD21</f>
        <v>237500</v>
      </c>
      <c r="AG8" s="500">
        <f>'Revenue Build'!AE21</f>
        <v>237500</v>
      </c>
      <c r="AH8" s="500">
        <f>'Revenue Build'!AF21</f>
        <v>118750</v>
      </c>
      <c r="AI8" s="500">
        <f>'Revenue Build'!AG21</f>
        <v>118750</v>
      </c>
      <c r="AJ8" s="500">
        <f>'Revenue Build'!AH21</f>
        <v>252343.75</v>
      </c>
      <c r="AK8" s="500">
        <f>'Revenue Build'!AI21</f>
        <v>267187.5</v>
      </c>
      <c r="AL8" s="500">
        <f>'Revenue Build'!AJ21</f>
        <v>276093.75</v>
      </c>
      <c r="AM8" s="500">
        <f>'Revenue Build'!AK21</f>
        <v>427500</v>
      </c>
      <c r="AN8" s="500">
        <f>'Revenue Build'!AL21</f>
        <v>445312.5</v>
      </c>
      <c r="AO8" s="500">
        <f>'Revenue Build'!AM21</f>
        <v>296875</v>
      </c>
      <c r="AP8" s="500">
        <f>'Revenue Build'!AN21</f>
        <v>296875</v>
      </c>
      <c r="AQ8" s="500">
        <f>'Revenue Build'!AO21</f>
        <v>296875</v>
      </c>
      <c r="AR8" s="500">
        <f>'Revenue Build'!AP21</f>
        <v>296875</v>
      </c>
      <c r="AS8" s="500">
        <f>'Revenue Build'!AQ21</f>
        <v>311718.75</v>
      </c>
      <c r="AT8" s="500">
        <f>'Revenue Build'!AR21</f>
        <v>163281.25</v>
      </c>
      <c r="AU8" s="500">
        <f>'Revenue Build'!AS21</f>
        <v>167734.375</v>
      </c>
      <c r="AV8" s="500">
        <f>'Revenue Build'!AT21</f>
        <v>344374.99999999994</v>
      </c>
      <c r="AW8" s="500">
        <f>'Revenue Build'!AU21</f>
        <v>356250</v>
      </c>
      <c r="AX8" s="500">
        <f>'Revenue Build'!AV21</f>
        <v>356250</v>
      </c>
      <c r="AY8" s="500">
        <f>'Revenue Build'!AW21</f>
        <v>534375</v>
      </c>
      <c r="AZ8" s="500">
        <f>'Revenue Build'!AX21</f>
        <v>534375</v>
      </c>
      <c r="BA8" s="500">
        <f>'Revenue Build'!AY21</f>
        <v>356250</v>
      </c>
      <c r="BB8" s="500">
        <f>'Revenue Build'!AZ21</f>
        <v>356250</v>
      </c>
      <c r="BC8" s="500">
        <f>'Revenue Build'!BA21</f>
        <v>356250</v>
      </c>
      <c r="BD8" s="500">
        <f>'Revenue Build'!BB21</f>
        <v>356250</v>
      </c>
      <c r="BE8" s="500">
        <f>'Revenue Build'!BC21</f>
        <v>371093.74999999994</v>
      </c>
      <c r="BF8" s="500">
        <f>'Revenue Build'!BD21</f>
        <v>192968.75</v>
      </c>
      <c r="BG8" s="500">
        <f>'Revenue Build'!BE21</f>
        <v>197421.875</v>
      </c>
      <c r="BH8" s="500">
        <f>'Revenue Build'!BF21</f>
        <v>403750</v>
      </c>
      <c r="BI8" s="500">
        <f>'Revenue Build'!BG21</f>
        <v>415624.99999999994</v>
      </c>
      <c r="BJ8" s="500">
        <f>'Revenue Build'!BH21</f>
        <v>415624.99999999994</v>
      </c>
      <c r="BK8" s="500">
        <f>'Revenue Build'!BI21</f>
        <v>623437.5</v>
      </c>
      <c r="BL8" s="500">
        <f>'Revenue Build'!BJ21</f>
        <v>623437.5</v>
      </c>
      <c r="BM8" s="500">
        <f>'Revenue Build'!BK21</f>
        <v>415624.99999999994</v>
      </c>
      <c r="BN8" s="500">
        <f>'Revenue Build'!BL21</f>
        <v>415624.99999999994</v>
      </c>
      <c r="BO8" s="500">
        <f>'Revenue Build'!BM21</f>
        <v>415624.99999999994</v>
      </c>
      <c r="BP8" s="500">
        <f>'Revenue Build'!BN21</f>
        <v>415624.99999999994</v>
      </c>
      <c r="BQ8" s="500">
        <f>'Revenue Build'!BO21</f>
        <v>415624.99999999994</v>
      </c>
      <c r="BR8" s="500">
        <f>'Revenue Build'!BP21</f>
        <v>207812.49999999997</v>
      </c>
      <c r="BS8" s="500">
        <f>'Revenue Build'!BQ21</f>
        <v>207812.49999999997</v>
      </c>
      <c r="BT8" s="500">
        <f>'Revenue Build'!BR21</f>
        <v>415624.99999999994</v>
      </c>
      <c r="BU8" s="500">
        <f>'Revenue Build'!BS21</f>
        <v>415624.99999999994</v>
      </c>
      <c r="BV8" s="500">
        <f>'Revenue Build'!BT21</f>
        <v>415624.99999999994</v>
      </c>
      <c r="BW8" s="500">
        <f>'Revenue Build'!BU21</f>
        <v>623437.5</v>
      </c>
      <c r="BX8" s="500">
        <f>'Revenue Build'!BV21</f>
        <v>623437.5</v>
      </c>
      <c r="BY8" s="500">
        <f>'Revenue Build'!BW21</f>
        <v>415624.99999999994</v>
      </c>
    </row>
    <row r="9" spans="2:78" x14ac:dyDescent="0.3">
      <c r="B9" s="100"/>
      <c r="D9" s="254" t="s">
        <v>429</v>
      </c>
      <c r="E9" s="254" t="s">
        <v>430</v>
      </c>
      <c r="F9" s="101"/>
    </row>
    <row r="10" spans="2:78" x14ac:dyDescent="0.3">
      <c r="B10" s="101" t="s">
        <v>295</v>
      </c>
      <c r="C10" s="101" t="s">
        <v>431</v>
      </c>
      <c r="D10" s="107">
        <v>0.04</v>
      </c>
      <c r="E10" s="107">
        <v>0.05</v>
      </c>
      <c r="F10" s="102">
        <f t="shared" ref="F10:G12" si="2">$D10*F$8</f>
        <v>3722.9280000000003</v>
      </c>
      <c r="G10" s="102">
        <f t="shared" si="2"/>
        <v>3385.1192000000001</v>
      </c>
      <c r="H10" s="102">
        <f>$D10*H$8+$E10*SUM(F$8:H$8)</f>
        <v>19016.664100000002</v>
      </c>
      <c r="I10" s="102">
        <f t="shared" ref="I10:J12" si="3">$D10*I$8</f>
        <v>4827.7572</v>
      </c>
      <c r="J10" s="102">
        <f t="shared" si="3"/>
        <v>4732.5028000000002</v>
      </c>
      <c r="K10" s="102">
        <f>$D10*K$8+$E10*SUM(I$8:K$8)</f>
        <v>21254.062399999999</v>
      </c>
      <c r="L10" s="102">
        <f t="shared" ref="L10:M12" si="4">$D10*L$8</f>
        <v>5113.2152000000006</v>
      </c>
      <c r="M10" s="102">
        <f t="shared" si="4"/>
        <v>5345.93</v>
      </c>
      <c r="N10" s="102">
        <f>$D10*N$8+$E10*SUM(L$8:N$8)</f>
        <v>24822.578300000001</v>
      </c>
      <c r="O10" s="102">
        <f t="shared" ref="O10:P12" si="5">$D10*O$8</f>
        <v>6787.2892000000002</v>
      </c>
      <c r="P10" s="102">
        <f t="shared" si="5"/>
        <v>5056.5072</v>
      </c>
      <c r="Q10" s="102">
        <f>$D10*Q$8+$E10*SUM(O$8:Q$8)</f>
        <v>26318.818100000004</v>
      </c>
      <c r="R10" s="102">
        <f t="shared" ref="R10:S12" si="6">$D10*R$8</f>
        <v>6820.0724</v>
      </c>
      <c r="S10" s="102">
        <f t="shared" si="6"/>
        <v>6533.8307999999997</v>
      </c>
      <c r="T10" s="102">
        <f>$D10*T$8+$E10*SUM(R$8:T$8)</f>
        <v>32645.062600000001</v>
      </c>
      <c r="U10" s="102">
        <f t="shared" ref="U10:V12" si="7">$D10*U$8</f>
        <v>6251.9588000000003</v>
      </c>
      <c r="V10" s="102">
        <f t="shared" si="7"/>
        <v>8068.5187999999998</v>
      </c>
      <c r="W10" s="102">
        <f>$D10*W$8+$E10*SUM(U$8:W$8)</f>
        <v>33031.123400000004</v>
      </c>
      <c r="X10" s="102">
        <f t="shared" ref="X10:Y12" si="8">$D10*X$8</f>
        <v>8436.2932000000001</v>
      </c>
      <c r="Y10" s="102">
        <f t="shared" si="8"/>
        <v>7612.1664000000001</v>
      </c>
      <c r="Z10" s="102">
        <f>$D10*Z$8+$E10*SUM(X$8:Z$8)</f>
        <v>38485.446500000005</v>
      </c>
      <c r="AA10" s="102">
        <f t="shared" ref="AA10:AB12" si="9">$D10*AA$8</f>
        <v>11046.010799999998</v>
      </c>
      <c r="AB10" s="102">
        <f t="shared" si="9"/>
        <v>8618.1840000000011</v>
      </c>
      <c r="AC10" s="102">
        <f>$D10*AC$8+$E10*SUM(AA$8:AC$8)</f>
        <v>47487.113700000002</v>
      </c>
      <c r="AD10" s="102">
        <f t="shared" ref="AD10:AE12" si="10">$D10*AD$8</f>
        <v>11908.5916</v>
      </c>
      <c r="AE10" s="102">
        <f t="shared" si="10"/>
        <v>9500</v>
      </c>
      <c r="AF10" s="102">
        <f>$D10*AF$8+$E10*SUM(AD$8:AF$8)</f>
        <v>48135.739500000003</v>
      </c>
      <c r="AG10" s="102">
        <f t="shared" ref="AG10:AH12" si="11">$D10*AG$8</f>
        <v>9500</v>
      </c>
      <c r="AH10" s="102">
        <f t="shared" si="11"/>
        <v>4750</v>
      </c>
      <c r="AI10" s="102">
        <f>$D10*AI$8+$E10*SUM(AG$8:AI$8)</f>
        <v>28500</v>
      </c>
      <c r="AJ10" s="102">
        <f t="shared" ref="AJ10:AK12" si="12">$D10*AJ$8</f>
        <v>10093.75</v>
      </c>
      <c r="AK10" s="102">
        <f t="shared" si="12"/>
        <v>10687.5</v>
      </c>
      <c r="AL10" s="102">
        <f>$D10*AL$8+$E10*SUM(AJ$8:AL$8)</f>
        <v>50825</v>
      </c>
      <c r="AM10" s="102">
        <f t="shared" ref="AM10:AN12" si="13">$D10*AM$8</f>
        <v>17100</v>
      </c>
      <c r="AN10" s="102">
        <f t="shared" si="13"/>
        <v>17812.5</v>
      </c>
      <c r="AO10" s="102">
        <f>$D10*AO$8+$E10*SUM(AM$8:AO$8)</f>
        <v>70359.375</v>
      </c>
      <c r="AP10" s="102">
        <f t="shared" ref="AP10:AQ12" si="14">$D10*AP$8</f>
        <v>11875</v>
      </c>
      <c r="AQ10" s="102">
        <f t="shared" si="14"/>
        <v>11875</v>
      </c>
      <c r="AR10" s="102">
        <f>$D10*AR$8+$E10*SUM(AP$8:AR$8)</f>
        <v>56406.25</v>
      </c>
      <c r="AS10" s="102">
        <f t="shared" ref="AS10:AT12" si="15">$D10*AS$8</f>
        <v>12468.75</v>
      </c>
      <c r="AT10" s="102">
        <f t="shared" si="15"/>
        <v>6531.25</v>
      </c>
      <c r="AU10" s="102">
        <f>$D10*AU$8+$E10*SUM(AS$8:AU$8)</f>
        <v>38846.09375</v>
      </c>
      <c r="AV10" s="102">
        <f t="shared" ref="AV10:AW12" si="16">$D10*AV$8</f>
        <v>13774.999999999998</v>
      </c>
      <c r="AW10" s="102">
        <f t="shared" si="16"/>
        <v>14250</v>
      </c>
      <c r="AX10" s="102">
        <f>$D10*AX$8+$E10*SUM(AV$8:AX$8)</f>
        <v>67093.75</v>
      </c>
      <c r="AY10" s="102">
        <f t="shared" ref="AY10:AZ12" si="17">$D10*AY$8</f>
        <v>21375</v>
      </c>
      <c r="AZ10" s="102">
        <f t="shared" si="17"/>
        <v>21375</v>
      </c>
      <c r="BA10" s="102">
        <f>$D10*BA$8+$E10*SUM(AY$8:BA$8)</f>
        <v>85500</v>
      </c>
      <c r="BB10" s="102">
        <f t="shared" ref="BB10:BC12" si="18">$D10*BB$8</f>
        <v>14250</v>
      </c>
      <c r="BC10" s="102">
        <f t="shared" si="18"/>
        <v>14250</v>
      </c>
      <c r="BD10" s="102">
        <f>$D10*BD$8+$E10*SUM(BB$8:BD$8)</f>
        <v>67687.5</v>
      </c>
      <c r="BE10" s="102">
        <f t="shared" ref="BE10:BF12" si="19">$D10*BE$8</f>
        <v>14843.749999999998</v>
      </c>
      <c r="BF10" s="102">
        <f t="shared" si="19"/>
        <v>7718.75</v>
      </c>
      <c r="BG10" s="102">
        <f>$D10*BG$8+$E10*SUM(BE$8:BG$8)</f>
        <v>45971.09375</v>
      </c>
      <c r="BH10" s="102">
        <f t="shared" ref="BH10:BI12" si="20">$D10*BH$8</f>
        <v>16150</v>
      </c>
      <c r="BI10" s="102">
        <f t="shared" si="20"/>
        <v>16624.999999999996</v>
      </c>
      <c r="BJ10" s="102">
        <f>$D10*BJ$8+$E10*SUM(BH$8:BJ$8)</f>
        <v>78375</v>
      </c>
      <c r="BK10" s="102">
        <f t="shared" ref="BK10:BL12" si="21">$D10*BK$8</f>
        <v>24937.5</v>
      </c>
      <c r="BL10" s="102">
        <f t="shared" si="21"/>
        <v>24937.5</v>
      </c>
      <c r="BM10" s="102">
        <f>$D10*BM$8+$E10*SUM(BK$8:BM$8)</f>
        <v>99750</v>
      </c>
      <c r="BN10" s="102">
        <f t="shared" ref="BN10:BO12" si="22">$D10*BN$8</f>
        <v>16624.999999999996</v>
      </c>
      <c r="BO10" s="102">
        <f t="shared" si="22"/>
        <v>16624.999999999996</v>
      </c>
      <c r="BP10" s="102">
        <f>$D10*BP$8+$E10*SUM(BN$8:BP$8)</f>
        <v>78968.749999999985</v>
      </c>
      <c r="BQ10" s="102">
        <f t="shared" ref="BQ10:BR12" si="23">$D10*BQ$8</f>
        <v>16624.999999999996</v>
      </c>
      <c r="BR10" s="102">
        <f t="shared" si="23"/>
        <v>8312.4999999999982</v>
      </c>
      <c r="BS10" s="102">
        <f>$D10*BS$8+$E10*SUM(BQ$8:BS$8)</f>
        <v>49875</v>
      </c>
      <c r="BT10" s="102">
        <f t="shared" ref="BT10:BU12" si="24">$D10*BT$8</f>
        <v>16624.999999999996</v>
      </c>
      <c r="BU10" s="102">
        <f t="shared" si="24"/>
        <v>16624.999999999996</v>
      </c>
      <c r="BV10" s="102">
        <f>$D10*BV$8+$E10*SUM(BT$8:BV$8)</f>
        <v>78968.749999999985</v>
      </c>
      <c r="BW10" s="102">
        <f t="shared" ref="BW10:BX12" si="25">$D10*BW$8</f>
        <v>24937.5</v>
      </c>
      <c r="BX10" s="102">
        <f t="shared" si="25"/>
        <v>24937.5</v>
      </c>
      <c r="BY10" s="102">
        <f>$D10*BY$8+$E10*SUM(BW$8:BY$8)</f>
        <v>99750</v>
      </c>
    </row>
    <row r="11" spans="2:78" x14ac:dyDescent="0.3">
      <c r="B11" s="101" t="s">
        <v>432</v>
      </c>
      <c r="C11" s="101" t="s">
        <v>431</v>
      </c>
      <c r="D11" s="107">
        <v>0</v>
      </c>
      <c r="E11" s="107"/>
      <c r="F11" s="102">
        <f t="shared" si="2"/>
        <v>0</v>
      </c>
      <c r="G11" s="102">
        <f t="shared" si="2"/>
        <v>0</v>
      </c>
      <c r="H11" s="102">
        <f>$D11*H$8+$E11*SUM(F$8:H$8)</f>
        <v>0</v>
      </c>
      <c r="I11" s="102">
        <f t="shared" si="3"/>
        <v>0</v>
      </c>
      <c r="J11" s="102">
        <f t="shared" si="3"/>
        <v>0</v>
      </c>
      <c r="K11" s="102">
        <f>$D11*K$8+$E11*SUM(I$8:K$8)</f>
        <v>0</v>
      </c>
      <c r="L11" s="102">
        <f t="shared" si="4"/>
        <v>0</v>
      </c>
      <c r="M11" s="102">
        <f t="shared" si="4"/>
        <v>0</v>
      </c>
      <c r="N11" s="102">
        <f>$D11*N$8+$E11*SUM(L$8:N$8)</f>
        <v>0</v>
      </c>
      <c r="O11" s="102">
        <f t="shared" si="5"/>
        <v>0</v>
      </c>
      <c r="P11" s="102">
        <f t="shared" si="5"/>
        <v>0</v>
      </c>
      <c r="Q11" s="102">
        <f>$D11*Q$8+$E11*SUM(O$8:Q$8)</f>
        <v>0</v>
      </c>
      <c r="R11" s="102">
        <f t="shared" si="6"/>
        <v>0</v>
      </c>
      <c r="S11" s="102">
        <f t="shared" si="6"/>
        <v>0</v>
      </c>
      <c r="T11" s="102">
        <f>$D11*T$8+$E11*SUM(R$8:T$8)</f>
        <v>0</v>
      </c>
      <c r="U11" s="102">
        <f t="shared" si="7"/>
        <v>0</v>
      </c>
      <c r="V11" s="102">
        <f t="shared" si="7"/>
        <v>0</v>
      </c>
      <c r="W11" s="102">
        <f>$D11*W$8+$E11*SUM(U$8:W$8)</f>
        <v>0</v>
      </c>
      <c r="X11" s="102">
        <f t="shared" si="8"/>
        <v>0</v>
      </c>
      <c r="Y11" s="102">
        <f t="shared" si="8"/>
        <v>0</v>
      </c>
      <c r="Z11" s="102">
        <f>$D11*Z$8+$E11*SUM(X$8:Z$8)</f>
        <v>0</v>
      </c>
      <c r="AA11" s="102">
        <f t="shared" si="9"/>
        <v>0</v>
      </c>
      <c r="AB11" s="102">
        <f t="shared" si="9"/>
        <v>0</v>
      </c>
      <c r="AC11" s="102">
        <f>$D11*AC$8+$E11*SUM(AA$8:AC$8)</f>
        <v>0</v>
      </c>
      <c r="AD11" s="102">
        <f t="shared" si="10"/>
        <v>0</v>
      </c>
      <c r="AE11" s="102">
        <f t="shared" si="10"/>
        <v>0</v>
      </c>
      <c r="AF11" s="102">
        <f>$D11*AF$8+$E11*SUM(AD$8:AF$8)</f>
        <v>0</v>
      </c>
      <c r="AG11" s="102">
        <f t="shared" si="11"/>
        <v>0</v>
      </c>
      <c r="AH11" s="102">
        <f t="shared" si="11"/>
        <v>0</v>
      </c>
      <c r="AI11" s="102">
        <f>$D11*AI$8+$E11*SUM(AG$8:AI$8)</f>
        <v>0</v>
      </c>
      <c r="AJ11" s="102">
        <f t="shared" si="12"/>
        <v>0</v>
      </c>
      <c r="AK11" s="102">
        <f t="shared" si="12"/>
        <v>0</v>
      </c>
      <c r="AL11" s="102">
        <f>$D11*AL$8+$E11*SUM(AJ$8:AL$8)</f>
        <v>0</v>
      </c>
      <c r="AM11" s="102">
        <f t="shared" si="13"/>
        <v>0</v>
      </c>
      <c r="AN11" s="102">
        <f t="shared" si="13"/>
        <v>0</v>
      </c>
      <c r="AO11" s="102">
        <f>$D11*AO$8+$E11*SUM(AM$8:AO$8)</f>
        <v>0</v>
      </c>
      <c r="AP11" s="102">
        <f t="shared" si="14"/>
        <v>0</v>
      </c>
      <c r="AQ11" s="102">
        <f t="shared" si="14"/>
        <v>0</v>
      </c>
      <c r="AR11" s="102">
        <f>$D11*AR$8+$E11*SUM(AP$8:AR$8)</f>
        <v>0</v>
      </c>
      <c r="AS11" s="102">
        <f t="shared" si="15"/>
        <v>0</v>
      </c>
      <c r="AT11" s="102">
        <f t="shared" si="15"/>
        <v>0</v>
      </c>
      <c r="AU11" s="102">
        <f>$D11*AU$8+$E11*SUM(AS$8:AU$8)</f>
        <v>0</v>
      </c>
      <c r="AV11" s="102">
        <f t="shared" si="16"/>
        <v>0</v>
      </c>
      <c r="AW11" s="102">
        <f t="shared" si="16"/>
        <v>0</v>
      </c>
      <c r="AX11" s="102">
        <f>$D11*AX$8+$E11*SUM(AV$8:AX$8)</f>
        <v>0</v>
      </c>
      <c r="AY11" s="102">
        <f t="shared" si="17"/>
        <v>0</v>
      </c>
      <c r="AZ11" s="102">
        <f t="shared" si="17"/>
        <v>0</v>
      </c>
      <c r="BA11" s="102">
        <f>$D11*BA$8+$E11*SUM(AY$8:BA$8)</f>
        <v>0</v>
      </c>
      <c r="BB11" s="102">
        <f t="shared" si="18"/>
        <v>0</v>
      </c>
      <c r="BC11" s="102">
        <f t="shared" si="18"/>
        <v>0</v>
      </c>
      <c r="BD11" s="102">
        <f>$D11*BD$8+$E11*SUM(BB$8:BD$8)</f>
        <v>0</v>
      </c>
      <c r="BE11" s="102">
        <f t="shared" si="19"/>
        <v>0</v>
      </c>
      <c r="BF11" s="102">
        <f t="shared" si="19"/>
        <v>0</v>
      </c>
      <c r="BG11" s="102">
        <f>$D11*BG$8+$E11*SUM(BE$8:BG$8)</f>
        <v>0</v>
      </c>
      <c r="BH11" s="102">
        <f t="shared" si="20"/>
        <v>0</v>
      </c>
      <c r="BI11" s="102">
        <f t="shared" si="20"/>
        <v>0</v>
      </c>
      <c r="BJ11" s="102">
        <f>$D11*BJ$8+$E11*SUM(BH$8:BJ$8)</f>
        <v>0</v>
      </c>
      <c r="BK11" s="102">
        <f t="shared" si="21"/>
        <v>0</v>
      </c>
      <c r="BL11" s="102">
        <f t="shared" si="21"/>
        <v>0</v>
      </c>
      <c r="BM11" s="102">
        <f>$D11*BM$8+$E11*SUM(BK$8:BM$8)</f>
        <v>0</v>
      </c>
      <c r="BN11" s="102">
        <f t="shared" si="22"/>
        <v>0</v>
      </c>
      <c r="BO11" s="102">
        <f t="shared" si="22"/>
        <v>0</v>
      </c>
      <c r="BP11" s="102">
        <f>$D11*BP$8+$E11*SUM(BN$8:BP$8)</f>
        <v>0</v>
      </c>
      <c r="BQ11" s="102">
        <f t="shared" si="23"/>
        <v>0</v>
      </c>
      <c r="BR11" s="102">
        <f t="shared" si="23"/>
        <v>0</v>
      </c>
      <c r="BS11" s="102">
        <f>$D11*BS$8+$E11*SUM(BQ$8:BS$8)</f>
        <v>0</v>
      </c>
      <c r="BT11" s="102">
        <f t="shared" si="24"/>
        <v>0</v>
      </c>
      <c r="BU11" s="102">
        <f t="shared" si="24"/>
        <v>0</v>
      </c>
      <c r="BV11" s="102">
        <f>$D11*BV$8+$E11*SUM(BT$8:BV$8)</f>
        <v>0</v>
      </c>
      <c r="BW11" s="102">
        <f t="shared" si="25"/>
        <v>0</v>
      </c>
      <c r="BX11" s="102">
        <f t="shared" si="25"/>
        <v>0</v>
      </c>
      <c r="BY11" s="102">
        <f>$D11*BY$8+$E11*SUM(BW$8:BY$8)</f>
        <v>0</v>
      </c>
    </row>
    <row r="12" spans="2:78" x14ac:dyDescent="0.3">
      <c r="B12" s="101" t="s">
        <v>433</v>
      </c>
      <c r="C12" s="101" t="s">
        <v>431</v>
      </c>
      <c r="D12" s="112"/>
      <c r="E12" s="112">
        <v>0</v>
      </c>
      <c r="F12" s="102">
        <f t="shared" si="2"/>
        <v>0</v>
      </c>
      <c r="G12" s="102">
        <f t="shared" si="2"/>
        <v>0</v>
      </c>
      <c r="H12" s="102">
        <f>$D12*H$8+$E12*SUM(F$8:H$8)</f>
        <v>0</v>
      </c>
      <c r="I12" s="102">
        <f t="shared" si="3"/>
        <v>0</v>
      </c>
      <c r="J12" s="102">
        <f t="shared" si="3"/>
        <v>0</v>
      </c>
      <c r="K12" s="102">
        <f>$D12*K$8+$E12*SUM(I$8:K$8)</f>
        <v>0</v>
      </c>
      <c r="L12" s="102">
        <f t="shared" si="4"/>
        <v>0</v>
      </c>
      <c r="M12" s="102">
        <f t="shared" si="4"/>
        <v>0</v>
      </c>
      <c r="N12" s="102">
        <f>$D12*N$8+$E12*SUM(L$8:N$8)</f>
        <v>0</v>
      </c>
      <c r="O12" s="102">
        <f t="shared" si="5"/>
        <v>0</v>
      </c>
      <c r="P12" s="102">
        <f t="shared" si="5"/>
        <v>0</v>
      </c>
      <c r="Q12" s="102">
        <f>$D12*Q$8+$E12*SUM(O$8:Q$8)</f>
        <v>0</v>
      </c>
      <c r="R12" s="102">
        <f t="shared" si="6"/>
        <v>0</v>
      </c>
      <c r="S12" s="102">
        <f t="shared" si="6"/>
        <v>0</v>
      </c>
      <c r="T12" s="102">
        <f>$D12*T$8+$E12*SUM(R$8:T$8)</f>
        <v>0</v>
      </c>
      <c r="U12" s="102">
        <f t="shared" si="7"/>
        <v>0</v>
      </c>
      <c r="V12" s="102">
        <f t="shared" si="7"/>
        <v>0</v>
      </c>
      <c r="W12" s="102">
        <f>$D12*W$8+$E12*SUM(U$8:W$8)</f>
        <v>0</v>
      </c>
      <c r="X12" s="102">
        <f t="shared" si="8"/>
        <v>0</v>
      </c>
      <c r="Y12" s="102">
        <f t="shared" si="8"/>
        <v>0</v>
      </c>
      <c r="Z12" s="102">
        <f>$D12*Z$8+$E12*SUM(X$8:Z$8)</f>
        <v>0</v>
      </c>
      <c r="AA12" s="102">
        <f t="shared" si="9"/>
        <v>0</v>
      </c>
      <c r="AB12" s="102">
        <f t="shared" si="9"/>
        <v>0</v>
      </c>
      <c r="AC12" s="102">
        <f>$D12*AC$8+$E12*SUM(AA$8:AC$8)</f>
        <v>0</v>
      </c>
      <c r="AD12" s="102">
        <f t="shared" si="10"/>
        <v>0</v>
      </c>
      <c r="AE12" s="102">
        <f t="shared" si="10"/>
        <v>0</v>
      </c>
      <c r="AF12" s="102">
        <f>$D12*AF$8+$E12*SUM(AD$8:AF$8)</f>
        <v>0</v>
      </c>
      <c r="AG12" s="102">
        <f t="shared" si="11"/>
        <v>0</v>
      </c>
      <c r="AH12" s="102">
        <f t="shared" si="11"/>
        <v>0</v>
      </c>
      <c r="AI12" s="102">
        <f>$D12*AI$8+$E12*SUM(AG$8:AI$8)</f>
        <v>0</v>
      </c>
      <c r="AJ12" s="102">
        <f t="shared" si="12"/>
        <v>0</v>
      </c>
      <c r="AK12" s="102">
        <f t="shared" si="12"/>
        <v>0</v>
      </c>
      <c r="AL12" s="102">
        <f>$D12*AL$8+$E12*SUM(AJ$8:AL$8)</f>
        <v>0</v>
      </c>
      <c r="AM12" s="102">
        <f t="shared" si="13"/>
        <v>0</v>
      </c>
      <c r="AN12" s="102">
        <f t="shared" si="13"/>
        <v>0</v>
      </c>
      <c r="AO12" s="102">
        <f>$D12*AO$8+$E12*SUM(AM$8:AO$8)</f>
        <v>0</v>
      </c>
      <c r="AP12" s="102">
        <f t="shared" si="14"/>
        <v>0</v>
      </c>
      <c r="AQ12" s="102">
        <f t="shared" si="14"/>
        <v>0</v>
      </c>
      <c r="AR12" s="102">
        <f>$D12*AR$8+$E12*SUM(AP$8:AR$8)</f>
        <v>0</v>
      </c>
      <c r="AS12" s="102">
        <f t="shared" si="15"/>
        <v>0</v>
      </c>
      <c r="AT12" s="102">
        <f t="shared" si="15"/>
        <v>0</v>
      </c>
      <c r="AU12" s="102">
        <f>$D12*AU$8+$E12*SUM(AS$8:AU$8)</f>
        <v>0</v>
      </c>
      <c r="AV12" s="102">
        <f t="shared" si="16"/>
        <v>0</v>
      </c>
      <c r="AW12" s="102">
        <f t="shared" si="16"/>
        <v>0</v>
      </c>
      <c r="AX12" s="102">
        <f>$D12*AX$8+$E12*SUM(AV$8:AX$8)</f>
        <v>0</v>
      </c>
      <c r="AY12" s="102">
        <f t="shared" si="17"/>
        <v>0</v>
      </c>
      <c r="AZ12" s="102">
        <f t="shared" si="17"/>
        <v>0</v>
      </c>
      <c r="BA12" s="102">
        <f>$D12*BA$8+$E12*SUM(AY$8:BA$8)</f>
        <v>0</v>
      </c>
      <c r="BB12" s="102">
        <f t="shared" si="18"/>
        <v>0</v>
      </c>
      <c r="BC12" s="102">
        <f t="shared" si="18"/>
        <v>0</v>
      </c>
      <c r="BD12" s="102">
        <f>$D12*BD$8+$E12*SUM(BB$8:BD$8)</f>
        <v>0</v>
      </c>
      <c r="BE12" s="102">
        <f t="shared" si="19"/>
        <v>0</v>
      </c>
      <c r="BF12" s="102">
        <f t="shared" si="19"/>
        <v>0</v>
      </c>
      <c r="BG12" s="102">
        <f>$D12*BG$8+$E12*SUM(BE$8:BG$8)</f>
        <v>0</v>
      </c>
      <c r="BH12" s="102">
        <f t="shared" si="20"/>
        <v>0</v>
      </c>
      <c r="BI12" s="102">
        <f t="shared" si="20"/>
        <v>0</v>
      </c>
      <c r="BJ12" s="102">
        <f>$D12*BJ$8+$E12*SUM(BH$8:BJ$8)</f>
        <v>0</v>
      </c>
      <c r="BK12" s="102">
        <f t="shared" si="21"/>
        <v>0</v>
      </c>
      <c r="BL12" s="102">
        <f t="shared" si="21"/>
        <v>0</v>
      </c>
      <c r="BM12" s="102">
        <f>$D12*BM$8+$E12*SUM(BK$8:BM$8)</f>
        <v>0</v>
      </c>
      <c r="BN12" s="102">
        <f t="shared" si="22"/>
        <v>0</v>
      </c>
      <c r="BO12" s="102">
        <f t="shared" si="22"/>
        <v>0</v>
      </c>
      <c r="BP12" s="102">
        <f>$D12*BP$8+$E12*SUM(BN$8:BP$8)</f>
        <v>0</v>
      </c>
      <c r="BQ12" s="102">
        <f t="shared" si="23"/>
        <v>0</v>
      </c>
      <c r="BR12" s="102">
        <f t="shared" si="23"/>
        <v>0</v>
      </c>
      <c r="BS12" s="102">
        <f>$D12*BS$8+$E12*SUM(BQ$8:BS$8)</f>
        <v>0</v>
      </c>
      <c r="BT12" s="102">
        <f t="shared" si="24"/>
        <v>0</v>
      </c>
      <c r="BU12" s="102">
        <f t="shared" si="24"/>
        <v>0</v>
      </c>
      <c r="BV12" s="102">
        <f>$D12*BV$8+$E12*SUM(BT$8:BV$8)</f>
        <v>0</v>
      </c>
      <c r="BW12" s="102">
        <f t="shared" si="25"/>
        <v>0</v>
      </c>
      <c r="BX12" s="102">
        <f t="shared" si="25"/>
        <v>0</v>
      </c>
      <c r="BY12" s="102">
        <f>$D12*BY$8+$E12*SUM(BW$8:BY$8)</f>
        <v>0</v>
      </c>
    </row>
    <row r="13" spans="2:78" x14ac:dyDescent="0.3">
      <c r="B13" s="103" t="s">
        <v>434</v>
      </c>
      <c r="C13" s="104"/>
      <c r="D13" s="104"/>
      <c r="E13" s="104"/>
      <c r="F13" s="105">
        <f>SUM(F10:F12)</f>
        <v>3722.9280000000003</v>
      </c>
      <c r="G13" s="105">
        <f t="shared" ref="G13:BR13" si="26">SUM(G10:G12)</f>
        <v>3385.1192000000001</v>
      </c>
      <c r="H13" s="105">
        <f t="shared" si="26"/>
        <v>19016.664100000002</v>
      </c>
      <c r="I13" s="105">
        <f t="shared" si="26"/>
        <v>4827.7572</v>
      </c>
      <c r="J13" s="105">
        <f t="shared" si="26"/>
        <v>4732.5028000000002</v>
      </c>
      <c r="K13" s="105">
        <f t="shared" si="26"/>
        <v>21254.062399999999</v>
      </c>
      <c r="L13" s="105">
        <f t="shared" si="26"/>
        <v>5113.2152000000006</v>
      </c>
      <c r="M13" s="105">
        <f t="shared" si="26"/>
        <v>5345.93</v>
      </c>
      <c r="N13" s="105">
        <f t="shared" si="26"/>
        <v>24822.578300000001</v>
      </c>
      <c r="O13" s="105">
        <f t="shared" si="26"/>
        <v>6787.2892000000002</v>
      </c>
      <c r="P13" s="105">
        <f t="shared" si="26"/>
        <v>5056.5072</v>
      </c>
      <c r="Q13" s="105">
        <f t="shared" si="26"/>
        <v>26318.818100000004</v>
      </c>
      <c r="R13" s="105">
        <f t="shared" si="26"/>
        <v>6820.0724</v>
      </c>
      <c r="S13" s="105">
        <f t="shared" si="26"/>
        <v>6533.8307999999997</v>
      </c>
      <c r="T13" s="105">
        <f t="shared" si="26"/>
        <v>32645.062600000001</v>
      </c>
      <c r="U13" s="105">
        <f t="shared" si="26"/>
        <v>6251.9588000000003</v>
      </c>
      <c r="V13" s="105">
        <f t="shared" si="26"/>
        <v>8068.5187999999998</v>
      </c>
      <c r="W13" s="105">
        <f t="shared" si="26"/>
        <v>33031.123400000004</v>
      </c>
      <c r="X13" s="105">
        <f t="shared" si="26"/>
        <v>8436.2932000000001</v>
      </c>
      <c r="Y13" s="105">
        <f t="shared" si="26"/>
        <v>7612.1664000000001</v>
      </c>
      <c r="Z13" s="105">
        <f t="shared" si="26"/>
        <v>38485.446500000005</v>
      </c>
      <c r="AA13" s="105">
        <f t="shared" si="26"/>
        <v>11046.010799999998</v>
      </c>
      <c r="AB13" s="105">
        <f t="shared" si="26"/>
        <v>8618.1840000000011</v>
      </c>
      <c r="AC13" s="105">
        <f t="shared" si="26"/>
        <v>47487.113700000002</v>
      </c>
      <c r="AD13" s="105">
        <f t="shared" si="26"/>
        <v>11908.5916</v>
      </c>
      <c r="AE13" s="105">
        <f t="shared" si="26"/>
        <v>9500</v>
      </c>
      <c r="AF13" s="105">
        <f t="shared" si="26"/>
        <v>48135.739500000003</v>
      </c>
      <c r="AG13" s="105">
        <f t="shared" si="26"/>
        <v>9500</v>
      </c>
      <c r="AH13" s="105">
        <f t="shared" si="26"/>
        <v>4750</v>
      </c>
      <c r="AI13" s="105">
        <f t="shared" si="26"/>
        <v>28500</v>
      </c>
      <c r="AJ13" s="105">
        <f t="shared" si="26"/>
        <v>10093.75</v>
      </c>
      <c r="AK13" s="105">
        <f t="shared" si="26"/>
        <v>10687.5</v>
      </c>
      <c r="AL13" s="105">
        <f t="shared" si="26"/>
        <v>50825</v>
      </c>
      <c r="AM13" s="105">
        <f t="shared" si="26"/>
        <v>17100</v>
      </c>
      <c r="AN13" s="105">
        <f t="shared" si="26"/>
        <v>17812.5</v>
      </c>
      <c r="AO13" s="105">
        <f t="shared" si="26"/>
        <v>70359.375</v>
      </c>
      <c r="AP13" s="105">
        <f t="shared" si="26"/>
        <v>11875</v>
      </c>
      <c r="AQ13" s="105">
        <f t="shared" si="26"/>
        <v>11875</v>
      </c>
      <c r="AR13" s="105">
        <f t="shared" si="26"/>
        <v>56406.25</v>
      </c>
      <c r="AS13" s="105">
        <f t="shared" si="26"/>
        <v>12468.75</v>
      </c>
      <c r="AT13" s="105">
        <f t="shared" si="26"/>
        <v>6531.25</v>
      </c>
      <c r="AU13" s="105">
        <f t="shared" si="26"/>
        <v>38846.09375</v>
      </c>
      <c r="AV13" s="105">
        <f t="shared" si="26"/>
        <v>13774.999999999998</v>
      </c>
      <c r="AW13" s="105">
        <f t="shared" si="26"/>
        <v>14250</v>
      </c>
      <c r="AX13" s="105">
        <f t="shared" si="26"/>
        <v>67093.75</v>
      </c>
      <c r="AY13" s="105">
        <f t="shared" si="26"/>
        <v>21375</v>
      </c>
      <c r="AZ13" s="105">
        <f t="shared" si="26"/>
        <v>21375</v>
      </c>
      <c r="BA13" s="105">
        <f t="shared" si="26"/>
        <v>85500</v>
      </c>
      <c r="BB13" s="105">
        <f t="shared" si="26"/>
        <v>14250</v>
      </c>
      <c r="BC13" s="105">
        <f t="shared" si="26"/>
        <v>14250</v>
      </c>
      <c r="BD13" s="105">
        <f t="shared" si="26"/>
        <v>67687.5</v>
      </c>
      <c r="BE13" s="105">
        <f t="shared" si="26"/>
        <v>14843.749999999998</v>
      </c>
      <c r="BF13" s="105">
        <f t="shared" si="26"/>
        <v>7718.75</v>
      </c>
      <c r="BG13" s="105">
        <f t="shared" si="26"/>
        <v>45971.09375</v>
      </c>
      <c r="BH13" s="105">
        <f t="shared" si="26"/>
        <v>16150</v>
      </c>
      <c r="BI13" s="105">
        <f t="shared" si="26"/>
        <v>16624.999999999996</v>
      </c>
      <c r="BJ13" s="105">
        <f t="shared" si="26"/>
        <v>78375</v>
      </c>
      <c r="BK13" s="105">
        <f t="shared" si="26"/>
        <v>24937.5</v>
      </c>
      <c r="BL13" s="105">
        <f t="shared" si="26"/>
        <v>24937.5</v>
      </c>
      <c r="BM13" s="105">
        <f t="shared" si="26"/>
        <v>99750</v>
      </c>
      <c r="BN13" s="105">
        <f t="shared" si="26"/>
        <v>16624.999999999996</v>
      </c>
      <c r="BO13" s="105">
        <f t="shared" si="26"/>
        <v>16624.999999999996</v>
      </c>
      <c r="BP13" s="105">
        <f t="shared" si="26"/>
        <v>78968.749999999985</v>
      </c>
      <c r="BQ13" s="105">
        <f t="shared" si="26"/>
        <v>16624.999999999996</v>
      </c>
      <c r="BR13" s="105">
        <f t="shared" si="26"/>
        <v>8312.4999999999982</v>
      </c>
      <c r="BS13" s="105">
        <f t="shared" ref="BS13:BY13" si="27">SUM(BS10:BS12)</f>
        <v>49875</v>
      </c>
      <c r="BT13" s="105">
        <f t="shared" si="27"/>
        <v>16624.999999999996</v>
      </c>
      <c r="BU13" s="105">
        <f t="shared" si="27"/>
        <v>16624.999999999996</v>
      </c>
      <c r="BV13" s="105">
        <f t="shared" si="27"/>
        <v>78968.749999999985</v>
      </c>
      <c r="BW13" s="105">
        <f t="shared" si="27"/>
        <v>24937.5</v>
      </c>
      <c r="BX13" s="105">
        <f t="shared" si="27"/>
        <v>24937.5</v>
      </c>
      <c r="BY13" s="105">
        <f t="shared" si="27"/>
        <v>99750</v>
      </c>
    </row>
  </sheetData>
  <phoneticPr fontId="46" type="noConversion"/>
  <pageMargins left="0.75" right="0.75" top="1" bottom="1" header="0.5" footer="0.5"/>
  <pageSetup orientation="portrait"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561F-8A6B-44D6-B38B-BC91B4CC974B}">
  <dimension ref="B1:AN45"/>
  <sheetViews>
    <sheetView showGridLines="0" workbookViewId="0">
      <pane xSplit="2" ySplit="4" topLeftCell="M5" activePane="bottomRight" state="frozen"/>
      <selection pane="topRight" activeCell="C1" sqref="C1"/>
      <selection pane="bottomLeft" activeCell="A3" sqref="A3"/>
      <selection pane="bottomRight" activeCell="AA7" sqref="AA7"/>
    </sheetView>
  </sheetViews>
  <sheetFormatPr defaultColWidth="8.81640625" defaultRowHeight="13" outlineLevelCol="1" x14ac:dyDescent="0.3"/>
  <cols>
    <col min="1" max="1" width="2.1796875" style="63" customWidth="1"/>
    <col min="2" max="2" width="27.81640625" style="63" customWidth="1"/>
    <col min="3" max="25" width="9.7265625" style="63" hidden="1" customWidth="1" outlineLevel="1"/>
    <col min="26" max="26" width="10.54296875" style="63" hidden="1" customWidth="1" outlineLevel="1"/>
    <col min="27" max="27" width="10.54296875" style="63" bestFit="1" customWidth="1" collapsed="1"/>
    <col min="28" max="28" width="8.81640625" style="63" bestFit="1" customWidth="1"/>
    <col min="29" max="16384" width="8.81640625" style="63"/>
  </cols>
  <sheetData>
    <row r="1" spans="2:40" ht="14.15" customHeight="1" x14ac:dyDescent="0.3"/>
    <row r="2" spans="2:40" ht="13.5" thickBot="1" x14ac:dyDescent="0.35">
      <c r="B2" s="442" t="s">
        <v>435</v>
      </c>
      <c r="C2" s="442"/>
      <c r="D2" s="442"/>
      <c r="E2" s="442"/>
      <c r="F2" s="442"/>
      <c r="G2" s="442"/>
      <c r="H2" s="442"/>
      <c r="I2" s="442"/>
      <c r="J2" s="442"/>
      <c r="K2" s="442"/>
      <c r="L2" s="442"/>
      <c r="M2" s="442"/>
      <c r="N2" s="442"/>
      <c r="O2" s="442"/>
      <c r="P2" s="442"/>
      <c r="Q2" s="442"/>
      <c r="R2" s="442"/>
      <c r="S2" s="442"/>
      <c r="T2" s="442"/>
      <c r="U2" s="442"/>
      <c r="V2" s="442"/>
      <c r="W2" s="442"/>
      <c r="X2" s="442"/>
      <c r="Y2" s="442"/>
      <c r="Z2" s="442"/>
      <c r="AA2" s="442"/>
      <c r="AB2" s="442"/>
      <c r="AC2" s="442"/>
      <c r="AD2" s="442"/>
      <c r="AE2" s="442"/>
      <c r="AF2" s="442"/>
      <c r="AG2" s="442"/>
      <c r="AH2" s="442"/>
      <c r="AI2" s="442"/>
      <c r="AJ2" s="442"/>
      <c r="AK2" s="442"/>
      <c r="AL2" s="442"/>
      <c r="AM2" s="442"/>
      <c r="AN2" s="442"/>
    </row>
    <row r="4" spans="2:40" x14ac:dyDescent="0.3">
      <c r="B4" s="271" t="s">
        <v>436</v>
      </c>
      <c r="C4" s="450">
        <f>'Model P&amp;L'!N9</f>
        <v>43101</v>
      </c>
      <c r="D4" s="450">
        <f>'Model P&amp;L'!O9</f>
        <v>43159</v>
      </c>
      <c r="E4" s="450">
        <f>'Model P&amp;L'!P9</f>
        <v>43190</v>
      </c>
      <c r="F4" s="450">
        <f>'Model P&amp;L'!Q9</f>
        <v>43220</v>
      </c>
      <c r="G4" s="450">
        <f>'Model P&amp;L'!R9</f>
        <v>43251</v>
      </c>
      <c r="H4" s="450">
        <f>'Model P&amp;L'!S9</f>
        <v>43281</v>
      </c>
      <c r="I4" s="450">
        <f>'Model P&amp;L'!T9</f>
        <v>43312</v>
      </c>
      <c r="J4" s="450">
        <f>'Model P&amp;L'!U9</f>
        <v>43343</v>
      </c>
      <c r="K4" s="450">
        <f>'Model P&amp;L'!V9</f>
        <v>43373</v>
      </c>
      <c r="L4" s="450">
        <f>'Model P&amp;L'!W9</f>
        <v>43404</v>
      </c>
      <c r="M4" s="450">
        <f>'Model P&amp;L'!X9</f>
        <v>43434</v>
      </c>
      <c r="N4" s="450">
        <f>'Model P&amp;L'!Y9</f>
        <v>43465</v>
      </c>
      <c r="O4" s="450">
        <f>'Model P&amp;L'!Z9</f>
        <v>43496</v>
      </c>
      <c r="P4" s="450">
        <f>'Model P&amp;L'!AA9</f>
        <v>43524</v>
      </c>
      <c r="Q4" s="450">
        <f>'Model P&amp;L'!AB9</f>
        <v>43555</v>
      </c>
      <c r="R4" s="450">
        <f>'Model P&amp;L'!AC9</f>
        <v>43585</v>
      </c>
      <c r="S4" s="450">
        <f>'Model P&amp;L'!AD9</f>
        <v>43616</v>
      </c>
      <c r="T4" s="450">
        <f>'Model P&amp;L'!AE9</f>
        <v>43646</v>
      </c>
      <c r="U4" s="450">
        <f>'Model P&amp;L'!AF9</f>
        <v>43677</v>
      </c>
      <c r="V4" s="450">
        <f>'Model P&amp;L'!AG9</f>
        <v>43708</v>
      </c>
      <c r="W4" s="450">
        <f>'Model P&amp;L'!AH9</f>
        <v>43738</v>
      </c>
      <c r="X4" s="450">
        <f>'Model P&amp;L'!AI9</f>
        <v>43769</v>
      </c>
      <c r="Y4" s="450">
        <f>'Model P&amp;L'!AJ9</f>
        <v>43799</v>
      </c>
      <c r="Z4" s="450">
        <f>'Model P&amp;L'!AK9</f>
        <v>43830</v>
      </c>
      <c r="AA4" s="450">
        <f>'Model P&amp;L'!AL9</f>
        <v>43861</v>
      </c>
      <c r="AB4" s="450">
        <f>'Model P&amp;L'!AM9</f>
        <v>43890</v>
      </c>
      <c r="AC4" s="450">
        <f>'Model P&amp;L'!AN9</f>
        <v>43921</v>
      </c>
      <c r="AD4" s="450">
        <f>'Model P&amp;L'!AO9</f>
        <v>43951</v>
      </c>
      <c r="AE4" s="450">
        <f>'Model P&amp;L'!AP9</f>
        <v>43982</v>
      </c>
      <c r="AF4" s="450">
        <f>'Model P&amp;L'!AQ9</f>
        <v>44012</v>
      </c>
      <c r="AG4" s="450">
        <f>'Model P&amp;L'!AR9</f>
        <v>44043</v>
      </c>
      <c r="AH4" s="450">
        <f>'Model P&amp;L'!AS9</f>
        <v>44074</v>
      </c>
      <c r="AI4" s="450">
        <f>'Model P&amp;L'!AT9</f>
        <v>44104</v>
      </c>
      <c r="AJ4" s="450">
        <f>'Model P&amp;L'!AU9</f>
        <v>44135</v>
      </c>
      <c r="AK4" s="450">
        <f>'Model P&amp;L'!AV9</f>
        <v>44165</v>
      </c>
      <c r="AL4" s="450">
        <f>'Model P&amp;L'!AW9</f>
        <v>44196</v>
      </c>
    </row>
    <row r="6" spans="2:40" x14ac:dyDescent="0.3">
      <c r="B6" s="272" t="s">
        <v>151</v>
      </c>
      <c r="C6" s="496">
        <v>3888.7350323974083</v>
      </c>
      <c r="D6" s="496">
        <v>3935.8258315334779</v>
      </c>
      <c r="E6" s="496">
        <v>3895.6250539956814</v>
      </c>
      <c r="F6" s="496">
        <v>4430.1619825636071</v>
      </c>
      <c r="G6" s="496">
        <v>3640.2811267605643</v>
      </c>
      <c r="H6" s="496">
        <v>3669.6826607920048</v>
      </c>
      <c r="I6" s="496">
        <v>4946.8822971493082</v>
      </c>
      <c r="J6" s="496">
        <v>8262.0196515448042</v>
      </c>
      <c r="K6" s="496">
        <v>7855.9567913033543</v>
      </c>
      <c r="L6" s="496">
        <v>16378.253902892193</v>
      </c>
      <c r="M6" s="496">
        <v>13591.707777777778</v>
      </c>
      <c r="N6" s="496">
        <v>20853.673333333336</v>
      </c>
      <c r="O6" s="496">
        <v>15983.205576923077</v>
      </c>
      <c r="P6" s="496">
        <v>17151.449672374347</v>
      </c>
      <c r="Q6" s="496">
        <v>16474.22919847328</v>
      </c>
      <c r="R6" s="496">
        <v>16257.784851858585</v>
      </c>
      <c r="S6" s="496">
        <v>14706.432218543046</v>
      </c>
      <c r="T6" s="496">
        <v>15334.715662251654</v>
      </c>
      <c r="U6" s="496">
        <v>22448.153087055649</v>
      </c>
      <c r="V6" s="496">
        <v>24000.718628230617</v>
      </c>
      <c r="W6" s="496">
        <v>18955.815864811131</v>
      </c>
      <c r="X6" s="496">
        <v>20884.816911327038</v>
      </c>
      <c r="Y6" s="496">
        <v>22469.596140737041</v>
      </c>
      <c r="Z6" s="496">
        <v>37835.954793307086</v>
      </c>
      <c r="AA6" s="496">
        <v>24406.000551692603</v>
      </c>
      <c r="AB6" s="496">
        <v>0</v>
      </c>
    </row>
    <row r="7" spans="2:40" x14ac:dyDescent="0.3">
      <c r="B7" s="272" t="s">
        <v>294</v>
      </c>
      <c r="C7" s="496">
        <v>8506.60788336933</v>
      </c>
      <c r="D7" s="496">
        <v>8609.6190064794828</v>
      </c>
      <c r="E7" s="496">
        <v>8521.6798056155531</v>
      </c>
      <c r="F7" s="496">
        <v>9690.9793368578921</v>
      </c>
      <c r="G7" s="496">
        <v>7963.1149647887332</v>
      </c>
      <c r="H7" s="496">
        <v>8027.4308204825102</v>
      </c>
      <c r="I7" s="496">
        <v>10068.82549750824</v>
      </c>
      <c r="J7" s="496">
        <v>4012.8239159199647</v>
      </c>
      <c r="K7" s="496">
        <v>2493.6834254381774</v>
      </c>
      <c r="L7" s="496">
        <v>4281.8964452005739</v>
      </c>
      <c r="M7" s="496">
        <v>3553.3876543209881</v>
      </c>
      <c r="N7" s="496">
        <v>5451.9407407407416</v>
      </c>
      <c r="O7" s="496">
        <v>6542.832692307692</v>
      </c>
      <c r="P7" s="496">
        <v>7021.061269393007</v>
      </c>
      <c r="Q7" s="496">
        <v>6743.8365139949101</v>
      </c>
      <c r="R7" s="496">
        <v>6655.2335650883097</v>
      </c>
      <c r="S7" s="496">
        <v>6020.1769315673291</v>
      </c>
      <c r="T7" s="496">
        <v>6277.3689845474601</v>
      </c>
      <c r="U7" s="496">
        <v>8742.0752934222764</v>
      </c>
      <c r="V7" s="496">
        <v>13032.064413518885</v>
      </c>
      <c r="W7" s="496">
        <v>10292.750695825049</v>
      </c>
      <c r="X7" s="496">
        <v>11340.172078548618</v>
      </c>
      <c r="Y7" s="496">
        <v>12200.685687278032</v>
      </c>
      <c r="Z7" s="496">
        <v>20544.409842519683</v>
      </c>
      <c r="AA7" s="496">
        <v>12372.384105867102</v>
      </c>
      <c r="AB7" s="496">
        <v>0</v>
      </c>
    </row>
    <row r="8" spans="2:40" x14ac:dyDescent="0.3">
      <c r="B8" s="272" t="s">
        <v>301</v>
      </c>
      <c r="C8" s="496">
        <v>0</v>
      </c>
      <c r="D8" s="496">
        <v>0</v>
      </c>
      <c r="E8" s="496">
        <v>0</v>
      </c>
      <c r="F8" s="496">
        <v>0</v>
      </c>
      <c r="G8" s="496">
        <v>0</v>
      </c>
      <c r="H8" s="496">
        <v>235.26184729461067</v>
      </c>
      <c r="I8" s="496">
        <v>742.03234457239625</v>
      </c>
      <c r="J8" s="496">
        <v>722.30830486559364</v>
      </c>
      <c r="K8" s="496">
        <v>236.11424433737926</v>
      </c>
      <c r="L8" s="496">
        <v>422.32403295128938</v>
      </c>
      <c r="M8" s="496">
        <v>3553.3876543209881</v>
      </c>
      <c r="N8" s="496">
        <v>5451.9407407407416</v>
      </c>
      <c r="O8" s="496">
        <v>4206.106730769231</v>
      </c>
      <c r="P8" s="496">
        <v>4513.5393874669335</v>
      </c>
      <c r="Q8" s="496">
        <v>4335.3234732824421</v>
      </c>
      <c r="R8" s="496">
        <v>4278.364434699628</v>
      </c>
      <c r="S8" s="496">
        <v>3870.1137417218547</v>
      </c>
      <c r="T8" s="496">
        <v>4035.4514900662248</v>
      </c>
      <c r="U8" s="496">
        <v>4551.1437938022473</v>
      </c>
      <c r="V8" s="496">
        <v>4887.0241550695819</v>
      </c>
      <c r="W8" s="496">
        <v>3859.7815109343933</v>
      </c>
      <c r="X8" s="496">
        <v>4252.5645294557316</v>
      </c>
      <c r="Y8" s="496">
        <v>4575.2571327292617</v>
      </c>
      <c r="Z8" s="496">
        <v>7704.1536909448805</v>
      </c>
      <c r="AA8" s="496">
        <v>4639.6440397001625</v>
      </c>
      <c r="AB8" s="496">
        <v>0</v>
      </c>
    </row>
    <row r="9" spans="2:40" x14ac:dyDescent="0.3">
      <c r="B9" s="272" t="s">
        <v>310</v>
      </c>
      <c r="C9" s="496">
        <v>12557.373542116631</v>
      </c>
      <c r="D9" s="496">
        <v>12709.437580993521</v>
      </c>
      <c r="E9" s="496">
        <v>12579.622570194386</v>
      </c>
      <c r="F9" s="496">
        <v>21315.097278550187</v>
      </c>
      <c r="G9" s="496">
        <v>19718.189436619719</v>
      </c>
      <c r="H9" s="496">
        <v>19877.447745956688</v>
      </c>
      <c r="I9" s="496">
        <v>26795.612442892085</v>
      </c>
      <c r="J9" s="496">
        <v>26083.355453479769</v>
      </c>
      <c r="K9" s="496">
        <v>16208.942265348152</v>
      </c>
      <c r="L9" s="496">
        <v>27832.326893803722</v>
      </c>
      <c r="M9" s="496">
        <v>23097.019753086421</v>
      </c>
      <c r="N9" s="496">
        <v>35437.614814814813</v>
      </c>
      <c r="O9" s="496">
        <v>25236.640384615388</v>
      </c>
      <c r="P9" s="496">
        <v>36149.534637520555</v>
      </c>
      <c r="Q9" s="496">
        <v>36609.398218829512</v>
      </c>
      <c r="R9" s="496">
        <v>47381.09532248781</v>
      </c>
      <c r="S9" s="496">
        <v>43001.263796909494</v>
      </c>
      <c r="T9" s="496">
        <v>44838.349889624718</v>
      </c>
      <c r="U9" s="496">
        <v>50568.264375580526</v>
      </c>
      <c r="V9" s="496">
        <v>54300.268389662015</v>
      </c>
      <c r="W9" s="496">
        <v>42886.461232604364</v>
      </c>
      <c r="X9" s="496">
        <v>47441.014402119989</v>
      </c>
      <c r="Y9" s="496">
        <v>51692.745351977632</v>
      </c>
      <c r="Z9" s="496">
        <v>87313.741830708648</v>
      </c>
      <c r="AA9" s="496">
        <v>66690.217196873025</v>
      </c>
      <c r="AB9" s="496">
        <v>0</v>
      </c>
    </row>
    <row r="10" spans="2:40" x14ac:dyDescent="0.3">
      <c r="B10" s="272" t="s">
        <v>314</v>
      </c>
      <c r="C10" s="496">
        <v>-24952.716457883369</v>
      </c>
      <c r="D10" s="496">
        <v>-25254.882419006484</v>
      </c>
      <c r="E10" s="496">
        <v>-24996.927429805619</v>
      </c>
      <c r="F10" s="496">
        <v>-35436.238597971686</v>
      </c>
      <c r="G10" s="496">
        <v>-31321.585528169016</v>
      </c>
      <c r="H10" s="496">
        <v>-31809.823074525812</v>
      </c>
      <c r="I10" s="496">
        <v>-42553.352582122032</v>
      </c>
      <c r="J10" s="496">
        <v>-39080.507325810133</v>
      </c>
      <c r="K10" s="496">
        <v>-26794.696726427064</v>
      </c>
      <c r="L10" s="496">
        <v>-48914.801274847778</v>
      </c>
      <c r="M10" s="496">
        <v>-43795.502839506174</v>
      </c>
      <c r="N10" s="496">
        <v>-67195.169629629629</v>
      </c>
      <c r="O10" s="496">
        <v>-51968.785384615388</v>
      </c>
      <c r="P10" s="496">
        <v>-64835.584966754839</v>
      </c>
      <c r="Q10" s="496">
        <v>-64162.787404580144</v>
      </c>
      <c r="R10" s="496">
        <v>-74572.478174134332</v>
      </c>
      <c r="S10" s="496">
        <v>-67597.98668874173</v>
      </c>
      <c r="T10" s="496">
        <v>-70485.886026490058</v>
      </c>
      <c r="U10" s="496">
        <v>-86309.636549860705</v>
      </c>
      <c r="V10" s="496">
        <v>-96220.075586481093</v>
      </c>
      <c r="W10" s="496">
        <v>-75994.809304174938</v>
      </c>
      <c r="X10" s="496">
        <v>-83918.56792145138</v>
      </c>
      <c r="Y10" s="496">
        <v>-90938.284312721968</v>
      </c>
      <c r="Z10" s="496">
        <v>-153398.26015748031</v>
      </c>
      <c r="AA10" s="496">
        <v>-108108.2458941329</v>
      </c>
      <c r="AB10" s="496">
        <v>0</v>
      </c>
    </row>
    <row r="11" spans="2:40" x14ac:dyDescent="0.3">
      <c r="B11" s="272"/>
      <c r="C11" s="496"/>
      <c r="D11" s="496"/>
      <c r="E11" s="496"/>
      <c r="F11" s="496"/>
      <c r="G11" s="496"/>
      <c r="H11" s="496"/>
      <c r="I11" s="496"/>
      <c r="J11" s="496"/>
      <c r="K11" s="496"/>
      <c r="L11" s="496"/>
      <c r="M11" s="496"/>
      <c r="N11" s="496"/>
      <c r="O11" s="496"/>
      <c r="P11" s="496"/>
      <c r="Q11" s="496"/>
      <c r="R11" s="496"/>
      <c r="S11" s="496"/>
      <c r="T11" s="496"/>
      <c r="U11" s="496"/>
      <c r="V11" s="496"/>
      <c r="W11" s="496"/>
      <c r="X11" s="496"/>
      <c r="Y11" s="496"/>
      <c r="Z11" s="496"/>
      <c r="AA11" s="496"/>
      <c r="AB11" s="496"/>
    </row>
    <row r="12" spans="2:40" x14ac:dyDescent="0.3">
      <c r="B12" s="272" t="s">
        <v>154</v>
      </c>
      <c r="C12" s="496">
        <v>0</v>
      </c>
      <c r="D12" s="496">
        <v>0</v>
      </c>
      <c r="E12" s="496">
        <v>0</v>
      </c>
      <c r="F12" s="496">
        <v>0</v>
      </c>
      <c r="G12" s="496">
        <v>0</v>
      </c>
      <c r="H12" s="496">
        <v>0</v>
      </c>
      <c r="I12" s="496">
        <v>0</v>
      </c>
      <c r="J12" s="496">
        <v>0</v>
      </c>
      <c r="K12" s="496">
        <v>0</v>
      </c>
      <c r="L12" s="496">
        <v>0</v>
      </c>
      <c r="M12" s="496">
        <v>0</v>
      </c>
      <c r="N12" s="496">
        <v>0</v>
      </c>
      <c r="O12" s="496">
        <v>0</v>
      </c>
      <c r="P12" s="496">
        <v>0</v>
      </c>
      <c r="Q12" s="496">
        <v>0</v>
      </c>
      <c r="R12" s="496">
        <v>0</v>
      </c>
      <c r="S12" s="496">
        <v>0</v>
      </c>
      <c r="T12" s="496">
        <v>0</v>
      </c>
      <c r="U12" s="496">
        <v>0</v>
      </c>
      <c r="V12" s="496">
        <v>0</v>
      </c>
      <c r="W12" s="496">
        <v>0</v>
      </c>
      <c r="X12" s="496">
        <v>0</v>
      </c>
      <c r="Y12" s="496">
        <v>0</v>
      </c>
      <c r="Z12" s="496">
        <v>0</v>
      </c>
      <c r="AA12" s="496">
        <v>0</v>
      </c>
      <c r="AB12" s="496">
        <v>0</v>
      </c>
    </row>
    <row r="13" spans="2:40" x14ac:dyDescent="0.3">
      <c r="B13" s="272" t="s">
        <v>297</v>
      </c>
      <c r="C13" s="496">
        <v>0</v>
      </c>
      <c r="D13" s="496">
        <v>0</v>
      </c>
      <c r="E13" s="496">
        <v>0</v>
      </c>
      <c r="F13" s="496">
        <v>0</v>
      </c>
      <c r="G13" s="496">
        <v>0</v>
      </c>
      <c r="H13" s="496">
        <v>0</v>
      </c>
      <c r="I13" s="496">
        <v>0</v>
      </c>
      <c r="J13" s="496">
        <v>0</v>
      </c>
      <c r="K13" s="496">
        <v>0</v>
      </c>
      <c r="L13" s="496">
        <v>0</v>
      </c>
      <c r="M13" s="496">
        <v>0</v>
      </c>
      <c r="N13" s="496">
        <v>0</v>
      </c>
      <c r="O13" s="496">
        <v>0</v>
      </c>
      <c r="P13" s="496">
        <v>0</v>
      </c>
      <c r="Q13" s="496">
        <v>0</v>
      </c>
      <c r="R13" s="496">
        <v>0</v>
      </c>
      <c r="S13" s="496">
        <v>0</v>
      </c>
      <c r="T13" s="496">
        <v>0</v>
      </c>
      <c r="U13" s="496">
        <v>0</v>
      </c>
      <c r="V13" s="496">
        <v>0</v>
      </c>
      <c r="W13" s="496">
        <v>0</v>
      </c>
      <c r="X13" s="496">
        <v>0</v>
      </c>
      <c r="Y13" s="496">
        <v>0</v>
      </c>
      <c r="Z13" s="496">
        <v>0</v>
      </c>
      <c r="AA13" s="496">
        <v>0</v>
      </c>
      <c r="AB13" s="496">
        <v>0</v>
      </c>
    </row>
    <row r="14" spans="2:40" x14ac:dyDescent="0.3">
      <c r="B14" s="272" t="s">
        <v>302</v>
      </c>
      <c r="C14" s="496">
        <v>0</v>
      </c>
      <c r="D14" s="496">
        <v>0</v>
      </c>
      <c r="E14" s="496">
        <v>156.69</v>
      </c>
      <c r="F14" s="496">
        <v>950.43999999999994</v>
      </c>
      <c r="G14" s="496">
        <v>1.72</v>
      </c>
      <c r="H14" s="496">
        <v>0</v>
      </c>
      <c r="I14" s="496">
        <v>0</v>
      </c>
      <c r="J14" s="496">
        <v>0</v>
      </c>
      <c r="K14" s="496">
        <v>0</v>
      </c>
      <c r="L14" s="496">
        <v>749.31</v>
      </c>
      <c r="M14" s="496">
        <v>0</v>
      </c>
      <c r="N14" s="496">
        <v>0</v>
      </c>
      <c r="O14" s="496">
        <v>0</v>
      </c>
      <c r="P14" s="496">
        <v>643.9</v>
      </c>
      <c r="Q14" s="496">
        <v>56.51</v>
      </c>
      <c r="R14" s="496">
        <v>94.19</v>
      </c>
      <c r="S14" s="496">
        <v>393.88</v>
      </c>
      <c r="T14" s="496">
        <v>17.13</v>
      </c>
      <c r="U14" s="496">
        <v>321.89</v>
      </c>
      <c r="V14" s="496">
        <v>0</v>
      </c>
      <c r="W14" s="496">
        <v>0</v>
      </c>
      <c r="X14" s="496">
        <v>3003.83</v>
      </c>
      <c r="Y14" s="496">
        <v>5661.75</v>
      </c>
      <c r="Z14" s="496">
        <v>657.5</v>
      </c>
      <c r="AA14" s="496">
        <v>0</v>
      </c>
      <c r="AB14" s="496">
        <v>0</v>
      </c>
    </row>
    <row r="15" spans="2:40" x14ac:dyDescent="0.3">
      <c r="B15" s="272" t="s">
        <v>311</v>
      </c>
      <c r="C15" s="496">
        <v>12720</v>
      </c>
      <c r="D15" s="496">
        <v>9970</v>
      </c>
      <c r="E15" s="496">
        <v>22486.25</v>
      </c>
      <c r="F15" s="496">
        <v>1000</v>
      </c>
      <c r="G15" s="496">
        <v>21480</v>
      </c>
      <c r="H15" s="496">
        <v>0</v>
      </c>
      <c r="I15" s="496">
        <v>0</v>
      </c>
      <c r="J15" s="496">
        <v>658.44</v>
      </c>
      <c r="K15" s="496">
        <v>2395</v>
      </c>
      <c r="L15" s="496">
        <v>390</v>
      </c>
      <c r="M15" s="496">
        <v>720</v>
      </c>
      <c r="N15" s="496">
        <v>12299.5</v>
      </c>
      <c r="O15" s="496">
        <v>4490</v>
      </c>
      <c r="P15" s="496">
        <v>6922</v>
      </c>
      <c r="Q15" s="496">
        <v>2700</v>
      </c>
      <c r="R15" s="496">
        <v>3243</v>
      </c>
      <c r="S15" s="496">
        <v>510</v>
      </c>
      <c r="T15" s="496">
        <v>2640</v>
      </c>
      <c r="U15" s="496">
        <v>300</v>
      </c>
      <c r="V15" s="496">
        <v>1580.5</v>
      </c>
      <c r="W15" s="496">
        <v>0</v>
      </c>
      <c r="X15" s="496">
        <v>0</v>
      </c>
      <c r="Y15" s="496">
        <v>300</v>
      </c>
      <c r="Z15" s="496">
        <v>0</v>
      </c>
      <c r="AA15" s="496">
        <v>0</v>
      </c>
      <c r="AB15" s="496">
        <v>0</v>
      </c>
    </row>
    <row r="16" spans="2:40" x14ac:dyDescent="0.3">
      <c r="B16" s="272" t="s">
        <v>318</v>
      </c>
      <c r="C16" s="496">
        <v>-12720</v>
      </c>
      <c r="D16" s="496">
        <v>-9970</v>
      </c>
      <c r="E16" s="496">
        <v>-22642.94</v>
      </c>
      <c r="F16" s="496">
        <v>-1950.44</v>
      </c>
      <c r="G16" s="496">
        <v>-21481.72</v>
      </c>
      <c r="H16" s="496">
        <v>0</v>
      </c>
      <c r="I16" s="496">
        <v>0</v>
      </c>
      <c r="J16" s="496">
        <v>-658.44</v>
      </c>
      <c r="K16" s="496">
        <v>-2395</v>
      </c>
      <c r="L16" s="496">
        <v>-1139.31</v>
      </c>
      <c r="M16" s="496">
        <v>-720</v>
      </c>
      <c r="N16" s="496">
        <v>-12299.5</v>
      </c>
      <c r="O16" s="496">
        <v>-4490</v>
      </c>
      <c r="P16" s="496">
        <v>-7565.9</v>
      </c>
      <c r="Q16" s="496">
        <v>-2756.51</v>
      </c>
      <c r="R16" s="496">
        <v>-3337.19</v>
      </c>
      <c r="S16" s="496">
        <v>-903.88</v>
      </c>
      <c r="T16" s="496">
        <v>-2657.13</v>
      </c>
      <c r="U16" s="496">
        <v>-621.89</v>
      </c>
      <c r="V16" s="496">
        <v>-1580.5</v>
      </c>
      <c r="W16" s="496">
        <v>0</v>
      </c>
      <c r="X16" s="496">
        <v>-3003.83</v>
      </c>
      <c r="Y16" s="496">
        <v>-5961.75</v>
      </c>
      <c r="Z16" s="496">
        <v>-657.5</v>
      </c>
      <c r="AA16" s="496">
        <v>0</v>
      </c>
      <c r="AB16" s="496">
        <v>0</v>
      </c>
    </row>
    <row r="17" spans="2:28" x14ac:dyDescent="0.3">
      <c r="B17" s="272"/>
      <c r="C17" s="496"/>
      <c r="D17" s="496"/>
      <c r="E17" s="496"/>
      <c r="F17" s="496"/>
      <c r="G17" s="496"/>
      <c r="H17" s="496"/>
      <c r="I17" s="496"/>
      <c r="J17" s="496"/>
      <c r="K17" s="496"/>
      <c r="L17" s="496"/>
      <c r="M17" s="496"/>
      <c r="N17" s="496"/>
      <c r="O17" s="496"/>
      <c r="P17" s="496"/>
      <c r="Q17" s="496"/>
      <c r="R17" s="496"/>
      <c r="S17" s="496"/>
      <c r="T17" s="496"/>
      <c r="U17" s="496"/>
      <c r="V17" s="496"/>
      <c r="W17" s="496"/>
      <c r="X17" s="496"/>
      <c r="Y17" s="496"/>
      <c r="Z17" s="496"/>
      <c r="AA17" s="496"/>
      <c r="AB17" s="496"/>
    </row>
    <row r="18" spans="2:28" x14ac:dyDescent="0.3">
      <c r="B18" s="272" t="s">
        <v>304</v>
      </c>
      <c r="C18" s="496">
        <v>30.133333333333333</v>
      </c>
      <c r="D18" s="496">
        <v>189.88666666666666</v>
      </c>
      <c r="E18" s="496">
        <v>1255.0133333333333</v>
      </c>
      <c r="F18" s="496">
        <v>-554.60666666666657</v>
      </c>
      <c r="G18" s="496">
        <v>176.29999999999998</v>
      </c>
      <c r="H18" s="496">
        <v>389.34</v>
      </c>
      <c r="I18" s="496">
        <v>587.43333333333328</v>
      </c>
      <c r="J18" s="496">
        <v>1396.1133333333332</v>
      </c>
      <c r="K18" s="496">
        <v>2246.2933333333331</v>
      </c>
      <c r="L18" s="496">
        <v>1792.2666666666667</v>
      </c>
      <c r="M18" s="496">
        <v>387.09999999999997</v>
      </c>
      <c r="N18" s="496">
        <v>4119.0066666666662</v>
      </c>
      <c r="O18" s="496">
        <v>1081.0133333333333</v>
      </c>
      <c r="P18" s="496">
        <v>1529.7199999999998</v>
      </c>
      <c r="Q18" s="496">
        <v>1237.26</v>
      </c>
      <c r="R18" s="496">
        <v>3086.0733333333328</v>
      </c>
      <c r="S18" s="496">
        <v>1871.6799999999998</v>
      </c>
      <c r="T18" s="496">
        <v>3339.3266666666664</v>
      </c>
      <c r="U18" s="496">
        <v>4817.0333333333328</v>
      </c>
      <c r="V18" s="496">
        <v>5996.8133333333326</v>
      </c>
      <c r="W18" s="496">
        <v>2822.353333333333</v>
      </c>
      <c r="X18" s="496">
        <v>2765.5066666666667</v>
      </c>
      <c r="Y18" s="496">
        <v>15837.606666666667</v>
      </c>
      <c r="Z18" s="496">
        <v>1979.5933333333332</v>
      </c>
      <c r="AA18" s="496">
        <v>0</v>
      </c>
      <c r="AB18" s="496">
        <v>0</v>
      </c>
    </row>
    <row r="19" spans="2:28" x14ac:dyDescent="0.3">
      <c r="B19" s="272" t="s">
        <v>317</v>
      </c>
      <c r="C19" s="496">
        <v>-30.133333333333333</v>
      </c>
      <c r="D19" s="496">
        <v>-189.88666666666666</v>
      </c>
      <c r="E19" s="496">
        <v>-1255.0133333333333</v>
      </c>
      <c r="F19" s="496">
        <v>554.60666666666657</v>
      </c>
      <c r="G19" s="496">
        <v>-176.29999999999998</v>
      </c>
      <c r="H19" s="496">
        <v>-389.34</v>
      </c>
      <c r="I19" s="496">
        <v>-587.43333333333328</v>
      </c>
      <c r="J19" s="496">
        <v>-1396.1133333333332</v>
      </c>
      <c r="K19" s="496">
        <v>-2246.2933333333331</v>
      </c>
      <c r="L19" s="496">
        <v>-1792.2666666666667</v>
      </c>
      <c r="M19" s="496">
        <v>-387.09999999999997</v>
      </c>
      <c r="N19" s="496">
        <v>-4119.0066666666662</v>
      </c>
      <c r="O19" s="496">
        <v>-1081.0133333333333</v>
      </c>
      <c r="P19" s="496">
        <v>-1529.7199999999998</v>
      </c>
      <c r="Q19" s="496">
        <v>-1237.26</v>
      </c>
      <c r="R19" s="496">
        <v>-3086.0733333333328</v>
      </c>
      <c r="S19" s="496">
        <v>-1871.6799999999998</v>
      </c>
      <c r="T19" s="496">
        <v>-3339.3266666666664</v>
      </c>
      <c r="U19" s="496">
        <v>-4817.0333333333328</v>
      </c>
      <c r="V19" s="496">
        <v>-5996.8133333333326</v>
      </c>
      <c r="W19" s="496">
        <v>-2822.353333333333</v>
      </c>
      <c r="X19" s="496">
        <v>-2765.5066666666667</v>
      </c>
      <c r="Y19" s="496">
        <v>-15837.606666666667</v>
      </c>
      <c r="Z19" s="496">
        <v>-1979.5933333333332</v>
      </c>
      <c r="AA19" s="496">
        <v>0</v>
      </c>
      <c r="AB19" s="496">
        <v>0</v>
      </c>
    </row>
    <row r="20" spans="2:28" x14ac:dyDescent="0.3">
      <c r="B20" s="272"/>
      <c r="C20" s="496"/>
      <c r="D20" s="496"/>
      <c r="E20" s="496"/>
      <c r="F20" s="496"/>
      <c r="G20" s="496"/>
      <c r="H20" s="496"/>
      <c r="I20" s="496"/>
      <c r="J20" s="496"/>
      <c r="K20" s="496"/>
      <c r="L20" s="496"/>
      <c r="M20" s="496"/>
      <c r="N20" s="496"/>
      <c r="O20" s="496"/>
      <c r="P20" s="496"/>
      <c r="Q20" s="496"/>
      <c r="R20" s="496"/>
      <c r="S20" s="496"/>
      <c r="T20" s="496"/>
      <c r="U20" s="496"/>
      <c r="V20" s="496"/>
      <c r="W20" s="496"/>
      <c r="X20" s="496"/>
      <c r="Y20" s="496"/>
      <c r="Z20" s="496"/>
      <c r="AA20" s="496"/>
      <c r="AB20" s="496"/>
    </row>
    <row r="21" spans="2:28" x14ac:dyDescent="0.3">
      <c r="B21" s="272" t="s">
        <v>4</v>
      </c>
      <c r="C21" s="496">
        <v>0</v>
      </c>
      <c r="D21" s="496">
        <v>-1990</v>
      </c>
      <c r="E21" s="496">
        <v>0</v>
      </c>
      <c r="F21" s="496">
        <v>-2002</v>
      </c>
      <c r="G21" s="496">
        <v>-2500</v>
      </c>
      <c r="H21" s="496">
        <v>-13525</v>
      </c>
      <c r="I21" s="496">
        <v>0</v>
      </c>
      <c r="J21" s="496">
        <v>-2250</v>
      </c>
      <c r="K21" s="496">
        <v>-3000</v>
      </c>
      <c r="L21" s="496">
        <v>-4399</v>
      </c>
      <c r="M21" s="496">
        <v>-8473</v>
      </c>
      <c r="N21" s="496">
        <v>-2250</v>
      </c>
      <c r="O21" s="496">
        <v>-8600</v>
      </c>
      <c r="P21" s="496">
        <v>-2300</v>
      </c>
      <c r="Q21" s="496">
        <v>-8600</v>
      </c>
      <c r="R21" s="496">
        <v>-4300</v>
      </c>
      <c r="S21" s="496">
        <v>-2748</v>
      </c>
      <c r="T21" s="496">
        <v>-8150</v>
      </c>
      <c r="U21" s="496">
        <v>-15950</v>
      </c>
      <c r="V21" s="496">
        <v>0</v>
      </c>
      <c r="W21" s="496">
        <v>-5599</v>
      </c>
      <c r="X21" s="496">
        <v>-11089</v>
      </c>
      <c r="Y21" s="496">
        <v>-1500</v>
      </c>
      <c r="Z21" s="496">
        <v>-9248</v>
      </c>
      <c r="AA21" s="496">
        <v>-41493</v>
      </c>
      <c r="AB21" s="496"/>
    </row>
    <row r="22" spans="2:28" x14ac:dyDescent="0.3">
      <c r="B22" s="272" t="s">
        <v>5</v>
      </c>
      <c r="C22" s="496">
        <v>0</v>
      </c>
      <c r="D22" s="496">
        <v>1990</v>
      </c>
      <c r="E22" s="496">
        <v>0</v>
      </c>
      <c r="F22" s="496">
        <v>2002</v>
      </c>
      <c r="G22" s="496">
        <v>2500</v>
      </c>
      <c r="H22" s="496">
        <v>13525</v>
      </c>
      <c r="I22" s="496">
        <v>0</v>
      </c>
      <c r="J22" s="496">
        <v>2250</v>
      </c>
      <c r="K22" s="496">
        <v>3000</v>
      </c>
      <c r="L22" s="496">
        <v>4399</v>
      </c>
      <c r="M22" s="496">
        <v>8473</v>
      </c>
      <c r="N22" s="496">
        <v>2250</v>
      </c>
      <c r="O22" s="496">
        <v>8600</v>
      </c>
      <c r="P22" s="496">
        <v>2300</v>
      </c>
      <c r="Q22" s="496">
        <v>8600</v>
      </c>
      <c r="R22" s="496">
        <v>4300</v>
      </c>
      <c r="S22" s="496">
        <v>2748</v>
      </c>
      <c r="T22" s="496">
        <v>8150</v>
      </c>
      <c r="U22" s="496">
        <v>15950</v>
      </c>
      <c r="V22" s="496">
        <v>0</v>
      </c>
      <c r="W22" s="496">
        <v>5599</v>
      </c>
      <c r="X22" s="496">
        <v>11089</v>
      </c>
      <c r="Y22" s="496">
        <v>1500</v>
      </c>
      <c r="Z22" s="496">
        <v>9248</v>
      </c>
      <c r="AA22" s="496">
        <v>41493</v>
      </c>
      <c r="AB22" s="496"/>
    </row>
    <row r="23" spans="2:28" x14ac:dyDescent="0.3">
      <c r="B23" s="273"/>
      <c r="C23" s="111"/>
      <c r="D23" s="111"/>
      <c r="E23" s="111"/>
      <c r="F23" s="111"/>
      <c r="G23" s="111"/>
      <c r="H23" s="111"/>
      <c r="I23" s="111"/>
      <c r="J23" s="111"/>
      <c r="K23" s="111"/>
      <c r="L23" s="111"/>
      <c r="M23" s="111"/>
      <c r="N23" s="111"/>
      <c r="O23" s="111"/>
      <c r="P23" s="111"/>
      <c r="Q23" s="111"/>
      <c r="R23" s="111"/>
      <c r="S23" s="111"/>
      <c r="T23" s="111"/>
      <c r="U23" s="111"/>
      <c r="V23" s="111"/>
      <c r="W23" s="111"/>
      <c r="X23" s="111"/>
      <c r="Y23" s="111"/>
      <c r="Z23" s="111"/>
      <c r="AA23" s="111"/>
      <c r="AB23" s="111"/>
    </row>
    <row r="24" spans="2:28" x14ac:dyDescent="0.3">
      <c r="B24" s="273"/>
      <c r="C24" s="111"/>
      <c r="D24" s="111"/>
      <c r="E24" s="111"/>
      <c r="F24" s="111"/>
      <c r="G24" s="111"/>
      <c r="H24" s="111"/>
      <c r="I24" s="111"/>
      <c r="J24" s="111"/>
      <c r="K24" s="111"/>
      <c r="L24" s="111"/>
      <c r="M24" s="111"/>
      <c r="N24" s="111"/>
      <c r="O24" s="111"/>
      <c r="P24" s="111"/>
      <c r="Q24" s="111"/>
      <c r="R24" s="111"/>
      <c r="S24" s="111"/>
      <c r="T24" s="111"/>
      <c r="U24" s="111"/>
      <c r="V24" s="111"/>
      <c r="W24" s="111"/>
      <c r="X24" s="111"/>
      <c r="Y24" s="111"/>
      <c r="Z24" s="111"/>
      <c r="AA24" s="111"/>
      <c r="AB24" s="111"/>
    </row>
    <row r="25" spans="2:28" x14ac:dyDescent="0.3">
      <c r="B25" s="273"/>
      <c r="C25" s="111"/>
      <c r="D25" s="111"/>
      <c r="E25" s="111"/>
      <c r="F25" s="111"/>
      <c r="G25" s="111"/>
      <c r="H25" s="111"/>
      <c r="I25" s="111"/>
      <c r="J25" s="111"/>
      <c r="K25" s="111"/>
      <c r="L25" s="111"/>
      <c r="M25" s="111"/>
      <c r="N25" s="111"/>
      <c r="O25" s="111"/>
      <c r="P25" s="111"/>
      <c r="Q25" s="111"/>
      <c r="R25" s="111"/>
      <c r="S25" s="111"/>
      <c r="T25" s="111"/>
      <c r="U25" s="111"/>
      <c r="V25" s="111"/>
      <c r="W25" s="111"/>
      <c r="X25" s="111"/>
      <c r="Y25" s="111"/>
      <c r="Z25" s="111"/>
      <c r="AA25" s="111"/>
      <c r="AB25" s="111"/>
    </row>
    <row r="26" spans="2:28" x14ac:dyDescent="0.3">
      <c r="B26" s="273"/>
      <c r="C26" s="111"/>
      <c r="D26" s="111"/>
      <c r="E26" s="111"/>
      <c r="F26" s="111"/>
      <c r="G26" s="111"/>
      <c r="H26" s="111"/>
      <c r="I26" s="111"/>
      <c r="J26" s="111"/>
      <c r="K26" s="111"/>
      <c r="L26" s="111"/>
      <c r="M26" s="111"/>
      <c r="N26" s="111"/>
      <c r="O26" s="111"/>
      <c r="P26" s="111"/>
      <c r="Q26" s="111"/>
      <c r="R26" s="111"/>
      <c r="S26" s="111"/>
      <c r="T26" s="111"/>
      <c r="U26" s="111"/>
      <c r="V26" s="111"/>
      <c r="W26" s="111"/>
      <c r="X26" s="111"/>
      <c r="Y26" s="111"/>
      <c r="Z26" s="111"/>
      <c r="AA26" s="111"/>
      <c r="AB26" s="111"/>
    </row>
    <row r="27" spans="2:28" x14ac:dyDescent="0.3">
      <c r="B27" s="273"/>
    </row>
    <row r="28" spans="2:28" x14ac:dyDescent="0.3">
      <c r="B28" s="273"/>
    </row>
    <row r="29" spans="2:28" x14ac:dyDescent="0.3">
      <c r="B29" s="273"/>
    </row>
    <row r="30" spans="2:28" x14ac:dyDescent="0.3">
      <c r="B30" s="273"/>
    </row>
    <row r="31" spans="2:28" x14ac:dyDescent="0.3">
      <c r="B31" s="273"/>
    </row>
    <row r="32" spans="2:28" x14ac:dyDescent="0.3">
      <c r="B32" s="273"/>
    </row>
    <row r="33" spans="2:2" x14ac:dyDescent="0.3">
      <c r="B33" s="273"/>
    </row>
    <row r="34" spans="2:2" x14ac:dyDescent="0.3">
      <c r="B34" s="273"/>
    </row>
    <row r="35" spans="2:2" x14ac:dyDescent="0.3">
      <c r="B35" s="273"/>
    </row>
    <row r="36" spans="2:2" x14ac:dyDescent="0.3">
      <c r="B36" s="273"/>
    </row>
    <row r="37" spans="2:2" x14ac:dyDescent="0.3">
      <c r="B37" s="273"/>
    </row>
    <row r="38" spans="2:2" x14ac:dyDescent="0.3">
      <c r="B38" s="273"/>
    </row>
    <row r="39" spans="2:2" x14ac:dyDescent="0.3">
      <c r="B39" s="273"/>
    </row>
    <row r="40" spans="2:2" x14ac:dyDescent="0.3">
      <c r="B40" s="273"/>
    </row>
    <row r="41" spans="2:2" x14ac:dyDescent="0.3">
      <c r="B41" s="273"/>
    </row>
    <row r="42" spans="2:2" x14ac:dyDescent="0.3">
      <c r="B42" s="273"/>
    </row>
    <row r="43" spans="2:2" x14ac:dyDescent="0.3">
      <c r="B43" s="270"/>
    </row>
    <row r="44" spans="2:2" x14ac:dyDescent="0.3">
      <c r="B44" s="270"/>
    </row>
    <row r="45" spans="2:2" x14ac:dyDescent="0.3">
      <c r="B45" s="270"/>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C747E-E53D-4DA1-B123-42A4088F7A84}">
  <sheetPr>
    <tabColor theme="1"/>
  </sheetPr>
  <dimension ref="A1"/>
  <sheetViews>
    <sheetView showGridLines="0" workbookViewId="0"/>
  </sheetViews>
  <sheetFormatPr defaultColWidth="8.7265625" defaultRowHeight="14.5" x14ac:dyDescent="0.35"/>
  <cols>
    <col min="1" max="16384" width="8.7265625" style="470"/>
  </cols>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5B333-0845-4276-B085-12173009B34D}">
  <dimension ref="A1:AM68"/>
  <sheetViews>
    <sheetView showGridLines="0" workbookViewId="0">
      <pane xSplit="2" ySplit="3" topLeftCell="C4" activePane="bottomRight" state="frozen"/>
      <selection pane="topRight" activeCell="C1" sqref="C1"/>
      <selection pane="bottomLeft" activeCell="A4" sqref="A4"/>
      <selection pane="bottomRight"/>
    </sheetView>
  </sheetViews>
  <sheetFormatPr defaultColWidth="7.453125" defaultRowHeight="13" outlineLevelRow="2" outlineLevelCol="1" x14ac:dyDescent="0.3"/>
  <cols>
    <col min="1" max="1" width="2.1796875" style="67" customWidth="1"/>
    <col min="2" max="2" width="29.81640625" style="67" customWidth="1"/>
    <col min="3" max="3" width="8.453125" style="67" customWidth="1"/>
    <col min="4" max="15" width="11.453125" style="67" hidden="1" customWidth="1" outlineLevel="1"/>
    <col min="16" max="16" width="11.54296875" style="67" customWidth="1" collapsed="1"/>
    <col min="17" max="39" width="11.54296875" style="67" customWidth="1"/>
    <col min="40" max="16384" width="7.453125" style="67"/>
  </cols>
  <sheetData>
    <row r="1" spans="2:39" s="229" customFormat="1" ht="14.15" customHeight="1" x14ac:dyDescent="0.35">
      <c r="B1" s="230"/>
      <c r="C1" s="230"/>
      <c r="D1" s="230"/>
      <c r="E1" s="230"/>
      <c r="F1" s="230"/>
      <c r="G1" s="230"/>
      <c r="H1" s="23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0"/>
      <c r="AI1" s="230"/>
      <c r="AJ1" s="230"/>
      <c r="AK1" s="230"/>
      <c r="AL1" s="230"/>
      <c r="AM1" s="230"/>
    </row>
    <row r="2" spans="2:39" s="229" customFormat="1" ht="13.5" thickBot="1" x14ac:dyDescent="0.35">
      <c r="B2" s="442" t="s">
        <v>437</v>
      </c>
      <c r="C2" s="442"/>
      <c r="D2" s="442"/>
      <c r="E2" s="442"/>
      <c r="F2" s="442"/>
      <c r="G2" s="442"/>
      <c r="H2" s="442"/>
      <c r="I2" s="442"/>
      <c r="J2" s="442"/>
      <c r="K2" s="442"/>
      <c r="L2" s="442"/>
      <c r="M2" s="442"/>
      <c r="N2" s="442"/>
      <c r="O2" s="442"/>
      <c r="P2" s="442"/>
      <c r="Q2" s="442"/>
      <c r="R2" s="442"/>
      <c r="S2" s="442"/>
      <c r="T2" s="442"/>
      <c r="U2" s="442"/>
      <c r="V2" s="442"/>
      <c r="W2" s="442"/>
      <c r="X2" s="442"/>
      <c r="Y2" s="442"/>
      <c r="Z2" s="442"/>
      <c r="AA2" s="442"/>
      <c r="AB2" s="442"/>
      <c r="AC2" s="442"/>
      <c r="AD2" s="442"/>
      <c r="AE2" s="442"/>
      <c r="AF2" s="442"/>
      <c r="AG2" s="442"/>
      <c r="AH2" s="442"/>
      <c r="AI2" s="442"/>
      <c r="AJ2" s="442"/>
      <c r="AK2" s="442"/>
      <c r="AL2" s="442"/>
      <c r="AM2" s="442"/>
    </row>
    <row r="3" spans="2:39" s="229" customFormat="1" x14ac:dyDescent="0.3">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c r="AK3" s="215"/>
      <c r="AL3" s="215"/>
      <c r="AM3" s="215"/>
    </row>
    <row r="4" spans="2:39" s="229" customFormat="1" x14ac:dyDescent="0.35"/>
    <row r="5" spans="2:39" s="229" customFormat="1" ht="13.5" thickBot="1" x14ac:dyDescent="0.4">
      <c r="B5" s="386" t="s">
        <v>438</v>
      </c>
      <c r="C5" s="385"/>
      <c r="D5" s="396">
        <f>'KPI Dashboard'!C4</f>
        <v>43101</v>
      </c>
      <c r="E5" s="396">
        <f>'KPI Dashboard'!D4</f>
        <v>43159</v>
      </c>
      <c r="F5" s="396">
        <f>'KPI Dashboard'!E4</f>
        <v>43190</v>
      </c>
      <c r="G5" s="396">
        <f>'KPI Dashboard'!F4</f>
        <v>43220</v>
      </c>
      <c r="H5" s="396">
        <f>'KPI Dashboard'!G4</f>
        <v>43251</v>
      </c>
      <c r="I5" s="396">
        <f>'KPI Dashboard'!H4</f>
        <v>43281</v>
      </c>
      <c r="J5" s="396">
        <f>'KPI Dashboard'!I4</f>
        <v>43312</v>
      </c>
      <c r="K5" s="396">
        <f>'KPI Dashboard'!J4</f>
        <v>43343</v>
      </c>
      <c r="L5" s="396">
        <f>'KPI Dashboard'!K4</f>
        <v>43373</v>
      </c>
      <c r="M5" s="396">
        <f>'KPI Dashboard'!L4</f>
        <v>43404</v>
      </c>
      <c r="N5" s="396">
        <f>'KPI Dashboard'!M4</f>
        <v>43434</v>
      </c>
      <c r="O5" s="396">
        <f>'KPI Dashboard'!N4</f>
        <v>43465</v>
      </c>
      <c r="P5" s="396">
        <f>'KPI Dashboard'!O4</f>
        <v>43496</v>
      </c>
      <c r="Q5" s="396">
        <f>'KPI Dashboard'!P4</f>
        <v>43524</v>
      </c>
      <c r="R5" s="396">
        <f>'KPI Dashboard'!Q4</f>
        <v>43555</v>
      </c>
      <c r="S5" s="396">
        <f>'KPI Dashboard'!R4</f>
        <v>43585</v>
      </c>
      <c r="T5" s="396">
        <f>'KPI Dashboard'!S4</f>
        <v>43616</v>
      </c>
      <c r="U5" s="396">
        <f>'KPI Dashboard'!T4</f>
        <v>43646</v>
      </c>
      <c r="V5" s="396">
        <f>'KPI Dashboard'!U4</f>
        <v>43677</v>
      </c>
      <c r="W5" s="396">
        <f>'KPI Dashboard'!V4</f>
        <v>43708</v>
      </c>
      <c r="X5" s="396">
        <f>'KPI Dashboard'!W4</f>
        <v>43738</v>
      </c>
      <c r="Y5" s="396">
        <f>'KPI Dashboard'!X4</f>
        <v>43769</v>
      </c>
      <c r="Z5" s="396">
        <f>'KPI Dashboard'!Y4</f>
        <v>43799</v>
      </c>
      <c r="AA5" s="396">
        <f>'KPI Dashboard'!Z4</f>
        <v>43830</v>
      </c>
      <c r="AB5" s="396">
        <f>'KPI Dashboard'!AA4</f>
        <v>43861</v>
      </c>
      <c r="AC5" s="396">
        <f>'KPI Dashboard'!AB4</f>
        <v>43890</v>
      </c>
      <c r="AD5" s="396">
        <f>'KPI Dashboard'!AC4</f>
        <v>43921</v>
      </c>
      <c r="AE5" s="396">
        <f>'KPI Dashboard'!AD4</f>
        <v>43951</v>
      </c>
      <c r="AF5" s="396">
        <f>'KPI Dashboard'!AE4</f>
        <v>43982</v>
      </c>
      <c r="AG5" s="396">
        <f>'KPI Dashboard'!AF4</f>
        <v>44012</v>
      </c>
      <c r="AH5" s="396">
        <f>'KPI Dashboard'!AG4</f>
        <v>44043</v>
      </c>
      <c r="AI5" s="396">
        <f>'KPI Dashboard'!AH4</f>
        <v>44074</v>
      </c>
      <c r="AJ5" s="396">
        <f>'KPI Dashboard'!AI4</f>
        <v>44104</v>
      </c>
      <c r="AK5" s="396">
        <f>'KPI Dashboard'!AJ4</f>
        <v>44135</v>
      </c>
      <c r="AL5" s="396">
        <f>'KPI Dashboard'!AK4</f>
        <v>44165</v>
      </c>
      <c r="AM5" s="396">
        <f>'KPI Dashboard'!AL4</f>
        <v>44196</v>
      </c>
    </row>
    <row r="6" spans="2:39" s="229" customFormat="1" x14ac:dyDescent="0.35">
      <c r="B6" s="242"/>
      <c r="C6" s="242"/>
    </row>
    <row r="7" spans="2:39" s="229" customFormat="1" x14ac:dyDescent="0.35">
      <c r="B7" s="387" t="s">
        <v>439</v>
      </c>
      <c r="C7" s="242"/>
    </row>
    <row r="8" spans="2:39" s="229" customFormat="1" x14ac:dyDescent="0.35">
      <c r="B8" s="388" t="s">
        <v>440</v>
      </c>
      <c r="C8" s="242"/>
      <c r="D8" s="389">
        <f>'KPI Dashboard'!C25</f>
        <v>45</v>
      </c>
      <c r="E8" s="389">
        <f>'KPI Dashboard'!D25</f>
        <v>30</v>
      </c>
      <c r="F8" s="389">
        <f>'KPI Dashboard'!E25</f>
        <v>40</v>
      </c>
      <c r="G8" s="389">
        <f>'KPI Dashboard'!F25</f>
        <v>41</v>
      </c>
      <c r="H8" s="389">
        <f>'KPI Dashboard'!G25</f>
        <v>34</v>
      </c>
      <c r="I8" s="389">
        <f>'KPI Dashboard'!H25</f>
        <v>44</v>
      </c>
      <c r="J8" s="389">
        <f>'KPI Dashboard'!I25</f>
        <v>37</v>
      </c>
      <c r="K8" s="389">
        <f>'KPI Dashboard'!J25</f>
        <v>44</v>
      </c>
      <c r="L8" s="389">
        <f>'KPI Dashboard'!K25</f>
        <v>34</v>
      </c>
      <c r="M8" s="389">
        <f>'KPI Dashboard'!L25</f>
        <v>59</v>
      </c>
      <c r="N8" s="389">
        <f>'KPI Dashboard'!M25</f>
        <v>36</v>
      </c>
      <c r="O8" s="389">
        <f>'KPI Dashboard'!N25</f>
        <v>35</v>
      </c>
      <c r="P8" s="389">
        <f>'KPI Dashboard'!O25</f>
        <v>64</v>
      </c>
      <c r="Q8" s="389">
        <f>'KPI Dashboard'!P25</f>
        <v>72</v>
      </c>
      <c r="R8" s="389">
        <f>'KPI Dashboard'!Q25</f>
        <v>62</v>
      </c>
      <c r="S8" s="389">
        <f>'KPI Dashboard'!R25</f>
        <v>46</v>
      </c>
      <c r="T8" s="389">
        <f>'KPI Dashboard'!S25</f>
        <v>59</v>
      </c>
      <c r="U8" s="389">
        <f>'KPI Dashboard'!T25</f>
        <v>53</v>
      </c>
      <c r="V8" s="389">
        <f>'KPI Dashboard'!U25</f>
        <v>49</v>
      </c>
      <c r="W8" s="389">
        <f>'KPI Dashboard'!V25</f>
        <v>51</v>
      </c>
      <c r="X8" s="389">
        <f>'KPI Dashboard'!W25</f>
        <v>58</v>
      </c>
      <c r="Y8" s="389">
        <f>'KPI Dashboard'!X25</f>
        <v>67</v>
      </c>
      <c r="Z8" s="389">
        <f>'KPI Dashboard'!Y25</f>
        <v>38</v>
      </c>
      <c r="AA8" s="389">
        <f>'KPI Dashboard'!Z25</f>
        <v>47</v>
      </c>
      <c r="AB8" s="389">
        <f>'KPI Dashboard'!AA25</f>
        <v>71</v>
      </c>
      <c r="AC8" s="389">
        <f>'KPI Dashboard'!AB25</f>
        <v>0</v>
      </c>
      <c r="AD8" s="389">
        <f>'KPI Dashboard'!AC25</f>
        <v>0</v>
      </c>
      <c r="AE8" s="389">
        <f>'KPI Dashboard'!AD25</f>
        <v>0</v>
      </c>
      <c r="AF8" s="389">
        <f>'KPI Dashboard'!AE25</f>
        <v>0</v>
      </c>
      <c r="AG8" s="389">
        <f>'KPI Dashboard'!AF25</f>
        <v>0</v>
      </c>
      <c r="AH8" s="389">
        <f>'KPI Dashboard'!AG25</f>
        <v>0</v>
      </c>
      <c r="AI8" s="389">
        <f>'KPI Dashboard'!AH25</f>
        <v>0</v>
      </c>
      <c r="AJ8" s="389">
        <f>'KPI Dashboard'!AI25</f>
        <v>0</v>
      </c>
      <c r="AK8" s="389">
        <f>'KPI Dashboard'!AJ25</f>
        <v>0</v>
      </c>
      <c r="AL8" s="389">
        <f>'KPI Dashboard'!AK25</f>
        <v>0</v>
      </c>
      <c r="AM8" s="389">
        <f>'KPI Dashboard'!AL25</f>
        <v>0</v>
      </c>
    </row>
    <row r="9" spans="2:39" s="229" customFormat="1" x14ac:dyDescent="0.35">
      <c r="B9" s="390" t="s">
        <v>441</v>
      </c>
      <c r="C9" s="242"/>
      <c r="D9" s="391">
        <f>'KPI Dashboard'!C33</f>
        <v>70128</v>
      </c>
      <c r="E9" s="391">
        <f>'KPI Dashboard'!D33</f>
        <v>56820</v>
      </c>
      <c r="F9" s="391">
        <f>'KPI Dashboard'!E33</f>
        <v>78084</v>
      </c>
      <c r="G9" s="391">
        <f>'KPI Dashboard'!F33</f>
        <v>79116</v>
      </c>
      <c r="H9" s="391">
        <f>'KPI Dashboard'!G33</f>
        <v>73116</v>
      </c>
      <c r="I9" s="391">
        <f>'KPI Dashboard'!H33</f>
        <v>88776</v>
      </c>
      <c r="J9" s="391">
        <f>'KPI Dashboard'!I33</f>
        <v>69672</v>
      </c>
      <c r="K9" s="391">
        <f>'KPI Dashboard'!J33</f>
        <v>77616</v>
      </c>
      <c r="L9" s="391">
        <f>'KPI Dashboard'!K33</f>
        <v>57708</v>
      </c>
      <c r="M9" s="391">
        <f>'KPI Dashboard'!L33</f>
        <v>113688</v>
      </c>
      <c r="N9" s="391">
        <f>'KPI Dashboard'!M33</f>
        <v>69972</v>
      </c>
      <c r="O9" s="391">
        <f>'KPI Dashboard'!N33</f>
        <v>64788</v>
      </c>
      <c r="P9" s="391">
        <f>'KPI Dashboard'!O33</f>
        <v>122964</v>
      </c>
      <c r="Q9" s="391">
        <f>'KPI Dashboard'!P33</f>
        <v>137808</v>
      </c>
      <c r="R9" s="391">
        <f>'KPI Dashboard'!Q33</f>
        <v>117276</v>
      </c>
      <c r="S9" s="391">
        <f>'KPI Dashboard'!R33</f>
        <v>86220</v>
      </c>
      <c r="T9" s="391">
        <f>'KPI Dashboard'!S33</f>
        <v>114228</v>
      </c>
      <c r="U9" s="391">
        <f>'KPI Dashboard'!T33</f>
        <v>100356</v>
      </c>
      <c r="V9" s="391">
        <f>'KPI Dashboard'!U33</f>
        <v>87564</v>
      </c>
      <c r="W9" s="391">
        <f>'KPI Dashboard'!V33</f>
        <v>101328</v>
      </c>
      <c r="X9" s="391">
        <f>'KPI Dashboard'!W33</f>
        <v>104484</v>
      </c>
      <c r="Y9" s="391">
        <f>'KPI Dashboard'!X33</f>
        <v>139320</v>
      </c>
      <c r="Z9" s="391">
        <f>'KPI Dashboard'!Y33</f>
        <v>69420</v>
      </c>
      <c r="AA9" s="391">
        <f>'KPI Dashboard'!Z33</f>
        <v>97200</v>
      </c>
      <c r="AB9" s="391">
        <f>'KPI Dashboard'!AA33</f>
        <v>151044</v>
      </c>
      <c r="AC9" s="391">
        <f>'KPI Dashboard'!AB33</f>
        <v>0</v>
      </c>
      <c r="AD9" s="391">
        <f>'KPI Dashboard'!AC33</f>
        <v>0</v>
      </c>
      <c r="AE9" s="391">
        <f>'KPI Dashboard'!AD33</f>
        <v>0</v>
      </c>
      <c r="AF9" s="391">
        <f>'KPI Dashboard'!AE33</f>
        <v>0</v>
      </c>
      <c r="AG9" s="391">
        <f>'KPI Dashboard'!AF33</f>
        <v>0</v>
      </c>
      <c r="AH9" s="391">
        <f>'KPI Dashboard'!AG33</f>
        <v>0</v>
      </c>
      <c r="AI9" s="391">
        <f>'KPI Dashboard'!AH33</f>
        <v>0</v>
      </c>
      <c r="AJ9" s="391">
        <f>'KPI Dashboard'!AI33</f>
        <v>0</v>
      </c>
      <c r="AK9" s="391">
        <f>'KPI Dashboard'!AJ33</f>
        <v>0</v>
      </c>
      <c r="AL9" s="391">
        <f>'KPI Dashboard'!AK33</f>
        <v>0</v>
      </c>
      <c r="AM9" s="391">
        <f>'KPI Dashboard'!AL33</f>
        <v>0</v>
      </c>
    </row>
    <row r="10" spans="2:39" s="229" customFormat="1" x14ac:dyDescent="0.35">
      <c r="B10" s="390" t="s">
        <v>442</v>
      </c>
      <c r="C10" s="242"/>
      <c r="D10" s="392">
        <f>IFERROR(D9/D8,0)</f>
        <v>1558.4</v>
      </c>
      <c r="E10" s="392">
        <f t="shared" ref="E10:AM10" si="0">IFERROR(E9/E8,0)</f>
        <v>1894</v>
      </c>
      <c r="F10" s="392">
        <f t="shared" si="0"/>
        <v>1952.1</v>
      </c>
      <c r="G10" s="392">
        <f t="shared" si="0"/>
        <v>1929.6585365853659</v>
      </c>
      <c r="H10" s="392">
        <f t="shared" si="0"/>
        <v>2150.4705882352941</v>
      </c>
      <c r="I10" s="392">
        <f t="shared" si="0"/>
        <v>2017.6363636363637</v>
      </c>
      <c r="J10" s="392">
        <f t="shared" si="0"/>
        <v>1883.0270270270271</v>
      </c>
      <c r="K10" s="392">
        <f t="shared" si="0"/>
        <v>1764</v>
      </c>
      <c r="L10" s="392">
        <f t="shared" si="0"/>
        <v>1697.2941176470588</v>
      </c>
      <c r="M10" s="392">
        <f t="shared" si="0"/>
        <v>1926.9152542372881</v>
      </c>
      <c r="N10" s="392">
        <f t="shared" si="0"/>
        <v>1943.6666666666667</v>
      </c>
      <c r="O10" s="392">
        <f t="shared" si="0"/>
        <v>1851.0857142857142</v>
      </c>
      <c r="P10" s="392">
        <f t="shared" si="0"/>
        <v>1921.3125</v>
      </c>
      <c r="Q10" s="392">
        <f t="shared" si="0"/>
        <v>1914</v>
      </c>
      <c r="R10" s="392">
        <f t="shared" si="0"/>
        <v>1891.5483870967741</v>
      </c>
      <c r="S10" s="392">
        <f t="shared" si="0"/>
        <v>1874.3478260869565</v>
      </c>
      <c r="T10" s="392">
        <f t="shared" si="0"/>
        <v>1936.0677966101696</v>
      </c>
      <c r="U10" s="392">
        <f t="shared" si="0"/>
        <v>1893.5094339622642</v>
      </c>
      <c r="V10" s="392">
        <f t="shared" si="0"/>
        <v>1787.0204081632653</v>
      </c>
      <c r="W10" s="392">
        <f t="shared" si="0"/>
        <v>1986.8235294117646</v>
      </c>
      <c r="X10" s="392">
        <f t="shared" si="0"/>
        <v>1801.4482758620691</v>
      </c>
      <c r="Y10" s="392">
        <f t="shared" si="0"/>
        <v>2079.4029850746269</v>
      </c>
      <c r="Z10" s="392">
        <f t="shared" si="0"/>
        <v>1826.8421052631579</v>
      </c>
      <c r="AA10" s="392">
        <f t="shared" si="0"/>
        <v>2068.0851063829787</v>
      </c>
      <c r="AB10" s="392">
        <f t="shared" si="0"/>
        <v>2127.3802816901407</v>
      </c>
      <c r="AC10" s="392">
        <f t="shared" si="0"/>
        <v>0</v>
      </c>
      <c r="AD10" s="392">
        <f t="shared" si="0"/>
        <v>0</v>
      </c>
      <c r="AE10" s="392">
        <f t="shared" si="0"/>
        <v>0</v>
      </c>
      <c r="AF10" s="392">
        <f t="shared" si="0"/>
        <v>0</v>
      </c>
      <c r="AG10" s="392">
        <f t="shared" si="0"/>
        <v>0</v>
      </c>
      <c r="AH10" s="392">
        <f t="shared" si="0"/>
        <v>0</v>
      </c>
      <c r="AI10" s="392">
        <f t="shared" si="0"/>
        <v>0</v>
      </c>
      <c r="AJ10" s="392">
        <f t="shared" si="0"/>
        <v>0</v>
      </c>
      <c r="AK10" s="392">
        <f t="shared" si="0"/>
        <v>0</v>
      </c>
      <c r="AL10" s="392">
        <f t="shared" si="0"/>
        <v>0</v>
      </c>
      <c r="AM10" s="392">
        <f t="shared" si="0"/>
        <v>0</v>
      </c>
    </row>
    <row r="11" spans="2:39" s="229" customFormat="1" x14ac:dyDescent="0.35">
      <c r="B11" s="388"/>
      <c r="C11" s="242"/>
      <c r="D11" s="393"/>
    </row>
    <row r="12" spans="2:39" s="229" customFormat="1" x14ac:dyDescent="0.35">
      <c r="B12" s="387" t="s">
        <v>443</v>
      </c>
      <c r="C12" s="242"/>
      <c r="D12" s="393"/>
    </row>
    <row r="13" spans="2:39" s="229" customFormat="1" x14ac:dyDescent="0.35">
      <c r="B13" s="390" t="s">
        <v>444</v>
      </c>
      <c r="C13" s="242"/>
      <c r="D13" s="391">
        <f>'KPI Dashboard'!C12</f>
        <v>13576.521216702662</v>
      </c>
      <c r="E13" s="391">
        <f>'KPI Dashboard'!D12</f>
        <v>12701.385673146149</v>
      </c>
      <c r="F13" s="391">
        <f>'KPI Dashboard'!E12</f>
        <v>13991.573138948886</v>
      </c>
      <c r="G13" s="391">
        <f>'KPI Dashboard'!F12</f>
        <v>13852.182670191225</v>
      </c>
      <c r="H13" s="391">
        <f>'KPI Dashboard'!G12</f>
        <v>19580.384964788733</v>
      </c>
      <c r="I13" s="391">
        <f>'KPI Dashboard'!H12</f>
        <v>17796.402667777122</v>
      </c>
      <c r="J13" s="391">
        <f>'KPI Dashboard'!I12</f>
        <v>28555.421175413969</v>
      </c>
      <c r="K13" s="391">
        <f>'KPI Dashboard'!J12</f>
        <v>13993.275554118893</v>
      </c>
      <c r="L13" s="391">
        <f>'KPI Dashboard'!K12</f>
        <v>23052.29100310889</v>
      </c>
      <c r="M13" s="391">
        <f>'KPI Dashboard'!L12</f>
        <v>20137.357144818528</v>
      </c>
      <c r="N13" s="391">
        <f>'KPI Dashboard'!M12</f>
        <v>40435.375308641975</v>
      </c>
      <c r="O13" s="391">
        <f>'KPI Dashboard'!N12</f>
        <v>44990.528148148151</v>
      </c>
      <c r="P13" s="391">
        <f>'KPI Dashboard'!O12</f>
        <v>22583.052756410256</v>
      </c>
      <c r="Q13" s="391">
        <f>'KPI Dashboard'!P12</f>
        <v>27505.950656859939</v>
      </c>
      <c r="R13" s="391">
        <f>'KPI Dashboard'!Q12</f>
        <v>26563.59998727735</v>
      </c>
      <c r="S13" s="391">
        <f>'KPI Dashboard'!R12</f>
        <v>32575.341333121272</v>
      </c>
      <c r="T13" s="391">
        <f>'KPI Dashboard'!S12</f>
        <v>22760.590673289185</v>
      </c>
      <c r="U13" s="391">
        <f>'KPI Dashboard'!T12</f>
        <v>31004.167141280355</v>
      </c>
      <c r="V13" s="391">
        <f>'KPI Dashboard'!U12</f>
        <v>74761.402420557861</v>
      </c>
      <c r="W13" s="391">
        <f>'KPI Dashboard'!V12</f>
        <v>41751.401901921796</v>
      </c>
      <c r="X13" s="391">
        <f>'KPI Dashboard'!W12</f>
        <v>37381.80554009277</v>
      </c>
      <c r="Y13" s="391">
        <f>'KPI Dashboard'!X12</f>
        <v>31432.183274671017</v>
      </c>
      <c r="Z13" s="391">
        <f>'KPI Dashboard'!Y12</f>
        <v>50527.089486673962</v>
      </c>
      <c r="AA13" s="391">
        <f>'KPI Dashboard'!Z12</f>
        <v>62788.17686679789</v>
      </c>
      <c r="AB13" s="391">
        <f>'KPI Dashboard'!AA12</f>
        <v>30395.688145567263</v>
      </c>
      <c r="AC13" s="391">
        <f>'KPI Dashboard'!AB12</f>
        <v>51084.393750000003</v>
      </c>
      <c r="AD13" s="391">
        <f>'KPI Dashboard'!AC12</f>
        <v>117458.65220833333</v>
      </c>
      <c r="AE13" s="391">
        <f>'KPI Dashboard'!AD12</f>
        <v>83944.765000000014</v>
      </c>
      <c r="AF13" s="391">
        <f>'KPI Dashboard'!AE12</f>
        <v>79399.950625000012</v>
      </c>
      <c r="AG13" s="391">
        <f>'KPI Dashboard'!AF12</f>
        <v>110238.46958333332</v>
      </c>
      <c r="AH13" s="391">
        <f>'KPI Dashboard'!AG12</f>
        <v>92037.405208333337</v>
      </c>
      <c r="AI13" s="391">
        <f>'KPI Dashboard'!AH12</f>
        <v>92836.340833333335</v>
      </c>
      <c r="AJ13" s="391">
        <f>'KPI Dashboard'!AI12</f>
        <v>133179.02645833333</v>
      </c>
      <c r="AK13" s="391">
        <f>'KPI Dashboard'!AJ12</f>
        <v>99659.212083333332</v>
      </c>
      <c r="AL13" s="391">
        <f>'KPI Dashboard'!AK12</f>
        <v>100576.89770833333</v>
      </c>
      <c r="AM13" s="391">
        <f>'KPI Dashboard'!AL12</f>
        <v>153328.95833333334</v>
      </c>
    </row>
    <row r="14" spans="2:39" s="229" customFormat="1" x14ac:dyDescent="0.35">
      <c r="B14" s="388"/>
      <c r="C14" s="242"/>
      <c r="D14" s="393"/>
      <c r="E14" s="393"/>
      <c r="F14" s="393"/>
      <c r="G14" s="393"/>
      <c r="H14" s="393"/>
      <c r="I14" s="393"/>
      <c r="J14" s="393"/>
      <c r="K14" s="393"/>
      <c r="L14" s="393"/>
      <c r="M14" s="393"/>
      <c r="N14" s="393"/>
      <c r="O14" s="393"/>
      <c r="P14" s="393"/>
      <c r="Q14" s="393"/>
      <c r="R14" s="393"/>
      <c r="S14" s="393"/>
      <c r="T14" s="393"/>
      <c r="U14" s="393"/>
      <c r="V14" s="393"/>
      <c r="W14" s="393"/>
      <c r="X14" s="393"/>
      <c r="Y14" s="393"/>
      <c r="Z14" s="393"/>
      <c r="AA14" s="393"/>
      <c r="AB14" s="393"/>
      <c r="AC14" s="393"/>
      <c r="AD14" s="393"/>
      <c r="AE14" s="393"/>
      <c r="AF14" s="393"/>
      <c r="AG14" s="393"/>
      <c r="AH14" s="393"/>
      <c r="AI14" s="393"/>
      <c r="AJ14" s="393"/>
      <c r="AK14" s="393"/>
      <c r="AL14" s="393"/>
      <c r="AM14" s="393"/>
    </row>
    <row r="15" spans="2:39" s="229" customFormat="1" x14ac:dyDescent="0.35">
      <c r="B15" s="238" t="s">
        <v>445</v>
      </c>
      <c r="C15" s="397"/>
      <c r="D15" s="397">
        <f>D13</f>
        <v>13576.521216702662</v>
      </c>
      <c r="E15" s="397">
        <f t="shared" ref="E15:AM15" si="1">E13</f>
        <v>12701.385673146149</v>
      </c>
      <c r="F15" s="397">
        <f t="shared" si="1"/>
        <v>13991.573138948886</v>
      </c>
      <c r="G15" s="397">
        <f t="shared" si="1"/>
        <v>13852.182670191225</v>
      </c>
      <c r="H15" s="397">
        <f t="shared" si="1"/>
        <v>19580.384964788733</v>
      </c>
      <c r="I15" s="397">
        <f t="shared" si="1"/>
        <v>17796.402667777122</v>
      </c>
      <c r="J15" s="397">
        <f t="shared" si="1"/>
        <v>28555.421175413969</v>
      </c>
      <c r="K15" s="397">
        <f t="shared" si="1"/>
        <v>13993.275554118893</v>
      </c>
      <c r="L15" s="397">
        <f t="shared" si="1"/>
        <v>23052.29100310889</v>
      </c>
      <c r="M15" s="397">
        <f t="shared" si="1"/>
        <v>20137.357144818528</v>
      </c>
      <c r="N15" s="397">
        <f t="shared" si="1"/>
        <v>40435.375308641975</v>
      </c>
      <c r="O15" s="397">
        <f t="shared" si="1"/>
        <v>44990.528148148151</v>
      </c>
      <c r="P15" s="397">
        <f t="shared" si="1"/>
        <v>22583.052756410256</v>
      </c>
      <c r="Q15" s="397">
        <f t="shared" si="1"/>
        <v>27505.950656859939</v>
      </c>
      <c r="R15" s="397">
        <f t="shared" si="1"/>
        <v>26563.59998727735</v>
      </c>
      <c r="S15" s="397">
        <f t="shared" si="1"/>
        <v>32575.341333121272</v>
      </c>
      <c r="T15" s="397">
        <f t="shared" si="1"/>
        <v>22760.590673289185</v>
      </c>
      <c r="U15" s="397">
        <f t="shared" si="1"/>
        <v>31004.167141280355</v>
      </c>
      <c r="V15" s="397">
        <f t="shared" si="1"/>
        <v>74761.402420557861</v>
      </c>
      <c r="W15" s="397">
        <f t="shared" si="1"/>
        <v>41751.401901921796</v>
      </c>
      <c r="X15" s="397">
        <f t="shared" si="1"/>
        <v>37381.80554009277</v>
      </c>
      <c r="Y15" s="397">
        <f t="shared" si="1"/>
        <v>31432.183274671017</v>
      </c>
      <c r="Z15" s="397">
        <f t="shared" si="1"/>
        <v>50527.089486673962</v>
      </c>
      <c r="AA15" s="397">
        <f t="shared" si="1"/>
        <v>62788.17686679789</v>
      </c>
      <c r="AB15" s="397">
        <f t="shared" si="1"/>
        <v>30395.688145567263</v>
      </c>
      <c r="AC15" s="397">
        <f t="shared" si="1"/>
        <v>51084.393750000003</v>
      </c>
      <c r="AD15" s="397">
        <f t="shared" si="1"/>
        <v>117458.65220833333</v>
      </c>
      <c r="AE15" s="397">
        <f t="shared" si="1"/>
        <v>83944.765000000014</v>
      </c>
      <c r="AF15" s="397">
        <f t="shared" si="1"/>
        <v>79399.950625000012</v>
      </c>
      <c r="AG15" s="397">
        <f t="shared" si="1"/>
        <v>110238.46958333332</v>
      </c>
      <c r="AH15" s="397">
        <f t="shared" si="1"/>
        <v>92037.405208333337</v>
      </c>
      <c r="AI15" s="397">
        <f t="shared" si="1"/>
        <v>92836.340833333335</v>
      </c>
      <c r="AJ15" s="397">
        <f t="shared" si="1"/>
        <v>133179.02645833333</v>
      </c>
      <c r="AK15" s="397">
        <f t="shared" si="1"/>
        <v>99659.212083333332</v>
      </c>
      <c r="AL15" s="397">
        <f t="shared" si="1"/>
        <v>100576.89770833333</v>
      </c>
      <c r="AM15" s="397">
        <f t="shared" si="1"/>
        <v>153328.95833333334</v>
      </c>
    </row>
    <row r="16" spans="2:39" s="229" customFormat="1" ht="13.5" thickBot="1" x14ac:dyDescent="0.4">
      <c r="B16" s="388"/>
      <c r="C16" s="242"/>
      <c r="D16" s="393"/>
      <c r="E16" s="393"/>
      <c r="F16" s="393"/>
      <c r="G16" s="393"/>
      <c r="H16" s="393"/>
      <c r="I16" s="393"/>
      <c r="J16" s="393"/>
      <c r="K16" s="393"/>
      <c r="L16" s="393"/>
      <c r="M16" s="393"/>
      <c r="N16" s="393"/>
      <c r="O16" s="393"/>
      <c r="P16" s="393"/>
      <c r="Q16" s="393"/>
      <c r="R16" s="393"/>
      <c r="S16" s="393"/>
      <c r="T16" s="393"/>
      <c r="U16" s="393"/>
      <c r="V16" s="393"/>
      <c r="W16" s="393"/>
      <c r="X16" s="393"/>
      <c r="Y16" s="393"/>
      <c r="Z16" s="393"/>
      <c r="AA16" s="393"/>
      <c r="AB16" s="393"/>
      <c r="AC16" s="393"/>
      <c r="AD16" s="393"/>
      <c r="AE16" s="393"/>
      <c r="AF16" s="393"/>
      <c r="AG16" s="393"/>
      <c r="AH16" s="393"/>
      <c r="AI16" s="393"/>
      <c r="AJ16" s="393"/>
      <c r="AK16" s="393"/>
      <c r="AL16" s="393"/>
      <c r="AM16" s="393"/>
    </row>
    <row r="17" spans="2:39" s="229" customFormat="1" ht="13.5" thickBot="1" x14ac:dyDescent="0.4">
      <c r="B17" s="395" t="s">
        <v>446</v>
      </c>
      <c r="C17" s="394"/>
      <c r="D17" s="394">
        <f>IFERROR(D15/D8,D15)</f>
        <v>301.70047148228139</v>
      </c>
      <c r="E17" s="394">
        <f t="shared" ref="E17:AM17" si="2">IFERROR(E15/E8,E15)</f>
        <v>423.37952243820496</v>
      </c>
      <c r="F17" s="394">
        <f t="shared" si="2"/>
        <v>349.78932847372215</v>
      </c>
      <c r="G17" s="394">
        <f t="shared" si="2"/>
        <v>337.85811390710307</v>
      </c>
      <c r="H17" s="394">
        <f t="shared" si="2"/>
        <v>575.89367543496269</v>
      </c>
      <c r="I17" s="394">
        <f t="shared" si="2"/>
        <v>404.46369699493459</v>
      </c>
      <c r="J17" s="394">
        <f t="shared" si="2"/>
        <v>771.76813987605317</v>
      </c>
      <c r="K17" s="394">
        <f t="shared" si="2"/>
        <v>318.02898986633846</v>
      </c>
      <c r="L17" s="394">
        <f t="shared" si="2"/>
        <v>678.00855891496735</v>
      </c>
      <c r="M17" s="394">
        <f t="shared" si="2"/>
        <v>341.31113804777169</v>
      </c>
      <c r="N17" s="394">
        <f t="shared" si="2"/>
        <v>1123.2048696844993</v>
      </c>
      <c r="O17" s="394">
        <f t="shared" si="2"/>
        <v>1285.4436613756613</v>
      </c>
      <c r="P17" s="394">
        <f t="shared" si="2"/>
        <v>352.86019931891025</v>
      </c>
      <c r="Q17" s="394">
        <f t="shared" si="2"/>
        <v>382.02709245638806</v>
      </c>
      <c r="R17" s="394">
        <f t="shared" si="2"/>
        <v>428.44516108511857</v>
      </c>
      <c r="S17" s="394">
        <f t="shared" si="2"/>
        <v>708.15959419828857</v>
      </c>
      <c r="T17" s="394">
        <f t="shared" si="2"/>
        <v>385.7727232760879</v>
      </c>
      <c r="U17" s="394">
        <f t="shared" si="2"/>
        <v>584.98428568453505</v>
      </c>
      <c r="V17" s="394">
        <f t="shared" si="2"/>
        <v>1525.7429065419972</v>
      </c>
      <c r="W17" s="394">
        <f t="shared" si="2"/>
        <v>818.65493925336852</v>
      </c>
      <c r="X17" s="394">
        <f t="shared" si="2"/>
        <v>644.51388862228919</v>
      </c>
      <c r="Y17" s="394">
        <f t="shared" si="2"/>
        <v>469.13706380105998</v>
      </c>
      <c r="Z17" s="394">
        <f t="shared" si="2"/>
        <v>1329.6602496493149</v>
      </c>
      <c r="AA17" s="394">
        <f t="shared" si="2"/>
        <v>1335.9186567403806</v>
      </c>
      <c r="AB17" s="394">
        <f t="shared" si="2"/>
        <v>428.10828374038397</v>
      </c>
      <c r="AC17" s="394">
        <f t="shared" si="2"/>
        <v>51084.393750000003</v>
      </c>
      <c r="AD17" s="394">
        <f t="shared" si="2"/>
        <v>117458.65220833333</v>
      </c>
      <c r="AE17" s="394">
        <f t="shared" si="2"/>
        <v>83944.765000000014</v>
      </c>
      <c r="AF17" s="394">
        <f t="shared" si="2"/>
        <v>79399.950625000012</v>
      </c>
      <c r="AG17" s="394">
        <f t="shared" si="2"/>
        <v>110238.46958333332</v>
      </c>
      <c r="AH17" s="394">
        <f t="shared" si="2"/>
        <v>92037.405208333337</v>
      </c>
      <c r="AI17" s="394">
        <f t="shared" si="2"/>
        <v>92836.340833333335</v>
      </c>
      <c r="AJ17" s="394">
        <f t="shared" si="2"/>
        <v>133179.02645833333</v>
      </c>
      <c r="AK17" s="394">
        <f t="shared" si="2"/>
        <v>99659.212083333332</v>
      </c>
      <c r="AL17" s="394">
        <f t="shared" si="2"/>
        <v>100576.89770833333</v>
      </c>
      <c r="AM17" s="394">
        <f t="shared" si="2"/>
        <v>153328.95833333334</v>
      </c>
    </row>
    <row r="18" spans="2:39" s="229" customFormat="1" x14ac:dyDescent="0.35">
      <c r="B18" s="232"/>
      <c r="C18" s="232"/>
      <c r="D18" s="239"/>
      <c r="E18" s="239"/>
      <c r="F18" s="239"/>
      <c r="G18" s="239"/>
      <c r="H18" s="239"/>
      <c r="I18" s="239"/>
      <c r="J18" s="239"/>
      <c r="K18" s="239"/>
      <c r="L18" s="239"/>
      <c r="M18" s="239"/>
      <c r="N18" s="239"/>
      <c r="O18" s="239"/>
      <c r="P18" s="237"/>
      <c r="Q18" s="237"/>
      <c r="R18" s="237"/>
      <c r="S18" s="237"/>
      <c r="T18" s="237"/>
      <c r="U18" s="237"/>
      <c r="V18" s="237"/>
      <c r="W18" s="237"/>
      <c r="X18" s="237"/>
      <c r="Y18" s="237"/>
      <c r="Z18" s="237"/>
      <c r="AA18" s="237"/>
      <c r="AB18" s="237"/>
      <c r="AC18" s="237"/>
      <c r="AD18" s="237"/>
      <c r="AE18" s="237"/>
      <c r="AF18" s="237"/>
      <c r="AG18" s="237"/>
      <c r="AH18" s="237"/>
      <c r="AI18" s="237"/>
      <c r="AJ18" s="237"/>
      <c r="AK18" s="237"/>
      <c r="AL18" s="237"/>
      <c r="AM18" s="237"/>
    </row>
    <row r="19" spans="2:39" s="229" customFormat="1" x14ac:dyDescent="0.35">
      <c r="B19" s="240" t="s">
        <v>447</v>
      </c>
      <c r="C19" s="240"/>
      <c r="D19" s="240"/>
      <c r="E19" s="240"/>
      <c r="F19" s="241">
        <f t="shared" ref="F19:AM19" si="3">SUM(D17:F17)/3</f>
        <v>358.28977413140279</v>
      </c>
      <c r="G19" s="241">
        <f t="shared" si="3"/>
        <v>370.34232160634338</v>
      </c>
      <c r="H19" s="241">
        <f t="shared" si="3"/>
        <v>421.18037260526262</v>
      </c>
      <c r="I19" s="241">
        <f t="shared" si="3"/>
        <v>439.40516211233347</v>
      </c>
      <c r="J19" s="241">
        <f t="shared" si="3"/>
        <v>584.04183743531678</v>
      </c>
      <c r="K19" s="241">
        <f t="shared" si="3"/>
        <v>498.08694224577539</v>
      </c>
      <c r="L19" s="241">
        <f t="shared" si="3"/>
        <v>589.26856288578631</v>
      </c>
      <c r="M19" s="241">
        <f t="shared" si="3"/>
        <v>445.7828956096925</v>
      </c>
      <c r="N19" s="241">
        <f t="shared" si="3"/>
        <v>714.17485554907944</v>
      </c>
      <c r="O19" s="241">
        <f t="shared" si="3"/>
        <v>916.65322303597748</v>
      </c>
      <c r="P19" s="241">
        <f t="shared" si="3"/>
        <v>920.50291012635705</v>
      </c>
      <c r="Q19" s="241">
        <f t="shared" si="3"/>
        <v>673.44365105031989</v>
      </c>
      <c r="R19" s="241">
        <f t="shared" si="3"/>
        <v>387.77748428680565</v>
      </c>
      <c r="S19" s="241">
        <f t="shared" si="3"/>
        <v>506.21061591326514</v>
      </c>
      <c r="T19" s="241">
        <f t="shared" si="3"/>
        <v>507.45915951983164</v>
      </c>
      <c r="U19" s="241">
        <f t="shared" si="3"/>
        <v>559.63886771963723</v>
      </c>
      <c r="V19" s="241">
        <f t="shared" si="3"/>
        <v>832.16663850087332</v>
      </c>
      <c r="W19" s="241">
        <f t="shared" si="3"/>
        <v>976.46071049330021</v>
      </c>
      <c r="X19" s="241">
        <f t="shared" si="3"/>
        <v>996.30391147255159</v>
      </c>
      <c r="Y19" s="241">
        <f t="shared" si="3"/>
        <v>644.10196389223927</v>
      </c>
      <c r="Z19" s="241">
        <f t="shared" si="3"/>
        <v>814.43706735755461</v>
      </c>
      <c r="AA19" s="241">
        <f t="shared" si="3"/>
        <v>1044.9053233969187</v>
      </c>
      <c r="AB19" s="241">
        <f t="shared" si="3"/>
        <v>1031.2290633766931</v>
      </c>
      <c r="AC19" s="241">
        <f t="shared" si="3"/>
        <v>17616.140230160254</v>
      </c>
      <c r="AD19" s="241">
        <f t="shared" si="3"/>
        <v>56323.718080691237</v>
      </c>
      <c r="AE19" s="241">
        <f t="shared" si="3"/>
        <v>84162.603652777776</v>
      </c>
      <c r="AF19" s="241">
        <f t="shared" si="3"/>
        <v>93601.122611111103</v>
      </c>
      <c r="AG19" s="241">
        <f t="shared" si="3"/>
        <v>91194.395069444436</v>
      </c>
      <c r="AH19" s="241">
        <f t="shared" si="3"/>
        <v>93891.941805555558</v>
      </c>
      <c r="AI19" s="241">
        <f t="shared" si="3"/>
        <v>98370.738541666666</v>
      </c>
      <c r="AJ19" s="241">
        <f t="shared" si="3"/>
        <v>106017.59083333332</v>
      </c>
      <c r="AK19" s="241">
        <f t="shared" si="3"/>
        <v>108558.19312500001</v>
      </c>
      <c r="AL19" s="241">
        <f t="shared" si="3"/>
        <v>111138.37874999999</v>
      </c>
      <c r="AM19" s="241">
        <f t="shared" si="3"/>
        <v>117855.02270833333</v>
      </c>
    </row>
    <row r="20" spans="2:39" s="229" customFormat="1" x14ac:dyDescent="0.35">
      <c r="B20" s="240" t="s">
        <v>448</v>
      </c>
      <c r="C20" s="240"/>
      <c r="D20" s="240"/>
      <c r="E20" s="240"/>
      <c r="F20" s="240"/>
      <c r="G20" s="240"/>
      <c r="H20" s="240"/>
      <c r="I20" s="241">
        <f t="shared" ref="I20:AM20" si="4">SUM(D17:I17)/6</f>
        <v>398.84746812186813</v>
      </c>
      <c r="J20" s="241">
        <f t="shared" si="4"/>
        <v>477.19207952083008</v>
      </c>
      <c r="K20" s="241">
        <f t="shared" si="4"/>
        <v>459.63365742551906</v>
      </c>
      <c r="L20" s="241">
        <f t="shared" si="4"/>
        <v>514.33686249905986</v>
      </c>
      <c r="M20" s="241">
        <f t="shared" si="4"/>
        <v>514.91236652250461</v>
      </c>
      <c r="N20" s="241">
        <f t="shared" si="4"/>
        <v>606.13089889742741</v>
      </c>
      <c r="O20" s="241">
        <f t="shared" si="4"/>
        <v>752.96089296088201</v>
      </c>
      <c r="P20" s="241">
        <f t="shared" si="4"/>
        <v>683.14290286802486</v>
      </c>
      <c r="Q20" s="241">
        <f t="shared" si="4"/>
        <v>693.80925329969978</v>
      </c>
      <c r="R20" s="241">
        <f t="shared" si="4"/>
        <v>652.21535366139153</v>
      </c>
      <c r="S20" s="241">
        <f t="shared" si="4"/>
        <v>713.35676301981096</v>
      </c>
      <c r="T20" s="241">
        <f t="shared" si="4"/>
        <v>590.45140528507579</v>
      </c>
      <c r="U20" s="241">
        <f t="shared" si="4"/>
        <v>473.70817600322135</v>
      </c>
      <c r="V20" s="241">
        <f t="shared" si="4"/>
        <v>669.1886272070692</v>
      </c>
      <c r="W20" s="241">
        <f t="shared" si="4"/>
        <v>741.95993500656596</v>
      </c>
      <c r="X20" s="241">
        <f t="shared" si="4"/>
        <v>777.97138959609435</v>
      </c>
      <c r="Y20" s="241">
        <f t="shared" si="4"/>
        <v>738.13430119655629</v>
      </c>
      <c r="Z20" s="241">
        <f t="shared" si="4"/>
        <v>895.44888892542747</v>
      </c>
      <c r="AA20" s="241">
        <f t="shared" si="4"/>
        <v>1020.6046174347349</v>
      </c>
      <c r="AB20" s="241">
        <f t="shared" si="4"/>
        <v>837.66551363446615</v>
      </c>
      <c r="AC20" s="241">
        <f t="shared" si="4"/>
        <v>9215.2886487589058</v>
      </c>
      <c r="AD20" s="241">
        <f t="shared" si="4"/>
        <v>28684.31170204408</v>
      </c>
      <c r="AE20" s="241">
        <f t="shared" si="4"/>
        <v>42596.916358077237</v>
      </c>
      <c r="AF20" s="241">
        <f t="shared" si="4"/>
        <v>55608.631420635684</v>
      </c>
      <c r="AG20" s="241">
        <f t="shared" si="4"/>
        <v>73759.056575067851</v>
      </c>
      <c r="AH20" s="241">
        <f t="shared" si="4"/>
        <v>89027.272729166667</v>
      </c>
      <c r="AI20" s="241">
        <f t="shared" si="4"/>
        <v>95985.930576388899</v>
      </c>
      <c r="AJ20" s="241">
        <f t="shared" si="4"/>
        <v>98605.992951388878</v>
      </c>
      <c r="AK20" s="241">
        <f t="shared" si="4"/>
        <v>101225.06746527778</v>
      </c>
      <c r="AL20" s="241">
        <f t="shared" si="4"/>
        <v>104754.55864583333</v>
      </c>
      <c r="AM20" s="241">
        <f t="shared" si="4"/>
        <v>111936.30677083333</v>
      </c>
    </row>
    <row r="21" spans="2:39" s="230" customFormat="1" x14ac:dyDescent="0.35">
      <c r="B21" s="240" t="s">
        <v>449</v>
      </c>
      <c r="C21" s="240"/>
      <c r="D21" s="240"/>
      <c r="E21" s="240"/>
      <c r="F21" s="240"/>
      <c r="G21" s="240"/>
      <c r="H21" s="240"/>
      <c r="I21" s="240"/>
      <c r="J21" s="240"/>
      <c r="K21" s="240"/>
      <c r="L21" s="240"/>
      <c r="M21" s="240"/>
      <c r="N21" s="240"/>
      <c r="O21" s="241">
        <f t="shared" ref="O21:AM21" si="5">SUM(D17:O17)/12</f>
        <v>575.90418054137513</v>
      </c>
      <c r="P21" s="241">
        <f t="shared" si="5"/>
        <v>580.1674911944275</v>
      </c>
      <c r="Q21" s="241">
        <f t="shared" si="5"/>
        <v>576.72145536260939</v>
      </c>
      <c r="R21" s="241">
        <f t="shared" si="5"/>
        <v>583.27610808022575</v>
      </c>
      <c r="S21" s="241">
        <f t="shared" si="5"/>
        <v>614.1345647711579</v>
      </c>
      <c r="T21" s="241">
        <f t="shared" si="5"/>
        <v>598.29115209125166</v>
      </c>
      <c r="U21" s="241">
        <f t="shared" si="5"/>
        <v>613.33453448205171</v>
      </c>
      <c r="V21" s="241">
        <f t="shared" si="5"/>
        <v>676.16576503754709</v>
      </c>
      <c r="W21" s="241">
        <f t="shared" si="5"/>
        <v>717.88459415313298</v>
      </c>
      <c r="X21" s="241">
        <f t="shared" si="5"/>
        <v>715.09337162874306</v>
      </c>
      <c r="Y21" s="241">
        <f t="shared" si="5"/>
        <v>725.74553210818374</v>
      </c>
      <c r="Z21" s="241">
        <f t="shared" si="5"/>
        <v>742.95014710525174</v>
      </c>
      <c r="AA21" s="241">
        <f t="shared" si="5"/>
        <v>747.15639671897827</v>
      </c>
      <c r="AB21" s="241">
        <f t="shared" si="5"/>
        <v>753.4270704207679</v>
      </c>
      <c r="AC21" s="241">
        <f t="shared" si="5"/>
        <v>4978.6242918827356</v>
      </c>
      <c r="AD21" s="241">
        <f t="shared" si="5"/>
        <v>14731.141545820086</v>
      </c>
      <c r="AE21" s="241">
        <f t="shared" si="5"/>
        <v>21667.525329636897</v>
      </c>
      <c r="AF21" s="241">
        <f t="shared" si="5"/>
        <v>28252.040154780556</v>
      </c>
      <c r="AG21" s="241">
        <f t="shared" si="5"/>
        <v>37389.83059625129</v>
      </c>
      <c r="AH21" s="241">
        <f t="shared" si="5"/>
        <v>44932.469121400558</v>
      </c>
      <c r="AI21" s="241">
        <f t="shared" si="5"/>
        <v>52600.609612573891</v>
      </c>
      <c r="AJ21" s="241">
        <f t="shared" si="5"/>
        <v>63645.152326716488</v>
      </c>
      <c r="AK21" s="241">
        <f t="shared" si="5"/>
        <v>71910.991911677513</v>
      </c>
      <c r="AL21" s="241">
        <f t="shared" si="5"/>
        <v>80181.595033234509</v>
      </c>
      <c r="AM21" s="241">
        <f t="shared" si="5"/>
        <v>92847.681672950581</v>
      </c>
    </row>
    <row r="22" spans="2:39" s="230" customFormat="1" x14ac:dyDescent="0.35"/>
    <row r="23" spans="2:39" s="229" customFormat="1" ht="13.5" thickBot="1" x14ac:dyDescent="0.4">
      <c r="B23" s="386" t="s">
        <v>450</v>
      </c>
      <c r="C23" s="385"/>
      <c r="D23" s="396">
        <f t="shared" ref="D23:AM23" si="6">D$5</f>
        <v>43101</v>
      </c>
      <c r="E23" s="396">
        <f t="shared" si="6"/>
        <v>43159</v>
      </c>
      <c r="F23" s="396">
        <f t="shared" si="6"/>
        <v>43190</v>
      </c>
      <c r="G23" s="396">
        <f t="shared" si="6"/>
        <v>43220</v>
      </c>
      <c r="H23" s="396">
        <f t="shared" si="6"/>
        <v>43251</v>
      </c>
      <c r="I23" s="396">
        <f t="shared" si="6"/>
        <v>43281</v>
      </c>
      <c r="J23" s="396">
        <f t="shared" si="6"/>
        <v>43312</v>
      </c>
      <c r="K23" s="396">
        <f t="shared" si="6"/>
        <v>43343</v>
      </c>
      <c r="L23" s="396">
        <f t="shared" si="6"/>
        <v>43373</v>
      </c>
      <c r="M23" s="396">
        <f t="shared" si="6"/>
        <v>43404</v>
      </c>
      <c r="N23" s="396">
        <f t="shared" si="6"/>
        <v>43434</v>
      </c>
      <c r="O23" s="396">
        <f t="shared" si="6"/>
        <v>43465</v>
      </c>
      <c r="P23" s="396">
        <f t="shared" si="6"/>
        <v>43496</v>
      </c>
      <c r="Q23" s="396">
        <f t="shared" si="6"/>
        <v>43524</v>
      </c>
      <c r="R23" s="396">
        <f t="shared" si="6"/>
        <v>43555</v>
      </c>
      <c r="S23" s="396">
        <f t="shared" si="6"/>
        <v>43585</v>
      </c>
      <c r="T23" s="396">
        <f t="shared" si="6"/>
        <v>43616</v>
      </c>
      <c r="U23" s="396">
        <f t="shared" si="6"/>
        <v>43646</v>
      </c>
      <c r="V23" s="396">
        <f t="shared" si="6"/>
        <v>43677</v>
      </c>
      <c r="W23" s="396">
        <f t="shared" si="6"/>
        <v>43708</v>
      </c>
      <c r="X23" s="396">
        <f t="shared" si="6"/>
        <v>43738</v>
      </c>
      <c r="Y23" s="396">
        <f t="shared" si="6"/>
        <v>43769</v>
      </c>
      <c r="Z23" s="396">
        <f t="shared" si="6"/>
        <v>43799</v>
      </c>
      <c r="AA23" s="396">
        <f t="shared" si="6"/>
        <v>43830</v>
      </c>
      <c r="AB23" s="396">
        <f t="shared" si="6"/>
        <v>43861</v>
      </c>
      <c r="AC23" s="396">
        <f t="shared" si="6"/>
        <v>43890</v>
      </c>
      <c r="AD23" s="396">
        <f t="shared" si="6"/>
        <v>43921</v>
      </c>
      <c r="AE23" s="396">
        <f t="shared" si="6"/>
        <v>43951</v>
      </c>
      <c r="AF23" s="396">
        <f t="shared" si="6"/>
        <v>43982</v>
      </c>
      <c r="AG23" s="396">
        <f t="shared" si="6"/>
        <v>44012</v>
      </c>
      <c r="AH23" s="396">
        <f t="shared" si="6"/>
        <v>44043</v>
      </c>
      <c r="AI23" s="396">
        <f t="shared" si="6"/>
        <v>44074</v>
      </c>
      <c r="AJ23" s="396">
        <f t="shared" si="6"/>
        <v>44104</v>
      </c>
      <c r="AK23" s="396">
        <f t="shared" si="6"/>
        <v>44135</v>
      </c>
      <c r="AL23" s="396">
        <f t="shared" si="6"/>
        <v>44165</v>
      </c>
      <c r="AM23" s="396">
        <f t="shared" si="6"/>
        <v>44196</v>
      </c>
    </row>
    <row r="24" spans="2:39" s="229" customFormat="1" x14ac:dyDescent="0.35">
      <c r="B24" s="233"/>
      <c r="C24" s="233"/>
    </row>
    <row r="25" spans="2:39" s="229" customFormat="1" x14ac:dyDescent="0.35">
      <c r="B25" s="390" t="s">
        <v>451</v>
      </c>
      <c r="C25" s="233"/>
      <c r="D25" s="391">
        <f>'KPI Dashboard'!C47</f>
        <v>81562</v>
      </c>
      <c r="E25" s="391">
        <f>'KPI Dashboard'!D47</f>
        <v>84247</v>
      </c>
      <c r="F25" s="391">
        <f>'KPI Dashboard'!E47</f>
        <v>89347</v>
      </c>
      <c r="G25" s="391">
        <f>'KPI Dashboard'!F47</f>
        <v>95479.83</v>
      </c>
      <c r="H25" s="391">
        <f>'KPI Dashboard'!G47</f>
        <v>101903.83</v>
      </c>
      <c r="I25" s="391">
        <f>'KPI Dashboard'!H47</f>
        <v>107993.83</v>
      </c>
      <c r="J25" s="391">
        <f>'KPI Dashboard'!I47</f>
        <v>111951.66</v>
      </c>
      <c r="K25" s="391">
        <f>'KPI Dashboard'!J47</f>
        <v>117684.99</v>
      </c>
      <c r="L25" s="391">
        <f>'KPI Dashboard'!K47</f>
        <v>121924.99</v>
      </c>
      <c r="M25" s="391">
        <f>'KPI Dashboard'!L47</f>
        <v>128837.98999999999</v>
      </c>
      <c r="N25" s="391">
        <f>'KPI Dashboard'!M47</f>
        <v>133912.99</v>
      </c>
      <c r="O25" s="391">
        <f>'KPI Dashboard'!N47</f>
        <v>136512.99</v>
      </c>
      <c r="P25" s="391">
        <f>'KPI Dashboard'!O47</f>
        <v>148279.99</v>
      </c>
      <c r="Q25" s="391">
        <f>'KPI Dashboard'!P47</f>
        <v>160283.99</v>
      </c>
      <c r="R25" s="391">
        <f>'KPI Dashboard'!Q47</f>
        <v>171202.99</v>
      </c>
      <c r="S25" s="391">
        <f>'KPI Dashboard'!R47</f>
        <v>178326.99</v>
      </c>
      <c r="T25" s="391">
        <f>'KPI Dashboard'!S47</f>
        <v>187976.99</v>
      </c>
      <c r="U25" s="391">
        <f>'KPI Dashboard'!T47</f>
        <v>195865.16</v>
      </c>
      <c r="V25" s="391">
        <f>'KPI Dashboard'!U47</f>
        <v>203212.33000000002</v>
      </c>
      <c r="W25" s="391">
        <f>'KPI Dashboard'!V47</f>
        <v>212875.51</v>
      </c>
      <c r="X25" s="391">
        <f>'KPI Dashboard'!W47</f>
        <v>240418.85</v>
      </c>
      <c r="Y25" s="391">
        <f>'KPI Dashboard'!X47</f>
        <v>252153.36000000002</v>
      </c>
      <c r="Z25" s="391">
        <f>'KPI Dashboard'!Y47</f>
        <v>262119.36000000002</v>
      </c>
      <c r="AA25" s="391">
        <f>'KPI Dashboard'!Z47</f>
        <v>271156.36</v>
      </c>
      <c r="AB25" s="391">
        <f>'KPI Dashboard'!AA47</f>
        <v>284734.69</v>
      </c>
      <c r="AC25" s="391">
        <f>'KPI Dashboard'!AB47</f>
        <v>284734.69</v>
      </c>
      <c r="AD25" s="391">
        <f>'KPI Dashboard'!AC47</f>
        <v>284734.69</v>
      </c>
      <c r="AE25" s="391">
        <f>'KPI Dashboard'!AD47</f>
        <v>284734.69</v>
      </c>
      <c r="AF25" s="391">
        <f>'KPI Dashboard'!AE47</f>
        <v>284734.69</v>
      </c>
      <c r="AG25" s="391">
        <f>'KPI Dashboard'!AF47</f>
        <v>284734.69</v>
      </c>
      <c r="AH25" s="391">
        <f>'KPI Dashboard'!AG47</f>
        <v>284734.69</v>
      </c>
      <c r="AI25" s="391">
        <f>'KPI Dashboard'!AH47</f>
        <v>284734.69</v>
      </c>
      <c r="AJ25" s="391">
        <f>'KPI Dashboard'!AI47</f>
        <v>284734.69</v>
      </c>
      <c r="AK25" s="391">
        <f>'KPI Dashboard'!AJ47</f>
        <v>284734.69</v>
      </c>
      <c r="AL25" s="391">
        <f>'KPI Dashboard'!AK47</f>
        <v>284734.69</v>
      </c>
      <c r="AM25" s="391">
        <f>'KPI Dashboard'!AL47</f>
        <v>284734.69</v>
      </c>
    </row>
    <row r="26" spans="2:39" s="229" customFormat="1" x14ac:dyDescent="0.35">
      <c r="B26" s="390"/>
      <c r="C26" s="233"/>
      <c r="D26" s="392"/>
      <c r="E26" s="392"/>
      <c r="F26" s="392"/>
      <c r="G26" s="392"/>
      <c r="H26" s="392"/>
      <c r="I26" s="392"/>
      <c r="J26" s="392"/>
      <c r="K26" s="392"/>
      <c r="L26" s="392"/>
      <c r="M26" s="392"/>
      <c r="N26" s="392"/>
      <c r="O26" s="392"/>
      <c r="P26" s="392"/>
      <c r="Q26" s="392"/>
      <c r="R26" s="392"/>
      <c r="S26" s="392"/>
      <c r="T26" s="392"/>
      <c r="U26" s="392"/>
      <c r="V26" s="392"/>
      <c r="W26" s="392"/>
      <c r="X26" s="392"/>
      <c r="Y26" s="392"/>
      <c r="Z26" s="392"/>
      <c r="AA26" s="392"/>
      <c r="AB26" s="392"/>
      <c r="AC26" s="392"/>
      <c r="AD26" s="392"/>
      <c r="AE26" s="392"/>
      <c r="AF26" s="392"/>
      <c r="AG26" s="392"/>
      <c r="AH26" s="392"/>
      <c r="AI26" s="392"/>
      <c r="AJ26" s="392"/>
      <c r="AK26" s="392"/>
      <c r="AL26" s="392"/>
      <c r="AM26" s="392"/>
    </row>
    <row r="27" spans="2:39" s="229" customFormat="1" x14ac:dyDescent="0.35">
      <c r="B27" s="388" t="s">
        <v>452</v>
      </c>
      <c r="C27" s="233"/>
      <c r="D27" s="389">
        <f>'KPI Dashboard'!C29</f>
        <v>750</v>
      </c>
      <c r="E27" s="389">
        <f>'KPI Dashboard'!D29</f>
        <v>740</v>
      </c>
      <c r="F27" s="389">
        <f>'KPI Dashboard'!E29</f>
        <v>737</v>
      </c>
      <c r="G27" s="389">
        <f>'KPI Dashboard'!F29</f>
        <v>745</v>
      </c>
      <c r="H27" s="389">
        <f>'KPI Dashboard'!G29</f>
        <v>740</v>
      </c>
      <c r="I27" s="389">
        <f>'KPI Dashboard'!H29</f>
        <v>750</v>
      </c>
      <c r="J27" s="389">
        <f>'KPI Dashboard'!I29</f>
        <v>745</v>
      </c>
      <c r="K27" s="389">
        <f>'KPI Dashboard'!J29</f>
        <v>751</v>
      </c>
      <c r="L27" s="389">
        <f>'KPI Dashboard'!K29</f>
        <v>750</v>
      </c>
      <c r="M27" s="389">
        <f>'KPI Dashboard'!L29</f>
        <v>765</v>
      </c>
      <c r="N27" s="389">
        <f>'KPI Dashboard'!M29</f>
        <v>761</v>
      </c>
      <c r="O27" s="389">
        <f>'KPI Dashboard'!N29</f>
        <v>751</v>
      </c>
      <c r="P27" s="389">
        <f>'KPI Dashboard'!O29</f>
        <v>780</v>
      </c>
      <c r="Q27" s="389">
        <f>'KPI Dashboard'!P29</f>
        <v>823</v>
      </c>
      <c r="R27" s="389">
        <f>'KPI Dashboard'!Q29</f>
        <v>857</v>
      </c>
      <c r="S27" s="389">
        <f>'KPI Dashboard'!R29</f>
        <v>871</v>
      </c>
      <c r="T27" s="389">
        <f>'KPI Dashboard'!S29</f>
        <v>900</v>
      </c>
      <c r="U27" s="389">
        <f>'KPI Dashboard'!T29</f>
        <v>926</v>
      </c>
      <c r="V27" s="389">
        <f>'KPI Dashboard'!U29</f>
        <v>955</v>
      </c>
      <c r="W27" s="389">
        <f>'KPI Dashboard'!V29</f>
        <v>990</v>
      </c>
      <c r="X27" s="389">
        <f>'KPI Dashboard'!W29</f>
        <v>1031</v>
      </c>
      <c r="Y27" s="389">
        <f>'KPI Dashboard'!X29</f>
        <v>1076</v>
      </c>
      <c r="Z27" s="389">
        <f>'KPI Dashboard'!Y29</f>
        <v>1096</v>
      </c>
      <c r="AA27" s="389">
        <f>'KPI Dashboard'!Z29</f>
        <v>1123</v>
      </c>
      <c r="AB27" s="389">
        <f>'KPI Dashboard'!AA29</f>
        <v>1175</v>
      </c>
      <c r="AC27" s="389">
        <f>'KPI Dashboard'!AB29</f>
        <v>1175</v>
      </c>
      <c r="AD27" s="389">
        <f>'KPI Dashboard'!AC29</f>
        <v>1175</v>
      </c>
      <c r="AE27" s="389">
        <f>'KPI Dashboard'!AD29</f>
        <v>1175</v>
      </c>
      <c r="AF27" s="389">
        <f>'KPI Dashboard'!AE29</f>
        <v>1175</v>
      </c>
      <c r="AG27" s="389">
        <f>'KPI Dashboard'!AF29</f>
        <v>1175</v>
      </c>
      <c r="AH27" s="389">
        <f>'KPI Dashboard'!AG29</f>
        <v>1175</v>
      </c>
      <c r="AI27" s="389">
        <f>'KPI Dashboard'!AH29</f>
        <v>1175</v>
      </c>
      <c r="AJ27" s="389">
        <f>'KPI Dashboard'!AI29</f>
        <v>1175</v>
      </c>
      <c r="AK27" s="389">
        <f>'KPI Dashboard'!AJ29</f>
        <v>1175</v>
      </c>
      <c r="AL27" s="389">
        <f>'KPI Dashboard'!AK29</f>
        <v>1175</v>
      </c>
      <c r="AM27" s="389">
        <f>'KPI Dashboard'!AL29</f>
        <v>1175</v>
      </c>
    </row>
    <row r="28" spans="2:39" s="229" customFormat="1" x14ac:dyDescent="0.35">
      <c r="B28" s="388"/>
      <c r="C28" s="233"/>
      <c r="D28" s="393"/>
      <c r="E28" s="393"/>
      <c r="F28" s="393"/>
      <c r="G28" s="393"/>
      <c r="H28" s="393"/>
      <c r="I28" s="393"/>
      <c r="J28" s="393"/>
      <c r="K28" s="393"/>
      <c r="L28" s="393"/>
      <c r="M28" s="393"/>
      <c r="N28" s="393"/>
      <c r="O28" s="393"/>
      <c r="P28" s="393"/>
      <c r="Q28" s="393"/>
      <c r="R28" s="393"/>
      <c r="S28" s="393"/>
      <c r="T28" s="393"/>
      <c r="U28" s="393"/>
      <c r="V28" s="393"/>
      <c r="W28" s="393"/>
      <c r="X28" s="393"/>
      <c r="Y28" s="393"/>
      <c r="Z28" s="393"/>
      <c r="AA28" s="393"/>
      <c r="AB28" s="393"/>
      <c r="AC28" s="393"/>
      <c r="AD28" s="393"/>
      <c r="AE28" s="393"/>
      <c r="AF28" s="393"/>
      <c r="AG28" s="393"/>
      <c r="AH28" s="393"/>
      <c r="AI28" s="393"/>
      <c r="AJ28" s="393"/>
      <c r="AK28" s="393"/>
      <c r="AL28" s="393"/>
      <c r="AM28" s="393"/>
    </row>
    <row r="29" spans="2:39" s="229" customFormat="1" x14ac:dyDescent="0.35">
      <c r="B29" s="238" t="s">
        <v>453</v>
      </c>
      <c r="C29" s="397"/>
      <c r="D29" s="397">
        <f>(D25/D27)*12</f>
        <v>1304.9920000000002</v>
      </c>
      <c r="E29" s="397">
        <f t="shared" ref="E29:AM29" si="7">(E25/E27)*12</f>
        <v>1366.1675675675676</v>
      </c>
      <c r="F29" s="397">
        <f t="shared" si="7"/>
        <v>1454.7679782903663</v>
      </c>
      <c r="G29" s="397">
        <f t="shared" si="7"/>
        <v>1537.9301476510068</v>
      </c>
      <c r="H29" s="397">
        <f t="shared" si="7"/>
        <v>1652.4945405405406</v>
      </c>
      <c r="I29" s="397">
        <f t="shared" si="7"/>
        <v>1727.90128</v>
      </c>
      <c r="J29" s="397">
        <f t="shared" si="7"/>
        <v>1803.2482147651008</v>
      </c>
      <c r="K29" s="397">
        <f t="shared" si="7"/>
        <v>1880.452569906791</v>
      </c>
      <c r="L29" s="397">
        <f t="shared" si="7"/>
        <v>1950.7998400000001</v>
      </c>
      <c r="M29" s="397">
        <f t="shared" si="7"/>
        <v>2020.9880784313723</v>
      </c>
      <c r="N29" s="397">
        <f t="shared" si="7"/>
        <v>2111.6371616294346</v>
      </c>
      <c r="O29" s="397">
        <f t="shared" si="7"/>
        <v>2181.2994407456722</v>
      </c>
      <c r="P29" s="397">
        <f t="shared" si="7"/>
        <v>2281.2306153846152</v>
      </c>
      <c r="Q29" s="397">
        <f t="shared" si="7"/>
        <v>2337.0691130012151</v>
      </c>
      <c r="R29" s="397">
        <f t="shared" si="7"/>
        <v>2397.2414002333721</v>
      </c>
      <c r="S29" s="397">
        <f t="shared" si="7"/>
        <v>2456.8586452353616</v>
      </c>
      <c r="T29" s="397">
        <f t="shared" si="7"/>
        <v>2506.3598666666667</v>
      </c>
      <c r="U29" s="397">
        <f t="shared" si="7"/>
        <v>2538.2094168466524</v>
      </c>
      <c r="V29" s="397">
        <f t="shared" si="7"/>
        <v>2553.4533612565447</v>
      </c>
      <c r="W29" s="397">
        <f t="shared" si="7"/>
        <v>2580.3092121212121</v>
      </c>
      <c r="X29" s="397">
        <f t="shared" si="7"/>
        <v>2798.2795344325896</v>
      </c>
      <c r="Y29" s="397">
        <f t="shared" si="7"/>
        <v>2812.1192565055762</v>
      </c>
      <c r="Z29" s="397">
        <f t="shared" si="7"/>
        <v>2869.92</v>
      </c>
      <c r="AA29" s="397">
        <f t="shared" si="7"/>
        <v>2897.4855921638468</v>
      </c>
      <c r="AB29" s="397">
        <f t="shared" si="7"/>
        <v>2907.92874893617</v>
      </c>
      <c r="AC29" s="397">
        <f t="shared" si="7"/>
        <v>2907.92874893617</v>
      </c>
      <c r="AD29" s="397">
        <f t="shared" si="7"/>
        <v>2907.92874893617</v>
      </c>
      <c r="AE29" s="397">
        <f t="shared" si="7"/>
        <v>2907.92874893617</v>
      </c>
      <c r="AF29" s="397">
        <f t="shared" si="7"/>
        <v>2907.92874893617</v>
      </c>
      <c r="AG29" s="397">
        <f t="shared" si="7"/>
        <v>2907.92874893617</v>
      </c>
      <c r="AH29" s="397">
        <f t="shared" si="7"/>
        <v>2907.92874893617</v>
      </c>
      <c r="AI29" s="397">
        <f t="shared" si="7"/>
        <v>2907.92874893617</v>
      </c>
      <c r="AJ29" s="397">
        <f t="shared" si="7"/>
        <v>2907.92874893617</v>
      </c>
      <c r="AK29" s="397">
        <f t="shared" si="7"/>
        <v>2907.92874893617</v>
      </c>
      <c r="AL29" s="397">
        <f t="shared" si="7"/>
        <v>2907.92874893617</v>
      </c>
      <c r="AM29" s="397">
        <f t="shared" si="7"/>
        <v>2907.92874893617</v>
      </c>
    </row>
    <row r="30" spans="2:39" s="229" customFormat="1" x14ac:dyDescent="0.35">
      <c r="B30" s="233"/>
      <c r="C30" s="233"/>
    </row>
    <row r="31" spans="2:39" s="229" customFormat="1" x14ac:dyDescent="0.35">
      <c r="B31" s="234" t="s">
        <v>454</v>
      </c>
      <c r="C31" s="384">
        <v>0.2</v>
      </c>
      <c r="D31" s="383">
        <f>C31</f>
        <v>0.2</v>
      </c>
      <c r="E31" s="383">
        <f t="shared" ref="E31:AM31" si="8">D31</f>
        <v>0.2</v>
      </c>
      <c r="F31" s="383">
        <f t="shared" si="8"/>
        <v>0.2</v>
      </c>
      <c r="G31" s="383">
        <f t="shared" si="8"/>
        <v>0.2</v>
      </c>
      <c r="H31" s="383">
        <f t="shared" si="8"/>
        <v>0.2</v>
      </c>
      <c r="I31" s="383">
        <f t="shared" si="8"/>
        <v>0.2</v>
      </c>
      <c r="J31" s="383">
        <f t="shared" si="8"/>
        <v>0.2</v>
      </c>
      <c r="K31" s="383">
        <f t="shared" si="8"/>
        <v>0.2</v>
      </c>
      <c r="L31" s="383">
        <f t="shared" si="8"/>
        <v>0.2</v>
      </c>
      <c r="M31" s="383">
        <f t="shared" si="8"/>
        <v>0.2</v>
      </c>
      <c r="N31" s="383">
        <f t="shared" si="8"/>
        <v>0.2</v>
      </c>
      <c r="O31" s="383">
        <f t="shared" si="8"/>
        <v>0.2</v>
      </c>
      <c r="P31" s="383">
        <f t="shared" si="8"/>
        <v>0.2</v>
      </c>
      <c r="Q31" s="383">
        <f t="shared" si="8"/>
        <v>0.2</v>
      </c>
      <c r="R31" s="383">
        <f t="shared" si="8"/>
        <v>0.2</v>
      </c>
      <c r="S31" s="383">
        <f t="shared" si="8"/>
        <v>0.2</v>
      </c>
      <c r="T31" s="383">
        <f t="shared" si="8"/>
        <v>0.2</v>
      </c>
      <c r="U31" s="383">
        <f t="shared" si="8"/>
        <v>0.2</v>
      </c>
      <c r="V31" s="383">
        <f t="shared" si="8"/>
        <v>0.2</v>
      </c>
      <c r="W31" s="383">
        <f t="shared" si="8"/>
        <v>0.2</v>
      </c>
      <c r="X31" s="383">
        <f t="shared" si="8"/>
        <v>0.2</v>
      </c>
      <c r="Y31" s="383">
        <f t="shared" si="8"/>
        <v>0.2</v>
      </c>
      <c r="Z31" s="383">
        <f t="shared" si="8"/>
        <v>0.2</v>
      </c>
      <c r="AA31" s="383">
        <f t="shared" si="8"/>
        <v>0.2</v>
      </c>
      <c r="AB31" s="383">
        <f t="shared" si="8"/>
        <v>0.2</v>
      </c>
      <c r="AC31" s="383">
        <f t="shared" si="8"/>
        <v>0.2</v>
      </c>
      <c r="AD31" s="383">
        <f t="shared" si="8"/>
        <v>0.2</v>
      </c>
      <c r="AE31" s="383">
        <f t="shared" si="8"/>
        <v>0.2</v>
      </c>
      <c r="AF31" s="383">
        <f t="shared" si="8"/>
        <v>0.2</v>
      </c>
      <c r="AG31" s="383">
        <f t="shared" si="8"/>
        <v>0.2</v>
      </c>
      <c r="AH31" s="383">
        <f t="shared" si="8"/>
        <v>0.2</v>
      </c>
      <c r="AI31" s="383">
        <f t="shared" si="8"/>
        <v>0.2</v>
      </c>
      <c r="AJ31" s="383">
        <f t="shared" si="8"/>
        <v>0.2</v>
      </c>
      <c r="AK31" s="383">
        <f t="shared" si="8"/>
        <v>0.2</v>
      </c>
      <c r="AL31" s="383">
        <f t="shared" si="8"/>
        <v>0.2</v>
      </c>
      <c r="AM31" s="383">
        <f t="shared" si="8"/>
        <v>0.2</v>
      </c>
    </row>
    <row r="32" spans="2:39" s="229" customFormat="1" x14ac:dyDescent="0.35">
      <c r="B32" s="234" t="s">
        <v>455</v>
      </c>
      <c r="C32" s="384">
        <v>0.05</v>
      </c>
      <c r="D32" s="383">
        <f>C32</f>
        <v>0.05</v>
      </c>
      <c r="E32" s="383">
        <f t="shared" ref="E32:AM36" si="9">D32</f>
        <v>0.05</v>
      </c>
      <c r="F32" s="383">
        <f t="shared" si="9"/>
        <v>0.05</v>
      </c>
      <c r="G32" s="383">
        <f t="shared" si="9"/>
        <v>0.05</v>
      </c>
      <c r="H32" s="383">
        <f t="shared" si="9"/>
        <v>0.05</v>
      </c>
      <c r="I32" s="383">
        <f t="shared" si="9"/>
        <v>0.05</v>
      </c>
      <c r="J32" s="383">
        <f t="shared" si="9"/>
        <v>0.05</v>
      </c>
      <c r="K32" s="383">
        <f t="shared" si="9"/>
        <v>0.05</v>
      </c>
      <c r="L32" s="383">
        <f t="shared" si="9"/>
        <v>0.05</v>
      </c>
      <c r="M32" s="383">
        <f t="shared" si="9"/>
        <v>0.05</v>
      </c>
      <c r="N32" s="383">
        <f t="shared" si="9"/>
        <v>0.05</v>
      </c>
      <c r="O32" s="383">
        <f t="shared" si="9"/>
        <v>0.05</v>
      </c>
      <c r="P32" s="383">
        <f t="shared" si="9"/>
        <v>0.05</v>
      </c>
      <c r="Q32" s="383">
        <f t="shared" si="9"/>
        <v>0.05</v>
      </c>
      <c r="R32" s="383">
        <f t="shared" si="9"/>
        <v>0.05</v>
      </c>
      <c r="S32" s="383">
        <f t="shared" si="9"/>
        <v>0.05</v>
      </c>
      <c r="T32" s="383">
        <f t="shared" si="9"/>
        <v>0.05</v>
      </c>
      <c r="U32" s="383">
        <f t="shared" si="9"/>
        <v>0.05</v>
      </c>
      <c r="V32" s="383">
        <f t="shared" si="9"/>
        <v>0.05</v>
      </c>
      <c r="W32" s="383">
        <f t="shared" si="9"/>
        <v>0.05</v>
      </c>
      <c r="X32" s="383">
        <f t="shared" si="9"/>
        <v>0.05</v>
      </c>
      <c r="Y32" s="383">
        <f t="shared" si="9"/>
        <v>0.05</v>
      </c>
      <c r="Z32" s="383">
        <f t="shared" si="9"/>
        <v>0.05</v>
      </c>
      <c r="AA32" s="383">
        <f t="shared" si="9"/>
        <v>0.05</v>
      </c>
      <c r="AB32" s="383">
        <f t="shared" si="9"/>
        <v>0.05</v>
      </c>
      <c r="AC32" s="383">
        <f t="shared" si="9"/>
        <v>0.05</v>
      </c>
      <c r="AD32" s="383">
        <f t="shared" si="9"/>
        <v>0.05</v>
      </c>
      <c r="AE32" s="383">
        <f t="shared" si="9"/>
        <v>0.05</v>
      </c>
      <c r="AF32" s="383">
        <f t="shared" si="9"/>
        <v>0.05</v>
      </c>
      <c r="AG32" s="383">
        <f t="shared" si="9"/>
        <v>0.05</v>
      </c>
      <c r="AH32" s="383">
        <f t="shared" si="9"/>
        <v>0.05</v>
      </c>
      <c r="AI32" s="383">
        <f t="shared" si="9"/>
        <v>0.05</v>
      </c>
      <c r="AJ32" s="383">
        <f t="shared" si="9"/>
        <v>0.05</v>
      </c>
      <c r="AK32" s="383">
        <f t="shared" si="9"/>
        <v>0.05</v>
      </c>
      <c r="AL32" s="383">
        <f t="shared" si="9"/>
        <v>0.05</v>
      </c>
      <c r="AM32" s="383">
        <f t="shared" si="9"/>
        <v>0.05</v>
      </c>
    </row>
    <row r="33" spans="1:39" s="229" customFormat="1" x14ac:dyDescent="0.35">
      <c r="B33" s="234"/>
      <c r="C33" s="398"/>
      <c r="D33" s="383"/>
      <c r="E33" s="383"/>
      <c r="F33" s="383"/>
      <c r="G33" s="383"/>
      <c r="H33" s="383"/>
      <c r="I33" s="383"/>
      <c r="J33" s="383"/>
      <c r="K33" s="383"/>
      <c r="L33" s="383"/>
      <c r="M33" s="383"/>
      <c r="N33" s="383"/>
      <c r="O33" s="383"/>
      <c r="P33" s="383"/>
      <c r="Q33" s="383"/>
      <c r="R33" s="383"/>
      <c r="S33" s="383"/>
      <c r="T33" s="383"/>
      <c r="U33" s="383"/>
      <c r="V33" s="383"/>
      <c r="W33" s="383"/>
      <c r="X33" s="383"/>
      <c r="Y33" s="383"/>
      <c r="Z33" s="383"/>
      <c r="AA33" s="383"/>
      <c r="AB33" s="383"/>
      <c r="AC33" s="383"/>
      <c r="AD33" s="383"/>
      <c r="AE33" s="383"/>
      <c r="AF33" s="383"/>
      <c r="AG33" s="383"/>
      <c r="AH33" s="383"/>
      <c r="AI33" s="383"/>
      <c r="AJ33" s="383"/>
      <c r="AK33" s="383"/>
      <c r="AL33" s="383"/>
      <c r="AM33" s="383"/>
    </row>
    <row r="34" spans="1:39" s="229" customFormat="1" x14ac:dyDescent="0.35">
      <c r="B34" s="235" t="s">
        <v>456</v>
      </c>
      <c r="C34" s="236"/>
      <c r="D34" s="237">
        <f>FV(D32,1/D31,-D29)</f>
        <v>7210.9045762000042</v>
      </c>
      <c r="E34" s="237">
        <f t="shared" ref="E34:AM34" si="10">FV(E32,1/E31,-E29)</f>
        <v>7548.9382040878418</v>
      </c>
      <c r="F34" s="237">
        <f t="shared" si="10"/>
        <v>8038.5114023405731</v>
      </c>
      <c r="G34" s="237">
        <f t="shared" si="10"/>
        <v>8498.0348841775212</v>
      </c>
      <c r="H34" s="237">
        <f t="shared" si="10"/>
        <v>9131.075473665207</v>
      </c>
      <c r="I34" s="237">
        <f t="shared" si="10"/>
        <v>9547.745309683005</v>
      </c>
      <c r="J34" s="237">
        <f t="shared" si="10"/>
        <v>9964.0846870127571</v>
      </c>
      <c r="K34" s="237">
        <f t="shared" si="10"/>
        <v>10390.687484419779</v>
      </c>
      <c r="L34" s="237">
        <f t="shared" si="10"/>
        <v>10779.400558399006</v>
      </c>
      <c r="M34" s="237">
        <f t="shared" si="10"/>
        <v>11167.234882057846</v>
      </c>
      <c r="N34" s="237">
        <f t="shared" si="10"/>
        <v>11668.12828896091</v>
      </c>
      <c r="O34" s="237">
        <f t="shared" si="10"/>
        <v>12053.056355391815</v>
      </c>
      <c r="P34" s="237">
        <f t="shared" si="10"/>
        <v>12605.239176825968</v>
      </c>
      <c r="Q34" s="237">
        <f t="shared" si="10"/>
        <v>12913.782124209301</v>
      </c>
      <c r="R34" s="237">
        <f t="shared" si="10"/>
        <v>13246.271994923285</v>
      </c>
      <c r="S34" s="237">
        <f t="shared" si="10"/>
        <v>13575.694906945184</v>
      </c>
      <c r="T34" s="237">
        <f t="shared" si="10"/>
        <v>13849.220402999174</v>
      </c>
      <c r="U34" s="237">
        <f t="shared" si="10"/>
        <v>14025.209272772147</v>
      </c>
      <c r="V34" s="237">
        <f t="shared" si="10"/>
        <v>14109.44168837671</v>
      </c>
      <c r="W34" s="237">
        <f t="shared" si="10"/>
        <v>14257.837217159855</v>
      </c>
      <c r="X34" s="237">
        <f t="shared" si="10"/>
        <v>15462.260841696176</v>
      </c>
      <c r="Y34" s="237">
        <f t="shared" si="10"/>
        <v>15538.734042473985</v>
      </c>
      <c r="Z34" s="237">
        <f t="shared" si="10"/>
        <v>15858.119637000009</v>
      </c>
      <c r="AA34" s="237">
        <f t="shared" si="10"/>
        <v>16010.436934485315</v>
      </c>
      <c r="AB34" s="237">
        <f t="shared" si="10"/>
        <v>16068.141967895113</v>
      </c>
      <c r="AC34" s="237">
        <f t="shared" si="10"/>
        <v>16068.141967895113</v>
      </c>
      <c r="AD34" s="237">
        <f t="shared" si="10"/>
        <v>16068.141967895113</v>
      </c>
      <c r="AE34" s="237">
        <f t="shared" si="10"/>
        <v>16068.141967895113</v>
      </c>
      <c r="AF34" s="237">
        <f t="shared" si="10"/>
        <v>16068.141967895113</v>
      </c>
      <c r="AG34" s="237">
        <f t="shared" si="10"/>
        <v>16068.141967895113</v>
      </c>
      <c r="AH34" s="237">
        <f t="shared" si="10"/>
        <v>16068.141967895113</v>
      </c>
      <c r="AI34" s="237">
        <f t="shared" si="10"/>
        <v>16068.141967895113</v>
      </c>
      <c r="AJ34" s="237">
        <f t="shared" si="10"/>
        <v>16068.141967895113</v>
      </c>
      <c r="AK34" s="237">
        <f t="shared" si="10"/>
        <v>16068.141967895113</v>
      </c>
      <c r="AL34" s="237">
        <f t="shared" si="10"/>
        <v>16068.141967895113</v>
      </c>
      <c r="AM34" s="237">
        <f t="shared" si="10"/>
        <v>16068.141967895113</v>
      </c>
    </row>
    <row r="35" spans="1:39" s="229" customFormat="1" x14ac:dyDescent="0.35">
      <c r="B35" s="235"/>
      <c r="C35" s="236"/>
      <c r="D35" s="237"/>
      <c r="E35" s="237"/>
      <c r="F35" s="237"/>
      <c r="G35" s="237"/>
      <c r="H35" s="237"/>
      <c r="I35" s="237"/>
      <c r="J35" s="237"/>
      <c r="K35" s="237"/>
      <c r="L35" s="237"/>
      <c r="M35" s="237"/>
      <c r="N35" s="237"/>
      <c r="O35" s="237"/>
      <c r="P35" s="237"/>
      <c r="Q35" s="237"/>
      <c r="R35" s="237"/>
      <c r="S35" s="237"/>
      <c r="T35" s="237"/>
      <c r="U35" s="237"/>
      <c r="V35" s="237"/>
      <c r="W35" s="237"/>
      <c r="X35" s="237"/>
      <c r="Y35" s="237"/>
      <c r="Z35" s="237"/>
      <c r="AA35" s="237"/>
      <c r="AB35" s="237"/>
      <c r="AC35" s="237"/>
      <c r="AD35" s="237"/>
      <c r="AE35" s="237"/>
      <c r="AF35" s="237"/>
      <c r="AG35" s="237"/>
      <c r="AH35" s="237"/>
      <c r="AI35" s="237"/>
      <c r="AJ35" s="237"/>
      <c r="AK35" s="237"/>
      <c r="AL35" s="237"/>
      <c r="AM35" s="237"/>
    </row>
    <row r="36" spans="1:39" s="229" customFormat="1" x14ac:dyDescent="0.35">
      <c r="B36" s="234" t="s">
        <v>134</v>
      </c>
      <c r="C36" s="384">
        <v>0.9</v>
      </c>
      <c r="D36" s="383">
        <f>C36</f>
        <v>0.9</v>
      </c>
      <c r="E36" s="383">
        <f t="shared" si="9"/>
        <v>0.9</v>
      </c>
      <c r="F36" s="383">
        <f t="shared" si="9"/>
        <v>0.9</v>
      </c>
      <c r="G36" s="383">
        <f t="shared" si="9"/>
        <v>0.9</v>
      </c>
      <c r="H36" s="383">
        <f t="shared" si="9"/>
        <v>0.9</v>
      </c>
      <c r="I36" s="383">
        <f t="shared" si="9"/>
        <v>0.9</v>
      </c>
      <c r="J36" s="383">
        <f t="shared" si="9"/>
        <v>0.9</v>
      </c>
      <c r="K36" s="383">
        <f t="shared" si="9"/>
        <v>0.9</v>
      </c>
      <c r="L36" s="383">
        <f t="shared" si="9"/>
        <v>0.9</v>
      </c>
      <c r="M36" s="383">
        <f t="shared" si="9"/>
        <v>0.9</v>
      </c>
      <c r="N36" s="383">
        <f t="shared" si="9"/>
        <v>0.9</v>
      </c>
      <c r="O36" s="383">
        <f t="shared" si="9"/>
        <v>0.9</v>
      </c>
      <c r="P36" s="383">
        <f t="shared" si="9"/>
        <v>0.9</v>
      </c>
      <c r="Q36" s="383">
        <f t="shared" si="9"/>
        <v>0.9</v>
      </c>
      <c r="R36" s="383">
        <f t="shared" si="9"/>
        <v>0.9</v>
      </c>
      <c r="S36" s="383">
        <f t="shared" si="9"/>
        <v>0.9</v>
      </c>
      <c r="T36" s="383">
        <f t="shared" si="9"/>
        <v>0.9</v>
      </c>
      <c r="U36" s="383">
        <f t="shared" si="9"/>
        <v>0.9</v>
      </c>
      <c r="V36" s="383">
        <f t="shared" si="9"/>
        <v>0.9</v>
      </c>
      <c r="W36" s="383">
        <f t="shared" si="9"/>
        <v>0.9</v>
      </c>
      <c r="X36" s="383">
        <f t="shared" si="9"/>
        <v>0.9</v>
      </c>
      <c r="Y36" s="383">
        <f t="shared" si="9"/>
        <v>0.9</v>
      </c>
      <c r="Z36" s="383">
        <f t="shared" si="9"/>
        <v>0.9</v>
      </c>
      <c r="AA36" s="383">
        <f t="shared" si="9"/>
        <v>0.9</v>
      </c>
      <c r="AB36" s="383">
        <f t="shared" si="9"/>
        <v>0.9</v>
      </c>
      <c r="AC36" s="383">
        <f t="shared" si="9"/>
        <v>0.9</v>
      </c>
      <c r="AD36" s="383">
        <f t="shared" si="9"/>
        <v>0.9</v>
      </c>
      <c r="AE36" s="383">
        <f t="shared" si="9"/>
        <v>0.9</v>
      </c>
      <c r="AF36" s="383">
        <f t="shared" si="9"/>
        <v>0.9</v>
      </c>
      <c r="AG36" s="383">
        <f t="shared" si="9"/>
        <v>0.9</v>
      </c>
      <c r="AH36" s="383">
        <f t="shared" si="9"/>
        <v>0.9</v>
      </c>
      <c r="AI36" s="383">
        <f t="shared" si="9"/>
        <v>0.9</v>
      </c>
      <c r="AJ36" s="383">
        <f t="shared" si="9"/>
        <v>0.9</v>
      </c>
      <c r="AK36" s="383">
        <f t="shared" si="9"/>
        <v>0.9</v>
      </c>
      <c r="AL36" s="383">
        <f t="shared" si="9"/>
        <v>0.9</v>
      </c>
      <c r="AM36" s="383">
        <f t="shared" si="9"/>
        <v>0.9</v>
      </c>
    </row>
    <row r="37" spans="1:39" s="229" customFormat="1" ht="13.5" thickBot="1" x14ac:dyDescent="0.4">
      <c r="B37" s="234"/>
      <c r="C37" s="399"/>
      <c r="D37" s="383"/>
      <c r="E37" s="383"/>
      <c r="F37" s="383"/>
      <c r="G37" s="383"/>
      <c r="H37" s="383"/>
      <c r="I37" s="383"/>
      <c r="J37" s="383"/>
      <c r="K37" s="383"/>
      <c r="L37" s="383"/>
      <c r="M37" s="383"/>
      <c r="N37" s="383"/>
      <c r="O37" s="383"/>
      <c r="P37" s="383"/>
      <c r="Q37" s="383"/>
      <c r="R37" s="383"/>
      <c r="S37" s="383"/>
      <c r="T37" s="383"/>
      <c r="U37" s="383"/>
      <c r="V37" s="383"/>
      <c r="W37" s="383"/>
      <c r="X37" s="383"/>
      <c r="Y37" s="383"/>
      <c r="Z37" s="383"/>
      <c r="AA37" s="383"/>
      <c r="AB37" s="383"/>
      <c r="AC37" s="383"/>
      <c r="AD37" s="383"/>
      <c r="AE37" s="383"/>
      <c r="AF37" s="383"/>
      <c r="AG37" s="383"/>
      <c r="AH37" s="383"/>
      <c r="AI37" s="383"/>
      <c r="AJ37" s="383"/>
      <c r="AK37" s="383"/>
      <c r="AL37" s="383"/>
      <c r="AM37" s="383"/>
    </row>
    <row r="38" spans="1:39" s="229" customFormat="1" ht="13.5" thickBot="1" x14ac:dyDescent="0.4">
      <c r="A38" s="402"/>
      <c r="B38" s="401" t="s">
        <v>457</v>
      </c>
      <c r="C38" s="400"/>
      <c r="D38" s="394">
        <f>D34*D36</f>
        <v>6489.8141185800041</v>
      </c>
      <c r="E38" s="394">
        <f t="shared" ref="E38:AM38" si="11">E34*E36</f>
        <v>6794.0443836790573</v>
      </c>
      <c r="F38" s="394">
        <f t="shared" si="11"/>
        <v>7234.6602621065158</v>
      </c>
      <c r="G38" s="394">
        <f t="shared" si="11"/>
        <v>7648.2313957597689</v>
      </c>
      <c r="H38" s="394">
        <f t="shared" si="11"/>
        <v>8217.9679262986865</v>
      </c>
      <c r="I38" s="394">
        <f t="shared" si="11"/>
        <v>8592.9707787147054</v>
      </c>
      <c r="J38" s="394">
        <f t="shared" si="11"/>
        <v>8967.6762183114824</v>
      </c>
      <c r="K38" s="394">
        <f t="shared" si="11"/>
        <v>9351.6187359778014</v>
      </c>
      <c r="L38" s="394">
        <f t="shared" si="11"/>
        <v>9701.4605025591045</v>
      </c>
      <c r="M38" s="394">
        <f t="shared" si="11"/>
        <v>10050.511393852063</v>
      </c>
      <c r="N38" s="394">
        <f t="shared" si="11"/>
        <v>10501.315460064819</v>
      </c>
      <c r="O38" s="394">
        <f t="shared" si="11"/>
        <v>10847.750719852633</v>
      </c>
      <c r="P38" s="394">
        <f t="shared" si="11"/>
        <v>11344.715259143371</v>
      </c>
      <c r="Q38" s="394">
        <f t="shared" si="11"/>
        <v>11622.403911788371</v>
      </c>
      <c r="R38" s="394">
        <f t="shared" si="11"/>
        <v>11921.644795430957</v>
      </c>
      <c r="S38" s="394">
        <f t="shared" si="11"/>
        <v>12218.125416250667</v>
      </c>
      <c r="T38" s="394">
        <f t="shared" si="11"/>
        <v>12464.298362699257</v>
      </c>
      <c r="U38" s="394">
        <f t="shared" si="11"/>
        <v>12622.688345494933</v>
      </c>
      <c r="V38" s="394">
        <f t="shared" si="11"/>
        <v>12698.49751953904</v>
      </c>
      <c r="W38" s="394">
        <f t="shared" si="11"/>
        <v>12832.05349544387</v>
      </c>
      <c r="X38" s="394">
        <f t="shared" si="11"/>
        <v>13916.034757526559</v>
      </c>
      <c r="Y38" s="394">
        <f t="shared" si="11"/>
        <v>13984.860638226586</v>
      </c>
      <c r="Z38" s="394">
        <f t="shared" si="11"/>
        <v>14272.307673300009</v>
      </c>
      <c r="AA38" s="394">
        <f t="shared" si="11"/>
        <v>14409.393241036783</v>
      </c>
      <c r="AB38" s="394">
        <f t="shared" si="11"/>
        <v>14461.327771105602</v>
      </c>
      <c r="AC38" s="394">
        <f t="shared" si="11"/>
        <v>14461.327771105602</v>
      </c>
      <c r="AD38" s="394">
        <f t="shared" si="11"/>
        <v>14461.327771105602</v>
      </c>
      <c r="AE38" s="394">
        <f t="shared" si="11"/>
        <v>14461.327771105602</v>
      </c>
      <c r="AF38" s="394">
        <f t="shared" si="11"/>
        <v>14461.327771105602</v>
      </c>
      <c r="AG38" s="394">
        <f t="shared" si="11"/>
        <v>14461.327771105602</v>
      </c>
      <c r="AH38" s="394">
        <f t="shared" si="11"/>
        <v>14461.327771105602</v>
      </c>
      <c r="AI38" s="394">
        <f t="shared" si="11"/>
        <v>14461.327771105602</v>
      </c>
      <c r="AJ38" s="394">
        <f t="shared" si="11"/>
        <v>14461.327771105602</v>
      </c>
      <c r="AK38" s="394">
        <f t="shared" si="11"/>
        <v>14461.327771105602</v>
      </c>
      <c r="AL38" s="394">
        <f t="shared" si="11"/>
        <v>14461.327771105602</v>
      </c>
      <c r="AM38" s="394">
        <f t="shared" si="11"/>
        <v>14461.327771105602</v>
      </c>
    </row>
    <row r="39" spans="1:39" s="229" customFormat="1" x14ac:dyDescent="0.35">
      <c r="B39" s="232"/>
      <c r="C39" s="232"/>
      <c r="D39" s="239"/>
      <c r="E39" s="239"/>
      <c r="F39" s="239"/>
      <c r="G39" s="239"/>
      <c r="H39" s="239"/>
      <c r="I39" s="239"/>
      <c r="J39" s="239"/>
      <c r="K39" s="239"/>
      <c r="L39" s="239"/>
      <c r="M39" s="239"/>
      <c r="N39" s="239"/>
      <c r="O39" s="239"/>
      <c r="P39" s="237"/>
      <c r="Q39" s="237"/>
      <c r="R39" s="237"/>
      <c r="S39" s="237"/>
      <c r="T39" s="237"/>
      <c r="U39" s="237"/>
      <c r="V39" s="237"/>
      <c r="W39" s="237"/>
      <c r="X39" s="237"/>
      <c r="Y39" s="237"/>
      <c r="Z39" s="237"/>
      <c r="AA39" s="237"/>
      <c r="AB39" s="237"/>
      <c r="AC39" s="237"/>
      <c r="AD39" s="237"/>
      <c r="AE39" s="237"/>
      <c r="AF39" s="237"/>
      <c r="AG39" s="237"/>
      <c r="AH39" s="237"/>
      <c r="AI39" s="237"/>
      <c r="AJ39" s="237"/>
      <c r="AK39" s="237"/>
      <c r="AL39" s="237"/>
      <c r="AM39" s="237"/>
    </row>
    <row r="40" spans="1:39" s="229" customFormat="1" x14ac:dyDescent="0.35">
      <c r="B40" s="240" t="s">
        <v>447</v>
      </c>
      <c r="C40" s="240"/>
      <c r="D40" s="240"/>
      <c r="E40" s="240"/>
      <c r="F40" s="241">
        <f>SUM(D38:F38)/3</f>
        <v>6839.5062547885254</v>
      </c>
      <c r="G40" s="241">
        <f t="shared" ref="G40:Q40" si="12">SUM(E38:G38)/3</f>
        <v>7225.6453471817804</v>
      </c>
      <c r="H40" s="241">
        <f t="shared" si="12"/>
        <v>7700.2865280549913</v>
      </c>
      <c r="I40" s="241">
        <f t="shared" si="12"/>
        <v>8153.05670025772</v>
      </c>
      <c r="J40" s="241">
        <f t="shared" si="12"/>
        <v>8592.8716411082914</v>
      </c>
      <c r="K40" s="241">
        <f t="shared" si="12"/>
        <v>8970.7552443346631</v>
      </c>
      <c r="L40" s="241">
        <f t="shared" si="12"/>
        <v>9340.2518189494622</v>
      </c>
      <c r="M40" s="241">
        <f t="shared" si="12"/>
        <v>9701.1968774629895</v>
      </c>
      <c r="N40" s="241">
        <f t="shared" si="12"/>
        <v>10084.429118825328</v>
      </c>
      <c r="O40" s="241">
        <f t="shared" si="12"/>
        <v>10466.525857923172</v>
      </c>
      <c r="P40" s="241">
        <f t="shared" si="12"/>
        <v>10897.927146353608</v>
      </c>
      <c r="Q40" s="241">
        <f t="shared" si="12"/>
        <v>11271.623296928126</v>
      </c>
      <c r="R40" s="241">
        <f t="shared" ref="R40:AA40" si="13">SUM(P38:R38)/3</f>
        <v>11629.587988787565</v>
      </c>
      <c r="S40" s="241">
        <f t="shared" si="13"/>
        <v>11920.724707823332</v>
      </c>
      <c r="T40" s="241">
        <f t="shared" si="13"/>
        <v>12201.356191460292</v>
      </c>
      <c r="U40" s="241">
        <f t="shared" si="13"/>
        <v>12435.037374814952</v>
      </c>
      <c r="V40" s="241">
        <f t="shared" si="13"/>
        <v>12595.161409244412</v>
      </c>
      <c r="W40" s="241">
        <f t="shared" si="13"/>
        <v>12717.746453492613</v>
      </c>
      <c r="X40" s="241">
        <f t="shared" si="13"/>
        <v>13148.861924169823</v>
      </c>
      <c r="Y40" s="241">
        <f t="shared" si="13"/>
        <v>13577.649630399004</v>
      </c>
      <c r="Z40" s="241">
        <f t="shared" si="13"/>
        <v>14057.734356351051</v>
      </c>
      <c r="AA40" s="241">
        <f t="shared" si="13"/>
        <v>14222.187184187793</v>
      </c>
      <c r="AB40" s="241">
        <f t="shared" ref="AB40" si="14">SUM(Z38:AB38)/3</f>
        <v>14381.009561814129</v>
      </c>
      <c r="AC40" s="241">
        <f t="shared" ref="AC40" si="15">SUM(AA38:AC38)/3</f>
        <v>14444.016261082661</v>
      </c>
      <c r="AD40" s="241">
        <f t="shared" ref="AD40" si="16">SUM(AB38:AD38)/3</f>
        <v>14461.327771105602</v>
      </c>
      <c r="AE40" s="241">
        <f t="shared" ref="AE40" si="17">SUM(AC38:AE38)/3</f>
        <v>14461.327771105602</v>
      </c>
      <c r="AF40" s="241">
        <f t="shared" ref="AF40" si="18">SUM(AD38:AF38)/3</f>
        <v>14461.327771105602</v>
      </c>
      <c r="AG40" s="241">
        <f t="shared" ref="AG40" si="19">SUM(AE38:AG38)/3</f>
        <v>14461.327771105602</v>
      </c>
      <c r="AH40" s="241">
        <f t="shared" ref="AH40" si="20">SUM(AF38:AH38)/3</f>
        <v>14461.327771105602</v>
      </c>
      <c r="AI40" s="241">
        <f t="shared" ref="AI40" si="21">SUM(AG38:AI38)/3</f>
        <v>14461.327771105602</v>
      </c>
      <c r="AJ40" s="241">
        <f t="shared" ref="AJ40" si="22">SUM(AH38:AJ38)/3</f>
        <v>14461.327771105602</v>
      </c>
      <c r="AK40" s="241">
        <f t="shared" ref="AK40" si="23">SUM(AI38:AK38)/3</f>
        <v>14461.327771105602</v>
      </c>
      <c r="AL40" s="241">
        <f t="shared" ref="AL40" si="24">SUM(AJ38:AL38)/3</f>
        <v>14461.327771105602</v>
      </c>
      <c r="AM40" s="241">
        <f t="shared" ref="AM40" si="25">SUM(AK38:AM38)/3</f>
        <v>14461.327771105602</v>
      </c>
    </row>
    <row r="41" spans="1:39" s="229" customFormat="1" x14ac:dyDescent="0.35">
      <c r="B41" s="240" t="s">
        <v>448</v>
      </c>
      <c r="C41" s="240"/>
      <c r="D41" s="240"/>
      <c r="E41" s="240"/>
      <c r="F41" s="240"/>
      <c r="G41" s="240"/>
      <c r="H41" s="240"/>
      <c r="I41" s="241">
        <f t="shared" ref="I41:AA41" si="26">SUM(D38:I38)/6</f>
        <v>7496.2814775231236</v>
      </c>
      <c r="J41" s="241">
        <f t="shared" si="26"/>
        <v>7909.2584941450368</v>
      </c>
      <c r="K41" s="241">
        <f t="shared" si="26"/>
        <v>8335.5208861948267</v>
      </c>
      <c r="L41" s="241">
        <f t="shared" si="26"/>
        <v>8746.6542596035924</v>
      </c>
      <c r="M41" s="241">
        <f t="shared" si="26"/>
        <v>9147.0342592856396</v>
      </c>
      <c r="N41" s="241">
        <f t="shared" si="26"/>
        <v>9527.5921815799975</v>
      </c>
      <c r="O41" s="241">
        <f t="shared" si="26"/>
        <v>9903.3888384363163</v>
      </c>
      <c r="P41" s="241">
        <f t="shared" si="26"/>
        <v>10299.562011908298</v>
      </c>
      <c r="Q41" s="241">
        <f t="shared" si="26"/>
        <v>10678.026207876728</v>
      </c>
      <c r="R41" s="241">
        <f t="shared" si="26"/>
        <v>11048.056923355369</v>
      </c>
      <c r="S41" s="241">
        <f t="shared" si="26"/>
        <v>11409.325927088468</v>
      </c>
      <c r="T41" s="241">
        <f t="shared" si="26"/>
        <v>11736.48974419421</v>
      </c>
      <c r="U41" s="241">
        <f t="shared" si="26"/>
        <v>12032.312681801259</v>
      </c>
      <c r="V41" s="241">
        <f t="shared" si="26"/>
        <v>12257.94305853387</v>
      </c>
      <c r="W41" s="241">
        <f t="shared" si="26"/>
        <v>12459.551322476453</v>
      </c>
      <c r="X41" s="241">
        <f t="shared" si="26"/>
        <v>12791.949649492388</v>
      </c>
      <c r="Y41" s="241">
        <f t="shared" si="26"/>
        <v>13086.405519821708</v>
      </c>
      <c r="Z41" s="241">
        <f t="shared" si="26"/>
        <v>13387.740404921831</v>
      </c>
      <c r="AA41" s="241">
        <f t="shared" si="26"/>
        <v>13685.524554178808</v>
      </c>
      <c r="AB41" s="241">
        <f t="shared" ref="AB41" si="27">SUM(W38:AB38)/6</f>
        <v>13979.329596106567</v>
      </c>
      <c r="AC41" s="241">
        <f t="shared" ref="AC41" si="28">SUM(X38:AC38)/6</f>
        <v>14250.875308716857</v>
      </c>
      <c r="AD41" s="241">
        <f t="shared" ref="AD41" si="29">SUM(Y38:AD38)/6</f>
        <v>14341.757477646695</v>
      </c>
      <c r="AE41" s="241">
        <f t="shared" ref="AE41" si="30">SUM(Z38:AE38)/6</f>
        <v>14421.168666459866</v>
      </c>
      <c r="AF41" s="241">
        <f t="shared" ref="AF41" si="31">SUM(AA38:AF38)/6</f>
        <v>14452.672016094131</v>
      </c>
      <c r="AG41" s="241">
        <f t="shared" ref="AG41" si="32">SUM(AB38:AG38)/6</f>
        <v>14461.327771105602</v>
      </c>
      <c r="AH41" s="241">
        <f t="shared" ref="AH41" si="33">SUM(AC38:AH38)/6</f>
        <v>14461.327771105602</v>
      </c>
      <c r="AI41" s="241">
        <f t="shared" ref="AI41" si="34">SUM(AD38:AI38)/6</f>
        <v>14461.327771105602</v>
      </c>
      <c r="AJ41" s="241">
        <f t="shared" ref="AJ41" si="35">SUM(AE38:AJ38)/6</f>
        <v>14461.327771105602</v>
      </c>
      <c r="AK41" s="241">
        <f t="shared" ref="AK41" si="36">SUM(AF38:AK38)/6</f>
        <v>14461.327771105602</v>
      </c>
      <c r="AL41" s="241">
        <f t="shared" ref="AL41" si="37">SUM(AG38:AL38)/6</f>
        <v>14461.327771105602</v>
      </c>
      <c r="AM41" s="241">
        <f t="shared" ref="AM41" si="38">SUM(AH38:AM38)/6</f>
        <v>14461.327771105602</v>
      </c>
    </row>
    <row r="42" spans="1:39" s="231" customFormat="1" x14ac:dyDescent="0.35">
      <c r="B42" s="240" t="s">
        <v>449</v>
      </c>
      <c r="C42" s="240"/>
      <c r="D42" s="240"/>
      <c r="E42" s="240"/>
      <c r="F42" s="240"/>
      <c r="G42" s="240"/>
      <c r="H42" s="240"/>
      <c r="I42" s="240"/>
      <c r="J42" s="240"/>
      <c r="K42" s="240"/>
      <c r="L42" s="240"/>
      <c r="M42" s="240"/>
      <c r="N42" s="240"/>
      <c r="O42" s="241">
        <f t="shared" ref="O42:Z42" si="39">SUM(D38:O38)/12</f>
        <v>8699.8351579797218</v>
      </c>
      <c r="P42" s="241">
        <f t="shared" si="39"/>
        <v>9104.4102530266664</v>
      </c>
      <c r="Q42" s="241">
        <f t="shared" si="39"/>
        <v>9506.7735470357766</v>
      </c>
      <c r="R42" s="241">
        <f t="shared" si="39"/>
        <v>9897.3555914794797</v>
      </c>
      <c r="S42" s="241">
        <f t="shared" si="39"/>
        <v>10278.180093187055</v>
      </c>
      <c r="T42" s="241">
        <f t="shared" si="39"/>
        <v>10632.040962887104</v>
      </c>
      <c r="U42" s="241">
        <f t="shared" si="39"/>
        <v>10967.850760118788</v>
      </c>
      <c r="V42" s="241">
        <f t="shared" si="39"/>
        <v>11278.752535221085</v>
      </c>
      <c r="W42" s="241">
        <f t="shared" si="39"/>
        <v>11568.78876517659</v>
      </c>
      <c r="X42" s="241">
        <f t="shared" si="39"/>
        <v>11920.003286423876</v>
      </c>
      <c r="Y42" s="241">
        <f t="shared" si="39"/>
        <v>12247.865723455086</v>
      </c>
      <c r="Z42" s="241">
        <f t="shared" si="39"/>
        <v>12562.115074558022</v>
      </c>
      <c r="AA42" s="241">
        <f>SUM(P38:AA38)/12</f>
        <v>12858.918617990033</v>
      </c>
      <c r="AB42" s="241">
        <f t="shared" ref="AB42:AM42" si="40">SUM(Q38:AB38)/12</f>
        <v>13118.636327320217</v>
      </c>
      <c r="AC42" s="241">
        <f t="shared" si="40"/>
        <v>13355.213315596653</v>
      </c>
      <c r="AD42" s="241">
        <f t="shared" si="40"/>
        <v>13566.853563569543</v>
      </c>
      <c r="AE42" s="241">
        <f t="shared" si="40"/>
        <v>13753.787093140787</v>
      </c>
      <c r="AF42" s="241">
        <f t="shared" si="40"/>
        <v>13920.206210507982</v>
      </c>
      <c r="AG42" s="241">
        <f t="shared" si="40"/>
        <v>14073.426162642203</v>
      </c>
      <c r="AH42" s="241">
        <f t="shared" si="40"/>
        <v>14220.328683606085</v>
      </c>
      <c r="AI42" s="241">
        <f t="shared" si="40"/>
        <v>14356.101539911229</v>
      </c>
      <c r="AJ42" s="241">
        <f t="shared" si="40"/>
        <v>14401.542624376149</v>
      </c>
      <c r="AK42" s="241">
        <f t="shared" si="40"/>
        <v>14441.248218782734</v>
      </c>
      <c r="AL42" s="241">
        <f t="shared" si="40"/>
        <v>14456.999893599866</v>
      </c>
      <c r="AM42" s="241">
        <f t="shared" si="40"/>
        <v>14461.327771105602</v>
      </c>
    </row>
    <row r="43" spans="1:39" s="229" customFormat="1" x14ac:dyDescent="0.35">
      <c r="B43" s="230"/>
      <c r="C43" s="230"/>
      <c r="D43" s="230"/>
      <c r="E43" s="230"/>
      <c r="F43" s="230"/>
      <c r="G43" s="230"/>
      <c r="H43" s="230"/>
      <c r="I43" s="230"/>
      <c r="J43" s="230"/>
      <c r="K43" s="230"/>
      <c r="L43" s="230"/>
      <c r="M43" s="230"/>
      <c r="N43" s="230"/>
      <c r="O43" s="230"/>
      <c r="P43" s="230"/>
      <c r="Q43" s="230"/>
      <c r="R43" s="230"/>
      <c r="S43" s="230"/>
      <c r="T43" s="230"/>
      <c r="U43" s="230"/>
      <c r="V43" s="230"/>
      <c r="W43" s="230"/>
      <c r="X43" s="230"/>
      <c r="Y43" s="230"/>
      <c r="Z43" s="230"/>
      <c r="AA43" s="230"/>
      <c r="AB43" s="230"/>
      <c r="AC43" s="230"/>
      <c r="AD43" s="230"/>
      <c r="AE43" s="230"/>
      <c r="AF43" s="230"/>
      <c r="AG43" s="230"/>
      <c r="AH43" s="230"/>
      <c r="AI43" s="230"/>
      <c r="AJ43" s="230"/>
      <c r="AK43" s="230"/>
      <c r="AL43" s="230"/>
      <c r="AM43" s="230"/>
    </row>
    <row r="44" spans="1:39" s="229" customFormat="1" ht="13.5" thickBot="1" x14ac:dyDescent="0.4">
      <c r="B44" s="386" t="s">
        <v>458</v>
      </c>
      <c r="C44" s="385"/>
      <c r="D44" s="396">
        <f t="shared" ref="D44:AM44" si="41">D$5</f>
        <v>43101</v>
      </c>
      <c r="E44" s="396">
        <f t="shared" si="41"/>
        <v>43159</v>
      </c>
      <c r="F44" s="396">
        <f t="shared" si="41"/>
        <v>43190</v>
      </c>
      <c r="G44" s="396">
        <f t="shared" si="41"/>
        <v>43220</v>
      </c>
      <c r="H44" s="396">
        <f t="shared" si="41"/>
        <v>43251</v>
      </c>
      <c r="I44" s="396">
        <f t="shared" si="41"/>
        <v>43281</v>
      </c>
      <c r="J44" s="396">
        <f t="shared" si="41"/>
        <v>43312</v>
      </c>
      <c r="K44" s="396">
        <f t="shared" si="41"/>
        <v>43343</v>
      </c>
      <c r="L44" s="396">
        <f t="shared" si="41"/>
        <v>43373</v>
      </c>
      <c r="M44" s="396">
        <f t="shared" si="41"/>
        <v>43404</v>
      </c>
      <c r="N44" s="396">
        <f t="shared" si="41"/>
        <v>43434</v>
      </c>
      <c r="O44" s="396">
        <f t="shared" si="41"/>
        <v>43465</v>
      </c>
      <c r="P44" s="396">
        <f t="shared" si="41"/>
        <v>43496</v>
      </c>
      <c r="Q44" s="396">
        <f t="shared" si="41"/>
        <v>43524</v>
      </c>
      <c r="R44" s="396">
        <f t="shared" si="41"/>
        <v>43555</v>
      </c>
      <c r="S44" s="396">
        <f t="shared" si="41"/>
        <v>43585</v>
      </c>
      <c r="T44" s="396">
        <f t="shared" si="41"/>
        <v>43616</v>
      </c>
      <c r="U44" s="396">
        <f t="shared" si="41"/>
        <v>43646</v>
      </c>
      <c r="V44" s="396">
        <f t="shared" si="41"/>
        <v>43677</v>
      </c>
      <c r="W44" s="396">
        <f t="shared" si="41"/>
        <v>43708</v>
      </c>
      <c r="X44" s="396">
        <f t="shared" si="41"/>
        <v>43738</v>
      </c>
      <c r="Y44" s="396">
        <f t="shared" si="41"/>
        <v>43769</v>
      </c>
      <c r="Z44" s="396">
        <f t="shared" si="41"/>
        <v>43799</v>
      </c>
      <c r="AA44" s="396">
        <f t="shared" si="41"/>
        <v>43830</v>
      </c>
      <c r="AB44" s="396">
        <f t="shared" si="41"/>
        <v>43861</v>
      </c>
      <c r="AC44" s="396">
        <f t="shared" si="41"/>
        <v>43890</v>
      </c>
      <c r="AD44" s="396">
        <f t="shared" si="41"/>
        <v>43921</v>
      </c>
      <c r="AE44" s="396">
        <f t="shared" si="41"/>
        <v>43951</v>
      </c>
      <c r="AF44" s="396">
        <f t="shared" si="41"/>
        <v>43982</v>
      </c>
      <c r="AG44" s="396">
        <f t="shared" si="41"/>
        <v>44012</v>
      </c>
      <c r="AH44" s="396">
        <f t="shared" si="41"/>
        <v>44043</v>
      </c>
      <c r="AI44" s="396">
        <f t="shared" si="41"/>
        <v>44074</v>
      </c>
      <c r="AJ44" s="396">
        <f t="shared" si="41"/>
        <v>44104</v>
      </c>
      <c r="AK44" s="396">
        <f t="shared" si="41"/>
        <v>44135</v>
      </c>
      <c r="AL44" s="396">
        <f t="shared" si="41"/>
        <v>44165</v>
      </c>
      <c r="AM44" s="396">
        <f t="shared" si="41"/>
        <v>44196</v>
      </c>
    </row>
    <row r="45" spans="1:39" s="230" customFormat="1" ht="13.5" thickBot="1" x14ac:dyDescent="0.4"/>
    <row r="46" spans="1:39" s="230" customFormat="1" ht="13.5" thickBot="1" x14ac:dyDescent="0.4">
      <c r="A46" s="388"/>
      <c r="B46" s="401" t="s">
        <v>458</v>
      </c>
      <c r="C46" s="401"/>
      <c r="D46" s="511">
        <f t="shared" ref="D46:AM46" si="42">D38/D17</f>
        <v>21.510785471083182</v>
      </c>
      <c r="E46" s="511">
        <f t="shared" si="42"/>
        <v>16.047172864083649</v>
      </c>
      <c r="F46" s="511">
        <f t="shared" si="42"/>
        <v>20.682907319312395</v>
      </c>
      <c r="G46" s="511">
        <f t="shared" si="42"/>
        <v>22.637406298499357</v>
      </c>
      <c r="H46" s="511">
        <f t="shared" si="42"/>
        <v>14.269939533702633</v>
      </c>
      <c r="I46" s="511">
        <f t="shared" si="42"/>
        <v>21.245344990312745</v>
      </c>
      <c r="J46" s="511">
        <f t="shared" si="42"/>
        <v>11.619650714982484</v>
      </c>
      <c r="K46" s="511">
        <f t="shared" si="42"/>
        <v>29.404925443771994</v>
      </c>
      <c r="L46" s="511">
        <f t="shared" si="42"/>
        <v>14.308758163885976</v>
      </c>
      <c r="M46" s="511">
        <f t="shared" si="42"/>
        <v>29.446772382931552</v>
      </c>
      <c r="N46" s="511">
        <f t="shared" si="42"/>
        <v>9.3494212351612838</v>
      </c>
      <c r="O46" s="511">
        <f t="shared" si="42"/>
        <v>8.4389157189849477</v>
      </c>
      <c r="P46" s="511">
        <f t="shared" si="42"/>
        <v>32.150736413573732</v>
      </c>
      <c r="Q46" s="511">
        <f t="shared" si="42"/>
        <v>30.422983451403191</v>
      </c>
      <c r="R46" s="511">
        <f t="shared" si="42"/>
        <v>27.825369214667127</v>
      </c>
      <c r="S46" s="511">
        <f t="shared" si="42"/>
        <v>17.253350115354824</v>
      </c>
      <c r="T46" s="511">
        <f t="shared" si="42"/>
        <v>32.309952494435102</v>
      </c>
      <c r="U46" s="511">
        <f t="shared" si="42"/>
        <v>21.577824660237081</v>
      </c>
      <c r="V46" s="511">
        <f t="shared" si="42"/>
        <v>8.3228291379177417</v>
      </c>
      <c r="W46" s="511">
        <f t="shared" si="42"/>
        <v>15.674556983858166</v>
      </c>
      <c r="X46" s="511">
        <f t="shared" si="42"/>
        <v>21.591520374019293</v>
      </c>
      <c r="Y46" s="511">
        <f t="shared" si="42"/>
        <v>29.809754370967671</v>
      </c>
      <c r="Z46" s="511">
        <f t="shared" si="42"/>
        <v>10.733800365216748</v>
      </c>
      <c r="AA46" s="511">
        <f t="shared" si="42"/>
        <v>10.786130703642888</v>
      </c>
      <c r="AB46" s="511">
        <f t="shared" si="42"/>
        <v>33.779602778897235</v>
      </c>
      <c r="AC46" s="511">
        <f t="shared" si="42"/>
        <v>0.28308699995300624</v>
      </c>
      <c r="AD46" s="511">
        <f t="shared" si="42"/>
        <v>0.12311845487087596</v>
      </c>
      <c r="AE46" s="511">
        <f t="shared" si="42"/>
        <v>0.17227194299853718</v>
      </c>
      <c r="AF46" s="511">
        <f t="shared" si="42"/>
        <v>0.1821327048351121</v>
      </c>
      <c r="AG46" s="511">
        <f t="shared" si="42"/>
        <v>0.13118222545872474</v>
      </c>
      <c r="AH46" s="511">
        <f t="shared" si="42"/>
        <v>0.15712446193339913</v>
      </c>
      <c r="AI46" s="511">
        <f t="shared" si="42"/>
        <v>0.15577227238057181</v>
      </c>
      <c r="AJ46" s="511">
        <f t="shared" si="42"/>
        <v>0.10858562459630235</v>
      </c>
      <c r="AK46" s="511">
        <f t="shared" si="42"/>
        <v>0.1451077875170565</v>
      </c>
      <c r="AL46" s="511">
        <f t="shared" si="42"/>
        <v>0.14378379230827482</v>
      </c>
      <c r="AM46" s="511">
        <f t="shared" si="42"/>
        <v>9.4315698275775378E-2</v>
      </c>
    </row>
    <row r="47" spans="1:39" s="230" customFormat="1" x14ac:dyDescent="0.35">
      <c r="B47" s="232"/>
      <c r="C47" s="232"/>
      <c r="D47" s="239"/>
      <c r="E47" s="239"/>
      <c r="F47" s="239"/>
      <c r="G47" s="239"/>
      <c r="H47" s="239"/>
      <c r="I47" s="239"/>
      <c r="J47" s="239"/>
      <c r="K47" s="239"/>
      <c r="L47" s="239"/>
      <c r="M47" s="239"/>
      <c r="N47" s="239"/>
      <c r="O47" s="239"/>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row>
    <row r="48" spans="1:39" s="230" customFormat="1" x14ac:dyDescent="0.35">
      <c r="B48" s="230" t="s">
        <v>447</v>
      </c>
      <c r="F48" s="244">
        <f t="shared" ref="F48:AA48" si="43">SUM(D46:F46)/3</f>
        <v>19.413621884826409</v>
      </c>
      <c r="G48" s="244">
        <f t="shared" si="43"/>
        <v>19.7891621606318</v>
      </c>
      <c r="H48" s="244">
        <f t="shared" si="43"/>
        <v>19.196751050504794</v>
      </c>
      <c r="I48" s="244">
        <f t="shared" si="43"/>
        <v>19.384230274171578</v>
      </c>
      <c r="J48" s="244">
        <f t="shared" si="43"/>
        <v>15.711645079665955</v>
      </c>
      <c r="K48" s="244">
        <f t="shared" si="43"/>
        <v>20.756640383022408</v>
      </c>
      <c r="L48" s="244">
        <f t="shared" si="43"/>
        <v>18.444444774213483</v>
      </c>
      <c r="M48" s="244">
        <f t="shared" si="43"/>
        <v>24.386818663529841</v>
      </c>
      <c r="N48" s="244">
        <f t="shared" si="43"/>
        <v>17.701650593992937</v>
      </c>
      <c r="O48" s="244">
        <f t="shared" si="43"/>
        <v>15.745036445692596</v>
      </c>
      <c r="P48" s="244">
        <f t="shared" si="43"/>
        <v>16.646357789239989</v>
      </c>
      <c r="Q48" s="244">
        <f t="shared" si="43"/>
        <v>23.670878527987288</v>
      </c>
      <c r="R48" s="244">
        <f t="shared" si="43"/>
        <v>30.133029693214684</v>
      </c>
      <c r="S48" s="244">
        <f t="shared" si="43"/>
        <v>25.167234260475045</v>
      </c>
      <c r="T48" s="244">
        <f t="shared" si="43"/>
        <v>25.796223941485682</v>
      </c>
      <c r="U48" s="244">
        <f t="shared" si="43"/>
        <v>23.713709090009004</v>
      </c>
      <c r="V48" s="244">
        <f t="shared" si="43"/>
        <v>20.73686876419664</v>
      </c>
      <c r="W48" s="244">
        <f t="shared" si="43"/>
        <v>15.191736927337663</v>
      </c>
      <c r="X48" s="244">
        <f t="shared" si="43"/>
        <v>15.196302165265067</v>
      </c>
      <c r="Y48" s="244">
        <f t="shared" si="43"/>
        <v>22.358610576281709</v>
      </c>
      <c r="Z48" s="244">
        <f t="shared" si="43"/>
        <v>20.71169170340124</v>
      </c>
      <c r="AA48" s="244">
        <f t="shared" si="43"/>
        <v>17.109895146609102</v>
      </c>
      <c r="AB48" s="244">
        <f t="shared" ref="AB48" si="44">SUM(Z46:AB46)/3</f>
        <v>18.43317794925229</v>
      </c>
      <c r="AC48" s="244">
        <f t="shared" ref="AC48" si="45">SUM(AA46:AC46)/3</f>
        <v>14.949606827497711</v>
      </c>
      <c r="AD48" s="244">
        <f t="shared" ref="AD48" si="46">SUM(AB46:AD46)/3</f>
        <v>11.395269411240372</v>
      </c>
      <c r="AE48" s="244">
        <f t="shared" ref="AE48" si="47">SUM(AC46:AE46)/3</f>
        <v>0.19282579927413979</v>
      </c>
      <c r="AF48" s="244">
        <f t="shared" ref="AF48" si="48">SUM(AD46:AF46)/3</f>
        <v>0.15917436756817507</v>
      </c>
      <c r="AG48" s="244">
        <f t="shared" ref="AG48" si="49">SUM(AE46:AG46)/3</f>
        <v>0.16186229109745801</v>
      </c>
      <c r="AH48" s="244">
        <f t="shared" ref="AH48" si="50">SUM(AF46:AH46)/3</f>
        <v>0.15681313074241199</v>
      </c>
      <c r="AI48" s="244">
        <f t="shared" ref="AI48" si="51">SUM(AG46:AI46)/3</f>
        <v>0.14802631992423188</v>
      </c>
      <c r="AJ48" s="244">
        <f t="shared" ref="AJ48" si="52">SUM(AH46:AJ46)/3</f>
        <v>0.14049411963675776</v>
      </c>
      <c r="AK48" s="244">
        <f t="shared" ref="AK48" si="53">SUM(AI46:AK46)/3</f>
        <v>0.13648856149797689</v>
      </c>
      <c r="AL48" s="244">
        <f t="shared" ref="AL48" si="54">SUM(AJ46:AL46)/3</f>
        <v>0.13249240147387789</v>
      </c>
      <c r="AM48" s="244">
        <f t="shared" ref="AM48" si="55">SUM(AK46:AM46)/3</f>
        <v>0.12773575936703555</v>
      </c>
    </row>
    <row r="49" spans="2:39" s="230" customFormat="1" x14ac:dyDescent="0.35">
      <c r="B49" s="230" t="s">
        <v>448</v>
      </c>
      <c r="I49" s="244">
        <f t="shared" ref="I49:T49" si="56">SUM(D46:I46)/6</f>
        <v>19.398926079498995</v>
      </c>
      <c r="J49" s="244">
        <f t="shared" si="56"/>
        <v>17.750403620148877</v>
      </c>
      <c r="K49" s="244">
        <f t="shared" si="56"/>
        <v>19.976695716763601</v>
      </c>
      <c r="L49" s="244">
        <f t="shared" si="56"/>
        <v>18.914337524192533</v>
      </c>
      <c r="M49" s="244">
        <f t="shared" si="56"/>
        <v>20.049231871597897</v>
      </c>
      <c r="N49" s="244">
        <f t="shared" si="56"/>
        <v>19.229145488507672</v>
      </c>
      <c r="O49" s="244">
        <f t="shared" si="56"/>
        <v>17.094740609953039</v>
      </c>
      <c r="P49" s="244">
        <f t="shared" si="56"/>
        <v>20.516588226384915</v>
      </c>
      <c r="Q49" s="244">
        <f t="shared" si="56"/>
        <v>20.686264560990111</v>
      </c>
      <c r="R49" s="244">
        <f t="shared" si="56"/>
        <v>22.93903306945364</v>
      </c>
      <c r="S49" s="244">
        <f t="shared" si="56"/>
        <v>20.906796024857517</v>
      </c>
      <c r="T49" s="244">
        <f t="shared" si="56"/>
        <v>24.733551234736485</v>
      </c>
      <c r="U49" s="244">
        <f>SUM(P46:U46)/6</f>
        <v>26.923369391611843</v>
      </c>
      <c r="V49" s="244">
        <f t="shared" ref="V49:AA49" si="57">SUM(Q46:V46)/6</f>
        <v>22.952051512335842</v>
      </c>
      <c r="W49" s="244">
        <f t="shared" si="57"/>
        <v>20.493980434411672</v>
      </c>
      <c r="X49" s="244">
        <f t="shared" si="57"/>
        <v>19.455005627637036</v>
      </c>
      <c r="Y49" s="244">
        <f t="shared" si="57"/>
        <v>21.547739670239178</v>
      </c>
      <c r="Z49" s="244">
        <f t="shared" si="57"/>
        <v>17.951714315369451</v>
      </c>
      <c r="AA49" s="244">
        <f t="shared" si="57"/>
        <v>16.153098655937082</v>
      </c>
      <c r="AB49" s="244">
        <f t="shared" ref="AB49" si="58">SUM(W46:AB46)/6</f>
        <v>20.395894262767001</v>
      </c>
      <c r="AC49" s="244">
        <f t="shared" ref="AC49" si="59">SUM(X46:AC46)/6</f>
        <v>17.830649265449473</v>
      </c>
      <c r="AD49" s="244">
        <f t="shared" ref="AD49" si="60">SUM(Y46:AD46)/6</f>
        <v>14.252582278924736</v>
      </c>
      <c r="AE49" s="244">
        <f t="shared" ref="AE49" si="61">SUM(Z46:AE46)/6</f>
        <v>9.3130018742632146</v>
      </c>
      <c r="AF49" s="244">
        <f t="shared" ref="AF49" si="62">SUM(AA46:AF46)/6</f>
        <v>7.5543905975329428</v>
      </c>
      <c r="AG49" s="244">
        <f t="shared" ref="AG49" si="63">SUM(AB46:AG46)/6</f>
        <v>5.7785658511689144</v>
      </c>
      <c r="AH49" s="244">
        <f t="shared" ref="AH49" si="64">SUM(AC46:AH46)/6</f>
        <v>0.17481946500827586</v>
      </c>
      <c r="AI49" s="244">
        <f t="shared" ref="AI49" si="65">SUM(AD46:AI46)/6</f>
        <v>0.15360034374620349</v>
      </c>
      <c r="AJ49" s="244">
        <f t="shared" ref="AJ49" si="66">SUM(AE46:AJ46)/6</f>
        <v>0.15117820536710788</v>
      </c>
      <c r="AK49" s="244">
        <f t="shared" ref="AK49" si="67">SUM(AF46:AK46)/6</f>
        <v>0.14665084612019444</v>
      </c>
      <c r="AL49" s="244">
        <f t="shared" ref="AL49" si="68">SUM(AG46:AL46)/6</f>
        <v>0.14025936069905487</v>
      </c>
      <c r="AM49" s="244">
        <f t="shared" ref="AM49" si="69">SUM(AH46:AM46)/6</f>
        <v>0.13411493950189665</v>
      </c>
    </row>
    <row r="50" spans="2:39" s="230" customFormat="1" x14ac:dyDescent="0.35">
      <c r="B50" s="230" t="s">
        <v>449</v>
      </c>
      <c r="O50" s="244">
        <f t="shared" ref="O50:Z50" si="70">SUM(D46:O46)/12</f>
        <v>18.246833344726017</v>
      </c>
      <c r="P50" s="244">
        <f t="shared" si="70"/>
        <v>19.133495923266896</v>
      </c>
      <c r="Q50" s="244">
        <f t="shared" si="70"/>
        <v>20.331480138876859</v>
      </c>
      <c r="R50" s="244">
        <f t="shared" si="70"/>
        <v>20.926685296823084</v>
      </c>
      <c r="S50" s="244">
        <f t="shared" si="70"/>
        <v>20.478013948227709</v>
      </c>
      <c r="T50" s="244">
        <f t="shared" si="70"/>
        <v>21.981348361622082</v>
      </c>
      <c r="U50" s="244">
        <f t="shared" si="70"/>
        <v>22.009055000782439</v>
      </c>
      <c r="V50" s="244">
        <f t="shared" si="70"/>
        <v>21.734319869360377</v>
      </c>
      <c r="W50" s="244">
        <f t="shared" si="70"/>
        <v>20.590122497700893</v>
      </c>
      <c r="X50" s="244">
        <f t="shared" si="70"/>
        <v>21.197019348545336</v>
      </c>
      <c r="Y50" s="244">
        <f t="shared" si="70"/>
        <v>21.227267847548347</v>
      </c>
      <c r="Z50" s="244">
        <f t="shared" si="70"/>
        <v>21.342632775052966</v>
      </c>
      <c r="AA50" s="244">
        <f>SUM(P46:AA46)/12</f>
        <v>21.538234023774464</v>
      </c>
      <c r="AB50" s="244">
        <f t="shared" ref="AB50:AM50" si="71">SUM(Q46:AB46)/12</f>
        <v>21.673972887551425</v>
      </c>
      <c r="AC50" s="244">
        <f t="shared" si="71"/>
        <v>19.162314849930578</v>
      </c>
      <c r="AD50" s="244">
        <f t="shared" si="71"/>
        <v>16.853793953280888</v>
      </c>
      <c r="AE50" s="244">
        <f t="shared" si="71"/>
        <v>15.4303707722512</v>
      </c>
      <c r="AF50" s="244">
        <f t="shared" si="71"/>
        <v>12.753052456451199</v>
      </c>
      <c r="AG50" s="244">
        <f t="shared" si="71"/>
        <v>10.965832253553002</v>
      </c>
      <c r="AH50" s="244">
        <f t="shared" si="71"/>
        <v>10.285356863887637</v>
      </c>
      <c r="AI50" s="244">
        <f t="shared" si="71"/>
        <v>8.9921248045978377</v>
      </c>
      <c r="AJ50" s="244">
        <f t="shared" si="71"/>
        <v>7.201880242145922</v>
      </c>
      <c r="AK50" s="244">
        <f t="shared" si="71"/>
        <v>4.7298263601917041</v>
      </c>
      <c r="AL50" s="244">
        <f t="shared" si="71"/>
        <v>3.8473249791159989</v>
      </c>
      <c r="AM50" s="244">
        <f t="shared" si="71"/>
        <v>2.9563403953354062</v>
      </c>
    </row>
    <row r="51" spans="2:39" s="230" customFormat="1" x14ac:dyDescent="0.35"/>
    <row r="52" spans="2:39" s="230" customFormat="1" outlineLevel="2" x14ac:dyDescent="0.35"/>
    <row r="53" spans="2:39" s="230" customFormat="1" x14ac:dyDescent="0.35"/>
    <row r="54" spans="2:39" s="230" customFormat="1" x14ac:dyDescent="0.35"/>
    <row r="55" spans="2:39" s="230" customFormat="1" x14ac:dyDescent="0.35"/>
    <row r="56" spans="2:39" s="230" customFormat="1" x14ac:dyDescent="0.35"/>
    <row r="57" spans="2:39" s="230" customFormat="1" x14ac:dyDescent="0.35"/>
    <row r="58" spans="2:39" s="230" customFormat="1" x14ac:dyDescent="0.35"/>
    <row r="59" spans="2:39" s="230" customFormat="1" x14ac:dyDescent="0.35"/>
    <row r="60" spans="2:39" s="230" customFormat="1" ht="14.25" customHeight="1" x14ac:dyDescent="0.35"/>
    <row r="61" spans="2:39" s="230" customFormat="1" x14ac:dyDescent="0.35"/>
    <row r="62" spans="2:39" s="230" customFormat="1" x14ac:dyDescent="0.35"/>
    <row r="63" spans="2:39" s="230" customFormat="1" ht="7.5" customHeight="1" x14ac:dyDescent="0.35"/>
    <row r="64" spans="2:39" s="230" customFormat="1" x14ac:dyDescent="0.35"/>
    <row r="65" s="230" customFormat="1" x14ac:dyDescent="0.35"/>
    <row r="66" s="230" customFormat="1" x14ac:dyDescent="0.35"/>
    <row r="67" s="230" customFormat="1" x14ac:dyDescent="0.35"/>
    <row r="68" s="230" customFormat="1"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E1E27-10A3-49AD-B9C0-9437DB157707}">
  <dimension ref="B1:L2"/>
  <sheetViews>
    <sheetView showGridLines="0" workbookViewId="0"/>
  </sheetViews>
  <sheetFormatPr defaultColWidth="8.81640625" defaultRowHeight="13" x14ac:dyDescent="0.3"/>
  <cols>
    <col min="1" max="1" width="2.54296875" style="63" customWidth="1"/>
    <col min="2" max="16384" width="8.81640625" style="63"/>
  </cols>
  <sheetData>
    <row r="1" spans="2:12" ht="14.15" customHeight="1" x14ac:dyDescent="0.3"/>
    <row r="2" spans="2:12" ht="13.5" thickBot="1" x14ac:dyDescent="0.35">
      <c r="B2" s="108" t="s">
        <v>1</v>
      </c>
      <c r="C2" s="108"/>
      <c r="D2" s="108"/>
      <c r="E2" s="108"/>
      <c r="F2" s="108"/>
      <c r="G2" s="108"/>
      <c r="H2" s="108"/>
      <c r="I2" s="108"/>
      <c r="J2" s="108"/>
      <c r="K2" s="108"/>
      <c r="L2" s="10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5F2BC-6C3F-408E-8BFD-93995FE6D40A}">
  <sheetPr>
    <tabColor theme="1"/>
  </sheetPr>
  <dimension ref="A1"/>
  <sheetViews>
    <sheetView showGridLines="0" workbookViewId="0"/>
  </sheetViews>
  <sheetFormatPr defaultColWidth="8.7265625" defaultRowHeight="14.5" x14ac:dyDescent="0.35"/>
  <cols>
    <col min="1" max="16384" width="8.7265625" style="470"/>
  </cols>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A1F5-1BDA-4BA2-8853-7822FF258E4D}">
  <dimension ref="A1:CJ300"/>
  <sheetViews>
    <sheetView showGridLines="0" zoomScaleNormal="100" workbookViewId="0">
      <pane xSplit="2" ySplit="1" topLeftCell="C2" activePane="bottomRight" state="frozen"/>
      <selection pane="topRight" activeCell="D1" sqref="D1"/>
      <selection pane="bottomLeft" activeCell="A9" sqref="A9"/>
      <selection pane="bottomRight" activeCell="A18" sqref="A18"/>
    </sheetView>
  </sheetViews>
  <sheetFormatPr defaultColWidth="10.1796875" defaultRowHeight="13" x14ac:dyDescent="0.3"/>
  <cols>
    <col min="1" max="1" width="18.453125" style="101" customWidth="1"/>
    <col min="2" max="2" width="23" style="101" customWidth="1"/>
    <col min="3" max="3" width="22.1796875" style="101" customWidth="1"/>
    <col min="4" max="5" width="11.453125" style="101" customWidth="1"/>
    <col min="6" max="7" width="12.453125" style="101" customWidth="1"/>
    <col min="8" max="13" width="9.1796875" style="101" customWidth="1"/>
    <col min="14" max="16384" width="10.1796875" style="100"/>
  </cols>
  <sheetData>
    <row r="1" spans="1:88" x14ac:dyDescent="0.3">
      <c r="A1" s="473" t="s">
        <v>459</v>
      </c>
      <c r="B1" s="473" t="s">
        <v>460</v>
      </c>
      <c r="C1" s="473" t="s">
        <v>461</v>
      </c>
      <c r="D1" s="473" t="s">
        <v>462</v>
      </c>
      <c r="E1" s="473" t="s">
        <v>463</v>
      </c>
      <c r="F1" s="473" t="s">
        <v>464</v>
      </c>
      <c r="G1" s="473" t="s">
        <v>465</v>
      </c>
      <c r="H1" s="474">
        <v>2018</v>
      </c>
      <c r="I1" s="474">
        <f>H1+1</f>
        <v>2019</v>
      </c>
      <c r="J1" s="474">
        <f>I1+1</f>
        <v>2020</v>
      </c>
      <c r="K1" s="474">
        <f>J1+1</f>
        <v>2021</v>
      </c>
      <c r="L1" s="474">
        <f t="shared" ref="L1:M1" si="0">K1+1</f>
        <v>2022</v>
      </c>
      <c r="M1" s="474">
        <f t="shared" si="0"/>
        <v>2023</v>
      </c>
      <c r="Q1" s="518">
        <v>43101</v>
      </c>
      <c r="R1" s="517">
        <f>EDATE(Q1,1)</f>
        <v>43132</v>
      </c>
      <c r="S1" s="517">
        <f t="shared" ref="S1:CD1" si="1">EDATE(R1,1)</f>
        <v>43160</v>
      </c>
      <c r="T1" s="517">
        <f t="shared" si="1"/>
        <v>43191</v>
      </c>
      <c r="U1" s="517">
        <f t="shared" si="1"/>
        <v>43221</v>
      </c>
      <c r="V1" s="517">
        <f t="shared" si="1"/>
        <v>43252</v>
      </c>
      <c r="W1" s="517">
        <f t="shared" si="1"/>
        <v>43282</v>
      </c>
      <c r="X1" s="517">
        <f t="shared" si="1"/>
        <v>43313</v>
      </c>
      <c r="Y1" s="517">
        <f t="shared" si="1"/>
        <v>43344</v>
      </c>
      <c r="Z1" s="517">
        <f t="shared" si="1"/>
        <v>43374</v>
      </c>
      <c r="AA1" s="517">
        <f t="shared" si="1"/>
        <v>43405</v>
      </c>
      <c r="AB1" s="517">
        <f t="shared" si="1"/>
        <v>43435</v>
      </c>
      <c r="AC1" s="517">
        <f t="shared" si="1"/>
        <v>43466</v>
      </c>
      <c r="AD1" s="517">
        <f t="shared" si="1"/>
        <v>43497</v>
      </c>
      <c r="AE1" s="517">
        <f t="shared" si="1"/>
        <v>43525</v>
      </c>
      <c r="AF1" s="517">
        <f t="shared" si="1"/>
        <v>43556</v>
      </c>
      <c r="AG1" s="517">
        <f t="shared" si="1"/>
        <v>43586</v>
      </c>
      <c r="AH1" s="517">
        <f t="shared" si="1"/>
        <v>43617</v>
      </c>
      <c r="AI1" s="517">
        <f t="shared" si="1"/>
        <v>43647</v>
      </c>
      <c r="AJ1" s="517">
        <f t="shared" si="1"/>
        <v>43678</v>
      </c>
      <c r="AK1" s="517">
        <f t="shared" si="1"/>
        <v>43709</v>
      </c>
      <c r="AL1" s="517">
        <f t="shared" si="1"/>
        <v>43739</v>
      </c>
      <c r="AM1" s="517">
        <f t="shared" si="1"/>
        <v>43770</v>
      </c>
      <c r="AN1" s="517">
        <f t="shared" si="1"/>
        <v>43800</v>
      </c>
      <c r="AO1" s="517">
        <f t="shared" si="1"/>
        <v>43831</v>
      </c>
      <c r="AP1" s="517">
        <f t="shared" si="1"/>
        <v>43862</v>
      </c>
      <c r="AQ1" s="517">
        <f t="shared" si="1"/>
        <v>43891</v>
      </c>
      <c r="AR1" s="517">
        <f t="shared" si="1"/>
        <v>43922</v>
      </c>
      <c r="AS1" s="517">
        <f t="shared" si="1"/>
        <v>43952</v>
      </c>
      <c r="AT1" s="517">
        <f t="shared" si="1"/>
        <v>43983</v>
      </c>
      <c r="AU1" s="517">
        <f t="shared" si="1"/>
        <v>44013</v>
      </c>
      <c r="AV1" s="517">
        <f t="shared" si="1"/>
        <v>44044</v>
      </c>
      <c r="AW1" s="517">
        <f t="shared" si="1"/>
        <v>44075</v>
      </c>
      <c r="AX1" s="517">
        <f t="shared" si="1"/>
        <v>44105</v>
      </c>
      <c r="AY1" s="517">
        <f t="shared" si="1"/>
        <v>44136</v>
      </c>
      <c r="AZ1" s="517">
        <f t="shared" si="1"/>
        <v>44166</v>
      </c>
      <c r="BA1" s="517">
        <f t="shared" si="1"/>
        <v>44197</v>
      </c>
      <c r="BB1" s="517">
        <f t="shared" si="1"/>
        <v>44228</v>
      </c>
      <c r="BC1" s="517">
        <f t="shared" si="1"/>
        <v>44256</v>
      </c>
      <c r="BD1" s="517">
        <f t="shared" si="1"/>
        <v>44287</v>
      </c>
      <c r="BE1" s="517">
        <f t="shared" si="1"/>
        <v>44317</v>
      </c>
      <c r="BF1" s="517">
        <f t="shared" si="1"/>
        <v>44348</v>
      </c>
      <c r="BG1" s="517">
        <f t="shared" si="1"/>
        <v>44378</v>
      </c>
      <c r="BH1" s="517">
        <f t="shared" si="1"/>
        <v>44409</v>
      </c>
      <c r="BI1" s="517">
        <f t="shared" si="1"/>
        <v>44440</v>
      </c>
      <c r="BJ1" s="517">
        <f t="shared" si="1"/>
        <v>44470</v>
      </c>
      <c r="BK1" s="517">
        <f t="shared" si="1"/>
        <v>44501</v>
      </c>
      <c r="BL1" s="517">
        <f t="shared" si="1"/>
        <v>44531</v>
      </c>
      <c r="BM1" s="517">
        <f t="shared" si="1"/>
        <v>44562</v>
      </c>
      <c r="BN1" s="517">
        <f t="shared" si="1"/>
        <v>44593</v>
      </c>
      <c r="BO1" s="517">
        <f t="shared" si="1"/>
        <v>44621</v>
      </c>
      <c r="BP1" s="517">
        <f t="shared" si="1"/>
        <v>44652</v>
      </c>
      <c r="BQ1" s="517">
        <f t="shared" si="1"/>
        <v>44682</v>
      </c>
      <c r="BR1" s="517">
        <f t="shared" si="1"/>
        <v>44713</v>
      </c>
      <c r="BS1" s="517">
        <f t="shared" si="1"/>
        <v>44743</v>
      </c>
      <c r="BT1" s="517">
        <f t="shared" si="1"/>
        <v>44774</v>
      </c>
      <c r="BU1" s="517">
        <f t="shared" si="1"/>
        <v>44805</v>
      </c>
      <c r="BV1" s="517">
        <f t="shared" si="1"/>
        <v>44835</v>
      </c>
      <c r="BW1" s="517">
        <f t="shared" si="1"/>
        <v>44866</v>
      </c>
      <c r="BX1" s="517">
        <f t="shared" si="1"/>
        <v>44896</v>
      </c>
      <c r="BY1" s="517">
        <f t="shared" si="1"/>
        <v>44927</v>
      </c>
      <c r="BZ1" s="517">
        <f t="shared" si="1"/>
        <v>44958</v>
      </c>
      <c r="CA1" s="517">
        <f t="shared" si="1"/>
        <v>44986</v>
      </c>
      <c r="CB1" s="517">
        <f t="shared" si="1"/>
        <v>45017</v>
      </c>
      <c r="CC1" s="517">
        <f t="shared" si="1"/>
        <v>45047</v>
      </c>
      <c r="CD1" s="517">
        <f t="shared" si="1"/>
        <v>45078</v>
      </c>
      <c r="CE1" s="517">
        <f t="shared" ref="CE1:CJ1" si="2">EDATE(CD1,1)</f>
        <v>45108</v>
      </c>
      <c r="CF1" s="517">
        <f t="shared" si="2"/>
        <v>45139</v>
      </c>
      <c r="CG1" s="517">
        <f t="shared" si="2"/>
        <v>45170</v>
      </c>
      <c r="CH1" s="517">
        <f t="shared" si="2"/>
        <v>45200</v>
      </c>
      <c r="CI1" s="517">
        <f t="shared" si="2"/>
        <v>45231</v>
      </c>
      <c r="CJ1" s="517">
        <f t="shared" si="2"/>
        <v>45261</v>
      </c>
    </row>
    <row r="2" spans="1:88" x14ac:dyDescent="0.3">
      <c r="A2" s="255" t="s">
        <v>466</v>
      </c>
      <c r="B2" s="255" t="s">
        <v>343</v>
      </c>
      <c r="C2" s="255" t="s">
        <v>467</v>
      </c>
      <c r="D2" s="255" t="s">
        <v>468</v>
      </c>
      <c r="E2" s="519">
        <v>1</v>
      </c>
      <c r="F2" s="256">
        <v>42736</v>
      </c>
      <c r="G2" s="256"/>
      <c r="H2" s="257">
        <v>155000</v>
      </c>
      <c r="I2" s="257">
        <v>120000</v>
      </c>
      <c r="J2" s="257">
        <v>126000</v>
      </c>
      <c r="K2" s="263">
        <f>J2*(1+'Headcount Summary'!$C$4)</f>
        <v>132300</v>
      </c>
      <c r="L2" s="263">
        <f>K2*(1+'Headcount Summary'!$C$4)</f>
        <v>138915</v>
      </c>
      <c r="M2" s="263">
        <f>L2*(1+'Headcount Summary'!$C$4)</f>
        <v>145860.75</v>
      </c>
      <c r="N2" s="111"/>
      <c r="Q2" s="111">
        <f>IF(OR(AND($G2&lt;Q$1,$G2&lt;&gt;""),$F2&gt;EOMONTH(Q$1,0)),0,IF(AND($F2&lt;Q$1,OR($G2="",$G2&gt;EOMONTH(Q$1,0))),INDEX($H2:$M2,1,MATCH(YEAR(Q$1),$H$1:$M$1,0))/12,INDEX($H2:$M2,1,MATCH(YEAR(Q$1),$H$1:$M$1,0))/12*((_xlfn.DAYS(MIN(EOMONTH(Q$1,0),$G2),MAX(Q$1,$F2)))/_xlfn.DAYS(EOMONTH(Q$1,0),Q$1))))</f>
        <v>12916.666666666666</v>
      </c>
      <c r="R2" s="111">
        <f t="shared" ref="R2:AG17" si="3">IF(OR(AND($G2&lt;R$1,$G2&lt;&gt;""),$F2&gt;EOMONTH(R$1,0)),0,IF(AND($F2&lt;R$1,OR($G2="",$G2&gt;EOMONTH(R$1,0))),INDEX($H2:$M2,1,MATCH(YEAR(R$1),$H$1:$M$1,0))/12,INDEX($H2:$M2,1,MATCH(YEAR(R$1),$H$1:$M$1,0))/12*((_xlfn.DAYS(MIN(EOMONTH(R$1,0),$G2),MAX(R$1,$F2)))/_xlfn.DAYS(EOMONTH(R$1,0),R$1))))</f>
        <v>12916.666666666666</v>
      </c>
      <c r="S2" s="111">
        <f t="shared" si="3"/>
        <v>12916.666666666666</v>
      </c>
      <c r="T2" s="111">
        <f t="shared" si="3"/>
        <v>12916.666666666666</v>
      </c>
      <c r="U2" s="111">
        <f t="shared" si="3"/>
        <v>12916.666666666666</v>
      </c>
      <c r="V2" s="111">
        <f t="shared" si="3"/>
        <v>12916.666666666666</v>
      </c>
      <c r="W2" s="111">
        <f t="shared" si="3"/>
        <v>12916.666666666666</v>
      </c>
      <c r="X2" s="111">
        <f t="shared" si="3"/>
        <v>12916.666666666666</v>
      </c>
      <c r="Y2" s="111">
        <f t="shared" si="3"/>
        <v>12916.666666666666</v>
      </c>
      <c r="Z2" s="111">
        <f t="shared" si="3"/>
        <v>12916.666666666666</v>
      </c>
      <c r="AA2" s="111">
        <f t="shared" si="3"/>
        <v>12916.666666666666</v>
      </c>
      <c r="AB2" s="111">
        <f t="shared" si="3"/>
        <v>12916.666666666666</v>
      </c>
      <c r="AC2" s="111">
        <f t="shared" si="3"/>
        <v>10000</v>
      </c>
      <c r="AD2" s="111">
        <f t="shared" si="3"/>
        <v>10000</v>
      </c>
      <c r="AE2" s="111">
        <f t="shared" si="3"/>
        <v>10000</v>
      </c>
      <c r="AF2" s="111">
        <f t="shared" si="3"/>
        <v>10000</v>
      </c>
      <c r="AG2" s="111">
        <f t="shared" si="3"/>
        <v>10000</v>
      </c>
      <c r="AH2" s="111">
        <f t="shared" ref="AH2:AW17" si="4">IF(OR(AND($G2&lt;AH$1,$G2&lt;&gt;""),$F2&gt;EOMONTH(AH$1,0)),0,IF(AND($F2&lt;AH$1,OR($G2="",$G2&gt;EOMONTH(AH$1,0))),INDEX($H2:$M2,1,MATCH(YEAR(AH$1),$H$1:$M$1,0))/12,INDEX($H2:$M2,1,MATCH(YEAR(AH$1),$H$1:$M$1,0))/12*((_xlfn.DAYS(MIN(EOMONTH(AH$1,0),$G2),MAX(AH$1,$F2)))/_xlfn.DAYS(EOMONTH(AH$1,0),AH$1))))</f>
        <v>10000</v>
      </c>
      <c r="AI2" s="111">
        <f t="shared" si="4"/>
        <v>10000</v>
      </c>
      <c r="AJ2" s="111">
        <f t="shared" si="4"/>
        <v>10000</v>
      </c>
      <c r="AK2" s="111">
        <f t="shared" si="4"/>
        <v>10000</v>
      </c>
      <c r="AL2" s="111">
        <f t="shared" si="4"/>
        <v>10000</v>
      </c>
      <c r="AM2" s="111">
        <f t="shared" si="4"/>
        <v>10000</v>
      </c>
      <c r="AN2" s="111">
        <f t="shared" si="4"/>
        <v>10000</v>
      </c>
      <c r="AO2" s="111">
        <f t="shared" si="4"/>
        <v>10500</v>
      </c>
      <c r="AP2" s="111">
        <f t="shared" si="4"/>
        <v>10500</v>
      </c>
      <c r="AQ2" s="111">
        <f t="shared" si="4"/>
        <v>10500</v>
      </c>
      <c r="AR2" s="111">
        <f t="shared" si="4"/>
        <v>10500</v>
      </c>
      <c r="AS2" s="111">
        <f t="shared" si="4"/>
        <v>10500</v>
      </c>
      <c r="AT2" s="111">
        <f t="shared" si="4"/>
        <v>10500</v>
      </c>
      <c r="AU2" s="111">
        <f t="shared" si="4"/>
        <v>10500</v>
      </c>
      <c r="AV2" s="111">
        <f t="shared" si="4"/>
        <v>10500</v>
      </c>
      <c r="AW2" s="111">
        <f t="shared" si="4"/>
        <v>10500</v>
      </c>
      <c r="AX2" s="111">
        <f t="shared" ref="AX2:BM17" si="5">IF(OR(AND($G2&lt;AX$1,$G2&lt;&gt;""),$F2&gt;EOMONTH(AX$1,0)),0,IF(AND($F2&lt;AX$1,OR($G2="",$G2&gt;EOMONTH(AX$1,0))),INDEX($H2:$M2,1,MATCH(YEAR(AX$1),$H$1:$M$1,0))/12,INDEX($H2:$M2,1,MATCH(YEAR(AX$1),$H$1:$M$1,0))/12*((_xlfn.DAYS(MIN(EOMONTH(AX$1,0),$G2),MAX(AX$1,$F2)))/_xlfn.DAYS(EOMONTH(AX$1,0),AX$1))))</f>
        <v>10500</v>
      </c>
      <c r="AY2" s="111">
        <f t="shared" si="5"/>
        <v>10500</v>
      </c>
      <c r="AZ2" s="111">
        <f t="shared" si="5"/>
        <v>10500</v>
      </c>
      <c r="BA2" s="111">
        <f t="shared" si="5"/>
        <v>11025</v>
      </c>
      <c r="BB2" s="111">
        <f t="shared" si="5"/>
        <v>11025</v>
      </c>
      <c r="BC2" s="111">
        <f t="shared" si="5"/>
        <v>11025</v>
      </c>
      <c r="BD2" s="111">
        <f t="shared" si="5"/>
        <v>11025</v>
      </c>
      <c r="BE2" s="111">
        <f t="shared" si="5"/>
        <v>11025</v>
      </c>
      <c r="BF2" s="111">
        <f t="shared" si="5"/>
        <v>11025</v>
      </c>
      <c r="BG2" s="111">
        <f t="shared" si="5"/>
        <v>11025</v>
      </c>
      <c r="BH2" s="111">
        <f t="shared" si="5"/>
        <v>11025</v>
      </c>
      <c r="BI2" s="111">
        <f t="shared" si="5"/>
        <v>11025</v>
      </c>
      <c r="BJ2" s="111">
        <f t="shared" si="5"/>
        <v>11025</v>
      </c>
      <c r="BK2" s="111">
        <f t="shared" si="5"/>
        <v>11025</v>
      </c>
      <c r="BL2" s="111">
        <f t="shared" si="5"/>
        <v>11025</v>
      </c>
      <c r="BM2" s="111">
        <f t="shared" si="5"/>
        <v>11576.25</v>
      </c>
      <c r="BN2" s="111">
        <f t="shared" ref="BN2:CC17" si="6">IF(OR(AND($G2&lt;BN$1,$G2&lt;&gt;""),$F2&gt;EOMONTH(BN$1,0)),0,IF(AND($F2&lt;BN$1,OR($G2="",$G2&gt;EOMONTH(BN$1,0))),INDEX($H2:$M2,1,MATCH(YEAR(BN$1),$H$1:$M$1,0))/12,INDEX($H2:$M2,1,MATCH(YEAR(BN$1),$H$1:$M$1,0))/12*((_xlfn.DAYS(MIN(EOMONTH(BN$1,0),$G2),MAX(BN$1,$F2)))/_xlfn.DAYS(EOMONTH(BN$1,0),BN$1))))</f>
        <v>11576.25</v>
      </c>
      <c r="BO2" s="111">
        <f t="shared" si="6"/>
        <v>11576.25</v>
      </c>
      <c r="BP2" s="111">
        <f t="shared" si="6"/>
        <v>11576.25</v>
      </c>
      <c r="BQ2" s="111">
        <f t="shared" si="6"/>
        <v>11576.25</v>
      </c>
      <c r="BR2" s="111">
        <f t="shared" si="6"/>
        <v>11576.25</v>
      </c>
      <c r="BS2" s="111">
        <f t="shared" si="6"/>
        <v>11576.25</v>
      </c>
      <c r="BT2" s="111">
        <f t="shared" si="6"/>
        <v>11576.25</v>
      </c>
      <c r="BU2" s="111">
        <f t="shared" si="6"/>
        <v>11576.25</v>
      </c>
      <c r="BV2" s="111">
        <f t="shared" si="6"/>
        <v>11576.25</v>
      </c>
      <c r="BW2" s="111">
        <f t="shared" si="6"/>
        <v>11576.25</v>
      </c>
      <c r="BX2" s="111">
        <f t="shared" si="6"/>
        <v>11576.25</v>
      </c>
      <c r="BY2" s="111">
        <f t="shared" si="6"/>
        <v>12155.0625</v>
      </c>
      <c r="BZ2" s="111">
        <f t="shared" si="6"/>
        <v>12155.0625</v>
      </c>
      <c r="CA2" s="111">
        <f t="shared" si="6"/>
        <v>12155.0625</v>
      </c>
      <c r="CB2" s="111">
        <f t="shared" si="6"/>
        <v>12155.0625</v>
      </c>
      <c r="CC2" s="111">
        <f t="shared" si="6"/>
        <v>12155.0625</v>
      </c>
      <c r="CD2" s="111">
        <f t="shared" ref="CD2:CJ17" si="7">IF(OR(AND($G2&lt;CD$1,$G2&lt;&gt;""),$F2&gt;EOMONTH(CD$1,0)),0,IF(AND($F2&lt;CD$1,OR($G2="",$G2&gt;EOMONTH(CD$1,0))),INDEX($H2:$M2,1,MATCH(YEAR(CD$1),$H$1:$M$1,0))/12,INDEX($H2:$M2,1,MATCH(YEAR(CD$1),$H$1:$M$1,0))/12*((_xlfn.DAYS(MIN(EOMONTH(CD$1,0),$G2),MAX(CD$1,$F2)))/_xlfn.DAYS(EOMONTH(CD$1,0),CD$1))))</f>
        <v>12155.0625</v>
      </c>
      <c r="CE2" s="111">
        <f t="shared" si="7"/>
        <v>12155.0625</v>
      </c>
      <c r="CF2" s="111">
        <f t="shared" si="7"/>
        <v>12155.0625</v>
      </c>
      <c r="CG2" s="111">
        <f t="shared" si="7"/>
        <v>12155.0625</v>
      </c>
      <c r="CH2" s="111">
        <f t="shared" si="7"/>
        <v>12155.0625</v>
      </c>
      <c r="CI2" s="111">
        <f t="shared" si="7"/>
        <v>12155.0625</v>
      </c>
      <c r="CJ2" s="111">
        <f t="shared" si="7"/>
        <v>12155.0625</v>
      </c>
    </row>
    <row r="3" spans="1:88" x14ac:dyDescent="0.3">
      <c r="A3" s="255" t="s">
        <v>469</v>
      </c>
      <c r="B3" s="255" t="s">
        <v>342</v>
      </c>
      <c r="C3" s="255" t="s">
        <v>470</v>
      </c>
      <c r="D3" s="255" t="s">
        <v>468</v>
      </c>
      <c r="E3" s="519">
        <v>1</v>
      </c>
      <c r="F3" s="256">
        <v>42736</v>
      </c>
      <c r="G3" s="256"/>
      <c r="H3" s="257">
        <v>155000</v>
      </c>
      <c r="I3" s="257">
        <v>165000</v>
      </c>
      <c r="J3" s="257">
        <v>173250</v>
      </c>
      <c r="K3" s="263">
        <f>J3*(1+'Headcount Summary'!$C$4)</f>
        <v>181912.5</v>
      </c>
      <c r="L3" s="263">
        <f>K3*(1+'Headcount Summary'!$C$4)</f>
        <v>191008.125</v>
      </c>
      <c r="M3" s="263">
        <f>L3*(1+'Headcount Summary'!$C$4)</f>
        <v>200558.53125</v>
      </c>
      <c r="Q3" s="111">
        <f t="shared" ref="Q3:AF18" si="8">IF(OR(AND($G3&lt;Q$1,$G3&lt;&gt;""),$F3&gt;EOMONTH(Q$1,0)),0,IF(AND($F3&lt;Q$1,OR($G3="",$G3&gt;EOMONTH(Q$1,0))),INDEX($H3:$M3,1,MATCH(YEAR(Q$1),$H$1:$M$1,0))/12,INDEX($H3:$M3,1,MATCH(YEAR(Q$1),$H$1:$M$1,0))/12*((_xlfn.DAYS(MIN(EOMONTH(Q$1,0),$G3),MAX(Q$1,$F3)))/_xlfn.DAYS(EOMONTH(Q$1,0),Q$1))))</f>
        <v>12916.666666666666</v>
      </c>
      <c r="R3" s="111">
        <f t="shared" si="3"/>
        <v>12916.666666666666</v>
      </c>
      <c r="S3" s="111">
        <f t="shared" si="3"/>
        <v>12916.666666666666</v>
      </c>
      <c r="T3" s="111">
        <f t="shared" si="3"/>
        <v>12916.666666666666</v>
      </c>
      <c r="U3" s="111">
        <f t="shared" si="3"/>
        <v>12916.666666666666</v>
      </c>
      <c r="V3" s="111">
        <f t="shared" si="3"/>
        <v>12916.666666666666</v>
      </c>
      <c r="W3" s="111">
        <f t="shared" si="3"/>
        <v>12916.666666666666</v>
      </c>
      <c r="X3" s="111">
        <f t="shared" si="3"/>
        <v>12916.666666666666</v>
      </c>
      <c r="Y3" s="111">
        <f t="shared" si="3"/>
        <v>12916.666666666666</v>
      </c>
      <c r="Z3" s="111">
        <f t="shared" si="3"/>
        <v>12916.666666666666</v>
      </c>
      <c r="AA3" s="111">
        <f t="shared" si="3"/>
        <v>12916.666666666666</v>
      </c>
      <c r="AB3" s="111">
        <f t="shared" si="3"/>
        <v>12916.666666666666</v>
      </c>
      <c r="AC3" s="111">
        <f t="shared" si="3"/>
        <v>13750</v>
      </c>
      <c r="AD3" s="111">
        <f t="shared" si="3"/>
        <v>13750</v>
      </c>
      <c r="AE3" s="111">
        <f t="shared" si="3"/>
        <v>13750</v>
      </c>
      <c r="AF3" s="111">
        <f t="shared" si="3"/>
        <v>13750</v>
      </c>
      <c r="AG3" s="111">
        <f t="shared" si="3"/>
        <v>13750</v>
      </c>
      <c r="AH3" s="111">
        <f t="shared" si="4"/>
        <v>13750</v>
      </c>
      <c r="AI3" s="111">
        <f t="shared" si="4"/>
        <v>13750</v>
      </c>
      <c r="AJ3" s="111">
        <f t="shared" si="4"/>
        <v>13750</v>
      </c>
      <c r="AK3" s="111">
        <f t="shared" si="4"/>
        <v>13750</v>
      </c>
      <c r="AL3" s="111">
        <f t="shared" si="4"/>
        <v>13750</v>
      </c>
      <c r="AM3" s="111">
        <f t="shared" si="4"/>
        <v>13750</v>
      </c>
      <c r="AN3" s="111">
        <f t="shared" si="4"/>
        <v>13750</v>
      </c>
      <c r="AO3" s="111">
        <f t="shared" si="4"/>
        <v>14437.5</v>
      </c>
      <c r="AP3" s="111">
        <f t="shared" si="4"/>
        <v>14437.5</v>
      </c>
      <c r="AQ3" s="111">
        <f t="shared" si="4"/>
        <v>14437.5</v>
      </c>
      <c r="AR3" s="111">
        <f t="shared" si="4"/>
        <v>14437.5</v>
      </c>
      <c r="AS3" s="111">
        <f t="shared" si="4"/>
        <v>14437.5</v>
      </c>
      <c r="AT3" s="111">
        <f t="shared" si="4"/>
        <v>14437.5</v>
      </c>
      <c r="AU3" s="111">
        <f t="shared" si="4"/>
        <v>14437.5</v>
      </c>
      <c r="AV3" s="111">
        <f t="shared" si="4"/>
        <v>14437.5</v>
      </c>
      <c r="AW3" s="111">
        <f t="shared" si="4"/>
        <v>14437.5</v>
      </c>
      <c r="AX3" s="111">
        <f t="shared" si="5"/>
        <v>14437.5</v>
      </c>
      <c r="AY3" s="111">
        <f t="shared" si="5"/>
        <v>14437.5</v>
      </c>
      <c r="AZ3" s="111">
        <f t="shared" si="5"/>
        <v>14437.5</v>
      </c>
      <c r="BA3" s="111">
        <f t="shared" si="5"/>
        <v>15159.375</v>
      </c>
      <c r="BB3" s="111">
        <f t="shared" si="5"/>
        <v>15159.375</v>
      </c>
      <c r="BC3" s="111">
        <f t="shared" si="5"/>
        <v>15159.375</v>
      </c>
      <c r="BD3" s="111">
        <f t="shared" si="5"/>
        <v>15159.375</v>
      </c>
      <c r="BE3" s="111">
        <f t="shared" si="5"/>
        <v>15159.375</v>
      </c>
      <c r="BF3" s="111">
        <f t="shared" si="5"/>
        <v>15159.375</v>
      </c>
      <c r="BG3" s="111">
        <f t="shared" si="5"/>
        <v>15159.375</v>
      </c>
      <c r="BH3" s="111">
        <f t="shared" si="5"/>
        <v>15159.375</v>
      </c>
      <c r="BI3" s="111">
        <f t="shared" si="5"/>
        <v>15159.375</v>
      </c>
      <c r="BJ3" s="111">
        <f t="shared" si="5"/>
        <v>15159.375</v>
      </c>
      <c r="BK3" s="111">
        <f t="shared" si="5"/>
        <v>15159.375</v>
      </c>
      <c r="BL3" s="111">
        <f t="shared" si="5"/>
        <v>15159.375</v>
      </c>
      <c r="BM3" s="111">
        <f t="shared" si="5"/>
        <v>15917.34375</v>
      </c>
      <c r="BN3" s="111">
        <f t="shared" si="6"/>
        <v>15917.34375</v>
      </c>
      <c r="BO3" s="111">
        <f t="shared" si="6"/>
        <v>15917.34375</v>
      </c>
      <c r="BP3" s="111">
        <f t="shared" si="6"/>
        <v>15917.34375</v>
      </c>
      <c r="BQ3" s="111">
        <f t="shared" si="6"/>
        <v>15917.34375</v>
      </c>
      <c r="BR3" s="111">
        <f t="shared" si="6"/>
        <v>15917.34375</v>
      </c>
      <c r="BS3" s="111">
        <f t="shared" si="6"/>
        <v>15917.34375</v>
      </c>
      <c r="BT3" s="111">
        <f t="shared" si="6"/>
        <v>15917.34375</v>
      </c>
      <c r="BU3" s="111">
        <f t="shared" si="6"/>
        <v>15917.34375</v>
      </c>
      <c r="BV3" s="111">
        <f t="shared" si="6"/>
        <v>15917.34375</v>
      </c>
      <c r="BW3" s="111">
        <f t="shared" si="6"/>
        <v>15917.34375</v>
      </c>
      <c r="BX3" s="111">
        <f t="shared" si="6"/>
        <v>15917.34375</v>
      </c>
      <c r="BY3" s="111">
        <f t="shared" si="6"/>
        <v>16713.2109375</v>
      </c>
      <c r="BZ3" s="111">
        <f t="shared" si="6"/>
        <v>16713.2109375</v>
      </c>
      <c r="CA3" s="111">
        <f t="shared" si="6"/>
        <v>16713.2109375</v>
      </c>
      <c r="CB3" s="111">
        <f t="shared" si="6"/>
        <v>16713.2109375</v>
      </c>
      <c r="CC3" s="111">
        <f t="shared" si="6"/>
        <v>16713.2109375</v>
      </c>
      <c r="CD3" s="111">
        <f t="shared" si="7"/>
        <v>16713.2109375</v>
      </c>
      <c r="CE3" s="111">
        <f t="shared" si="7"/>
        <v>16713.2109375</v>
      </c>
      <c r="CF3" s="111">
        <f t="shared" si="7"/>
        <v>16713.2109375</v>
      </c>
      <c r="CG3" s="111">
        <f t="shared" si="7"/>
        <v>16713.2109375</v>
      </c>
      <c r="CH3" s="111">
        <f t="shared" si="7"/>
        <v>16713.2109375</v>
      </c>
      <c r="CI3" s="111">
        <f t="shared" si="7"/>
        <v>16713.2109375</v>
      </c>
      <c r="CJ3" s="111">
        <f t="shared" si="7"/>
        <v>16713.2109375</v>
      </c>
    </row>
    <row r="4" spans="1:88" x14ac:dyDescent="0.3">
      <c r="A4" s="255" t="s">
        <v>471</v>
      </c>
      <c r="B4" s="255" t="s">
        <v>293</v>
      </c>
      <c r="C4" s="255" t="s">
        <v>472</v>
      </c>
      <c r="D4" s="255" t="s">
        <v>468</v>
      </c>
      <c r="E4" s="519">
        <v>1</v>
      </c>
      <c r="F4" s="256">
        <v>42849</v>
      </c>
      <c r="G4" s="256">
        <v>43308</v>
      </c>
      <c r="H4" s="257">
        <v>65000</v>
      </c>
      <c r="I4" s="257"/>
      <c r="J4" s="257">
        <v>0</v>
      </c>
      <c r="K4" s="263">
        <f>J4*(1+'Headcount Summary'!$C$4)</f>
        <v>0</v>
      </c>
      <c r="L4" s="263">
        <f>K4*(1+'Headcount Summary'!$C$4)</f>
        <v>0</v>
      </c>
      <c r="M4" s="263">
        <f>L4*(1+'Headcount Summary'!$C$4)</f>
        <v>0</v>
      </c>
      <c r="Q4" s="111">
        <f t="shared" si="8"/>
        <v>5416.666666666667</v>
      </c>
      <c r="R4" s="111">
        <f t="shared" si="3"/>
        <v>5416.666666666667</v>
      </c>
      <c r="S4" s="111">
        <f t="shared" si="3"/>
        <v>5416.666666666667</v>
      </c>
      <c r="T4" s="111">
        <f t="shared" si="3"/>
        <v>5416.666666666667</v>
      </c>
      <c r="U4" s="111">
        <f t="shared" si="3"/>
        <v>5416.666666666667</v>
      </c>
      <c r="V4" s="111">
        <f t="shared" si="3"/>
        <v>5416.666666666667</v>
      </c>
      <c r="W4" s="111">
        <f t="shared" si="3"/>
        <v>4694.4444444444453</v>
      </c>
      <c r="X4" s="111">
        <f t="shared" si="3"/>
        <v>0</v>
      </c>
      <c r="Y4" s="111">
        <f t="shared" si="3"/>
        <v>0</v>
      </c>
      <c r="Z4" s="111">
        <f t="shared" si="3"/>
        <v>0</v>
      </c>
      <c r="AA4" s="111">
        <f t="shared" si="3"/>
        <v>0</v>
      </c>
      <c r="AB4" s="111">
        <f t="shared" si="3"/>
        <v>0</v>
      </c>
      <c r="AC4" s="111">
        <f t="shared" si="3"/>
        <v>0</v>
      </c>
      <c r="AD4" s="111">
        <f t="shared" si="3"/>
        <v>0</v>
      </c>
      <c r="AE4" s="111">
        <f t="shared" si="3"/>
        <v>0</v>
      </c>
      <c r="AF4" s="111">
        <f t="shared" si="3"/>
        <v>0</v>
      </c>
      <c r="AG4" s="111">
        <f t="shared" si="3"/>
        <v>0</v>
      </c>
      <c r="AH4" s="111">
        <f t="shared" si="4"/>
        <v>0</v>
      </c>
      <c r="AI4" s="111">
        <f t="shared" si="4"/>
        <v>0</v>
      </c>
      <c r="AJ4" s="111">
        <f t="shared" si="4"/>
        <v>0</v>
      </c>
      <c r="AK4" s="111">
        <f t="shared" si="4"/>
        <v>0</v>
      </c>
      <c r="AL4" s="111">
        <f t="shared" si="4"/>
        <v>0</v>
      </c>
      <c r="AM4" s="111">
        <f t="shared" si="4"/>
        <v>0</v>
      </c>
      <c r="AN4" s="111">
        <f t="shared" si="4"/>
        <v>0</v>
      </c>
      <c r="AO4" s="111">
        <f t="shared" si="4"/>
        <v>0</v>
      </c>
      <c r="AP4" s="111">
        <f t="shared" si="4"/>
        <v>0</v>
      </c>
      <c r="AQ4" s="111">
        <f t="shared" si="4"/>
        <v>0</v>
      </c>
      <c r="AR4" s="111">
        <f t="shared" si="4"/>
        <v>0</v>
      </c>
      <c r="AS4" s="111">
        <f t="shared" si="4"/>
        <v>0</v>
      </c>
      <c r="AT4" s="111">
        <f t="shared" si="4"/>
        <v>0</v>
      </c>
      <c r="AU4" s="111">
        <f t="shared" si="4"/>
        <v>0</v>
      </c>
      <c r="AV4" s="111">
        <f t="shared" si="4"/>
        <v>0</v>
      </c>
      <c r="AW4" s="111">
        <f t="shared" si="4"/>
        <v>0</v>
      </c>
      <c r="AX4" s="111">
        <f t="shared" si="5"/>
        <v>0</v>
      </c>
      <c r="AY4" s="111">
        <f t="shared" si="5"/>
        <v>0</v>
      </c>
      <c r="AZ4" s="111">
        <f t="shared" si="5"/>
        <v>0</v>
      </c>
      <c r="BA4" s="111">
        <f t="shared" si="5"/>
        <v>0</v>
      </c>
      <c r="BB4" s="111">
        <f t="shared" si="5"/>
        <v>0</v>
      </c>
      <c r="BC4" s="111">
        <f t="shared" si="5"/>
        <v>0</v>
      </c>
      <c r="BD4" s="111">
        <f t="shared" si="5"/>
        <v>0</v>
      </c>
      <c r="BE4" s="111">
        <f t="shared" si="5"/>
        <v>0</v>
      </c>
      <c r="BF4" s="111">
        <f t="shared" si="5"/>
        <v>0</v>
      </c>
      <c r="BG4" s="111">
        <f t="shared" si="5"/>
        <v>0</v>
      </c>
      <c r="BH4" s="111">
        <f t="shared" si="5"/>
        <v>0</v>
      </c>
      <c r="BI4" s="111">
        <f t="shared" si="5"/>
        <v>0</v>
      </c>
      <c r="BJ4" s="111">
        <f t="shared" si="5"/>
        <v>0</v>
      </c>
      <c r="BK4" s="111">
        <f t="shared" si="5"/>
        <v>0</v>
      </c>
      <c r="BL4" s="111">
        <f t="shared" si="5"/>
        <v>0</v>
      </c>
      <c r="BM4" s="111">
        <f t="shared" si="5"/>
        <v>0</v>
      </c>
      <c r="BN4" s="111">
        <f t="shared" si="6"/>
        <v>0</v>
      </c>
      <c r="BO4" s="111">
        <f t="shared" si="6"/>
        <v>0</v>
      </c>
      <c r="BP4" s="111">
        <f t="shared" si="6"/>
        <v>0</v>
      </c>
      <c r="BQ4" s="111">
        <f t="shared" si="6"/>
        <v>0</v>
      </c>
      <c r="BR4" s="111">
        <f t="shared" si="6"/>
        <v>0</v>
      </c>
      <c r="BS4" s="111">
        <f t="shared" si="6"/>
        <v>0</v>
      </c>
      <c r="BT4" s="111">
        <f t="shared" si="6"/>
        <v>0</v>
      </c>
      <c r="BU4" s="111">
        <f t="shared" si="6"/>
        <v>0</v>
      </c>
      <c r="BV4" s="111">
        <f t="shared" si="6"/>
        <v>0</v>
      </c>
      <c r="BW4" s="111">
        <f t="shared" si="6"/>
        <v>0</v>
      </c>
      <c r="BX4" s="111">
        <f t="shared" si="6"/>
        <v>0</v>
      </c>
      <c r="BY4" s="111">
        <f t="shared" si="6"/>
        <v>0</v>
      </c>
      <c r="BZ4" s="111">
        <f t="shared" si="6"/>
        <v>0</v>
      </c>
      <c r="CA4" s="111">
        <f t="shared" si="6"/>
        <v>0</v>
      </c>
      <c r="CB4" s="111">
        <f t="shared" si="6"/>
        <v>0</v>
      </c>
      <c r="CC4" s="111">
        <f t="shared" si="6"/>
        <v>0</v>
      </c>
      <c r="CD4" s="111">
        <f t="shared" si="7"/>
        <v>0</v>
      </c>
      <c r="CE4" s="111">
        <f t="shared" si="7"/>
        <v>0</v>
      </c>
      <c r="CF4" s="111">
        <f t="shared" si="7"/>
        <v>0</v>
      </c>
      <c r="CG4" s="111">
        <f t="shared" si="7"/>
        <v>0</v>
      </c>
      <c r="CH4" s="111">
        <f t="shared" si="7"/>
        <v>0</v>
      </c>
      <c r="CI4" s="111">
        <f t="shared" si="7"/>
        <v>0</v>
      </c>
      <c r="CJ4" s="111">
        <f t="shared" si="7"/>
        <v>0</v>
      </c>
    </row>
    <row r="5" spans="1:88" x14ac:dyDescent="0.3">
      <c r="A5" s="255" t="s">
        <v>473</v>
      </c>
      <c r="B5" s="255" t="s">
        <v>293</v>
      </c>
      <c r="C5" s="255" t="s">
        <v>474</v>
      </c>
      <c r="D5" s="255" t="s">
        <v>468</v>
      </c>
      <c r="E5" s="519">
        <v>1</v>
      </c>
      <c r="F5" s="256">
        <v>43668</v>
      </c>
      <c r="G5" s="256"/>
      <c r="H5" s="257"/>
      <c r="I5" s="257">
        <v>50000</v>
      </c>
      <c r="J5" s="257">
        <v>52500</v>
      </c>
      <c r="K5" s="263">
        <f>J5*(1+'Headcount Summary'!$C$4)</f>
        <v>55125</v>
      </c>
      <c r="L5" s="263">
        <f>K5*(1+'Headcount Summary'!$C$4)</f>
        <v>57881.25</v>
      </c>
      <c r="M5" s="263">
        <f>L5*(1+'Headcount Summary'!$C$4)</f>
        <v>60775.3125</v>
      </c>
      <c r="Q5" s="111">
        <f t="shared" si="8"/>
        <v>0</v>
      </c>
      <c r="R5" s="111">
        <f t="shared" si="3"/>
        <v>0</v>
      </c>
      <c r="S5" s="111">
        <f t="shared" si="3"/>
        <v>0</v>
      </c>
      <c r="T5" s="111">
        <f t="shared" si="3"/>
        <v>0</v>
      </c>
      <c r="U5" s="111">
        <f t="shared" si="3"/>
        <v>0</v>
      </c>
      <c r="V5" s="111">
        <f t="shared" si="3"/>
        <v>0</v>
      </c>
      <c r="W5" s="111">
        <f t="shared" si="3"/>
        <v>0</v>
      </c>
      <c r="X5" s="111">
        <f t="shared" si="3"/>
        <v>0</v>
      </c>
      <c r="Y5" s="111">
        <f t="shared" si="3"/>
        <v>0</v>
      </c>
      <c r="Z5" s="111">
        <f t="shared" si="3"/>
        <v>0</v>
      </c>
      <c r="AA5" s="111">
        <f t="shared" si="3"/>
        <v>0</v>
      </c>
      <c r="AB5" s="111">
        <f t="shared" si="3"/>
        <v>0</v>
      </c>
      <c r="AC5" s="111">
        <f t="shared" si="3"/>
        <v>0</v>
      </c>
      <c r="AD5" s="111">
        <f t="shared" si="3"/>
        <v>0</v>
      </c>
      <c r="AE5" s="111">
        <f t="shared" si="3"/>
        <v>0</v>
      </c>
      <c r="AF5" s="111">
        <f t="shared" si="3"/>
        <v>0</v>
      </c>
      <c r="AG5" s="111">
        <f t="shared" si="3"/>
        <v>0</v>
      </c>
      <c r="AH5" s="111">
        <f t="shared" si="4"/>
        <v>0</v>
      </c>
      <c r="AI5" s="111">
        <f t="shared" si="4"/>
        <v>1250</v>
      </c>
      <c r="AJ5" s="111">
        <f t="shared" si="4"/>
        <v>4166.666666666667</v>
      </c>
      <c r="AK5" s="111">
        <f t="shared" si="4"/>
        <v>4166.666666666667</v>
      </c>
      <c r="AL5" s="111">
        <f t="shared" si="4"/>
        <v>4166.666666666667</v>
      </c>
      <c r="AM5" s="111">
        <f t="shared" si="4"/>
        <v>4166.666666666667</v>
      </c>
      <c r="AN5" s="111">
        <f t="shared" si="4"/>
        <v>4166.666666666667</v>
      </c>
      <c r="AO5" s="111">
        <f t="shared" si="4"/>
        <v>4375</v>
      </c>
      <c r="AP5" s="111">
        <f t="shared" si="4"/>
        <v>4375</v>
      </c>
      <c r="AQ5" s="111">
        <f t="shared" si="4"/>
        <v>4375</v>
      </c>
      <c r="AR5" s="111">
        <f t="shared" si="4"/>
        <v>4375</v>
      </c>
      <c r="AS5" s="111">
        <f t="shared" si="4"/>
        <v>4375</v>
      </c>
      <c r="AT5" s="111">
        <f t="shared" si="4"/>
        <v>4375</v>
      </c>
      <c r="AU5" s="111">
        <f t="shared" si="4"/>
        <v>4375</v>
      </c>
      <c r="AV5" s="111">
        <f t="shared" si="4"/>
        <v>4375</v>
      </c>
      <c r="AW5" s="111">
        <f t="shared" si="4"/>
        <v>4375</v>
      </c>
      <c r="AX5" s="111">
        <f t="shared" si="5"/>
        <v>4375</v>
      </c>
      <c r="AY5" s="111">
        <f t="shared" si="5"/>
        <v>4375</v>
      </c>
      <c r="AZ5" s="111">
        <f t="shared" si="5"/>
        <v>4375</v>
      </c>
      <c r="BA5" s="111">
        <f t="shared" si="5"/>
        <v>4593.75</v>
      </c>
      <c r="BB5" s="111">
        <f t="shared" si="5"/>
        <v>4593.75</v>
      </c>
      <c r="BC5" s="111">
        <f t="shared" si="5"/>
        <v>4593.75</v>
      </c>
      <c r="BD5" s="111">
        <f t="shared" si="5"/>
        <v>4593.75</v>
      </c>
      <c r="BE5" s="111">
        <f t="shared" si="5"/>
        <v>4593.75</v>
      </c>
      <c r="BF5" s="111">
        <f t="shared" si="5"/>
        <v>4593.75</v>
      </c>
      <c r="BG5" s="111">
        <f t="shared" si="5"/>
        <v>4593.75</v>
      </c>
      <c r="BH5" s="111">
        <f t="shared" si="5"/>
        <v>4593.75</v>
      </c>
      <c r="BI5" s="111">
        <f t="shared" si="5"/>
        <v>4593.75</v>
      </c>
      <c r="BJ5" s="111">
        <f t="shared" si="5"/>
        <v>4593.75</v>
      </c>
      <c r="BK5" s="111">
        <f t="shared" si="5"/>
        <v>4593.75</v>
      </c>
      <c r="BL5" s="111">
        <f t="shared" si="5"/>
        <v>4593.75</v>
      </c>
      <c r="BM5" s="111">
        <f t="shared" si="5"/>
        <v>4823.4375</v>
      </c>
      <c r="BN5" s="111">
        <f t="shared" si="6"/>
        <v>4823.4375</v>
      </c>
      <c r="BO5" s="111">
        <f t="shared" si="6"/>
        <v>4823.4375</v>
      </c>
      <c r="BP5" s="111">
        <f t="shared" si="6"/>
        <v>4823.4375</v>
      </c>
      <c r="BQ5" s="111">
        <f t="shared" si="6"/>
        <v>4823.4375</v>
      </c>
      <c r="BR5" s="111">
        <f t="shared" si="6"/>
        <v>4823.4375</v>
      </c>
      <c r="BS5" s="111">
        <f t="shared" si="6"/>
        <v>4823.4375</v>
      </c>
      <c r="BT5" s="111">
        <f t="shared" si="6"/>
        <v>4823.4375</v>
      </c>
      <c r="BU5" s="111">
        <f t="shared" si="6"/>
        <v>4823.4375</v>
      </c>
      <c r="BV5" s="111">
        <f t="shared" si="6"/>
        <v>4823.4375</v>
      </c>
      <c r="BW5" s="111">
        <f t="shared" si="6"/>
        <v>4823.4375</v>
      </c>
      <c r="BX5" s="111">
        <f t="shared" si="6"/>
        <v>4823.4375</v>
      </c>
      <c r="BY5" s="111">
        <f t="shared" si="6"/>
        <v>5064.609375</v>
      </c>
      <c r="BZ5" s="111">
        <f t="shared" si="6"/>
        <v>5064.609375</v>
      </c>
      <c r="CA5" s="111">
        <f t="shared" si="6"/>
        <v>5064.609375</v>
      </c>
      <c r="CB5" s="111">
        <f t="shared" si="6"/>
        <v>5064.609375</v>
      </c>
      <c r="CC5" s="111">
        <f t="shared" si="6"/>
        <v>5064.609375</v>
      </c>
      <c r="CD5" s="111">
        <f t="shared" si="7"/>
        <v>5064.609375</v>
      </c>
      <c r="CE5" s="111">
        <f t="shared" si="7"/>
        <v>5064.609375</v>
      </c>
      <c r="CF5" s="111">
        <f t="shared" si="7"/>
        <v>5064.609375</v>
      </c>
      <c r="CG5" s="111">
        <f t="shared" si="7"/>
        <v>5064.609375</v>
      </c>
      <c r="CH5" s="111">
        <f t="shared" si="7"/>
        <v>5064.609375</v>
      </c>
      <c r="CI5" s="111">
        <f t="shared" si="7"/>
        <v>5064.609375</v>
      </c>
      <c r="CJ5" s="111">
        <f t="shared" si="7"/>
        <v>5064.609375</v>
      </c>
    </row>
    <row r="6" spans="1:88" x14ac:dyDescent="0.3">
      <c r="A6" s="255" t="s">
        <v>475</v>
      </c>
      <c r="B6" s="255" t="s">
        <v>339</v>
      </c>
      <c r="C6" s="255" t="s">
        <v>476</v>
      </c>
      <c r="D6" s="255" t="s">
        <v>468</v>
      </c>
      <c r="E6" s="519">
        <v>1</v>
      </c>
      <c r="F6" s="256">
        <v>43360</v>
      </c>
      <c r="G6" s="256"/>
      <c r="H6" s="257">
        <v>50000</v>
      </c>
      <c r="I6" s="257">
        <v>50000</v>
      </c>
      <c r="J6" s="257">
        <v>52500</v>
      </c>
      <c r="K6" s="263">
        <f>J6*(1+'Headcount Summary'!$C$4)</f>
        <v>55125</v>
      </c>
      <c r="L6" s="263">
        <f>K6*(1+'Headcount Summary'!$C$4)</f>
        <v>57881.25</v>
      </c>
      <c r="M6" s="263">
        <f>L6*(1+'Headcount Summary'!$C$4)</f>
        <v>60775.3125</v>
      </c>
      <c r="Q6" s="111">
        <f t="shared" si="8"/>
        <v>0</v>
      </c>
      <c r="R6" s="111">
        <f t="shared" si="3"/>
        <v>0</v>
      </c>
      <c r="S6" s="111">
        <f t="shared" si="3"/>
        <v>0</v>
      </c>
      <c r="T6" s="111">
        <f t="shared" si="3"/>
        <v>0</v>
      </c>
      <c r="U6" s="111">
        <f t="shared" si="3"/>
        <v>0</v>
      </c>
      <c r="V6" s="111">
        <f t="shared" si="3"/>
        <v>0</v>
      </c>
      <c r="W6" s="111">
        <f t="shared" si="3"/>
        <v>0</v>
      </c>
      <c r="X6" s="111">
        <f t="shared" si="3"/>
        <v>0</v>
      </c>
      <c r="Y6" s="111">
        <f t="shared" si="3"/>
        <v>1867.8160919540232</v>
      </c>
      <c r="Z6" s="111">
        <f t="shared" si="3"/>
        <v>4166.666666666667</v>
      </c>
      <c r="AA6" s="111">
        <f t="shared" si="3"/>
        <v>4166.666666666667</v>
      </c>
      <c r="AB6" s="111">
        <f t="shared" si="3"/>
        <v>4166.666666666667</v>
      </c>
      <c r="AC6" s="111">
        <f t="shared" si="3"/>
        <v>4166.666666666667</v>
      </c>
      <c r="AD6" s="111">
        <f t="shared" si="3"/>
        <v>4166.666666666667</v>
      </c>
      <c r="AE6" s="111">
        <f t="shared" si="3"/>
        <v>4166.666666666667</v>
      </c>
      <c r="AF6" s="111">
        <f t="shared" si="3"/>
        <v>4166.666666666667</v>
      </c>
      <c r="AG6" s="111">
        <f t="shared" si="3"/>
        <v>4166.666666666667</v>
      </c>
      <c r="AH6" s="111">
        <f t="shared" si="4"/>
        <v>4166.666666666667</v>
      </c>
      <c r="AI6" s="111">
        <f t="shared" si="4"/>
        <v>4166.666666666667</v>
      </c>
      <c r="AJ6" s="111">
        <f t="shared" si="4"/>
        <v>4166.666666666667</v>
      </c>
      <c r="AK6" s="111">
        <f t="shared" si="4"/>
        <v>4166.666666666667</v>
      </c>
      <c r="AL6" s="111">
        <f t="shared" si="4"/>
        <v>4166.666666666667</v>
      </c>
      <c r="AM6" s="111">
        <f t="shared" si="4"/>
        <v>4166.666666666667</v>
      </c>
      <c r="AN6" s="111">
        <f t="shared" si="4"/>
        <v>4166.666666666667</v>
      </c>
      <c r="AO6" s="111">
        <f t="shared" si="4"/>
        <v>4375</v>
      </c>
      <c r="AP6" s="111">
        <f t="shared" si="4"/>
        <v>4375</v>
      </c>
      <c r="AQ6" s="111">
        <f t="shared" si="4"/>
        <v>4375</v>
      </c>
      <c r="AR6" s="111">
        <f t="shared" si="4"/>
        <v>4375</v>
      </c>
      <c r="AS6" s="111">
        <f t="shared" si="4"/>
        <v>4375</v>
      </c>
      <c r="AT6" s="111">
        <f t="shared" si="4"/>
        <v>4375</v>
      </c>
      <c r="AU6" s="111">
        <f t="shared" si="4"/>
        <v>4375</v>
      </c>
      <c r="AV6" s="111">
        <f t="shared" si="4"/>
        <v>4375</v>
      </c>
      <c r="AW6" s="111">
        <f t="shared" si="4"/>
        <v>4375</v>
      </c>
      <c r="AX6" s="111">
        <f t="shared" si="5"/>
        <v>4375</v>
      </c>
      <c r="AY6" s="111">
        <f t="shared" si="5"/>
        <v>4375</v>
      </c>
      <c r="AZ6" s="111">
        <f t="shared" si="5"/>
        <v>4375</v>
      </c>
      <c r="BA6" s="111">
        <f t="shared" si="5"/>
        <v>4593.75</v>
      </c>
      <c r="BB6" s="111">
        <f t="shared" si="5"/>
        <v>4593.75</v>
      </c>
      <c r="BC6" s="111">
        <f t="shared" si="5"/>
        <v>4593.75</v>
      </c>
      <c r="BD6" s="111">
        <f t="shared" si="5"/>
        <v>4593.75</v>
      </c>
      <c r="BE6" s="111">
        <f t="shared" si="5"/>
        <v>4593.75</v>
      </c>
      <c r="BF6" s="111">
        <f t="shared" si="5"/>
        <v>4593.75</v>
      </c>
      <c r="BG6" s="111">
        <f t="shared" si="5"/>
        <v>4593.75</v>
      </c>
      <c r="BH6" s="111">
        <f t="shared" si="5"/>
        <v>4593.75</v>
      </c>
      <c r="BI6" s="111">
        <f t="shared" si="5"/>
        <v>4593.75</v>
      </c>
      <c r="BJ6" s="111">
        <f t="shared" si="5"/>
        <v>4593.75</v>
      </c>
      <c r="BK6" s="111">
        <f t="shared" si="5"/>
        <v>4593.75</v>
      </c>
      <c r="BL6" s="111">
        <f t="shared" si="5"/>
        <v>4593.75</v>
      </c>
      <c r="BM6" s="111">
        <f t="shared" si="5"/>
        <v>4823.4375</v>
      </c>
      <c r="BN6" s="111">
        <f t="shared" si="6"/>
        <v>4823.4375</v>
      </c>
      <c r="BO6" s="111">
        <f t="shared" si="6"/>
        <v>4823.4375</v>
      </c>
      <c r="BP6" s="111">
        <f t="shared" si="6"/>
        <v>4823.4375</v>
      </c>
      <c r="BQ6" s="111">
        <f t="shared" si="6"/>
        <v>4823.4375</v>
      </c>
      <c r="BR6" s="111">
        <f t="shared" si="6"/>
        <v>4823.4375</v>
      </c>
      <c r="BS6" s="111">
        <f t="shared" si="6"/>
        <v>4823.4375</v>
      </c>
      <c r="BT6" s="111">
        <f t="shared" si="6"/>
        <v>4823.4375</v>
      </c>
      <c r="BU6" s="111">
        <f t="shared" si="6"/>
        <v>4823.4375</v>
      </c>
      <c r="BV6" s="111">
        <f t="shared" si="6"/>
        <v>4823.4375</v>
      </c>
      <c r="BW6" s="111">
        <f t="shared" si="6"/>
        <v>4823.4375</v>
      </c>
      <c r="BX6" s="111">
        <f t="shared" si="6"/>
        <v>4823.4375</v>
      </c>
      <c r="BY6" s="111">
        <f t="shared" si="6"/>
        <v>5064.609375</v>
      </c>
      <c r="BZ6" s="111">
        <f t="shared" si="6"/>
        <v>5064.609375</v>
      </c>
      <c r="CA6" s="111">
        <f t="shared" si="6"/>
        <v>5064.609375</v>
      </c>
      <c r="CB6" s="111">
        <f t="shared" si="6"/>
        <v>5064.609375</v>
      </c>
      <c r="CC6" s="111">
        <f t="shared" si="6"/>
        <v>5064.609375</v>
      </c>
      <c r="CD6" s="111">
        <f t="shared" si="7"/>
        <v>5064.609375</v>
      </c>
      <c r="CE6" s="111">
        <f t="shared" si="7"/>
        <v>5064.609375</v>
      </c>
      <c r="CF6" s="111">
        <f t="shared" si="7"/>
        <v>5064.609375</v>
      </c>
      <c r="CG6" s="111">
        <f t="shared" si="7"/>
        <v>5064.609375</v>
      </c>
      <c r="CH6" s="111">
        <f t="shared" si="7"/>
        <v>5064.609375</v>
      </c>
      <c r="CI6" s="111">
        <f t="shared" si="7"/>
        <v>5064.609375</v>
      </c>
      <c r="CJ6" s="111">
        <f t="shared" si="7"/>
        <v>5064.609375</v>
      </c>
    </row>
    <row r="7" spans="1:88" x14ac:dyDescent="0.3">
      <c r="A7" s="255" t="s">
        <v>477</v>
      </c>
      <c r="B7" s="255" t="s">
        <v>300</v>
      </c>
      <c r="C7" s="255" t="s">
        <v>478</v>
      </c>
      <c r="D7" s="255" t="s">
        <v>468</v>
      </c>
      <c r="E7" s="519">
        <v>1</v>
      </c>
      <c r="F7" s="256">
        <v>43402</v>
      </c>
      <c r="G7" s="256"/>
      <c r="H7" s="257">
        <v>40000</v>
      </c>
      <c r="I7" s="257">
        <v>45000</v>
      </c>
      <c r="J7" s="257">
        <v>47250</v>
      </c>
      <c r="K7" s="263">
        <f>J7*(1+'Headcount Summary'!$C$4)</f>
        <v>49612.5</v>
      </c>
      <c r="L7" s="263">
        <f>K7*(1+'Headcount Summary'!$C$4)</f>
        <v>52093.125</v>
      </c>
      <c r="M7" s="263">
        <f>L7*(1+'Headcount Summary'!$C$4)</f>
        <v>54697.78125</v>
      </c>
      <c r="Q7" s="111">
        <f t="shared" si="8"/>
        <v>0</v>
      </c>
      <c r="R7" s="111">
        <f t="shared" si="3"/>
        <v>0</v>
      </c>
      <c r="S7" s="111">
        <f t="shared" si="3"/>
        <v>0</v>
      </c>
      <c r="T7" s="111">
        <f t="shared" si="3"/>
        <v>0</v>
      </c>
      <c r="U7" s="111">
        <f t="shared" si="3"/>
        <v>0</v>
      </c>
      <c r="V7" s="111">
        <f t="shared" si="3"/>
        <v>0</v>
      </c>
      <c r="W7" s="111">
        <f t="shared" si="3"/>
        <v>0</v>
      </c>
      <c r="X7" s="111">
        <f t="shared" si="3"/>
        <v>0</v>
      </c>
      <c r="Y7" s="111">
        <f t="shared" si="3"/>
        <v>0</v>
      </c>
      <c r="Z7" s="111">
        <f t="shared" si="3"/>
        <v>222.22222222222223</v>
      </c>
      <c r="AA7" s="111">
        <f t="shared" si="3"/>
        <v>3333.3333333333335</v>
      </c>
      <c r="AB7" s="111">
        <f t="shared" si="3"/>
        <v>3333.3333333333335</v>
      </c>
      <c r="AC7" s="111">
        <f t="shared" si="3"/>
        <v>3750</v>
      </c>
      <c r="AD7" s="111">
        <f t="shared" si="3"/>
        <v>3750</v>
      </c>
      <c r="AE7" s="111">
        <f t="shared" si="3"/>
        <v>3750</v>
      </c>
      <c r="AF7" s="111">
        <f t="shared" si="3"/>
        <v>3750</v>
      </c>
      <c r="AG7" s="111">
        <f t="shared" si="3"/>
        <v>3750</v>
      </c>
      <c r="AH7" s="111">
        <f t="shared" si="4"/>
        <v>3750</v>
      </c>
      <c r="AI7" s="111">
        <f t="shared" si="4"/>
        <v>3750</v>
      </c>
      <c r="AJ7" s="111">
        <f t="shared" si="4"/>
        <v>3750</v>
      </c>
      <c r="AK7" s="111">
        <f t="shared" si="4"/>
        <v>3750</v>
      </c>
      <c r="AL7" s="111">
        <f t="shared" si="4"/>
        <v>3750</v>
      </c>
      <c r="AM7" s="111">
        <f t="shared" si="4"/>
        <v>3750</v>
      </c>
      <c r="AN7" s="111">
        <f t="shared" si="4"/>
        <v>3750</v>
      </c>
      <c r="AO7" s="111">
        <f t="shared" si="4"/>
        <v>3937.5</v>
      </c>
      <c r="AP7" s="111">
        <f t="shared" si="4"/>
        <v>3937.5</v>
      </c>
      <c r="AQ7" s="111">
        <f t="shared" si="4"/>
        <v>3937.5</v>
      </c>
      <c r="AR7" s="111">
        <f t="shared" si="4"/>
        <v>3937.5</v>
      </c>
      <c r="AS7" s="111">
        <f t="shared" si="4"/>
        <v>3937.5</v>
      </c>
      <c r="AT7" s="111">
        <f t="shared" si="4"/>
        <v>3937.5</v>
      </c>
      <c r="AU7" s="111">
        <f t="shared" si="4"/>
        <v>3937.5</v>
      </c>
      <c r="AV7" s="111">
        <f t="shared" si="4"/>
        <v>3937.5</v>
      </c>
      <c r="AW7" s="111">
        <f t="shared" si="4"/>
        <v>3937.5</v>
      </c>
      <c r="AX7" s="111">
        <f t="shared" si="5"/>
        <v>3937.5</v>
      </c>
      <c r="AY7" s="111">
        <f t="shared" si="5"/>
        <v>3937.5</v>
      </c>
      <c r="AZ7" s="111">
        <f t="shared" si="5"/>
        <v>3937.5</v>
      </c>
      <c r="BA7" s="111">
        <f t="shared" si="5"/>
        <v>4134.375</v>
      </c>
      <c r="BB7" s="111">
        <f t="shared" si="5"/>
        <v>4134.375</v>
      </c>
      <c r="BC7" s="111">
        <f t="shared" si="5"/>
        <v>4134.375</v>
      </c>
      <c r="BD7" s="111">
        <f t="shared" si="5"/>
        <v>4134.375</v>
      </c>
      <c r="BE7" s="111">
        <f t="shared" si="5"/>
        <v>4134.375</v>
      </c>
      <c r="BF7" s="111">
        <f t="shared" si="5"/>
        <v>4134.375</v>
      </c>
      <c r="BG7" s="111">
        <f t="shared" si="5"/>
        <v>4134.375</v>
      </c>
      <c r="BH7" s="111">
        <f t="shared" si="5"/>
        <v>4134.375</v>
      </c>
      <c r="BI7" s="111">
        <f t="shared" si="5"/>
        <v>4134.375</v>
      </c>
      <c r="BJ7" s="111">
        <f t="shared" si="5"/>
        <v>4134.375</v>
      </c>
      <c r="BK7" s="111">
        <f t="shared" si="5"/>
        <v>4134.375</v>
      </c>
      <c r="BL7" s="111">
        <f t="shared" si="5"/>
        <v>4134.375</v>
      </c>
      <c r="BM7" s="111">
        <f t="shared" si="5"/>
        <v>4341.09375</v>
      </c>
      <c r="BN7" s="111">
        <f t="shared" si="6"/>
        <v>4341.09375</v>
      </c>
      <c r="BO7" s="111">
        <f t="shared" si="6"/>
        <v>4341.09375</v>
      </c>
      <c r="BP7" s="111">
        <f t="shared" si="6"/>
        <v>4341.09375</v>
      </c>
      <c r="BQ7" s="111">
        <f t="shared" si="6"/>
        <v>4341.09375</v>
      </c>
      <c r="BR7" s="111">
        <f t="shared" si="6"/>
        <v>4341.09375</v>
      </c>
      <c r="BS7" s="111">
        <f t="shared" si="6"/>
        <v>4341.09375</v>
      </c>
      <c r="BT7" s="111">
        <f t="shared" si="6"/>
        <v>4341.09375</v>
      </c>
      <c r="BU7" s="111">
        <f t="shared" si="6"/>
        <v>4341.09375</v>
      </c>
      <c r="BV7" s="111">
        <f t="shared" si="6"/>
        <v>4341.09375</v>
      </c>
      <c r="BW7" s="111">
        <f t="shared" si="6"/>
        <v>4341.09375</v>
      </c>
      <c r="BX7" s="111">
        <f t="shared" si="6"/>
        <v>4341.09375</v>
      </c>
      <c r="BY7" s="111">
        <f t="shared" si="6"/>
        <v>4558.1484375</v>
      </c>
      <c r="BZ7" s="111">
        <f t="shared" si="6"/>
        <v>4558.1484375</v>
      </c>
      <c r="CA7" s="111">
        <f t="shared" si="6"/>
        <v>4558.1484375</v>
      </c>
      <c r="CB7" s="111">
        <f t="shared" si="6"/>
        <v>4558.1484375</v>
      </c>
      <c r="CC7" s="111">
        <f t="shared" si="6"/>
        <v>4558.1484375</v>
      </c>
      <c r="CD7" s="111">
        <f t="shared" si="7"/>
        <v>4558.1484375</v>
      </c>
      <c r="CE7" s="111">
        <f t="shared" si="7"/>
        <v>4558.1484375</v>
      </c>
      <c r="CF7" s="111">
        <f t="shared" si="7"/>
        <v>4558.1484375</v>
      </c>
      <c r="CG7" s="111">
        <f t="shared" si="7"/>
        <v>4558.1484375</v>
      </c>
      <c r="CH7" s="111">
        <f t="shared" si="7"/>
        <v>4558.1484375</v>
      </c>
      <c r="CI7" s="111">
        <f t="shared" si="7"/>
        <v>4558.1484375</v>
      </c>
      <c r="CJ7" s="111">
        <f t="shared" si="7"/>
        <v>4558.1484375</v>
      </c>
    </row>
    <row r="8" spans="1:88" x14ac:dyDescent="0.3">
      <c r="A8" s="255" t="s">
        <v>479</v>
      </c>
      <c r="B8" s="255" t="s">
        <v>342</v>
      </c>
      <c r="C8" s="255" t="s">
        <v>480</v>
      </c>
      <c r="D8" s="255" t="s">
        <v>468</v>
      </c>
      <c r="E8" s="519">
        <v>1</v>
      </c>
      <c r="F8" s="256">
        <v>43500</v>
      </c>
      <c r="G8" s="256"/>
      <c r="H8" s="257">
        <v>110000</v>
      </c>
      <c r="I8" s="257">
        <v>110000</v>
      </c>
      <c r="J8" s="257">
        <v>115500</v>
      </c>
      <c r="K8" s="263">
        <f>J8*(1+'Headcount Summary'!$C$4)</f>
        <v>121275</v>
      </c>
      <c r="L8" s="263">
        <f>K8*(1+'Headcount Summary'!$C$4)</f>
        <v>127338.75</v>
      </c>
      <c r="M8" s="263">
        <f>L8*(1+'Headcount Summary'!$C$4)</f>
        <v>133705.6875</v>
      </c>
      <c r="Q8" s="111">
        <f t="shared" si="8"/>
        <v>0</v>
      </c>
      <c r="R8" s="111">
        <f t="shared" si="3"/>
        <v>0</v>
      </c>
      <c r="S8" s="111">
        <f t="shared" si="3"/>
        <v>0</v>
      </c>
      <c r="T8" s="111">
        <f t="shared" si="3"/>
        <v>0</v>
      </c>
      <c r="U8" s="111">
        <f t="shared" si="3"/>
        <v>0</v>
      </c>
      <c r="V8" s="111">
        <f t="shared" si="3"/>
        <v>0</v>
      </c>
      <c r="W8" s="111">
        <f t="shared" si="3"/>
        <v>0</v>
      </c>
      <c r="X8" s="111">
        <f t="shared" si="3"/>
        <v>0</v>
      </c>
      <c r="Y8" s="111">
        <f t="shared" si="3"/>
        <v>0</v>
      </c>
      <c r="Z8" s="111">
        <f t="shared" si="3"/>
        <v>0</v>
      </c>
      <c r="AA8" s="111">
        <f t="shared" si="3"/>
        <v>0</v>
      </c>
      <c r="AB8" s="111">
        <f t="shared" si="3"/>
        <v>0</v>
      </c>
      <c r="AC8" s="111">
        <f t="shared" si="3"/>
        <v>0</v>
      </c>
      <c r="AD8" s="111">
        <f t="shared" si="3"/>
        <v>8148.1481481481469</v>
      </c>
      <c r="AE8" s="111">
        <f t="shared" si="3"/>
        <v>9166.6666666666661</v>
      </c>
      <c r="AF8" s="111">
        <f t="shared" si="3"/>
        <v>9166.6666666666661</v>
      </c>
      <c r="AG8" s="111">
        <f t="shared" si="3"/>
        <v>9166.6666666666661</v>
      </c>
      <c r="AH8" s="111">
        <f t="shared" si="4"/>
        <v>9166.6666666666661</v>
      </c>
      <c r="AI8" s="111">
        <f t="shared" si="4"/>
        <v>9166.6666666666661</v>
      </c>
      <c r="AJ8" s="111">
        <f t="shared" si="4"/>
        <v>9166.6666666666661</v>
      </c>
      <c r="AK8" s="111">
        <f t="shared" si="4"/>
        <v>9166.6666666666661</v>
      </c>
      <c r="AL8" s="111">
        <f t="shared" si="4"/>
        <v>9166.6666666666661</v>
      </c>
      <c r="AM8" s="111">
        <f t="shared" si="4"/>
        <v>9166.6666666666661</v>
      </c>
      <c r="AN8" s="111">
        <f t="shared" si="4"/>
        <v>9166.6666666666661</v>
      </c>
      <c r="AO8" s="111">
        <f t="shared" si="4"/>
        <v>9625</v>
      </c>
      <c r="AP8" s="111">
        <f t="shared" si="4"/>
        <v>9625</v>
      </c>
      <c r="AQ8" s="111">
        <f t="shared" si="4"/>
        <v>9625</v>
      </c>
      <c r="AR8" s="111">
        <f t="shared" si="4"/>
        <v>9625</v>
      </c>
      <c r="AS8" s="111">
        <f t="shared" si="4"/>
        <v>9625</v>
      </c>
      <c r="AT8" s="111">
        <f t="shared" si="4"/>
        <v>9625</v>
      </c>
      <c r="AU8" s="111">
        <f t="shared" si="4"/>
        <v>9625</v>
      </c>
      <c r="AV8" s="111">
        <f t="shared" si="4"/>
        <v>9625</v>
      </c>
      <c r="AW8" s="111">
        <f t="shared" si="4"/>
        <v>9625</v>
      </c>
      <c r="AX8" s="111">
        <f t="shared" si="5"/>
        <v>9625</v>
      </c>
      <c r="AY8" s="111">
        <f t="shared" si="5"/>
        <v>9625</v>
      </c>
      <c r="AZ8" s="111">
        <f t="shared" si="5"/>
        <v>9625</v>
      </c>
      <c r="BA8" s="111">
        <f t="shared" si="5"/>
        <v>10106.25</v>
      </c>
      <c r="BB8" s="111">
        <f t="shared" si="5"/>
        <v>10106.25</v>
      </c>
      <c r="BC8" s="111">
        <f t="shared" si="5"/>
        <v>10106.25</v>
      </c>
      <c r="BD8" s="111">
        <f t="shared" si="5"/>
        <v>10106.25</v>
      </c>
      <c r="BE8" s="111">
        <f t="shared" si="5"/>
        <v>10106.25</v>
      </c>
      <c r="BF8" s="111">
        <f t="shared" si="5"/>
        <v>10106.25</v>
      </c>
      <c r="BG8" s="111">
        <f t="shared" si="5"/>
        <v>10106.25</v>
      </c>
      <c r="BH8" s="111">
        <f t="shared" si="5"/>
        <v>10106.25</v>
      </c>
      <c r="BI8" s="111">
        <f t="shared" si="5"/>
        <v>10106.25</v>
      </c>
      <c r="BJ8" s="111">
        <f t="shared" si="5"/>
        <v>10106.25</v>
      </c>
      <c r="BK8" s="111">
        <f t="shared" si="5"/>
        <v>10106.25</v>
      </c>
      <c r="BL8" s="111">
        <f t="shared" si="5"/>
        <v>10106.25</v>
      </c>
      <c r="BM8" s="111">
        <f t="shared" si="5"/>
        <v>10611.5625</v>
      </c>
      <c r="BN8" s="111">
        <f t="shared" si="6"/>
        <v>10611.5625</v>
      </c>
      <c r="BO8" s="111">
        <f t="shared" si="6"/>
        <v>10611.5625</v>
      </c>
      <c r="BP8" s="111">
        <f t="shared" si="6"/>
        <v>10611.5625</v>
      </c>
      <c r="BQ8" s="111">
        <f t="shared" si="6"/>
        <v>10611.5625</v>
      </c>
      <c r="BR8" s="111">
        <f t="shared" si="6"/>
        <v>10611.5625</v>
      </c>
      <c r="BS8" s="111">
        <f t="shared" si="6"/>
        <v>10611.5625</v>
      </c>
      <c r="BT8" s="111">
        <f t="shared" si="6"/>
        <v>10611.5625</v>
      </c>
      <c r="BU8" s="111">
        <f t="shared" si="6"/>
        <v>10611.5625</v>
      </c>
      <c r="BV8" s="111">
        <f t="shared" si="6"/>
        <v>10611.5625</v>
      </c>
      <c r="BW8" s="111">
        <f t="shared" si="6"/>
        <v>10611.5625</v>
      </c>
      <c r="BX8" s="111">
        <f t="shared" si="6"/>
        <v>10611.5625</v>
      </c>
      <c r="BY8" s="111">
        <f t="shared" si="6"/>
        <v>11142.140625</v>
      </c>
      <c r="BZ8" s="111">
        <f t="shared" si="6"/>
        <v>11142.140625</v>
      </c>
      <c r="CA8" s="111">
        <f t="shared" si="6"/>
        <v>11142.140625</v>
      </c>
      <c r="CB8" s="111">
        <f t="shared" si="6"/>
        <v>11142.140625</v>
      </c>
      <c r="CC8" s="111">
        <f t="shared" si="6"/>
        <v>11142.140625</v>
      </c>
      <c r="CD8" s="111">
        <f t="shared" si="7"/>
        <v>11142.140625</v>
      </c>
      <c r="CE8" s="111">
        <f t="shared" si="7"/>
        <v>11142.140625</v>
      </c>
      <c r="CF8" s="111">
        <f t="shared" si="7"/>
        <v>11142.140625</v>
      </c>
      <c r="CG8" s="111">
        <f t="shared" si="7"/>
        <v>11142.140625</v>
      </c>
      <c r="CH8" s="111">
        <f t="shared" si="7"/>
        <v>11142.140625</v>
      </c>
      <c r="CI8" s="111">
        <f t="shared" si="7"/>
        <v>11142.140625</v>
      </c>
      <c r="CJ8" s="111">
        <f t="shared" si="7"/>
        <v>11142.140625</v>
      </c>
    </row>
    <row r="9" spans="1:88" x14ac:dyDescent="0.3">
      <c r="A9" s="255" t="s">
        <v>481</v>
      </c>
      <c r="B9" s="255" t="s">
        <v>300</v>
      </c>
      <c r="C9" s="255" t="s">
        <v>482</v>
      </c>
      <c r="D9" s="255" t="s">
        <v>483</v>
      </c>
      <c r="E9" s="519">
        <v>0.5</v>
      </c>
      <c r="F9" s="256">
        <v>43269</v>
      </c>
      <c r="G9" s="256">
        <v>43359</v>
      </c>
      <c r="H9" s="257">
        <v>7200</v>
      </c>
      <c r="I9" s="257"/>
      <c r="J9" s="257">
        <v>0</v>
      </c>
      <c r="K9" s="263">
        <f>J9*(1+'Headcount Summary'!$C$4)</f>
        <v>0</v>
      </c>
      <c r="L9" s="263">
        <f>K9*(1+'Headcount Summary'!$C$4)</f>
        <v>0</v>
      </c>
      <c r="M9" s="263">
        <f>L9*(1+'Headcount Summary'!$C$4)</f>
        <v>0</v>
      </c>
      <c r="Q9" s="111">
        <f t="shared" si="8"/>
        <v>0</v>
      </c>
      <c r="R9" s="111">
        <f t="shared" si="3"/>
        <v>0</v>
      </c>
      <c r="S9" s="111">
        <f t="shared" si="3"/>
        <v>0</v>
      </c>
      <c r="T9" s="111">
        <f t="shared" si="3"/>
        <v>0</v>
      </c>
      <c r="U9" s="111">
        <f t="shared" si="3"/>
        <v>0</v>
      </c>
      <c r="V9" s="111">
        <f t="shared" si="3"/>
        <v>248.27586206896552</v>
      </c>
      <c r="W9" s="111">
        <f t="shared" si="3"/>
        <v>600</v>
      </c>
      <c r="X9" s="111">
        <f t="shared" si="3"/>
        <v>600</v>
      </c>
      <c r="Y9" s="111">
        <f t="shared" si="3"/>
        <v>310.34482758620692</v>
      </c>
      <c r="Z9" s="111">
        <f t="shared" si="3"/>
        <v>0</v>
      </c>
      <c r="AA9" s="111">
        <f t="shared" si="3"/>
        <v>0</v>
      </c>
      <c r="AB9" s="111">
        <f t="shared" si="3"/>
        <v>0</v>
      </c>
      <c r="AC9" s="111">
        <f t="shared" si="3"/>
        <v>0</v>
      </c>
      <c r="AD9" s="111">
        <f t="shared" si="3"/>
        <v>0</v>
      </c>
      <c r="AE9" s="111">
        <f t="shared" si="3"/>
        <v>0</v>
      </c>
      <c r="AF9" s="111">
        <f t="shared" si="3"/>
        <v>0</v>
      </c>
      <c r="AG9" s="111">
        <f t="shared" si="3"/>
        <v>0</v>
      </c>
      <c r="AH9" s="111">
        <f t="shared" si="4"/>
        <v>0</v>
      </c>
      <c r="AI9" s="111">
        <f t="shared" si="4"/>
        <v>0</v>
      </c>
      <c r="AJ9" s="111">
        <f t="shared" si="4"/>
        <v>0</v>
      </c>
      <c r="AK9" s="111">
        <f t="shared" si="4"/>
        <v>0</v>
      </c>
      <c r="AL9" s="111">
        <f t="shared" si="4"/>
        <v>0</v>
      </c>
      <c r="AM9" s="111">
        <f t="shared" si="4"/>
        <v>0</v>
      </c>
      <c r="AN9" s="111">
        <f t="shared" si="4"/>
        <v>0</v>
      </c>
      <c r="AO9" s="111">
        <f t="shared" si="4"/>
        <v>0</v>
      </c>
      <c r="AP9" s="111">
        <f t="shared" si="4"/>
        <v>0</v>
      </c>
      <c r="AQ9" s="111">
        <f t="shared" si="4"/>
        <v>0</v>
      </c>
      <c r="AR9" s="111">
        <f t="shared" si="4"/>
        <v>0</v>
      </c>
      <c r="AS9" s="111">
        <f t="shared" si="4"/>
        <v>0</v>
      </c>
      <c r="AT9" s="111">
        <f t="shared" si="4"/>
        <v>0</v>
      </c>
      <c r="AU9" s="111">
        <f t="shared" si="4"/>
        <v>0</v>
      </c>
      <c r="AV9" s="111">
        <f t="shared" si="4"/>
        <v>0</v>
      </c>
      <c r="AW9" s="111">
        <f t="shared" si="4"/>
        <v>0</v>
      </c>
      <c r="AX9" s="111">
        <f t="shared" si="5"/>
        <v>0</v>
      </c>
      <c r="AY9" s="111">
        <f t="shared" si="5"/>
        <v>0</v>
      </c>
      <c r="AZ9" s="111">
        <f t="shared" si="5"/>
        <v>0</v>
      </c>
      <c r="BA9" s="111">
        <f t="shared" si="5"/>
        <v>0</v>
      </c>
      <c r="BB9" s="111">
        <f t="shared" si="5"/>
        <v>0</v>
      </c>
      <c r="BC9" s="111">
        <f t="shared" si="5"/>
        <v>0</v>
      </c>
      <c r="BD9" s="111">
        <f t="shared" si="5"/>
        <v>0</v>
      </c>
      <c r="BE9" s="111">
        <f t="shared" si="5"/>
        <v>0</v>
      </c>
      <c r="BF9" s="111">
        <f t="shared" si="5"/>
        <v>0</v>
      </c>
      <c r="BG9" s="111">
        <f t="shared" si="5"/>
        <v>0</v>
      </c>
      <c r="BH9" s="111">
        <f t="shared" si="5"/>
        <v>0</v>
      </c>
      <c r="BI9" s="111">
        <f t="shared" si="5"/>
        <v>0</v>
      </c>
      <c r="BJ9" s="111">
        <f t="shared" si="5"/>
        <v>0</v>
      </c>
      <c r="BK9" s="111">
        <f t="shared" si="5"/>
        <v>0</v>
      </c>
      <c r="BL9" s="111">
        <f t="shared" si="5"/>
        <v>0</v>
      </c>
      <c r="BM9" s="111">
        <f t="shared" si="5"/>
        <v>0</v>
      </c>
      <c r="BN9" s="111">
        <f t="shared" si="6"/>
        <v>0</v>
      </c>
      <c r="BO9" s="111">
        <f t="shared" si="6"/>
        <v>0</v>
      </c>
      <c r="BP9" s="111">
        <f t="shared" si="6"/>
        <v>0</v>
      </c>
      <c r="BQ9" s="111">
        <f t="shared" si="6"/>
        <v>0</v>
      </c>
      <c r="BR9" s="111">
        <f t="shared" si="6"/>
        <v>0</v>
      </c>
      <c r="BS9" s="111">
        <f t="shared" si="6"/>
        <v>0</v>
      </c>
      <c r="BT9" s="111">
        <f t="shared" si="6"/>
        <v>0</v>
      </c>
      <c r="BU9" s="111">
        <f t="shared" si="6"/>
        <v>0</v>
      </c>
      <c r="BV9" s="111">
        <f t="shared" si="6"/>
        <v>0</v>
      </c>
      <c r="BW9" s="111">
        <f t="shared" si="6"/>
        <v>0</v>
      </c>
      <c r="BX9" s="111">
        <f t="shared" si="6"/>
        <v>0</v>
      </c>
      <c r="BY9" s="111">
        <f t="shared" si="6"/>
        <v>0</v>
      </c>
      <c r="BZ9" s="111">
        <f t="shared" si="6"/>
        <v>0</v>
      </c>
      <c r="CA9" s="111">
        <f t="shared" si="6"/>
        <v>0</v>
      </c>
      <c r="CB9" s="111">
        <f t="shared" si="6"/>
        <v>0</v>
      </c>
      <c r="CC9" s="111">
        <f t="shared" si="6"/>
        <v>0</v>
      </c>
      <c r="CD9" s="111">
        <f t="shared" si="7"/>
        <v>0</v>
      </c>
      <c r="CE9" s="111">
        <f t="shared" si="7"/>
        <v>0</v>
      </c>
      <c r="CF9" s="111">
        <f t="shared" si="7"/>
        <v>0</v>
      </c>
      <c r="CG9" s="111">
        <f t="shared" si="7"/>
        <v>0</v>
      </c>
      <c r="CH9" s="111">
        <f t="shared" si="7"/>
        <v>0</v>
      </c>
      <c r="CI9" s="111">
        <f t="shared" si="7"/>
        <v>0</v>
      </c>
      <c r="CJ9" s="111">
        <f t="shared" si="7"/>
        <v>0</v>
      </c>
    </row>
    <row r="10" spans="1:88" x14ac:dyDescent="0.3">
      <c r="A10" s="255" t="s">
        <v>484</v>
      </c>
      <c r="B10" s="255" t="s">
        <v>342</v>
      </c>
      <c r="C10" s="255" t="s">
        <v>480</v>
      </c>
      <c r="D10" s="255" t="s">
        <v>468</v>
      </c>
      <c r="E10" s="519">
        <v>1</v>
      </c>
      <c r="F10" s="256">
        <v>43199</v>
      </c>
      <c r="G10" s="256">
        <v>43769</v>
      </c>
      <c r="H10" s="257">
        <v>105000</v>
      </c>
      <c r="I10" s="257">
        <v>105000</v>
      </c>
      <c r="J10" s="257">
        <v>110250</v>
      </c>
      <c r="K10" s="263">
        <f>J10*(1+'Headcount Summary'!$C$4)</f>
        <v>115762.5</v>
      </c>
      <c r="L10" s="263">
        <f>K10*(1+'Headcount Summary'!$C$4)</f>
        <v>121550.625</v>
      </c>
      <c r="M10" s="263">
        <f>L10*(1+'Headcount Summary'!$C$4)</f>
        <v>127628.15625</v>
      </c>
      <c r="Q10" s="111">
        <f t="shared" si="8"/>
        <v>0</v>
      </c>
      <c r="R10" s="111">
        <f t="shared" si="3"/>
        <v>0</v>
      </c>
      <c r="S10" s="111">
        <f t="shared" si="3"/>
        <v>0</v>
      </c>
      <c r="T10" s="111">
        <f t="shared" si="3"/>
        <v>6336.2068965517237</v>
      </c>
      <c r="U10" s="111">
        <f t="shared" si="3"/>
        <v>8750</v>
      </c>
      <c r="V10" s="111">
        <f t="shared" si="3"/>
        <v>8750</v>
      </c>
      <c r="W10" s="111">
        <f t="shared" si="3"/>
        <v>8750</v>
      </c>
      <c r="X10" s="111">
        <f t="shared" si="3"/>
        <v>8750</v>
      </c>
      <c r="Y10" s="111">
        <f t="shared" si="3"/>
        <v>8750</v>
      </c>
      <c r="Z10" s="111">
        <f t="shared" si="3"/>
        <v>8750</v>
      </c>
      <c r="AA10" s="111">
        <f t="shared" si="3"/>
        <v>8750</v>
      </c>
      <c r="AB10" s="111">
        <f t="shared" si="3"/>
        <v>8750</v>
      </c>
      <c r="AC10" s="111">
        <f t="shared" si="3"/>
        <v>8750</v>
      </c>
      <c r="AD10" s="111">
        <f t="shared" si="3"/>
        <v>8750</v>
      </c>
      <c r="AE10" s="111">
        <f t="shared" si="3"/>
        <v>8750</v>
      </c>
      <c r="AF10" s="111">
        <f t="shared" si="3"/>
        <v>8750</v>
      </c>
      <c r="AG10" s="111">
        <f t="shared" si="3"/>
        <v>8750</v>
      </c>
      <c r="AH10" s="111">
        <f t="shared" si="4"/>
        <v>8750</v>
      </c>
      <c r="AI10" s="111">
        <f t="shared" si="4"/>
        <v>8750</v>
      </c>
      <c r="AJ10" s="111">
        <f t="shared" si="4"/>
        <v>8750</v>
      </c>
      <c r="AK10" s="111">
        <f t="shared" si="4"/>
        <v>8750</v>
      </c>
      <c r="AL10" s="111">
        <f t="shared" si="4"/>
        <v>8750</v>
      </c>
      <c r="AM10" s="111">
        <f t="shared" si="4"/>
        <v>0</v>
      </c>
      <c r="AN10" s="111">
        <f t="shared" si="4"/>
        <v>0</v>
      </c>
      <c r="AO10" s="111">
        <f t="shared" si="4"/>
        <v>0</v>
      </c>
      <c r="AP10" s="111">
        <f t="shared" si="4"/>
        <v>0</v>
      </c>
      <c r="AQ10" s="111">
        <f t="shared" si="4"/>
        <v>0</v>
      </c>
      <c r="AR10" s="111">
        <f t="shared" si="4"/>
        <v>0</v>
      </c>
      <c r="AS10" s="111">
        <f t="shared" si="4"/>
        <v>0</v>
      </c>
      <c r="AT10" s="111">
        <f t="shared" si="4"/>
        <v>0</v>
      </c>
      <c r="AU10" s="111">
        <f t="shared" si="4"/>
        <v>0</v>
      </c>
      <c r="AV10" s="111">
        <f t="shared" si="4"/>
        <v>0</v>
      </c>
      <c r="AW10" s="111">
        <f t="shared" si="4"/>
        <v>0</v>
      </c>
      <c r="AX10" s="111">
        <f t="shared" si="5"/>
        <v>0</v>
      </c>
      <c r="AY10" s="111">
        <f t="shared" si="5"/>
        <v>0</v>
      </c>
      <c r="AZ10" s="111">
        <f t="shared" si="5"/>
        <v>0</v>
      </c>
      <c r="BA10" s="111">
        <f t="shared" si="5"/>
        <v>0</v>
      </c>
      <c r="BB10" s="111">
        <f t="shared" si="5"/>
        <v>0</v>
      </c>
      <c r="BC10" s="111">
        <f t="shared" si="5"/>
        <v>0</v>
      </c>
      <c r="BD10" s="111">
        <f t="shared" si="5"/>
        <v>0</v>
      </c>
      <c r="BE10" s="111">
        <f t="shared" si="5"/>
        <v>0</v>
      </c>
      <c r="BF10" s="111">
        <f t="shared" si="5"/>
        <v>0</v>
      </c>
      <c r="BG10" s="111">
        <f t="shared" si="5"/>
        <v>0</v>
      </c>
      <c r="BH10" s="111">
        <f t="shared" si="5"/>
        <v>0</v>
      </c>
      <c r="BI10" s="111">
        <f t="shared" si="5"/>
        <v>0</v>
      </c>
      <c r="BJ10" s="111">
        <f t="shared" si="5"/>
        <v>0</v>
      </c>
      <c r="BK10" s="111">
        <f t="shared" si="5"/>
        <v>0</v>
      </c>
      <c r="BL10" s="111">
        <f t="shared" si="5"/>
        <v>0</v>
      </c>
      <c r="BM10" s="111">
        <f t="shared" si="5"/>
        <v>0</v>
      </c>
      <c r="BN10" s="111">
        <f t="shared" si="6"/>
        <v>0</v>
      </c>
      <c r="BO10" s="111">
        <f t="shared" si="6"/>
        <v>0</v>
      </c>
      <c r="BP10" s="111">
        <f t="shared" si="6"/>
        <v>0</v>
      </c>
      <c r="BQ10" s="111">
        <f t="shared" si="6"/>
        <v>0</v>
      </c>
      <c r="BR10" s="111">
        <f t="shared" si="6"/>
        <v>0</v>
      </c>
      <c r="BS10" s="111">
        <f t="shared" si="6"/>
        <v>0</v>
      </c>
      <c r="BT10" s="111">
        <f t="shared" si="6"/>
        <v>0</v>
      </c>
      <c r="BU10" s="111">
        <f t="shared" si="6"/>
        <v>0</v>
      </c>
      <c r="BV10" s="111">
        <f t="shared" si="6"/>
        <v>0</v>
      </c>
      <c r="BW10" s="111">
        <f t="shared" si="6"/>
        <v>0</v>
      </c>
      <c r="BX10" s="111">
        <f t="shared" si="6"/>
        <v>0</v>
      </c>
      <c r="BY10" s="111">
        <f t="shared" si="6"/>
        <v>0</v>
      </c>
      <c r="BZ10" s="111">
        <f t="shared" si="6"/>
        <v>0</v>
      </c>
      <c r="CA10" s="111">
        <f t="shared" si="6"/>
        <v>0</v>
      </c>
      <c r="CB10" s="111">
        <f t="shared" si="6"/>
        <v>0</v>
      </c>
      <c r="CC10" s="111">
        <f t="shared" si="6"/>
        <v>0</v>
      </c>
      <c r="CD10" s="111">
        <f t="shared" si="7"/>
        <v>0</v>
      </c>
      <c r="CE10" s="111">
        <f t="shared" si="7"/>
        <v>0</v>
      </c>
      <c r="CF10" s="111">
        <f t="shared" si="7"/>
        <v>0</v>
      </c>
      <c r="CG10" s="111">
        <f t="shared" si="7"/>
        <v>0</v>
      </c>
      <c r="CH10" s="111">
        <f t="shared" si="7"/>
        <v>0</v>
      </c>
      <c r="CI10" s="111">
        <f t="shared" si="7"/>
        <v>0</v>
      </c>
      <c r="CJ10" s="111">
        <f t="shared" si="7"/>
        <v>0</v>
      </c>
    </row>
    <row r="11" spans="1:88" x14ac:dyDescent="0.3">
      <c r="A11" s="255" t="s">
        <v>485</v>
      </c>
      <c r="B11" s="255" t="s">
        <v>337</v>
      </c>
      <c r="C11" s="255" t="s">
        <v>486</v>
      </c>
      <c r="D11" s="255" t="s">
        <v>468</v>
      </c>
      <c r="E11" s="519">
        <v>1</v>
      </c>
      <c r="F11" s="256">
        <v>43325</v>
      </c>
      <c r="G11" s="256"/>
      <c r="H11" s="257">
        <v>55000</v>
      </c>
      <c r="I11" s="257">
        <v>70000</v>
      </c>
      <c r="J11" s="257">
        <v>90000</v>
      </c>
      <c r="K11" s="263">
        <f>J11*(1+'Headcount Summary'!$C$4)</f>
        <v>94500</v>
      </c>
      <c r="L11" s="263">
        <f>K11*(1+'Headcount Summary'!$C$4)</f>
        <v>99225</v>
      </c>
      <c r="M11" s="263">
        <f>L11*(1+'Headcount Summary'!$C$4)</f>
        <v>104186.25</v>
      </c>
      <c r="Q11" s="111">
        <f t="shared" si="8"/>
        <v>0</v>
      </c>
      <c r="R11" s="111">
        <f t="shared" si="3"/>
        <v>0</v>
      </c>
      <c r="S11" s="111">
        <f t="shared" si="3"/>
        <v>0</v>
      </c>
      <c r="T11" s="111">
        <f t="shared" si="3"/>
        <v>0</v>
      </c>
      <c r="U11" s="111">
        <f t="shared" si="3"/>
        <v>0</v>
      </c>
      <c r="V11" s="111">
        <f t="shared" si="3"/>
        <v>0</v>
      </c>
      <c r="W11" s="111">
        <f t="shared" si="3"/>
        <v>0</v>
      </c>
      <c r="X11" s="111">
        <f t="shared" si="3"/>
        <v>2749.9999999999995</v>
      </c>
      <c r="Y11" s="111">
        <f t="shared" si="3"/>
        <v>4583.333333333333</v>
      </c>
      <c r="Z11" s="111">
        <f t="shared" si="3"/>
        <v>4583.333333333333</v>
      </c>
      <c r="AA11" s="111">
        <f t="shared" si="3"/>
        <v>4583.333333333333</v>
      </c>
      <c r="AB11" s="111">
        <f t="shared" si="3"/>
        <v>4583.333333333333</v>
      </c>
      <c r="AC11" s="111">
        <f t="shared" si="3"/>
        <v>5833.333333333333</v>
      </c>
      <c r="AD11" s="111">
        <f t="shared" si="3"/>
        <v>5833.333333333333</v>
      </c>
      <c r="AE11" s="111">
        <f t="shared" si="3"/>
        <v>5833.333333333333</v>
      </c>
      <c r="AF11" s="111">
        <f t="shared" si="3"/>
        <v>5833.333333333333</v>
      </c>
      <c r="AG11" s="111">
        <f t="shared" si="3"/>
        <v>5833.333333333333</v>
      </c>
      <c r="AH11" s="111">
        <f t="shared" si="4"/>
        <v>5833.333333333333</v>
      </c>
      <c r="AI11" s="111">
        <f t="shared" si="4"/>
        <v>5833.333333333333</v>
      </c>
      <c r="AJ11" s="111">
        <f t="shared" si="4"/>
        <v>5833.333333333333</v>
      </c>
      <c r="AK11" s="111">
        <f t="shared" si="4"/>
        <v>5833.333333333333</v>
      </c>
      <c r="AL11" s="111">
        <f t="shared" si="4"/>
        <v>5833.333333333333</v>
      </c>
      <c r="AM11" s="111">
        <f t="shared" si="4"/>
        <v>5833.333333333333</v>
      </c>
      <c r="AN11" s="111">
        <f t="shared" si="4"/>
        <v>5833.333333333333</v>
      </c>
      <c r="AO11" s="111">
        <f t="shared" si="4"/>
        <v>7500</v>
      </c>
      <c r="AP11" s="111">
        <f t="shared" si="4"/>
        <v>7500</v>
      </c>
      <c r="AQ11" s="111">
        <f t="shared" si="4"/>
        <v>7500</v>
      </c>
      <c r="AR11" s="111">
        <f t="shared" si="4"/>
        <v>7500</v>
      </c>
      <c r="AS11" s="111">
        <f t="shared" si="4"/>
        <v>7500</v>
      </c>
      <c r="AT11" s="111">
        <f t="shared" si="4"/>
        <v>7500</v>
      </c>
      <c r="AU11" s="111">
        <f t="shared" si="4"/>
        <v>7500</v>
      </c>
      <c r="AV11" s="111">
        <f t="shared" si="4"/>
        <v>7500</v>
      </c>
      <c r="AW11" s="111">
        <f t="shared" si="4"/>
        <v>7500</v>
      </c>
      <c r="AX11" s="111">
        <f t="shared" si="5"/>
        <v>7500</v>
      </c>
      <c r="AY11" s="111">
        <f t="shared" si="5"/>
        <v>7500</v>
      </c>
      <c r="AZ11" s="111">
        <f t="shared" si="5"/>
        <v>7500</v>
      </c>
      <c r="BA11" s="111">
        <f t="shared" si="5"/>
        <v>7875</v>
      </c>
      <c r="BB11" s="111">
        <f t="shared" si="5"/>
        <v>7875</v>
      </c>
      <c r="BC11" s="111">
        <f t="shared" si="5"/>
        <v>7875</v>
      </c>
      <c r="BD11" s="111">
        <f t="shared" si="5"/>
        <v>7875</v>
      </c>
      <c r="BE11" s="111">
        <f t="shared" si="5"/>
        <v>7875</v>
      </c>
      <c r="BF11" s="111">
        <f t="shared" si="5"/>
        <v>7875</v>
      </c>
      <c r="BG11" s="111">
        <f t="shared" si="5"/>
        <v>7875</v>
      </c>
      <c r="BH11" s="111">
        <f t="shared" si="5"/>
        <v>7875</v>
      </c>
      <c r="BI11" s="111">
        <f t="shared" si="5"/>
        <v>7875</v>
      </c>
      <c r="BJ11" s="111">
        <f t="shared" si="5"/>
        <v>7875</v>
      </c>
      <c r="BK11" s="111">
        <f t="shared" si="5"/>
        <v>7875</v>
      </c>
      <c r="BL11" s="111">
        <f t="shared" si="5"/>
        <v>7875</v>
      </c>
      <c r="BM11" s="111">
        <f t="shared" si="5"/>
        <v>8268.75</v>
      </c>
      <c r="BN11" s="111">
        <f t="shared" si="6"/>
        <v>8268.75</v>
      </c>
      <c r="BO11" s="111">
        <f t="shared" si="6"/>
        <v>8268.75</v>
      </c>
      <c r="BP11" s="111">
        <f t="shared" si="6"/>
        <v>8268.75</v>
      </c>
      <c r="BQ11" s="111">
        <f t="shared" si="6"/>
        <v>8268.75</v>
      </c>
      <c r="BR11" s="111">
        <f t="shared" si="6"/>
        <v>8268.75</v>
      </c>
      <c r="BS11" s="111">
        <f t="shared" si="6"/>
        <v>8268.75</v>
      </c>
      <c r="BT11" s="111">
        <f t="shared" si="6"/>
        <v>8268.75</v>
      </c>
      <c r="BU11" s="111">
        <f t="shared" si="6"/>
        <v>8268.75</v>
      </c>
      <c r="BV11" s="111">
        <f t="shared" si="6"/>
        <v>8268.75</v>
      </c>
      <c r="BW11" s="111">
        <f t="shared" si="6"/>
        <v>8268.75</v>
      </c>
      <c r="BX11" s="111">
        <f t="shared" si="6"/>
        <v>8268.75</v>
      </c>
      <c r="BY11" s="111">
        <f t="shared" si="6"/>
        <v>8682.1875</v>
      </c>
      <c r="BZ11" s="111">
        <f t="shared" si="6"/>
        <v>8682.1875</v>
      </c>
      <c r="CA11" s="111">
        <f t="shared" si="6"/>
        <v>8682.1875</v>
      </c>
      <c r="CB11" s="111">
        <f t="shared" si="6"/>
        <v>8682.1875</v>
      </c>
      <c r="CC11" s="111">
        <f t="shared" si="6"/>
        <v>8682.1875</v>
      </c>
      <c r="CD11" s="111">
        <f t="shared" si="7"/>
        <v>8682.1875</v>
      </c>
      <c r="CE11" s="111">
        <f t="shared" si="7"/>
        <v>8682.1875</v>
      </c>
      <c r="CF11" s="111">
        <f t="shared" si="7"/>
        <v>8682.1875</v>
      </c>
      <c r="CG11" s="111">
        <f t="shared" si="7"/>
        <v>8682.1875</v>
      </c>
      <c r="CH11" s="111">
        <f t="shared" si="7"/>
        <v>8682.1875</v>
      </c>
      <c r="CI11" s="111">
        <f t="shared" si="7"/>
        <v>8682.1875</v>
      </c>
      <c r="CJ11" s="111">
        <f t="shared" si="7"/>
        <v>8682.1875</v>
      </c>
    </row>
    <row r="12" spans="1:88" x14ac:dyDescent="0.3">
      <c r="A12" s="255" t="s">
        <v>487</v>
      </c>
      <c r="B12" s="255" t="s">
        <v>293</v>
      </c>
      <c r="C12" s="255" t="s">
        <v>488</v>
      </c>
      <c r="D12" s="255" t="s">
        <v>468</v>
      </c>
      <c r="E12" s="519">
        <v>1</v>
      </c>
      <c r="F12" s="256">
        <v>43070</v>
      </c>
      <c r="G12" s="256"/>
      <c r="H12" s="257">
        <v>40000</v>
      </c>
      <c r="I12" s="257">
        <v>70000</v>
      </c>
      <c r="J12" s="257">
        <v>73500</v>
      </c>
      <c r="K12" s="263">
        <f>J12*(1+'Headcount Summary'!$C$4)</f>
        <v>77175</v>
      </c>
      <c r="L12" s="263">
        <f>K12*(1+'Headcount Summary'!$C$4)</f>
        <v>81033.75</v>
      </c>
      <c r="M12" s="263">
        <f>L12*(1+'Headcount Summary'!$C$4)</f>
        <v>85085.4375</v>
      </c>
      <c r="Q12" s="111">
        <f t="shared" si="8"/>
        <v>3333.3333333333335</v>
      </c>
      <c r="R12" s="111">
        <f t="shared" si="3"/>
        <v>3333.3333333333335</v>
      </c>
      <c r="S12" s="111">
        <f t="shared" si="3"/>
        <v>3333.3333333333335</v>
      </c>
      <c r="T12" s="111">
        <f t="shared" si="3"/>
        <v>3333.3333333333335</v>
      </c>
      <c r="U12" s="111">
        <f t="shared" si="3"/>
        <v>3333.3333333333335</v>
      </c>
      <c r="V12" s="111">
        <f t="shared" si="3"/>
        <v>3333.3333333333335</v>
      </c>
      <c r="W12" s="111">
        <f t="shared" si="3"/>
        <v>3333.3333333333335</v>
      </c>
      <c r="X12" s="111">
        <f t="shared" si="3"/>
        <v>3333.3333333333335</v>
      </c>
      <c r="Y12" s="111">
        <f t="shared" si="3"/>
        <v>3333.3333333333335</v>
      </c>
      <c r="Z12" s="111">
        <f t="shared" si="3"/>
        <v>3333.3333333333335</v>
      </c>
      <c r="AA12" s="111">
        <f t="shared" si="3"/>
        <v>3333.3333333333335</v>
      </c>
      <c r="AB12" s="111">
        <f t="shared" si="3"/>
        <v>3333.3333333333335</v>
      </c>
      <c r="AC12" s="111">
        <f t="shared" si="3"/>
        <v>5833.333333333333</v>
      </c>
      <c r="AD12" s="111">
        <f t="shared" si="3"/>
        <v>5833.333333333333</v>
      </c>
      <c r="AE12" s="111">
        <f t="shared" si="3"/>
        <v>5833.333333333333</v>
      </c>
      <c r="AF12" s="111">
        <f t="shared" si="3"/>
        <v>5833.333333333333</v>
      </c>
      <c r="AG12" s="111">
        <f t="shared" si="3"/>
        <v>5833.333333333333</v>
      </c>
      <c r="AH12" s="111">
        <f t="shared" si="4"/>
        <v>5833.333333333333</v>
      </c>
      <c r="AI12" s="111">
        <f t="shared" si="4"/>
        <v>5833.333333333333</v>
      </c>
      <c r="AJ12" s="111">
        <f t="shared" si="4"/>
        <v>5833.333333333333</v>
      </c>
      <c r="AK12" s="111">
        <f t="shared" si="4"/>
        <v>5833.333333333333</v>
      </c>
      <c r="AL12" s="111">
        <f t="shared" si="4"/>
        <v>5833.333333333333</v>
      </c>
      <c r="AM12" s="111">
        <f t="shared" si="4"/>
        <v>5833.333333333333</v>
      </c>
      <c r="AN12" s="111">
        <f t="shared" si="4"/>
        <v>5833.333333333333</v>
      </c>
      <c r="AO12" s="111">
        <f t="shared" si="4"/>
        <v>6125</v>
      </c>
      <c r="AP12" s="111">
        <f t="shared" si="4"/>
        <v>6125</v>
      </c>
      <c r="AQ12" s="111">
        <f t="shared" si="4"/>
        <v>6125</v>
      </c>
      <c r="AR12" s="111">
        <f t="shared" si="4"/>
        <v>6125</v>
      </c>
      <c r="AS12" s="111">
        <f t="shared" si="4"/>
        <v>6125</v>
      </c>
      <c r="AT12" s="111">
        <f t="shared" si="4"/>
        <v>6125</v>
      </c>
      <c r="AU12" s="111">
        <f t="shared" si="4"/>
        <v>6125</v>
      </c>
      <c r="AV12" s="111">
        <f t="shared" si="4"/>
        <v>6125</v>
      </c>
      <c r="AW12" s="111">
        <f t="shared" si="4"/>
        <v>6125</v>
      </c>
      <c r="AX12" s="111">
        <f t="shared" si="5"/>
        <v>6125</v>
      </c>
      <c r="AY12" s="111">
        <f t="shared" si="5"/>
        <v>6125</v>
      </c>
      <c r="AZ12" s="111">
        <f t="shared" si="5"/>
        <v>6125</v>
      </c>
      <c r="BA12" s="111">
        <f t="shared" si="5"/>
        <v>6431.25</v>
      </c>
      <c r="BB12" s="111">
        <f t="shared" si="5"/>
        <v>6431.25</v>
      </c>
      <c r="BC12" s="111">
        <f t="shared" si="5"/>
        <v>6431.25</v>
      </c>
      <c r="BD12" s="111">
        <f t="shared" si="5"/>
        <v>6431.25</v>
      </c>
      <c r="BE12" s="111">
        <f t="shared" si="5"/>
        <v>6431.25</v>
      </c>
      <c r="BF12" s="111">
        <f t="shared" si="5"/>
        <v>6431.25</v>
      </c>
      <c r="BG12" s="111">
        <f t="shared" si="5"/>
        <v>6431.25</v>
      </c>
      <c r="BH12" s="111">
        <f t="shared" si="5"/>
        <v>6431.25</v>
      </c>
      <c r="BI12" s="111">
        <f t="shared" si="5"/>
        <v>6431.25</v>
      </c>
      <c r="BJ12" s="111">
        <f t="shared" si="5"/>
        <v>6431.25</v>
      </c>
      <c r="BK12" s="111">
        <f t="shared" si="5"/>
        <v>6431.25</v>
      </c>
      <c r="BL12" s="111">
        <f t="shared" si="5"/>
        <v>6431.25</v>
      </c>
      <c r="BM12" s="111">
        <f t="shared" si="5"/>
        <v>6752.8125</v>
      </c>
      <c r="BN12" s="111">
        <f t="shared" si="6"/>
        <v>6752.8125</v>
      </c>
      <c r="BO12" s="111">
        <f t="shared" si="6"/>
        <v>6752.8125</v>
      </c>
      <c r="BP12" s="111">
        <f t="shared" si="6"/>
        <v>6752.8125</v>
      </c>
      <c r="BQ12" s="111">
        <f t="shared" si="6"/>
        <v>6752.8125</v>
      </c>
      <c r="BR12" s="111">
        <f t="shared" si="6"/>
        <v>6752.8125</v>
      </c>
      <c r="BS12" s="111">
        <f t="shared" si="6"/>
        <v>6752.8125</v>
      </c>
      <c r="BT12" s="111">
        <f t="shared" si="6"/>
        <v>6752.8125</v>
      </c>
      <c r="BU12" s="111">
        <f t="shared" si="6"/>
        <v>6752.8125</v>
      </c>
      <c r="BV12" s="111">
        <f t="shared" si="6"/>
        <v>6752.8125</v>
      </c>
      <c r="BW12" s="111">
        <f t="shared" si="6"/>
        <v>6752.8125</v>
      </c>
      <c r="BX12" s="111">
        <f t="shared" si="6"/>
        <v>6752.8125</v>
      </c>
      <c r="BY12" s="111">
        <f t="shared" si="6"/>
        <v>7090.453125</v>
      </c>
      <c r="BZ12" s="111">
        <f t="shared" si="6"/>
        <v>7090.453125</v>
      </c>
      <c r="CA12" s="111">
        <f t="shared" si="6"/>
        <v>7090.453125</v>
      </c>
      <c r="CB12" s="111">
        <f t="shared" si="6"/>
        <v>7090.453125</v>
      </c>
      <c r="CC12" s="111">
        <f t="shared" si="6"/>
        <v>7090.453125</v>
      </c>
      <c r="CD12" s="111">
        <f t="shared" si="7"/>
        <v>7090.453125</v>
      </c>
      <c r="CE12" s="111">
        <f t="shared" si="7"/>
        <v>7090.453125</v>
      </c>
      <c r="CF12" s="111">
        <f t="shared" si="7"/>
        <v>7090.453125</v>
      </c>
      <c r="CG12" s="111">
        <f t="shared" si="7"/>
        <v>7090.453125</v>
      </c>
      <c r="CH12" s="111">
        <f t="shared" si="7"/>
        <v>7090.453125</v>
      </c>
      <c r="CI12" s="111">
        <f t="shared" si="7"/>
        <v>7090.453125</v>
      </c>
      <c r="CJ12" s="111">
        <f t="shared" si="7"/>
        <v>7090.453125</v>
      </c>
    </row>
    <row r="13" spans="1:88" x14ac:dyDescent="0.3">
      <c r="A13" s="255" t="s">
        <v>489</v>
      </c>
      <c r="B13" s="255" t="s">
        <v>339</v>
      </c>
      <c r="C13" s="255" t="s">
        <v>476</v>
      </c>
      <c r="D13" s="255" t="s">
        <v>468</v>
      </c>
      <c r="E13" s="519">
        <v>1</v>
      </c>
      <c r="F13" s="256">
        <v>43070</v>
      </c>
      <c r="G13" s="256"/>
      <c r="H13" s="257">
        <v>48000</v>
      </c>
      <c r="I13" s="257">
        <v>51000</v>
      </c>
      <c r="J13" s="257">
        <v>53550</v>
      </c>
      <c r="K13" s="263">
        <f>J13*(1+'Headcount Summary'!$C$4)</f>
        <v>56227.5</v>
      </c>
      <c r="L13" s="263">
        <f>K13*(1+'Headcount Summary'!$C$4)</f>
        <v>59038.875</v>
      </c>
      <c r="M13" s="263">
        <f>L13*(1+'Headcount Summary'!$C$4)</f>
        <v>61990.818750000006</v>
      </c>
      <c r="Q13" s="111">
        <f t="shared" si="8"/>
        <v>4000</v>
      </c>
      <c r="R13" s="111">
        <f t="shared" si="3"/>
        <v>4000</v>
      </c>
      <c r="S13" s="111">
        <f t="shared" si="3"/>
        <v>4000</v>
      </c>
      <c r="T13" s="111">
        <f t="shared" si="3"/>
        <v>4000</v>
      </c>
      <c r="U13" s="111">
        <f t="shared" si="3"/>
        <v>4000</v>
      </c>
      <c r="V13" s="111">
        <f t="shared" si="3"/>
        <v>4000</v>
      </c>
      <c r="W13" s="111">
        <f t="shared" si="3"/>
        <v>4000</v>
      </c>
      <c r="X13" s="111">
        <f t="shared" si="3"/>
        <v>4000</v>
      </c>
      <c r="Y13" s="111">
        <f t="shared" si="3"/>
        <v>4000</v>
      </c>
      <c r="Z13" s="111">
        <f t="shared" si="3"/>
        <v>4000</v>
      </c>
      <c r="AA13" s="111">
        <f t="shared" si="3"/>
        <v>4000</v>
      </c>
      <c r="AB13" s="111">
        <f t="shared" si="3"/>
        <v>4000</v>
      </c>
      <c r="AC13" s="111">
        <f t="shared" si="3"/>
        <v>4250</v>
      </c>
      <c r="AD13" s="111">
        <f t="shared" si="3"/>
        <v>4250</v>
      </c>
      <c r="AE13" s="111">
        <f t="shared" si="3"/>
        <v>4250</v>
      </c>
      <c r="AF13" s="111">
        <f t="shared" si="3"/>
        <v>4250</v>
      </c>
      <c r="AG13" s="111">
        <f t="shared" si="3"/>
        <v>4250</v>
      </c>
      <c r="AH13" s="111">
        <f t="shared" si="4"/>
        <v>4250</v>
      </c>
      <c r="AI13" s="111">
        <f t="shared" si="4"/>
        <v>4250</v>
      </c>
      <c r="AJ13" s="111">
        <f t="shared" si="4"/>
        <v>4250</v>
      </c>
      <c r="AK13" s="111">
        <f t="shared" si="4"/>
        <v>4250</v>
      </c>
      <c r="AL13" s="111">
        <f t="shared" si="4"/>
        <v>4250</v>
      </c>
      <c r="AM13" s="111">
        <f t="shared" si="4"/>
        <v>4250</v>
      </c>
      <c r="AN13" s="111">
        <f t="shared" si="4"/>
        <v>4250</v>
      </c>
      <c r="AO13" s="111">
        <f t="shared" si="4"/>
        <v>4462.5</v>
      </c>
      <c r="AP13" s="111">
        <f t="shared" si="4"/>
        <v>4462.5</v>
      </c>
      <c r="AQ13" s="111">
        <f t="shared" si="4"/>
        <v>4462.5</v>
      </c>
      <c r="AR13" s="111">
        <f t="shared" si="4"/>
        <v>4462.5</v>
      </c>
      <c r="AS13" s="111">
        <f t="shared" si="4"/>
        <v>4462.5</v>
      </c>
      <c r="AT13" s="111">
        <f t="shared" si="4"/>
        <v>4462.5</v>
      </c>
      <c r="AU13" s="111">
        <f t="shared" si="4"/>
        <v>4462.5</v>
      </c>
      <c r="AV13" s="111">
        <f t="shared" si="4"/>
        <v>4462.5</v>
      </c>
      <c r="AW13" s="111">
        <f t="shared" si="4"/>
        <v>4462.5</v>
      </c>
      <c r="AX13" s="111">
        <f t="shared" si="5"/>
        <v>4462.5</v>
      </c>
      <c r="AY13" s="111">
        <f t="shared" si="5"/>
        <v>4462.5</v>
      </c>
      <c r="AZ13" s="111">
        <f t="shared" si="5"/>
        <v>4462.5</v>
      </c>
      <c r="BA13" s="111">
        <f t="shared" si="5"/>
        <v>4685.625</v>
      </c>
      <c r="BB13" s="111">
        <f t="shared" si="5"/>
        <v>4685.625</v>
      </c>
      <c r="BC13" s="111">
        <f t="shared" si="5"/>
        <v>4685.625</v>
      </c>
      <c r="BD13" s="111">
        <f t="shared" si="5"/>
        <v>4685.625</v>
      </c>
      <c r="BE13" s="111">
        <f t="shared" si="5"/>
        <v>4685.625</v>
      </c>
      <c r="BF13" s="111">
        <f t="shared" si="5"/>
        <v>4685.625</v>
      </c>
      <c r="BG13" s="111">
        <f t="shared" si="5"/>
        <v>4685.625</v>
      </c>
      <c r="BH13" s="111">
        <f t="shared" si="5"/>
        <v>4685.625</v>
      </c>
      <c r="BI13" s="111">
        <f t="shared" si="5"/>
        <v>4685.625</v>
      </c>
      <c r="BJ13" s="111">
        <f t="shared" si="5"/>
        <v>4685.625</v>
      </c>
      <c r="BK13" s="111">
        <f t="shared" si="5"/>
        <v>4685.625</v>
      </c>
      <c r="BL13" s="111">
        <f t="shared" si="5"/>
        <v>4685.625</v>
      </c>
      <c r="BM13" s="111">
        <f t="shared" si="5"/>
        <v>4919.90625</v>
      </c>
      <c r="BN13" s="111">
        <f t="shared" si="6"/>
        <v>4919.90625</v>
      </c>
      <c r="BO13" s="111">
        <f t="shared" si="6"/>
        <v>4919.90625</v>
      </c>
      <c r="BP13" s="111">
        <f t="shared" si="6"/>
        <v>4919.90625</v>
      </c>
      <c r="BQ13" s="111">
        <f t="shared" si="6"/>
        <v>4919.90625</v>
      </c>
      <c r="BR13" s="111">
        <f t="shared" si="6"/>
        <v>4919.90625</v>
      </c>
      <c r="BS13" s="111">
        <f t="shared" si="6"/>
        <v>4919.90625</v>
      </c>
      <c r="BT13" s="111">
        <f t="shared" si="6"/>
        <v>4919.90625</v>
      </c>
      <c r="BU13" s="111">
        <f t="shared" si="6"/>
        <v>4919.90625</v>
      </c>
      <c r="BV13" s="111">
        <f t="shared" si="6"/>
        <v>4919.90625</v>
      </c>
      <c r="BW13" s="111">
        <f t="shared" si="6"/>
        <v>4919.90625</v>
      </c>
      <c r="BX13" s="111">
        <f t="shared" si="6"/>
        <v>4919.90625</v>
      </c>
      <c r="BY13" s="111">
        <f t="shared" si="6"/>
        <v>5165.9015625000002</v>
      </c>
      <c r="BZ13" s="111">
        <f t="shared" si="6"/>
        <v>5165.9015625000002</v>
      </c>
      <c r="CA13" s="111">
        <f t="shared" si="6"/>
        <v>5165.9015625000002</v>
      </c>
      <c r="CB13" s="111">
        <f t="shared" si="6"/>
        <v>5165.9015625000002</v>
      </c>
      <c r="CC13" s="111">
        <f t="shared" si="6"/>
        <v>5165.9015625000002</v>
      </c>
      <c r="CD13" s="111">
        <f t="shared" si="7"/>
        <v>5165.9015625000002</v>
      </c>
      <c r="CE13" s="111">
        <f t="shared" si="7"/>
        <v>5165.9015625000002</v>
      </c>
      <c r="CF13" s="111">
        <f t="shared" si="7"/>
        <v>5165.9015625000002</v>
      </c>
      <c r="CG13" s="111">
        <f t="shared" si="7"/>
        <v>5165.9015625000002</v>
      </c>
      <c r="CH13" s="111">
        <f t="shared" si="7"/>
        <v>5165.9015625000002</v>
      </c>
      <c r="CI13" s="111">
        <f t="shared" si="7"/>
        <v>5165.9015625000002</v>
      </c>
      <c r="CJ13" s="111">
        <f t="shared" si="7"/>
        <v>5165.9015625000002</v>
      </c>
    </row>
    <row r="14" spans="1:88" x14ac:dyDescent="0.3">
      <c r="A14" s="255" t="s">
        <v>490</v>
      </c>
      <c r="B14" s="255" t="s">
        <v>342</v>
      </c>
      <c r="C14" s="255" t="s">
        <v>491</v>
      </c>
      <c r="D14" s="255" t="s">
        <v>468</v>
      </c>
      <c r="E14" s="519">
        <v>1</v>
      </c>
      <c r="F14" s="256">
        <v>43556</v>
      </c>
      <c r="G14" s="256"/>
      <c r="H14" s="257"/>
      <c r="I14" s="257">
        <v>120000</v>
      </c>
      <c r="J14" s="257">
        <v>126000</v>
      </c>
      <c r="K14" s="263">
        <f>J14*(1+'Headcount Summary'!$C$4)</f>
        <v>132300</v>
      </c>
      <c r="L14" s="263">
        <f>K14*(1+'Headcount Summary'!$C$4)</f>
        <v>138915</v>
      </c>
      <c r="M14" s="263">
        <f>L14*(1+'Headcount Summary'!$C$4)</f>
        <v>145860.75</v>
      </c>
      <c r="Q14" s="111">
        <f t="shared" si="8"/>
        <v>0</v>
      </c>
      <c r="R14" s="111">
        <f t="shared" si="3"/>
        <v>0</v>
      </c>
      <c r="S14" s="111">
        <f t="shared" si="3"/>
        <v>0</v>
      </c>
      <c r="T14" s="111">
        <f t="shared" si="3"/>
        <v>0</v>
      </c>
      <c r="U14" s="111">
        <f t="shared" si="3"/>
        <v>0</v>
      </c>
      <c r="V14" s="111">
        <f t="shared" si="3"/>
        <v>0</v>
      </c>
      <c r="W14" s="111">
        <f t="shared" si="3"/>
        <v>0</v>
      </c>
      <c r="X14" s="111">
        <f t="shared" si="3"/>
        <v>0</v>
      </c>
      <c r="Y14" s="111">
        <f t="shared" si="3"/>
        <v>0</v>
      </c>
      <c r="Z14" s="111">
        <f t="shared" si="3"/>
        <v>0</v>
      </c>
      <c r="AA14" s="111">
        <f t="shared" si="3"/>
        <v>0</v>
      </c>
      <c r="AB14" s="111">
        <f t="shared" si="3"/>
        <v>0</v>
      </c>
      <c r="AC14" s="111">
        <f t="shared" si="3"/>
        <v>0</v>
      </c>
      <c r="AD14" s="111">
        <f t="shared" si="3"/>
        <v>0</v>
      </c>
      <c r="AE14" s="111">
        <f t="shared" si="3"/>
        <v>0</v>
      </c>
      <c r="AF14" s="111">
        <f t="shared" si="3"/>
        <v>10000</v>
      </c>
      <c r="AG14" s="111">
        <f t="shared" si="3"/>
        <v>10000</v>
      </c>
      <c r="AH14" s="111">
        <f t="shared" si="4"/>
        <v>10000</v>
      </c>
      <c r="AI14" s="111">
        <f t="shared" si="4"/>
        <v>10000</v>
      </c>
      <c r="AJ14" s="111">
        <f t="shared" si="4"/>
        <v>10000</v>
      </c>
      <c r="AK14" s="111">
        <f t="shared" si="4"/>
        <v>10000</v>
      </c>
      <c r="AL14" s="111">
        <f t="shared" si="4"/>
        <v>10000</v>
      </c>
      <c r="AM14" s="111">
        <f t="shared" si="4"/>
        <v>10000</v>
      </c>
      <c r="AN14" s="111">
        <f t="shared" si="4"/>
        <v>10000</v>
      </c>
      <c r="AO14" s="111">
        <f t="shared" si="4"/>
        <v>10500</v>
      </c>
      <c r="AP14" s="111">
        <f t="shared" si="4"/>
        <v>10500</v>
      </c>
      <c r="AQ14" s="111">
        <f t="shared" si="4"/>
        <v>10500</v>
      </c>
      <c r="AR14" s="111">
        <f t="shared" si="4"/>
        <v>10500</v>
      </c>
      <c r="AS14" s="111">
        <f t="shared" si="4"/>
        <v>10500</v>
      </c>
      <c r="AT14" s="111">
        <f t="shared" si="4"/>
        <v>10500</v>
      </c>
      <c r="AU14" s="111">
        <f t="shared" si="4"/>
        <v>10500</v>
      </c>
      <c r="AV14" s="111">
        <f t="shared" si="4"/>
        <v>10500</v>
      </c>
      <c r="AW14" s="111">
        <f t="shared" si="4"/>
        <v>10500</v>
      </c>
      <c r="AX14" s="111">
        <f t="shared" si="5"/>
        <v>10500</v>
      </c>
      <c r="AY14" s="111">
        <f t="shared" si="5"/>
        <v>10500</v>
      </c>
      <c r="AZ14" s="111">
        <f t="shared" si="5"/>
        <v>10500</v>
      </c>
      <c r="BA14" s="111">
        <f t="shared" si="5"/>
        <v>11025</v>
      </c>
      <c r="BB14" s="111">
        <f t="shared" si="5"/>
        <v>11025</v>
      </c>
      <c r="BC14" s="111">
        <f t="shared" si="5"/>
        <v>11025</v>
      </c>
      <c r="BD14" s="111">
        <f t="shared" si="5"/>
        <v>11025</v>
      </c>
      <c r="BE14" s="111">
        <f t="shared" si="5"/>
        <v>11025</v>
      </c>
      <c r="BF14" s="111">
        <f t="shared" si="5"/>
        <v>11025</v>
      </c>
      <c r="BG14" s="111">
        <f t="shared" si="5"/>
        <v>11025</v>
      </c>
      <c r="BH14" s="111">
        <f t="shared" si="5"/>
        <v>11025</v>
      </c>
      <c r="BI14" s="111">
        <f t="shared" si="5"/>
        <v>11025</v>
      </c>
      <c r="BJ14" s="111">
        <f t="shared" si="5"/>
        <v>11025</v>
      </c>
      <c r="BK14" s="111">
        <f t="shared" si="5"/>
        <v>11025</v>
      </c>
      <c r="BL14" s="111">
        <f t="shared" si="5"/>
        <v>11025</v>
      </c>
      <c r="BM14" s="111">
        <f t="shared" si="5"/>
        <v>11576.25</v>
      </c>
      <c r="BN14" s="111">
        <f t="shared" si="6"/>
        <v>11576.25</v>
      </c>
      <c r="BO14" s="111">
        <f t="shared" si="6"/>
        <v>11576.25</v>
      </c>
      <c r="BP14" s="111">
        <f t="shared" si="6"/>
        <v>11576.25</v>
      </c>
      <c r="BQ14" s="111">
        <f t="shared" si="6"/>
        <v>11576.25</v>
      </c>
      <c r="BR14" s="111">
        <f t="shared" si="6"/>
        <v>11576.25</v>
      </c>
      <c r="BS14" s="111">
        <f t="shared" si="6"/>
        <v>11576.25</v>
      </c>
      <c r="BT14" s="111">
        <f t="shared" si="6"/>
        <v>11576.25</v>
      </c>
      <c r="BU14" s="111">
        <f t="shared" si="6"/>
        <v>11576.25</v>
      </c>
      <c r="BV14" s="111">
        <f t="shared" si="6"/>
        <v>11576.25</v>
      </c>
      <c r="BW14" s="111">
        <f t="shared" si="6"/>
        <v>11576.25</v>
      </c>
      <c r="BX14" s="111">
        <f t="shared" si="6"/>
        <v>11576.25</v>
      </c>
      <c r="BY14" s="111">
        <f t="shared" si="6"/>
        <v>12155.0625</v>
      </c>
      <c r="BZ14" s="111">
        <f t="shared" si="6"/>
        <v>12155.0625</v>
      </c>
      <c r="CA14" s="111">
        <f t="shared" si="6"/>
        <v>12155.0625</v>
      </c>
      <c r="CB14" s="111">
        <f t="shared" si="6"/>
        <v>12155.0625</v>
      </c>
      <c r="CC14" s="111">
        <f t="shared" si="6"/>
        <v>12155.0625</v>
      </c>
      <c r="CD14" s="111">
        <f t="shared" si="7"/>
        <v>12155.0625</v>
      </c>
      <c r="CE14" s="111">
        <f t="shared" si="7"/>
        <v>12155.0625</v>
      </c>
      <c r="CF14" s="111">
        <f t="shared" si="7"/>
        <v>12155.0625</v>
      </c>
      <c r="CG14" s="111">
        <f t="shared" si="7"/>
        <v>12155.0625</v>
      </c>
      <c r="CH14" s="111">
        <f t="shared" si="7"/>
        <v>12155.0625</v>
      </c>
      <c r="CI14" s="111">
        <f t="shared" si="7"/>
        <v>12155.0625</v>
      </c>
      <c r="CJ14" s="111">
        <f t="shared" si="7"/>
        <v>12155.0625</v>
      </c>
    </row>
    <row r="15" spans="1:88" x14ac:dyDescent="0.3">
      <c r="A15" s="255" t="s">
        <v>492</v>
      </c>
      <c r="B15" s="255" t="s">
        <v>337</v>
      </c>
      <c r="C15" s="255" t="s">
        <v>493</v>
      </c>
      <c r="D15" s="255" t="s">
        <v>468</v>
      </c>
      <c r="E15" s="519">
        <v>1</v>
      </c>
      <c r="F15" s="256">
        <v>43647</v>
      </c>
      <c r="G15" s="256"/>
      <c r="H15" s="257"/>
      <c r="I15" s="257">
        <v>50000</v>
      </c>
      <c r="J15" s="257">
        <v>52500</v>
      </c>
      <c r="K15" s="263">
        <f>J15*(1+'Headcount Summary'!$C$4)</f>
        <v>55125</v>
      </c>
      <c r="L15" s="263">
        <f>K15*(1+'Headcount Summary'!$C$4)</f>
        <v>57881.25</v>
      </c>
      <c r="M15" s="263">
        <f>L15*(1+'Headcount Summary'!$C$4)</f>
        <v>60775.3125</v>
      </c>
      <c r="Q15" s="111">
        <f t="shared" si="8"/>
        <v>0</v>
      </c>
      <c r="R15" s="111">
        <f t="shared" si="3"/>
        <v>0</v>
      </c>
      <c r="S15" s="111">
        <f t="shared" si="3"/>
        <v>0</v>
      </c>
      <c r="T15" s="111">
        <f t="shared" si="3"/>
        <v>0</v>
      </c>
      <c r="U15" s="111">
        <f t="shared" si="3"/>
        <v>0</v>
      </c>
      <c r="V15" s="111">
        <f t="shared" si="3"/>
        <v>0</v>
      </c>
      <c r="W15" s="111">
        <f t="shared" si="3"/>
        <v>0</v>
      </c>
      <c r="X15" s="111">
        <f t="shared" si="3"/>
        <v>0</v>
      </c>
      <c r="Y15" s="111">
        <f t="shared" si="3"/>
        <v>0</v>
      </c>
      <c r="Z15" s="111">
        <f t="shared" si="3"/>
        <v>0</v>
      </c>
      <c r="AA15" s="111">
        <f t="shared" si="3"/>
        <v>0</v>
      </c>
      <c r="AB15" s="111">
        <f t="shared" si="3"/>
        <v>0</v>
      </c>
      <c r="AC15" s="111">
        <f t="shared" si="3"/>
        <v>0</v>
      </c>
      <c r="AD15" s="111">
        <f t="shared" si="3"/>
        <v>0</v>
      </c>
      <c r="AE15" s="111">
        <f t="shared" si="3"/>
        <v>0</v>
      </c>
      <c r="AF15" s="111">
        <f t="shared" si="3"/>
        <v>0</v>
      </c>
      <c r="AG15" s="111">
        <f t="shared" si="3"/>
        <v>0</v>
      </c>
      <c r="AH15" s="111">
        <f t="shared" si="4"/>
        <v>0</v>
      </c>
      <c r="AI15" s="111">
        <f t="shared" si="4"/>
        <v>4166.666666666667</v>
      </c>
      <c r="AJ15" s="111">
        <f t="shared" si="4"/>
        <v>4166.666666666667</v>
      </c>
      <c r="AK15" s="111">
        <f t="shared" si="4"/>
        <v>4166.666666666667</v>
      </c>
      <c r="AL15" s="111">
        <f t="shared" si="4"/>
        <v>4166.666666666667</v>
      </c>
      <c r="AM15" s="111">
        <f t="shared" si="4"/>
        <v>4166.666666666667</v>
      </c>
      <c r="AN15" s="111">
        <f t="shared" si="4"/>
        <v>4166.666666666667</v>
      </c>
      <c r="AO15" s="111">
        <f t="shared" si="4"/>
        <v>4375</v>
      </c>
      <c r="AP15" s="111">
        <f t="shared" si="4"/>
        <v>4375</v>
      </c>
      <c r="AQ15" s="111">
        <f t="shared" si="4"/>
        <v>4375</v>
      </c>
      <c r="AR15" s="111">
        <f t="shared" si="4"/>
        <v>4375</v>
      </c>
      <c r="AS15" s="111">
        <f t="shared" si="4"/>
        <v>4375</v>
      </c>
      <c r="AT15" s="111">
        <f t="shared" si="4"/>
        <v>4375</v>
      </c>
      <c r="AU15" s="111">
        <f t="shared" si="4"/>
        <v>4375</v>
      </c>
      <c r="AV15" s="111">
        <f t="shared" si="4"/>
        <v>4375</v>
      </c>
      <c r="AW15" s="111">
        <f t="shared" si="4"/>
        <v>4375</v>
      </c>
      <c r="AX15" s="111">
        <f t="shared" si="5"/>
        <v>4375</v>
      </c>
      <c r="AY15" s="111">
        <f t="shared" si="5"/>
        <v>4375</v>
      </c>
      <c r="AZ15" s="111">
        <f t="shared" si="5"/>
        <v>4375</v>
      </c>
      <c r="BA15" s="111">
        <f t="shared" si="5"/>
        <v>4593.75</v>
      </c>
      <c r="BB15" s="111">
        <f t="shared" si="5"/>
        <v>4593.75</v>
      </c>
      <c r="BC15" s="111">
        <f t="shared" si="5"/>
        <v>4593.75</v>
      </c>
      <c r="BD15" s="111">
        <f t="shared" si="5"/>
        <v>4593.75</v>
      </c>
      <c r="BE15" s="111">
        <f t="shared" si="5"/>
        <v>4593.75</v>
      </c>
      <c r="BF15" s="111">
        <f t="shared" si="5"/>
        <v>4593.75</v>
      </c>
      <c r="BG15" s="111">
        <f t="shared" si="5"/>
        <v>4593.75</v>
      </c>
      <c r="BH15" s="111">
        <f t="shared" si="5"/>
        <v>4593.75</v>
      </c>
      <c r="BI15" s="111">
        <f t="shared" si="5"/>
        <v>4593.75</v>
      </c>
      <c r="BJ15" s="111">
        <f t="shared" si="5"/>
        <v>4593.75</v>
      </c>
      <c r="BK15" s="111">
        <f t="shared" si="5"/>
        <v>4593.75</v>
      </c>
      <c r="BL15" s="111">
        <f t="shared" si="5"/>
        <v>4593.75</v>
      </c>
      <c r="BM15" s="111">
        <f t="shared" si="5"/>
        <v>4823.4375</v>
      </c>
      <c r="BN15" s="111">
        <f t="shared" si="6"/>
        <v>4823.4375</v>
      </c>
      <c r="BO15" s="111">
        <f t="shared" si="6"/>
        <v>4823.4375</v>
      </c>
      <c r="BP15" s="111">
        <f t="shared" si="6"/>
        <v>4823.4375</v>
      </c>
      <c r="BQ15" s="111">
        <f t="shared" si="6"/>
        <v>4823.4375</v>
      </c>
      <c r="BR15" s="111">
        <f t="shared" si="6"/>
        <v>4823.4375</v>
      </c>
      <c r="BS15" s="111">
        <f t="shared" si="6"/>
        <v>4823.4375</v>
      </c>
      <c r="BT15" s="111">
        <f t="shared" si="6"/>
        <v>4823.4375</v>
      </c>
      <c r="BU15" s="111">
        <f t="shared" si="6"/>
        <v>4823.4375</v>
      </c>
      <c r="BV15" s="111">
        <f t="shared" si="6"/>
        <v>4823.4375</v>
      </c>
      <c r="BW15" s="111">
        <f t="shared" si="6"/>
        <v>4823.4375</v>
      </c>
      <c r="BX15" s="111">
        <f t="shared" si="6"/>
        <v>4823.4375</v>
      </c>
      <c r="BY15" s="111">
        <f t="shared" si="6"/>
        <v>5064.609375</v>
      </c>
      <c r="BZ15" s="111">
        <f t="shared" si="6"/>
        <v>5064.609375</v>
      </c>
      <c r="CA15" s="111">
        <f t="shared" si="6"/>
        <v>5064.609375</v>
      </c>
      <c r="CB15" s="111">
        <f t="shared" si="6"/>
        <v>5064.609375</v>
      </c>
      <c r="CC15" s="111">
        <f t="shared" si="6"/>
        <v>5064.609375</v>
      </c>
      <c r="CD15" s="111">
        <f t="shared" si="7"/>
        <v>5064.609375</v>
      </c>
      <c r="CE15" s="111">
        <f t="shared" si="7"/>
        <v>5064.609375</v>
      </c>
      <c r="CF15" s="111">
        <f t="shared" si="7"/>
        <v>5064.609375</v>
      </c>
      <c r="CG15" s="111">
        <f t="shared" si="7"/>
        <v>5064.609375</v>
      </c>
      <c r="CH15" s="111">
        <f t="shared" si="7"/>
        <v>5064.609375</v>
      </c>
      <c r="CI15" s="111">
        <f t="shared" si="7"/>
        <v>5064.609375</v>
      </c>
      <c r="CJ15" s="111">
        <f t="shared" si="7"/>
        <v>5064.609375</v>
      </c>
    </row>
    <row r="16" spans="1:88" x14ac:dyDescent="0.3">
      <c r="A16" s="255" t="s">
        <v>494</v>
      </c>
      <c r="B16" s="255" t="s">
        <v>342</v>
      </c>
      <c r="C16" s="255" t="s">
        <v>495</v>
      </c>
      <c r="D16" s="255" t="s">
        <v>468</v>
      </c>
      <c r="E16" s="519">
        <v>1</v>
      </c>
      <c r="F16" s="256">
        <v>43843</v>
      </c>
      <c r="G16" s="256"/>
      <c r="H16" s="257"/>
      <c r="I16" s="257"/>
      <c r="J16" s="257">
        <v>115000</v>
      </c>
      <c r="K16" s="263">
        <f>J16*(1+'Headcount Summary'!$C$4)</f>
        <v>120750</v>
      </c>
      <c r="L16" s="263">
        <f>K16*(1+'Headcount Summary'!$C$4)</f>
        <v>126787.5</v>
      </c>
      <c r="M16" s="263">
        <f>L16*(1+'Headcount Summary'!$C$4)</f>
        <v>133126.875</v>
      </c>
      <c r="Q16" s="111">
        <f t="shared" si="8"/>
        <v>0</v>
      </c>
      <c r="R16" s="111">
        <f t="shared" si="3"/>
        <v>0</v>
      </c>
      <c r="S16" s="111">
        <f t="shared" si="3"/>
        <v>0</v>
      </c>
      <c r="T16" s="111">
        <f t="shared" si="3"/>
        <v>0</v>
      </c>
      <c r="U16" s="111">
        <f t="shared" si="3"/>
        <v>0</v>
      </c>
      <c r="V16" s="111">
        <f t="shared" si="3"/>
        <v>0</v>
      </c>
      <c r="W16" s="111">
        <f t="shared" si="3"/>
        <v>0</v>
      </c>
      <c r="X16" s="111">
        <f t="shared" si="3"/>
        <v>0</v>
      </c>
      <c r="Y16" s="111">
        <f t="shared" si="3"/>
        <v>0</v>
      </c>
      <c r="Z16" s="111">
        <f t="shared" si="3"/>
        <v>0</v>
      </c>
      <c r="AA16" s="111">
        <f t="shared" si="3"/>
        <v>0</v>
      </c>
      <c r="AB16" s="111">
        <f t="shared" si="3"/>
        <v>0</v>
      </c>
      <c r="AC16" s="111">
        <f t="shared" si="3"/>
        <v>0</v>
      </c>
      <c r="AD16" s="111">
        <f t="shared" si="3"/>
        <v>0</v>
      </c>
      <c r="AE16" s="111">
        <f t="shared" si="3"/>
        <v>0</v>
      </c>
      <c r="AF16" s="111">
        <f t="shared" si="3"/>
        <v>0</v>
      </c>
      <c r="AG16" s="111">
        <f t="shared" si="3"/>
        <v>0</v>
      </c>
      <c r="AH16" s="111">
        <f t="shared" si="4"/>
        <v>0</v>
      </c>
      <c r="AI16" s="111">
        <f t="shared" si="4"/>
        <v>0</v>
      </c>
      <c r="AJ16" s="111">
        <f t="shared" si="4"/>
        <v>0</v>
      </c>
      <c r="AK16" s="111">
        <f t="shared" si="4"/>
        <v>0</v>
      </c>
      <c r="AL16" s="111">
        <f t="shared" si="4"/>
        <v>0</v>
      </c>
      <c r="AM16" s="111">
        <f t="shared" si="4"/>
        <v>0</v>
      </c>
      <c r="AN16" s="111">
        <f t="shared" si="4"/>
        <v>0</v>
      </c>
      <c r="AO16" s="111">
        <f t="shared" si="4"/>
        <v>5750</v>
      </c>
      <c r="AP16" s="111">
        <f t="shared" si="4"/>
        <v>9583.3333333333339</v>
      </c>
      <c r="AQ16" s="111">
        <f t="shared" si="4"/>
        <v>9583.3333333333339</v>
      </c>
      <c r="AR16" s="111">
        <f t="shared" si="4"/>
        <v>9583.3333333333339</v>
      </c>
      <c r="AS16" s="111">
        <f t="shared" si="4"/>
        <v>9583.3333333333339</v>
      </c>
      <c r="AT16" s="111">
        <f t="shared" si="4"/>
        <v>9583.3333333333339</v>
      </c>
      <c r="AU16" s="111">
        <f t="shared" si="4"/>
        <v>9583.3333333333339</v>
      </c>
      <c r="AV16" s="111">
        <f t="shared" si="4"/>
        <v>9583.3333333333339</v>
      </c>
      <c r="AW16" s="111">
        <f t="shared" si="4"/>
        <v>9583.3333333333339</v>
      </c>
      <c r="AX16" s="111">
        <f t="shared" si="5"/>
        <v>9583.3333333333339</v>
      </c>
      <c r="AY16" s="111">
        <f t="shared" si="5"/>
        <v>9583.3333333333339</v>
      </c>
      <c r="AZ16" s="111">
        <f t="shared" si="5"/>
        <v>9583.3333333333339</v>
      </c>
      <c r="BA16" s="111">
        <f t="shared" si="5"/>
        <v>10062.5</v>
      </c>
      <c r="BB16" s="111">
        <f t="shared" si="5"/>
        <v>10062.5</v>
      </c>
      <c r="BC16" s="111">
        <f t="shared" si="5"/>
        <v>10062.5</v>
      </c>
      <c r="BD16" s="111">
        <f t="shared" si="5"/>
        <v>10062.5</v>
      </c>
      <c r="BE16" s="111">
        <f t="shared" si="5"/>
        <v>10062.5</v>
      </c>
      <c r="BF16" s="111">
        <f t="shared" si="5"/>
        <v>10062.5</v>
      </c>
      <c r="BG16" s="111">
        <f t="shared" si="5"/>
        <v>10062.5</v>
      </c>
      <c r="BH16" s="111">
        <f t="shared" si="5"/>
        <v>10062.5</v>
      </c>
      <c r="BI16" s="111">
        <f t="shared" si="5"/>
        <v>10062.5</v>
      </c>
      <c r="BJ16" s="111">
        <f t="shared" si="5"/>
        <v>10062.5</v>
      </c>
      <c r="BK16" s="111">
        <f t="shared" si="5"/>
        <v>10062.5</v>
      </c>
      <c r="BL16" s="111">
        <f t="shared" si="5"/>
        <v>10062.5</v>
      </c>
      <c r="BM16" s="111">
        <f t="shared" si="5"/>
        <v>10565.625</v>
      </c>
      <c r="BN16" s="111">
        <f t="shared" si="6"/>
        <v>10565.625</v>
      </c>
      <c r="BO16" s="111">
        <f t="shared" si="6"/>
        <v>10565.625</v>
      </c>
      <c r="BP16" s="111">
        <f t="shared" si="6"/>
        <v>10565.625</v>
      </c>
      <c r="BQ16" s="111">
        <f t="shared" si="6"/>
        <v>10565.625</v>
      </c>
      <c r="BR16" s="111">
        <f t="shared" si="6"/>
        <v>10565.625</v>
      </c>
      <c r="BS16" s="111">
        <f t="shared" si="6"/>
        <v>10565.625</v>
      </c>
      <c r="BT16" s="111">
        <f t="shared" si="6"/>
        <v>10565.625</v>
      </c>
      <c r="BU16" s="111">
        <f t="shared" si="6"/>
        <v>10565.625</v>
      </c>
      <c r="BV16" s="111">
        <f t="shared" si="6"/>
        <v>10565.625</v>
      </c>
      <c r="BW16" s="111">
        <f t="shared" si="6"/>
        <v>10565.625</v>
      </c>
      <c r="BX16" s="111">
        <f t="shared" si="6"/>
        <v>10565.625</v>
      </c>
      <c r="BY16" s="111">
        <f t="shared" si="6"/>
        <v>11093.90625</v>
      </c>
      <c r="BZ16" s="111">
        <f t="shared" si="6"/>
        <v>11093.90625</v>
      </c>
      <c r="CA16" s="111">
        <f t="shared" si="6"/>
        <v>11093.90625</v>
      </c>
      <c r="CB16" s="111">
        <f t="shared" si="6"/>
        <v>11093.90625</v>
      </c>
      <c r="CC16" s="111">
        <f t="shared" si="6"/>
        <v>11093.90625</v>
      </c>
      <c r="CD16" s="111">
        <f t="shared" si="7"/>
        <v>11093.90625</v>
      </c>
      <c r="CE16" s="111">
        <f t="shared" si="7"/>
        <v>11093.90625</v>
      </c>
      <c r="CF16" s="111">
        <f t="shared" si="7"/>
        <v>11093.90625</v>
      </c>
      <c r="CG16" s="111">
        <f t="shared" si="7"/>
        <v>11093.90625</v>
      </c>
      <c r="CH16" s="111">
        <f t="shared" si="7"/>
        <v>11093.90625</v>
      </c>
      <c r="CI16" s="111">
        <f t="shared" si="7"/>
        <v>11093.90625</v>
      </c>
      <c r="CJ16" s="111">
        <f t="shared" si="7"/>
        <v>11093.90625</v>
      </c>
    </row>
    <row r="17" spans="1:88" x14ac:dyDescent="0.3">
      <c r="A17" s="255" t="s">
        <v>496</v>
      </c>
      <c r="B17" s="255" t="s">
        <v>341</v>
      </c>
      <c r="C17" s="255" t="s">
        <v>497</v>
      </c>
      <c r="D17" s="255" t="s">
        <v>468</v>
      </c>
      <c r="E17" s="519">
        <v>1</v>
      </c>
      <c r="F17" s="256">
        <v>43770</v>
      </c>
      <c r="G17" s="256"/>
      <c r="H17" s="257"/>
      <c r="I17" s="257">
        <v>115000</v>
      </c>
      <c r="J17" s="257">
        <v>120750</v>
      </c>
      <c r="K17" s="263">
        <f>J17*(1+'Headcount Summary'!$C$4)</f>
        <v>126787.5</v>
      </c>
      <c r="L17" s="263">
        <f>K17*(1+'Headcount Summary'!$C$4)</f>
        <v>133126.875</v>
      </c>
      <c r="M17" s="263">
        <f>L17*(1+'Headcount Summary'!$C$4)</f>
        <v>139783.21875</v>
      </c>
      <c r="Q17" s="111">
        <f t="shared" si="8"/>
        <v>0</v>
      </c>
      <c r="R17" s="111">
        <f t="shared" si="3"/>
        <v>0</v>
      </c>
      <c r="S17" s="111">
        <f t="shared" si="3"/>
        <v>0</v>
      </c>
      <c r="T17" s="111">
        <f t="shared" si="3"/>
        <v>0</v>
      </c>
      <c r="U17" s="111">
        <f t="shared" si="3"/>
        <v>0</v>
      </c>
      <c r="V17" s="111">
        <f t="shared" si="3"/>
        <v>0</v>
      </c>
      <c r="W17" s="111">
        <f t="shared" si="3"/>
        <v>0</v>
      </c>
      <c r="X17" s="111">
        <f t="shared" si="3"/>
        <v>0</v>
      </c>
      <c r="Y17" s="111">
        <f t="shared" si="3"/>
        <v>0</v>
      </c>
      <c r="Z17" s="111">
        <f t="shared" si="3"/>
        <v>0</v>
      </c>
      <c r="AA17" s="111">
        <f t="shared" si="3"/>
        <v>0</v>
      </c>
      <c r="AB17" s="111">
        <f t="shared" si="3"/>
        <v>0</v>
      </c>
      <c r="AC17" s="111">
        <f t="shared" si="3"/>
        <v>0</v>
      </c>
      <c r="AD17" s="111">
        <f t="shared" si="3"/>
        <v>0</v>
      </c>
      <c r="AE17" s="111">
        <f t="shared" si="3"/>
        <v>0</v>
      </c>
      <c r="AF17" s="111">
        <f t="shared" si="3"/>
        <v>0</v>
      </c>
      <c r="AG17" s="111">
        <f t="shared" ref="AG17:AV32" si="9">IF(OR(AND($G17&lt;AG$1,$G17&lt;&gt;""),$F17&gt;EOMONTH(AG$1,0)),0,IF(AND($F17&lt;AG$1,OR($G17="",$G17&gt;EOMONTH(AG$1,0))),INDEX($H17:$M17,1,MATCH(YEAR(AG$1),$H$1:$M$1,0))/12,INDEX($H17:$M17,1,MATCH(YEAR(AG$1),$H$1:$M$1,0))/12*((_xlfn.DAYS(MIN(EOMONTH(AG$1,0),$G17),MAX(AG$1,$F17)))/_xlfn.DAYS(EOMONTH(AG$1,0),AG$1))))</f>
        <v>0</v>
      </c>
      <c r="AH17" s="111">
        <f t="shared" si="4"/>
        <v>0</v>
      </c>
      <c r="AI17" s="111">
        <f t="shared" si="4"/>
        <v>0</v>
      </c>
      <c r="AJ17" s="111">
        <f t="shared" si="4"/>
        <v>0</v>
      </c>
      <c r="AK17" s="111">
        <f t="shared" si="4"/>
        <v>0</v>
      </c>
      <c r="AL17" s="111">
        <f t="shared" si="4"/>
        <v>0</v>
      </c>
      <c r="AM17" s="111">
        <f t="shared" si="4"/>
        <v>9583.3333333333339</v>
      </c>
      <c r="AN17" s="111">
        <f t="shared" si="4"/>
        <v>9583.3333333333339</v>
      </c>
      <c r="AO17" s="111">
        <f t="shared" si="4"/>
        <v>10062.5</v>
      </c>
      <c r="AP17" s="111">
        <f t="shared" si="4"/>
        <v>10062.5</v>
      </c>
      <c r="AQ17" s="111">
        <f t="shared" si="4"/>
        <v>10062.5</v>
      </c>
      <c r="AR17" s="111">
        <f t="shared" si="4"/>
        <v>10062.5</v>
      </c>
      <c r="AS17" s="111">
        <f t="shared" si="4"/>
        <v>10062.5</v>
      </c>
      <c r="AT17" s="111">
        <f t="shared" si="4"/>
        <v>10062.5</v>
      </c>
      <c r="AU17" s="111">
        <f t="shared" si="4"/>
        <v>10062.5</v>
      </c>
      <c r="AV17" s="111">
        <f t="shared" si="4"/>
        <v>10062.5</v>
      </c>
      <c r="AW17" s="111">
        <f t="shared" ref="AW17:BL32" si="10">IF(OR(AND($G17&lt;AW$1,$G17&lt;&gt;""),$F17&gt;EOMONTH(AW$1,0)),0,IF(AND($F17&lt;AW$1,OR($G17="",$G17&gt;EOMONTH(AW$1,0))),INDEX($H17:$M17,1,MATCH(YEAR(AW$1),$H$1:$M$1,0))/12,INDEX($H17:$M17,1,MATCH(YEAR(AW$1),$H$1:$M$1,0))/12*((_xlfn.DAYS(MIN(EOMONTH(AW$1,0),$G17),MAX(AW$1,$F17)))/_xlfn.DAYS(EOMONTH(AW$1,0),AW$1))))</f>
        <v>10062.5</v>
      </c>
      <c r="AX17" s="111">
        <f t="shared" si="5"/>
        <v>10062.5</v>
      </c>
      <c r="AY17" s="111">
        <f t="shared" si="5"/>
        <v>10062.5</v>
      </c>
      <c r="AZ17" s="111">
        <f t="shared" si="5"/>
        <v>10062.5</v>
      </c>
      <c r="BA17" s="111">
        <f t="shared" si="5"/>
        <v>10565.625</v>
      </c>
      <c r="BB17" s="111">
        <f t="shared" si="5"/>
        <v>10565.625</v>
      </c>
      <c r="BC17" s="111">
        <f t="shared" si="5"/>
        <v>10565.625</v>
      </c>
      <c r="BD17" s="111">
        <f t="shared" si="5"/>
        <v>10565.625</v>
      </c>
      <c r="BE17" s="111">
        <f t="shared" si="5"/>
        <v>10565.625</v>
      </c>
      <c r="BF17" s="111">
        <f t="shared" si="5"/>
        <v>10565.625</v>
      </c>
      <c r="BG17" s="111">
        <f t="shared" si="5"/>
        <v>10565.625</v>
      </c>
      <c r="BH17" s="111">
        <f t="shared" si="5"/>
        <v>10565.625</v>
      </c>
      <c r="BI17" s="111">
        <f t="shared" si="5"/>
        <v>10565.625</v>
      </c>
      <c r="BJ17" s="111">
        <f t="shared" si="5"/>
        <v>10565.625</v>
      </c>
      <c r="BK17" s="111">
        <f t="shared" si="5"/>
        <v>10565.625</v>
      </c>
      <c r="BL17" s="111">
        <f t="shared" si="5"/>
        <v>10565.625</v>
      </c>
      <c r="BM17" s="111">
        <f t="shared" ref="BM17:CB32" si="11">IF(OR(AND($G17&lt;BM$1,$G17&lt;&gt;""),$F17&gt;EOMONTH(BM$1,0)),0,IF(AND($F17&lt;BM$1,OR($G17="",$G17&gt;EOMONTH(BM$1,0))),INDEX($H17:$M17,1,MATCH(YEAR(BM$1),$H$1:$M$1,0))/12,INDEX($H17:$M17,1,MATCH(YEAR(BM$1),$H$1:$M$1,0))/12*((_xlfn.DAYS(MIN(EOMONTH(BM$1,0),$G17),MAX(BM$1,$F17)))/_xlfn.DAYS(EOMONTH(BM$1,0),BM$1))))</f>
        <v>11093.90625</v>
      </c>
      <c r="BN17" s="111">
        <f t="shared" si="6"/>
        <v>11093.90625</v>
      </c>
      <c r="BO17" s="111">
        <f t="shared" si="6"/>
        <v>11093.90625</v>
      </c>
      <c r="BP17" s="111">
        <f t="shared" si="6"/>
        <v>11093.90625</v>
      </c>
      <c r="BQ17" s="111">
        <f t="shared" si="6"/>
        <v>11093.90625</v>
      </c>
      <c r="BR17" s="111">
        <f t="shared" si="6"/>
        <v>11093.90625</v>
      </c>
      <c r="BS17" s="111">
        <f t="shared" si="6"/>
        <v>11093.90625</v>
      </c>
      <c r="BT17" s="111">
        <f t="shared" si="6"/>
        <v>11093.90625</v>
      </c>
      <c r="BU17" s="111">
        <f t="shared" si="6"/>
        <v>11093.90625</v>
      </c>
      <c r="BV17" s="111">
        <f t="shared" si="6"/>
        <v>11093.90625</v>
      </c>
      <c r="BW17" s="111">
        <f t="shared" si="6"/>
        <v>11093.90625</v>
      </c>
      <c r="BX17" s="111">
        <f t="shared" si="6"/>
        <v>11093.90625</v>
      </c>
      <c r="BY17" s="111">
        <f t="shared" si="6"/>
        <v>11648.6015625</v>
      </c>
      <c r="BZ17" s="111">
        <f t="shared" si="6"/>
        <v>11648.6015625</v>
      </c>
      <c r="CA17" s="111">
        <f t="shared" si="6"/>
        <v>11648.6015625</v>
      </c>
      <c r="CB17" s="111">
        <f t="shared" si="6"/>
        <v>11648.6015625</v>
      </c>
      <c r="CC17" s="111">
        <f t="shared" ref="CC17:CJ32" si="12">IF(OR(AND($G17&lt;CC$1,$G17&lt;&gt;""),$F17&gt;EOMONTH(CC$1,0)),0,IF(AND($F17&lt;CC$1,OR($G17="",$G17&gt;EOMONTH(CC$1,0))),INDEX($H17:$M17,1,MATCH(YEAR(CC$1),$H$1:$M$1,0))/12,INDEX($H17:$M17,1,MATCH(YEAR(CC$1),$H$1:$M$1,0))/12*((_xlfn.DAYS(MIN(EOMONTH(CC$1,0),$G17),MAX(CC$1,$F17)))/_xlfn.DAYS(EOMONTH(CC$1,0),CC$1))))</f>
        <v>11648.6015625</v>
      </c>
      <c r="CD17" s="111">
        <f t="shared" si="7"/>
        <v>11648.6015625</v>
      </c>
      <c r="CE17" s="111">
        <f t="shared" si="7"/>
        <v>11648.6015625</v>
      </c>
      <c r="CF17" s="111">
        <f t="shared" si="7"/>
        <v>11648.6015625</v>
      </c>
      <c r="CG17" s="111">
        <f t="shared" si="7"/>
        <v>11648.6015625</v>
      </c>
      <c r="CH17" s="111">
        <f t="shared" si="7"/>
        <v>11648.6015625</v>
      </c>
      <c r="CI17" s="111">
        <f t="shared" si="7"/>
        <v>11648.6015625</v>
      </c>
      <c r="CJ17" s="111">
        <f t="shared" si="7"/>
        <v>11648.6015625</v>
      </c>
    </row>
    <row r="18" spans="1:88" x14ac:dyDescent="0.3">
      <c r="A18" s="255" t="s">
        <v>498</v>
      </c>
      <c r="B18" s="255" t="s">
        <v>342</v>
      </c>
      <c r="C18" s="255" t="s">
        <v>499</v>
      </c>
      <c r="D18" s="255" t="s">
        <v>468</v>
      </c>
      <c r="E18" s="519">
        <v>1</v>
      </c>
      <c r="F18" s="256">
        <v>43843</v>
      </c>
      <c r="G18" s="256"/>
      <c r="H18" s="257"/>
      <c r="I18" s="257"/>
      <c r="J18" s="257">
        <v>115000</v>
      </c>
      <c r="K18" s="263">
        <f>J18*(1+'Headcount Summary'!$C$4)</f>
        <v>120750</v>
      </c>
      <c r="L18" s="263">
        <f>K18*(1+'Headcount Summary'!$C$4)</f>
        <v>126787.5</v>
      </c>
      <c r="M18" s="263">
        <f>L18*(1+'Headcount Summary'!$C$4)</f>
        <v>133126.875</v>
      </c>
      <c r="Q18" s="111">
        <f t="shared" si="8"/>
        <v>0</v>
      </c>
      <c r="R18" s="111">
        <f t="shared" si="8"/>
        <v>0</v>
      </c>
      <c r="S18" s="111">
        <f t="shared" si="8"/>
        <v>0</v>
      </c>
      <c r="T18" s="111">
        <f t="shared" si="8"/>
        <v>0</v>
      </c>
      <c r="U18" s="111">
        <f t="shared" si="8"/>
        <v>0</v>
      </c>
      <c r="V18" s="111">
        <f t="shared" si="8"/>
        <v>0</v>
      </c>
      <c r="W18" s="111">
        <f t="shared" si="8"/>
        <v>0</v>
      </c>
      <c r="X18" s="111">
        <f t="shared" si="8"/>
        <v>0</v>
      </c>
      <c r="Y18" s="111">
        <f t="shared" si="8"/>
        <v>0</v>
      </c>
      <c r="Z18" s="111">
        <f t="shared" si="8"/>
        <v>0</v>
      </c>
      <c r="AA18" s="111">
        <f t="shared" si="8"/>
        <v>0</v>
      </c>
      <c r="AB18" s="111">
        <f t="shared" si="8"/>
        <v>0</v>
      </c>
      <c r="AC18" s="111">
        <f t="shared" si="8"/>
        <v>0</v>
      </c>
      <c r="AD18" s="111">
        <f t="shared" si="8"/>
        <v>0</v>
      </c>
      <c r="AE18" s="111">
        <f t="shared" si="8"/>
        <v>0</v>
      </c>
      <c r="AF18" s="111">
        <f t="shared" si="8"/>
        <v>0</v>
      </c>
      <c r="AG18" s="111">
        <f t="shared" si="9"/>
        <v>0</v>
      </c>
      <c r="AH18" s="111">
        <f t="shared" si="9"/>
        <v>0</v>
      </c>
      <c r="AI18" s="111">
        <f t="shared" si="9"/>
        <v>0</v>
      </c>
      <c r="AJ18" s="111">
        <f t="shared" si="9"/>
        <v>0</v>
      </c>
      <c r="AK18" s="111">
        <f t="shared" si="9"/>
        <v>0</v>
      </c>
      <c r="AL18" s="111">
        <f t="shared" si="9"/>
        <v>0</v>
      </c>
      <c r="AM18" s="111">
        <f t="shared" si="9"/>
        <v>0</v>
      </c>
      <c r="AN18" s="111">
        <f t="shared" si="9"/>
        <v>0</v>
      </c>
      <c r="AO18" s="111">
        <f t="shared" si="9"/>
        <v>5750</v>
      </c>
      <c r="AP18" s="111">
        <f t="shared" si="9"/>
        <v>9583.3333333333339</v>
      </c>
      <c r="AQ18" s="111">
        <f t="shared" si="9"/>
        <v>9583.3333333333339</v>
      </c>
      <c r="AR18" s="111">
        <f t="shared" si="9"/>
        <v>9583.3333333333339</v>
      </c>
      <c r="AS18" s="111">
        <f t="shared" si="9"/>
        <v>9583.3333333333339</v>
      </c>
      <c r="AT18" s="111">
        <f t="shared" si="9"/>
        <v>9583.3333333333339</v>
      </c>
      <c r="AU18" s="111">
        <f t="shared" si="9"/>
        <v>9583.3333333333339</v>
      </c>
      <c r="AV18" s="111">
        <f t="shared" si="9"/>
        <v>9583.3333333333339</v>
      </c>
      <c r="AW18" s="111">
        <f t="shared" si="10"/>
        <v>9583.3333333333339</v>
      </c>
      <c r="AX18" s="111">
        <f t="shared" si="10"/>
        <v>9583.3333333333339</v>
      </c>
      <c r="AY18" s="111">
        <f t="shared" si="10"/>
        <v>9583.3333333333339</v>
      </c>
      <c r="AZ18" s="111">
        <f t="shared" si="10"/>
        <v>9583.3333333333339</v>
      </c>
      <c r="BA18" s="111">
        <f t="shared" si="10"/>
        <v>10062.5</v>
      </c>
      <c r="BB18" s="111">
        <f t="shared" si="10"/>
        <v>10062.5</v>
      </c>
      <c r="BC18" s="111">
        <f t="shared" si="10"/>
        <v>10062.5</v>
      </c>
      <c r="BD18" s="111">
        <f t="shared" si="10"/>
        <v>10062.5</v>
      </c>
      <c r="BE18" s="111">
        <f t="shared" si="10"/>
        <v>10062.5</v>
      </c>
      <c r="BF18" s="111">
        <f t="shared" si="10"/>
        <v>10062.5</v>
      </c>
      <c r="BG18" s="111">
        <f t="shared" si="10"/>
        <v>10062.5</v>
      </c>
      <c r="BH18" s="111">
        <f t="shared" si="10"/>
        <v>10062.5</v>
      </c>
      <c r="BI18" s="111">
        <f t="shared" si="10"/>
        <v>10062.5</v>
      </c>
      <c r="BJ18" s="111">
        <f t="shared" si="10"/>
        <v>10062.5</v>
      </c>
      <c r="BK18" s="111">
        <f t="shared" si="10"/>
        <v>10062.5</v>
      </c>
      <c r="BL18" s="111">
        <f t="shared" si="10"/>
        <v>10062.5</v>
      </c>
      <c r="BM18" s="111">
        <f t="shared" si="11"/>
        <v>10565.625</v>
      </c>
      <c r="BN18" s="111">
        <f t="shared" si="11"/>
        <v>10565.625</v>
      </c>
      <c r="BO18" s="111">
        <f t="shared" si="11"/>
        <v>10565.625</v>
      </c>
      <c r="BP18" s="111">
        <f t="shared" si="11"/>
        <v>10565.625</v>
      </c>
      <c r="BQ18" s="111">
        <f t="shared" si="11"/>
        <v>10565.625</v>
      </c>
      <c r="BR18" s="111">
        <f t="shared" si="11"/>
        <v>10565.625</v>
      </c>
      <c r="BS18" s="111">
        <f t="shared" si="11"/>
        <v>10565.625</v>
      </c>
      <c r="BT18" s="111">
        <f t="shared" si="11"/>
        <v>10565.625</v>
      </c>
      <c r="BU18" s="111">
        <f t="shared" si="11"/>
        <v>10565.625</v>
      </c>
      <c r="BV18" s="111">
        <f t="shared" si="11"/>
        <v>10565.625</v>
      </c>
      <c r="BW18" s="111">
        <f t="shared" si="11"/>
        <v>10565.625</v>
      </c>
      <c r="BX18" s="111">
        <f t="shared" si="11"/>
        <v>10565.625</v>
      </c>
      <c r="BY18" s="111">
        <f t="shared" si="11"/>
        <v>11093.90625</v>
      </c>
      <c r="BZ18" s="111">
        <f t="shared" si="11"/>
        <v>11093.90625</v>
      </c>
      <c r="CA18" s="111">
        <f t="shared" si="11"/>
        <v>11093.90625</v>
      </c>
      <c r="CB18" s="111">
        <f t="shared" si="11"/>
        <v>11093.90625</v>
      </c>
      <c r="CC18" s="111">
        <f t="shared" si="12"/>
        <v>11093.90625</v>
      </c>
      <c r="CD18" s="111">
        <f t="shared" si="12"/>
        <v>11093.90625</v>
      </c>
      <c r="CE18" s="111">
        <f t="shared" si="12"/>
        <v>11093.90625</v>
      </c>
      <c r="CF18" s="111">
        <f t="shared" si="12"/>
        <v>11093.90625</v>
      </c>
      <c r="CG18" s="111">
        <f t="shared" si="12"/>
        <v>11093.90625</v>
      </c>
      <c r="CH18" s="111">
        <f t="shared" si="12"/>
        <v>11093.90625</v>
      </c>
      <c r="CI18" s="111">
        <f t="shared" si="12"/>
        <v>11093.90625</v>
      </c>
      <c r="CJ18" s="111">
        <f t="shared" si="12"/>
        <v>11093.90625</v>
      </c>
    </row>
    <row r="19" spans="1:88" x14ac:dyDescent="0.3">
      <c r="A19" s="497" t="s">
        <v>500</v>
      </c>
      <c r="B19" s="497" t="s">
        <v>342</v>
      </c>
      <c r="C19" s="497" t="s">
        <v>499</v>
      </c>
      <c r="D19" s="497" t="s">
        <v>468</v>
      </c>
      <c r="E19" s="520">
        <v>1</v>
      </c>
      <c r="F19" s="498">
        <v>43891</v>
      </c>
      <c r="G19" s="498"/>
      <c r="H19" s="499"/>
      <c r="I19" s="499"/>
      <c r="J19" s="499">
        <v>110000</v>
      </c>
      <c r="K19" s="263">
        <f>J19*(1+'Headcount Summary'!$C$4)</f>
        <v>115500</v>
      </c>
      <c r="L19" s="263">
        <f>K19*(1+'Headcount Summary'!$C$4)</f>
        <v>121275</v>
      </c>
      <c r="M19" s="263">
        <f>L19*(1+'Headcount Summary'!$C$4)</f>
        <v>127338.75</v>
      </c>
      <c r="Q19" s="111">
        <f t="shared" ref="Q19:AF34" si="13">IF(OR(AND($G19&lt;Q$1,$G19&lt;&gt;""),$F19&gt;EOMONTH(Q$1,0)),0,IF(AND($F19&lt;Q$1,OR($G19="",$G19&gt;EOMONTH(Q$1,0))),INDEX($H19:$M19,1,MATCH(YEAR(Q$1),$H$1:$M$1,0))/12,INDEX($H19:$M19,1,MATCH(YEAR(Q$1),$H$1:$M$1,0))/12*((_xlfn.DAYS(MIN(EOMONTH(Q$1,0),$G19),MAX(Q$1,$F19)))/_xlfn.DAYS(EOMONTH(Q$1,0),Q$1))))</f>
        <v>0</v>
      </c>
      <c r="R19" s="111">
        <f t="shared" si="13"/>
        <v>0</v>
      </c>
      <c r="S19" s="111">
        <f t="shared" si="13"/>
        <v>0</v>
      </c>
      <c r="T19" s="111">
        <f t="shared" si="13"/>
        <v>0</v>
      </c>
      <c r="U19" s="111">
        <f t="shared" si="13"/>
        <v>0</v>
      </c>
      <c r="V19" s="111">
        <f t="shared" si="13"/>
        <v>0</v>
      </c>
      <c r="W19" s="111">
        <f t="shared" si="13"/>
        <v>0</v>
      </c>
      <c r="X19" s="111">
        <f t="shared" si="13"/>
        <v>0</v>
      </c>
      <c r="Y19" s="111">
        <f t="shared" si="13"/>
        <v>0</v>
      </c>
      <c r="Z19" s="111">
        <f t="shared" si="13"/>
        <v>0</v>
      </c>
      <c r="AA19" s="111">
        <f t="shared" si="13"/>
        <v>0</v>
      </c>
      <c r="AB19" s="111">
        <f t="shared" si="13"/>
        <v>0</v>
      </c>
      <c r="AC19" s="111">
        <f t="shared" si="13"/>
        <v>0</v>
      </c>
      <c r="AD19" s="111">
        <f t="shared" si="13"/>
        <v>0</v>
      </c>
      <c r="AE19" s="111">
        <f t="shared" si="13"/>
        <v>0</v>
      </c>
      <c r="AF19" s="111">
        <f t="shared" si="13"/>
        <v>0</v>
      </c>
      <c r="AG19" s="111">
        <f t="shared" si="9"/>
        <v>0</v>
      </c>
      <c r="AH19" s="111">
        <f t="shared" si="9"/>
        <v>0</v>
      </c>
      <c r="AI19" s="111">
        <f t="shared" si="9"/>
        <v>0</v>
      </c>
      <c r="AJ19" s="111">
        <f t="shared" si="9"/>
        <v>0</v>
      </c>
      <c r="AK19" s="111">
        <f t="shared" si="9"/>
        <v>0</v>
      </c>
      <c r="AL19" s="111">
        <f t="shared" si="9"/>
        <v>0</v>
      </c>
      <c r="AM19" s="111">
        <f t="shared" si="9"/>
        <v>0</v>
      </c>
      <c r="AN19" s="111">
        <f t="shared" si="9"/>
        <v>0</v>
      </c>
      <c r="AO19" s="111">
        <f t="shared" si="9"/>
        <v>0</v>
      </c>
      <c r="AP19" s="111">
        <f t="shared" si="9"/>
        <v>0</v>
      </c>
      <c r="AQ19" s="111">
        <f t="shared" si="9"/>
        <v>9166.6666666666661</v>
      </c>
      <c r="AR19" s="111">
        <f t="shared" si="9"/>
        <v>9166.6666666666661</v>
      </c>
      <c r="AS19" s="111">
        <f t="shared" si="9"/>
        <v>9166.6666666666661</v>
      </c>
      <c r="AT19" s="111">
        <f t="shared" si="9"/>
        <v>9166.6666666666661</v>
      </c>
      <c r="AU19" s="111">
        <f t="shared" si="9"/>
        <v>9166.6666666666661</v>
      </c>
      <c r="AV19" s="111">
        <f t="shared" si="9"/>
        <v>9166.6666666666661</v>
      </c>
      <c r="AW19" s="111">
        <f t="shared" si="10"/>
        <v>9166.6666666666661</v>
      </c>
      <c r="AX19" s="111">
        <f t="shared" si="10"/>
        <v>9166.6666666666661</v>
      </c>
      <c r="AY19" s="111">
        <f t="shared" si="10"/>
        <v>9166.6666666666661</v>
      </c>
      <c r="AZ19" s="111">
        <f t="shared" si="10"/>
        <v>9166.6666666666661</v>
      </c>
      <c r="BA19" s="111">
        <f t="shared" si="10"/>
        <v>9625</v>
      </c>
      <c r="BB19" s="111">
        <f t="shared" si="10"/>
        <v>9625</v>
      </c>
      <c r="BC19" s="111">
        <f t="shared" si="10"/>
        <v>9625</v>
      </c>
      <c r="BD19" s="111">
        <f t="shared" si="10"/>
        <v>9625</v>
      </c>
      <c r="BE19" s="111">
        <f t="shared" si="10"/>
        <v>9625</v>
      </c>
      <c r="BF19" s="111">
        <f t="shared" si="10"/>
        <v>9625</v>
      </c>
      <c r="BG19" s="111">
        <f t="shared" si="10"/>
        <v>9625</v>
      </c>
      <c r="BH19" s="111">
        <f t="shared" si="10"/>
        <v>9625</v>
      </c>
      <c r="BI19" s="111">
        <f t="shared" si="10"/>
        <v>9625</v>
      </c>
      <c r="BJ19" s="111">
        <f t="shared" si="10"/>
        <v>9625</v>
      </c>
      <c r="BK19" s="111">
        <f t="shared" si="10"/>
        <v>9625</v>
      </c>
      <c r="BL19" s="111">
        <f t="shared" si="10"/>
        <v>9625</v>
      </c>
      <c r="BM19" s="111">
        <f t="shared" si="11"/>
        <v>10106.25</v>
      </c>
      <c r="BN19" s="111">
        <f t="shared" si="11"/>
        <v>10106.25</v>
      </c>
      <c r="BO19" s="111">
        <f t="shared" si="11"/>
        <v>10106.25</v>
      </c>
      <c r="BP19" s="111">
        <f t="shared" si="11"/>
        <v>10106.25</v>
      </c>
      <c r="BQ19" s="111">
        <f t="shared" si="11"/>
        <v>10106.25</v>
      </c>
      <c r="BR19" s="111">
        <f t="shared" si="11"/>
        <v>10106.25</v>
      </c>
      <c r="BS19" s="111">
        <f t="shared" si="11"/>
        <v>10106.25</v>
      </c>
      <c r="BT19" s="111">
        <f t="shared" si="11"/>
        <v>10106.25</v>
      </c>
      <c r="BU19" s="111">
        <f t="shared" si="11"/>
        <v>10106.25</v>
      </c>
      <c r="BV19" s="111">
        <f t="shared" si="11"/>
        <v>10106.25</v>
      </c>
      <c r="BW19" s="111">
        <f t="shared" si="11"/>
        <v>10106.25</v>
      </c>
      <c r="BX19" s="111">
        <f t="shared" si="11"/>
        <v>10106.25</v>
      </c>
      <c r="BY19" s="111">
        <f t="shared" si="11"/>
        <v>10611.5625</v>
      </c>
      <c r="BZ19" s="111">
        <f t="shared" si="11"/>
        <v>10611.5625</v>
      </c>
      <c r="CA19" s="111">
        <f t="shared" si="11"/>
        <v>10611.5625</v>
      </c>
      <c r="CB19" s="111">
        <f t="shared" si="11"/>
        <v>10611.5625</v>
      </c>
      <c r="CC19" s="111">
        <f t="shared" si="12"/>
        <v>10611.5625</v>
      </c>
      <c r="CD19" s="111">
        <f t="shared" si="12"/>
        <v>10611.5625</v>
      </c>
      <c r="CE19" s="111">
        <f t="shared" si="12"/>
        <v>10611.5625</v>
      </c>
      <c r="CF19" s="111">
        <f t="shared" si="12"/>
        <v>10611.5625</v>
      </c>
      <c r="CG19" s="111">
        <f t="shared" si="12"/>
        <v>10611.5625</v>
      </c>
      <c r="CH19" s="111">
        <f t="shared" si="12"/>
        <v>10611.5625</v>
      </c>
      <c r="CI19" s="111">
        <f t="shared" si="12"/>
        <v>10611.5625</v>
      </c>
      <c r="CJ19" s="111">
        <f t="shared" si="12"/>
        <v>10611.5625</v>
      </c>
    </row>
    <row r="20" spans="1:88" x14ac:dyDescent="0.3">
      <c r="A20" s="497" t="s">
        <v>501</v>
      </c>
      <c r="B20" s="497" t="s">
        <v>342</v>
      </c>
      <c r="C20" s="497" t="s">
        <v>502</v>
      </c>
      <c r="D20" s="497" t="s">
        <v>468</v>
      </c>
      <c r="E20" s="520">
        <v>1</v>
      </c>
      <c r="F20" s="498">
        <v>43891</v>
      </c>
      <c r="G20" s="498"/>
      <c r="H20" s="499"/>
      <c r="I20" s="499"/>
      <c r="J20" s="499">
        <v>150000</v>
      </c>
      <c r="K20" s="263">
        <f>J20*(1+'Headcount Summary'!$C$4)</f>
        <v>157500</v>
      </c>
      <c r="L20" s="263">
        <f>K20*(1+'Headcount Summary'!$C$4)</f>
        <v>165375</v>
      </c>
      <c r="M20" s="263">
        <f>L20*(1+'Headcount Summary'!$C$4)</f>
        <v>173643.75</v>
      </c>
      <c r="Q20" s="111">
        <f t="shared" si="13"/>
        <v>0</v>
      </c>
      <c r="R20" s="111">
        <f t="shared" si="13"/>
        <v>0</v>
      </c>
      <c r="S20" s="111">
        <f t="shared" si="13"/>
        <v>0</v>
      </c>
      <c r="T20" s="111">
        <f t="shared" si="13"/>
        <v>0</v>
      </c>
      <c r="U20" s="111">
        <f t="shared" si="13"/>
        <v>0</v>
      </c>
      <c r="V20" s="111">
        <f t="shared" si="13"/>
        <v>0</v>
      </c>
      <c r="W20" s="111">
        <f t="shared" si="13"/>
        <v>0</v>
      </c>
      <c r="X20" s="111">
        <f t="shared" si="13"/>
        <v>0</v>
      </c>
      <c r="Y20" s="111">
        <f t="shared" si="13"/>
        <v>0</v>
      </c>
      <c r="Z20" s="111">
        <f t="shared" si="13"/>
        <v>0</v>
      </c>
      <c r="AA20" s="111">
        <f t="shared" si="13"/>
        <v>0</v>
      </c>
      <c r="AB20" s="111">
        <f t="shared" si="13"/>
        <v>0</v>
      </c>
      <c r="AC20" s="111">
        <f t="shared" si="13"/>
        <v>0</v>
      </c>
      <c r="AD20" s="111">
        <f t="shared" si="13"/>
        <v>0</v>
      </c>
      <c r="AE20" s="111">
        <f t="shared" si="13"/>
        <v>0</v>
      </c>
      <c r="AF20" s="111">
        <f t="shared" si="13"/>
        <v>0</v>
      </c>
      <c r="AG20" s="111">
        <f t="shared" si="9"/>
        <v>0</v>
      </c>
      <c r="AH20" s="111">
        <f t="shared" si="9"/>
        <v>0</v>
      </c>
      <c r="AI20" s="111">
        <f t="shared" si="9"/>
        <v>0</v>
      </c>
      <c r="AJ20" s="111">
        <f t="shared" si="9"/>
        <v>0</v>
      </c>
      <c r="AK20" s="111">
        <f t="shared" si="9"/>
        <v>0</v>
      </c>
      <c r="AL20" s="111">
        <f t="shared" si="9"/>
        <v>0</v>
      </c>
      <c r="AM20" s="111">
        <f t="shared" si="9"/>
        <v>0</v>
      </c>
      <c r="AN20" s="111">
        <f t="shared" si="9"/>
        <v>0</v>
      </c>
      <c r="AO20" s="111">
        <f t="shared" si="9"/>
        <v>0</v>
      </c>
      <c r="AP20" s="111">
        <f t="shared" si="9"/>
        <v>0</v>
      </c>
      <c r="AQ20" s="111">
        <f t="shared" si="9"/>
        <v>12500</v>
      </c>
      <c r="AR20" s="111">
        <f t="shared" si="9"/>
        <v>12500</v>
      </c>
      <c r="AS20" s="111">
        <f t="shared" si="9"/>
        <v>12500</v>
      </c>
      <c r="AT20" s="111">
        <f t="shared" si="9"/>
        <v>12500</v>
      </c>
      <c r="AU20" s="111">
        <f t="shared" si="9"/>
        <v>12500</v>
      </c>
      <c r="AV20" s="111">
        <f t="shared" si="9"/>
        <v>12500</v>
      </c>
      <c r="AW20" s="111">
        <f t="shared" si="10"/>
        <v>12500</v>
      </c>
      <c r="AX20" s="111">
        <f t="shared" si="10"/>
        <v>12500</v>
      </c>
      <c r="AY20" s="111">
        <f t="shared" si="10"/>
        <v>12500</v>
      </c>
      <c r="AZ20" s="111">
        <f t="shared" si="10"/>
        <v>12500</v>
      </c>
      <c r="BA20" s="111">
        <f t="shared" si="10"/>
        <v>13125</v>
      </c>
      <c r="BB20" s="111">
        <f t="shared" si="10"/>
        <v>13125</v>
      </c>
      <c r="BC20" s="111">
        <f t="shared" si="10"/>
        <v>13125</v>
      </c>
      <c r="BD20" s="111">
        <f t="shared" si="10"/>
        <v>13125</v>
      </c>
      <c r="BE20" s="111">
        <f t="shared" si="10"/>
        <v>13125</v>
      </c>
      <c r="BF20" s="111">
        <f t="shared" si="10"/>
        <v>13125</v>
      </c>
      <c r="BG20" s="111">
        <f t="shared" si="10"/>
        <v>13125</v>
      </c>
      <c r="BH20" s="111">
        <f t="shared" si="10"/>
        <v>13125</v>
      </c>
      <c r="BI20" s="111">
        <f t="shared" si="10"/>
        <v>13125</v>
      </c>
      <c r="BJ20" s="111">
        <f t="shared" si="10"/>
        <v>13125</v>
      </c>
      <c r="BK20" s="111">
        <f t="shared" si="10"/>
        <v>13125</v>
      </c>
      <c r="BL20" s="111">
        <f t="shared" si="10"/>
        <v>13125</v>
      </c>
      <c r="BM20" s="111">
        <f t="shared" si="11"/>
        <v>13781.25</v>
      </c>
      <c r="BN20" s="111">
        <f t="shared" si="11"/>
        <v>13781.25</v>
      </c>
      <c r="BO20" s="111">
        <f t="shared" si="11"/>
        <v>13781.25</v>
      </c>
      <c r="BP20" s="111">
        <f t="shared" si="11"/>
        <v>13781.25</v>
      </c>
      <c r="BQ20" s="111">
        <f t="shared" si="11"/>
        <v>13781.25</v>
      </c>
      <c r="BR20" s="111">
        <f t="shared" si="11"/>
        <v>13781.25</v>
      </c>
      <c r="BS20" s="111">
        <f t="shared" si="11"/>
        <v>13781.25</v>
      </c>
      <c r="BT20" s="111">
        <f t="shared" si="11"/>
        <v>13781.25</v>
      </c>
      <c r="BU20" s="111">
        <f t="shared" si="11"/>
        <v>13781.25</v>
      </c>
      <c r="BV20" s="111">
        <f t="shared" si="11"/>
        <v>13781.25</v>
      </c>
      <c r="BW20" s="111">
        <f t="shared" si="11"/>
        <v>13781.25</v>
      </c>
      <c r="BX20" s="111">
        <f t="shared" si="11"/>
        <v>13781.25</v>
      </c>
      <c r="BY20" s="111">
        <f t="shared" si="11"/>
        <v>14470.3125</v>
      </c>
      <c r="BZ20" s="111">
        <f t="shared" si="11"/>
        <v>14470.3125</v>
      </c>
      <c r="CA20" s="111">
        <f t="shared" si="11"/>
        <v>14470.3125</v>
      </c>
      <c r="CB20" s="111">
        <f t="shared" si="11"/>
        <v>14470.3125</v>
      </c>
      <c r="CC20" s="111">
        <f t="shared" si="12"/>
        <v>14470.3125</v>
      </c>
      <c r="CD20" s="111">
        <f t="shared" si="12"/>
        <v>14470.3125</v>
      </c>
      <c r="CE20" s="111">
        <f t="shared" si="12"/>
        <v>14470.3125</v>
      </c>
      <c r="CF20" s="111">
        <f t="shared" si="12"/>
        <v>14470.3125</v>
      </c>
      <c r="CG20" s="111">
        <f t="shared" si="12"/>
        <v>14470.3125</v>
      </c>
      <c r="CH20" s="111">
        <f t="shared" si="12"/>
        <v>14470.3125</v>
      </c>
      <c r="CI20" s="111">
        <f t="shared" si="12"/>
        <v>14470.3125</v>
      </c>
      <c r="CJ20" s="111">
        <f t="shared" si="12"/>
        <v>14470.3125</v>
      </c>
    </row>
    <row r="21" spans="1:88" x14ac:dyDescent="0.3">
      <c r="A21" s="497" t="s">
        <v>503</v>
      </c>
      <c r="B21" s="497" t="s">
        <v>342</v>
      </c>
      <c r="C21" s="497" t="s">
        <v>499</v>
      </c>
      <c r="D21" s="497" t="s">
        <v>468</v>
      </c>
      <c r="E21" s="520">
        <v>1</v>
      </c>
      <c r="F21" s="498">
        <v>43891</v>
      </c>
      <c r="G21" s="498"/>
      <c r="H21" s="499"/>
      <c r="I21" s="499"/>
      <c r="J21" s="499">
        <v>110000</v>
      </c>
      <c r="K21" s="263">
        <f>J21*(1+'Headcount Summary'!$C$4)</f>
        <v>115500</v>
      </c>
      <c r="L21" s="263">
        <f>K21*(1+'Headcount Summary'!$C$4)</f>
        <v>121275</v>
      </c>
      <c r="M21" s="263">
        <f>L21*(1+'Headcount Summary'!$C$4)</f>
        <v>127338.75</v>
      </c>
      <c r="Q21" s="111">
        <f t="shared" si="13"/>
        <v>0</v>
      </c>
      <c r="R21" s="111">
        <f t="shared" si="13"/>
        <v>0</v>
      </c>
      <c r="S21" s="111">
        <f t="shared" si="13"/>
        <v>0</v>
      </c>
      <c r="T21" s="111">
        <f t="shared" si="13"/>
        <v>0</v>
      </c>
      <c r="U21" s="111">
        <f t="shared" si="13"/>
        <v>0</v>
      </c>
      <c r="V21" s="111">
        <f t="shared" si="13"/>
        <v>0</v>
      </c>
      <c r="W21" s="111">
        <f t="shared" si="13"/>
        <v>0</v>
      </c>
      <c r="X21" s="111">
        <f t="shared" si="13"/>
        <v>0</v>
      </c>
      <c r="Y21" s="111">
        <f t="shared" si="13"/>
        <v>0</v>
      </c>
      <c r="Z21" s="111">
        <f t="shared" si="13"/>
        <v>0</v>
      </c>
      <c r="AA21" s="111">
        <f t="shared" si="13"/>
        <v>0</v>
      </c>
      <c r="AB21" s="111">
        <f t="shared" si="13"/>
        <v>0</v>
      </c>
      <c r="AC21" s="111">
        <f t="shared" si="13"/>
        <v>0</v>
      </c>
      <c r="AD21" s="111">
        <f t="shared" si="13"/>
        <v>0</v>
      </c>
      <c r="AE21" s="111">
        <f t="shared" si="13"/>
        <v>0</v>
      </c>
      <c r="AF21" s="111">
        <f t="shared" si="13"/>
        <v>0</v>
      </c>
      <c r="AG21" s="111">
        <f t="shared" si="9"/>
        <v>0</v>
      </c>
      <c r="AH21" s="111">
        <f t="shared" si="9"/>
        <v>0</v>
      </c>
      <c r="AI21" s="111">
        <f t="shared" si="9"/>
        <v>0</v>
      </c>
      <c r="AJ21" s="111">
        <f t="shared" si="9"/>
        <v>0</v>
      </c>
      <c r="AK21" s="111">
        <f t="shared" si="9"/>
        <v>0</v>
      </c>
      <c r="AL21" s="111">
        <f t="shared" si="9"/>
        <v>0</v>
      </c>
      <c r="AM21" s="111">
        <f t="shared" si="9"/>
        <v>0</v>
      </c>
      <c r="AN21" s="111">
        <f t="shared" si="9"/>
        <v>0</v>
      </c>
      <c r="AO21" s="111">
        <f t="shared" si="9"/>
        <v>0</v>
      </c>
      <c r="AP21" s="111">
        <f t="shared" si="9"/>
        <v>0</v>
      </c>
      <c r="AQ21" s="111">
        <f t="shared" si="9"/>
        <v>9166.6666666666661</v>
      </c>
      <c r="AR21" s="111">
        <f t="shared" si="9"/>
        <v>9166.6666666666661</v>
      </c>
      <c r="AS21" s="111">
        <f t="shared" si="9"/>
        <v>9166.6666666666661</v>
      </c>
      <c r="AT21" s="111">
        <f t="shared" si="9"/>
        <v>9166.6666666666661</v>
      </c>
      <c r="AU21" s="111">
        <f t="shared" si="9"/>
        <v>9166.6666666666661</v>
      </c>
      <c r="AV21" s="111">
        <f t="shared" si="9"/>
        <v>9166.6666666666661</v>
      </c>
      <c r="AW21" s="111">
        <f t="shared" si="10"/>
        <v>9166.6666666666661</v>
      </c>
      <c r="AX21" s="111">
        <f t="shared" si="10"/>
        <v>9166.6666666666661</v>
      </c>
      <c r="AY21" s="111">
        <f t="shared" si="10"/>
        <v>9166.6666666666661</v>
      </c>
      <c r="AZ21" s="111">
        <f t="shared" si="10"/>
        <v>9166.6666666666661</v>
      </c>
      <c r="BA21" s="111">
        <f t="shared" si="10"/>
        <v>9625</v>
      </c>
      <c r="BB21" s="111">
        <f t="shared" si="10"/>
        <v>9625</v>
      </c>
      <c r="BC21" s="111">
        <f t="shared" si="10"/>
        <v>9625</v>
      </c>
      <c r="BD21" s="111">
        <f t="shared" si="10"/>
        <v>9625</v>
      </c>
      <c r="BE21" s="111">
        <f t="shared" si="10"/>
        <v>9625</v>
      </c>
      <c r="BF21" s="111">
        <f t="shared" si="10"/>
        <v>9625</v>
      </c>
      <c r="BG21" s="111">
        <f t="shared" si="10"/>
        <v>9625</v>
      </c>
      <c r="BH21" s="111">
        <f t="shared" si="10"/>
        <v>9625</v>
      </c>
      <c r="BI21" s="111">
        <f t="shared" si="10"/>
        <v>9625</v>
      </c>
      <c r="BJ21" s="111">
        <f t="shared" si="10"/>
        <v>9625</v>
      </c>
      <c r="BK21" s="111">
        <f t="shared" si="10"/>
        <v>9625</v>
      </c>
      <c r="BL21" s="111">
        <f t="shared" si="10"/>
        <v>9625</v>
      </c>
      <c r="BM21" s="111">
        <f t="shared" si="11"/>
        <v>10106.25</v>
      </c>
      <c r="BN21" s="111">
        <f t="shared" si="11"/>
        <v>10106.25</v>
      </c>
      <c r="BO21" s="111">
        <f t="shared" si="11"/>
        <v>10106.25</v>
      </c>
      <c r="BP21" s="111">
        <f t="shared" si="11"/>
        <v>10106.25</v>
      </c>
      <c r="BQ21" s="111">
        <f t="shared" si="11"/>
        <v>10106.25</v>
      </c>
      <c r="BR21" s="111">
        <f t="shared" si="11"/>
        <v>10106.25</v>
      </c>
      <c r="BS21" s="111">
        <f t="shared" si="11"/>
        <v>10106.25</v>
      </c>
      <c r="BT21" s="111">
        <f t="shared" si="11"/>
        <v>10106.25</v>
      </c>
      <c r="BU21" s="111">
        <f t="shared" si="11"/>
        <v>10106.25</v>
      </c>
      <c r="BV21" s="111">
        <f t="shared" si="11"/>
        <v>10106.25</v>
      </c>
      <c r="BW21" s="111">
        <f t="shared" si="11"/>
        <v>10106.25</v>
      </c>
      <c r="BX21" s="111">
        <f t="shared" si="11"/>
        <v>10106.25</v>
      </c>
      <c r="BY21" s="111">
        <f t="shared" si="11"/>
        <v>10611.5625</v>
      </c>
      <c r="BZ21" s="111">
        <f t="shared" si="11"/>
        <v>10611.5625</v>
      </c>
      <c r="CA21" s="111">
        <f t="shared" si="11"/>
        <v>10611.5625</v>
      </c>
      <c r="CB21" s="111">
        <f t="shared" si="11"/>
        <v>10611.5625</v>
      </c>
      <c r="CC21" s="111">
        <f t="shared" si="12"/>
        <v>10611.5625</v>
      </c>
      <c r="CD21" s="111">
        <f t="shared" si="12"/>
        <v>10611.5625</v>
      </c>
      <c r="CE21" s="111">
        <f t="shared" si="12"/>
        <v>10611.5625</v>
      </c>
      <c r="CF21" s="111">
        <f t="shared" si="12"/>
        <v>10611.5625</v>
      </c>
      <c r="CG21" s="111">
        <f t="shared" si="12"/>
        <v>10611.5625</v>
      </c>
      <c r="CH21" s="111">
        <f t="shared" si="12"/>
        <v>10611.5625</v>
      </c>
      <c r="CI21" s="111">
        <f t="shared" si="12"/>
        <v>10611.5625</v>
      </c>
      <c r="CJ21" s="111">
        <f t="shared" si="12"/>
        <v>10611.5625</v>
      </c>
    </row>
    <row r="22" spans="1:88" x14ac:dyDescent="0.3">
      <c r="A22" s="497" t="s">
        <v>504</v>
      </c>
      <c r="B22" s="497" t="s">
        <v>342</v>
      </c>
      <c r="C22" s="497" t="s">
        <v>505</v>
      </c>
      <c r="D22" s="497" t="s">
        <v>468</v>
      </c>
      <c r="E22" s="520">
        <v>1</v>
      </c>
      <c r="F22" s="498">
        <v>43891</v>
      </c>
      <c r="G22" s="498"/>
      <c r="H22" s="499"/>
      <c r="I22" s="499"/>
      <c r="J22" s="499">
        <v>110000</v>
      </c>
      <c r="K22" s="263">
        <f>J22*(1+'Headcount Summary'!$C$4)</f>
        <v>115500</v>
      </c>
      <c r="L22" s="263">
        <f>K22*(1+'Headcount Summary'!$C$4)</f>
        <v>121275</v>
      </c>
      <c r="M22" s="263">
        <f>L22*(1+'Headcount Summary'!$C$4)</f>
        <v>127338.75</v>
      </c>
      <c r="Q22" s="111">
        <f t="shared" si="13"/>
        <v>0</v>
      </c>
      <c r="R22" s="111">
        <f t="shared" si="13"/>
        <v>0</v>
      </c>
      <c r="S22" s="111">
        <f t="shared" si="13"/>
        <v>0</v>
      </c>
      <c r="T22" s="111">
        <f t="shared" si="13"/>
        <v>0</v>
      </c>
      <c r="U22" s="111">
        <f t="shared" si="13"/>
        <v>0</v>
      </c>
      <c r="V22" s="111">
        <f t="shared" si="13"/>
        <v>0</v>
      </c>
      <c r="W22" s="111">
        <f t="shared" si="13"/>
        <v>0</v>
      </c>
      <c r="X22" s="111">
        <f t="shared" si="13"/>
        <v>0</v>
      </c>
      <c r="Y22" s="111">
        <f t="shared" si="13"/>
        <v>0</v>
      </c>
      <c r="Z22" s="111">
        <f t="shared" si="13"/>
        <v>0</v>
      </c>
      <c r="AA22" s="111">
        <f t="shared" si="13"/>
        <v>0</v>
      </c>
      <c r="AB22" s="111">
        <f t="shared" si="13"/>
        <v>0</v>
      </c>
      <c r="AC22" s="111">
        <f t="shared" si="13"/>
        <v>0</v>
      </c>
      <c r="AD22" s="111">
        <f t="shared" si="13"/>
        <v>0</v>
      </c>
      <c r="AE22" s="111">
        <f t="shared" si="13"/>
        <v>0</v>
      </c>
      <c r="AF22" s="111">
        <f t="shared" si="13"/>
        <v>0</v>
      </c>
      <c r="AG22" s="111">
        <f t="shared" si="9"/>
        <v>0</v>
      </c>
      <c r="AH22" s="111">
        <f t="shared" si="9"/>
        <v>0</v>
      </c>
      <c r="AI22" s="111">
        <f t="shared" si="9"/>
        <v>0</v>
      </c>
      <c r="AJ22" s="111">
        <f t="shared" si="9"/>
        <v>0</v>
      </c>
      <c r="AK22" s="111">
        <f t="shared" si="9"/>
        <v>0</v>
      </c>
      <c r="AL22" s="111">
        <f t="shared" si="9"/>
        <v>0</v>
      </c>
      <c r="AM22" s="111">
        <f t="shared" si="9"/>
        <v>0</v>
      </c>
      <c r="AN22" s="111">
        <f t="shared" si="9"/>
        <v>0</v>
      </c>
      <c r="AO22" s="111">
        <f t="shared" si="9"/>
        <v>0</v>
      </c>
      <c r="AP22" s="111">
        <f t="shared" si="9"/>
        <v>0</v>
      </c>
      <c r="AQ22" s="111">
        <f t="shared" si="9"/>
        <v>9166.6666666666661</v>
      </c>
      <c r="AR22" s="111">
        <f t="shared" si="9"/>
        <v>9166.6666666666661</v>
      </c>
      <c r="AS22" s="111">
        <f t="shared" si="9"/>
        <v>9166.6666666666661</v>
      </c>
      <c r="AT22" s="111">
        <f t="shared" si="9"/>
        <v>9166.6666666666661</v>
      </c>
      <c r="AU22" s="111">
        <f t="shared" si="9"/>
        <v>9166.6666666666661</v>
      </c>
      <c r="AV22" s="111">
        <f t="shared" si="9"/>
        <v>9166.6666666666661</v>
      </c>
      <c r="AW22" s="111">
        <f t="shared" si="10"/>
        <v>9166.6666666666661</v>
      </c>
      <c r="AX22" s="111">
        <f t="shared" si="10"/>
        <v>9166.6666666666661</v>
      </c>
      <c r="AY22" s="111">
        <f t="shared" si="10"/>
        <v>9166.6666666666661</v>
      </c>
      <c r="AZ22" s="111">
        <f t="shared" si="10"/>
        <v>9166.6666666666661</v>
      </c>
      <c r="BA22" s="111">
        <f t="shared" si="10"/>
        <v>9625</v>
      </c>
      <c r="BB22" s="111">
        <f t="shared" si="10"/>
        <v>9625</v>
      </c>
      <c r="BC22" s="111">
        <f t="shared" si="10"/>
        <v>9625</v>
      </c>
      <c r="BD22" s="111">
        <f t="shared" si="10"/>
        <v>9625</v>
      </c>
      <c r="BE22" s="111">
        <f t="shared" si="10"/>
        <v>9625</v>
      </c>
      <c r="BF22" s="111">
        <f t="shared" si="10"/>
        <v>9625</v>
      </c>
      <c r="BG22" s="111">
        <f t="shared" si="10"/>
        <v>9625</v>
      </c>
      <c r="BH22" s="111">
        <f t="shared" si="10"/>
        <v>9625</v>
      </c>
      <c r="BI22" s="111">
        <f t="shared" si="10"/>
        <v>9625</v>
      </c>
      <c r="BJ22" s="111">
        <f t="shared" si="10"/>
        <v>9625</v>
      </c>
      <c r="BK22" s="111">
        <f t="shared" si="10"/>
        <v>9625</v>
      </c>
      <c r="BL22" s="111">
        <f t="shared" si="10"/>
        <v>9625</v>
      </c>
      <c r="BM22" s="111">
        <f t="shared" si="11"/>
        <v>10106.25</v>
      </c>
      <c r="BN22" s="111">
        <f t="shared" si="11"/>
        <v>10106.25</v>
      </c>
      <c r="BO22" s="111">
        <f t="shared" si="11"/>
        <v>10106.25</v>
      </c>
      <c r="BP22" s="111">
        <f t="shared" si="11"/>
        <v>10106.25</v>
      </c>
      <c r="BQ22" s="111">
        <f t="shared" si="11"/>
        <v>10106.25</v>
      </c>
      <c r="BR22" s="111">
        <f t="shared" si="11"/>
        <v>10106.25</v>
      </c>
      <c r="BS22" s="111">
        <f t="shared" si="11"/>
        <v>10106.25</v>
      </c>
      <c r="BT22" s="111">
        <f t="shared" si="11"/>
        <v>10106.25</v>
      </c>
      <c r="BU22" s="111">
        <f t="shared" si="11"/>
        <v>10106.25</v>
      </c>
      <c r="BV22" s="111">
        <f t="shared" si="11"/>
        <v>10106.25</v>
      </c>
      <c r="BW22" s="111">
        <f t="shared" si="11"/>
        <v>10106.25</v>
      </c>
      <c r="BX22" s="111">
        <f t="shared" si="11"/>
        <v>10106.25</v>
      </c>
      <c r="BY22" s="111">
        <f t="shared" si="11"/>
        <v>10611.5625</v>
      </c>
      <c r="BZ22" s="111">
        <f t="shared" si="11"/>
        <v>10611.5625</v>
      </c>
      <c r="CA22" s="111">
        <f t="shared" si="11"/>
        <v>10611.5625</v>
      </c>
      <c r="CB22" s="111">
        <f t="shared" si="11"/>
        <v>10611.5625</v>
      </c>
      <c r="CC22" s="111">
        <f t="shared" si="12"/>
        <v>10611.5625</v>
      </c>
      <c r="CD22" s="111">
        <f t="shared" si="12"/>
        <v>10611.5625</v>
      </c>
      <c r="CE22" s="111">
        <f t="shared" si="12"/>
        <v>10611.5625</v>
      </c>
      <c r="CF22" s="111">
        <f t="shared" si="12"/>
        <v>10611.5625</v>
      </c>
      <c r="CG22" s="111">
        <f t="shared" si="12"/>
        <v>10611.5625</v>
      </c>
      <c r="CH22" s="111">
        <f t="shared" si="12"/>
        <v>10611.5625</v>
      </c>
      <c r="CI22" s="111">
        <f t="shared" si="12"/>
        <v>10611.5625</v>
      </c>
      <c r="CJ22" s="111">
        <f t="shared" si="12"/>
        <v>10611.5625</v>
      </c>
    </row>
    <row r="23" spans="1:88" x14ac:dyDescent="0.3">
      <c r="A23" s="497" t="s">
        <v>506</v>
      </c>
      <c r="B23" s="497" t="s">
        <v>341</v>
      </c>
      <c r="C23" s="497" t="s">
        <v>507</v>
      </c>
      <c r="D23" s="497" t="s">
        <v>468</v>
      </c>
      <c r="E23" s="520">
        <v>1</v>
      </c>
      <c r="F23" s="498">
        <v>43891</v>
      </c>
      <c r="G23" s="498"/>
      <c r="H23" s="499"/>
      <c r="I23" s="499"/>
      <c r="J23" s="499">
        <v>90000</v>
      </c>
      <c r="K23" s="263">
        <f>J23*(1+'Headcount Summary'!$C$4)</f>
        <v>94500</v>
      </c>
      <c r="L23" s="263">
        <f>K23*(1+'Headcount Summary'!$C$4)</f>
        <v>99225</v>
      </c>
      <c r="M23" s="263">
        <f>L23*(1+'Headcount Summary'!$C$4)</f>
        <v>104186.25</v>
      </c>
      <c r="Q23" s="111">
        <f t="shared" si="13"/>
        <v>0</v>
      </c>
      <c r="R23" s="111">
        <f t="shared" si="13"/>
        <v>0</v>
      </c>
      <c r="S23" s="111">
        <f t="shared" si="13"/>
        <v>0</v>
      </c>
      <c r="T23" s="111">
        <f t="shared" si="13"/>
        <v>0</v>
      </c>
      <c r="U23" s="111">
        <f t="shared" si="13"/>
        <v>0</v>
      </c>
      <c r="V23" s="111">
        <f t="shared" si="13"/>
        <v>0</v>
      </c>
      <c r="W23" s="111">
        <f t="shared" si="13"/>
        <v>0</v>
      </c>
      <c r="X23" s="111">
        <f t="shared" si="13"/>
        <v>0</v>
      </c>
      <c r="Y23" s="111">
        <f t="shared" si="13"/>
        <v>0</v>
      </c>
      <c r="Z23" s="111">
        <f t="shared" si="13"/>
        <v>0</v>
      </c>
      <c r="AA23" s="111">
        <f t="shared" si="13"/>
        <v>0</v>
      </c>
      <c r="AB23" s="111">
        <f t="shared" si="13"/>
        <v>0</v>
      </c>
      <c r="AC23" s="111">
        <f t="shared" si="13"/>
        <v>0</v>
      </c>
      <c r="AD23" s="111">
        <f t="shared" si="13"/>
        <v>0</v>
      </c>
      <c r="AE23" s="111">
        <f t="shared" si="13"/>
        <v>0</v>
      </c>
      <c r="AF23" s="111">
        <f t="shared" si="13"/>
        <v>0</v>
      </c>
      <c r="AG23" s="111">
        <f t="shared" si="9"/>
        <v>0</v>
      </c>
      <c r="AH23" s="111">
        <f t="shared" si="9"/>
        <v>0</v>
      </c>
      <c r="AI23" s="111">
        <f t="shared" si="9"/>
        <v>0</v>
      </c>
      <c r="AJ23" s="111">
        <f t="shared" si="9"/>
        <v>0</v>
      </c>
      <c r="AK23" s="111">
        <f t="shared" si="9"/>
        <v>0</v>
      </c>
      <c r="AL23" s="111">
        <f t="shared" si="9"/>
        <v>0</v>
      </c>
      <c r="AM23" s="111">
        <f t="shared" si="9"/>
        <v>0</v>
      </c>
      <c r="AN23" s="111">
        <f t="shared" si="9"/>
        <v>0</v>
      </c>
      <c r="AO23" s="111">
        <f t="shared" si="9"/>
        <v>0</v>
      </c>
      <c r="AP23" s="111">
        <f t="shared" si="9"/>
        <v>0</v>
      </c>
      <c r="AQ23" s="111">
        <f t="shared" si="9"/>
        <v>7500</v>
      </c>
      <c r="AR23" s="111">
        <f t="shared" si="9"/>
        <v>7500</v>
      </c>
      <c r="AS23" s="111">
        <f t="shared" si="9"/>
        <v>7500</v>
      </c>
      <c r="AT23" s="111">
        <f t="shared" si="9"/>
        <v>7500</v>
      </c>
      <c r="AU23" s="111">
        <f t="shared" si="9"/>
        <v>7500</v>
      </c>
      <c r="AV23" s="111">
        <f t="shared" si="9"/>
        <v>7500</v>
      </c>
      <c r="AW23" s="111">
        <f t="shared" si="10"/>
        <v>7500</v>
      </c>
      <c r="AX23" s="111">
        <f t="shared" si="10"/>
        <v>7500</v>
      </c>
      <c r="AY23" s="111">
        <f t="shared" si="10"/>
        <v>7500</v>
      </c>
      <c r="AZ23" s="111">
        <f t="shared" si="10"/>
        <v>7500</v>
      </c>
      <c r="BA23" s="111">
        <f t="shared" si="10"/>
        <v>7875</v>
      </c>
      <c r="BB23" s="111">
        <f t="shared" si="10"/>
        <v>7875</v>
      </c>
      <c r="BC23" s="111">
        <f t="shared" si="10"/>
        <v>7875</v>
      </c>
      <c r="BD23" s="111">
        <f t="shared" si="10"/>
        <v>7875</v>
      </c>
      <c r="BE23" s="111">
        <f t="shared" si="10"/>
        <v>7875</v>
      </c>
      <c r="BF23" s="111">
        <f t="shared" si="10"/>
        <v>7875</v>
      </c>
      <c r="BG23" s="111">
        <f t="shared" si="10"/>
        <v>7875</v>
      </c>
      <c r="BH23" s="111">
        <f t="shared" si="10"/>
        <v>7875</v>
      </c>
      <c r="BI23" s="111">
        <f t="shared" si="10"/>
        <v>7875</v>
      </c>
      <c r="BJ23" s="111">
        <f t="shared" si="10"/>
        <v>7875</v>
      </c>
      <c r="BK23" s="111">
        <f t="shared" si="10"/>
        <v>7875</v>
      </c>
      <c r="BL23" s="111">
        <f t="shared" si="10"/>
        <v>7875</v>
      </c>
      <c r="BM23" s="111">
        <f t="shared" si="11"/>
        <v>8268.75</v>
      </c>
      <c r="BN23" s="111">
        <f t="shared" si="11"/>
        <v>8268.75</v>
      </c>
      <c r="BO23" s="111">
        <f t="shared" si="11"/>
        <v>8268.75</v>
      </c>
      <c r="BP23" s="111">
        <f t="shared" si="11"/>
        <v>8268.75</v>
      </c>
      <c r="BQ23" s="111">
        <f t="shared" si="11"/>
        <v>8268.75</v>
      </c>
      <c r="BR23" s="111">
        <f t="shared" si="11"/>
        <v>8268.75</v>
      </c>
      <c r="BS23" s="111">
        <f t="shared" si="11"/>
        <v>8268.75</v>
      </c>
      <c r="BT23" s="111">
        <f t="shared" si="11"/>
        <v>8268.75</v>
      </c>
      <c r="BU23" s="111">
        <f t="shared" si="11"/>
        <v>8268.75</v>
      </c>
      <c r="BV23" s="111">
        <f t="shared" si="11"/>
        <v>8268.75</v>
      </c>
      <c r="BW23" s="111">
        <f t="shared" si="11"/>
        <v>8268.75</v>
      </c>
      <c r="BX23" s="111">
        <f t="shared" si="11"/>
        <v>8268.75</v>
      </c>
      <c r="BY23" s="111">
        <f t="shared" si="11"/>
        <v>8682.1875</v>
      </c>
      <c r="BZ23" s="111">
        <f t="shared" si="11"/>
        <v>8682.1875</v>
      </c>
      <c r="CA23" s="111">
        <f t="shared" si="11"/>
        <v>8682.1875</v>
      </c>
      <c r="CB23" s="111">
        <f t="shared" si="11"/>
        <v>8682.1875</v>
      </c>
      <c r="CC23" s="111">
        <f t="shared" si="12"/>
        <v>8682.1875</v>
      </c>
      <c r="CD23" s="111">
        <f t="shared" si="12"/>
        <v>8682.1875</v>
      </c>
      <c r="CE23" s="111">
        <f t="shared" si="12"/>
        <v>8682.1875</v>
      </c>
      <c r="CF23" s="111">
        <f t="shared" si="12"/>
        <v>8682.1875</v>
      </c>
      <c r="CG23" s="111">
        <f t="shared" si="12"/>
        <v>8682.1875</v>
      </c>
      <c r="CH23" s="111">
        <f t="shared" si="12"/>
        <v>8682.1875</v>
      </c>
      <c r="CI23" s="111">
        <f t="shared" si="12"/>
        <v>8682.1875</v>
      </c>
      <c r="CJ23" s="111">
        <f t="shared" si="12"/>
        <v>8682.1875</v>
      </c>
    </row>
    <row r="24" spans="1:88" x14ac:dyDescent="0.3">
      <c r="A24" s="497" t="s">
        <v>508</v>
      </c>
      <c r="B24" s="497" t="s">
        <v>342</v>
      </c>
      <c r="C24" s="497" t="s">
        <v>509</v>
      </c>
      <c r="D24" s="497" t="s">
        <v>468</v>
      </c>
      <c r="E24" s="520">
        <v>1</v>
      </c>
      <c r="F24" s="498">
        <v>43891</v>
      </c>
      <c r="G24" s="498"/>
      <c r="H24" s="499"/>
      <c r="I24" s="499"/>
      <c r="J24" s="499">
        <v>110000</v>
      </c>
      <c r="K24" s="263">
        <f>J24*(1+'Headcount Summary'!$C$4)</f>
        <v>115500</v>
      </c>
      <c r="L24" s="263">
        <f>K24*(1+'Headcount Summary'!$C$4)</f>
        <v>121275</v>
      </c>
      <c r="M24" s="263">
        <f>L24*(1+'Headcount Summary'!$C$4)</f>
        <v>127338.75</v>
      </c>
      <c r="Q24" s="111">
        <f t="shared" si="13"/>
        <v>0</v>
      </c>
      <c r="R24" s="111">
        <f t="shared" si="13"/>
        <v>0</v>
      </c>
      <c r="S24" s="111">
        <f t="shared" si="13"/>
        <v>0</v>
      </c>
      <c r="T24" s="111">
        <f t="shared" si="13"/>
        <v>0</v>
      </c>
      <c r="U24" s="111">
        <f t="shared" si="13"/>
        <v>0</v>
      </c>
      <c r="V24" s="111">
        <f t="shared" si="13"/>
        <v>0</v>
      </c>
      <c r="W24" s="111">
        <f t="shared" si="13"/>
        <v>0</v>
      </c>
      <c r="X24" s="111">
        <f t="shared" si="13"/>
        <v>0</v>
      </c>
      <c r="Y24" s="111">
        <f t="shared" si="13"/>
        <v>0</v>
      </c>
      <c r="Z24" s="111">
        <f t="shared" si="13"/>
        <v>0</v>
      </c>
      <c r="AA24" s="111">
        <f t="shared" si="13"/>
        <v>0</v>
      </c>
      <c r="AB24" s="111">
        <f t="shared" si="13"/>
        <v>0</v>
      </c>
      <c r="AC24" s="111">
        <f t="shared" si="13"/>
        <v>0</v>
      </c>
      <c r="AD24" s="111">
        <f t="shared" si="13"/>
        <v>0</v>
      </c>
      <c r="AE24" s="111">
        <f t="shared" si="13"/>
        <v>0</v>
      </c>
      <c r="AF24" s="111">
        <f t="shared" si="13"/>
        <v>0</v>
      </c>
      <c r="AG24" s="111">
        <f t="shared" si="9"/>
        <v>0</v>
      </c>
      <c r="AH24" s="111">
        <f t="shared" si="9"/>
        <v>0</v>
      </c>
      <c r="AI24" s="111">
        <f t="shared" si="9"/>
        <v>0</v>
      </c>
      <c r="AJ24" s="111">
        <f t="shared" si="9"/>
        <v>0</v>
      </c>
      <c r="AK24" s="111">
        <f t="shared" si="9"/>
        <v>0</v>
      </c>
      <c r="AL24" s="111">
        <f t="shared" si="9"/>
        <v>0</v>
      </c>
      <c r="AM24" s="111">
        <f t="shared" si="9"/>
        <v>0</v>
      </c>
      <c r="AN24" s="111">
        <f t="shared" si="9"/>
        <v>0</v>
      </c>
      <c r="AO24" s="111">
        <f t="shared" si="9"/>
        <v>0</v>
      </c>
      <c r="AP24" s="111">
        <f t="shared" si="9"/>
        <v>0</v>
      </c>
      <c r="AQ24" s="111">
        <f t="shared" si="9"/>
        <v>9166.6666666666661</v>
      </c>
      <c r="AR24" s="111">
        <f t="shared" si="9"/>
        <v>9166.6666666666661</v>
      </c>
      <c r="AS24" s="111">
        <f t="shared" si="9"/>
        <v>9166.6666666666661</v>
      </c>
      <c r="AT24" s="111">
        <f t="shared" si="9"/>
        <v>9166.6666666666661</v>
      </c>
      <c r="AU24" s="111">
        <f t="shared" si="9"/>
        <v>9166.6666666666661</v>
      </c>
      <c r="AV24" s="111">
        <f t="shared" si="9"/>
        <v>9166.6666666666661</v>
      </c>
      <c r="AW24" s="111">
        <f t="shared" si="10"/>
        <v>9166.6666666666661</v>
      </c>
      <c r="AX24" s="111">
        <f t="shared" si="10"/>
        <v>9166.6666666666661</v>
      </c>
      <c r="AY24" s="111">
        <f t="shared" si="10"/>
        <v>9166.6666666666661</v>
      </c>
      <c r="AZ24" s="111">
        <f t="shared" si="10"/>
        <v>9166.6666666666661</v>
      </c>
      <c r="BA24" s="111">
        <f t="shared" si="10"/>
        <v>9625</v>
      </c>
      <c r="BB24" s="111">
        <f t="shared" si="10"/>
        <v>9625</v>
      </c>
      <c r="BC24" s="111">
        <f t="shared" si="10"/>
        <v>9625</v>
      </c>
      <c r="BD24" s="111">
        <f t="shared" si="10"/>
        <v>9625</v>
      </c>
      <c r="BE24" s="111">
        <f t="shared" si="10"/>
        <v>9625</v>
      </c>
      <c r="BF24" s="111">
        <f t="shared" si="10"/>
        <v>9625</v>
      </c>
      <c r="BG24" s="111">
        <f t="shared" si="10"/>
        <v>9625</v>
      </c>
      <c r="BH24" s="111">
        <f t="shared" si="10"/>
        <v>9625</v>
      </c>
      <c r="BI24" s="111">
        <f t="shared" si="10"/>
        <v>9625</v>
      </c>
      <c r="BJ24" s="111">
        <f t="shared" si="10"/>
        <v>9625</v>
      </c>
      <c r="BK24" s="111">
        <f t="shared" si="10"/>
        <v>9625</v>
      </c>
      <c r="BL24" s="111">
        <f t="shared" si="10"/>
        <v>9625</v>
      </c>
      <c r="BM24" s="111">
        <f t="shared" si="11"/>
        <v>10106.25</v>
      </c>
      <c r="BN24" s="111">
        <f t="shared" si="11"/>
        <v>10106.25</v>
      </c>
      <c r="BO24" s="111">
        <f t="shared" si="11"/>
        <v>10106.25</v>
      </c>
      <c r="BP24" s="111">
        <f t="shared" si="11"/>
        <v>10106.25</v>
      </c>
      <c r="BQ24" s="111">
        <f t="shared" si="11"/>
        <v>10106.25</v>
      </c>
      <c r="BR24" s="111">
        <f t="shared" si="11"/>
        <v>10106.25</v>
      </c>
      <c r="BS24" s="111">
        <f t="shared" si="11"/>
        <v>10106.25</v>
      </c>
      <c r="BT24" s="111">
        <f t="shared" si="11"/>
        <v>10106.25</v>
      </c>
      <c r="BU24" s="111">
        <f t="shared" si="11"/>
        <v>10106.25</v>
      </c>
      <c r="BV24" s="111">
        <f t="shared" si="11"/>
        <v>10106.25</v>
      </c>
      <c r="BW24" s="111">
        <f t="shared" si="11"/>
        <v>10106.25</v>
      </c>
      <c r="BX24" s="111">
        <f t="shared" si="11"/>
        <v>10106.25</v>
      </c>
      <c r="BY24" s="111">
        <f t="shared" si="11"/>
        <v>10611.5625</v>
      </c>
      <c r="BZ24" s="111">
        <f t="shared" si="11"/>
        <v>10611.5625</v>
      </c>
      <c r="CA24" s="111">
        <f t="shared" si="11"/>
        <v>10611.5625</v>
      </c>
      <c r="CB24" s="111">
        <f t="shared" si="11"/>
        <v>10611.5625</v>
      </c>
      <c r="CC24" s="111">
        <f t="shared" si="12"/>
        <v>10611.5625</v>
      </c>
      <c r="CD24" s="111">
        <f t="shared" si="12"/>
        <v>10611.5625</v>
      </c>
      <c r="CE24" s="111">
        <f t="shared" si="12"/>
        <v>10611.5625</v>
      </c>
      <c r="CF24" s="111">
        <f t="shared" si="12"/>
        <v>10611.5625</v>
      </c>
      <c r="CG24" s="111">
        <f t="shared" si="12"/>
        <v>10611.5625</v>
      </c>
      <c r="CH24" s="111">
        <f t="shared" si="12"/>
        <v>10611.5625</v>
      </c>
      <c r="CI24" s="111">
        <f t="shared" si="12"/>
        <v>10611.5625</v>
      </c>
      <c r="CJ24" s="111">
        <f t="shared" si="12"/>
        <v>10611.5625</v>
      </c>
    </row>
    <row r="25" spans="1:88" x14ac:dyDescent="0.3">
      <c r="A25" s="497" t="s">
        <v>510</v>
      </c>
      <c r="B25" s="497" t="s">
        <v>341</v>
      </c>
      <c r="C25" s="497" t="s">
        <v>511</v>
      </c>
      <c r="D25" s="497" t="s">
        <v>468</v>
      </c>
      <c r="E25" s="520">
        <v>1</v>
      </c>
      <c r="F25" s="498">
        <v>44013</v>
      </c>
      <c r="G25" s="498"/>
      <c r="H25" s="499"/>
      <c r="I25" s="499"/>
      <c r="J25" s="499">
        <v>75000</v>
      </c>
      <c r="K25" s="263">
        <f>J25*(1+'Headcount Summary'!$C$4)</f>
        <v>78750</v>
      </c>
      <c r="L25" s="263">
        <f>K25*(1+'Headcount Summary'!$C$4)</f>
        <v>82687.5</v>
      </c>
      <c r="M25" s="263">
        <f>L25*(1+'Headcount Summary'!$C$4)</f>
        <v>86821.875</v>
      </c>
      <c r="Q25" s="111">
        <f t="shared" si="13"/>
        <v>0</v>
      </c>
      <c r="R25" s="111">
        <f t="shared" si="13"/>
        <v>0</v>
      </c>
      <c r="S25" s="111">
        <f t="shared" si="13"/>
        <v>0</v>
      </c>
      <c r="T25" s="111">
        <f t="shared" si="13"/>
        <v>0</v>
      </c>
      <c r="U25" s="111">
        <f t="shared" si="13"/>
        <v>0</v>
      </c>
      <c r="V25" s="111">
        <f t="shared" si="13"/>
        <v>0</v>
      </c>
      <c r="W25" s="111">
        <f t="shared" si="13"/>
        <v>0</v>
      </c>
      <c r="X25" s="111">
        <f t="shared" si="13"/>
        <v>0</v>
      </c>
      <c r="Y25" s="111">
        <f t="shared" si="13"/>
        <v>0</v>
      </c>
      <c r="Z25" s="111">
        <f t="shared" si="13"/>
        <v>0</v>
      </c>
      <c r="AA25" s="111">
        <f t="shared" si="13"/>
        <v>0</v>
      </c>
      <c r="AB25" s="111">
        <f t="shared" si="13"/>
        <v>0</v>
      </c>
      <c r="AC25" s="111">
        <f t="shared" si="13"/>
        <v>0</v>
      </c>
      <c r="AD25" s="111">
        <f t="shared" si="13"/>
        <v>0</v>
      </c>
      <c r="AE25" s="111">
        <f t="shared" si="13"/>
        <v>0</v>
      </c>
      <c r="AF25" s="111">
        <f t="shared" si="13"/>
        <v>0</v>
      </c>
      <c r="AG25" s="111">
        <f t="shared" si="9"/>
        <v>0</v>
      </c>
      <c r="AH25" s="111">
        <f t="shared" si="9"/>
        <v>0</v>
      </c>
      <c r="AI25" s="111">
        <f t="shared" si="9"/>
        <v>0</v>
      </c>
      <c r="AJ25" s="111">
        <f t="shared" si="9"/>
        <v>0</v>
      </c>
      <c r="AK25" s="111">
        <f t="shared" si="9"/>
        <v>0</v>
      </c>
      <c r="AL25" s="111">
        <f t="shared" si="9"/>
        <v>0</v>
      </c>
      <c r="AM25" s="111">
        <f t="shared" si="9"/>
        <v>0</v>
      </c>
      <c r="AN25" s="111">
        <f t="shared" si="9"/>
        <v>0</v>
      </c>
      <c r="AO25" s="111">
        <f t="shared" si="9"/>
        <v>0</v>
      </c>
      <c r="AP25" s="111">
        <f t="shared" si="9"/>
        <v>0</v>
      </c>
      <c r="AQ25" s="111">
        <f t="shared" si="9"/>
        <v>0</v>
      </c>
      <c r="AR25" s="111">
        <f t="shared" si="9"/>
        <v>0</v>
      </c>
      <c r="AS25" s="111">
        <f t="shared" si="9"/>
        <v>0</v>
      </c>
      <c r="AT25" s="111">
        <f t="shared" si="9"/>
        <v>0</v>
      </c>
      <c r="AU25" s="111">
        <f t="shared" si="9"/>
        <v>6250</v>
      </c>
      <c r="AV25" s="111">
        <f t="shared" si="9"/>
        <v>6250</v>
      </c>
      <c r="AW25" s="111">
        <f t="shared" si="10"/>
        <v>6250</v>
      </c>
      <c r="AX25" s="111">
        <f t="shared" si="10"/>
        <v>6250</v>
      </c>
      <c r="AY25" s="111">
        <f t="shared" si="10"/>
        <v>6250</v>
      </c>
      <c r="AZ25" s="111">
        <f t="shared" si="10"/>
        <v>6250</v>
      </c>
      <c r="BA25" s="111">
        <f t="shared" si="10"/>
        <v>6562.5</v>
      </c>
      <c r="BB25" s="111">
        <f t="shared" si="10"/>
        <v>6562.5</v>
      </c>
      <c r="BC25" s="111">
        <f t="shared" si="10"/>
        <v>6562.5</v>
      </c>
      <c r="BD25" s="111">
        <f t="shared" si="10"/>
        <v>6562.5</v>
      </c>
      <c r="BE25" s="111">
        <f t="shared" si="10"/>
        <v>6562.5</v>
      </c>
      <c r="BF25" s="111">
        <f t="shared" si="10"/>
        <v>6562.5</v>
      </c>
      <c r="BG25" s="111">
        <f t="shared" si="10"/>
        <v>6562.5</v>
      </c>
      <c r="BH25" s="111">
        <f t="shared" si="10"/>
        <v>6562.5</v>
      </c>
      <c r="BI25" s="111">
        <f t="shared" si="10"/>
        <v>6562.5</v>
      </c>
      <c r="BJ25" s="111">
        <f t="shared" si="10"/>
        <v>6562.5</v>
      </c>
      <c r="BK25" s="111">
        <f t="shared" si="10"/>
        <v>6562.5</v>
      </c>
      <c r="BL25" s="111">
        <f t="shared" si="10"/>
        <v>6562.5</v>
      </c>
      <c r="BM25" s="111">
        <f t="shared" si="11"/>
        <v>6890.625</v>
      </c>
      <c r="BN25" s="111">
        <f t="shared" si="11"/>
        <v>6890.625</v>
      </c>
      <c r="BO25" s="111">
        <f t="shared" si="11"/>
        <v>6890.625</v>
      </c>
      <c r="BP25" s="111">
        <f t="shared" si="11"/>
        <v>6890.625</v>
      </c>
      <c r="BQ25" s="111">
        <f t="shared" si="11"/>
        <v>6890.625</v>
      </c>
      <c r="BR25" s="111">
        <f t="shared" si="11"/>
        <v>6890.625</v>
      </c>
      <c r="BS25" s="111">
        <f t="shared" si="11"/>
        <v>6890.625</v>
      </c>
      <c r="BT25" s="111">
        <f t="shared" si="11"/>
        <v>6890.625</v>
      </c>
      <c r="BU25" s="111">
        <f t="shared" si="11"/>
        <v>6890.625</v>
      </c>
      <c r="BV25" s="111">
        <f t="shared" si="11"/>
        <v>6890.625</v>
      </c>
      <c r="BW25" s="111">
        <f t="shared" si="11"/>
        <v>6890.625</v>
      </c>
      <c r="BX25" s="111">
        <f t="shared" si="11"/>
        <v>6890.625</v>
      </c>
      <c r="BY25" s="111">
        <f t="shared" si="11"/>
        <v>7235.15625</v>
      </c>
      <c r="BZ25" s="111">
        <f t="shared" si="11"/>
        <v>7235.15625</v>
      </c>
      <c r="CA25" s="111">
        <f t="shared" si="11"/>
        <v>7235.15625</v>
      </c>
      <c r="CB25" s="111">
        <f t="shared" si="11"/>
        <v>7235.15625</v>
      </c>
      <c r="CC25" s="111">
        <f t="shared" si="12"/>
        <v>7235.15625</v>
      </c>
      <c r="CD25" s="111">
        <f t="shared" si="12"/>
        <v>7235.15625</v>
      </c>
      <c r="CE25" s="111">
        <f t="shared" si="12"/>
        <v>7235.15625</v>
      </c>
      <c r="CF25" s="111">
        <f t="shared" si="12"/>
        <v>7235.15625</v>
      </c>
      <c r="CG25" s="111">
        <f t="shared" si="12"/>
        <v>7235.15625</v>
      </c>
      <c r="CH25" s="111">
        <f t="shared" si="12"/>
        <v>7235.15625</v>
      </c>
      <c r="CI25" s="111">
        <f t="shared" si="12"/>
        <v>7235.15625</v>
      </c>
      <c r="CJ25" s="111">
        <f t="shared" si="12"/>
        <v>7235.15625</v>
      </c>
    </row>
    <row r="26" spans="1:88" x14ac:dyDescent="0.3">
      <c r="A26" s="497" t="s">
        <v>512</v>
      </c>
      <c r="B26" s="497" t="s">
        <v>293</v>
      </c>
      <c r="C26" s="497" t="s">
        <v>513</v>
      </c>
      <c r="D26" s="497" t="s">
        <v>468</v>
      </c>
      <c r="E26" s="520">
        <v>1</v>
      </c>
      <c r="F26" s="498">
        <v>43922</v>
      </c>
      <c r="G26" s="498"/>
      <c r="H26" s="499"/>
      <c r="I26" s="499"/>
      <c r="J26" s="499">
        <v>50000</v>
      </c>
      <c r="K26" s="263">
        <f>J26*(1+'Headcount Summary'!$C$4)</f>
        <v>52500</v>
      </c>
      <c r="L26" s="263">
        <f>K26*(1+'Headcount Summary'!$C$4)</f>
        <v>55125</v>
      </c>
      <c r="M26" s="263">
        <f>L26*(1+'Headcount Summary'!$C$4)</f>
        <v>57881.25</v>
      </c>
      <c r="Q26" s="111">
        <f t="shared" si="13"/>
        <v>0</v>
      </c>
      <c r="R26" s="111">
        <f t="shared" si="13"/>
        <v>0</v>
      </c>
      <c r="S26" s="111">
        <f t="shared" si="13"/>
        <v>0</v>
      </c>
      <c r="T26" s="111">
        <f t="shared" si="13"/>
        <v>0</v>
      </c>
      <c r="U26" s="111">
        <f t="shared" si="13"/>
        <v>0</v>
      </c>
      <c r="V26" s="111">
        <f t="shared" si="13"/>
        <v>0</v>
      </c>
      <c r="W26" s="111">
        <f t="shared" si="13"/>
        <v>0</v>
      </c>
      <c r="X26" s="111">
        <f t="shared" si="13"/>
        <v>0</v>
      </c>
      <c r="Y26" s="111">
        <f t="shared" si="13"/>
        <v>0</v>
      </c>
      <c r="Z26" s="111">
        <f t="shared" si="13"/>
        <v>0</v>
      </c>
      <c r="AA26" s="111">
        <f t="shared" si="13"/>
        <v>0</v>
      </c>
      <c r="AB26" s="111">
        <f t="shared" si="13"/>
        <v>0</v>
      </c>
      <c r="AC26" s="111">
        <f t="shared" si="13"/>
        <v>0</v>
      </c>
      <c r="AD26" s="111">
        <f t="shared" si="13"/>
        <v>0</v>
      </c>
      <c r="AE26" s="111">
        <f t="shared" si="13"/>
        <v>0</v>
      </c>
      <c r="AF26" s="111">
        <f t="shared" si="13"/>
        <v>0</v>
      </c>
      <c r="AG26" s="111">
        <f t="shared" si="9"/>
        <v>0</v>
      </c>
      <c r="AH26" s="111">
        <f t="shared" si="9"/>
        <v>0</v>
      </c>
      <c r="AI26" s="111">
        <f t="shared" si="9"/>
        <v>0</v>
      </c>
      <c r="AJ26" s="111">
        <f t="shared" si="9"/>
        <v>0</v>
      </c>
      <c r="AK26" s="111">
        <f t="shared" si="9"/>
        <v>0</v>
      </c>
      <c r="AL26" s="111">
        <f t="shared" si="9"/>
        <v>0</v>
      </c>
      <c r="AM26" s="111">
        <f t="shared" si="9"/>
        <v>0</v>
      </c>
      <c r="AN26" s="111">
        <f t="shared" si="9"/>
        <v>0</v>
      </c>
      <c r="AO26" s="111">
        <f t="shared" si="9"/>
        <v>0</v>
      </c>
      <c r="AP26" s="111">
        <f t="shared" si="9"/>
        <v>0</v>
      </c>
      <c r="AQ26" s="111">
        <f t="shared" si="9"/>
        <v>0</v>
      </c>
      <c r="AR26" s="111">
        <f t="shared" si="9"/>
        <v>4166.666666666667</v>
      </c>
      <c r="AS26" s="111">
        <f t="shared" si="9"/>
        <v>4166.666666666667</v>
      </c>
      <c r="AT26" s="111">
        <f t="shared" si="9"/>
        <v>4166.666666666667</v>
      </c>
      <c r="AU26" s="111">
        <f t="shared" si="9"/>
        <v>4166.666666666667</v>
      </c>
      <c r="AV26" s="111">
        <f t="shared" si="9"/>
        <v>4166.666666666667</v>
      </c>
      <c r="AW26" s="111">
        <f t="shared" si="10"/>
        <v>4166.666666666667</v>
      </c>
      <c r="AX26" s="111">
        <f t="shared" si="10"/>
        <v>4166.666666666667</v>
      </c>
      <c r="AY26" s="111">
        <f t="shared" si="10"/>
        <v>4166.666666666667</v>
      </c>
      <c r="AZ26" s="111">
        <f t="shared" si="10"/>
        <v>4166.666666666667</v>
      </c>
      <c r="BA26" s="111">
        <f t="shared" si="10"/>
        <v>4375</v>
      </c>
      <c r="BB26" s="111">
        <f t="shared" si="10"/>
        <v>4375</v>
      </c>
      <c r="BC26" s="111">
        <f t="shared" si="10"/>
        <v>4375</v>
      </c>
      <c r="BD26" s="111">
        <f t="shared" si="10"/>
        <v>4375</v>
      </c>
      <c r="BE26" s="111">
        <f t="shared" si="10"/>
        <v>4375</v>
      </c>
      <c r="BF26" s="111">
        <f t="shared" si="10"/>
        <v>4375</v>
      </c>
      <c r="BG26" s="111">
        <f t="shared" si="10"/>
        <v>4375</v>
      </c>
      <c r="BH26" s="111">
        <f t="shared" si="10"/>
        <v>4375</v>
      </c>
      <c r="BI26" s="111">
        <f t="shared" si="10"/>
        <v>4375</v>
      </c>
      <c r="BJ26" s="111">
        <f t="shared" si="10"/>
        <v>4375</v>
      </c>
      <c r="BK26" s="111">
        <f t="shared" si="10"/>
        <v>4375</v>
      </c>
      <c r="BL26" s="111">
        <f t="shared" si="10"/>
        <v>4375</v>
      </c>
      <c r="BM26" s="111">
        <f t="shared" si="11"/>
        <v>4593.75</v>
      </c>
      <c r="BN26" s="111">
        <f t="shared" si="11"/>
        <v>4593.75</v>
      </c>
      <c r="BO26" s="111">
        <f t="shared" si="11"/>
        <v>4593.75</v>
      </c>
      <c r="BP26" s="111">
        <f t="shared" si="11"/>
        <v>4593.75</v>
      </c>
      <c r="BQ26" s="111">
        <f t="shared" si="11"/>
        <v>4593.75</v>
      </c>
      <c r="BR26" s="111">
        <f t="shared" si="11"/>
        <v>4593.75</v>
      </c>
      <c r="BS26" s="111">
        <f t="shared" si="11"/>
        <v>4593.75</v>
      </c>
      <c r="BT26" s="111">
        <f t="shared" si="11"/>
        <v>4593.75</v>
      </c>
      <c r="BU26" s="111">
        <f t="shared" si="11"/>
        <v>4593.75</v>
      </c>
      <c r="BV26" s="111">
        <f t="shared" si="11"/>
        <v>4593.75</v>
      </c>
      <c r="BW26" s="111">
        <f t="shared" si="11"/>
        <v>4593.75</v>
      </c>
      <c r="BX26" s="111">
        <f t="shared" si="11"/>
        <v>4593.75</v>
      </c>
      <c r="BY26" s="111">
        <f t="shared" si="11"/>
        <v>4823.4375</v>
      </c>
      <c r="BZ26" s="111">
        <f t="shared" si="11"/>
        <v>4823.4375</v>
      </c>
      <c r="CA26" s="111">
        <f t="shared" si="11"/>
        <v>4823.4375</v>
      </c>
      <c r="CB26" s="111">
        <f t="shared" si="11"/>
        <v>4823.4375</v>
      </c>
      <c r="CC26" s="111">
        <f t="shared" si="12"/>
        <v>4823.4375</v>
      </c>
      <c r="CD26" s="111">
        <f t="shared" si="12"/>
        <v>4823.4375</v>
      </c>
      <c r="CE26" s="111">
        <f t="shared" si="12"/>
        <v>4823.4375</v>
      </c>
      <c r="CF26" s="111">
        <f t="shared" si="12"/>
        <v>4823.4375</v>
      </c>
      <c r="CG26" s="111">
        <f t="shared" si="12"/>
        <v>4823.4375</v>
      </c>
      <c r="CH26" s="111">
        <f t="shared" si="12"/>
        <v>4823.4375</v>
      </c>
      <c r="CI26" s="111">
        <f t="shared" si="12"/>
        <v>4823.4375</v>
      </c>
      <c r="CJ26" s="111">
        <f t="shared" si="12"/>
        <v>4823.4375</v>
      </c>
    </row>
    <row r="27" spans="1:88" x14ac:dyDescent="0.3">
      <c r="A27" s="497" t="s">
        <v>514</v>
      </c>
      <c r="B27" s="497" t="s">
        <v>300</v>
      </c>
      <c r="C27" s="497" t="s">
        <v>515</v>
      </c>
      <c r="D27" s="497" t="s">
        <v>468</v>
      </c>
      <c r="E27" s="520">
        <v>1</v>
      </c>
      <c r="F27" s="498">
        <v>43891</v>
      </c>
      <c r="G27" s="498"/>
      <c r="H27" s="499"/>
      <c r="I27" s="499"/>
      <c r="J27" s="499">
        <v>130000</v>
      </c>
      <c r="K27" s="263">
        <f>J27*(1+'Headcount Summary'!$C$4)</f>
        <v>136500</v>
      </c>
      <c r="L27" s="263">
        <f>K27*(1+'Headcount Summary'!$C$4)</f>
        <v>143325</v>
      </c>
      <c r="M27" s="263">
        <f>L27*(1+'Headcount Summary'!$C$4)</f>
        <v>150491.25</v>
      </c>
      <c r="Q27" s="111">
        <f t="shared" si="13"/>
        <v>0</v>
      </c>
      <c r="R27" s="111">
        <f t="shared" si="13"/>
        <v>0</v>
      </c>
      <c r="S27" s="111">
        <f t="shared" si="13"/>
        <v>0</v>
      </c>
      <c r="T27" s="111">
        <f t="shared" si="13"/>
        <v>0</v>
      </c>
      <c r="U27" s="111">
        <f t="shared" si="13"/>
        <v>0</v>
      </c>
      <c r="V27" s="111">
        <f t="shared" si="13"/>
        <v>0</v>
      </c>
      <c r="W27" s="111">
        <f t="shared" si="13"/>
        <v>0</v>
      </c>
      <c r="X27" s="111">
        <f t="shared" si="13"/>
        <v>0</v>
      </c>
      <c r="Y27" s="111">
        <f t="shared" si="13"/>
        <v>0</v>
      </c>
      <c r="Z27" s="111">
        <f t="shared" si="13"/>
        <v>0</v>
      </c>
      <c r="AA27" s="111">
        <f t="shared" si="13"/>
        <v>0</v>
      </c>
      <c r="AB27" s="111">
        <f t="shared" si="13"/>
        <v>0</v>
      </c>
      <c r="AC27" s="111">
        <f t="shared" si="13"/>
        <v>0</v>
      </c>
      <c r="AD27" s="111">
        <f t="shared" si="13"/>
        <v>0</v>
      </c>
      <c r="AE27" s="111">
        <f t="shared" si="13"/>
        <v>0</v>
      </c>
      <c r="AF27" s="111">
        <f t="shared" si="13"/>
        <v>0</v>
      </c>
      <c r="AG27" s="111">
        <f t="shared" si="9"/>
        <v>0</v>
      </c>
      <c r="AH27" s="111">
        <f t="shared" si="9"/>
        <v>0</v>
      </c>
      <c r="AI27" s="111">
        <f t="shared" si="9"/>
        <v>0</v>
      </c>
      <c r="AJ27" s="111">
        <f t="shared" si="9"/>
        <v>0</v>
      </c>
      <c r="AK27" s="111">
        <f t="shared" si="9"/>
        <v>0</v>
      </c>
      <c r="AL27" s="111">
        <f t="shared" si="9"/>
        <v>0</v>
      </c>
      <c r="AM27" s="111">
        <f t="shared" si="9"/>
        <v>0</v>
      </c>
      <c r="AN27" s="111">
        <f t="shared" si="9"/>
        <v>0</v>
      </c>
      <c r="AO27" s="111">
        <f t="shared" si="9"/>
        <v>0</v>
      </c>
      <c r="AP27" s="111">
        <f t="shared" si="9"/>
        <v>0</v>
      </c>
      <c r="AQ27" s="111">
        <f t="shared" si="9"/>
        <v>10833.333333333334</v>
      </c>
      <c r="AR27" s="111">
        <f t="shared" si="9"/>
        <v>10833.333333333334</v>
      </c>
      <c r="AS27" s="111">
        <f t="shared" si="9"/>
        <v>10833.333333333334</v>
      </c>
      <c r="AT27" s="111">
        <f t="shared" si="9"/>
        <v>10833.333333333334</v>
      </c>
      <c r="AU27" s="111">
        <f t="shared" si="9"/>
        <v>10833.333333333334</v>
      </c>
      <c r="AV27" s="111">
        <f t="shared" si="9"/>
        <v>10833.333333333334</v>
      </c>
      <c r="AW27" s="111">
        <f t="shared" si="10"/>
        <v>10833.333333333334</v>
      </c>
      <c r="AX27" s="111">
        <f t="shared" si="10"/>
        <v>10833.333333333334</v>
      </c>
      <c r="AY27" s="111">
        <f t="shared" si="10"/>
        <v>10833.333333333334</v>
      </c>
      <c r="AZ27" s="111">
        <f t="shared" si="10"/>
        <v>10833.333333333334</v>
      </c>
      <c r="BA27" s="111">
        <f t="shared" si="10"/>
        <v>11375</v>
      </c>
      <c r="BB27" s="111">
        <f t="shared" si="10"/>
        <v>11375</v>
      </c>
      <c r="BC27" s="111">
        <f t="shared" si="10"/>
        <v>11375</v>
      </c>
      <c r="BD27" s="111">
        <f t="shared" si="10"/>
        <v>11375</v>
      </c>
      <c r="BE27" s="111">
        <f t="shared" si="10"/>
        <v>11375</v>
      </c>
      <c r="BF27" s="111">
        <f t="shared" si="10"/>
        <v>11375</v>
      </c>
      <c r="BG27" s="111">
        <f t="shared" si="10"/>
        <v>11375</v>
      </c>
      <c r="BH27" s="111">
        <f t="shared" si="10"/>
        <v>11375</v>
      </c>
      <c r="BI27" s="111">
        <f t="shared" si="10"/>
        <v>11375</v>
      </c>
      <c r="BJ27" s="111">
        <f t="shared" si="10"/>
        <v>11375</v>
      </c>
      <c r="BK27" s="111">
        <f t="shared" si="10"/>
        <v>11375</v>
      </c>
      <c r="BL27" s="111">
        <f t="shared" si="10"/>
        <v>11375</v>
      </c>
      <c r="BM27" s="111">
        <f t="shared" si="11"/>
        <v>11943.75</v>
      </c>
      <c r="BN27" s="111">
        <f t="shared" si="11"/>
        <v>11943.75</v>
      </c>
      <c r="BO27" s="111">
        <f t="shared" si="11"/>
        <v>11943.75</v>
      </c>
      <c r="BP27" s="111">
        <f t="shared" si="11"/>
        <v>11943.75</v>
      </c>
      <c r="BQ27" s="111">
        <f t="shared" si="11"/>
        <v>11943.75</v>
      </c>
      <c r="BR27" s="111">
        <f t="shared" si="11"/>
        <v>11943.75</v>
      </c>
      <c r="BS27" s="111">
        <f t="shared" si="11"/>
        <v>11943.75</v>
      </c>
      <c r="BT27" s="111">
        <f t="shared" si="11"/>
        <v>11943.75</v>
      </c>
      <c r="BU27" s="111">
        <f t="shared" si="11"/>
        <v>11943.75</v>
      </c>
      <c r="BV27" s="111">
        <f t="shared" si="11"/>
        <v>11943.75</v>
      </c>
      <c r="BW27" s="111">
        <f t="shared" si="11"/>
        <v>11943.75</v>
      </c>
      <c r="BX27" s="111">
        <f t="shared" si="11"/>
        <v>11943.75</v>
      </c>
      <c r="BY27" s="111">
        <f t="shared" si="11"/>
        <v>12540.9375</v>
      </c>
      <c r="BZ27" s="111">
        <f t="shared" si="11"/>
        <v>12540.9375</v>
      </c>
      <c r="CA27" s="111">
        <f t="shared" si="11"/>
        <v>12540.9375</v>
      </c>
      <c r="CB27" s="111">
        <f t="shared" si="11"/>
        <v>12540.9375</v>
      </c>
      <c r="CC27" s="111">
        <f t="shared" si="12"/>
        <v>12540.9375</v>
      </c>
      <c r="CD27" s="111">
        <f t="shared" si="12"/>
        <v>12540.9375</v>
      </c>
      <c r="CE27" s="111">
        <f t="shared" si="12"/>
        <v>12540.9375</v>
      </c>
      <c r="CF27" s="111">
        <f t="shared" si="12"/>
        <v>12540.9375</v>
      </c>
      <c r="CG27" s="111">
        <f t="shared" si="12"/>
        <v>12540.9375</v>
      </c>
      <c r="CH27" s="111">
        <f t="shared" si="12"/>
        <v>12540.9375</v>
      </c>
      <c r="CI27" s="111">
        <f t="shared" si="12"/>
        <v>12540.9375</v>
      </c>
      <c r="CJ27" s="111">
        <f t="shared" si="12"/>
        <v>12540.9375</v>
      </c>
    </row>
    <row r="28" spans="1:88" x14ac:dyDescent="0.3">
      <c r="A28" s="497" t="s">
        <v>516</v>
      </c>
      <c r="B28" s="497" t="s">
        <v>337</v>
      </c>
      <c r="C28" s="497" t="s">
        <v>517</v>
      </c>
      <c r="D28" s="497" t="s">
        <v>468</v>
      </c>
      <c r="E28" s="520">
        <v>1</v>
      </c>
      <c r="F28" s="498">
        <v>43983</v>
      </c>
      <c r="G28" s="498"/>
      <c r="H28" s="499"/>
      <c r="I28" s="499"/>
      <c r="J28" s="499">
        <v>55000</v>
      </c>
      <c r="K28" s="263">
        <f>J28*(1+'Headcount Summary'!$C$4)</f>
        <v>57750</v>
      </c>
      <c r="L28" s="263">
        <f>K28*(1+'Headcount Summary'!$C$4)</f>
        <v>60637.5</v>
      </c>
      <c r="M28" s="263">
        <f>L28*(1+'Headcount Summary'!$C$4)</f>
        <v>63669.375</v>
      </c>
      <c r="Q28" s="111">
        <f t="shared" si="13"/>
        <v>0</v>
      </c>
      <c r="R28" s="111">
        <f t="shared" si="13"/>
        <v>0</v>
      </c>
      <c r="S28" s="111">
        <f t="shared" si="13"/>
        <v>0</v>
      </c>
      <c r="T28" s="111">
        <f t="shared" si="13"/>
        <v>0</v>
      </c>
      <c r="U28" s="111">
        <f t="shared" si="13"/>
        <v>0</v>
      </c>
      <c r="V28" s="111">
        <f t="shared" si="13"/>
        <v>0</v>
      </c>
      <c r="W28" s="111">
        <f t="shared" si="13"/>
        <v>0</v>
      </c>
      <c r="X28" s="111">
        <f t="shared" si="13"/>
        <v>0</v>
      </c>
      <c r="Y28" s="111">
        <f t="shared" si="13"/>
        <v>0</v>
      </c>
      <c r="Z28" s="111">
        <f t="shared" si="13"/>
        <v>0</v>
      </c>
      <c r="AA28" s="111">
        <f t="shared" si="13"/>
        <v>0</v>
      </c>
      <c r="AB28" s="111">
        <f t="shared" si="13"/>
        <v>0</v>
      </c>
      <c r="AC28" s="111">
        <f t="shared" si="13"/>
        <v>0</v>
      </c>
      <c r="AD28" s="111">
        <f t="shared" si="13"/>
        <v>0</v>
      </c>
      <c r="AE28" s="111">
        <f t="shared" si="13"/>
        <v>0</v>
      </c>
      <c r="AF28" s="111">
        <f t="shared" si="13"/>
        <v>0</v>
      </c>
      <c r="AG28" s="111">
        <f t="shared" si="9"/>
        <v>0</v>
      </c>
      <c r="AH28" s="111">
        <f t="shared" si="9"/>
        <v>0</v>
      </c>
      <c r="AI28" s="111">
        <f t="shared" si="9"/>
        <v>0</v>
      </c>
      <c r="AJ28" s="111">
        <f t="shared" si="9"/>
        <v>0</v>
      </c>
      <c r="AK28" s="111">
        <f t="shared" si="9"/>
        <v>0</v>
      </c>
      <c r="AL28" s="111">
        <f t="shared" si="9"/>
        <v>0</v>
      </c>
      <c r="AM28" s="111">
        <f t="shared" si="9"/>
        <v>0</v>
      </c>
      <c r="AN28" s="111">
        <f t="shared" si="9"/>
        <v>0</v>
      </c>
      <c r="AO28" s="111">
        <f t="shared" si="9"/>
        <v>0</v>
      </c>
      <c r="AP28" s="111">
        <f t="shared" si="9"/>
        <v>0</v>
      </c>
      <c r="AQ28" s="111">
        <f t="shared" si="9"/>
        <v>0</v>
      </c>
      <c r="AR28" s="111">
        <f t="shared" si="9"/>
        <v>0</v>
      </c>
      <c r="AS28" s="111">
        <f t="shared" si="9"/>
        <v>0</v>
      </c>
      <c r="AT28" s="111">
        <f t="shared" si="9"/>
        <v>4583.333333333333</v>
      </c>
      <c r="AU28" s="111">
        <f t="shared" si="9"/>
        <v>4583.333333333333</v>
      </c>
      <c r="AV28" s="111">
        <f t="shared" si="9"/>
        <v>4583.333333333333</v>
      </c>
      <c r="AW28" s="111">
        <f t="shared" si="10"/>
        <v>4583.333333333333</v>
      </c>
      <c r="AX28" s="111">
        <f t="shared" si="10"/>
        <v>4583.333333333333</v>
      </c>
      <c r="AY28" s="111">
        <f t="shared" si="10"/>
        <v>4583.333333333333</v>
      </c>
      <c r="AZ28" s="111">
        <f t="shared" si="10"/>
        <v>4583.333333333333</v>
      </c>
      <c r="BA28" s="111">
        <f t="shared" si="10"/>
        <v>4812.5</v>
      </c>
      <c r="BB28" s="111">
        <f t="shared" si="10"/>
        <v>4812.5</v>
      </c>
      <c r="BC28" s="111">
        <f t="shared" si="10"/>
        <v>4812.5</v>
      </c>
      <c r="BD28" s="111">
        <f t="shared" si="10"/>
        <v>4812.5</v>
      </c>
      <c r="BE28" s="111">
        <f t="shared" si="10"/>
        <v>4812.5</v>
      </c>
      <c r="BF28" s="111">
        <f t="shared" si="10"/>
        <v>4812.5</v>
      </c>
      <c r="BG28" s="111">
        <f t="shared" si="10"/>
        <v>4812.5</v>
      </c>
      <c r="BH28" s="111">
        <f t="shared" si="10"/>
        <v>4812.5</v>
      </c>
      <c r="BI28" s="111">
        <f t="shared" si="10"/>
        <v>4812.5</v>
      </c>
      <c r="BJ28" s="111">
        <f t="shared" si="10"/>
        <v>4812.5</v>
      </c>
      <c r="BK28" s="111">
        <f t="shared" si="10"/>
        <v>4812.5</v>
      </c>
      <c r="BL28" s="111">
        <f t="shared" si="10"/>
        <v>4812.5</v>
      </c>
      <c r="BM28" s="111">
        <f t="shared" si="11"/>
        <v>5053.125</v>
      </c>
      <c r="BN28" s="111">
        <f t="shared" si="11"/>
        <v>5053.125</v>
      </c>
      <c r="BO28" s="111">
        <f t="shared" si="11"/>
        <v>5053.125</v>
      </c>
      <c r="BP28" s="111">
        <f t="shared" si="11"/>
        <v>5053.125</v>
      </c>
      <c r="BQ28" s="111">
        <f t="shared" si="11"/>
        <v>5053.125</v>
      </c>
      <c r="BR28" s="111">
        <f t="shared" si="11"/>
        <v>5053.125</v>
      </c>
      <c r="BS28" s="111">
        <f t="shared" si="11"/>
        <v>5053.125</v>
      </c>
      <c r="BT28" s="111">
        <f t="shared" si="11"/>
        <v>5053.125</v>
      </c>
      <c r="BU28" s="111">
        <f t="shared" si="11"/>
        <v>5053.125</v>
      </c>
      <c r="BV28" s="111">
        <f t="shared" si="11"/>
        <v>5053.125</v>
      </c>
      <c r="BW28" s="111">
        <f t="shared" si="11"/>
        <v>5053.125</v>
      </c>
      <c r="BX28" s="111">
        <f t="shared" si="11"/>
        <v>5053.125</v>
      </c>
      <c r="BY28" s="111">
        <f t="shared" si="11"/>
        <v>5305.78125</v>
      </c>
      <c r="BZ28" s="111">
        <f t="shared" si="11"/>
        <v>5305.78125</v>
      </c>
      <c r="CA28" s="111">
        <f t="shared" si="11"/>
        <v>5305.78125</v>
      </c>
      <c r="CB28" s="111">
        <f t="shared" si="11"/>
        <v>5305.78125</v>
      </c>
      <c r="CC28" s="111">
        <f t="shared" si="12"/>
        <v>5305.78125</v>
      </c>
      <c r="CD28" s="111">
        <f t="shared" si="12"/>
        <v>5305.78125</v>
      </c>
      <c r="CE28" s="111">
        <f t="shared" si="12"/>
        <v>5305.78125</v>
      </c>
      <c r="CF28" s="111">
        <f t="shared" si="12"/>
        <v>5305.78125</v>
      </c>
      <c r="CG28" s="111">
        <f t="shared" si="12"/>
        <v>5305.78125</v>
      </c>
      <c r="CH28" s="111">
        <f t="shared" si="12"/>
        <v>5305.78125</v>
      </c>
      <c r="CI28" s="111">
        <f t="shared" si="12"/>
        <v>5305.78125</v>
      </c>
      <c r="CJ28" s="111">
        <f t="shared" si="12"/>
        <v>5305.78125</v>
      </c>
    </row>
    <row r="29" spans="1:88" x14ac:dyDescent="0.3">
      <c r="A29" s="497" t="s">
        <v>518</v>
      </c>
      <c r="B29" s="497" t="s">
        <v>337</v>
      </c>
      <c r="C29" s="497" t="s">
        <v>519</v>
      </c>
      <c r="D29" s="497" t="s">
        <v>468</v>
      </c>
      <c r="E29" s="520">
        <v>1</v>
      </c>
      <c r="F29" s="498">
        <v>43891</v>
      </c>
      <c r="G29" s="498"/>
      <c r="H29" s="499"/>
      <c r="I29" s="499"/>
      <c r="J29" s="499">
        <v>55000</v>
      </c>
      <c r="K29" s="263">
        <f>J29*(1+'Headcount Summary'!$C$4)</f>
        <v>57750</v>
      </c>
      <c r="L29" s="263">
        <f>K29*(1+'Headcount Summary'!$C$4)</f>
        <v>60637.5</v>
      </c>
      <c r="M29" s="263">
        <f>L29*(1+'Headcount Summary'!$C$4)</f>
        <v>63669.375</v>
      </c>
      <c r="Q29" s="111">
        <f t="shared" si="13"/>
        <v>0</v>
      </c>
      <c r="R29" s="111">
        <f t="shared" si="13"/>
        <v>0</v>
      </c>
      <c r="S29" s="111">
        <f t="shared" si="13"/>
        <v>0</v>
      </c>
      <c r="T29" s="111">
        <f t="shared" si="13"/>
        <v>0</v>
      </c>
      <c r="U29" s="111">
        <f t="shared" si="13"/>
        <v>0</v>
      </c>
      <c r="V29" s="111">
        <f t="shared" si="13"/>
        <v>0</v>
      </c>
      <c r="W29" s="111">
        <f t="shared" si="13"/>
        <v>0</v>
      </c>
      <c r="X29" s="111">
        <f t="shared" si="13"/>
        <v>0</v>
      </c>
      <c r="Y29" s="111">
        <f t="shared" si="13"/>
        <v>0</v>
      </c>
      <c r="Z29" s="111">
        <f t="shared" si="13"/>
        <v>0</v>
      </c>
      <c r="AA29" s="111">
        <f t="shared" si="13"/>
        <v>0</v>
      </c>
      <c r="AB29" s="111">
        <f t="shared" si="13"/>
        <v>0</v>
      </c>
      <c r="AC29" s="111">
        <f t="shared" si="13"/>
        <v>0</v>
      </c>
      <c r="AD29" s="111">
        <f t="shared" si="13"/>
        <v>0</v>
      </c>
      <c r="AE29" s="111">
        <f t="shared" si="13"/>
        <v>0</v>
      </c>
      <c r="AF29" s="111">
        <f t="shared" si="13"/>
        <v>0</v>
      </c>
      <c r="AG29" s="111">
        <f t="shared" si="9"/>
        <v>0</v>
      </c>
      <c r="AH29" s="111">
        <f t="shared" si="9"/>
        <v>0</v>
      </c>
      <c r="AI29" s="111">
        <f t="shared" si="9"/>
        <v>0</v>
      </c>
      <c r="AJ29" s="111">
        <f t="shared" si="9"/>
        <v>0</v>
      </c>
      <c r="AK29" s="111">
        <f t="shared" si="9"/>
        <v>0</v>
      </c>
      <c r="AL29" s="111">
        <f t="shared" si="9"/>
        <v>0</v>
      </c>
      <c r="AM29" s="111">
        <f t="shared" si="9"/>
        <v>0</v>
      </c>
      <c r="AN29" s="111">
        <f t="shared" si="9"/>
        <v>0</v>
      </c>
      <c r="AO29" s="111">
        <f t="shared" si="9"/>
        <v>0</v>
      </c>
      <c r="AP29" s="111">
        <f t="shared" si="9"/>
        <v>0</v>
      </c>
      <c r="AQ29" s="111">
        <f t="shared" si="9"/>
        <v>4583.333333333333</v>
      </c>
      <c r="AR29" s="111">
        <f t="shared" si="9"/>
        <v>4583.333333333333</v>
      </c>
      <c r="AS29" s="111">
        <f t="shared" si="9"/>
        <v>4583.333333333333</v>
      </c>
      <c r="AT29" s="111">
        <f t="shared" si="9"/>
        <v>4583.333333333333</v>
      </c>
      <c r="AU29" s="111">
        <f t="shared" si="9"/>
        <v>4583.333333333333</v>
      </c>
      <c r="AV29" s="111">
        <f t="shared" si="9"/>
        <v>4583.333333333333</v>
      </c>
      <c r="AW29" s="111">
        <f t="shared" si="10"/>
        <v>4583.333333333333</v>
      </c>
      <c r="AX29" s="111">
        <f t="shared" si="10"/>
        <v>4583.333333333333</v>
      </c>
      <c r="AY29" s="111">
        <f t="shared" si="10"/>
        <v>4583.333333333333</v>
      </c>
      <c r="AZ29" s="111">
        <f t="shared" si="10"/>
        <v>4583.333333333333</v>
      </c>
      <c r="BA29" s="111">
        <f t="shared" si="10"/>
        <v>4812.5</v>
      </c>
      <c r="BB29" s="111">
        <f t="shared" si="10"/>
        <v>4812.5</v>
      </c>
      <c r="BC29" s="111">
        <f t="shared" si="10"/>
        <v>4812.5</v>
      </c>
      <c r="BD29" s="111">
        <f t="shared" si="10"/>
        <v>4812.5</v>
      </c>
      <c r="BE29" s="111">
        <f t="shared" si="10"/>
        <v>4812.5</v>
      </c>
      <c r="BF29" s="111">
        <f t="shared" si="10"/>
        <v>4812.5</v>
      </c>
      <c r="BG29" s="111">
        <f t="shared" si="10"/>
        <v>4812.5</v>
      </c>
      <c r="BH29" s="111">
        <f t="shared" si="10"/>
        <v>4812.5</v>
      </c>
      <c r="BI29" s="111">
        <f t="shared" si="10"/>
        <v>4812.5</v>
      </c>
      <c r="BJ29" s="111">
        <f t="shared" si="10"/>
        <v>4812.5</v>
      </c>
      <c r="BK29" s="111">
        <f t="shared" si="10"/>
        <v>4812.5</v>
      </c>
      <c r="BL29" s="111">
        <f t="shared" si="10"/>
        <v>4812.5</v>
      </c>
      <c r="BM29" s="111">
        <f t="shared" si="11"/>
        <v>5053.125</v>
      </c>
      <c r="BN29" s="111">
        <f t="shared" si="11"/>
        <v>5053.125</v>
      </c>
      <c r="BO29" s="111">
        <f t="shared" si="11"/>
        <v>5053.125</v>
      </c>
      <c r="BP29" s="111">
        <f t="shared" si="11"/>
        <v>5053.125</v>
      </c>
      <c r="BQ29" s="111">
        <f t="shared" si="11"/>
        <v>5053.125</v>
      </c>
      <c r="BR29" s="111">
        <f t="shared" si="11"/>
        <v>5053.125</v>
      </c>
      <c r="BS29" s="111">
        <f t="shared" si="11"/>
        <v>5053.125</v>
      </c>
      <c r="BT29" s="111">
        <f t="shared" si="11"/>
        <v>5053.125</v>
      </c>
      <c r="BU29" s="111">
        <f t="shared" si="11"/>
        <v>5053.125</v>
      </c>
      <c r="BV29" s="111">
        <f t="shared" si="11"/>
        <v>5053.125</v>
      </c>
      <c r="BW29" s="111">
        <f t="shared" si="11"/>
        <v>5053.125</v>
      </c>
      <c r="BX29" s="111">
        <f t="shared" si="11"/>
        <v>5053.125</v>
      </c>
      <c r="BY29" s="111">
        <f t="shared" si="11"/>
        <v>5305.78125</v>
      </c>
      <c r="BZ29" s="111">
        <f t="shared" si="11"/>
        <v>5305.78125</v>
      </c>
      <c r="CA29" s="111">
        <f t="shared" si="11"/>
        <v>5305.78125</v>
      </c>
      <c r="CB29" s="111">
        <f t="shared" si="11"/>
        <v>5305.78125</v>
      </c>
      <c r="CC29" s="111">
        <f t="shared" si="12"/>
        <v>5305.78125</v>
      </c>
      <c r="CD29" s="111">
        <f t="shared" si="12"/>
        <v>5305.78125</v>
      </c>
      <c r="CE29" s="111">
        <f t="shared" si="12"/>
        <v>5305.78125</v>
      </c>
      <c r="CF29" s="111">
        <f t="shared" si="12"/>
        <v>5305.78125</v>
      </c>
      <c r="CG29" s="111">
        <f t="shared" si="12"/>
        <v>5305.78125</v>
      </c>
      <c r="CH29" s="111">
        <f t="shared" si="12"/>
        <v>5305.78125</v>
      </c>
      <c r="CI29" s="111">
        <f t="shared" si="12"/>
        <v>5305.78125</v>
      </c>
      <c r="CJ29" s="111">
        <f t="shared" si="12"/>
        <v>5305.78125</v>
      </c>
    </row>
    <row r="30" spans="1:88" x14ac:dyDescent="0.3">
      <c r="A30" s="497" t="s">
        <v>520</v>
      </c>
      <c r="B30" s="497" t="s">
        <v>293</v>
      </c>
      <c r="C30" s="497" t="s">
        <v>521</v>
      </c>
      <c r="D30" s="497" t="s">
        <v>468</v>
      </c>
      <c r="E30" s="520">
        <v>1</v>
      </c>
      <c r="F30" s="498">
        <v>43983</v>
      </c>
      <c r="G30" s="498"/>
      <c r="H30" s="499"/>
      <c r="I30" s="499"/>
      <c r="J30" s="499">
        <v>70000</v>
      </c>
      <c r="K30" s="263">
        <f>J30*(1+'Headcount Summary'!$C$4)</f>
        <v>73500</v>
      </c>
      <c r="L30" s="263">
        <f>K30*(1+'Headcount Summary'!$C$4)</f>
        <v>77175</v>
      </c>
      <c r="M30" s="263">
        <f>L30*(1+'Headcount Summary'!$C$4)</f>
        <v>81033.75</v>
      </c>
      <c r="Q30" s="111">
        <f t="shared" si="13"/>
        <v>0</v>
      </c>
      <c r="R30" s="111">
        <f t="shared" si="13"/>
        <v>0</v>
      </c>
      <c r="S30" s="111">
        <f t="shared" si="13"/>
        <v>0</v>
      </c>
      <c r="T30" s="111">
        <f t="shared" si="13"/>
        <v>0</v>
      </c>
      <c r="U30" s="111">
        <f t="shared" si="13"/>
        <v>0</v>
      </c>
      <c r="V30" s="111">
        <f t="shared" si="13"/>
        <v>0</v>
      </c>
      <c r="W30" s="111">
        <f t="shared" si="13"/>
        <v>0</v>
      </c>
      <c r="X30" s="111">
        <f t="shared" si="13"/>
        <v>0</v>
      </c>
      <c r="Y30" s="111">
        <f t="shared" si="13"/>
        <v>0</v>
      </c>
      <c r="Z30" s="111">
        <f t="shared" si="13"/>
        <v>0</v>
      </c>
      <c r="AA30" s="111">
        <f t="shared" si="13"/>
        <v>0</v>
      </c>
      <c r="AB30" s="111">
        <f t="shared" si="13"/>
        <v>0</v>
      </c>
      <c r="AC30" s="111">
        <f t="shared" si="13"/>
        <v>0</v>
      </c>
      <c r="AD30" s="111">
        <f t="shared" si="13"/>
        <v>0</v>
      </c>
      <c r="AE30" s="111">
        <f t="shared" si="13"/>
        <v>0</v>
      </c>
      <c r="AF30" s="111">
        <f t="shared" si="13"/>
        <v>0</v>
      </c>
      <c r="AG30" s="111">
        <f t="shared" si="9"/>
        <v>0</v>
      </c>
      <c r="AH30" s="111">
        <f t="shared" si="9"/>
        <v>0</v>
      </c>
      <c r="AI30" s="111">
        <f t="shared" si="9"/>
        <v>0</v>
      </c>
      <c r="AJ30" s="111">
        <f t="shared" si="9"/>
        <v>0</v>
      </c>
      <c r="AK30" s="111">
        <f t="shared" si="9"/>
        <v>0</v>
      </c>
      <c r="AL30" s="111">
        <f t="shared" si="9"/>
        <v>0</v>
      </c>
      <c r="AM30" s="111">
        <f t="shared" si="9"/>
        <v>0</v>
      </c>
      <c r="AN30" s="111">
        <f t="shared" si="9"/>
        <v>0</v>
      </c>
      <c r="AO30" s="111">
        <f t="shared" si="9"/>
        <v>0</v>
      </c>
      <c r="AP30" s="111">
        <f t="shared" si="9"/>
        <v>0</v>
      </c>
      <c r="AQ30" s="111">
        <f t="shared" si="9"/>
        <v>0</v>
      </c>
      <c r="AR30" s="111">
        <f t="shared" si="9"/>
        <v>0</v>
      </c>
      <c r="AS30" s="111">
        <f t="shared" si="9"/>
        <v>0</v>
      </c>
      <c r="AT30" s="111">
        <f t="shared" si="9"/>
        <v>5833.333333333333</v>
      </c>
      <c r="AU30" s="111">
        <f t="shared" si="9"/>
        <v>5833.333333333333</v>
      </c>
      <c r="AV30" s="111">
        <f t="shared" si="9"/>
        <v>5833.333333333333</v>
      </c>
      <c r="AW30" s="111">
        <f t="shared" si="10"/>
        <v>5833.333333333333</v>
      </c>
      <c r="AX30" s="111">
        <f t="shared" si="10"/>
        <v>5833.333333333333</v>
      </c>
      <c r="AY30" s="111">
        <f t="shared" si="10"/>
        <v>5833.333333333333</v>
      </c>
      <c r="AZ30" s="111">
        <f t="shared" si="10"/>
        <v>5833.333333333333</v>
      </c>
      <c r="BA30" s="111">
        <f t="shared" si="10"/>
        <v>6125</v>
      </c>
      <c r="BB30" s="111">
        <f t="shared" si="10"/>
        <v>6125</v>
      </c>
      <c r="BC30" s="111">
        <f t="shared" si="10"/>
        <v>6125</v>
      </c>
      <c r="BD30" s="111">
        <f t="shared" si="10"/>
        <v>6125</v>
      </c>
      <c r="BE30" s="111">
        <f t="shared" si="10"/>
        <v>6125</v>
      </c>
      <c r="BF30" s="111">
        <f t="shared" si="10"/>
        <v>6125</v>
      </c>
      <c r="BG30" s="111">
        <f t="shared" si="10"/>
        <v>6125</v>
      </c>
      <c r="BH30" s="111">
        <f t="shared" si="10"/>
        <v>6125</v>
      </c>
      <c r="BI30" s="111">
        <f t="shared" si="10"/>
        <v>6125</v>
      </c>
      <c r="BJ30" s="111">
        <f t="shared" si="10"/>
        <v>6125</v>
      </c>
      <c r="BK30" s="111">
        <f t="shared" si="10"/>
        <v>6125</v>
      </c>
      <c r="BL30" s="111">
        <f t="shared" si="10"/>
        <v>6125</v>
      </c>
      <c r="BM30" s="111">
        <f t="shared" si="11"/>
        <v>6431.25</v>
      </c>
      <c r="BN30" s="111">
        <f t="shared" si="11"/>
        <v>6431.25</v>
      </c>
      <c r="BO30" s="111">
        <f t="shared" si="11"/>
        <v>6431.25</v>
      </c>
      <c r="BP30" s="111">
        <f t="shared" si="11"/>
        <v>6431.25</v>
      </c>
      <c r="BQ30" s="111">
        <f t="shared" si="11"/>
        <v>6431.25</v>
      </c>
      <c r="BR30" s="111">
        <f t="shared" si="11"/>
        <v>6431.25</v>
      </c>
      <c r="BS30" s="111">
        <f t="shared" si="11"/>
        <v>6431.25</v>
      </c>
      <c r="BT30" s="111">
        <f t="shared" si="11"/>
        <v>6431.25</v>
      </c>
      <c r="BU30" s="111">
        <f t="shared" si="11"/>
        <v>6431.25</v>
      </c>
      <c r="BV30" s="111">
        <f t="shared" si="11"/>
        <v>6431.25</v>
      </c>
      <c r="BW30" s="111">
        <f t="shared" si="11"/>
        <v>6431.25</v>
      </c>
      <c r="BX30" s="111">
        <f t="shared" si="11"/>
        <v>6431.25</v>
      </c>
      <c r="BY30" s="111">
        <f t="shared" si="11"/>
        <v>6752.8125</v>
      </c>
      <c r="BZ30" s="111">
        <f t="shared" si="11"/>
        <v>6752.8125</v>
      </c>
      <c r="CA30" s="111">
        <f t="shared" si="11"/>
        <v>6752.8125</v>
      </c>
      <c r="CB30" s="111">
        <f t="shared" si="11"/>
        <v>6752.8125</v>
      </c>
      <c r="CC30" s="111">
        <f t="shared" si="12"/>
        <v>6752.8125</v>
      </c>
      <c r="CD30" s="111">
        <f t="shared" si="12"/>
        <v>6752.8125</v>
      </c>
      <c r="CE30" s="111">
        <f t="shared" si="12"/>
        <v>6752.8125</v>
      </c>
      <c r="CF30" s="111">
        <f t="shared" si="12"/>
        <v>6752.8125</v>
      </c>
      <c r="CG30" s="111">
        <f t="shared" si="12"/>
        <v>6752.8125</v>
      </c>
      <c r="CH30" s="111">
        <f t="shared" si="12"/>
        <v>6752.8125</v>
      </c>
      <c r="CI30" s="111">
        <f t="shared" si="12"/>
        <v>6752.8125</v>
      </c>
      <c r="CJ30" s="111">
        <f t="shared" si="12"/>
        <v>6752.8125</v>
      </c>
    </row>
    <row r="31" spans="1:88" x14ac:dyDescent="0.3">
      <c r="A31" s="497" t="s">
        <v>522</v>
      </c>
      <c r="B31" s="497" t="s">
        <v>345</v>
      </c>
      <c r="C31" s="497" t="s">
        <v>523</v>
      </c>
      <c r="D31" s="497" t="s">
        <v>468</v>
      </c>
      <c r="E31" s="520">
        <v>1</v>
      </c>
      <c r="F31" s="498">
        <v>43862</v>
      </c>
      <c r="G31" s="498"/>
      <c r="H31" s="499"/>
      <c r="I31" s="499"/>
      <c r="J31" s="499">
        <v>45000</v>
      </c>
      <c r="K31" s="263">
        <f>J31*(1+'Headcount Summary'!$C$4)</f>
        <v>47250</v>
      </c>
      <c r="L31" s="263">
        <f>K31*(1+'Headcount Summary'!$C$4)</f>
        <v>49612.5</v>
      </c>
      <c r="M31" s="263">
        <f>L31*(1+'Headcount Summary'!$C$4)</f>
        <v>52093.125</v>
      </c>
      <c r="Q31" s="111">
        <f t="shared" si="13"/>
        <v>0</v>
      </c>
      <c r="R31" s="111">
        <f t="shared" si="13"/>
        <v>0</v>
      </c>
      <c r="S31" s="111">
        <f t="shared" si="13"/>
        <v>0</v>
      </c>
      <c r="T31" s="111">
        <f t="shared" si="13"/>
        <v>0</v>
      </c>
      <c r="U31" s="111">
        <f t="shared" si="13"/>
        <v>0</v>
      </c>
      <c r="V31" s="111">
        <f t="shared" si="13"/>
        <v>0</v>
      </c>
      <c r="W31" s="111">
        <f t="shared" si="13"/>
        <v>0</v>
      </c>
      <c r="X31" s="111">
        <f t="shared" si="13"/>
        <v>0</v>
      </c>
      <c r="Y31" s="111">
        <f t="shared" si="13"/>
        <v>0</v>
      </c>
      <c r="Z31" s="111">
        <f t="shared" si="13"/>
        <v>0</v>
      </c>
      <c r="AA31" s="111">
        <f t="shared" si="13"/>
        <v>0</v>
      </c>
      <c r="AB31" s="111">
        <f t="shared" si="13"/>
        <v>0</v>
      </c>
      <c r="AC31" s="111">
        <f t="shared" si="13"/>
        <v>0</v>
      </c>
      <c r="AD31" s="111">
        <f t="shared" si="13"/>
        <v>0</v>
      </c>
      <c r="AE31" s="111">
        <f t="shared" si="13"/>
        <v>0</v>
      </c>
      <c r="AF31" s="111">
        <f t="shared" si="13"/>
        <v>0</v>
      </c>
      <c r="AG31" s="111">
        <f t="shared" si="9"/>
        <v>0</v>
      </c>
      <c r="AH31" s="111">
        <f t="shared" si="9"/>
        <v>0</v>
      </c>
      <c r="AI31" s="111">
        <f t="shared" si="9"/>
        <v>0</v>
      </c>
      <c r="AJ31" s="111">
        <f t="shared" si="9"/>
        <v>0</v>
      </c>
      <c r="AK31" s="111">
        <f t="shared" si="9"/>
        <v>0</v>
      </c>
      <c r="AL31" s="111">
        <f t="shared" si="9"/>
        <v>0</v>
      </c>
      <c r="AM31" s="111">
        <f t="shared" si="9"/>
        <v>0</v>
      </c>
      <c r="AN31" s="111">
        <f t="shared" si="9"/>
        <v>0</v>
      </c>
      <c r="AO31" s="111">
        <f t="shared" si="9"/>
        <v>0</v>
      </c>
      <c r="AP31" s="111">
        <f t="shared" si="9"/>
        <v>3750</v>
      </c>
      <c r="AQ31" s="111">
        <f t="shared" si="9"/>
        <v>3750</v>
      </c>
      <c r="AR31" s="111">
        <f t="shared" si="9"/>
        <v>3750</v>
      </c>
      <c r="AS31" s="111">
        <f t="shared" si="9"/>
        <v>3750</v>
      </c>
      <c r="AT31" s="111">
        <f t="shared" si="9"/>
        <v>3750</v>
      </c>
      <c r="AU31" s="111">
        <f t="shared" si="9"/>
        <v>3750</v>
      </c>
      <c r="AV31" s="111">
        <f t="shared" si="9"/>
        <v>3750</v>
      </c>
      <c r="AW31" s="111">
        <f t="shared" si="10"/>
        <v>3750</v>
      </c>
      <c r="AX31" s="111">
        <f t="shared" si="10"/>
        <v>3750</v>
      </c>
      <c r="AY31" s="111">
        <f t="shared" si="10"/>
        <v>3750</v>
      </c>
      <c r="AZ31" s="111">
        <f t="shared" si="10"/>
        <v>3750</v>
      </c>
      <c r="BA31" s="111">
        <f t="shared" si="10"/>
        <v>3937.5</v>
      </c>
      <c r="BB31" s="111">
        <f t="shared" si="10"/>
        <v>3937.5</v>
      </c>
      <c r="BC31" s="111">
        <f t="shared" si="10"/>
        <v>3937.5</v>
      </c>
      <c r="BD31" s="111">
        <f t="shared" si="10"/>
        <v>3937.5</v>
      </c>
      <c r="BE31" s="111">
        <f t="shared" si="10"/>
        <v>3937.5</v>
      </c>
      <c r="BF31" s="111">
        <f t="shared" si="10"/>
        <v>3937.5</v>
      </c>
      <c r="BG31" s="111">
        <f t="shared" si="10"/>
        <v>3937.5</v>
      </c>
      <c r="BH31" s="111">
        <f t="shared" si="10"/>
        <v>3937.5</v>
      </c>
      <c r="BI31" s="111">
        <f t="shared" si="10"/>
        <v>3937.5</v>
      </c>
      <c r="BJ31" s="111">
        <f t="shared" si="10"/>
        <v>3937.5</v>
      </c>
      <c r="BK31" s="111">
        <f t="shared" si="10"/>
        <v>3937.5</v>
      </c>
      <c r="BL31" s="111">
        <f t="shared" si="10"/>
        <v>3937.5</v>
      </c>
      <c r="BM31" s="111">
        <f t="shared" si="11"/>
        <v>4134.375</v>
      </c>
      <c r="BN31" s="111">
        <f t="shared" si="11"/>
        <v>4134.375</v>
      </c>
      <c r="BO31" s="111">
        <f t="shared" si="11"/>
        <v>4134.375</v>
      </c>
      <c r="BP31" s="111">
        <f t="shared" si="11"/>
        <v>4134.375</v>
      </c>
      <c r="BQ31" s="111">
        <f t="shared" si="11"/>
        <v>4134.375</v>
      </c>
      <c r="BR31" s="111">
        <f t="shared" si="11"/>
        <v>4134.375</v>
      </c>
      <c r="BS31" s="111">
        <f t="shared" si="11"/>
        <v>4134.375</v>
      </c>
      <c r="BT31" s="111">
        <f t="shared" si="11"/>
        <v>4134.375</v>
      </c>
      <c r="BU31" s="111">
        <f t="shared" si="11"/>
        <v>4134.375</v>
      </c>
      <c r="BV31" s="111">
        <f t="shared" si="11"/>
        <v>4134.375</v>
      </c>
      <c r="BW31" s="111">
        <f t="shared" si="11"/>
        <v>4134.375</v>
      </c>
      <c r="BX31" s="111">
        <f t="shared" si="11"/>
        <v>4134.375</v>
      </c>
      <c r="BY31" s="111">
        <f t="shared" si="11"/>
        <v>4341.09375</v>
      </c>
      <c r="BZ31" s="111">
        <f t="shared" si="11"/>
        <v>4341.09375</v>
      </c>
      <c r="CA31" s="111">
        <f t="shared" si="11"/>
        <v>4341.09375</v>
      </c>
      <c r="CB31" s="111">
        <f t="shared" si="11"/>
        <v>4341.09375</v>
      </c>
      <c r="CC31" s="111">
        <f t="shared" si="12"/>
        <v>4341.09375</v>
      </c>
      <c r="CD31" s="111">
        <f t="shared" si="12"/>
        <v>4341.09375</v>
      </c>
      <c r="CE31" s="111">
        <f t="shared" si="12"/>
        <v>4341.09375</v>
      </c>
      <c r="CF31" s="111">
        <f t="shared" si="12"/>
        <v>4341.09375</v>
      </c>
      <c r="CG31" s="111">
        <f t="shared" si="12"/>
        <v>4341.09375</v>
      </c>
      <c r="CH31" s="111">
        <f t="shared" si="12"/>
        <v>4341.09375</v>
      </c>
      <c r="CI31" s="111">
        <f t="shared" si="12"/>
        <v>4341.09375</v>
      </c>
      <c r="CJ31" s="111">
        <f t="shared" si="12"/>
        <v>4341.09375</v>
      </c>
    </row>
    <row r="32" spans="1:88" x14ac:dyDescent="0.3">
      <c r="A32" s="497" t="s">
        <v>524</v>
      </c>
      <c r="B32" s="497" t="s">
        <v>339</v>
      </c>
      <c r="C32" s="497" t="s">
        <v>525</v>
      </c>
      <c r="D32" s="497" t="s">
        <v>468</v>
      </c>
      <c r="E32" s="520">
        <v>1</v>
      </c>
      <c r="F32" s="498">
        <v>43922</v>
      </c>
      <c r="G32" s="498"/>
      <c r="H32" s="499"/>
      <c r="I32" s="499"/>
      <c r="J32" s="499">
        <v>50000</v>
      </c>
      <c r="K32" s="263">
        <f>J32*(1+'Headcount Summary'!$C$4)</f>
        <v>52500</v>
      </c>
      <c r="L32" s="263">
        <f>K32*(1+'Headcount Summary'!$C$4)</f>
        <v>55125</v>
      </c>
      <c r="M32" s="263">
        <f>L32*(1+'Headcount Summary'!$C$4)</f>
        <v>57881.25</v>
      </c>
      <c r="Q32" s="111">
        <f t="shared" si="13"/>
        <v>0</v>
      </c>
      <c r="R32" s="111">
        <f t="shared" si="13"/>
        <v>0</v>
      </c>
      <c r="S32" s="111">
        <f t="shared" si="13"/>
        <v>0</v>
      </c>
      <c r="T32" s="111">
        <f t="shared" si="13"/>
        <v>0</v>
      </c>
      <c r="U32" s="111">
        <f t="shared" si="13"/>
        <v>0</v>
      </c>
      <c r="V32" s="111">
        <f t="shared" si="13"/>
        <v>0</v>
      </c>
      <c r="W32" s="111">
        <f t="shared" si="13"/>
        <v>0</v>
      </c>
      <c r="X32" s="111">
        <f t="shared" si="13"/>
        <v>0</v>
      </c>
      <c r="Y32" s="111">
        <f t="shared" si="13"/>
        <v>0</v>
      </c>
      <c r="Z32" s="111">
        <f t="shared" si="13"/>
        <v>0</v>
      </c>
      <c r="AA32" s="111">
        <f t="shared" si="13"/>
        <v>0</v>
      </c>
      <c r="AB32" s="111">
        <f t="shared" si="13"/>
        <v>0</v>
      </c>
      <c r="AC32" s="111">
        <f t="shared" si="13"/>
        <v>0</v>
      </c>
      <c r="AD32" s="111">
        <f t="shared" si="13"/>
        <v>0</v>
      </c>
      <c r="AE32" s="111">
        <f t="shared" si="13"/>
        <v>0</v>
      </c>
      <c r="AF32" s="111">
        <f t="shared" si="13"/>
        <v>0</v>
      </c>
      <c r="AG32" s="111">
        <f t="shared" si="9"/>
        <v>0</v>
      </c>
      <c r="AH32" s="111">
        <f t="shared" si="9"/>
        <v>0</v>
      </c>
      <c r="AI32" s="111">
        <f t="shared" si="9"/>
        <v>0</v>
      </c>
      <c r="AJ32" s="111">
        <f t="shared" si="9"/>
        <v>0</v>
      </c>
      <c r="AK32" s="111">
        <f t="shared" si="9"/>
        <v>0</v>
      </c>
      <c r="AL32" s="111">
        <f t="shared" si="9"/>
        <v>0</v>
      </c>
      <c r="AM32" s="111">
        <f t="shared" si="9"/>
        <v>0</v>
      </c>
      <c r="AN32" s="111">
        <f t="shared" si="9"/>
        <v>0</v>
      </c>
      <c r="AO32" s="111">
        <f t="shared" si="9"/>
        <v>0</v>
      </c>
      <c r="AP32" s="111">
        <f t="shared" si="9"/>
        <v>0</v>
      </c>
      <c r="AQ32" s="111">
        <f t="shared" si="9"/>
        <v>0</v>
      </c>
      <c r="AR32" s="111">
        <f t="shared" si="9"/>
        <v>4166.666666666667</v>
      </c>
      <c r="AS32" s="111">
        <f t="shared" si="9"/>
        <v>4166.666666666667</v>
      </c>
      <c r="AT32" s="111">
        <f t="shared" si="9"/>
        <v>4166.666666666667</v>
      </c>
      <c r="AU32" s="111">
        <f t="shared" si="9"/>
        <v>4166.666666666667</v>
      </c>
      <c r="AV32" s="111">
        <f t="shared" si="9"/>
        <v>4166.666666666667</v>
      </c>
      <c r="AW32" s="111">
        <f t="shared" si="10"/>
        <v>4166.666666666667</v>
      </c>
      <c r="AX32" s="111">
        <f t="shared" si="10"/>
        <v>4166.666666666667</v>
      </c>
      <c r="AY32" s="111">
        <f t="shared" si="10"/>
        <v>4166.666666666667</v>
      </c>
      <c r="AZ32" s="111">
        <f t="shared" si="10"/>
        <v>4166.666666666667</v>
      </c>
      <c r="BA32" s="111">
        <f t="shared" si="10"/>
        <v>4375</v>
      </c>
      <c r="BB32" s="111">
        <f t="shared" si="10"/>
        <v>4375</v>
      </c>
      <c r="BC32" s="111">
        <f t="shared" si="10"/>
        <v>4375</v>
      </c>
      <c r="BD32" s="111">
        <f t="shared" si="10"/>
        <v>4375</v>
      </c>
      <c r="BE32" s="111">
        <f t="shared" si="10"/>
        <v>4375</v>
      </c>
      <c r="BF32" s="111">
        <f t="shared" si="10"/>
        <v>4375</v>
      </c>
      <c r="BG32" s="111">
        <f t="shared" si="10"/>
        <v>4375</v>
      </c>
      <c r="BH32" s="111">
        <f t="shared" si="10"/>
        <v>4375</v>
      </c>
      <c r="BI32" s="111">
        <f t="shared" si="10"/>
        <v>4375</v>
      </c>
      <c r="BJ32" s="111">
        <f t="shared" si="10"/>
        <v>4375</v>
      </c>
      <c r="BK32" s="111">
        <f t="shared" si="10"/>
        <v>4375</v>
      </c>
      <c r="BL32" s="111">
        <f t="shared" si="10"/>
        <v>4375</v>
      </c>
      <c r="BM32" s="111">
        <f t="shared" si="11"/>
        <v>4593.75</v>
      </c>
      <c r="BN32" s="111">
        <f t="shared" si="11"/>
        <v>4593.75</v>
      </c>
      <c r="BO32" s="111">
        <f t="shared" si="11"/>
        <v>4593.75</v>
      </c>
      <c r="BP32" s="111">
        <f t="shared" si="11"/>
        <v>4593.75</v>
      </c>
      <c r="BQ32" s="111">
        <f t="shared" si="11"/>
        <v>4593.75</v>
      </c>
      <c r="BR32" s="111">
        <f t="shared" si="11"/>
        <v>4593.75</v>
      </c>
      <c r="BS32" s="111">
        <f t="shared" si="11"/>
        <v>4593.75</v>
      </c>
      <c r="BT32" s="111">
        <f t="shared" si="11"/>
        <v>4593.75</v>
      </c>
      <c r="BU32" s="111">
        <f t="shared" si="11"/>
        <v>4593.75</v>
      </c>
      <c r="BV32" s="111">
        <f t="shared" si="11"/>
        <v>4593.75</v>
      </c>
      <c r="BW32" s="111">
        <f t="shared" si="11"/>
        <v>4593.75</v>
      </c>
      <c r="BX32" s="111">
        <f t="shared" si="11"/>
        <v>4593.75</v>
      </c>
      <c r="BY32" s="111">
        <f t="shared" si="11"/>
        <v>4823.4375</v>
      </c>
      <c r="BZ32" s="111">
        <f t="shared" si="11"/>
        <v>4823.4375</v>
      </c>
      <c r="CA32" s="111">
        <f t="shared" si="11"/>
        <v>4823.4375</v>
      </c>
      <c r="CB32" s="111">
        <f t="shared" si="11"/>
        <v>4823.4375</v>
      </c>
      <c r="CC32" s="111">
        <f t="shared" si="12"/>
        <v>4823.4375</v>
      </c>
      <c r="CD32" s="111">
        <f t="shared" si="12"/>
        <v>4823.4375</v>
      </c>
      <c r="CE32" s="111">
        <f t="shared" si="12"/>
        <v>4823.4375</v>
      </c>
      <c r="CF32" s="111">
        <f t="shared" si="12"/>
        <v>4823.4375</v>
      </c>
      <c r="CG32" s="111">
        <f t="shared" si="12"/>
        <v>4823.4375</v>
      </c>
      <c r="CH32" s="111">
        <f t="shared" si="12"/>
        <v>4823.4375</v>
      </c>
      <c r="CI32" s="111">
        <f t="shared" si="12"/>
        <v>4823.4375</v>
      </c>
      <c r="CJ32" s="111">
        <f t="shared" si="12"/>
        <v>4823.4375</v>
      </c>
    </row>
    <row r="33" spans="1:88" x14ac:dyDescent="0.3">
      <c r="A33" s="497" t="s">
        <v>526</v>
      </c>
      <c r="B33" s="497" t="s">
        <v>293</v>
      </c>
      <c r="C33" s="497" t="s">
        <v>527</v>
      </c>
      <c r="D33" s="497" t="s">
        <v>468</v>
      </c>
      <c r="E33" s="520">
        <v>1</v>
      </c>
      <c r="F33" s="498">
        <v>43891</v>
      </c>
      <c r="G33" s="498"/>
      <c r="H33" s="499"/>
      <c r="I33" s="499"/>
      <c r="J33" s="499">
        <v>150000</v>
      </c>
      <c r="K33" s="263">
        <f>J33*(1+'Headcount Summary'!$C$4)</f>
        <v>157500</v>
      </c>
      <c r="L33" s="263">
        <f>K33*(1+'Headcount Summary'!$C$4)</f>
        <v>165375</v>
      </c>
      <c r="M33" s="263">
        <f>L33*(1+'Headcount Summary'!$C$4)</f>
        <v>173643.75</v>
      </c>
      <c r="Q33" s="111">
        <f t="shared" si="13"/>
        <v>0</v>
      </c>
      <c r="R33" s="111">
        <f t="shared" si="13"/>
        <v>0</v>
      </c>
      <c r="S33" s="111">
        <f t="shared" si="13"/>
        <v>0</v>
      </c>
      <c r="T33" s="111">
        <f t="shared" si="13"/>
        <v>0</v>
      </c>
      <c r="U33" s="111">
        <f t="shared" si="13"/>
        <v>0</v>
      </c>
      <c r="V33" s="111">
        <f t="shared" si="13"/>
        <v>0</v>
      </c>
      <c r="W33" s="111">
        <f t="shared" si="13"/>
        <v>0</v>
      </c>
      <c r="X33" s="111">
        <f t="shared" si="13"/>
        <v>0</v>
      </c>
      <c r="Y33" s="111">
        <f t="shared" si="13"/>
        <v>0</v>
      </c>
      <c r="Z33" s="111">
        <f t="shared" si="13"/>
        <v>0</v>
      </c>
      <c r="AA33" s="111">
        <f t="shared" si="13"/>
        <v>0</v>
      </c>
      <c r="AB33" s="111">
        <f t="shared" si="13"/>
        <v>0</v>
      </c>
      <c r="AC33" s="111">
        <f t="shared" si="13"/>
        <v>0</v>
      </c>
      <c r="AD33" s="111">
        <f t="shared" si="13"/>
        <v>0</v>
      </c>
      <c r="AE33" s="111">
        <f t="shared" si="13"/>
        <v>0</v>
      </c>
      <c r="AF33" s="111">
        <f t="shared" si="13"/>
        <v>0</v>
      </c>
      <c r="AG33" s="111">
        <f t="shared" ref="AG33:AP36" si="14">IF(OR(AND($G33&lt;AG$1,$G33&lt;&gt;""),$F33&gt;EOMONTH(AG$1,0)),0,IF(AND($F33&lt;AG$1,OR($G33="",$G33&gt;EOMONTH(AG$1,0))),INDEX($H33:$M33,1,MATCH(YEAR(AG$1),$H$1:$M$1,0))/12,INDEX($H33:$M33,1,MATCH(YEAR(AG$1),$H$1:$M$1,0))/12*((_xlfn.DAYS(MIN(EOMONTH(AG$1,0),$G33),MAX(AG$1,$F33)))/_xlfn.DAYS(EOMONTH(AG$1,0),AG$1))))</f>
        <v>0</v>
      </c>
      <c r="AH33" s="111">
        <f t="shared" si="14"/>
        <v>0</v>
      </c>
      <c r="AI33" s="111">
        <f t="shared" si="14"/>
        <v>0</v>
      </c>
      <c r="AJ33" s="111">
        <f t="shared" si="14"/>
        <v>0</v>
      </c>
      <c r="AK33" s="111">
        <f t="shared" si="14"/>
        <v>0</v>
      </c>
      <c r="AL33" s="111">
        <f t="shared" si="14"/>
        <v>0</v>
      </c>
      <c r="AM33" s="111">
        <f t="shared" si="14"/>
        <v>0</v>
      </c>
      <c r="AN33" s="111">
        <f t="shared" si="14"/>
        <v>0</v>
      </c>
      <c r="AO33" s="111">
        <f t="shared" si="14"/>
        <v>0</v>
      </c>
      <c r="AP33" s="111">
        <f t="shared" si="14"/>
        <v>0</v>
      </c>
      <c r="AQ33" s="111">
        <f t="shared" ref="AQ33:AZ36" si="15">IF(OR(AND($G33&lt;AQ$1,$G33&lt;&gt;""),$F33&gt;EOMONTH(AQ$1,0)),0,IF(AND($F33&lt;AQ$1,OR($G33="",$G33&gt;EOMONTH(AQ$1,0))),INDEX($H33:$M33,1,MATCH(YEAR(AQ$1),$H$1:$M$1,0))/12,INDEX($H33:$M33,1,MATCH(YEAR(AQ$1),$H$1:$M$1,0))/12*((_xlfn.DAYS(MIN(EOMONTH(AQ$1,0),$G33),MAX(AQ$1,$F33)))/_xlfn.DAYS(EOMONTH(AQ$1,0),AQ$1))))</f>
        <v>12500</v>
      </c>
      <c r="AR33" s="111">
        <f t="shared" si="15"/>
        <v>12500</v>
      </c>
      <c r="AS33" s="111">
        <f t="shared" si="15"/>
        <v>12500</v>
      </c>
      <c r="AT33" s="111">
        <f t="shared" si="15"/>
        <v>12500</v>
      </c>
      <c r="AU33" s="111">
        <f t="shared" si="15"/>
        <v>12500</v>
      </c>
      <c r="AV33" s="111">
        <f t="shared" si="15"/>
        <v>12500</v>
      </c>
      <c r="AW33" s="111">
        <f t="shared" si="15"/>
        <v>12500</v>
      </c>
      <c r="AX33" s="111">
        <f t="shared" si="15"/>
        <v>12500</v>
      </c>
      <c r="AY33" s="111">
        <f t="shared" si="15"/>
        <v>12500</v>
      </c>
      <c r="AZ33" s="111">
        <f t="shared" si="15"/>
        <v>12500</v>
      </c>
      <c r="BA33" s="111">
        <f t="shared" ref="BA33:BJ36" si="16">IF(OR(AND($G33&lt;BA$1,$G33&lt;&gt;""),$F33&gt;EOMONTH(BA$1,0)),0,IF(AND($F33&lt;BA$1,OR($G33="",$G33&gt;EOMONTH(BA$1,0))),INDEX($H33:$M33,1,MATCH(YEAR(BA$1),$H$1:$M$1,0))/12,INDEX($H33:$M33,1,MATCH(YEAR(BA$1),$H$1:$M$1,0))/12*((_xlfn.DAYS(MIN(EOMONTH(BA$1,0),$G33),MAX(BA$1,$F33)))/_xlfn.DAYS(EOMONTH(BA$1,0),BA$1))))</f>
        <v>13125</v>
      </c>
      <c r="BB33" s="111">
        <f t="shared" si="16"/>
        <v>13125</v>
      </c>
      <c r="BC33" s="111">
        <f t="shared" si="16"/>
        <v>13125</v>
      </c>
      <c r="BD33" s="111">
        <f t="shared" si="16"/>
        <v>13125</v>
      </c>
      <c r="BE33" s="111">
        <f t="shared" si="16"/>
        <v>13125</v>
      </c>
      <c r="BF33" s="111">
        <f t="shared" si="16"/>
        <v>13125</v>
      </c>
      <c r="BG33" s="111">
        <f t="shared" si="16"/>
        <v>13125</v>
      </c>
      <c r="BH33" s="111">
        <f t="shared" si="16"/>
        <v>13125</v>
      </c>
      <c r="BI33" s="111">
        <f t="shared" si="16"/>
        <v>13125</v>
      </c>
      <c r="BJ33" s="111">
        <f t="shared" si="16"/>
        <v>13125</v>
      </c>
      <c r="BK33" s="111">
        <f t="shared" ref="BK33:BT36" si="17">IF(OR(AND($G33&lt;BK$1,$G33&lt;&gt;""),$F33&gt;EOMONTH(BK$1,0)),0,IF(AND($F33&lt;BK$1,OR($G33="",$G33&gt;EOMONTH(BK$1,0))),INDEX($H33:$M33,1,MATCH(YEAR(BK$1),$H$1:$M$1,0))/12,INDEX($H33:$M33,1,MATCH(YEAR(BK$1),$H$1:$M$1,0))/12*((_xlfn.DAYS(MIN(EOMONTH(BK$1,0),$G33),MAX(BK$1,$F33)))/_xlfn.DAYS(EOMONTH(BK$1,0),BK$1))))</f>
        <v>13125</v>
      </c>
      <c r="BL33" s="111">
        <f t="shared" si="17"/>
        <v>13125</v>
      </c>
      <c r="BM33" s="111">
        <f t="shared" si="17"/>
        <v>13781.25</v>
      </c>
      <c r="BN33" s="111">
        <f t="shared" si="17"/>
        <v>13781.25</v>
      </c>
      <c r="BO33" s="111">
        <f t="shared" si="17"/>
        <v>13781.25</v>
      </c>
      <c r="BP33" s="111">
        <f t="shared" si="17"/>
        <v>13781.25</v>
      </c>
      <c r="BQ33" s="111">
        <f t="shared" si="17"/>
        <v>13781.25</v>
      </c>
      <c r="BR33" s="111">
        <f t="shared" si="17"/>
        <v>13781.25</v>
      </c>
      <c r="BS33" s="111">
        <f t="shared" si="17"/>
        <v>13781.25</v>
      </c>
      <c r="BT33" s="111">
        <f t="shared" si="17"/>
        <v>13781.25</v>
      </c>
      <c r="BU33" s="111">
        <f t="shared" ref="BU33:CD36" si="18">IF(OR(AND($G33&lt;BU$1,$G33&lt;&gt;""),$F33&gt;EOMONTH(BU$1,0)),0,IF(AND($F33&lt;BU$1,OR($G33="",$G33&gt;EOMONTH(BU$1,0))),INDEX($H33:$M33,1,MATCH(YEAR(BU$1),$H$1:$M$1,0))/12,INDEX($H33:$M33,1,MATCH(YEAR(BU$1),$H$1:$M$1,0))/12*((_xlfn.DAYS(MIN(EOMONTH(BU$1,0),$G33),MAX(BU$1,$F33)))/_xlfn.DAYS(EOMONTH(BU$1,0),BU$1))))</f>
        <v>13781.25</v>
      </c>
      <c r="BV33" s="111">
        <f t="shared" si="18"/>
        <v>13781.25</v>
      </c>
      <c r="BW33" s="111">
        <f t="shared" si="18"/>
        <v>13781.25</v>
      </c>
      <c r="BX33" s="111">
        <f t="shared" si="18"/>
        <v>13781.25</v>
      </c>
      <c r="BY33" s="111">
        <f t="shared" si="18"/>
        <v>14470.3125</v>
      </c>
      <c r="BZ33" s="111">
        <f t="shared" si="18"/>
        <v>14470.3125</v>
      </c>
      <c r="CA33" s="111">
        <f t="shared" si="18"/>
        <v>14470.3125</v>
      </c>
      <c r="CB33" s="111">
        <f t="shared" si="18"/>
        <v>14470.3125</v>
      </c>
      <c r="CC33" s="111">
        <f t="shared" si="18"/>
        <v>14470.3125</v>
      </c>
      <c r="CD33" s="111">
        <f t="shared" si="18"/>
        <v>14470.3125</v>
      </c>
      <c r="CE33" s="111">
        <f t="shared" ref="CE33:CJ36" si="19">IF(OR(AND($G33&lt;CE$1,$G33&lt;&gt;""),$F33&gt;EOMONTH(CE$1,0)),0,IF(AND($F33&lt;CE$1,OR($G33="",$G33&gt;EOMONTH(CE$1,0))),INDEX($H33:$M33,1,MATCH(YEAR(CE$1),$H$1:$M$1,0))/12,INDEX($H33:$M33,1,MATCH(YEAR(CE$1),$H$1:$M$1,0))/12*((_xlfn.DAYS(MIN(EOMONTH(CE$1,0),$G33),MAX(CE$1,$F33)))/_xlfn.DAYS(EOMONTH(CE$1,0),CE$1))))</f>
        <v>14470.3125</v>
      </c>
      <c r="CF33" s="111">
        <f t="shared" si="19"/>
        <v>14470.3125</v>
      </c>
      <c r="CG33" s="111">
        <f t="shared" si="19"/>
        <v>14470.3125</v>
      </c>
      <c r="CH33" s="111">
        <f t="shared" si="19"/>
        <v>14470.3125</v>
      </c>
      <c r="CI33" s="111">
        <f t="shared" si="19"/>
        <v>14470.3125</v>
      </c>
      <c r="CJ33" s="111">
        <f t="shared" si="19"/>
        <v>14470.3125</v>
      </c>
    </row>
    <row r="34" spans="1:88" x14ac:dyDescent="0.3">
      <c r="A34" s="497" t="s">
        <v>528</v>
      </c>
      <c r="B34" s="497" t="s">
        <v>293</v>
      </c>
      <c r="C34" s="497" t="s">
        <v>521</v>
      </c>
      <c r="D34" s="497" t="s">
        <v>468</v>
      </c>
      <c r="E34" s="520">
        <v>1</v>
      </c>
      <c r="F34" s="498">
        <v>44256</v>
      </c>
      <c r="G34" s="498"/>
      <c r="H34" s="499"/>
      <c r="I34" s="499"/>
      <c r="J34" s="499"/>
      <c r="K34" s="499">
        <v>70000</v>
      </c>
      <c r="L34" s="263">
        <f>K34*(1+'Headcount Summary'!$C$4)</f>
        <v>73500</v>
      </c>
      <c r="M34" s="263">
        <f>L34*(1+'Headcount Summary'!$C$4)</f>
        <v>77175</v>
      </c>
      <c r="Q34" s="111">
        <f t="shared" si="13"/>
        <v>0</v>
      </c>
      <c r="R34" s="111">
        <f t="shared" si="13"/>
        <v>0</v>
      </c>
      <c r="S34" s="111">
        <f t="shared" si="13"/>
        <v>0</v>
      </c>
      <c r="T34" s="111">
        <f t="shared" si="13"/>
        <v>0</v>
      </c>
      <c r="U34" s="111">
        <f t="shared" si="13"/>
        <v>0</v>
      </c>
      <c r="V34" s="111">
        <f t="shared" si="13"/>
        <v>0</v>
      </c>
      <c r="W34" s="111">
        <f t="shared" si="13"/>
        <v>0</v>
      </c>
      <c r="X34" s="111">
        <f t="shared" si="13"/>
        <v>0</v>
      </c>
      <c r="Y34" s="111">
        <f t="shared" si="13"/>
        <v>0</v>
      </c>
      <c r="Z34" s="111">
        <f t="shared" si="13"/>
        <v>0</v>
      </c>
      <c r="AA34" s="111">
        <f t="shared" si="13"/>
        <v>0</v>
      </c>
      <c r="AB34" s="111">
        <f t="shared" si="13"/>
        <v>0</v>
      </c>
      <c r="AC34" s="111">
        <f t="shared" si="13"/>
        <v>0</v>
      </c>
      <c r="AD34" s="111">
        <f t="shared" si="13"/>
        <v>0</v>
      </c>
      <c r="AE34" s="111">
        <f t="shared" si="13"/>
        <v>0</v>
      </c>
      <c r="AF34" s="111">
        <f>IF(OR(AND($G34&lt;AF$1,$G34&lt;&gt;""),$F34&gt;EOMONTH(AF$1,0)),0,IF(AND($F34&lt;AF$1,OR($G34="",$G34&gt;EOMONTH(AF$1,0))),INDEX($H34:$M34,1,MATCH(YEAR(AF$1),$H$1:$M$1,0))/12,INDEX($H34:$M34,1,MATCH(YEAR(AF$1),$H$1:$M$1,0))/12*((_xlfn.DAYS(MIN(EOMONTH(AF$1,0),$G34),MAX(AF$1,$F34)))/_xlfn.DAYS(EOMONTH(AF$1,0),AF$1))))</f>
        <v>0</v>
      </c>
      <c r="AG34" s="111">
        <f t="shared" si="14"/>
        <v>0</v>
      </c>
      <c r="AH34" s="111">
        <f t="shared" si="14"/>
        <v>0</v>
      </c>
      <c r="AI34" s="111">
        <f t="shared" si="14"/>
        <v>0</v>
      </c>
      <c r="AJ34" s="111">
        <f t="shared" si="14"/>
        <v>0</v>
      </c>
      <c r="AK34" s="111">
        <f t="shared" si="14"/>
        <v>0</v>
      </c>
      <c r="AL34" s="111">
        <f t="shared" si="14"/>
        <v>0</v>
      </c>
      <c r="AM34" s="111">
        <f t="shared" si="14"/>
        <v>0</v>
      </c>
      <c r="AN34" s="111">
        <f t="shared" si="14"/>
        <v>0</v>
      </c>
      <c r="AO34" s="111">
        <f t="shared" si="14"/>
        <v>0</v>
      </c>
      <c r="AP34" s="111">
        <f t="shared" si="14"/>
        <v>0</v>
      </c>
      <c r="AQ34" s="111">
        <f t="shared" si="15"/>
        <v>0</v>
      </c>
      <c r="AR34" s="111">
        <f t="shared" si="15"/>
        <v>0</v>
      </c>
      <c r="AS34" s="111">
        <f t="shared" si="15"/>
        <v>0</v>
      </c>
      <c r="AT34" s="111">
        <f t="shared" si="15"/>
        <v>0</v>
      </c>
      <c r="AU34" s="111">
        <f t="shared" si="15"/>
        <v>0</v>
      </c>
      <c r="AV34" s="111">
        <f t="shared" si="15"/>
        <v>0</v>
      </c>
      <c r="AW34" s="111">
        <f t="shared" si="15"/>
        <v>0</v>
      </c>
      <c r="AX34" s="111">
        <f t="shared" si="15"/>
        <v>0</v>
      </c>
      <c r="AY34" s="111">
        <f t="shared" si="15"/>
        <v>0</v>
      </c>
      <c r="AZ34" s="111">
        <f t="shared" si="15"/>
        <v>0</v>
      </c>
      <c r="BA34" s="111">
        <f t="shared" si="16"/>
        <v>0</v>
      </c>
      <c r="BB34" s="111">
        <f t="shared" si="16"/>
        <v>0</v>
      </c>
      <c r="BC34" s="111">
        <f t="shared" si="16"/>
        <v>5833.333333333333</v>
      </c>
      <c r="BD34" s="111">
        <f t="shared" si="16"/>
        <v>5833.333333333333</v>
      </c>
      <c r="BE34" s="111">
        <f t="shared" si="16"/>
        <v>5833.333333333333</v>
      </c>
      <c r="BF34" s="111">
        <f t="shared" si="16"/>
        <v>5833.333333333333</v>
      </c>
      <c r="BG34" s="111">
        <f t="shared" si="16"/>
        <v>5833.333333333333</v>
      </c>
      <c r="BH34" s="111">
        <f t="shared" si="16"/>
        <v>5833.333333333333</v>
      </c>
      <c r="BI34" s="111">
        <f t="shared" si="16"/>
        <v>5833.333333333333</v>
      </c>
      <c r="BJ34" s="111">
        <f t="shared" si="16"/>
        <v>5833.333333333333</v>
      </c>
      <c r="BK34" s="111">
        <f t="shared" si="17"/>
        <v>5833.333333333333</v>
      </c>
      <c r="BL34" s="111">
        <f t="shared" si="17"/>
        <v>5833.333333333333</v>
      </c>
      <c r="BM34" s="111">
        <f t="shared" si="17"/>
        <v>6125</v>
      </c>
      <c r="BN34" s="111">
        <f t="shared" si="17"/>
        <v>6125</v>
      </c>
      <c r="BO34" s="111">
        <f t="shared" si="17"/>
        <v>6125</v>
      </c>
      <c r="BP34" s="111">
        <f t="shared" si="17"/>
        <v>6125</v>
      </c>
      <c r="BQ34" s="111">
        <f t="shared" si="17"/>
        <v>6125</v>
      </c>
      <c r="BR34" s="111">
        <f t="shared" si="17"/>
        <v>6125</v>
      </c>
      <c r="BS34" s="111">
        <f t="shared" si="17"/>
        <v>6125</v>
      </c>
      <c r="BT34" s="111">
        <f t="shared" si="17"/>
        <v>6125</v>
      </c>
      <c r="BU34" s="111">
        <f t="shared" si="18"/>
        <v>6125</v>
      </c>
      <c r="BV34" s="111">
        <f t="shared" si="18"/>
        <v>6125</v>
      </c>
      <c r="BW34" s="111">
        <f t="shared" si="18"/>
        <v>6125</v>
      </c>
      <c r="BX34" s="111">
        <f t="shared" si="18"/>
        <v>6125</v>
      </c>
      <c r="BY34" s="111">
        <f t="shared" si="18"/>
        <v>6431.25</v>
      </c>
      <c r="BZ34" s="111">
        <f t="shared" si="18"/>
        <v>6431.25</v>
      </c>
      <c r="CA34" s="111">
        <f t="shared" si="18"/>
        <v>6431.25</v>
      </c>
      <c r="CB34" s="111">
        <f t="shared" si="18"/>
        <v>6431.25</v>
      </c>
      <c r="CC34" s="111">
        <f t="shared" si="18"/>
        <v>6431.25</v>
      </c>
      <c r="CD34" s="111">
        <f t="shared" si="18"/>
        <v>6431.25</v>
      </c>
      <c r="CE34" s="111">
        <f t="shared" si="19"/>
        <v>6431.25</v>
      </c>
      <c r="CF34" s="111">
        <f t="shared" si="19"/>
        <v>6431.25</v>
      </c>
      <c r="CG34" s="111">
        <f t="shared" si="19"/>
        <v>6431.25</v>
      </c>
      <c r="CH34" s="111">
        <f t="shared" si="19"/>
        <v>6431.25</v>
      </c>
      <c r="CI34" s="111">
        <f t="shared" si="19"/>
        <v>6431.25</v>
      </c>
      <c r="CJ34" s="111">
        <f t="shared" si="19"/>
        <v>6431.25</v>
      </c>
    </row>
    <row r="35" spans="1:88" x14ac:dyDescent="0.3">
      <c r="A35" s="497" t="s">
        <v>529</v>
      </c>
      <c r="B35" s="497" t="s">
        <v>293</v>
      </c>
      <c r="C35" s="497" t="s">
        <v>521</v>
      </c>
      <c r="D35" s="497" t="s">
        <v>468</v>
      </c>
      <c r="E35" s="520">
        <v>1</v>
      </c>
      <c r="F35" s="498">
        <v>44621</v>
      </c>
      <c r="G35" s="498"/>
      <c r="H35" s="499"/>
      <c r="I35" s="499"/>
      <c r="J35" s="499"/>
      <c r="K35" s="263"/>
      <c r="L35" s="499">
        <v>70000</v>
      </c>
      <c r="M35" s="263">
        <f>L35*(1+'Headcount Summary'!$C$4)</f>
        <v>73500</v>
      </c>
      <c r="Q35" s="111">
        <f t="shared" ref="Q35:AE37" si="20">IF(OR(AND($G35&lt;Q$1,$G35&lt;&gt;""),$F35&gt;EOMONTH(Q$1,0)),0,IF(AND($F35&lt;Q$1,OR($G35="",$G35&gt;EOMONTH(Q$1,0))),INDEX($H35:$M35,1,MATCH(YEAR(Q$1),$H$1:$M$1,0))/12,INDEX($H35:$M35,1,MATCH(YEAR(Q$1),$H$1:$M$1,0))/12*((_xlfn.DAYS(MIN(EOMONTH(Q$1,0),$G35),MAX(Q$1,$F35)))/_xlfn.DAYS(EOMONTH(Q$1,0),Q$1))))</f>
        <v>0</v>
      </c>
      <c r="R35" s="111">
        <f t="shared" si="20"/>
        <v>0</v>
      </c>
      <c r="S35" s="111">
        <f t="shared" si="20"/>
        <v>0</v>
      </c>
      <c r="T35" s="111">
        <f t="shared" si="20"/>
        <v>0</v>
      </c>
      <c r="U35" s="111">
        <f t="shared" si="20"/>
        <v>0</v>
      </c>
      <c r="V35" s="111">
        <f t="shared" si="20"/>
        <v>0</v>
      </c>
      <c r="W35" s="111">
        <f t="shared" si="20"/>
        <v>0</v>
      </c>
      <c r="X35" s="111">
        <f t="shared" si="20"/>
        <v>0</v>
      </c>
      <c r="Y35" s="111">
        <f t="shared" si="20"/>
        <v>0</v>
      </c>
      <c r="Z35" s="111">
        <f t="shared" si="20"/>
        <v>0</v>
      </c>
      <c r="AA35" s="111">
        <f t="shared" si="20"/>
        <v>0</v>
      </c>
      <c r="AB35" s="111">
        <f t="shared" si="20"/>
        <v>0</v>
      </c>
      <c r="AC35" s="111">
        <f t="shared" si="20"/>
        <v>0</v>
      </c>
      <c r="AD35" s="111">
        <f t="shared" si="20"/>
        <v>0</v>
      </c>
      <c r="AE35" s="111">
        <f t="shared" si="20"/>
        <v>0</v>
      </c>
      <c r="AF35" s="111">
        <f>IF(OR(AND($G35&lt;AF$1,$G35&lt;&gt;""),$F35&gt;EOMONTH(AF$1,0)),0,IF(AND($F35&lt;AF$1,OR($G35="",$G35&gt;EOMONTH(AF$1,0))),INDEX($H35:$M35,1,MATCH(YEAR(AF$1),$H$1:$M$1,0))/12,INDEX($H35:$M35,1,MATCH(YEAR(AF$1),$H$1:$M$1,0))/12*((_xlfn.DAYS(MIN(EOMONTH(AF$1,0),$G35),MAX(AF$1,$F35)))/_xlfn.DAYS(EOMONTH(AF$1,0),AF$1))))</f>
        <v>0</v>
      </c>
      <c r="AG35" s="111">
        <f t="shared" si="14"/>
        <v>0</v>
      </c>
      <c r="AH35" s="111">
        <f t="shared" si="14"/>
        <v>0</v>
      </c>
      <c r="AI35" s="111">
        <f t="shared" si="14"/>
        <v>0</v>
      </c>
      <c r="AJ35" s="111">
        <f t="shared" si="14"/>
        <v>0</v>
      </c>
      <c r="AK35" s="111">
        <f t="shared" si="14"/>
        <v>0</v>
      </c>
      <c r="AL35" s="111">
        <f t="shared" si="14"/>
        <v>0</v>
      </c>
      <c r="AM35" s="111">
        <f t="shared" si="14"/>
        <v>0</v>
      </c>
      <c r="AN35" s="111">
        <f t="shared" si="14"/>
        <v>0</v>
      </c>
      <c r="AO35" s="111">
        <f t="shared" si="14"/>
        <v>0</v>
      </c>
      <c r="AP35" s="111">
        <f t="shared" si="14"/>
        <v>0</v>
      </c>
      <c r="AQ35" s="111">
        <f t="shared" si="15"/>
        <v>0</v>
      </c>
      <c r="AR35" s="111">
        <f t="shared" si="15"/>
        <v>0</v>
      </c>
      <c r="AS35" s="111">
        <f t="shared" si="15"/>
        <v>0</v>
      </c>
      <c r="AT35" s="111">
        <f t="shared" si="15"/>
        <v>0</v>
      </c>
      <c r="AU35" s="111">
        <f t="shared" si="15"/>
        <v>0</v>
      </c>
      <c r="AV35" s="111">
        <f t="shared" si="15"/>
        <v>0</v>
      </c>
      <c r="AW35" s="111">
        <f t="shared" si="15"/>
        <v>0</v>
      </c>
      <c r="AX35" s="111">
        <f t="shared" si="15"/>
        <v>0</v>
      </c>
      <c r="AY35" s="111">
        <f t="shared" si="15"/>
        <v>0</v>
      </c>
      <c r="AZ35" s="111">
        <f t="shared" si="15"/>
        <v>0</v>
      </c>
      <c r="BA35" s="111">
        <f t="shared" si="16"/>
        <v>0</v>
      </c>
      <c r="BB35" s="111">
        <f t="shared" si="16"/>
        <v>0</v>
      </c>
      <c r="BC35" s="111">
        <f t="shared" si="16"/>
        <v>0</v>
      </c>
      <c r="BD35" s="111">
        <f t="shared" si="16"/>
        <v>0</v>
      </c>
      <c r="BE35" s="111">
        <f t="shared" si="16"/>
        <v>0</v>
      </c>
      <c r="BF35" s="111">
        <f t="shared" si="16"/>
        <v>0</v>
      </c>
      <c r="BG35" s="111">
        <f t="shared" si="16"/>
        <v>0</v>
      </c>
      <c r="BH35" s="111">
        <f t="shared" si="16"/>
        <v>0</v>
      </c>
      <c r="BI35" s="111">
        <f t="shared" si="16"/>
        <v>0</v>
      </c>
      <c r="BJ35" s="111">
        <f t="shared" si="16"/>
        <v>0</v>
      </c>
      <c r="BK35" s="111">
        <f t="shared" si="17"/>
        <v>0</v>
      </c>
      <c r="BL35" s="111">
        <f t="shared" si="17"/>
        <v>0</v>
      </c>
      <c r="BM35" s="111">
        <f t="shared" si="17"/>
        <v>0</v>
      </c>
      <c r="BN35" s="111">
        <f t="shared" si="17"/>
        <v>0</v>
      </c>
      <c r="BO35" s="111">
        <f t="shared" si="17"/>
        <v>5833.333333333333</v>
      </c>
      <c r="BP35" s="111">
        <f t="shared" si="17"/>
        <v>5833.333333333333</v>
      </c>
      <c r="BQ35" s="111">
        <f t="shared" si="17"/>
        <v>5833.333333333333</v>
      </c>
      <c r="BR35" s="111">
        <f t="shared" si="17"/>
        <v>5833.333333333333</v>
      </c>
      <c r="BS35" s="111">
        <f t="shared" si="17"/>
        <v>5833.333333333333</v>
      </c>
      <c r="BT35" s="111">
        <f t="shared" si="17"/>
        <v>5833.333333333333</v>
      </c>
      <c r="BU35" s="111">
        <f t="shared" si="18"/>
        <v>5833.333333333333</v>
      </c>
      <c r="BV35" s="111">
        <f t="shared" si="18"/>
        <v>5833.333333333333</v>
      </c>
      <c r="BW35" s="111">
        <f t="shared" si="18"/>
        <v>5833.333333333333</v>
      </c>
      <c r="BX35" s="111">
        <f t="shared" si="18"/>
        <v>5833.333333333333</v>
      </c>
      <c r="BY35" s="111">
        <f t="shared" si="18"/>
        <v>6125</v>
      </c>
      <c r="BZ35" s="111">
        <f t="shared" si="18"/>
        <v>6125</v>
      </c>
      <c r="CA35" s="111">
        <f t="shared" si="18"/>
        <v>6125</v>
      </c>
      <c r="CB35" s="111">
        <f t="shared" si="18"/>
        <v>6125</v>
      </c>
      <c r="CC35" s="111">
        <f t="shared" si="18"/>
        <v>6125</v>
      </c>
      <c r="CD35" s="111">
        <f t="shared" si="18"/>
        <v>6125</v>
      </c>
      <c r="CE35" s="111">
        <f t="shared" si="19"/>
        <v>6125</v>
      </c>
      <c r="CF35" s="111">
        <f t="shared" si="19"/>
        <v>6125</v>
      </c>
      <c r="CG35" s="111">
        <f t="shared" si="19"/>
        <v>6125</v>
      </c>
      <c r="CH35" s="111">
        <f t="shared" si="19"/>
        <v>6125</v>
      </c>
      <c r="CI35" s="111">
        <f t="shared" si="19"/>
        <v>6125</v>
      </c>
      <c r="CJ35" s="111">
        <f t="shared" si="19"/>
        <v>6125</v>
      </c>
    </row>
    <row r="36" spans="1:88" x14ac:dyDescent="0.3">
      <c r="A36" s="497" t="s">
        <v>530</v>
      </c>
      <c r="B36" s="497" t="s">
        <v>344</v>
      </c>
      <c r="C36" s="497" t="s">
        <v>531</v>
      </c>
      <c r="D36" s="497" t="s">
        <v>468</v>
      </c>
      <c r="E36" s="520">
        <v>1</v>
      </c>
      <c r="F36" s="498">
        <v>44197</v>
      </c>
      <c r="G36" s="498"/>
      <c r="H36" s="499"/>
      <c r="I36" s="499"/>
      <c r="J36" s="499"/>
      <c r="K36" s="499">
        <v>90000</v>
      </c>
      <c r="L36" s="263">
        <f>K36*(1+'Headcount Summary'!$C$4)</f>
        <v>94500</v>
      </c>
      <c r="M36" s="263">
        <f>L36*(1+'Headcount Summary'!$C$4)</f>
        <v>99225</v>
      </c>
      <c r="Q36" s="111">
        <f t="shared" si="20"/>
        <v>0</v>
      </c>
      <c r="R36" s="111">
        <f t="shared" si="20"/>
        <v>0</v>
      </c>
      <c r="S36" s="111">
        <f t="shared" si="20"/>
        <v>0</v>
      </c>
      <c r="T36" s="111">
        <f t="shared" si="20"/>
        <v>0</v>
      </c>
      <c r="U36" s="111">
        <f t="shared" si="20"/>
        <v>0</v>
      </c>
      <c r="V36" s="111">
        <f t="shared" si="20"/>
        <v>0</v>
      </c>
      <c r="W36" s="111">
        <f t="shared" si="20"/>
        <v>0</v>
      </c>
      <c r="X36" s="111">
        <f t="shared" si="20"/>
        <v>0</v>
      </c>
      <c r="Y36" s="111">
        <f t="shared" si="20"/>
        <v>0</v>
      </c>
      <c r="Z36" s="111">
        <f t="shared" si="20"/>
        <v>0</v>
      </c>
      <c r="AA36" s="111">
        <f t="shared" si="20"/>
        <v>0</v>
      </c>
      <c r="AB36" s="111">
        <f t="shared" si="20"/>
        <v>0</v>
      </c>
      <c r="AC36" s="111">
        <f t="shared" si="20"/>
        <v>0</v>
      </c>
      <c r="AD36" s="111">
        <f t="shared" si="20"/>
        <v>0</v>
      </c>
      <c r="AE36" s="111">
        <f t="shared" si="20"/>
        <v>0</v>
      </c>
      <c r="AF36" s="111">
        <f>IF(OR(AND($G36&lt;AF$1,$G36&lt;&gt;""),$F36&gt;EOMONTH(AF$1,0)),0,IF(AND($F36&lt;AF$1,OR($G36="",$G36&gt;EOMONTH(AF$1,0))),INDEX($H36:$M36,1,MATCH(YEAR(AF$1),$H$1:$M$1,0))/12,INDEX($H36:$M36,1,MATCH(YEAR(AF$1),$H$1:$M$1,0))/12*((_xlfn.DAYS(MIN(EOMONTH(AF$1,0),$G36),MAX(AF$1,$F36)))/_xlfn.DAYS(EOMONTH(AF$1,0),AF$1))))</f>
        <v>0</v>
      </c>
      <c r="AG36" s="111">
        <f t="shared" si="14"/>
        <v>0</v>
      </c>
      <c r="AH36" s="111">
        <f t="shared" si="14"/>
        <v>0</v>
      </c>
      <c r="AI36" s="111">
        <f t="shared" si="14"/>
        <v>0</v>
      </c>
      <c r="AJ36" s="111">
        <f t="shared" si="14"/>
        <v>0</v>
      </c>
      <c r="AK36" s="111">
        <f t="shared" si="14"/>
        <v>0</v>
      </c>
      <c r="AL36" s="111">
        <f t="shared" si="14"/>
        <v>0</v>
      </c>
      <c r="AM36" s="111">
        <f t="shared" si="14"/>
        <v>0</v>
      </c>
      <c r="AN36" s="111">
        <f t="shared" si="14"/>
        <v>0</v>
      </c>
      <c r="AO36" s="111">
        <f t="shared" si="14"/>
        <v>0</v>
      </c>
      <c r="AP36" s="111">
        <f t="shared" si="14"/>
        <v>0</v>
      </c>
      <c r="AQ36" s="111">
        <f t="shared" si="15"/>
        <v>0</v>
      </c>
      <c r="AR36" s="111">
        <f t="shared" si="15"/>
        <v>0</v>
      </c>
      <c r="AS36" s="111">
        <f t="shared" si="15"/>
        <v>0</v>
      </c>
      <c r="AT36" s="111">
        <f t="shared" si="15"/>
        <v>0</v>
      </c>
      <c r="AU36" s="111">
        <f t="shared" si="15"/>
        <v>0</v>
      </c>
      <c r="AV36" s="111">
        <f t="shared" si="15"/>
        <v>0</v>
      </c>
      <c r="AW36" s="111">
        <f t="shared" si="15"/>
        <v>0</v>
      </c>
      <c r="AX36" s="111">
        <f t="shared" si="15"/>
        <v>0</v>
      </c>
      <c r="AY36" s="111">
        <f t="shared" si="15"/>
        <v>0</v>
      </c>
      <c r="AZ36" s="111">
        <f t="shared" si="15"/>
        <v>0</v>
      </c>
      <c r="BA36" s="111">
        <f t="shared" si="16"/>
        <v>7500</v>
      </c>
      <c r="BB36" s="111">
        <f t="shared" si="16"/>
        <v>7500</v>
      </c>
      <c r="BC36" s="111">
        <f t="shared" si="16"/>
        <v>7500</v>
      </c>
      <c r="BD36" s="111">
        <f t="shared" si="16"/>
        <v>7500</v>
      </c>
      <c r="BE36" s="111">
        <f t="shared" si="16"/>
        <v>7500</v>
      </c>
      <c r="BF36" s="111">
        <f t="shared" si="16"/>
        <v>7500</v>
      </c>
      <c r="BG36" s="111">
        <f t="shared" si="16"/>
        <v>7500</v>
      </c>
      <c r="BH36" s="111">
        <f t="shared" si="16"/>
        <v>7500</v>
      </c>
      <c r="BI36" s="111">
        <f t="shared" si="16"/>
        <v>7500</v>
      </c>
      <c r="BJ36" s="111">
        <f t="shared" si="16"/>
        <v>7500</v>
      </c>
      <c r="BK36" s="111">
        <f t="shared" si="17"/>
        <v>7500</v>
      </c>
      <c r="BL36" s="111">
        <f t="shared" si="17"/>
        <v>7500</v>
      </c>
      <c r="BM36" s="111">
        <f t="shared" si="17"/>
        <v>7875</v>
      </c>
      <c r="BN36" s="111">
        <f t="shared" si="17"/>
        <v>7875</v>
      </c>
      <c r="BO36" s="111">
        <f t="shared" si="17"/>
        <v>7875</v>
      </c>
      <c r="BP36" s="111">
        <f t="shared" si="17"/>
        <v>7875</v>
      </c>
      <c r="BQ36" s="111">
        <f t="shared" si="17"/>
        <v>7875</v>
      </c>
      <c r="BR36" s="111">
        <f t="shared" si="17"/>
        <v>7875</v>
      </c>
      <c r="BS36" s="111">
        <f t="shared" si="17"/>
        <v>7875</v>
      </c>
      <c r="BT36" s="111">
        <f t="shared" si="17"/>
        <v>7875</v>
      </c>
      <c r="BU36" s="111">
        <f t="shared" si="18"/>
        <v>7875</v>
      </c>
      <c r="BV36" s="111">
        <f t="shared" si="18"/>
        <v>7875</v>
      </c>
      <c r="BW36" s="111">
        <f t="shared" si="18"/>
        <v>7875</v>
      </c>
      <c r="BX36" s="111">
        <f t="shared" si="18"/>
        <v>7875</v>
      </c>
      <c r="BY36" s="111">
        <f t="shared" si="18"/>
        <v>8268.75</v>
      </c>
      <c r="BZ36" s="111">
        <f t="shared" si="18"/>
        <v>8268.75</v>
      </c>
      <c r="CA36" s="111">
        <f t="shared" si="18"/>
        <v>8268.75</v>
      </c>
      <c r="CB36" s="111">
        <f t="shared" si="18"/>
        <v>8268.75</v>
      </c>
      <c r="CC36" s="111">
        <f t="shared" si="18"/>
        <v>8268.75</v>
      </c>
      <c r="CD36" s="111">
        <f t="shared" si="18"/>
        <v>8268.75</v>
      </c>
      <c r="CE36" s="111">
        <f t="shared" si="19"/>
        <v>8268.75</v>
      </c>
      <c r="CF36" s="111">
        <f t="shared" si="19"/>
        <v>8268.75</v>
      </c>
      <c r="CG36" s="111">
        <f t="shared" si="19"/>
        <v>8268.75</v>
      </c>
      <c r="CH36" s="111">
        <f t="shared" si="19"/>
        <v>8268.75</v>
      </c>
      <c r="CI36" s="111">
        <f t="shared" si="19"/>
        <v>8268.75</v>
      </c>
      <c r="CJ36" s="111">
        <f t="shared" si="19"/>
        <v>8268.75</v>
      </c>
    </row>
    <row r="37" spans="1:88" x14ac:dyDescent="0.3">
      <c r="A37" s="497" t="s">
        <v>532</v>
      </c>
      <c r="B37" s="497" t="s">
        <v>344</v>
      </c>
      <c r="C37" s="497" t="s">
        <v>533</v>
      </c>
      <c r="D37" s="497" t="s">
        <v>468</v>
      </c>
      <c r="E37" s="520">
        <v>1</v>
      </c>
      <c r="F37" s="498">
        <v>44562</v>
      </c>
      <c r="G37" s="498"/>
      <c r="H37" s="499"/>
      <c r="I37" s="499"/>
      <c r="J37" s="499"/>
      <c r="K37" s="499"/>
      <c r="L37" s="499">
        <v>65000</v>
      </c>
      <c r="M37" s="263">
        <f>L37*(1+'Headcount Summary'!$C$4)</f>
        <v>68250</v>
      </c>
      <c r="Q37" s="111">
        <f t="shared" si="20"/>
        <v>0</v>
      </c>
      <c r="R37" s="111">
        <f t="shared" si="20"/>
        <v>0</v>
      </c>
      <c r="S37" s="111">
        <f t="shared" si="20"/>
        <v>0</v>
      </c>
      <c r="T37" s="111">
        <f t="shared" si="20"/>
        <v>0</v>
      </c>
      <c r="U37" s="111">
        <f t="shared" si="20"/>
        <v>0</v>
      </c>
      <c r="V37" s="111">
        <f t="shared" si="20"/>
        <v>0</v>
      </c>
      <c r="W37" s="111">
        <f t="shared" si="20"/>
        <v>0</v>
      </c>
      <c r="X37" s="111">
        <f t="shared" si="20"/>
        <v>0</v>
      </c>
      <c r="Y37" s="111">
        <f t="shared" si="20"/>
        <v>0</v>
      </c>
      <c r="Z37" s="111">
        <f t="shared" si="20"/>
        <v>0</v>
      </c>
      <c r="AA37" s="111">
        <f t="shared" si="20"/>
        <v>0</v>
      </c>
      <c r="AB37" s="111">
        <f t="shared" si="20"/>
        <v>0</v>
      </c>
      <c r="AC37" s="111">
        <f t="shared" si="20"/>
        <v>0</v>
      </c>
      <c r="AD37" s="111">
        <f t="shared" si="20"/>
        <v>0</v>
      </c>
      <c r="AE37" s="111">
        <f t="shared" si="20"/>
        <v>0</v>
      </c>
      <c r="AF37" s="111">
        <f>IF(OR(AND($G37&lt;AF$1,$G37&lt;&gt;""),$F37&gt;EOMONTH(AF$1,0)),0,IF(AND($F37&lt;AF$1,OR($G37="",$G37&gt;EOMONTH(AF$1,0))),INDEX($H37:$M37,1,MATCH(YEAR(AF$1),$H$1:$M$1,0))/12,INDEX($H37:$M37,1,MATCH(YEAR(AF$1),$H$1:$M$1,0))/12*((_xlfn.DAYS(MIN(EOMONTH(AF$1,0),$G37),MAX(AF$1,$F37)))/_xlfn.DAYS(EOMONTH(AF$1,0),AF$1))))</f>
        <v>0</v>
      </c>
      <c r="AG37" s="111">
        <f t="shared" ref="AG37:AU37" si="21">IF(OR(AND($G37&lt;AG$1,$G37&lt;&gt;""),$F37&gt;EOMONTH(AG$1,0)),0,IF(AND($F37&lt;AG$1,OR($G37="",$G37&gt;EOMONTH(AG$1,0))),INDEX($H37:$M37,1,MATCH(YEAR(AG$1),$H$1:$M$1,0))/12,INDEX($H37:$M37,1,MATCH(YEAR(AG$1),$H$1:$M$1,0))/12*((_xlfn.DAYS(MIN(EOMONTH(AG$1,0),$G37),MAX(AG$1,$F37)))/_xlfn.DAYS(EOMONTH(AG$1,0),AG$1))))</f>
        <v>0</v>
      </c>
      <c r="AH37" s="111">
        <f t="shared" si="21"/>
        <v>0</v>
      </c>
      <c r="AI37" s="111">
        <f t="shared" si="21"/>
        <v>0</v>
      </c>
      <c r="AJ37" s="111">
        <f t="shared" si="21"/>
        <v>0</v>
      </c>
      <c r="AK37" s="111">
        <f t="shared" si="21"/>
        <v>0</v>
      </c>
      <c r="AL37" s="111">
        <f t="shared" si="21"/>
        <v>0</v>
      </c>
      <c r="AM37" s="111">
        <f t="shared" si="21"/>
        <v>0</v>
      </c>
      <c r="AN37" s="111">
        <f t="shared" si="21"/>
        <v>0</v>
      </c>
      <c r="AO37" s="111">
        <f t="shared" si="21"/>
        <v>0</v>
      </c>
      <c r="AP37" s="111">
        <f t="shared" si="21"/>
        <v>0</v>
      </c>
      <c r="AQ37" s="111">
        <f t="shared" si="21"/>
        <v>0</v>
      </c>
      <c r="AR37" s="111">
        <f t="shared" si="21"/>
        <v>0</v>
      </c>
      <c r="AS37" s="111">
        <f t="shared" si="21"/>
        <v>0</v>
      </c>
      <c r="AT37" s="111">
        <f t="shared" si="21"/>
        <v>0</v>
      </c>
      <c r="AU37" s="111">
        <f t="shared" si="21"/>
        <v>0</v>
      </c>
      <c r="AV37" s="111">
        <f t="shared" ref="AV37:CJ40" si="22">IF(OR(AND($G37&lt;AV$1,$G37&lt;&gt;""),$F37&gt;EOMONTH(AV$1,0)),0,IF(AND($F37&lt;AV$1,OR($G37="",$G37&gt;EOMONTH(AV$1,0))),INDEX($H37:$M37,1,MATCH(YEAR(AV$1),$H$1:$M$1,0))/12,INDEX($H37:$M37,1,MATCH(YEAR(AV$1),$H$1:$M$1,0))/12*((_xlfn.DAYS(MIN(EOMONTH(AV$1,0),$G37),MAX(AV$1,$F37)))/_xlfn.DAYS(EOMONTH(AV$1,0),AV$1))))</f>
        <v>0</v>
      </c>
      <c r="AW37" s="111">
        <f t="shared" si="22"/>
        <v>0</v>
      </c>
      <c r="AX37" s="111">
        <f t="shared" si="22"/>
        <v>0</v>
      </c>
      <c r="AY37" s="111">
        <f t="shared" si="22"/>
        <v>0</v>
      </c>
      <c r="AZ37" s="111">
        <f t="shared" si="22"/>
        <v>0</v>
      </c>
      <c r="BA37" s="111">
        <f t="shared" si="22"/>
        <v>0</v>
      </c>
      <c r="BB37" s="111">
        <f t="shared" si="22"/>
        <v>0</v>
      </c>
      <c r="BC37" s="111">
        <f t="shared" si="22"/>
        <v>0</v>
      </c>
      <c r="BD37" s="111">
        <f t="shared" si="22"/>
        <v>0</v>
      </c>
      <c r="BE37" s="111">
        <f t="shared" si="22"/>
        <v>0</v>
      </c>
      <c r="BF37" s="111">
        <f t="shared" si="22"/>
        <v>0</v>
      </c>
      <c r="BG37" s="111">
        <f t="shared" si="22"/>
        <v>0</v>
      </c>
      <c r="BH37" s="111">
        <f t="shared" si="22"/>
        <v>0</v>
      </c>
      <c r="BI37" s="111">
        <f t="shared" si="22"/>
        <v>0</v>
      </c>
      <c r="BJ37" s="111">
        <f t="shared" si="22"/>
        <v>0</v>
      </c>
      <c r="BK37" s="111">
        <f t="shared" si="22"/>
        <v>0</v>
      </c>
      <c r="BL37" s="111">
        <f t="shared" si="22"/>
        <v>0</v>
      </c>
      <c r="BM37" s="111">
        <f t="shared" si="22"/>
        <v>5416.666666666667</v>
      </c>
      <c r="BN37" s="111">
        <f t="shared" si="22"/>
        <v>5416.666666666667</v>
      </c>
      <c r="BO37" s="111">
        <f t="shared" si="22"/>
        <v>5416.666666666667</v>
      </c>
      <c r="BP37" s="111">
        <f t="shared" si="22"/>
        <v>5416.666666666667</v>
      </c>
      <c r="BQ37" s="111">
        <f t="shared" si="22"/>
        <v>5416.666666666667</v>
      </c>
      <c r="BR37" s="111">
        <f t="shared" si="22"/>
        <v>5416.666666666667</v>
      </c>
      <c r="BS37" s="111">
        <f t="shared" si="22"/>
        <v>5416.666666666667</v>
      </c>
      <c r="BT37" s="111">
        <f t="shared" si="22"/>
        <v>5416.666666666667</v>
      </c>
      <c r="BU37" s="111">
        <f t="shared" si="22"/>
        <v>5416.666666666667</v>
      </c>
      <c r="BV37" s="111">
        <f t="shared" si="22"/>
        <v>5416.666666666667</v>
      </c>
      <c r="BW37" s="111">
        <f t="shared" si="22"/>
        <v>5416.666666666667</v>
      </c>
      <c r="BX37" s="111">
        <f t="shared" si="22"/>
        <v>5416.666666666667</v>
      </c>
      <c r="BY37" s="111">
        <f t="shared" si="22"/>
        <v>5687.5</v>
      </c>
      <c r="BZ37" s="111">
        <f t="shared" si="22"/>
        <v>5687.5</v>
      </c>
      <c r="CA37" s="111">
        <f t="shared" si="22"/>
        <v>5687.5</v>
      </c>
      <c r="CB37" s="111">
        <f t="shared" si="22"/>
        <v>5687.5</v>
      </c>
      <c r="CC37" s="111">
        <f t="shared" si="22"/>
        <v>5687.5</v>
      </c>
      <c r="CD37" s="111">
        <f t="shared" si="22"/>
        <v>5687.5</v>
      </c>
      <c r="CE37" s="111">
        <f t="shared" si="22"/>
        <v>5687.5</v>
      </c>
      <c r="CF37" s="111">
        <f t="shared" si="22"/>
        <v>5687.5</v>
      </c>
      <c r="CG37" s="111">
        <f t="shared" si="22"/>
        <v>5687.5</v>
      </c>
      <c r="CH37" s="111">
        <f t="shared" si="22"/>
        <v>5687.5</v>
      </c>
      <c r="CI37" s="111">
        <f t="shared" si="22"/>
        <v>5687.5</v>
      </c>
      <c r="CJ37" s="111">
        <f t="shared" si="22"/>
        <v>5687.5</v>
      </c>
    </row>
    <row r="38" spans="1:88" x14ac:dyDescent="0.3">
      <c r="A38" s="497" t="s">
        <v>534</v>
      </c>
      <c r="B38" s="497" t="s">
        <v>344</v>
      </c>
      <c r="C38" s="497" t="s">
        <v>535</v>
      </c>
      <c r="D38" s="497" t="s">
        <v>468</v>
      </c>
      <c r="E38" s="520">
        <v>1</v>
      </c>
      <c r="F38" s="498">
        <v>44348</v>
      </c>
      <c r="G38" s="498"/>
      <c r="H38" s="499"/>
      <c r="I38" s="499"/>
      <c r="J38" s="499"/>
      <c r="K38" s="499">
        <v>100000</v>
      </c>
      <c r="L38" s="263">
        <f>K38*(1+'Headcount Summary'!$C$4)</f>
        <v>105000</v>
      </c>
      <c r="M38" s="263">
        <f>L38*(1+'Headcount Summary'!$C$4)</f>
        <v>110250</v>
      </c>
      <c r="Q38" s="111">
        <f t="shared" ref="Q38:CB41" si="23">IF(OR(AND($G38&lt;Q$1,$G38&lt;&gt;""),$F38&gt;EOMONTH(Q$1,0)),0,IF(AND($F38&lt;Q$1,OR($G38="",$G38&gt;EOMONTH(Q$1,0))),INDEX($H38:$M38,1,MATCH(YEAR(Q$1),$H$1:$M$1,0))/12,INDEX($H38:$M38,1,MATCH(YEAR(Q$1),$H$1:$M$1,0))/12*((_xlfn.DAYS(MIN(EOMONTH(Q$1,0),$G38),MAX(Q$1,$F38)))/_xlfn.DAYS(EOMONTH(Q$1,0),Q$1))))</f>
        <v>0</v>
      </c>
      <c r="R38" s="111">
        <f t="shared" si="23"/>
        <v>0</v>
      </c>
      <c r="S38" s="111">
        <f t="shared" si="23"/>
        <v>0</v>
      </c>
      <c r="T38" s="111">
        <f t="shared" si="23"/>
        <v>0</v>
      </c>
      <c r="U38" s="111">
        <f t="shared" si="23"/>
        <v>0</v>
      </c>
      <c r="V38" s="111">
        <f t="shared" si="23"/>
        <v>0</v>
      </c>
      <c r="W38" s="111">
        <f t="shared" si="23"/>
        <v>0</v>
      </c>
      <c r="X38" s="111">
        <f t="shared" si="23"/>
        <v>0</v>
      </c>
      <c r="Y38" s="111">
        <f t="shared" si="23"/>
        <v>0</v>
      </c>
      <c r="Z38" s="111">
        <f t="shared" si="23"/>
        <v>0</v>
      </c>
      <c r="AA38" s="111">
        <f t="shared" si="23"/>
        <v>0</v>
      </c>
      <c r="AB38" s="111">
        <f t="shared" si="23"/>
        <v>0</v>
      </c>
      <c r="AC38" s="111">
        <f t="shared" si="23"/>
        <v>0</v>
      </c>
      <c r="AD38" s="111">
        <f t="shared" si="23"/>
        <v>0</v>
      </c>
      <c r="AE38" s="111">
        <f t="shared" si="23"/>
        <v>0</v>
      </c>
      <c r="AF38" s="111">
        <f t="shared" si="23"/>
        <v>0</v>
      </c>
      <c r="AG38" s="111">
        <f t="shared" si="23"/>
        <v>0</v>
      </c>
      <c r="AH38" s="111">
        <f t="shared" si="23"/>
        <v>0</v>
      </c>
      <c r="AI38" s="111">
        <f t="shared" si="23"/>
        <v>0</v>
      </c>
      <c r="AJ38" s="111">
        <f t="shared" si="23"/>
        <v>0</v>
      </c>
      <c r="AK38" s="111">
        <f t="shared" si="23"/>
        <v>0</v>
      </c>
      <c r="AL38" s="111">
        <f t="shared" si="23"/>
        <v>0</v>
      </c>
      <c r="AM38" s="111">
        <f t="shared" si="23"/>
        <v>0</v>
      </c>
      <c r="AN38" s="111">
        <f t="shared" si="23"/>
        <v>0</v>
      </c>
      <c r="AO38" s="111">
        <f t="shared" si="23"/>
        <v>0</v>
      </c>
      <c r="AP38" s="111">
        <f t="shared" si="23"/>
        <v>0</v>
      </c>
      <c r="AQ38" s="111">
        <f t="shared" si="23"/>
        <v>0</v>
      </c>
      <c r="AR38" s="111">
        <f t="shared" si="23"/>
        <v>0</v>
      </c>
      <c r="AS38" s="111">
        <f t="shared" si="23"/>
        <v>0</v>
      </c>
      <c r="AT38" s="111">
        <f t="shared" si="23"/>
        <v>0</v>
      </c>
      <c r="AU38" s="111">
        <f t="shared" si="23"/>
        <v>0</v>
      </c>
      <c r="AV38" s="111">
        <f t="shared" si="23"/>
        <v>0</v>
      </c>
      <c r="AW38" s="111">
        <f t="shared" si="23"/>
        <v>0</v>
      </c>
      <c r="AX38" s="111">
        <f t="shared" si="23"/>
        <v>0</v>
      </c>
      <c r="AY38" s="111">
        <f t="shared" si="23"/>
        <v>0</v>
      </c>
      <c r="AZ38" s="111">
        <f t="shared" si="23"/>
        <v>0</v>
      </c>
      <c r="BA38" s="111">
        <f t="shared" si="23"/>
        <v>0</v>
      </c>
      <c r="BB38" s="111">
        <f t="shared" si="23"/>
        <v>0</v>
      </c>
      <c r="BC38" s="111">
        <f t="shared" si="23"/>
        <v>0</v>
      </c>
      <c r="BD38" s="111">
        <f t="shared" si="23"/>
        <v>0</v>
      </c>
      <c r="BE38" s="111">
        <f t="shared" si="23"/>
        <v>0</v>
      </c>
      <c r="BF38" s="111">
        <f t="shared" si="23"/>
        <v>8333.3333333333339</v>
      </c>
      <c r="BG38" s="111">
        <f t="shared" si="23"/>
        <v>8333.3333333333339</v>
      </c>
      <c r="BH38" s="111">
        <f t="shared" si="23"/>
        <v>8333.3333333333339</v>
      </c>
      <c r="BI38" s="111">
        <f t="shared" si="23"/>
        <v>8333.3333333333339</v>
      </c>
      <c r="BJ38" s="111">
        <f t="shared" si="23"/>
        <v>8333.3333333333339</v>
      </c>
      <c r="BK38" s="111">
        <f t="shared" si="23"/>
        <v>8333.3333333333339</v>
      </c>
      <c r="BL38" s="111">
        <f t="shared" si="23"/>
        <v>8333.3333333333339</v>
      </c>
      <c r="BM38" s="111">
        <f t="shared" si="23"/>
        <v>8750</v>
      </c>
      <c r="BN38" s="111">
        <f t="shared" si="23"/>
        <v>8750</v>
      </c>
      <c r="BO38" s="111">
        <f t="shared" si="23"/>
        <v>8750</v>
      </c>
      <c r="BP38" s="111">
        <f t="shared" si="23"/>
        <v>8750</v>
      </c>
      <c r="BQ38" s="111">
        <f t="shared" si="23"/>
        <v>8750</v>
      </c>
      <c r="BR38" s="111">
        <f t="shared" si="23"/>
        <v>8750</v>
      </c>
      <c r="BS38" s="111">
        <f t="shared" si="23"/>
        <v>8750</v>
      </c>
      <c r="BT38" s="111">
        <f t="shared" si="23"/>
        <v>8750</v>
      </c>
      <c r="BU38" s="111">
        <f t="shared" si="23"/>
        <v>8750</v>
      </c>
      <c r="BV38" s="111">
        <f t="shared" si="23"/>
        <v>8750</v>
      </c>
      <c r="BW38" s="111">
        <f t="shared" si="23"/>
        <v>8750</v>
      </c>
      <c r="BX38" s="111">
        <f t="shared" si="23"/>
        <v>8750</v>
      </c>
      <c r="BY38" s="111">
        <f t="shared" si="23"/>
        <v>9187.5</v>
      </c>
      <c r="BZ38" s="111">
        <f t="shared" si="23"/>
        <v>9187.5</v>
      </c>
      <c r="CA38" s="111">
        <f t="shared" si="23"/>
        <v>9187.5</v>
      </c>
      <c r="CB38" s="111">
        <f t="shared" si="23"/>
        <v>9187.5</v>
      </c>
      <c r="CC38" s="111">
        <f t="shared" si="22"/>
        <v>9187.5</v>
      </c>
      <c r="CD38" s="111">
        <f t="shared" si="22"/>
        <v>9187.5</v>
      </c>
      <c r="CE38" s="111">
        <f t="shared" si="22"/>
        <v>9187.5</v>
      </c>
      <c r="CF38" s="111">
        <f t="shared" si="22"/>
        <v>9187.5</v>
      </c>
      <c r="CG38" s="111">
        <f t="shared" si="22"/>
        <v>9187.5</v>
      </c>
      <c r="CH38" s="111">
        <f t="shared" si="22"/>
        <v>9187.5</v>
      </c>
      <c r="CI38" s="111">
        <f t="shared" si="22"/>
        <v>9187.5</v>
      </c>
      <c r="CJ38" s="111">
        <f t="shared" si="22"/>
        <v>9187.5</v>
      </c>
    </row>
    <row r="39" spans="1:88" x14ac:dyDescent="0.3">
      <c r="A39" s="497" t="s">
        <v>536</v>
      </c>
      <c r="B39" s="497" t="s">
        <v>344</v>
      </c>
      <c r="C39" s="497" t="s">
        <v>537</v>
      </c>
      <c r="D39" s="497" t="s">
        <v>468</v>
      </c>
      <c r="E39" s="520">
        <v>1</v>
      </c>
      <c r="F39" s="498">
        <v>44621</v>
      </c>
      <c r="G39" s="498"/>
      <c r="H39" s="499"/>
      <c r="I39" s="499"/>
      <c r="J39" s="499"/>
      <c r="K39" s="263"/>
      <c r="L39" s="499">
        <v>140000</v>
      </c>
      <c r="M39" s="263">
        <f>L39*(1+'Headcount Summary'!$C$4)</f>
        <v>147000</v>
      </c>
      <c r="Q39" s="111">
        <f t="shared" si="23"/>
        <v>0</v>
      </c>
      <c r="R39" s="111">
        <f t="shared" si="23"/>
        <v>0</v>
      </c>
      <c r="S39" s="111">
        <f t="shared" si="23"/>
        <v>0</v>
      </c>
      <c r="T39" s="111">
        <f t="shared" si="23"/>
        <v>0</v>
      </c>
      <c r="U39" s="111">
        <f t="shared" si="23"/>
        <v>0</v>
      </c>
      <c r="V39" s="111">
        <f t="shared" si="23"/>
        <v>0</v>
      </c>
      <c r="W39" s="111">
        <f t="shared" si="23"/>
        <v>0</v>
      </c>
      <c r="X39" s="111">
        <f t="shared" si="23"/>
        <v>0</v>
      </c>
      <c r="Y39" s="111">
        <f t="shared" si="23"/>
        <v>0</v>
      </c>
      <c r="Z39" s="111">
        <f t="shared" si="23"/>
        <v>0</v>
      </c>
      <c r="AA39" s="111">
        <f t="shared" si="23"/>
        <v>0</v>
      </c>
      <c r="AB39" s="111">
        <f t="shared" si="23"/>
        <v>0</v>
      </c>
      <c r="AC39" s="111">
        <f t="shared" si="23"/>
        <v>0</v>
      </c>
      <c r="AD39" s="111">
        <f t="shared" si="23"/>
        <v>0</v>
      </c>
      <c r="AE39" s="111">
        <f t="shared" si="23"/>
        <v>0</v>
      </c>
      <c r="AF39" s="111">
        <f t="shared" si="23"/>
        <v>0</v>
      </c>
      <c r="AG39" s="111">
        <f t="shared" si="23"/>
        <v>0</v>
      </c>
      <c r="AH39" s="111">
        <f t="shared" si="23"/>
        <v>0</v>
      </c>
      <c r="AI39" s="111">
        <f t="shared" si="23"/>
        <v>0</v>
      </c>
      <c r="AJ39" s="111">
        <f t="shared" si="23"/>
        <v>0</v>
      </c>
      <c r="AK39" s="111">
        <f t="shared" si="23"/>
        <v>0</v>
      </c>
      <c r="AL39" s="111">
        <f t="shared" si="23"/>
        <v>0</v>
      </c>
      <c r="AM39" s="111">
        <f t="shared" si="23"/>
        <v>0</v>
      </c>
      <c r="AN39" s="111">
        <f t="shared" si="23"/>
        <v>0</v>
      </c>
      <c r="AO39" s="111">
        <f t="shared" si="23"/>
        <v>0</v>
      </c>
      <c r="AP39" s="111">
        <f t="shared" si="23"/>
        <v>0</v>
      </c>
      <c r="AQ39" s="111">
        <f t="shared" si="23"/>
        <v>0</v>
      </c>
      <c r="AR39" s="111">
        <f t="shared" si="23"/>
        <v>0</v>
      </c>
      <c r="AS39" s="111">
        <f t="shared" si="23"/>
        <v>0</v>
      </c>
      <c r="AT39" s="111">
        <f t="shared" si="23"/>
        <v>0</v>
      </c>
      <c r="AU39" s="111">
        <f t="shared" si="23"/>
        <v>0</v>
      </c>
      <c r="AV39" s="111">
        <f t="shared" si="23"/>
        <v>0</v>
      </c>
      <c r="AW39" s="111">
        <f t="shared" si="23"/>
        <v>0</v>
      </c>
      <c r="AX39" s="111">
        <f t="shared" si="23"/>
        <v>0</v>
      </c>
      <c r="AY39" s="111">
        <f t="shared" si="23"/>
        <v>0</v>
      </c>
      <c r="AZ39" s="111">
        <f t="shared" si="23"/>
        <v>0</v>
      </c>
      <c r="BA39" s="111">
        <f t="shared" si="23"/>
        <v>0</v>
      </c>
      <c r="BB39" s="111">
        <f t="shared" si="23"/>
        <v>0</v>
      </c>
      <c r="BC39" s="111">
        <f t="shared" si="23"/>
        <v>0</v>
      </c>
      <c r="BD39" s="111">
        <f t="shared" si="23"/>
        <v>0</v>
      </c>
      <c r="BE39" s="111">
        <f t="shared" si="23"/>
        <v>0</v>
      </c>
      <c r="BF39" s="111">
        <f t="shared" si="23"/>
        <v>0</v>
      </c>
      <c r="BG39" s="111">
        <f t="shared" si="23"/>
        <v>0</v>
      </c>
      <c r="BH39" s="111">
        <f t="shared" si="23"/>
        <v>0</v>
      </c>
      <c r="BI39" s="111">
        <f t="shared" si="23"/>
        <v>0</v>
      </c>
      <c r="BJ39" s="111">
        <f t="shared" si="23"/>
        <v>0</v>
      </c>
      <c r="BK39" s="111">
        <f t="shared" si="23"/>
        <v>0</v>
      </c>
      <c r="BL39" s="111">
        <f t="shared" si="23"/>
        <v>0</v>
      </c>
      <c r="BM39" s="111">
        <f t="shared" si="23"/>
        <v>0</v>
      </c>
      <c r="BN39" s="111">
        <f t="shared" si="23"/>
        <v>0</v>
      </c>
      <c r="BO39" s="111">
        <f t="shared" si="23"/>
        <v>11666.666666666666</v>
      </c>
      <c r="BP39" s="111">
        <f t="shared" si="23"/>
        <v>11666.666666666666</v>
      </c>
      <c r="BQ39" s="111">
        <f t="shared" si="23"/>
        <v>11666.666666666666</v>
      </c>
      <c r="BR39" s="111">
        <f t="shared" si="23"/>
        <v>11666.666666666666</v>
      </c>
      <c r="BS39" s="111">
        <f t="shared" si="23"/>
        <v>11666.666666666666</v>
      </c>
      <c r="BT39" s="111">
        <f t="shared" si="23"/>
        <v>11666.666666666666</v>
      </c>
      <c r="BU39" s="111">
        <f t="shared" si="23"/>
        <v>11666.666666666666</v>
      </c>
      <c r="BV39" s="111">
        <f t="shared" si="23"/>
        <v>11666.666666666666</v>
      </c>
      <c r="BW39" s="111">
        <f t="shared" si="23"/>
        <v>11666.666666666666</v>
      </c>
      <c r="BX39" s="111">
        <f t="shared" si="23"/>
        <v>11666.666666666666</v>
      </c>
      <c r="BY39" s="111">
        <f t="shared" si="23"/>
        <v>12250</v>
      </c>
      <c r="BZ39" s="111">
        <f t="shared" si="23"/>
        <v>12250</v>
      </c>
      <c r="CA39" s="111">
        <f t="shared" si="23"/>
        <v>12250</v>
      </c>
      <c r="CB39" s="111">
        <f t="shared" si="23"/>
        <v>12250</v>
      </c>
      <c r="CC39" s="111">
        <f t="shared" si="22"/>
        <v>12250</v>
      </c>
      <c r="CD39" s="111">
        <f t="shared" si="22"/>
        <v>12250</v>
      </c>
      <c r="CE39" s="111">
        <f t="shared" si="22"/>
        <v>12250</v>
      </c>
      <c r="CF39" s="111">
        <f t="shared" si="22"/>
        <v>12250</v>
      </c>
      <c r="CG39" s="111">
        <f t="shared" si="22"/>
        <v>12250</v>
      </c>
      <c r="CH39" s="111">
        <f t="shared" si="22"/>
        <v>12250</v>
      </c>
      <c r="CI39" s="111">
        <f t="shared" si="22"/>
        <v>12250</v>
      </c>
      <c r="CJ39" s="111">
        <f t="shared" si="22"/>
        <v>12250</v>
      </c>
    </row>
    <row r="40" spans="1:88" x14ac:dyDescent="0.3">
      <c r="A40" s="497" t="s">
        <v>538</v>
      </c>
      <c r="B40" s="497"/>
      <c r="C40" s="497"/>
      <c r="D40" s="497" t="s">
        <v>468</v>
      </c>
      <c r="E40" s="520"/>
      <c r="F40" s="498"/>
      <c r="G40" s="498"/>
      <c r="H40" s="499"/>
      <c r="I40" s="499"/>
      <c r="J40" s="499"/>
      <c r="K40" s="263">
        <f>J40*(1+'Headcount Summary'!$C$4)</f>
        <v>0</v>
      </c>
      <c r="L40" s="263">
        <f>K40*(1+'Headcount Summary'!$C$4)</f>
        <v>0</v>
      </c>
      <c r="M40" s="263">
        <f>L40*(1+'Headcount Summary'!$C$4)</f>
        <v>0</v>
      </c>
      <c r="Q40" s="111">
        <f t="shared" si="23"/>
        <v>0</v>
      </c>
      <c r="R40" s="111">
        <f t="shared" si="23"/>
        <v>0</v>
      </c>
      <c r="S40" s="111">
        <f t="shared" si="23"/>
        <v>0</v>
      </c>
      <c r="T40" s="111">
        <f t="shared" si="23"/>
        <v>0</v>
      </c>
      <c r="U40" s="111">
        <f t="shared" si="23"/>
        <v>0</v>
      </c>
      <c r="V40" s="111">
        <f t="shared" si="23"/>
        <v>0</v>
      </c>
      <c r="W40" s="111">
        <f t="shared" si="23"/>
        <v>0</v>
      </c>
      <c r="X40" s="111">
        <f t="shared" si="23"/>
        <v>0</v>
      </c>
      <c r="Y40" s="111">
        <f t="shared" si="23"/>
        <v>0</v>
      </c>
      <c r="Z40" s="111">
        <f t="shared" si="23"/>
        <v>0</v>
      </c>
      <c r="AA40" s="111">
        <f t="shared" si="23"/>
        <v>0</v>
      </c>
      <c r="AB40" s="111">
        <f t="shared" si="23"/>
        <v>0</v>
      </c>
      <c r="AC40" s="111">
        <f t="shared" si="23"/>
        <v>0</v>
      </c>
      <c r="AD40" s="111">
        <f t="shared" si="23"/>
        <v>0</v>
      </c>
      <c r="AE40" s="111">
        <f t="shared" si="23"/>
        <v>0</v>
      </c>
      <c r="AF40" s="111">
        <f t="shared" si="23"/>
        <v>0</v>
      </c>
      <c r="AG40" s="111">
        <f t="shared" si="23"/>
        <v>0</v>
      </c>
      <c r="AH40" s="111">
        <f t="shared" si="23"/>
        <v>0</v>
      </c>
      <c r="AI40" s="111">
        <f t="shared" si="23"/>
        <v>0</v>
      </c>
      <c r="AJ40" s="111">
        <f t="shared" si="23"/>
        <v>0</v>
      </c>
      <c r="AK40" s="111">
        <f t="shared" si="23"/>
        <v>0</v>
      </c>
      <c r="AL40" s="111">
        <f t="shared" si="23"/>
        <v>0</v>
      </c>
      <c r="AM40" s="111">
        <f t="shared" si="23"/>
        <v>0</v>
      </c>
      <c r="AN40" s="111">
        <f t="shared" si="23"/>
        <v>0</v>
      </c>
      <c r="AO40" s="111">
        <f t="shared" si="23"/>
        <v>0</v>
      </c>
      <c r="AP40" s="111">
        <f t="shared" si="23"/>
        <v>0</v>
      </c>
      <c r="AQ40" s="111">
        <f t="shared" si="23"/>
        <v>0</v>
      </c>
      <c r="AR40" s="111">
        <f t="shared" si="23"/>
        <v>0</v>
      </c>
      <c r="AS40" s="111">
        <f t="shared" si="23"/>
        <v>0</v>
      </c>
      <c r="AT40" s="111">
        <f t="shared" si="23"/>
        <v>0</v>
      </c>
      <c r="AU40" s="111">
        <f t="shared" si="23"/>
        <v>0</v>
      </c>
      <c r="AV40" s="111">
        <f t="shared" si="23"/>
        <v>0</v>
      </c>
      <c r="AW40" s="111">
        <f t="shared" si="23"/>
        <v>0</v>
      </c>
      <c r="AX40" s="111">
        <f t="shared" si="23"/>
        <v>0</v>
      </c>
      <c r="AY40" s="111">
        <f t="shared" si="23"/>
        <v>0</v>
      </c>
      <c r="AZ40" s="111">
        <f t="shared" si="23"/>
        <v>0</v>
      </c>
      <c r="BA40" s="111">
        <f t="shared" si="23"/>
        <v>0</v>
      </c>
      <c r="BB40" s="111">
        <f t="shared" si="23"/>
        <v>0</v>
      </c>
      <c r="BC40" s="111">
        <f t="shared" si="23"/>
        <v>0</v>
      </c>
      <c r="BD40" s="111">
        <f t="shared" si="23"/>
        <v>0</v>
      </c>
      <c r="BE40" s="111">
        <f t="shared" si="23"/>
        <v>0</v>
      </c>
      <c r="BF40" s="111">
        <f t="shared" si="23"/>
        <v>0</v>
      </c>
      <c r="BG40" s="111">
        <f t="shared" si="23"/>
        <v>0</v>
      </c>
      <c r="BH40" s="111">
        <f t="shared" si="23"/>
        <v>0</v>
      </c>
      <c r="BI40" s="111">
        <f t="shared" si="23"/>
        <v>0</v>
      </c>
      <c r="BJ40" s="111">
        <f t="shared" si="23"/>
        <v>0</v>
      </c>
      <c r="BK40" s="111">
        <f t="shared" si="23"/>
        <v>0</v>
      </c>
      <c r="BL40" s="111">
        <f t="shared" si="23"/>
        <v>0</v>
      </c>
      <c r="BM40" s="111">
        <f t="shared" si="23"/>
        <v>0</v>
      </c>
      <c r="BN40" s="111">
        <f t="shared" si="23"/>
        <v>0</v>
      </c>
      <c r="BO40" s="111">
        <f t="shared" si="23"/>
        <v>0</v>
      </c>
      <c r="BP40" s="111">
        <f t="shared" si="23"/>
        <v>0</v>
      </c>
      <c r="BQ40" s="111">
        <f t="shared" si="23"/>
        <v>0</v>
      </c>
      <c r="BR40" s="111">
        <f t="shared" si="23"/>
        <v>0</v>
      </c>
      <c r="BS40" s="111">
        <f t="shared" si="23"/>
        <v>0</v>
      </c>
      <c r="BT40" s="111">
        <f t="shared" si="23"/>
        <v>0</v>
      </c>
      <c r="BU40" s="111">
        <f t="shared" si="23"/>
        <v>0</v>
      </c>
      <c r="BV40" s="111">
        <f t="shared" si="23"/>
        <v>0</v>
      </c>
      <c r="BW40" s="111">
        <f t="shared" si="23"/>
        <v>0</v>
      </c>
      <c r="BX40" s="111">
        <f t="shared" si="23"/>
        <v>0</v>
      </c>
      <c r="BY40" s="111">
        <f t="shared" si="23"/>
        <v>0</v>
      </c>
      <c r="BZ40" s="111">
        <f t="shared" si="23"/>
        <v>0</v>
      </c>
      <c r="CA40" s="111">
        <f t="shared" si="23"/>
        <v>0</v>
      </c>
      <c r="CB40" s="111">
        <f t="shared" si="23"/>
        <v>0</v>
      </c>
      <c r="CC40" s="111">
        <f t="shared" si="22"/>
        <v>0</v>
      </c>
      <c r="CD40" s="111">
        <f t="shared" si="22"/>
        <v>0</v>
      </c>
      <c r="CE40" s="111">
        <f t="shared" si="22"/>
        <v>0</v>
      </c>
      <c r="CF40" s="111">
        <f t="shared" si="22"/>
        <v>0</v>
      </c>
      <c r="CG40" s="111">
        <f t="shared" si="22"/>
        <v>0</v>
      </c>
      <c r="CH40" s="111">
        <f t="shared" si="22"/>
        <v>0</v>
      </c>
      <c r="CI40" s="111">
        <f t="shared" si="22"/>
        <v>0</v>
      </c>
      <c r="CJ40" s="111">
        <f t="shared" si="22"/>
        <v>0</v>
      </c>
    </row>
    <row r="41" spans="1:88" x14ac:dyDescent="0.3">
      <c r="A41" s="497" t="s">
        <v>539</v>
      </c>
      <c r="B41" s="497"/>
      <c r="C41" s="497"/>
      <c r="D41" s="497" t="s">
        <v>468</v>
      </c>
      <c r="E41" s="520"/>
      <c r="F41" s="498"/>
      <c r="G41" s="498"/>
      <c r="H41" s="499"/>
      <c r="I41" s="499"/>
      <c r="J41" s="499"/>
      <c r="K41" s="263">
        <f>J41*(1+'Headcount Summary'!$C$4)</f>
        <v>0</v>
      </c>
      <c r="L41" s="263">
        <f>K41*(1+'Headcount Summary'!$C$4)</f>
        <v>0</v>
      </c>
      <c r="M41" s="263">
        <f>L41*(1+'Headcount Summary'!$C$4)</f>
        <v>0</v>
      </c>
      <c r="Q41" s="111">
        <f t="shared" si="23"/>
        <v>0</v>
      </c>
      <c r="R41" s="111">
        <f t="shared" si="23"/>
        <v>0</v>
      </c>
      <c r="S41" s="111">
        <f t="shared" si="23"/>
        <v>0</v>
      </c>
      <c r="T41" s="111">
        <f t="shared" si="23"/>
        <v>0</v>
      </c>
      <c r="U41" s="111">
        <f t="shared" si="23"/>
        <v>0</v>
      </c>
      <c r="V41" s="111">
        <f t="shared" si="23"/>
        <v>0</v>
      </c>
      <c r="W41" s="111">
        <f t="shared" si="23"/>
        <v>0</v>
      </c>
      <c r="X41" s="111">
        <f t="shared" si="23"/>
        <v>0</v>
      </c>
      <c r="Y41" s="111">
        <f t="shared" si="23"/>
        <v>0</v>
      </c>
      <c r="Z41" s="111">
        <f t="shared" si="23"/>
        <v>0</v>
      </c>
      <c r="AA41" s="111">
        <f t="shared" si="23"/>
        <v>0</v>
      </c>
      <c r="AB41" s="111">
        <f t="shared" si="23"/>
        <v>0</v>
      </c>
      <c r="AC41" s="111">
        <f t="shared" si="23"/>
        <v>0</v>
      </c>
      <c r="AD41" s="111">
        <f t="shared" si="23"/>
        <v>0</v>
      </c>
      <c r="AE41" s="111">
        <f t="shared" si="23"/>
        <v>0</v>
      </c>
      <c r="AF41" s="111">
        <f t="shared" si="23"/>
        <v>0</v>
      </c>
      <c r="AG41" s="111">
        <f t="shared" si="23"/>
        <v>0</v>
      </c>
      <c r="AH41" s="111">
        <f t="shared" si="23"/>
        <v>0</v>
      </c>
      <c r="AI41" s="111">
        <f t="shared" si="23"/>
        <v>0</v>
      </c>
      <c r="AJ41" s="111">
        <f t="shared" si="23"/>
        <v>0</v>
      </c>
      <c r="AK41" s="111">
        <f t="shared" si="23"/>
        <v>0</v>
      </c>
      <c r="AL41" s="111">
        <f t="shared" si="23"/>
        <v>0</v>
      </c>
      <c r="AM41" s="111">
        <f t="shared" si="23"/>
        <v>0</v>
      </c>
      <c r="AN41" s="111">
        <f t="shared" si="23"/>
        <v>0</v>
      </c>
      <c r="AO41" s="111">
        <f t="shared" si="23"/>
        <v>0</v>
      </c>
      <c r="AP41" s="111">
        <f t="shared" si="23"/>
        <v>0</v>
      </c>
      <c r="AQ41" s="111">
        <f t="shared" si="23"/>
        <v>0</v>
      </c>
      <c r="AR41" s="111">
        <f t="shared" si="23"/>
        <v>0</v>
      </c>
      <c r="AS41" s="111">
        <f t="shared" si="23"/>
        <v>0</v>
      </c>
      <c r="AT41" s="111">
        <f t="shared" si="23"/>
        <v>0</v>
      </c>
      <c r="AU41" s="111">
        <f t="shared" si="23"/>
        <v>0</v>
      </c>
      <c r="AV41" s="111">
        <f t="shared" si="23"/>
        <v>0</v>
      </c>
      <c r="AW41" s="111">
        <f t="shared" si="23"/>
        <v>0</v>
      </c>
      <c r="AX41" s="111">
        <f t="shared" si="23"/>
        <v>0</v>
      </c>
      <c r="AY41" s="111">
        <f t="shared" si="23"/>
        <v>0</v>
      </c>
      <c r="AZ41" s="111">
        <f t="shared" si="23"/>
        <v>0</v>
      </c>
      <c r="BA41" s="111">
        <f t="shared" si="23"/>
        <v>0</v>
      </c>
      <c r="BB41" s="111">
        <f t="shared" si="23"/>
        <v>0</v>
      </c>
      <c r="BC41" s="111">
        <f t="shared" si="23"/>
        <v>0</v>
      </c>
      <c r="BD41" s="111">
        <f t="shared" si="23"/>
        <v>0</v>
      </c>
      <c r="BE41" s="111">
        <f t="shared" si="23"/>
        <v>0</v>
      </c>
      <c r="BF41" s="111">
        <f t="shared" si="23"/>
        <v>0</v>
      </c>
      <c r="BG41" s="111">
        <f t="shared" si="23"/>
        <v>0</v>
      </c>
      <c r="BH41" s="111">
        <f t="shared" si="23"/>
        <v>0</v>
      </c>
      <c r="BI41" s="111">
        <f t="shared" si="23"/>
        <v>0</v>
      </c>
      <c r="BJ41" s="111">
        <f t="shared" si="23"/>
        <v>0</v>
      </c>
      <c r="BK41" s="111">
        <f t="shared" si="23"/>
        <v>0</v>
      </c>
      <c r="BL41" s="111">
        <f t="shared" si="23"/>
        <v>0</v>
      </c>
      <c r="BM41" s="111">
        <f t="shared" si="23"/>
        <v>0</v>
      </c>
      <c r="BN41" s="111">
        <f t="shared" si="23"/>
        <v>0</v>
      </c>
      <c r="BO41" s="111">
        <f t="shared" si="23"/>
        <v>0</v>
      </c>
      <c r="BP41" s="111">
        <f t="shared" si="23"/>
        <v>0</v>
      </c>
      <c r="BQ41" s="111">
        <f t="shared" si="23"/>
        <v>0</v>
      </c>
      <c r="BR41" s="111">
        <f t="shared" si="23"/>
        <v>0</v>
      </c>
      <c r="BS41" s="111">
        <f t="shared" si="23"/>
        <v>0</v>
      </c>
      <c r="BT41" s="111">
        <f t="shared" si="23"/>
        <v>0</v>
      </c>
      <c r="BU41" s="111">
        <f t="shared" si="23"/>
        <v>0</v>
      </c>
      <c r="BV41" s="111">
        <f t="shared" si="23"/>
        <v>0</v>
      </c>
      <c r="BW41" s="111">
        <f t="shared" si="23"/>
        <v>0</v>
      </c>
      <c r="BX41" s="111">
        <f t="shared" si="23"/>
        <v>0</v>
      </c>
      <c r="BY41" s="111">
        <f t="shared" si="23"/>
        <v>0</v>
      </c>
      <c r="BZ41" s="111">
        <f t="shared" si="23"/>
        <v>0</v>
      </c>
      <c r="CA41" s="111">
        <f t="shared" si="23"/>
        <v>0</v>
      </c>
      <c r="CB41" s="111">
        <f t="shared" ref="CB41:CJ44" si="24">IF(OR(AND($G41&lt;CB$1,$G41&lt;&gt;""),$F41&gt;EOMONTH(CB$1,0)),0,IF(AND($F41&lt;CB$1,OR($G41="",$G41&gt;EOMONTH(CB$1,0))),INDEX($H41:$M41,1,MATCH(YEAR(CB$1),$H$1:$M$1,0))/12,INDEX($H41:$M41,1,MATCH(YEAR(CB$1),$H$1:$M$1,0))/12*((_xlfn.DAYS(MIN(EOMONTH(CB$1,0),$G41),MAX(CB$1,$F41)))/_xlfn.DAYS(EOMONTH(CB$1,0),CB$1))))</f>
        <v>0</v>
      </c>
      <c r="CC41" s="111">
        <f t="shared" si="24"/>
        <v>0</v>
      </c>
      <c r="CD41" s="111">
        <f t="shared" si="24"/>
        <v>0</v>
      </c>
      <c r="CE41" s="111">
        <f t="shared" si="24"/>
        <v>0</v>
      </c>
      <c r="CF41" s="111">
        <f t="shared" si="24"/>
        <v>0</v>
      </c>
      <c r="CG41" s="111">
        <f t="shared" si="24"/>
        <v>0</v>
      </c>
      <c r="CH41" s="111">
        <f t="shared" si="24"/>
        <v>0</v>
      </c>
      <c r="CI41" s="111">
        <f t="shared" si="24"/>
        <v>0</v>
      </c>
      <c r="CJ41" s="111">
        <f t="shared" si="24"/>
        <v>0</v>
      </c>
    </row>
    <row r="42" spans="1:88" x14ac:dyDescent="0.3">
      <c r="K42" s="263">
        <f>J42*(1+'Headcount Summary'!$C$4)</f>
        <v>0</v>
      </c>
      <c r="L42" s="263">
        <f>K42*(1+'Headcount Summary'!$C$4)</f>
        <v>0</v>
      </c>
      <c r="M42" s="263">
        <f>L42*(1+'Headcount Summary'!$C$4)</f>
        <v>0</v>
      </c>
      <c r="Q42" s="111">
        <f t="shared" ref="Q42:CB45" si="25">IF(OR(AND($G42&lt;Q$1,$G42&lt;&gt;""),$F42&gt;EOMONTH(Q$1,0)),0,IF(AND($F42&lt;Q$1,OR($G42="",$G42&gt;EOMONTH(Q$1,0))),INDEX($H42:$M42,1,MATCH(YEAR(Q$1),$H$1:$M$1,0))/12,INDEX($H42:$M42,1,MATCH(YEAR(Q$1),$H$1:$M$1,0))/12*((_xlfn.DAYS(MIN(EOMONTH(Q$1,0),$G42),MAX(Q$1,$F42)))/_xlfn.DAYS(EOMONTH(Q$1,0),Q$1))))</f>
        <v>0</v>
      </c>
      <c r="R42" s="111">
        <f t="shared" si="25"/>
        <v>0</v>
      </c>
      <c r="S42" s="111">
        <f t="shared" si="25"/>
        <v>0</v>
      </c>
      <c r="T42" s="111">
        <f t="shared" si="25"/>
        <v>0</v>
      </c>
      <c r="U42" s="111">
        <f t="shared" si="25"/>
        <v>0</v>
      </c>
      <c r="V42" s="111">
        <f t="shared" si="25"/>
        <v>0</v>
      </c>
      <c r="W42" s="111">
        <f t="shared" si="25"/>
        <v>0</v>
      </c>
      <c r="X42" s="111">
        <f t="shared" si="25"/>
        <v>0</v>
      </c>
      <c r="Y42" s="111">
        <f t="shared" si="25"/>
        <v>0</v>
      </c>
      <c r="Z42" s="111">
        <f t="shared" si="25"/>
        <v>0</v>
      </c>
      <c r="AA42" s="111">
        <f t="shared" si="25"/>
        <v>0</v>
      </c>
      <c r="AB42" s="111">
        <f t="shared" si="25"/>
        <v>0</v>
      </c>
      <c r="AC42" s="111">
        <f t="shared" si="25"/>
        <v>0</v>
      </c>
      <c r="AD42" s="111">
        <f t="shared" si="25"/>
        <v>0</v>
      </c>
      <c r="AE42" s="111">
        <f t="shared" si="25"/>
        <v>0</v>
      </c>
      <c r="AF42" s="111">
        <f t="shared" si="25"/>
        <v>0</v>
      </c>
      <c r="AG42" s="111">
        <f t="shared" si="25"/>
        <v>0</v>
      </c>
      <c r="AH42" s="111">
        <f t="shared" si="25"/>
        <v>0</v>
      </c>
      <c r="AI42" s="111">
        <f t="shared" si="25"/>
        <v>0</v>
      </c>
      <c r="AJ42" s="111">
        <f t="shared" si="25"/>
        <v>0</v>
      </c>
      <c r="AK42" s="111">
        <f t="shared" si="25"/>
        <v>0</v>
      </c>
      <c r="AL42" s="111">
        <f t="shared" si="25"/>
        <v>0</v>
      </c>
      <c r="AM42" s="111">
        <f t="shared" si="25"/>
        <v>0</v>
      </c>
      <c r="AN42" s="111">
        <f t="shared" si="25"/>
        <v>0</v>
      </c>
      <c r="AO42" s="111">
        <f t="shared" si="25"/>
        <v>0</v>
      </c>
      <c r="AP42" s="111">
        <f t="shared" si="25"/>
        <v>0</v>
      </c>
      <c r="AQ42" s="111">
        <f t="shared" si="25"/>
        <v>0</v>
      </c>
      <c r="AR42" s="111">
        <f t="shared" si="25"/>
        <v>0</v>
      </c>
      <c r="AS42" s="111">
        <f t="shared" si="25"/>
        <v>0</v>
      </c>
      <c r="AT42" s="111">
        <f t="shared" si="25"/>
        <v>0</v>
      </c>
      <c r="AU42" s="111">
        <f t="shared" si="25"/>
        <v>0</v>
      </c>
      <c r="AV42" s="111">
        <f t="shared" si="25"/>
        <v>0</v>
      </c>
      <c r="AW42" s="111">
        <f t="shared" si="25"/>
        <v>0</v>
      </c>
      <c r="AX42" s="111">
        <f t="shared" si="25"/>
        <v>0</v>
      </c>
      <c r="AY42" s="111">
        <f t="shared" si="25"/>
        <v>0</v>
      </c>
      <c r="AZ42" s="111">
        <f t="shared" si="25"/>
        <v>0</v>
      </c>
      <c r="BA42" s="111">
        <f t="shared" si="25"/>
        <v>0</v>
      </c>
      <c r="BB42" s="111">
        <f t="shared" si="25"/>
        <v>0</v>
      </c>
      <c r="BC42" s="111">
        <f t="shared" si="25"/>
        <v>0</v>
      </c>
      <c r="BD42" s="111">
        <f t="shared" si="25"/>
        <v>0</v>
      </c>
      <c r="BE42" s="111">
        <f t="shared" si="25"/>
        <v>0</v>
      </c>
      <c r="BF42" s="111">
        <f t="shared" si="25"/>
        <v>0</v>
      </c>
      <c r="BG42" s="111">
        <f t="shared" si="25"/>
        <v>0</v>
      </c>
      <c r="BH42" s="111">
        <f t="shared" si="25"/>
        <v>0</v>
      </c>
      <c r="BI42" s="111">
        <f t="shared" si="25"/>
        <v>0</v>
      </c>
      <c r="BJ42" s="111">
        <f t="shared" si="25"/>
        <v>0</v>
      </c>
      <c r="BK42" s="111">
        <f t="shared" si="25"/>
        <v>0</v>
      </c>
      <c r="BL42" s="111">
        <f t="shared" si="25"/>
        <v>0</v>
      </c>
      <c r="BM42" s="111">
        <f t="shared" si="25"/>
        <v>0</v>
      </c>
      <c r="BN42" s="111">
        <f t="shared" si="25"/>
        <v>0</v>
      </c>
      <c r="BO42" s="111">
        <f t="shared" si="25"/>
        <v>0</v>
      </c>
      <c r="BP42" s="111">
        <f t="shared" si="25"/>
        <v>0</v>
      </c>
      <c r="BQ42" s="111">
        <f t="shared" si="25"/>
        <v>0</v>
      </c>
      <c r="BR42" s="111">
        <f t="shared" si="25"/>
        <v>0</v>
      </c>
      <c r="BS42" s="111">
        <f t="shared" si="25"/>
        <v>0</v>
      </c>
      <c r="BT42" s="111">
        <f t="shared" si="25"/>
        <v>0</v>
      </c>
      <c r="BU42" s="111">
        <f t="shared" si="25"/>
        <v>0</v>
      </c>
      <c r="BV42" s="111">
        <f t="shared" si="25"/>
        <v>0</v>
      </c>
      <c r="BW42" s="111">
        <f t="shared" si="25"/>
        <v>0</v>
      </c>
      <c r="BX42" s="111">
        <f t="shared" si="25"/>
        <v>0</v>
      </c>
      <c r="BY42" s="111">
        <f t="shared" si="25"/>
        <v>0</v>
      </c>
      <c r="BZ42" s="111">
        <f t="shared" si="25"/>
        <v>0</v>
      </c>
      <c r="CA42" s="111">
        <f t="shared" si="25"/>
        <v>0</v>
      </c>
      <c r="CB42" s="111">
        <f t="shared" si="25"/>
        <v>0</v>
      </c>
      <c r="CC42" s="111">
        <f t="shared" si="24"/>
        <v>0</v>
      </c>
      <c r="CD42" s="111">
        <f t="shared" si="24"/>
        <v>0</v>
      </c>
      <c r="CE42" s="111">
        <f t="shared" si="24"/>
        <v>0</v>
      </c>
      <c r="CF42" s="111">
        <f t="shared" si="24"/>
        <v>0</v>
      </c>
      <c r="CG42" s="111">
        <f t="shared" si="24"/>
        <v>0</v>
      </c>
      <c r="CH42" s="111">
        <f t="shared" si="24"/>
        <v>0</v>
      </c>
      <c r="CI42" s="111">
        <f t="shared" si="24"/>
        <v>0</v>
      </c>
      <c r="CJ42" s="111">
        <f t="shared" si="24"/>
        <v>0</v>
      </c>
    </row>
    <row r="43" spans="1:88" x14ac:dyDescent="0.3">
      <c r="K43" s="263">
        <f>J43*(1+'Headcount Summary'!$C$4)</f>
        <v>0</v>
      </c>
      <c r="L43" s="263">
        <f>K43*(1+'Headcount Summary'!$C$4)</f>
        <v>0</v>
      </c>
      <c r="M43" s="263">
        <f>L43*(1+'Headcount Summary'!$C$4)</f>
        <v>0</v>
      </c>
      <c r="Q43" s="111">
        <f t="shared" si="25"/>
        <v>0</v>
      </c>
      <c r="R43" s="111">
        <f t="shared" si="25"/>
        <v>0</v>
      </c>
      <c r="S43" s="111">
        <f t="shared" si="25"/>
        <v>0</v>
      </c>
      <c r="T43" s="111">
        <f t="shared" si="25"/>
        <v>0</v>
      </c>
      <c r="U43" s="111">
        <f t="shared" si="25"/>
        <v>0</v>
      </c>
      <c r="V43" s="111">
        <f t="shared" si="25"/>
        <v>0</v>
      </c>
      <c r="W43" s="111">
        <f t="shared" si="25"/>
        <v>0</v>
      </c>
      <c r="X43" s="111">
        <f t="shared" si="25"/>
        <v>0</v>
      </c>
      <c r="Y43" s="111">
        <f t="shared" si="25"/>
        <v>0</v>
      </c>
      <c r="Z43" s="111">
        <f t="shared" si="25"/>
        <v>0</v>
      </c>
      <c r="AA43" s="111">
        <f t="shared" si="25"/>
        <v>0</v>
      </c>
      <c r="AB43" s="111">
        <f t="shared" si="25"/>
        <v>0</v>
      </c>
      <c r="AC43" s="111">
        <f t="shared" si="25"/>
        <v>0</v>
      </c>
      <c r="AD43" s="111">
        <f t="shared" si="25"/>
        <v>0</v>
      </c>
      <c r="AE43" s="111">
        <f t="shared" si="25"/>
        <v>0</v>
      </c>
      <c r="AF43" s="111">
        <f t="shared" si="25"/>
        <v>0</v>
      </c>
      <c r="AG43" s="111">
        <f t="shared" si="25"/>
        <v>0</v>
      </c>
      <c r="AH43" s="111">
        <f t="shared" si="25"/>
        <v>0</v>
      </c>
      <c r="AI43" s="111">
        <f t="shared" si="25"/>
        <v>0</v>
      </c>
      <c r="AJ43" s="111">
        <f t="shared" si="25"/>
        <v>0</v>
      </c>
      <c r="AK43" s="111">
        <f t="shared" si="25"/>
        <v>0</v>
      </c>
      <c r="AL43" s="111">
        <f t="shared" si="25"/>
        <v>0</v>
      </c>
      <c r="AM43" s="111">
        <f t="shared" si="25"/>
        <v>0</v>
      </c>
      <c r="AN43" s="111">
        <f t="shared" si="25"/>
        <v>0</v>
      </c>
      <c r="AO43" s="111">
        <f t="shared" si="25"/>
        <v>0</v>
      </c>
      <c r="AP43" s="111">
        <f t="shared" si="25"/>
        <v>0</v>
      </c>
      <c r="AQ43" s="111">
        <f t="shared" si="25"/>
        <v>0</v>
      </c>
      <c r="AR43" s="111">
        <f t="shared" si="25"/>
        <v>0</v>
      </c>
      <c r="AS43" s="111">
        <f t="shared" si="25"/>
        <v>0</v>
      </c>
      <c r="AT43" s="111">
        <f t="shared" si="25"/>
        <v>0</v>
      </c>
      <c r="AU43" s="111">
        <f t="shared" si="25"/>
        <v>0</v>
      </c>
      <c r="AV43" s="111">
        <f t="shared" si="25"/>
        <v>0</v>
      </c>
      <c r="AW43" s="111">
        <f t="shared" si="25"/>
        <v>0</v>
      </c>
      <c r="AX43" s="111">
        <f t="shared" si="25"/>
        <v>0</v>
      </c>
      <c r="AY43" s="111">
        <f t="shared" si="25"/>
        <v>0</v>
      </c>
      <c r="AZ43" s="111">
        <f t="shared" si="25"/>
        <v>0</v>
      </c>
      <c r="BA43" s="111">
        <f t="shared" si="25"/>
        <v>0</v>
      </c>
      <c r="BB43" s="111">
        <f t="shared" si="25"/>
        <v>0</v>
      </c>
      <c r="BC43" s="111">
        <f t="shared" si="25"/>
        <v>0</v>
      </c>
      <c r="BD43" s="111">
        <f t="shared" si="25"/>
        <v>0</v>
      </c>
      <c r="BE43" s="111">
        <f t="shared" si="25"/>
        <v>0</v>
      </c>
      <c r="BF43" s="111">
        <f t="shared" si="25"/>
        <v>0</v>
      </c>
      <c r="BG43" s="111">
        <f t="shared" si="25"/>
        <v>0</v>
      </c>
      <c r="BH43" s="111">
        <f t="shared" si="25"/>
        <v>0</v>
      </c>
      <c r="BI43" s="111">
        <f t="shared" si="25"/>
        <v>0</v>
      </c>
      <c r="BJ43" s="111">
        <f t="shared" si="25"/>
        <v>0</v>
      </c>
      <c r="BK43" s="111">
        <f t="shared" si="25"/>
        <v>0</v>
      </c>
      <c r="BL43" s="111">
        <f t="shared" si="25"/>
        <v>0</v>
      </c>
      <c r="BM43" s="111">
        <f t="shared" si="25"/>
        <v>0</v>
      </c>
      <c r="BN43" s="111">
        <f t="shared" si="25"/>
        <v>0</v>
      </c>
      <c r="BO43" s="111">
        <f t="shared" si="25"/>
        <v>0</v>
      </c>
      <c r="BP43" s="111">
        <f t="shared" si="25"/>
        <v>0</v>
      </c>
      <c r="BQ43" s="111">
        <f t="shared" si="25"/>
        <v>0</v>
      </c>
      <c r="BR43" s="111">
        <f t="shared" si="25"/>
        <v>0</v>
      </c>
      <c r="BS43" s="111">
        <f t="shared" si="25"/>
        <v>0</v>
      </c>
      <c r="BT43" s="111">
        <f t="shared" si="25"/>
        <v>0</v>
      </c>
      <c r="BU43" s="111">
        <f t="shared" si="25"/>
        <v>0</v>
      </c>
      <c r="BV43" s="111">
        <f t="shared" si="25"/>
        <v>0</v>
      </c>
      <c r="BW43" s="111">
        <f t="shared" si="25"/>
        <v>0</v>
      </c>
      <c r="BX43" s="111">
        <f t="shared" si="25"/>
        <v>0</v>
      </c>
      <c r="BY43" s="111">
        <f t="shared" si="25"/>
        <v>0</v>
      </c>
      <c r="BZ43" s="111">
        <f t="shared" si="25"/>
        <v>0</v>
      </c>
      <c r="CA43" s="111">
        <f t="shared" si="25"/>
        <v>0</v>
      </c>
      <c r="CB43" s="111">
        <f t="shared" si="25"/>
        <v>0</v>
      </c>
      <c r="CC43" s="111">
        <f t="shared" si="24"/>
        <v>0</v>
      </c>
      <c r="CD43" s="111">
        <f t="shared" si="24"/>
        <v>0</v>
      </c>
      <c r="CE43" s="111">
        <f t="shared" si="24"/>
        <v>0</v>
      </c>
      <c r="CF43" s="111">
        <f t="shared" si="24"/>
        <v>0</v>
      </c>
      <c r="CG43" s="111">
        <f t="shared" si="24"/>
        <v>0</v>
      </c>
      <c r="CH43" s="111">
        <f t="shared" si="24"/>
        <v>0</v>
      </c>
      <c r="CI43" s="111">
        <f t="shared" si="24"/>
        <v>0</v>
      </c>
      <c r="CJ43" s="111">
        <f t="shared" si="24"/>
        <v>0</v>
      </c>
    </row>
    <row r="44" spans="1:88" x14ac:dyDescent="0.3">
      <c r="K44" s="263">
        <f>J44*(1+'Headcount Summary'!$C$4)</f>
        <v>0</v>
      </c>
      <c r="L44" s="263">
        <f>K44*(1+'Headcount Summary'!$C$4)</f>
        <v>0</v>
      </c>
      <c r="M44" s="263">
        <f>L44*(1+'Headcount Summary'!$C$4)</f>
        <v>0</v>
      </c>
      <c r="Q44" s="111">
        <f t="shared" si="25"/>
        <v>0</v>
      </c>
      <c r="R44" s="111">
        <f t="shared" si="25"/>
        <v>0</v>
      </c>
      <c r="S44" s="111">
        <f t="shared" si="25"/>
        <v>0</v>
      </c>
      <c r="T44" s="111">
        <f t="shared" si="25"/>
        <v>0</v>
      </c>
      <c r="U44" s="111">
        <f t="shared" si="25"/>
        <v>0</v>
      </c>
      <c r="V44" s="111">
        <f t="shared" si="25"/>
        <v>0</v>
      </c>
      <c r="W44" s="111">
        <f t="shared" si="25"/>
        <v>0</v>
      </c>
      <c r="X44" s="111">
        <f t="shared" si="25"/>
        <v>0</v>
      </c>
      <c r="Y44" s="111">
        <f t="shared" si="25"/>
        <v>0</v>
      </c>
      <c r="Z44" s="111">
        <f t="shared" si="25"/>
        <v>0</v>
      </c>
      <c r="AA44" s="111">
        <f t="shared" si="25"/>
        <v>0</v>
      </c>
      <c r="AB44" s="111">
        <f t="shared" si="25"/>
        <v>0</v>
      </c>
      <c r="AC44" s="111">
        <f t="shared" si="25"/>
        <v>0</v>
      </c>
      <c r="AD44" s="111">
        <f t="shared" si="25"/>
        <v>0</v>
      </c>
      <c r="AE44" s="111">
        <f t="shared" si="25"/>
        <v>0</v>
      </c>
      <c r="AF44" s="111">
        <f t="shared" si="25"/>
        <v>0</v>
      </c>
      <c r="AG44" s="111">
        <f t="shared" si="25"/>
        <v>0</v>
      </c>
      <c r="AH44" s="111">
        <f t="shared" si="25"/>
        <v>0</v>
      </c>
      <c r="AI44" s="111">
        <f t="shared" si="25"/>
        <v>0</v>
      </c>
      <c r="AJ44" s="111">
        <f t="shared" si="25"/>
        <v>0</v>
      </c>
      <c r="AK44" s="111">
        <f t="shared" si="25"/>
        <v>0</v>
      </c>
      <c r="AL44" s="111">
        <f t="shared" si="25"/>
        <v>0</v>
      </c>
      <c r="AM44" s="111">
        <f t="shared" si="25"/>
        <v>0</v>
      </c>
      <c r="AN44" s="111">
        <f t="shared" si="25"/>
        <v>0</v>
      </c>
      <c r="AO44" s="111">
        <f t="shared" si="25"/>
        <v>0</v>
      </c>
      <c r="AP44" s="111">
        <f t="shared" si="25"/>
        <v>0</v>
      </c>
      <c r="AQ44" s="111">
        <f t="shared" si="25"/>
        <v>0</v>
      </c>
      <c r="AR44" s="111">
        <f t="shared" si="25"/>
        <v>0</v>
      </c>
      <c r="AS44" s="111">
        <f t="shared" si="25"/>
        <v>0</v>
      </c>
      <c r="AT44" s="111">
        <f t="shared" si="25"/>
        <v>0</v>
      </c>
      <c r="AU44" s="111">
        <f t="shared" si="25"/>
        <v>0</v>
      </c>
      <c r="AV44" s="111">
        <f t="shared" si="25"/>
        <v>0</v>
      </c>
      <c r="AW44" s="111">
        <f t="shared" si="25"/>
        <v>0</v>
      </c>
      <c r="AX44" s="111">
        <f t="shared" si="25"/>
        <v>0</v>
      </c>
      <c r="AY44" s="111">
        <f t="shared" si="25"/>
        <v>0</v>
      </c>
      <c r="AZ44" s="111">
        <f t="shared" si="25"/>
        <v>0</v>
      </c>
      <c r="BA44" s="111">
        <f t="shared" si="25"/>
        <v>0</v>
      </c>
      <c r="BB44" s="111">
        <f t="shared" si="25"/>
        <v>0</v>
      </c>
      <c r="BC44" s="111">
        <f t="shared" si="25"/>
        <v>0</v>
      </c>
      <c r="BD44" s="111">
        <f t="shared" si="25"/>
        <v>0</v>
      </c>
      <c r="BE44" s="111">
        <f t="shared" si="25"/>
        <v>0</v>
      </c>
      <c r="BF44" s="111">
        <f t="shared" si="25"/>
        <v>0</v>
      </c>
      <c r="BG44" s="111">
        <f t="shared" si="25"/>
        <v>0</v>
      </c>
      <c r="BH44" s="111">
        <f t="shared" si="25"/>
        <v>0</v>
      </c>
      <c r="BI44" s="111">
        <f t="shared" si="25"/>
        <v>0</v>
      </c>
      <c r="BJ44" s="111">
        <f t="shared" si="25"/>
        <v>0</v>
      </c>
      <c r="BK44" s="111">
        <f t="shared" si="25"/>
        <v>0</v>
      </c>
      <c r="BL44" s="111">
        <f t="shared" si="25"/>
        <v>0</v>
      </c>
      <c r="BM44" s="111">
        <f t="shared" si="25"/>
        <v>0</v>
      </c>
      <c r="BN44" s="111">
        <f t="shared" si="25"/>
        <v>0</v>
      </c>
      <c r="BO44" s="111">
        <f t="shared" si="25"/>
        <v>0</v>
      </c>
      <c r="BP44" s="111">
        <f t="shared" si="25"/>
        <v>0</v>
      </c>
      <c r="BQ44" s="111">
        <f t="shared" si="25"/>
        <v>0</v>
      </c>
      <c r="BR44" s="111">
        <f t="shared" si="25"/>
        <v>0</v>
      </c>
      <c r="BS44" s="111">
        <f t="shared" si="25"/>
        <v>0</v>
      </c>
      <c r="BT44" s="111">
        <f t="shared" si="25"/>
        <v>0</v>
      </c>
      <c r="BU44" s="111">
        <f t="shared" si="25"/>
        <v>0</v>
      </c>
      <c r="BV44" s="111">
        <f t="shared" si="25"/>
        <v>0</v>
      </c>
      <c r="BW44" s="111">
        <f t="shared" si="25"/>
        <v>0</v>
      </c>
      <c r="BX44" s="111">
        <f t="shared" si="25"/>
        <v>0</v>
      </c>
      <c r="BY44" s="111">
        <f t="shared" si="25"/>
        <v>0</v>
      </c>
      <c r="BZ44" s="111">
        <f t="shared" si="25"/>
        <v>0</v>
      </c>
      <c r="CA44" s="111">
        <f t="shared" si="25"/>
        <v>0</v>
      </c>
      <c r="CB44" s="111">
        <f t="shared" si="25"/>
        <v>0</v>
      </c>
      <c r="CC44" s="111">
        <f t="shared" si="24"/>
        <v>0</v>
      </c>
      <c r="CD44" s="111">
        <f t="shared" si="24"/>
        <v>0</v>
      </c>
      <c r="CE44" s="111">
        <f t="shared" si="24"/>
        <v>0</v>
      </c>
      <c r="CF44" s="111">
        <f t="shared" si="24"/>
        <v>0</v>
      </c>
      <c r="CG44" s="111">
        <f t="shared" si="24"/>
        <v>0</v>
      </c>
      <c r="CH44" s="111">
        <f t="shared" si="24"/>
        <v>0</v>
      </c>
      <c r="CI44" s="111">
        <f t="shared" si="24"/>
        <v>0</v>
      </c>
      <c r="CJ44" s="111">
        <f t="shared" si="24"/>
        <v>0</v>
      </c>
    </row>
    <row r="45" spans="1:88" x14ac:dyDescent="0.3">
      <c r="K45" s="263">
        <f>J45*(1+'Headcount Summary'!$C$4)</f>
        <v>0</v>
      </c>
      <c r="L45" s="263">
        <f>K45*(1+'Headcount Summary'!$C$4)</f>
        <v>0</v>
      </c>
      <c r="M45" s="263">
        <f>L45*(1+'Headcount Summary'!$C$4)</f>
        <v>0</v>
      </c>
      <c r="Q45" s="111">
        <f t="shared" si="25"/>
        <v>0</v>
      </c>
      <c r="R45" s="111">
        <f t="shared" si="25"/>
        <v>0</v>
      </c>
      <c r="S45" s="111">
        <f t="shared" si="25"/>
        <v>0</v>
      </c>
      <c r="T45" s="111">
        <f t="shared" si="25"/>
        <v>0</v>
      </c>
      <c r="U45" s="111">
        <f t="shared" si="25"/>
        <v>0</v>
      </c>
      <c r="V45" s="111">
        <f t="shared" si="25"/>
        <v>0</v>
      </c>
      <c r="W45" s="111">
        <f t="shared" si="25"/>
        <v>0</v>
      </c>
      <c r="X45" s="111">
        <f t="shared" si="25"/>
        <v>0</v>
      </c>
      <c r="Y45" s="111">
        <f t="shared" si="25"/>
        <v>0</v>
      </c>
      <c r="Z45" s="111">
        <f t="shared" si="25"/>
        <v>0</v>
      </c>
      <c r="AA45" s="111">
        <f t="shared" si="25"/>
        <v>0</v>
      </c>
      <c r="AB45" s="111">
        <f t="shared" si="25"/>
        <v>0</v>
      </c>
      <c r="AC45" s="111">
        <f t="shared" si="25"/>
        <v>0</v>
      </c>
      <c r="AD45" s="111">
        <f t="shared" si="25"/>
        <v>0</v>
      </c>
      <c r="AE45" s="111">
        <f t="shared" si="25"/>
        <v>0</v>
      </c>
      <c r="AF45" s="111">
        <f t="shared" si="25"/>
        <v>0</v>
      </c>
      <c r="AG45" s="111">
        <f t="shared" si="25"/>
        <v>0</v>
      </c>
      <c r="AH45" s="111">
        <f t="shared" si="25"/>
        <v>0</v>
      </c>
      <c r="AI45" s="111">
        <f t="shared" si="25"/>
        <v>0</v>
      </c>
      <c r="AJ45" s="111">
        <f t="shared" si="25"/>
        <v>0</v>
      </c>
      <c r="AK45" s="111">
        <f t="shared" si="25"/>
        <v>0</v>
      </c>
      <c r="AL45" s="111">
        <f t="shared" si="25"/>
        <v>0</v>
      </c>
      <c r="AM45" s="111">
        <f t="shared" si="25"/>
        <v>0</v>
      </c>
      <c r="AN45" s="111">
        <f t="shared" si="25"/>
        <v>0</v>
      </c>
      <c r="AO45" s="111">
        <f t="shared" si="25"/>
        <v>0</v>
      </c>
      <c r="AP45" s="111">
        <f t="shared" si="25"/>
        <v>0</v>
      </c>
      <c r="AQ45" s="111">
        <f t="shared" si="25"/>
        <v>0</v>
      </c>
      <c r="AR45" s="111">
        <f t="shared" si="25"/>
        <v>0</v>
      </c>
      <c r="AS45" s="111">
        <f t="shared" si="25"/>
        <v>0</v>
      </c>
      <c r="AT45" s="111">
        <f t="shared" si="25"/>
        <v>0</v>
      </c>
      <c r="AU45" s="111">
        <f t="shared" si="25"/>
        <v>0</v>
      </c>
      <c r="AV45" s="111">
        <f t="shared" si="25"/>
        <v>0</v>
      </c>
      <c r="AW45" s="111">
        <f t="shared" si="25"/>
        <v>0</v>
      </c>
      <c r="AX45" s="111">
        <f t="shared" si="25"/>
        <v>0</v>
      </c>
      <c r="AY45" s="111">
        <f t="shared" si="25"/>
        <v>0</v>
      </c>
      <c r="AZ45" s="111">
        <f t="shared" si="25"/>
        <v>0</v>
      </c>
      <c r="BA45" s="111">
        <f t="shared" si="25"/>
        <v>0</v>
      </c>
      <c r="BB45" s="111">
        <f t="shared" si="25"/>
        <v>0</v>
      </c>
      <c r="BC45" s="111">
        <f t="shared" si="25"/>
        <v>0</v>
      </c>
      <c r="BD45" s="111">
        <f t="shared" si="25"/>
        <v>0</v>
      </c>
      <c r="BE45" s="111">
        <f t="shared" si="25"/>
        <v>0</v>
      </c>
      <c r="BF45" s="111">
        <f t="shared" si="25"/>
        <v>0</v>
      </c>
      <c r="BG45" s="111">
        <f t="shared" si="25"/>
        <v>0</v>
      </c>
      <c r="BH45" s="111">
        <f t="shared" si="25"/>
        <v>0</v>
      </c>
      <c r="BI45" s="111">
        <f t="shared" si="25"/>
        <v>0</v>
      </c>
      <c r="BJ45" s="111">
        <f t="shared" si="25"/>
        <v>0</v>
      </c>
      <c r="BK45" s="111">
        <f t="shared" si="25"/>
        <v>0</v>
      </c>
      <c r="BL45" s="111">
        <f t="shared" si="25"/>
        <v>0</v>
      </c>
      <c r="BM45" s="111">
        <f t="shared" si="25"/>
        <v>0</v>
      </c>
      <c r="BN45" s="111">
        <f t="shared" si="25"/>
        <v>0</v>
      </c>
      <c r="BO45" s="111">
        <f t="shared" si="25"/>
        <v>0</v>
      </c>
      <c r="BP45" s="111">
        <f t="shared" si="25"/>
        <v>0</v>
      </c>
      <c r="BQ45" s="111">
        <f t="shared" si="25"/>
        <v>0</v>
      </c>
      <c r="BR45" s="111">
        <f t="shared" si="25"/>
        <v>0</v>
      </c>
      <c r="BS45" s="111">
        <f t="shared" si="25"/>
        <v>0</v>
      </c>
      <c r="BT45" s="111">
        <f t="shared" si="25"/>
        <v>0</v>
      </c>
      <c r="BU45" s="111">
        <f t="shared" si="25"/>
        <v>0</v>
      </c>
      <c r="BV45" s="111">
        <f t="shared" si="25"/>
        <v>0</v>
      </c>
      <c r="BW45" s="111">
        <f t="shared" si="25"/>
        <v>0</v>
      </c>
      <c r="BX45" s="111">
        <f t="shared" si="25"/>
        <v>0</v>
      </c>
      <c r="BY45" s="111">
        <f t="shared" si="25"/>
        <v>0</v>
      </c>
      <c r="BZ45" s="111">
        <f t="shared" si="25"/>
        <v>0</v>
      </c>
      <c r="CA45" s="111">
        <f t="shared" si="25"/>
        <v>0</v>
      </c>
      <c r="CB45" s="111">
        <f t="shared" ref="CB45:CJ48" si="26">IF(OR(AND($G45&lt;CB$1,$G45&lt;&gt;""),$F45&gt;EOMONTH(CB$1,0)),0,IF(AND($F45&lt;CB$1,OR($G45="",$G45&gt;EOMONTH(CB$1,0))),INDEX($H45:$M45,1,MATCH(YEAR(CB$1),$H$1:$M$1,0))/12,INDEX($H45:$M45,1,MATCH(YEAR(CB$1),$H$1:$M$1,0))/12*((_xlfn.DAYS(MIN(EOMONTH(CB$1,0),$G45),MAX(CB$1,$F45)))/_xlfn.DAYS(EOMONTH(CB$1,0),CB$1))))</f>
        <v>0</v>
      </c>
      <c r="CC45" s="111">
        <f t="shared" si="26"/>
        <v>0</v>
      </c>
      <c r="CD45" s="111">
        <f t="shared" si="26"/>
        <v>0</v>
      </c>
      <c r="CE45" s="111">
        <f t="shared" si="26"/>
        <v>0</v>
      </c>
      <c r="CF45" s="111">
        <f t="shared" si="26"/>
        <v>0</v>
      </c>
      <c r="CG45" s="111">
        <f t="shared" si="26"/>
        <v>0</v>
      </c>
      <c r="CH45" s="111">
        <f t="shared" si="26"/>
        <v>0</v>
      </c>
      <c r="CI45" s="111">
        <f t="shared" si="26"/>
        <v>0</v>
      </c>
      <c r="CJ45" s="111">
        <f t="shared" si="26"/>
        <v>0</v>
      </c>
    </row>
    <row r="46" spans="1:88" x14ac:dyDescent="0.3">
      <c r="K46" s="263">
        <f>J46*(1+'Headcount Summary'!$C$4)</f>
        <v>0</v>
      </c>
      <c r="L46" s="263">
        <f>K46*(1+'Headcount Summary'!$C$4)</f>
        <v>0</v>
      </c>
      <c r="M46" s="263">
        <f>L46*(1+'Headcount Summary'!$C$4)</f>
        <v>0</v>
      </c>
      <c r="Q46" s="111">
        <f t="shared" ref="Q46:CB49" si="27">IF(OR(AND($G46&lt;Q$1,$G46&lt;&gt;""),$F46&gt;EOMONTH(Q$1,0)),0,IF(AND($F46&lt;Q$1,OR($G46="",$G46&gt;EOMONTH(Q$1,0))),INDEX($H46:$M46,1,MATCH(YEAR(Q$1),$H$1:$M$1,0))/12,INDEX($H46:$M46,1,MATCH(YEAR(Q$1),$H$1:$M$1,0))/12*((_xlfn.DAYS(MIN(EOMONTH(Q$1,0),$G46),MAX(Q$1,$F46)))/_xlfn.DAYS(EOMONTH(Q$1,0),Q$1))))</f>
        <v>0</v>
      </c>
      <c r="R46" s="111">
        <f t="shared" si="27"/>
        <v>0</v>
      </c>
      <c r="S46" s="111">
        <f t="shared" si="27"/>
        <v>0</v>
      </c>
      <c r="T46" s="111">
        <f t="shared" si="27"/>
        <v>0</v>
      </c>
      <c r="U46" s="111">
        <f t="shared" si="27"/>
        <v>0</v>
      </c>
      <c r="V46" s="111">
        <f t="shared" si="27"/>
        <v>0</v>
      </c>
      <c r="W46" s="111">
        <f t="shared" si="27"/>
        <v>0</v>
      </c>
      <c r="X46" s="111">
        <f t="shared" si="27"/>
        <v>0</v>
      </c>
      <c r="Y46" s="111">
        <f t="shared" si="27"/>
        <v>0</v>
      </c>
      <c r="Z46" s="111">
        <f t="shared" si="27"/>
        <v>0</v>
      </c>
      <c r="AA46" s="111">
        <f t="shared" si="27"/>
        <v>0</v>
      </c>
      <c r="AB46" s="111">
        <f t="shared" si="27"/>
        <v>0</v>
      </c>
      <c r="AC46" s="111">
        <f t="shared" si="27"/>
        <v>0</v>
      </c>
      <c r="AD46" s="111">
        <f t="shared" si="27"/>
        <v>0</v>
      </c>
      <c r="AE46" s="111">
        <f t="shared" si="27"/>
        <v>0</v>
      </c>
      <c r="AF46" s="111">
        <f t="shared" si="27"/>
        <v>0</v>
      </c>
      <c r="AG46" s="111">
        <f t="shared" si="27"/>
        <v>0</v>
      </c>
      <c r="AH46" s="111">
        <f t="shared" si="27"/>
        <v>0</v>
      </c>
      <c r="AI46" s="111">
        <f t="shared" si="27"/>
        <v>0</v>
      </c>
      <c r="AJ46" s="111">
        <f t="shared" si="27"/>
        <v>0</v>
      </c>
      <c r="AK46" s="111">
        <f t="shared" si="27"/>
        <v>0</v>
      </c>
      <c r="AL46" s="111">
        <f t="shared" si="27"/>
        <v>0</v>
      </c>
      <c r="AM46" s="111">
        <f t="shared" si="27"/>
        <v>0</v>
      </c>
      <c r="AN46" s="111">
        <f t="shared" si="27"/>
        <v>0</v>
      </c>
      <c r="AO46" s="111">
        <f t="shared" si="27"/>
        <v>0</v>
      </c>
      <c r="AP46" s="111">
        <f t="shared" si="27"/>
        <v>0</v>
      </c>
      <c r="AQ46" s="111">
        <f t="shared" si="27"/>
        <v>0</v>
      </c>
      <c r="AR46" s="111">
        <f t="shared" si="27"/>
        <v>0</v>
      </c>
      <c r="AS46" s="111">
        <f t="shared" si="27"/>
        <v>0</v>
      </c>
      <c r="AT46" s="111">
        <f t="shared" si="27"/>
        <v>0</v>
      </c>
      <c r="AU46" s="111">
        <f t="shared" si="27"/>
        <v>0</v>
      </c>
      <c r="AV46" s="111">
        <f t="shared" si="27"/>
        <v>0</v>
      </c>
      <c r="AW46" s="111">
        <f t="shared" si="27"/>
        <v>0</v>
      </c>
      <c r="AX46" s="111">
        <f t="shared" si="27"/>
        <v>0</v>
      </c>
      <c r="AY46" s="111">
        <f t="shared" si="27"/>
        <v>0</v>
      </c>
      <c r="AZ46" s="111">
        <f t="shared" si="27"/>
        <v>0</v>
      </c>
      <c r="BA46" s="111">
        <f t="shared" si="27"/>
        <v>0</v>
      </c>
      <c r="BB46" s="111">
        <f t="shared" si="27"/>
        <v>0</v>
      </c>
      <c r="BC46" s="111">
        <f t="shared" si="27"/>
        <v>0</v>
      </c>
      <c r="BD46" s="111">
        <f t="shared" si="27"/>
        <v>0</v>
      </c>
      <c r="BE46" s="111">
        <f t="shared" si="27"/>
        <v>0</v>
      </c>
      <c r="BF46" s="111">
        <f t="shared" si="27"/>
        <v>0</v>
      </c>
      <c r="BG46" s="111">
        <f t="shared" si="27"/>
        <v>0</v>
      </c>
      <c r="BH46" s="111">
        <f t="shared" si="27"/>
        <v>0</v>
      </c>
      <c r="BI46" s="111">
        <f t="shared" si="27"/>
        <v>0</v>
      </c>
      <c r="BJ46" s="111">
        <f t="shared" si="27"/>
        <v>0</v>
      </c>
      <c r="BK46" s="111">
        <f t="shared" si="27"/>
        <v>0</v>
      </c>
      <c r="BL46" s="111">
        <f t="shared" si="27"/>
        <v>0</v>
      </c>
      <c r="BM46" s="111">
        <f t="shared" si="27"/>
        <v>0</v>
      </c>
      <c r="BN46" s="111">
        <f t="shared" si="27"/>
        <v>0</v>
      </c>
      <c r="BO46" s="111">
        <f t="shared" si="27"/>
        <v>0</v>
      </c>
      <c r="BP46" s="111">
        <f t="shared" si="27"/>
        <v>0</v>
      </c>
      <c r="BQ46" s="111">
        <f t="shared" si="27"/>
        <v>0</v>
      </c>
      <c r="BR46" s="111">
        <f t="shared" si="27"/>
        <v>0</v>
      </c>
      <c r="BS46" s="111">
        <f t="shared" si="27"/>
        <v>0</v>
      </c>
      <c r="BT46" s="111">
        <f t="shared" si="27"/>
        <v>0</v>
      </c>
      <c r="BU46" s="111">
        <f t="shared" si="27"/>
        <v>0</v>
      </c>
      <c r="BV46" s="111">
        <f t="shared" si="27"/>
        <v>0</v>
      </c>
      <c r="BW46" s="111">
        <f t="shared" si="27"/>
        <v>0</v>
      </c>
      <c r="BX46" s="111">
        <f t="shared" si="27"/>
        <v>0</v>
      </c>
      <c r="BY46" s="111">
        <f t="shared" si="27"/>
        <v>0</v>
      </c>
      <c r="BZ46" s="111">
        <f t="shared" si="27"/>
        <v>0</v>
      </c>
      <c r="CA46" s="111">
        <f t="shared" si="27"/>
        <v>0</v>
      </c>
      <c r="CB46" s="111">
        <f t="shared" si="27"/>
        <v>0</v>
      </c>
      <c r="CC46" s="111">
        <f t="shared" si="26"/>
        <v>0</v>
      </c>
      <c r="CD46" s="111">
        <f t="shared" si="26"/>
        <v>0</v>
      </c>
      <c r="CE46" s="111">
        <f t="shared" si="26"/>
        <v>0</v>
      </c>
      <c r="CF46" s="111">
        <f t="shared" si="26"/>
        <v>0</v>
      </c>
      <c r="CG46" s="111">
        <f t="shared" si="26"/>
        <v>0</v>
      </c>
      <c r="CH46" s="111">
        <f t="shared" si="26"/>
        <v>0</v>
      </c>
      <c r="CI46" s="111">
        <f t="shared" si="26"/>
        <v>0</v>
      </c>
      <c r="CJ46" s="111">
        <f t="shared" si="26"/>
        <v>0</v>
      </c>
    </row>
    <row r="47" spans="1:88" x14ac:dyDescent="0.3">
      <c r="K47" s="263">
        <f>J47*(1+'Headcount Summary'!$C$4)</f>
        <v>0</v>
      </c>
      <c r="L47" s="263">
        <f>K47*(1+'Headcount Summary'!$C$4)</f>
        <v>0</v>
      </c>
      <c r="M47" s="263">
        <f>L47*(1+'Headcount Summary'!$C$4)</f>
        <v>0</v>
      </c>
      <c r="Q47" s="111">
        <f t="shared" si="27"/>
        <v>0</v>
      </c>
      <c r="R47" s="111">
        <f t="shared" si="27"/>
        <v>0</v>
      </c>
      <c r="S47" s="111">
        <f t="shared" si="27"/>
        <v>0</v>
      </c>
      <c r="T47" s="111">
        <f t="shared" si="27"/>
        <v>0</v>
      </c>
      <c r="U47" s="111">
        <f t="shared" si="27"/>
        <v>0</v>
      </c>
      <c r="V47" s="111">
        <f t="shared" si="27"/>
        <v>0</v>
      </c>
      <c r="W47" s="111">
        <f t="shared" si="27"/>
        <v>0</v>
      </c>
      <c r="X47" s="111">
        <f t="shared" si="27"/>
        <v>0</v>
      </c>
      <c r="Y47" s="111">
        <f t="shared" si="27"/>
        <v>0</v>
      </c>
      <c r="Z47" s="111">
        <f t="shared" si="27"/>
        <v>0</v>
      </c>
      <c r="AA47" s="111">
        <f t="shared" si="27"/>
        <v>0</v>
      </c>
      <c r="AB47" s="111">
        <f t="shared" si="27"/>
        <v>0</v>
      </c>
      <c r="AC47" s="111">
        <f t="shared" si="27"/>
        <v>0</v>
      </c>
      <c r="AD47" s="111">
        <f t="shared" si="27"/>
        <v>0</v>
      </c>
      <c r="AE47" s="111">
        <f t="shared" si="27"/>
        <v>0</v>
      </c>
      <c r="AF47" s="111">
        <f t="shared" si="27"/>
        <v>0</v>
      </c>
      <c r="AG47" s="111">
        <f t="shared" si="27"/>
        <v>0</v>
      </c>
      <c r="AH47" s="111">
        <f t="shared" si="27"/>
        <v>0</v>
      </c>
      <c r="AI47" s="111">
        <f t="shared" si="27"/>
        <v>0</v>
      </c>
      <c r="AJ47" s="111">
        <f t="shared" si="27"/>
        <v>0</v>
      </c>
      <c r="AK47" s="111">
        <f t="shared" si="27"/>
        <v>0</v>
      </c>
      <c r="AL47" s="111">
        <f t="shared" si="27"/>
        <v>0</v>
      </c>
      <c r="AM47" s="111">
        <f t="shared" si="27"/>
        <v>0</v>
      </c>
      <c r="AN47" s="111">
        <f t="shared" si="27"/>
        <v>0</v>
      </c>
      <c r="AO47" s="111">
        <f t="shared" si="27"/>
        <v>0</v>
      </c>
      <c r="AP47" s="111">
        <f t="shared" si="27"/>
        <v>0</v>
      </c>
      <c r="AQ47" s="111">
        <f t="shared" si="27"/>
        <v>0</v>
      </c>
      <c r="AR47" s="111">
        <f t="shared" si="27"/>
        <v>0</v>
      </c>
      <c r="AS47" s="111">
        <f t="shared" si="27"/>
        <v>0</v>
      </c>
      <c r="AT47" s="111">
        <f t="shared" si="27"/>
        <v>0</v>
      </c>
      <c r="AU47" s="111">
        <f t="shared" si="27"/>
        <v>0</v>
      </c>
      <c r="AV47" s="111">
        <f t="shared" si="27"/>
        <v>0</v>
      </c>
      <c r="AW47" s="111">
        <f t="shared" si="27"/>
        <v>0</v>
      </c>
      <c r="AX47" s="111">
        <f t="shared" si="27"/>
        <v>0</v>
      </c>
      <c r="AY47" s="111">
        <f t="shared" si="27"/>
        <v>0</v>
      </c>
      <c r="AZ47" s="111">
        <f t="shared" si="27"/>
        <v>0</v>
      </c>
      <c r="BA47" s="111">
        <f t="shared" si="27"/>
        <v>0</v>
      </c>
      <c r="BB47" s="111">
        <f t="shared" si="27"/>
        <v>0</v>
      </c>
      <c r="BC47" s="111">
        <f t="shared" si="27"/>
        <v>0</v>
      </c>
      <c r="BD47" s="111">
        <f t="shared" si="27"/>
        <v>0</v>
      </c>
      <c r="BE47" s="111">
        <f t="shared" si="27"/>
        <v>0</v>
      </c>
      <c r="BF47" s="111">
        <f t="shared" si="27"/>
        <v>0</v>
      </c>
      <c r="BG47" s="111">
        <f t="shared" si="27"/>
        <v>0</v>
      </c>
      <c r="BH47" s="111">
        <f t="shared" si="27"/>
        <v>0</v>
      </c>
      <c r="BI47" s="111">
        <f t="shared" si="27"/>
        <v>0</v>
      </c>
      <c r="BJ47" s="111">
        <f t="shared" si="27"/>
        <v>0</v>
      </c>
      <c r="BK47" s="111">
        <f t="shared" si="27"/>
        <v>0</v>
      </c>
      <c r="BL47" s="111">
        <f t="shared" si="27"/>
        <v>0</v>
      </c>
      <c r="BM47" s="111">
        <f t="shared" si="27"/>
        <v>0</v>
      </c>
      <c r="BN47" s="111">
        <f t="shared" si="27"/>
        <v>0</v>
      </c>
      <c r="BO47" s="111">
        <f t="shared" si="27"/>
        <v>0</v>
      </c>
      <c r="BP47" s="111">
        <f t="shared" si="27"/>
        <v>0</v>
      </c>
      <c r="BQ47" s="111">
        <f t="shared" si="27"/>
        <v>0</v>
      </c>
      <c r="BR47" s="111">
        <f t="shared" si="27"/>
        <v>0</v>
      </c>
      <c r="BS47" s="111">
        <f t="shared" si="27"/>
        <v>0</v>
      </c>
      <c r="BT47" s="111">
        <f t="shared" si="27"/>
        <v>0</v>
      </c>
      <c r="BU47" s="111">
        <f t="shared" si="27"/>
        <v>0</v>
      </c>
      <c r="BV47" s="111">
        <f t="shared" si="27"/>
        <v>0</v>
      </c>
      <c r="BW47" s="111">
        <f t="shared" si="27"/>
        <v>0</v>
      </c>
      <c r="BX47" s="111">
        <f t="shared" si="27"/>
        <v>0</v>
      </c>
      <c r="BY47" s="111">
        <f t="shared" si="27"/>
        <v>0</v>
      </c>
      <c r="BZ47" s="111">
        <f t="shared" si="27"/>
        <v>0</v>
      </c>
      <c r="CA47" s="111">
        <f t="shared" si="27"/>
        <v>0</v>
      </c>
      <c r="CB47" s="111">
        <f t="shared" si="27"/>
        <v>0</v>
      </c>
      <c r="CC47" s="111">
        <f t="shared" si="26"/>
        <v>0</v>
      </c>
      <c r="CD47" s="111">
        <f t="shared" si="26"/>
        <v>0</v>
      </c>
      <c r="CE47" s="111">
        <f t="shared" si="26"/>
        <v>0</v>
      </c>
      <c r="CF47" s="111">
        <f t="shared" si="26"/>
        <v>0</v>
      </c>
      <c r="CG47" s="111">
        <f t="shared" si="26"/>
        <v>0</v>
      </c>
      <c r="CH47" s="111">
        <f t="shared" si="26"/>
        <v>0</v>
      </c>
      <c r="CI47" s="111">
        <f t="shared" si="26"/>
        <v>0</v>
      </c>
      <c r="CJ47" s="111">
        <f t="shared" si="26"/>
        <v>0</v>
      </c>
    </row>
    <row r="48" spans="1:88" x14ac:dyDescent="0.3">
      <c r="K48" s="263">
        <f>J48*(1+'Headcount Summary'!$C$4)</f>
        <v>0</v>
      </c>
      <c r="L48" s="263">
        <f>K48*(1+'Headcount Summary'!$C$4)</f>
        <v>0</v>
      </c>
      <c r="M48" s="263">
        <f>L48*(1+'Headcount Summary'!$C$4)</f>
        <v>0</v>
      </c>
      <c r="Q48" s="111">
        <f t="shared" si="27"/>
        <v>0</v>
      </c>
      <c r="R48" s="111">
        <f t="shared" si="27"/>
        <v>0</v>
      </c>
      <c r="S48" s="111">
        <f t="shared" si="27"/>
        <v>0</v>
      </c>
      <c r="T48" s="111">
        <f t="shared" si="27"/>
        <v>0</v>
      </c>
      <c r="U48" s="111">
        <f t="shared" si="27"/>
        <v>0</v>
      </c>
      <c r="V48" s="111">
        <f t="shared" si="27"/>
        <v>0</v>
      </c>
      <c r="W48" s="111">
        <f t="shared" si="27"/>
        <v>0</v>
      </c>
      <c r="X48" s="111">
        <f t="shared" si="27"/>
        <v>0</v>
      </c>
      <c r="Y48" s="111">
        <f t="shared" si="27"/>
        <v>0</v>
      </c>
      <c r="Z48" s="111">
        <f t="shared" si="27"/>
        <v>0</v>
      </c>
      <c r="AA48" s="111">
        <f t="shared" si="27"/>
        <v>0</v>
      </c>
      <c r="AB48" s="111">
        <f t="shared" si="27"/>
        <v>0</v>
      </c>
      <c r="AC48" s="111">
        <f t="shared" si="27"/>
        <v>0</v>
      </c>
      <c r="AD48" s="111">
        <f t="shared" si="27"/>
        <v>0</v>
      </c>
      <c r="AE48" s="111">
        <f t="shared" si="27"/>
        <v>0</v>
      </c>
      <c r="AF48" s="111">
        <f t="shared" si="27"/>
        <v>0</v>
      </c>
      <c r="AG48" s="111">
        <f t="shared" si="27"/>
        <v>0</v>
      </c>
      <c r="AH48" s="111">
        <f t="shared" si="27"/>
        <v>0</v>
      </c>
      <c r="AI48" s="111">
        <f t="shared" si="27"/>
        <v>0</v>
      </c>
      <c r="AJ48" s="111">
        <f t="shared" si="27"/>
        <v>0</v>
      </c>
      <c r="AK48" s="111">
        <f t="shared" si="27"/>
        <v>0</v>
      </c>
      <c r="AL48" s="111">
        <f t="shared" si="27"/>
        <v>0</v>
      </c>
      <c r="AM48" s="111">
        <f t="shared" si="27"/>
        <v>0</v>
      </c>
      <c r="AN48" s="111">
        <f t="shared" si="27"/>
        <v>0</v>
      </c>
      <c r="AO48" s="111">
        <f t="shared" si="27"/>
        <v>0</v>
      </c>
      <c r="AP48" s="111">
        <f t="shared" si="27"/>
        <v>0</v>
      </c>
      <c r="AQ48" s="111">
        <f t="shared" si="27"/>
        <v>0</v>
      </c>
      <c r="AR48" s="111">
        <f t="shared" si="27"/>
        <v>0</v>
      </c>
      <c r="AS48" s="111">
        <f t="shared" si="27"/>
        <v>0</v>
      </c>
      <c r="AT48" s="111">
        <f t="shared" si="27"/>
        <v>0</v>
      </c>
      <c r="AU48" s="111">
        <f t="shared" si="27"/>
        <v>0</v>
      </c>
      <c r="AV48" s="111">
        <f t="shared" si="27"/>
        <v>0</v>
      </c>
      <c r="AW48" s="111">
        <f t="shared" si="27"/>
        <v>0</v>
      </c>
      <c r="AX48" s="111">
        <f t="shared" si="27"/>
        <v>0</v>
      </c>
      <c r="AY48" s="111">
        <f t="shared" si="27"/>
        <v>0</v>
      </c>
      <c r="AZ48" s="111">
        <f t="shared" si="27"/>
        <v>0</v>
      </c>
      <c r="BA48" s="111">
        <f t="shared" si="27"/>
        <v>0</v>
      </c>
      <c r="BB48" s="111">
        <f t="shared" si="27"/>
        <v>0</v>
      </c>
      <c r="BC48" s="111">
        <f t="shared" si="27"/>
        <v>0</v>
      </c>
      <c r="BD48" s="111">
        <f t="shared" si="27"/>
        <v>0</v>
      </c>
      <c r="BE48" s="111">
        <f t="shared" si="27"/>
        <v>0</v>
      </c>
      <c r="BF48" s="111">
        <f t="shared" si="27"/>
        <v>0</v>
      </c>
      <c r="BG48" s="111">
        <f t="shared" si="27"/>
        <v>0</v>
      </c>
      <c r="BH48" s="111">
        <f t="shared" si="27"/>
        <v>0</v>
      </c>
      <c r="BI48" s="111">
        <f t="shared" si="27"/>
        <v>0</v>
      </c>
      <c r="BJ48" s="111">
        <f t="shared" si="27"/>
        <v>0</v>
      </c>
      <c r="BK48" s="111">
        <f t="shared" si="27"/>
        <v>0</v>
      </c>
      <c r="BL48" s="111">
        <f t="shared" si="27"/>
        <v>0</v>
      </c>
      <c r="BM48" s="111">
        <f t="shared" si="27"/>
        <v>0</v>
      </c>
      <c r="BN48" s="111">
        <f t="shared" si="27"/>
        <v>0</v>
      </c>
      <c r="BO48" s="111">
        <f t="shared" si="27"/>
        <v>0</v>
      </c>
      <c r="BP48" s="111">
        <f t="shared" si="27"/>
        <v>0</v>
      </c>
      <c r="BQ48" s="111">
        <f t="shared" si="27"/>
        <v>0</v>
      </c>
      <c r="BR48" s="111">
        <f t="shared" si="27"/>
        <v>0</v>
      </c>
      <c r="BS48" s="111">
        <f t="shared" si="27"/>
        <v>0</v>
      </c>
      <c r="BT48" s="111">
        <f t="shared" si="27"/>
        <v>0</v>
      </c>
      <c r="BU48" s="111">
        <f t="shared" si="27"/>
        <v>0</v>
      </c>
      <c r="BV48" s="111">
        <f t="shared" si="27"/>
        <v>0</v>
      </c>
      <c r="BW48" s="111">
        <f t="shared" si="27"/>
        <v>0</v>
      </c>
      <c r="BX48" s="111">
        <f t="shared" si="27"/>
        <v>0</v>
      </c>
      <c r="BY48" s="111">
        <f t="shared" si="27"/>
        <v>0</v>
      </c>
      <c r="BZ48" s="111">
        <f t="shared" si="27"/>
        <v>0</v>
      </c>
      <c r="CA48" s="111">
        <f t="shared" si="27"/>
        <v>0</v>
      </c>
      <c r="CB48" s="111">
        <f t="shared" si="27"/>
        <v>0</v>
      </c>
      <c r="CC48" s="111">
        <f t="shared" si="26"/>
        <v>0</v>
      </c>
      <c r="CD48" s="111">
        <f t="shared" si="26"/>
        <v>0</v>
      </c>
      <c r="CE48" s="111">
        <f t="shared" si="26"/>
        <v>0</v>
      </c>
      <c r="CF48" s="111">
        <f t="shared" si="26"/>
        <v>0</v>
      </c>
      <c r="CG48" s="111">
        <f t="shared" si="26"/>
        <v>0</v>
      </c>
      <c r="CH48" s="111">
        <f t="shared" si="26"/>
        <v>0</v>
      </c>
      <c r="CI48" s="111">
        <f t="shared" si="26"/>
        <v>0</v>
      </c>
      <c r="CJ48" s="111">
        <f t="shared" si="26"/>
        <v>0</v>
      </c>
    </row>
    <row r="49" spans="11:88" x14ac:dyDescent="0.3">
      <c r="K49" s="263">
        <f>J49*(1+'Headcount Summary'!$C$4)</f>
        <v>0</v>
      </c>
      <c r="L49" s="263">
        <f>K49*(1+'Headcount Summary'!$C$4)</f>
        <v>0</v>
      </c>
      <c r="M49" s="263">
        <f>L49*(1+'Headcount Summary'!$C$4)</f>
        <v>0</v>
      </c>
      <c r="Q49" s="111">
        <f t="shared" si="27"/>
        <v>0</v>
      </c>
      <c r="R49" s="111">
        <f t="shared" si="27"/>
        <v>0</v>
      </c>
      <c r="S49" s="111">
        <f t="shared" si="27"/>
        <v>0</v>
      </c>
      <c r="T49" s="111">
        <f t="shared" si="27"/>
        <v>0</v>
      </c>
      <c r="U49" s="111">
        <f t="shared" si="27"/>
        <v>0</v>
      </c>
      <c r="V49" s="111">
        <f t="shared" si="27"/>
        <v>0</v>
      </c>
      <c r="W49" s="111">
        <f t="shared" si="27"/>
        <v>0</v>
      </c>
      <c r="X49" s="111">
        <f t="shared" si="27"/>
        <v>0</v>
      </c>
      <c r="Y49" s="111">
        <f t="shared" si="27"/>
        <v>0</v>
      </c>
      <c r="Z49" s="111">
        <f t="shared" si="27"/>
        <v>0</v>
      </c>
      <c r="AA49" s="111">
        <f t="shared" si="27"/>
        <v>0</v>
      </c>
      <c r="AB49" s="111">
        <f t="shared" si="27"/>
        <v>0</v>
      </c>
      <c r="AC49" s="111">
        <f t="shared" si="27"/>
        <v>0</v>
      </c>
      <c r="AD49" s="111">
        <f t="shared" si="27"/>
        <v>0</v>
      </c>
      <c r="AE49" s="111">
        <f t="shared" si="27"/>
        <v>0</v>
      </c>
      <c r="AF49" s="111">
        <f t="shared" si="27"/>
        <v>0</v>
      </c>
      <c r="AG49" s="111">
        <f t="shared" si="27"/>
        <v>0</v>
      </c>
      <c r="AH49" s="111">
        <f t="shared" si="27"/>
        <v>0</v>
      </c>
      <c r="AI49" s="111">
        <f t="shared" si="27"/>
        <v>0</v>
      </c>
      <c r="AJ49" s="111">
        <f t="shared" si="27"/>
        <v>0</v>
      </c>
      <c r="AK49" s="111">
        <f t="shared" si="27"/>
        <v>0</v>
      </c>
      <c r="AL49" s="111">
        <f t="shared" si="27"/>
        <v>0</v>
      </c>
      <c r="AM49" s="111">
        <f t="shared" si="27"/>
        <v>0</v>
      </c>
      <c r="AN49" s="111">
        <f t="shared" si="27"/>
        <v>0</v>
      </c>
      <c r="AO49" s="111">
        <f t="shared" si="27"/>
        <v>0</v>
      </c>
      <c r="AP49" s="111">
        <f t="shared" si="27"/>
        <v>0</v>
      </c>
      <c r="AQ49" s="111">
        <f t="shared" si="27"/>
        <v>0</v>
      </c>
      <c r="AR49" s="111">
        <f t="shared" si="27"/>
        <v>0</v>
      </c>
      <c r="AS49" s="111">
        <f t="shared" si="27"/>
        <v>0</v>
      </c>
      <c r="AT49" s="111">
        <f t="shared" si="27"/>
        <v>0</v>
      </c>
      <c r="AU49" s="111">
        <f t="shared" si="27"/>
        <v>0</v>
      </c>
      <c r="AV49" s="111">
        <f t="shared" si="27"/>
        <v>0</v>
      </c>
      <c r="AW49" s="111">
        <f t="shared" si="27"/>
        <v>0</v>
      </c>
      <c r="AX49" s="111">
        <f t="shared" si="27"/>
        <v>0</v>
      </c>
      <c r="AY49" s="111">
        <f t="shared" si="27"/>
        <v>0</v>
      </c>
      <c r="AZ49" s="111">
        <f t="shared" si="27"/>
        <v>0</v>
      </c>
      <c r="BA49" s="111">
        <f t="shared" si="27"/>
        <v>0</v>
      </c>
      <c r="BB49" s="111">
        <f t="shared" si="27"/>
        <v>0</v>
      </c>
      <c r="BC49" s="111">
        <f t="shared" si="27"/>
        <v>0</v>
      </c>
      <c r="BD49" s="111">
        <f t="shared" si="27"/>
        <v>0</v>
      </c>
      <c r="BE49" s="111">
        <f t="shared" si="27"/>
        <v>0</v>
      </c>
      <c r="BF49" s="111">
        <f t="shared" si="27"/>
        <v>0</v>
      </c>
      <c r="BG49" s="111">
        <f t="shared" si="27"/>
        <v>0</v>
      </c>
      <c r="BH49" s="111">
        <f t="shared" si="27"/>
        <v>0</v>
      </c>
      <c r="BI49" s="111">
        <f t="shared" si="27"/>
        <v>0</v>
      </c>
      <c r="BJ49" s="111">
        <f t="shared" si="27"/>
        <v>0</v>
      </c>
      <c r="BK49" s="111">
        <f t="shared" si="27"/>
        <v>0</v>
      </c>
      <c r="BL49" s="111">
        <f t="shared" si="27"/>
        <v>0</v>
      </c>
      <c r="BM49" s="111">
        <f t="shared" si="27"/>
        <v>0</v>
      </c>
      <c r="BN49" s="111">
        <f t="shared" si="27"/>
        <v>0</v>
      </c>
      <c r="BO49" s="111">
        <f t="shared" si="27"/>
        <v>0</v>
      </c>
      <c r="BP49" s="111">
        <f t="shared" si="27"/>
        <v>0</v>
      </c>
      <c r="BQ49" s="111">
        <f t="shared" si="27"/>
        <v>0</v>
      </c>
      <c r="BR49" s="111">
        <f t="shared" si="27"/>
        <v>0</v>
      </c>
      <c r="BS49" s="111">
        <f t="shared" si="27"/>
        <v>0</v>
      </c>
      <c r="BT49" s="111">
        <f t="shared" si="27"/>
        <v>0</v>
      </c>
      <c r="BU49" s="111">
        <f t="shared" si="27"/>
        <v>0</v>
      </c>
      <c r="BV49" s="111">
        <f t="shared" si="27"/>
        <v>0</v>
      </c>
      <c r="BW49" s="111">
        <f t="shared" si="27"/>
        <v>0</v>
      </c>
      <c r="BX49" s="111">
        <f t="shared" si="27"/>
        <v>0</v>
      </c>
      <c r="BY49" s="111">
        <f t="shared" si="27"/>
        <v>0</v>
      </c>
      <c r="BZ49" s="111">
        <f t="shared" si="27"/>
        <v>0</v>
      </c>
      <c r="CA49" s="111">
        <f t="shared" si="27"/>
        <v>0</v>
      </c>
      <c r="CB49" s="111">
        <f t="shared" ref="CB49:CJ52" si="28">IF(OR(AND($G49&lt;CB$1,$G49&lt;&gt;""),$F49&gt;EOMONTH(CB$1,0)),0,IF(AND($F49&lt;CB$1,OR($G49="",$G49&gt;EOMONTH(CB$1,0))),INDEX($H49:$M49,1,MATCH(YEAR(CB$1),$H$1:$M$1,0))/12,INDEX($H49:$M49,1,MATCH(YEAR(CB$1),$H$1:$M$1,0))/12*((_xlfn.DAYS(MIN(EOMONTH(CB$1,0),$G49),MAX(CB$1,$F49)))/_xlfn.DAYS(EOMONTH(CB$1,0),CB$1))))</f>
        <v>0</v>
      </c>
      <c r="CC49" s="111">
        <f t="shared" si="28"/>
        <v>0</v>
      </c>
      <c r="CD49" s="111">
        <f t="shared" si="28"/>
        <v>0</v>
      </c>
      <c r="CE49" s="111">
        <f t="shared" si="28"/>
        <v>0</v>
      </c>
      <c r="CF49" s="111">
        <f t="shared" si="28"/>
        <v>0</v>
      </c>
      <c r="CG49" s="111">
        <f t="shared" si="28"/>
        <v>0</v>
      </c>
      <c r="CH49" s="111">
        <f t="shared" si="28"/>
        <v>0</v>
      </c>
      <c r="CI49" s="111">
        <f t="shared" si="28"/>
        <v>0</v>
      </c>
      <c r="CJ49" s="111">
        <f t="shared" si="28"/>
        <v>0</v>
      </c>
    </row>
    <row r="50" spans="11:88" x14ac:dyDescent="0.3">
      <c r="K50" s="263">
        <f>J50*(1+'Headcount Summary'!$C$4)</f>
        <v>0</v>
      </c>
      <c r="L50" s="263">
        <f>K50*(1+'Headcount Summary'!$C$4)</f>
        <v>0</v>
      </c>
      <c r="M50" s="263">
        <f>L50*(1+'Headcount Summary'!$C$4)</f>
        <v>0</v>
      </c>
      <c r="Q50" s="111">
        <f t="shared" ref="Q50:CB53" si="29">IF(OR(AND($G50&lt;Q$1,$G50&lt;&gt;""),$F50&gt;EOMONTH(Q$1,0)),0,IF(AND($F50&lt;Q$1,OR($G50="",$G50&gt;EOMONTH(Q$1,0))),INDEX($H50:$M50,1,MATCH(YEAR(Q$1),$H$1:$M$1,0))/12,INDEX($H50:$M50,1,MATCH(YEAR(Q$1),$H$1:$M$1,0))/12*((_xlfn.DAYS(MIN(EOMONTH(Q$1,0),$G50),MAX(Q$1,$F50)))/_xlfn.DAYS(EOMONTH(Q$1,0),Q$1))))</f>
        <v>0</v>
      </c>
      <c r="R50" s="111">
        <f t="shared" si="29"/>
        <v>0</v>
      </c>
      <c r="S50" s="111">
        <f t="shared" si="29"/>
        <v>0</v>
      </c>
      <c r="T50" s="111">
        <f t="shared" si="29"/>
        <v>0</v>
      </c>
      <c r="U50" s="111">
        <f t="shared" si="29"/>
        <v>0</v>
      </c>
      <c r="V50" s="111">
        <f t="shared" si="29"/>
        <v>0</v>
      </c>
      <c r="W50" s="111">
        <f t="shared" si="29"/>
        <v>0</v>
      </c>
      <c r="X50" s="111">
        <f t="shared" si="29"/>
        <v>0</v>
      </c>
      <c r="Y50" s="111">
        <f t="shared" si="29"/>
        <v>0</v>
      </c>
      <c r="Z50" s="111">
        <f t="shared" si="29"/>
        <v>0</v>
      </c>
      <c r="AA50" s="111">
        <f t="shared" si="29"/>
        <v>0</v>
      </c>
      <c r="AB50" s="111">
        <f t="shared" si="29"/>
        <v>0</v>
      </c>
      <c r="AC50" s="111">
        <f t="shared" si="29"/>
        <v>0</v>
      </c>
      <c r="AD50" s="111">
        <f t="shared" si="29"/>
        <v>0</v>
      </c>
      <c r="AE50" s="111">
        <f t="shared" si="29"/>
        <v>0</v>
      </c>
      <c r="AF50" s="111">
        <f t="shared" si="29"/>
        <v>0</v>
      </c>
      <c r="AG50" s="111">
        <f t="shared" si="29"/>
        <v>0</v>
      </c>
      <c r="AH50" s="111">
        <f t="shared" si="29"/>
        <v>0</v>
      </c>
      <c r="AI50" s="111">
        <f t="shared" si="29"/>
        <v>0</v>
      </c>
      <c r="AJ50" s="111">
        <f t="shared" si="29"/>
        <v>0</v>
      </c>
      <c r="AK50" s="111">
        <f t="shared" si="29"/>
        <v>0</v>
      </c>
      <c r="AL50" s="111">
        <f t="shared" si="29"/>
        <v>0</v>
      </c>
      <c r="AM50" s="111">
        <f t="shared" si="29"/>
        <v>0</v>
      </c>
      <c r="AN50" s="111">
        <f t="shared" si="29"/>
        <v>0</v>
      </c>
      <c r="AO50" s="111">
        <f t="shared" si="29"/>
        <v>0</v>
      </c>
      <c r="AP50" s="111">
        <f t="shared" si="29"/>
        <v>0</v>
      </c>
      <c r="AQ50" s="111">
        <f t="shared" si="29"/>
        <v>0</v>
      </c>
      <c r="AR50" s="111">
        <f t="shared" si="29"/>
        <v>0</v>
      </c>
      <c r="AS50" s="111">
        <f t="shared" si="29"/>
        <v>0</v>
      </c>
      <c r="AT50" s="111">
        <f t="shared" si="29"/>
        <v>0</v>
      </c>
      <c r="AU50" s="111">
        <f t="shared" si="29"/>
        <v>0</v>
      </c>
      <c r="AV50" s="111">
        <f t="shared" si="29"/>
        <v>0</v>
      </c>
      <c r="AW50" s="111">
        <f t="shared" si="29"/>
        <v>0</v>
      </c>
      <c r="AX50" s="111">
        <f t="shared" si="29"/>
        <v>0</v>
      </c>
      <c r="AY50" s="111">
        <f t="shared" si="29"/>
        <v>0</v>
      </c>
      <c r="AZ50" s="111">
        <f t="shared" si="29"/>
        <v>0</v>
      </c>
      <c r="BA50" s="111">
        <f t="shared" si="29"/>
        <v>0</v>
      </c>
      <c r="BB50" s="111">
        <f t="shared" si="29"/>
        <v>0</v>
      </c>
      <c r="BC50" s="111">
        <f t="shared" si="29"/>
        <v>0</v>
      </c>
      <c r="BD50" s="111">
        <f t="shared" si="29"/>
        <v>0</v>
      </c>
      <c r="BE50" s="111">
        <f t="shared" si="29"/>
        <v>0</v>
      </c>
      <c r="BF50" s="111">
        <f t="shared" si="29"/>
        <v>0</v>
      </c>
      <c r="BG50" s="111">
        <f t="shared" si="29"/>
        <v>0</v>
      </c>
      <c r="BH50" s="111">
        <f t="shared" si="29"/>
        <v>0</v>
      </c>
      <c r="BI50" s="111">
        <f t="shared" si="29"/>
        <v>0</v>
      </c>
      <c r="BJ50" s="111">
        <f t="shared" si="29"/>
        <v>0</v>
      </c>
      <c r="BK50" s="111">
        <f t="shared" si="29"/>
        <v>0</v>
      </c>
      <c r="BL50" s="111">
        <f t="shared" si="29"/>
        <v>0</v>
      </c>
      <c r="BM50" s="111">
        <f t="shared" si="29"/>
        <v>0</v>
      </c>
      <c r="BN50" s="111">
        <f t="shared" si="29"/>
        <v>0</v>
      </c>
      <c r="BO50" s="111">
        <f t="shared" si="29"/>
        <v>0</v>
      </c>
      <c r="BP50" s="111">
        <f t="shared" si="29"/>
        <v>0</v>
      </c>
      <c r="BQ50" s="111">
        <f t="shared" si="29"/>
        <v>0</v>
      </c>
      <c r="BR50" s="111">
        <f t="shared" si="29"/>
        <v>0</v>
      </c>
      <c r="BS50" s="111">
        <f t="shared" si="29"/>
        <v>0</v>
      </c>
      <c r="BT50" s="111">
        <f t="shared" si="29"/>
        <v>0</v>
      </c>
      <c r="BU50" s="111">
        <f t="shared" si="29"/>
        <v>0</v>
      </c>
      <c r="BV50" s="111">
        <f t="shared" si="29"/>
        <v>0</v>
      </c>
      <c r="BW50" s="111">
        <f t="shared" si="29"/>
        <v>0</v>
      </c>
      <c r="BX50" s="111">
        <f t="shared" si="29"/>
        <v>0</v>
      </c>
      <c r="BY50" s="111">
        <f t="shared" si="29"/>
        <v>0</v>
      </c>
      <c r="BZ50" s="111">
        <f t="shared" si="29"/>
        <v>0</v>
      </c>
      <c r="CA50" s="111">
        <f t="shared" si="29"/>
        <v>0</v>
      </c>
      <c r="CB50" s="111">
        <f t="shared" si="29"/>
        <v>0</v>
      </c>
      <c r="CC50" s="111">
        <f t="shared" si="28"/>
        <v>0</v>
      </c>
      <c r="CD50" s="111">
        <f t="shared" si="28"/>
        <v>0</v>
      </c>
      <c r="CE50" s="111">
        <f t="shared" si="28"/>
        <v>0</v>
      </c>
      <c r="CF50" s="111">
        <f t="shared" si="28"/>
        <v>0</v>
      </c>
      <c r="CG50" s="111">
        <f t="shared" si="28"/>
        <v>0</v>
      </c>
      <c r="CH50" s="111">
        <f t="shared" si="28"/>
        <v>0</v>
      </c>
      <c r="CI50" s="111">
        <f t="shared" si="28"/>
        <v>0</v>
      </c>
      <c r="CJ50" s="111">
        <f t="shared" si="28"/>
        <v>0</v>
      </c>
    </row>
    <row r="51" spans="11:88" x14ac:dyDescent="0.3">
      <c r="K51" s="263">
        <f>J51*(1+'Headcount Summary'!$C$4)</f>
        <v>0</v>
      </c>
      <c r="L51" s="263">
        <f>K51*(1+'Headcount Summary'!$C$4)</f>
        <v>0</v>
      </c>
      <c r="M51" s="263">
        <f>L51*(1+'Headcount Summary'!$C$4)</f>
        <v>0</v>
      </c>
      <c r="Q51" s="111">
        <f t="shared" si="29"/>
        <v>0</v>
      </c>
      <c r="R51" s="111">
        <f t="shared" si="29"/>
        <v>0</v>
      </c>
      <c r="S51" s="111">
        <f t="shared" si="29"/>
        <v>0</v>
      </c>
      <c r="T51" s="111">
        <f t="shared" si="29"/>
        <v>0</v>
      </c>
      <c r="U51" s="111">
        <f t="shared" si="29"/>
        <v>0</v>
      </c>
      <c r="V51" s="111">
        <f t="shared" si="29"/>
        <v>0</v>
      </c>
      <c r="W51" s="111">
        <f t="shared" si="29"/>
        <v>0</v>
      </c>
      <c r="X51" s="111">
        <f t="shared" si="29"/>
        <v>0</v>
      </c>
      <c r="Y51" s="111">
        <f t="shared" si="29"/>
        <v>0</v>
      </c>
      <c r="Z51" s="111">
        <f t="shared" si="29"/>
        <v>0</v>
      </c>
      <c r="AA51" s="111">
        <f t="shared" si="29"/>
        <v>0</v>
      </c>
      <c r="AB51" s="111">
        <f t="shared" si="29"/>
        <v>0</v>
      </c>
      <c r="AC51" s="111">
        <f t="shared" si="29"/>
        <v>0</v>
      </c>
      <c r="AD51" s="111">
        <f t="shared" si="29"/>
        <v>0</v>
      </c>
      <c r="AE51" s="111">
        <f t="shared" si="29"/>
        <v>0</v>
      </c>
      <c r="AF51" s="111">
        <f t="shared" si="29"/>
        <v>0</v>
      </c>
      <c r="AG51" s="111">
        <f t="shared" si="29"/>
        <v>0</v>
      </c>
      <c r="AH51" s="111">
        <f t="shared" si="29"/>
        <v>0</v>
      </c>
      <c r="AI51" s="111">
        <f t="shared" si="29"/>
        <v>0</v>
      </c>
      <c r="AJ51" s="111">
        <f t="shared" si="29"/>
        <v>0</v>
      </c>
      <c r="AK51" s="111">
        <f t="shared" si="29"/>
        <v>0</v>
      </c>
      <c r="AL51" s="111">
        <f t="shared" si="29"/>
        <v>0</v>
      </c>
      <c r="AM51" s="111">
        <f t="shared" si="29"/>
        <v>0</v>
      </c>
      <c r="AN51" s="111">
        <f t="shared" si="29"/>
        <v>0</v>
      </c>
      <c r="AO51" s="111">
        <f t="shared" si="29"/>
        <v>0</v>
      </c>
      <c r="AP51" s="111">
        <f t="shared" si="29"/>
        <v>0</v>
      </c>
      <c r="AQ51" s="111">
        <f t="shared" si="29"/>
        <v>0</v>
      </c>
      <c r="AR51" s="111">
        <f t="shared" si="29"/>
        <v>0</v>
      </c>
      <c r="AS51" s="111">
        <f t="shared" si="29"/>
        <v>0</v>
      </c>
      <c r="AT51" s="111">
        <f t="shared" si="29"/>
        <v>0</v>
      </c>
      <c r="AU51" s="111">
        <f t="shared" si="29"/>
        <v>0</v>
      </c>
      <c r="AV51" s="111">
        <f t="shared" si="29"/>
        <v>0</v>
      </c>
      <c r="AW51" s="111">
        <f t="shared" si="29"/>
        <v>0</v>
      </c>
      <c r="AX51" s="111">
        <f t="shared" si="29"/>
        <v>0</v>
      </c>
      <c r="AY51" s="111">
        <f t="shared" si="29"/>
        <v>0</v>
      </c>
      <c r="AZ51" s="111">
        <f t="shared" si="29"/>
        <v>0</v>
      </c>
      <c r="BA51" s="111">
        <f t="shared" si="29"/>
        <v>0</v>
      </c>
      <c r="BB51" s="111">
        <f t="shared" si="29"/>
        <v>0</v>
      </c>
      <c r="BC51" s="111">
        <f t="shared" si="29"/>
        <v>0</v>
      </c>
      <c r="BD51" s="111">
        <f t="shared" si="29"/>
        <v>0</v>
      </c>
      <c r="BE51" s="111">
        <f t="shared" si="29"/>
        <v>0</v>
      </c>
      <c r="BF51" s="111">
        <f t="shared" si="29"/>
        <v>0</v>
      </c>
      <c r="BG51" s="111">
        <f t="shared" si="29"/>
        <v>0</v>
      </c>
      <c r="BH51" s="111">
        <f t="shared" si="29"/>
        <v>0</v>
      </c>
      <c r="BI51" s="111">
        <f t="shared" si="29"/>
        <v>0</v>
      </c>
      <c r="BJ51" s="111">
        <f t="shared" si="29"/>
        <v>0</v>
      </c>
      <c r="BK51" s="111">
        <f t="shared" si="29"/>
        <v>0</v>
      </c>
      <c r="BL51" s="111">
        <f t="shared" si="29"/>
        <v>0</v>
      </c>
      <c r="BM51" s="111">
        <f t="shared" si="29"/>
        <v>0</v>
      </c>
      <c r="BN51" s="111">
        <f t="shared" si="29"/>
        <v>0</v>
      </c>
      <c r="BO51" s="111">
        <f t="shared" si="29"/>
        <v>0</v>
      </c>
      <c r="BP51" s="111">
        <f t="shared" si="29"/>
        <v>0</v>
      </c>
      <c r="BQ51" s="111">
        <f t="shared" si="29"/>
        <v>0</v>
      </c>
      <c r="BR51" s="111">
        <f t="shared" si="29"/>
        <v>0</v>
      </c>
      <c r="BS51" s="111">
        <f t="shared" si="29"/>
        <v>0</v>
      </c>
      <c r="BT51" s="111">
        <f t="shared" si="29"/>
        <v>0</v>
      </c>
      <c r="BU51" s="111">
        <f t="shared" si="29"/>
        <v>0</v>
      </c>
      <c r="BV51" s="111">
        <f t="shared" si="29"/>
        <v>0</v>
      </c>
      <c r="BW51" s="111">
        <f t="shared" si="29"/>
        <v>0</v>
      </c>
      <c r="BX51" s="111">
        <f t="shared" si="29"/>
        <v>0</v>
      </c>
      <c r="BY51" s="111">
        <f t="shared" si="29"/>
        <v>0</v>
      </c>
      <c r="BZ51" s="111">
        <f t="shared" si="29"/>
        <v>0</v>
      </c>
      <c r="CA51" s="111">
        <f t="shared" si="29"/>
        <v>0</v>
      </c>
      <c r="CB51" s="111">
        <f t="shared" si="29"/>
        <v>0</v>
      </c>
      <c r="CC51" s="111">
        <f t="shared" si="28"/>
        <v>0</v>
      </c>
      <c r="CD51" s="111">
        <f t="shared" si="28"/>
        <v>0</v>
      </c>
      <c r="CE51" s="111">
        <f t="shared" si="28"/>
        <v>0</v>
      </c>
      <c r="CF51" s="111">
        <f t="shared" si="28"/>
        <v>0</v>
      </c>
      <c r="CG51" s="111">
        <f t="shared" si="28"/>
        <v>0</v>
      </c>
      <c r="CH51" s="111">
        <f t="shared" si="28"/>
        <v>0</v>
      </c>
      <c r="CI51" s="111">
        <f t="shared" si="28"/>
        <v>0</v>
      </c>
      <c r="CJ51" s="111">
        <f t="shared" si="28"/>
        <v>0</v>
      </c>
    </row>
    <row r="52" spans="11:88" x14ac:dyDescent="0.3">
      <c r="K52" s="263">
        <f>J52*(1+'Headcount Summary'!$C$4)</f>
        <v>0</v>
      </c>
      <c r="L52" s="263">
        <f>K52*(1+'Headcount Summary'!$C$4)</f>
        <v>0</v>
      </c>
      <c r="M52" s="263">
        <f>L52*(1+'Headcount Summary'!$C$4)</f>
        <v>0</v>
      </c>
      <c r="Q52" s="111">
        <f t="shared" si="29"/>
        <v>0</v>
      </c>
      <c r="R52" s="111">
        <f t="shared" si="29"/>
        <v>0</v>
      </c>
      <c r="S52" s="111">
        <f t="shared" si="29"/>
        <v>0</v>
      </c>
      <c r="T52" s="111">
        <f t="shared" si="29"/>
        <v>0</v>
      </c>
      <c r="U52" s="111">
        <f t="shared" si="29"/>
        <v>0</v>
      </c>
      <c r="V52" s="111">
        <f t="shared" si="29"/>
        <v>0</v>
      </c>
      <c r="W52" s="111">
        <f t="shared" si="29"/>
        <v>0</v>
      </c>
      <c r="X52" s="111">
        <f t="shared" si="29"/>
        <v>0</v>
      </c>
      <c r="Y52" s="111">
        <f t="shared" si="29"/>
        <v>0</v>
      </c>
      <c r="Z52" s="111">
        <f t="shared" si="29"/>
        <v>0</v>
      </c>
      <c r="AA52" s="111">
        <f t="shared" si="29"/>
        <v>0</v>
      </c>
      <c r="AB52" s="111">
        <f t="shared" si="29"/>
        <v>0</v>
      </c>
      <c r="AC52" s="111">
        <f t="shared" si="29"/>
        <v>0</v>
      </c>
      <c r="AD52" s="111">
        <f t="shared" si="29"/>
        <v>0</v>
      </c>
      <c r="AE52" s="111">
        <f t="shared" si="29"/>
        <v>0</v>
      </c>
      <c r="AF52" s="111">
        <f t="shared" si="29"/>
        <v>0</v>
      </c>
      <c r="AG52" s="111">
        <f t="shared" si="29"/>
        <v>0</v>
      </c>
      <c r="AH52" s="111">
        <f t="shared" si="29"/>
        <v>0</v>
      </c>
      <c r="AI52" s="111">
        <f t="shared" si="29"/>
        <v>0</v>
      </c>
      <c r="AJ52" s="111">
        <f t="shared" si="29"/>
        <v>0</v>
      </c>
      <c r="AK52" s="111">
        <f t="shared" si="29"/>
        <v>0</v>
      </c>
      <c r="AL52" s="111">
        <f t="shared" si="29"/>
        <v>0</v>
      </c>
      <c r="AM52" s="111">
        <f t="shared" si="29"/>
        <v>0</v>
      </c>
      <c r="AN52" s="111">
        <f t="shared" si="29"/>
        <v>0</v>
      </c>
      <c r="AO52" s="111">
        <f t="shared" si="29"/>
        <v>0</v>
      </c>
      <c r="AP52" s="111">
        <f t="shared" si="29"/>
        <v>0</v>
      </c>
      <c r="AQ52" s="111">
        <f t="shared" si="29"/>
        <v>0</v>
      </c>
      <c r="AR52" s="111">
        <f t="shared" si="29"/>
        <v>0</v>
      </c>
      <c r="AS52" s="111">
        <f t="shared" si="29"/>
        <v>0</v>
      </c>
      <c r="AT52" s="111">
        <f t="shared" si="29"/>
        <v>0</v>
      </c>
      <c r="AU52" s="111">
        <f t="shared" si="29"/>
        <v>0</v>
      </c>
      <c r="AV52" s="111">
        <f t="shared" si="29"/>
        <v>0</v>
      </c>
      <c r="AW52" s="111">
        <f t="shared" si="29"/>
        <v>0</v>
      </c>
      <c r="AX52" s="111">
        <f t="shared" si="29"/>
        <v>0</v>
      </c>
      <c r="AY52" s="111">
        <f t="shared" si="29"/>
        <v>0</v>
      </c>
      <c r="AZ52" s="111">
        <f t="shared" si="29"/>
        <v>0</v>
      </c>
      <c r="BA52" s="111">
        <f t="shared" si="29"/>
        <v>0</v>
      </c>
      <c r="BB52" s="111">
        <f t="shared" si="29"/>
        <v>0</v>
      </c>
      <c r="BC52" s="111">
        <f t="shared" si="29"/>
        <v>0</v>
      </c>
      <c r="BD52" s="111">
        <f t="shared" si="29"/>
        <v>0</v>
      </c>
      <c r="BE52" s="111">
        <f t="shared" si="29"/>
        <v>0</v>
      </c>
      <c r="BF52" s="111">
        <f t="shared" si="29"/>
        <v>0</v>
      </c>
      <c r="BG52" s="111">
        <f t="shared" si="29"/>
        <v>0</v>
      </c>
      <c r="BH52" s="111">
        <f t="shared" si="29"/>
        <v>0</v>
      </c>
      <c r="BI52" s="111">
        <f t="shared" si="29"/>
        <v>0</v>
      </c>
      <c r="BJ52" s="111">
        <f t="shared" si="29"/>
        <v>0</v>
      </c>
      <c r="BK52" s="111">
        <f t="shared" si="29"/>
        <v>0</v>
      </c>
      <c r="BL52" s="111">
        <f t="shared" si="29"/>
        <v>0</v>
      </c>
      <c r="BM52" s="111">
        <f t="shared" si="29"/>
        <v>0</v>
      </c>
      <c r="BN52" s="111">
        <f t="shared" si="29"/>
        <v>0</v>
      </c>
      <c r="BO52" s="111">
        <f t="shared" si="29"/>
        <v>0</v>
      </c>
      <c r="BP52" s="111">
        <f t="shared" si="29"/>
        <v>0</v>
      </c>
      <c r="BQ52" s="111">
        <f t="shared" si="29"/>
        <v>0</v>
      </c>
      <c r="BR52" s="111">
        <f t="shared" si="29"/>
        <v>0</v>
      </c>
      <c r="BS52" s="111">
        <f t="shared" si="29"/>
        <v>0</v>
      </c>
      <c r="BT52" s="111">
        <f t="shared" si="29"/>
        <v>0</v>
      </c>
      <c r="BU52" s="111">
        <f t="shared" si="29"/>
        <v>0</v>
      </c>
      <c r="BV52" s="111">
        <f t="shared" si="29"/>
        <v>0</v>
      </c>
      <c r="BW52" s="111">
        <f t="shared" si="29"/>
        <v>0</v>
      </c>
      <c r="BX52" s="111">
        <f t="shared" si="29"/>
        <v>0</v>
      </c>
      <c r="BY52" s="111">
        <f t="shared" si="29"/>
        <v>0</v>
      </c>
      <c r="BZ52" s="111">
        <f t="shared" si="29"/>
        <v>0</v>
      </c>
      <c r="CA52" s="111">
        <f t="shared" si="29"/>
        <v>0</v>
      </c>
      <c r="CB52" s="111">
        <f t="shared" si="29"/>
        <v>0</v>
      </c>
      <c r="CC52" s="111">
        <f t="shared" si="28"/>
        <v>0</v>
      </c>
      <c r="CD52" s="111">
        <f t="shared" si="28"/>
        <v>0</v>
      </c>
      <c r="CE52" s="111">
        <f t="shared" si="28"/>
        <v>0</v>
      </c>
      <c r="CF52" s="111">
        <f t="shared" si="28"/>
        <v>0</v>
      </c>
      <c r="CG52" s="111">
        <f t="shared" si="28"/>
        <v>0</v>
      </c>
      <c r="CH52" s="111">
        <f t="shared" si="28"/>
        <v>0</v>
      </c>
      <c r="CI52" s="111">
        <f t="shared" si="28"/>
        <v>0</v>
      </c>
      <c r="CJ52" s="111">
        <f t="shared" si="28"/>
        <v>0</v>
      </c>
    </row>
    <row r="53" spans="11:88" x14ac:dyDescent="0.3">
      <c r="K53" s="263">
        <f>J53*(1+'Headcount Summary'!$C$4)</f>
        <v>0</v>
      </c>
      <c r="L53" s="263">
        <f>K53*(1+'Headcount Summary'!$C$4)</f>
        <v>0</v>
      </c>
      <c r="M53" s="263">
        <f>L53*(1+'Headcount Summary'!$C$4)</f>
        <v>0</v>
      </c>
      <c r="Q53" s="111">
        <f t="shared" si="29"/>
        <v>0</v>
      </c>
      <c r="R53" s="111">
        <f t="shared" si="29"/>
        <v>0</v>
      </c>
      <c r="S53" s="111">
        <f t="shared" si="29"/>
        <v>0</v>
      </c>
      <c r="T53" s="111">
        <f t="shared" si="29"/>
        <v>0</v>
      </c>
      <c r="U53" s="111">
        <f t="shared" si="29"/>
        <v>0</v>
      </c>
      <c r="V53" s="111">
        <f t="shared" si="29"/>
        <v>0</v>
      </c>
      <c r="W53" s="111">
        <f t="shared" si="29"/>
        <v>0</v>
      </c>
      <c r="X53" s="111">
        <f t="shared" si="29"/>
        <v>0</v>
      </c>
      <c r="Y53" s="111">
        <f t="shared" si="29"/>
        <v>0</v>
      </c>
      <c r="Z53" s="111">
        <f t="shared" si="29"/>
        <v>0</v>
      </c>
      <c r="AA53" s="111">
        <f t="shared" si="29"/>
        <v>0</v>
      </c>
      <c r="AB53" s="111">
        <f t="shared" si="29"/>
        <v>0</v>
      </c>
      <c r="AC53" s="111">
        <f t="shared" si="29"/>
        <v>0</v>
      </c>
      <c r="AD53" s="111">
        <f t="shared" si="29"/>
        <v>0</v>
      </c>
      <c r="AE53" s="111">
        <f t="shared" si="29"/>
        <v>0</v>
      </c>
      <c r="AF53" s="111">
        <f t="shared" si="29"/>
        <v>0</v>
      </c>
      <c r="AG53" s="111">
        <f t="shared" si="29"/>
        <v>0</v>
      </c>
      <c r="AH53" s="111">
        <f t="shared" si="29"/>
        <v>0</v>
      </c>
      <c r="AI53" s="111">
        <f t="shared" si="29"/>
        <v>0</v>
      </c>
      <c r="AJ53" s="111">
        <f t="shared" si="29"/>
        <v>0</v>
      </c>
      <c r="AK53" s="111">
        <f t="shared" si="29"/>
        <v>0</v>
      </c>
      <c r="AL53" s="111">
        <f t="shared" si="29"/>
        <v>0</v>
      </c>
      <c r="AM53" s="111">
        <f t="shared" si="29"/>
        <v>0</v>
      </c>
      <c r="AN53" s="111">
        <f t="shared" si="29"/>
        <v>0</v>
      </c>
      <c r="AO53" s="111">
        <f t="shared" si="29"/>
        <v>0</v>
      </c>
      <c r="AP53" s="111">
        <f t="shared" si="29"/>
        <v>0</v>
      </c>
      <c r="AQ53" s="111">
        <f t="shared" si="29"/>
        <v>0</v>
      </c>
      <c r="AR53" s="111">
        <f t="shared" si="29"/>
        <v>0</v>
      </c>
      <c r="AS53" s="111">
        <f t="shared" si="29"/>
        <v>0</v>
      </c>
      <c r="AT53" s="111">
        <f t="shared" si="29"/>
        <v>0</v>
      </c>
      <c r="AU53" s="111">
        <f t="shared" si="29"/>
        <v>0</v>
      </c>
      <c r="AV53" s="111">
        <f t="shared" si="29"/>
        <v>0</v>
      </c>
      <c r="AW53" s="111">
        <f t="shared" si="29"/>
        <v>0</v>
      </c>
      <c r="AX53" s="111">
        <f t="shared" si="29"/>
        <v>0</v>
      </c>
      <c r="AY53" s="111">
        <f t="shared" si="29"/>
        <v>0</v>
      </c>
      <c r="AZ53" s="111">
        <f t="shared" si="29"/>
        <v>0</v>
      </c>
      <c r="BA53" s="111">
        <f t="shared" si="29"/>
        <v>0</v>
      </c>
      <c r="BB53" s="111">
        <f t="shared" si="29"/>
        <v>0</v>
      </c>
      <c r="BC53" s="111">
        <f t="shared" si="29"/>
        <v>0</v>
      </c>
      <c r="BD53" s="111">
        <f t="shared" si="29"/>
        <v>0</v>
      </c>
      <c r="BE53" s="111">
        <f t="shared" si="29"/>
        <v>0</v>
      </c>
      <c r="BF53" s="111">
        <f t="shared" si="29"/>
        <v>0</v>
      </c>
      <c r="BG53" s="111">
        <f t="shared" si="29"/>
        <v>0</v>
      </c>
      <c r="BH53" s="111">
        <f t="shared" si="29"/>
        <v>0</v>
      </c>
      <c r="BI53" s="111">
        <f t="shared" si="29"/>
        <v>0</v>
      </c>
      <c r="BJ53" s="111">
        <f t="shared" si="29"/>
        <v>0</v>
      </c>
      <c r="BK53" s="111">
        <f t="shared" si="29"/>
        <v>0</v>
      </c>
      <c r="BL53" s="111">
        <f t="shared" si="29"/>
        <v>0</v>
      </c>
      <c r="BM53" s="111">
        <f t="shared" si="29"/>
        <v>0</v>
      </c>
      <c r="BN53" s="111">
        <f t="shared" si="29"/>
        <v>0</v>
      </c>
      <c r="BO53" s="111">
        <f t="shared" si="29"/>
        <v>0</v>
      </c>
      <c r="BP53" s="111">
        <f t="shared" si="29"/>
        <v>0</v>
      </c>
      <c r="BQ53" s="111">
        <f t="shared" si="29"/>
        <v>0</v>
      </c>
      <c r="BR53" s="111">
        <f t="shared" si="29"/>
        <v>0</v>
      </c>
      <c r="BS53" s="111">
        <f t="shared" si="29"/>
        <v>0</v>
      </c>
      <c r="BT53" s="111">
        <f t="shared" si="29"/>
        <v>0</v>
      </c>
      <c r="BU53" s="111">
        <f t="shared" si="29"/>
        <v>0</v>
      </c>
      <c r="BV53" s="111">
        <f t="shared" si="29"/>
        <v>0</v>
      </c>
      <c r="BW53" s="111">
        <f t="shared" si="29"/>
        <v>0</v>
      </c>
      <c r="BX53" s="111">
        <f t="shared" si="29"/>
        <v>0</v>
      </c>
      <c r="BY53" s="111">
        <f t="shared" si="29"/>
        <v>0</v>
      </c>
      <c r="BZ53" s="111">
        <f t="shared" si="29"/>
        <v>0</v>
      </c>
      <c r="CA53" s="111">
        <f t="shared" si="29"/>
        <v>0</v>
      </c>
      <c r="CB53" s="111">
        <f t="shared" ref="CB53:CJ56" si="30">IF(OR(AND($G53&lt;CB$1,$G53&lt;&gt;""),$F53&gt;EOMONTH(CB$1,0)),0,IF(AND($F53&lt;CB$1,OR($G53="",$G53&gt;EOMONTH(CB$1,0))),INDEX($H53:$M53,1,MATCH(YEAR(CB$1),$H$1:$M$1,0))/12,INDEX($H53:$M53,1,MATCH(YEAR(CB$1),$H$1:$M$1,0))/12*((_xlfn.DAYS(MIN(EOMONTH(CB$1,0),$G53),MAX(CB$1,$F53)))/_xlfn.DAYS(EOMONTH(CB$1,0),CB$1))))</f>
        <v>0</v>
      </c>
      <c r="CC53" s="111">
        <f t="shared" si="30"/>
        <v>0</v>
      </c>
      <c r="CD53" s="111">
        <f t="shared" si="30"/>
        <v>0</v>
      </c>
      <c r="CE53" s="111">
        <f t="shared" si="30"/>
        <v>0</v>
      </c>
      <c r="CF53" s="111">
        <f t="shared" si="30"/>
        <v>0</v>
      </c>
      <c r="CG53" s="111">
        <f t="shared" si="30"/>
        <v>0</v>
      </c>
      <c r="CH53" s="111">
        <f t="shared" si="30"/>
        <v>0</v>
      </c>
      <c r="CI53" s="111">
        <f t="shared" si="30"/>
        <v>0</v>
      </c>
      <c r="CJ53" s="111">
        <f t="shared" si="30"/>
        <v>0</v>
      </c>
    </row>
    <row r="54" spans="11:88" x14ac:dyDescent="0.3">
      <c r="K54" s="263">
        <f>J54*(1+'Headcount Summary'!$C$4)</f>
        <v>0</v>
      </c>
      <c r="L54" s="263">
        <f>K54*(1+'Headcount Summary'!$C$4)</f>
        <v>0</v>
      </c>
      <c r="M54" s="263">
        <f>L54*(1+'Headcount Summary'!$C$4)</f>
        <v>0</v>
      </c>
      <c r="Q54" s="111">
        <f t="shared" ref="Q54:CB57" si="31">IF(OR(AND($G54&lt;Q$1,$G54&lt;&gt;""),$F54&gt;EOMONTH(Q$1,0)),0,IF(AND($F54&lt;Q$1,OR($G54="",$G54&gt;EOMONTH(Q$1,0))),INDEX($H54:$M54,1,MATCH(YEAR(Q$1),$H$1:$M$1,0))/12,INDEX($H54:$M54,1,MATCH(YEAR(Q$1),$H$1:$M$1,0))/12*((_xlfn.DAYS(MIN(EOMONTH(Q$1,0),$G54),MAX(Q$1,$F54)))/_xlfn.DAYS(EOMONTH(Q$1,0),Q$1))))</f>
        <v>0</v>
      </c>
      <c r="R54" s="111">
        <f t="shared" si="31"/>
        <v>0</v>
      </c>
      <c r="S54" s="111">
        <f t="shared" si="31"/>
        <v>0</v>
      </c>
      <c r="T54" s="111">
        <f t="shared" si="31"/>
        <v>0</v>
      </c>
      <c r="U54" s="111">
        <f t="shared" si="31"/>
        <v>0</v>
      </c>
      <c r="V54" s="111">
        <f t="shared" si="31"/>
        <v>0</v>
      </c>
      <c r="W54" s="111">
        <f t="shared" si="31"/>
        <v>0</v>
      </c>
      <c r="X54" s="111">
        <f t="shared" si="31"/>
        <v>0</v>
      </c>
      <c r="Y54" s="111">
        <f t="shared" si="31"/>
        <v>0</v>
      </c>
      <c r="Z54" s="111">
        <f t="shared" si="31"/>
        <v>0</v>
      </c>
      <c r="AA54" s="111">
        <f t="shared" si="31"/>
        <v>0</v>
      </c>
      <c r="AB54" s="111">
        <f t="shared" si="31"/>
        <v>0</v>
      </c>
      <c r="AC54" s="111">
        <f t="shared" si="31"/>
        <v>0</v>
      </c>
      <c r="AD54" s="111">
        <f t="shared" si="31"/>
        <v>0</v>
      </c>
      <c r="AE54" s="111">
        <f t="shared" si="31"/>
        <v>0</v>
      </c>
      <c r="AF54" s="111">
        <f t="shared" si="31"/>
        <v>0</v>
      </c>
      <c r="AG54" s="111">
        <f t="shared" si="31"/>
        <v>0</v>
      </c>
      <c r="AH54" s="111">
        <f t="shared" si="31"/>
        <v>0</v>
      </c>
      <c r="AI54" s="111">
        <f t="shared" si="31"/>
        <v>0</v>
      </c>
      <c r="AJ54" s="111">
        <f t="shared" si="31"/>
        <v>0</v>
      </c>
      <c r="AK54" s="111">
        <f t="shared" si="31"/>
        <v>0</v>
      </c>
      <c r="AL54" s="111">
        <f t="shared" si="31"/>
        <v>0</v>
      </c>
      <c r="AM54" s="111">
        <f t="shared" si="31"/>
        <v>0</v>
      </c>
      <c r="AN54" s="111">
        <f t="shared" si="31"/>
        <v>0</v>
      </c>
      <c r="AO54" s="111">
        <f t="shared" si="31"/>
        <v>0</v>
      </c>
      <c r="AP54" s="111">
        <f t="shared" si="31"/>
        <v>0</v>
      </c>
      <c r="AQ54" s="111">
        <f t="shared" si="31"/>
        <v>0</v>
      </c>
      <c r="AR54" s="111">
        <f t="shared" si="31"/>
        <v>0</v>
      </c>
      <c r="AS54" s="111">
        <f t="shared" si="31"/>
        <v>0</v>
      </c>
      <c r="AT54" s="111">
        <f t="shared" si="31"/>
        <v>0</v>
      </c>
      <c r="AU54" s="111">
        <f t="shared" si="31"/>
        <v>0</v>
      </c>
      <c r="AV54" s="111">
        <f t="shared" si="31"/>
        <v>0</v>
      </c>
      <c r="AW54" s="111">
        <f t="shared" si="31"/>
        <v>0</v>
      </c>
      <c r="AX54" s="111">
        <f t="shared" si="31"/>
        <v>0</v>
      </c>
      <c r="AY54" s="111">
        <f t="shared" si="31"/>
        <v>0</v>
      </c>
      <c r="AZ54" s="111">
        <f t="shared" si="31"/>
        <v>0</v>
      </c>
      <c r="BA54" s="111">
        <f t="shared" si="31"/>
        <v>0</v>
      </c>
      <c r="BB54" s="111">
        <f t="shared" si="31"/>
        <v>0</v>
      </c>
      <c r="BC54" s="111">
        <f t="shared" si="31"/>
        <v>0</v>
      </c>
      <c r="BD54" s="111">
        <f t="shared" si="31"/>
        <v>0</v>
      </c>
      <c r="BE54" s="111">
        <f t="shared" si="31"/>
        <v>0</v>
      </c>
      <c r="BF54" s="111">
        <f t="shared" si="31"/>
        <v>0</v>
      </c>
      <c r="BG54" s="111">
        <f t="shared" si="31"/>
        <v>0</v>
      </c>
      <c r="BH54" s="111">
        <f t="shared" si="31"/>
        <v>0</v>
      </c>
      <c r="BI54" s="111">
        <f t="shared" si="31"/>
        <v>0</v>
      </c>
      <c r="BJ54" s="111">
        <f t="shared" si="31"/>
        <v>0</v>
      </c>
      <c r="BK54" s="111">
        <f t="shared" si="31"/>
        <v>0</v>
      </c>
      <c r="BL54" s="111">
        <f t="shared" si="31"/>
        <v>0</v>
      </c>
      <c r="BM54" s="111">
        <f t="shared" si="31"/>
        <v>0</v>
      </c>
      <c r="BN54" s="111">
        <f t="shared" si="31"/>
        <v>0</v>
      </c>
      <c r="BO54" s="111">
        <f t="shared" si="31"/>
        <v>0</v>
      </c>
      <c r="BP54" s="111">
        <f t="shared" si="31"/>
        <v>0</v>
      </c>
      <c r="BQ54" s="111">
        <f t="shared" si="31"/>
        <v>0</v>
      </c>
      <c r="BR54" s="111">
        <f t="shared" si="31"/>
        <v>0</v>
      </c>
      <c r="BS54" s="111">
        <f t="shared" si="31"/>
        <v>0</v>
      </c>
      <c r="BT54" s="111">
        <f t="shared" si="31"/>
        <v>0</v>
      </c>
      <c r="BU54" s="111">
        <f t="shared" si="31"/>
        <v>0</v>
      </c>
      <c r="BV54" s="111">
        <f t="shared" si="31"/>
        <v>0</v>
      </c>
      <c r="BW54" s="111">
        <f t="shared" si="31"/>
        <v>0</v>
      </c>
      <c r="BX54" s="111">
        <f t="shared" si="31"/>
        <v>0</v>
      </c>
      <c r="BY54" s="111">
        <f t="shared" si="31"/>
        <v>0</v>
      </c>
      <c r="BZ54" s="111">
        <f t="shared" si="31"/>
        <v>0</v>
      </c>
      <c r="CA54" s="111">
        <f t="shared" si="31"/>
        <v>0</v>
      </c>
      <c r="CB54" s="111">
        <f t="shared" si="31"/>
        <v>0</v>
      </c>
      <c r="CC54" s="111">
        <f t="shared" si="30"/>
        <v>0</v>
      </c>
      <c r="CD54" s="111">
        <f t="shared" si="30"/>
        <v>0</v>
      </c>
      <c r="CE54" s="111">
        <f t="shared" si="30"/>
        <v>0</v>
      </c>
      <c r="CF54" s="111">
        <f t="shared" si="30"/>
        <v>0</v>
      </c>
      <c r="CG54" s="111">
        <f t="shared" si="30"/>
        <v>0</v>
      </c>
      <c r="CH54" s="111">
        <f t="shared" si="30"/>
        <v>0</v>
      </c>
      <c r="CI54" s="111">
        <f t="shared" si="30"/>
        <v>0</v>
      </c>
      <c r="CJ54" s="111">
        <f t="shared" si="30"/>
        <v>0</v>
      </c>
    </row>
    <row r="55" spans="11:88" x14ac:dyDescent="0.3">
      <c r="K55" s="263">
        <f>J55*(1+'Headcount Summary'!$C$4)</f>
        <v>0</v>
      </c>
      <c r="L55" s="263">
        <f>K55*(1+'Headcount Summary'!$C$4)</f>
        <v>0</v>
      </c>
      <c r="M55" s="263">
        <f>L55*(1+'Headcount Summary'!$C$4)</f>
        <v>0</v>
      </c>
      <c r="Q55" s="111">
        <f t="shared" si="31"/>
        <v>0</v>
      </c>
      <c r="R55" s="111">
        <f t="shared" si="31"/>
        <v>0</v>
      </c>
      <c r="S55" s="111">
        <f t="shared" si="31"/>
        <v>0</v>
      </c>
      <c r="T55" s="111">
        <f t="shared" si="31"/>
        <v>0</v>
      </c>
      <c r="U55" s="111">
        <f t="shared" si="31"/>
        <v>0</v>
      </c>
      <c r="V55" s="111">
        <f t="shared" si="31"/>
        <v>0</v>
      </c>
      <c r="W55" s="111">
        <f t="shared" si="31"/>
        <v>0</v>
      </c>
      <c r="X55" s="111">
        <f t="shared" si="31"/>
        <v>0</v>
      </c>
      <c r="Y55" s="111">
        <f t="shared" si="31"/>
        <v>0</v>
      </c>
      <c r="Z55" s="111">
        <f t="shared" si="31"/>
        <v>0</v>
      </c>
      <c r="AA55" s="111">
        <f t="shared" si="31"/>
        <v>0</v>
      </c>
      <c r="AB55" s="111">
        <f t="shared" si="31"/>
        <v>0</v>
      </c>
      <c r="AC55" s="111">
        <f t="shared" si="31"/>
        <v>0</v>
      </c>
      <c r="AD55" s="111">
        <f t="shared" si="31"/>
        <v>0</v>
      </c>
      <c r="AE55" s="111">
        <f t="shared" si="31"/>
        <v>0</v>
      </c>
      <c r="AF55" s="111">
        <f t="shared" si="31"/>
        <v>0</v>
      </c>
      <c r="AG55" s="111">
        <f t="shared" si="31"/>
        <v>0</v>
      </c>
      <c r="AH55" s="111">
        <f t="shared" si="31"/>
        <v>0</v>
      </c>
      <c r="AI55" s="111">
        <f t="shared" si="31"/>
        <v>0</v>
      </c>
      <c r="AJ55" s="111">
        <f t="shared" si="31"/>
        <v>0</v>
      </c>
      <c r="AK55" s="111">
        <f t="shared" si="31"/>
        <v>0</v>
      </c>
      <c r="AL55" s="111">
        <f t="shared" si="31"/>
        <v>0</v>
      </c>
      <c r="AM55" s="111">
        <f t="shared" si="31"/>
        <v>0</v>
      </c>
      <c r="AN55" s="111">
        <f t="shared" si="31"/>
        <v>0</v>
      </c>
      <c r="AO55" s="111">
        <f t="shared" si="31"/>
        <v>0</v>
      </c>
      <c r="AP55" s="111">
        <f t="shared" si="31"/>
        <v>0</v>
      </c>
      <c r="AQ55" s="111">
        <f t="shared" si="31"/>
        <v>0</v>
      </c>
      <c r="AR55" s="111">
        <f t="shared" si="31"/>
        <v>0</v>
      </c>
      <c r="AS55" s="111">
        <f t="shared" si="31"/>
        <v>0</v>
      </c>
      <c r="AT55" s="111">
        <f t="shared" si="31"/>
        <v>0</v>
      </c>
      <c r="AU55" s="111">
        <f t="shared" si="31"/>
        <v>0</v>
      </c>
      <c r="AV55" s="111">
        <f t="shared" si="31"/>
        <v>0</v>
      </c>
      <c r="AW55" s="111">
        <f t="shared" si="31"/>
        <v>0</v>
      </c>
      <c r="AX55" s="111">
        <f t="shared" si="31"/>
        <v>0</v>
      </c>
      <c r="AY55" s="111">
        <f t="shared" si="31"/>
        <v>0</v>
      </c>
      <c r="AZ55" s="111">
        <f t="shared" si="31"/>
        <v>0</v>
      </c>
      <c r="BA55" s="111">
        <f t="shared" si="31"/>
        <v>0</v>
      </c>
      <c r="BB55" s="111">
        <f t="shared" si="31"/>
        <v>0</v>
      </c>
      <c r="BC55" s="111">
        <f t="shared" si="31"/>
        <v>0</v>
      </c>
      <c r="BD55" s="111">
        <f t="shared" si="31"/>
        <v>0</v>
      </c>
      <c r="BE55" s="111">
        <f t="shared" si="31"/>
        <v>0</v>
      </c>
      <c r="BF55" s="111">
        <f t="shared" si="31"/>
        <v>0</v>
      </c>
      <c r="BG55" s="111">
        <f t="shared" si="31"/>
        <v>0</v>
      </c>
      <c r="BH55" s="111">
        <f t="shared" si="31"/>
        <v>0</v>
      </c>
      <c r="BI55" s="111">
        <f t="shared" si="31"/>
        <v>0</v>
      </c>
      <c r="BJ55" s="111">
        <f t="shared" si="31"/>
        <v>0</v>
      </c>
      <c r="BK55" s="111">
        <f t="shared" si="31"/>
        <v>0</v>
      </c>
      <c r="BL55" s="111">
        <f t="shared" si="31"/>
        <v>0</v>
      </c>
      <c r="BM55" s="111">
        <f t="shared" si="31"/>
        <v>0</v>
      </c>
      <c r="BN55" s="111">
        <f t="shared" si="31"/>
        <v>0</v>
      </c>
      <c r="BO55" s="111">
        <f t="shared" si="31"/>
        <v>0</v>
      </c>
      <c r="BP55" s="111">
        <f t="shared" si="31"/>
        <v>0</v>
      </c>
      <c r="BQ55" s="111">
        <f t="shared" si="31"/>
        <v>0</v>
      </c>
      <c r="BR55" s="111">
        <f t="shared" si="31"/>
        <v>0</v>
      </c>
      <c r="BS55" s="111">
        <f t="shared" si="31"/>
        <v>0</v>
      </c>
      <c r="BT55" s="111">
        <f t="shared" si="31"/>
        <v>0</v>
      </c>
      <c r="BU55" s="111">
        <f t="shared" si="31"/>
        <v>0</v>
      </c>
      <c r="BV55" s="111">
        <f t="shared" si="31"/>
        <v>0</v>
      </c>
      <c r="BW55" s="111">
        <f t="shared" si="31"/>
        <v>0</v>
      </c>
      <c r="BX55" s="111">
        <f t="shared" si="31"/>
        <v>0</v>
      </c>
      <c r="BY55" s="111">
        <f t="shared" si="31"/>
        <v>0</v>
      </c>
      <c r="BZ55" s="111">
        <f t="shared" si="31"/>
        <v>0</v>
      </c>
      <c r="CA55" s="111">
        <f t="shared" si="31"/>
        <v>0</v>
      </c>
      <c r="CB55" s="111">
        <f t="shared" si="31"/>
        <v>0</v>
      </c>
      <c r="CC55" s="111">
        <f t="shared" si="30"/>
        <v>0</v>
      </c>
      <c r="CD55" s="111">
        <f t="shared" si="30"/>
        <v>0</v>
      </c>
      <c r="CE55" s="111">
        <f t="shared" si="30"/>
        <v>0</v>
      </c>
      <c r="CF55" s="111">
        <f t="shared" si="30"/>
        <v>0</v>
      </c>
      <c r="CG55" s="111">
        <f t="shared" si="30"/>
        <v>0</v>
      </c>
      <c r="CH55" s="111">
        <f t="shared" si="30"/>
        <v>0</v>
      </c>
      <c r="CI55" s="111">
        <f t="shared" si="30"/>
        <v>0</v>
      </c>
      <c r="CJ55" s="111">
        <f t="shared" si="30"/>
        <v>0</v>
      </c>
    </row>
    <row r="56" spans="11:88" x14ac:dyDescent="0.3">
      <c r="K56" s="263">
        <f>J56*(1+'Headcount Summary'!$C$4)</f>
        <v>0</v>
      </c>
      <c r="L56" s="263">
        <f>K56*(1+'Headcount Summary'!$C$4)</f>
        <v>0</v>
      </c>
      <c r="M56" s="263">
        <f>L56*(1+'Headcount Summary'!$C$4)</f>
        <v>0</v>
      </c>
      <c r="Q56" s="111">
        <f t="shared" si="31"/>
        <v>0</v>
      </c>
      <c r="R56" s="111">
        <f t="shared" si="31"/>
        <v>0</v>
      </c>
      <c r="S56" s="111">
        <f t="shared" si="31"/>
        <v>0</v>
      </c>
      <c r="T56" s="111">
        <f t="shared" si="31"/>
        <v>0</v>
      </c>
      <c r="U56" s="111">
        <f t="shared" si="31"/>
        <v>0</v>
      </c>
      <c r="V56" s="111">
        <f t="shared" si="31"/>
        <v>0</v>
      </c>
      <c r="W56" s="111">
        <f t="shared" si="31"/>
        <v>0</v>
      </c>
      <c r="X56" s="111">
        <f t="shared" si="31"/>
        <v>0</v>
      </c>
      <c r="Y56" s="111">
        <f t="shared" si="31"/>
        <v>0</v>
      </c>
      <c r="Z56" s="111">
        <f t="shared" si="31"/>
        <v>0</v>
      </c>
      <c r="AA56" s="111">
        <f t="shared" si="31"/>
        <v>0</v>
      </c>
      <c r="AB56" s="111">
        <f t="shared" si="31"/>
        <v>0</v>
      </c>
      <c r="AC56" s="111">
        <f t="shared" si="31"/>
        <v>0</v>
      </c>
      <c r="AD56" s="111">
        <f t="shared" si="31"/>
        <v>0</v>
      </c>
      <c r="AE56" s="111">
        <f t="shared" si="31"/>
        <v>0</v>
      </c>
      <c r="AF56" s="111">
        <f t="shared" si="31"/>
        <v>0</v>
      </c>
      <c r="AG56" s="111">
        <f t="shared" si="31"/>
        <v>0</v>
      </c>
      <c r="AH56" s="111">
        <f t="shared" si="31"/>
        <v>0</v>
      </c>
      <c r="AI56" s="111">
        <f t="shared" si="31"/>
        <v>0</v>
      </c>
      <c r="AJ56" s="111">
        <f t="shared" si="31"/>
        <v>0</v>
      </c>
      <c r="AK56" s="111">
        <f t="shared" si="31"/>
        <v>0</v>
      </c>
      <c r="AL56" s="111">
        <f t="shared" si="31"/>
        <v>0</v>
      </c>
      <c r="AM56" s="111">
        <f t="shared" si="31"/>
        <v>0</v>
      </c>
      <c r="AN56" s="111">
        <f t="shared" si="31"/>
        <v>0</v>
      </c>
      <c r="AO56" s="111">
        <f t="shared" si="31"/>
        <v>0</v>
      </c>
      <c r="AP56" s="111">
        <f t="shared" si="31"/>
        <v>0</v>
      </c>
      <c r="AQ56" s="111">
        <f t="shared" si="31"/>
        <v>0</v>
      </c>
      <c r="AR56" s="111">
        <f t="shared" si="31"/>
        <v>0</v>
      </c>
      <c r="AS56" s="111">
        <f t="shared" si="31"/>
        <v>0</v>
      </c>
      <c r="AT56" s="111">
        <f t="shared" si="31"/>
        <v>0</v>
      </c>
      <c r="AU56" s="111">
        <f t="shared" si="31"/>
        <v>0</v>
      </c>
      <c r="AV56" s="111">
        <f t="shared" si="31"/>
        <v>0</v>
      </c>
      <c r="AW56" s="111">
        <f t="shared" si="31"/>
        <v>0</v>
      </c>
      <c r="AX56" s="111">
        <f t="shared" si="31"/>
        <v>0</v>
      </c>
      <c r="AY56" s="111">
        <f t="shared" si="31"/>
        <v>0</v>
      </c>
      <c r="AZ56" s="111">
        <f t="shared" si="31"/>
        <v>0</v>
      </c>
      <c r="BA56" s="111">
        <f t="shared" si="31"/>
        <v>0</v>
      </c>
      <c r="BB56" s="111">
        <f t="shared" si="31"/>
        <v>0</v>
      </c>
      <c r="BC56" s="111">
        <f t="shared" si="31"/>
        <v>0</v>
      </c>
      <c r="BD56" s="111">
        <f t="shared" si="31"/>
        <v>0</v>
      </c>
      <c r="BE56" s="111">
        <f t="shared" si="31"/>
        <v>0</v>
      </c>
      <c r="BF56" s="111">
        <f t="shared" si="31"/>
        <v>0</v>
      </c>
      <c r="BG56" s="111">
        <f t="shared" si="31"/>
        <v>0</v>
      </c>
      <c r="BH56" s="111">
        <f t="shared" si="31"/>
        <v>0</v>
      </c>
      <c r="BI56" s="111">
        <f t="shared" si="31"/>
        <v>0</v>
      </c>
      <c r="BJ56" s="111">
        <f t="shared" si="31"/>
        <v>0</v>
      </c>
      <c r="BK56" s="111">
        <f t="shared" si="31"/>
        <v>0</v>
      </c>
      <c r="BL56" s="111">
        <f t="shared" si="31"/>
        <v>0</v>
      </c>
      <c r="BM56" s="111">
        <f t="shared" si="31"/>
        <v>0</v>
      </c>
      <c r="BN56" s="111">
        <f t="shared" si="31"/>
        <v>0</v>
      </c>
      <c r="BO56" s="111">
        <f t="shared" si="31"/>
        <v>0</v>
      </c>
      <c r="BP56" s="111">
        <f t="shared" si="31"/>
        <v>0</v>
      </c>
      <c r="BQ56" s="111">
        <f t="shared" si="31"/>
        <v>0</v>
      </c>
      <c r="BR56" s="111">
        <f t="shared" si="31"/>
        <v>0</v>
      </c>
      <c r="BS56" s="111">
        <f t="shared" si="31"/>
        <v>0</v>
      </c>
      <c r="BT56" s="111">
        <f t="shared" si="31"/>
        <v>0</v>
      </c>
      <c r="BU56" s="111">
        <f t="shared" si="31"/>
        <v>0</v>
      </c>
      <c r="BV56" s="111">
        <f t="shared" si="31"/>
        <v>0</v>
      </c>
      <c r="BW56" s="111">
        <f t="shared" si="31"/>
        <v>0</v>
      </c>
      <c r="BX56" s="111">
        <f t="shared" si="31"/>
        <v>0</v>
      </c>
      <c r="BY56" s="111">
        <f t="shared" si="31"/>
        <v>0</v>
      </c>
      <c r="BZ56" s="111">
        <f t="shared" si="31"/>
        <v>0</v>
      </c>
      <c r="CA56" s="111">
        <f t="shared" si="31"/>
        <v>0</v>
      </c>
      <c r="CB56" s="111">
        <f t="shared" si="31"/>
        <v>0</v>
      </c>
      <c r="CC56" s="111">
        <f t="shared" si="30"/>
        <v>0</v>
      </c>
      <c r="CD56" s="111">
        <f t="shared" si="30"/>
        <v>0</v>
      </c>
      <c r="CE56" s="111">
        <f t="shared" si="30"/>
        <v>0</v>
      </c>
      <c r="CF56" s="111">
        <f t="shared" si="30"/>
        <v>0</v>
      </c>
      <c r="CG56" s="111">
        <f t="shared" si="30"/>
        <v>0</v>
      </c>
      <c r="CH56" s="111">
        <f t="shared" si="30"/>
        <v>0</v>
      </c>
      <c r="CI56" s="111">
        <f t="shared" si="30"/>
        <v>0</v>
      </c>
      <c r="CJ56" s="111">
        <f t="shared" si="30"/>
        <v>0</v>
      </c>
    </row>
    <row r="57" spans="11:88" x14ac:dyDescent="0.3">
      <c r="K57" s="263">
        <f>J57*(1+'Headcount Summary'!$C$4)</f>
        <v>0</v>
      </c>
      <c r="L57" s="263">
        <f>K57*(1+'Headcount Summary'!$C$4)</f>
        <v>0</v>
      </c>
      <c r="M57" s="263">
        <f>L57*(1+'Headcount Summary'!$C$4)</f>
        <v>0</v>
      </c>
      <c r="Q57" s="111">
        <f t="shared" si="31"/>
        <v>0</v>
      </c>
      <c r="R57" s="111">
        <f t="shared" si="31"/>
        <v>0</v>
      </c>
      <c r="S57" s="111">
        <f t="shared" si="31"/>
        <v>0</v>
      </c>
      <c r="T57" s="111">
        <f t="shared" si="31"/>
        <v>0</v>
      </c>
      <c r="U57" s="111">
        <f t="shared" si="31"/>
        <v>0</v>
      </c>
      <c r="V57" s="111">
        <f t="shared" si="31"/>
        <v>0</v>
      </c>
      <c r="W57" s="111">
        <f t="shared" si="31"/>
        <v>0</v>
      </c>
      <c r="X57" s="111">
        <f t="shared" si="31"/>
        <v>0</v>
      </c>
      <c r="Y57" s="111">
        <f t="shared" si="31"/>
        <v>0</v>
      </c>
      <c r="Z57" s="111">
        <f t="shared" si="31"/>
        <v>0</v>
      </c>
      <c r="AA57" s="111">
        <f t="shared" si="31"/>
        <v>0</v>
      </c>
      <c r="AB57" s="111">
        <f t="shared" si="31"/>
        <v>0</v>
      </c>
      <c r="AC57" s="111">
        <f t="shared" si="31"/>
        <v>0</v>
      </c>
      <c r="AD57" s="111">
        <f t="shared" si="31"/>
        <v>0</v>
      </c>
      <c r="AE57" s="111">
        <f t="shared" si="31"/>
        <v>0</v>
      </c>
      <c r="AF57" s="111">
        <f t="shared" si="31"/>
        <v>0</v>
      </c>
      <c r="AG57" s="111">
        <f t="shared" si="31"/>
        <v>0</v>
      </c>
      <c r="AH57" s="111">
        <f t="shared" si="31"/>
        <v>0</v>
      </c>
      <c r="AI57" s="111">
        <f t="shared" si="31"/>
        <v>0</v>
      </c>
      <c r="AJ57" s="111">
        <f t="shared" si="31"/>
        <v>0</v>
      </c>
      <c r="AK57" s="111">
        <f t="shared" si="31"/>
        <v>0</v>
      </c>
      <c r="AL57" s="111">
        <f t="shared" si="31"/>
        <v>0</v>
      </c>
      <c r="AM57" s="111">
        <f t="shared" si="31"/>
        <v>0</v>
      </c>
      <c r="AN57" s="111">
        <f t="shared" si="31"/>
        <v>0</v>
      </c>
      <c r="AO57" s="111">
        <f t="shared" si="31"/>
        <v>0</v>
      </c>
      <c r="AP57" s="111">
        <f t="shared" si="31"/>
        <v>0</v>
      </c>
      <c r="AQ57" s="111">
        <f t="shared" si="31"/>
        <v>0</v>
      </c>
      <c r="AR57" s="111">
        <f t="shared" si="31"/>
        <v>0</v>
      </c>
      <c r="AS57" s="111">
        <f t="shared" si="31"/>
        <v>0</v>
      </c>
      <c r="AT57" s="111">
        <f t="shared" si="31"/>
        <v>0</v>
      </c>
      <c r="AU57" s="111">
        <f t="shared" si="31"/>
        <v>0</v>
      </c>
      <c r="AV57" s="111">
        <f t="shared" si="31"/>
        <v>0</v>
      </c>
      <c r="AW57" s="111">
        <f t="shared" si="31"/>
        <v>0</v>
      </c>
      <c r="AX57" s="111">
        <f t="shared" si="31"/>
        <v>0</v>
      </c>
      <c r="AY57" s="111">
        <f t="shared" si="31"/>
        <v>0</v>
      </c>
      <c r="AZ57" s="111">
        <f t="shared" si="31"/>
        <v>0</v>
      </c>
      <c r="BA57" s="111">
        <f t="shared" si="31"/>
        <v>0</v>
      </c>
      <c r="BB57" s="111">
        <f t="shared" si="31"/>
        <v>0</v>
      </c>
      <c r="BC57" s="111">
        <f t="shared" si="31"/>
        <v>0</v>
      </c>
      <c r="BD57" s="111">
        <f t="shared" si="31"/>
        <v>0</v>
      </c>
      <c r="BE57" s="111">
        <f t="shared" si="31"/>
        <v>0</v>
      </c>
      <c r="BF57" s="111">
        <f t="shared" si="31"/>
        <v>0</v>
      </c>
      <c r="BG57" s="111">
        <f t="shared" si="31"/>
        <v>0</v>
      </c>
      <c r="BH57" s="111">
        <f t="shared" si="31"/>
        <v>0</v>
      </c>
      <c r="BI57" s="111">
        <f t="shared" si="31"/>
        <v>0</v>
      </c>
      <c r="BJ57" s="111">
        <f t="shared" si="31"/>
        <v>0</v>
      </c>
      <c r="BK57" s="111">
        <f t="shared" si="31"/>
        <v>0</v>
      </c>
      <c r="BL57" s="111">
        <f t="shared" si="31"/>
        <v>0</v>
      </c>
      <c r="BM57" s="111">
        <f t="shared" si="31"/>
        <v>0</v>
      </c>
      <c r="BN57" s="111">
        <f t="shared" si="31"/>
        <v>0</v>
      </c>
      <c r="BO57" s="111">
        <f t="shared" si="31"/>
        <v>0</v>
      </c>
      <c r="BP57" s="111">
        <f t="shared" si="31"/>
        <v>0</v>
      </c>
      <c r="BQ57" s="111">
        <f t="shared" si="31"/>
        <v>0</v>
      </c>
      <c r="BR57" s="111">
        <f t="shared" si="31"/>
        <v>0</v>
      </c>
      <c r="BS57" s="111">
        <f t="shared" si="31"/>
        <v>0</v>
      </c>
      <c r="BT57" s="111">
        <f t="shared" si="31"/>
        <v>0</v>
      </c>
      <c r="BU57" s="111">
        <f t="shared" si="31"/>
        <v>0</v>
      </c>
      <c r="BV57" s="111">
        <f t="shared" si="31"/>
        <v>0</v>
      </c>
      <c r="BW57" s="111">
        <f t="shared" si="31"/>
        <v>0</v>
      </c>
      <c r="BX57" s="111">
        <f t="shared" si="31"/>
        <v>0</v>
      </c>
      <c r="BY57" s="111">
        <f t="shared" si="31"/>
        <v>0</v>
      </c>
      <c r="BZ57" s="111">
        <f t="shared" si="31"/>
        <v>0</v>
      </c>
      <c r="CA57" s="111">
        <f t="shared" si="31"/>
        <v>0</v>
      </c>
      <c r="CB57" s="111">
        <f t="shared" ref="CB57:CJ60" si="32">IF(OR(AND($G57&lt;CB$1,$G57&lt;&gt;""),$F57&gt;EOMONTH(CB$1,0)),0,IF(AND($F57&lt;CB$1,OR($G57="",$G57&gt;EOMONTH(CB$1,0))),INDEX($H57:$M57,1,MATCH(YEAR(CB$1),$H$1:$M$1,0))/12,INDEX($H57:$M57,1,MATCH(YEAR(CB$1),$H$1:$M$1,0))/12*((_xlfn.DAYS(MIN(EOMONTH(CB$1,0),$G57),MAX(CB$1,$F57)))/_xlfn.DAYS(EOMONTH(CB$1,0),CB$1))))</f>
        <v>0</v>
      </c>
      <c r="CC57" s="111">
        <f t="shared" si="32"/>
        <v>0</v>
      </c>
      <c r="CD57" s="111">
        <f t="shared" si="32"/>
        <v>0</v>
      </c>
      <c r="CE57" s="111">
        <f t="shared" si="32"/>
        <v>0</v>
      </c>
      <c r="CF57" s="111">
        <f t="shared" si="32"/>
        <v>0</v>
      </c>
      <c r="CG57" s="111">
        <f t="shared" si="32"/>
        <v>0</v>
      </c>
      <c r="CH57" s="111">
        <f t="shared" si="32"/>
        <v>0</v>
      </c>
      <c r="CI57" s="111">
        <f t="shared" si="32"/>
        <v>0</v>
      </c>
      <c r="CJ57" s="111">
        <f t="shared" si="32"/>
        <v>0</v>
      </c>
    </row>
    <row r="58" spans="11:88" x14ac:dyDescent="0.3">
      <c r="K58" s="263">
        <f>J58*(1+'Headcount Summary'!$C$4)</f>
        <v>0</v>
      </c>
      <c r="L58" s="263">
        <f>K58*(1+'Headcount Summary'!$C$4)</f>
        <v>0</v>
      </c>
      <c r="M58" s="263">
        <f>L58*(1+'Headcount Summary'!$C$4)</f>
        <v>0</v>
      </c>
      <c r="Q58" s="111">
        <f t="shared" ref="Q58:CB61" si="33">IF(OR(AND($G58&lt;Q$1,$G58&lt;&gt;""),$F58&gt;EOMONTH(Q$1,0)),0,IF(AND($F58&lt;Q$1,OR($G58="",$G58&gt;EOMONTH(Q$1,0))),INDEX($H58:$M58,1,MATCH(YEAR(Q$1),$H$1:$M$1,0))/12,INDEX($H58:$M58,1,MATCH(YEAR(Q$1),$H$1:$M$1,0))/12*((_xlfn.DAYS(MIN(EOMONTH(Q$1,0),$G58),MAX(Q$1,$F58)))/_xlfn.DAYS(EOMONTH(Q$1,0),Q$1))))</f>
        <v>0</v>
      </c>
      <c r="R58" s="111">
        <f t="shared" si="33"/>
        <v>0</v>
      </c>
      <c r="S58" s="111">
        <f t="shared" si="33"/>
        <v>0</v>
      </c>
      <c r="T58" s="111">
        <f t="shared" si="33"/>
        <v>0</v>
      </c>
      <c r="U58" s="111">
        <f t="shared" si="33"/>
        <v>0</v>
      </c>
      <c r="V58" s="111">
        <f t="shared" si="33"/>
        <v>0</v>
      </c>
      <c r="W58" s="111">
        <f t="shared" si="33"/>
        <v>0</v>
      </c>
      <c r="X58" s="111">
        <f t="shared" si="33"/>
        <v>0</v>
      </c>
      <c r="Y58" s="111">
        <f t="shared" si="33"/>
        <v>0</v>
      </c>
      <c r="Z58" s="111">
        <f t="shared" si="33"/>
        <v>0</v>
      </c>
      <c r="AA58" s="111">
        <f t="shared" si="33"/>
        <v>0</v>
      </c>
      <c r="AB58" s="111">
        <f t="shared" si="33"/>
        <v>0</v>
      </c>
      <c r="AC58" s="111">
        <f t="shared" si="33"/>
        <v>0</v>
      </c>
      <c r="AD58" s="111">
        <f t="shared" si="33"/>
        <v>0</v>
      </c>
      <c r="AE58" s="111">
        <f t="shared" si="33"/>
        <v>0</v>
      </c>
      <c r="AF58" s="111">
        <f t="shared" si="33"/>
        <v>0</v>
      </c>
      <c r="AG58" s="111">
        <f t="shared" si="33"/>
        <v>0</v>
      </c>
      <c r="AH58" s="111">
        <f t="shared" si="33"/>
        <v>0</v>
      </c>
      <c r="AI58" s="111">
        <f t="shared" si="33"/>
        <v>0</v>
      </c>
      <c r="AJ58" s="111">
        <f t="shared" si="33"/>
        <v>0</v>
      </c>
      <c r="AK58" s="111">
        <f t="shared" si="33"/>
        <v>0</v>
      </c>
      <c r="AL58" s="111">
        <f t="shared" si="33"/>
        <v>0</v>
      </c>
      <c r="AM58" s="111">
        <f t="shared" si="33"/>
        <v>0</v>
      </c>
      <c r="AN58" s="111">
        <f t="shared" si="33"/>
        <v>0</v>
      </c>
      <c r="AO58" s="111">
        <f t="shared" si="33"/>
        <v>0</v>
      </c>
      <c r="AP58" s="111">
        <f t="shared" si="33"/>
        <v>0</v>
      </c>
      <c r="AQ58" s="111">
        <f t="shared" si="33"/>
        <v>0</v>
      </c>
      <c r="AR58" s="111">
        <f t="shared" si="33"/>
        <v>0</v>
      </c>
      <c r="AS58" s="111">
        <f t="shared" si="33"/>
        <v>0</v>
      </c>
      <c r="AT58" s="111">
        <f t="shared" si="33"/>
        <v>0</v>
      </c>
      <c r="AU58" s="111">
        <f t="shared" si="33"/>
        <v>0</v>
      </c>
      <c r="AV58" s="111">
        <f t="shared" si="33"/>
        <v>0</v>
      </c>
      <c r="AW58" s="111">
        <f t="shared" si="33"/>
        <v>0</v>
      </c>
      <c r="AX58" s="111">
        <f t="shared" si="33"/>
        <v>0</v>
      </c>
      <c r="AY58" s="111">
        <f t="shared" si="33"/>
        <v>0</v>
      </c>
      <c r="AZ58" s="111">
        <f t="shared" si="33"/>
        <v>0</v>
      </c>
      <c r="BA58" s="111">
        <f t="shared" si="33"/>
        <v>0</v>
      </c>
      <c r="BB58" s="111">
        <f t="shared" si="33"/>
        <v>0</v>
      </c>
      <c r="BC58" s="111">
        <f t="shared" si="33"/>
        <v>0</v>
      </c>
      <c r="BD58" s="111">
        <f t="shared" si="33"/>
        <v>0</v>
      </c>
      <c r="BE58" s="111">
        <f t="shared" si="33"/>
        <v>0</v>
      </c>
      <c r="BF58" s="111">
        <f t="shared" si="33"/>
        <v>0</v>
      </c>
      <c r="BG58" s="111">
        <f t="shared" si="33"/>
        <v>0</v>
      </c>
      <c r="BH58" s="111">
        <f t="shared" si="33"/>
        <v>0</v>
      </c>
      <c r="BI58" s="111">
        <f t="shared" si="33"/>
        <v>0</v>
      </c>
      <c r="BJ58" s="111">
        <f t="shared" si="33"/>
        <v>0</v>
      </c>
      <c r="BK58" s="111">
        <f t="shared" si="33"/>
        <v>0</v>
      </c>
      <c r="BL58" s="111">
        <f t="shared" si="33"/>
        <v>0</v>
      </c>
      <c r="BM58" s="111">
        <f t="shared" si="33"/>
        <v>0</v>
      </c>
      <c r="BN58" s="111">
        <f t="shared" si="33"/>
        <v>0</v>
      </c>
      <c r="BO58" s="111">
        <f t="shared" si="33"/>
        <v>0</v>
      </c>
      <c r="BP58" s="111">
        <f t="shared" si="33"/>
        <v>0</v>
      </c>
      <c r="BQ58" s="111">
        <f t="shared" si="33"/>
        <v>0</v>
      </c>
      <c r="BR58" s="111">
        <f t="shared" si="33"/>
        <v>0</v>
      </c>
      <c r="BS58" s="111">
        <f t="shared" si="33"/>
        <v>0</v>
      </c>
      <c r="BT58" s="111">
        <f t="shared" si="33"/>
        <v>0</v>
      </c>
      <c r="BU58" s="111">
        <f t="shared" si="33"/>
        <v>0</v>
      </c>
      <c r="BV58" s="111">
        <f t="shared" si="33"/>
        <v>0</v>
      </c>
      <c r="BW58" s="111">
        <f t="shared" si="33"/>
        <v>0</v>
      </c>
      <c r="BX58" s="111">
        <f t="shared" si="33"/>
        <v>0</v>
      </c>
      <c r="BY58" s="111">
        <f t="shared" si="33"/>
        <v>0</v>
      </c>
      <c r="BZ58" s="111">
        <f t="shared" si="33"/>
        <v>0</v>
      </c>
      <c r="CA58" s="111">
        <f t="shared" si="33"/>
        <v>0</v>
      </c>
      <c r="CB58" s="111">
        <f t="shared" si="33"/>
        <v>0</v>
      </c>
      <c r="CC58" s="111">
        <f t="shared" si="32"/>
        <v>0</v>
      </c>
      <c r="CD58" s="111">
        <f t="shared" si="32"/>
        <v>0</v>
      </c>
      <c r="CE58" s="111">
        <f t="shared" si="32"/>
        <v>0</v>
      </c>
      <c r="CF58" s="111">
        <f t="shared" si="32"/>
        <v>0</v>
      </c>
      <c r="CG58" s="111">
        <f t="shared" si="32"/>
        <v>0</v>
      </c>
      <c r="CH58" s="111">
        <f t="shared" si="32"/>
        <v>0</v>
      </c>
      <c r="CI58" s="111">
        <f t="shared" si="32"/>
        <v>0</v>
      </c>
      <c r="CJ58" s="111">
        <f t="shared" si="32"/>
        <v>0</v>
      </c>
    </row>
    <row r="59" spans="11:88" x14ac:dyDescent="0.3">
      <c r="K59" s="263">
        <f>J59*(1+'Headcount Summary'!$C$4)</f>
        <v>0</v>
      </c>
      <c r="L59" s="263">
        <f>K59*(1+'Headcount Summary'!$C$4)</f>
        <v>0</v>
      </c>
      <c r="M59" s="263">
        <f>L59*(1+'Headcount Summary'!$C$4)</f>
        <v>0</v>
      </c>
      <c r="Q59" s="111">
        <f t="shared" si="33"/>
        <v>0</v>
      </c>
      <c r="R59" s="111">
        <f t="shared" si="33"/>
        <v>0</v>
      </c>
      <c r="S59" s="111">
        <f t="shared" si="33"/>
        <v>0</v>
      </c>
      <c r="T59" s="111">
        <f t="shared" si="33"/>
        <v>0</v>
      </c>
      <c r="U59" s="111">
        <f t="shared" si="33"/>
        <v>0</v>
      </c>
      <c r="V59" s="111">
        <f t="shared" si="33"/>
        <v>0</v>
      </c>
      <c r="W59" s="111">
        <f t="shared" si="33"/>
        <v>0</v>
      </c>
      <c r="X59" s="111">
        <f t="shared" si="33"/>
        <v>0</v>
      </c>
      <c r="Y59" s="111">
        <f t="shared" si="33"/>
        <v>0</v>
      </c>
      <c r="Z59" s="111">
        <f t="shared" si="33"/>
        <v>0</v>
      </c>
      <c r="AA59" s="111">
        <f t="shared" si="33"/>
        <v>0</v>
      </c>
      <c r="AB59" s="111">
        <f t="shared" si="33"/>
        <v>0</v>
      </c>
      <c r="AC59" s="111">
        <f t="shared" si="33"/>
        <v>0</v>
      </c>
      <c r="AD59" s="111">
        <f t="shared" si="33"/>
        <v>0</v>
      </c>
      <c r="AE59" s="111">
        <f t="shared" si="33"/>
        <v>0</v>
      </c>
      <c r="AF59" s="111">
        <f t="shared" si="33"/>
        <v>0</v>
      </c>
      <c r="AG59" s="111">
        <f t="shared" si="33"/>
        <v>0</v>
      </c>
      <c r="AH59" s="111">
        <f t="shared" si="33"/>
        <v>0</v>
      </c>
      <c r="AI59" s="111">
        <f t="shared" si="33"/>
        <v>0</v>
      </c>
      <c r="AJ59" s="111">
        <f t="shared" si="33"/>
        <v>0</v>
      </c>
      <c r="AK59" s="111">
        <f t="shared" si="33"/>
        <v>0</v>
      </c>
      <c r="AL59" s="111">
        <f t="shared" si="33"/>
        <v>0</v>
      </c>
      <c r="AM59" s="111">
        <f t="shared" si="33"/>
        <v>0</v>
      </c>
      <c r="AN59" s="111">
        <f t="shared" si="33"/>
        <v>0</v>
      </c>
      <c r="AO59" s="111">
        <f t="shared" si="33"/>
        <v>0</v>
      </c>
      <c r="AP59" s="111">
        <f t="shared" si="33"/>
        <v>0</v>
      </c>
      <c r="AQ59" s="111">
        <f t="shared" si="33"/>
        <v>0</v>
      </c>
      <c r="AR59" s="111">
        <f t="shared" si="33"/>
        <v>0</v>
      </c>
      <c r="AS59" s="111">
        <f t="shared" si="33"/>
        <v>0</v>
      </c>
      <c r="AT59" s="111">
        <f t="shared" si="33"/>
        <v>0</v>
      </c>
      <c r="AU59" s="111">
        <f t="shared" si="33"/>
        <v>0</v>
      </c>
      <c r="AV59" s="111">
        <f t="shared" si="33"/>
        <v>0</v>
      </c>
      <c r="AW59" s="111">
        <f t="shared" si="33"/>
        <v>0</v>
      </c>
      <c r="AX59" s="111">
        <f t="shared" si="33"/>
        <v>0</v>
      </c>
      <c r="AY59" s="111">
        <f t="shared" si="33"/>
        <v>0</v>
      </c>
      <c r="AZ59" s="111">
        <f t="shared" si="33"/>
        <v>0</v>
      </c>
      <c r="BA59" s="111">
        <f t="shared" si="33"/>
        <v>0</v>
      </c>
      <c r="BB59" s="111">
        <f t="shared" si="33"/>
        <v>0</v>
      </c>
      <c r="BC59" s="111">
        <f t="shared" si="33"/>
        <v>0</v>
      </c>
      <c r="BD59" s="111">
        <f t="shared" si="33"/>
        <v>0</v>
      </c>
      <c r="BE59" s="111">
        <f t="shared" si="33"/>
        <v>0</v>
      </c>
      <c r="BF59" s="111">
        <f t="shared" si="33"/>
        <v>0</v>
      </c>
      <c r="BG59" s="111">
        <f t="shared" si="33"/>
        <v>0</v>
      </c>
      <c r="BH59" s="111">
        <f t="shared" si="33"/>
        <v>0</v>
      </c>
      <c r="BI59" s="111">
        <f t="shared" si="33"/>
        <v>0</v>
      </c>
      <c r="BJ59" s="111">
        <f t="shared" si="33"/>
        <v>0</v>
      </c>
      <c r="BK59" s="111">
        <f t="shared" si="33"/>
        <v>0</v>
      </c>
      <c r="BL59" s="111">
        <f t="shared" si="33"/>
        <v>0</v>
      </c>
      <c r="BM59" s="111">
        <f t="shared" si="33"/>
        <v>0</v>
      </c>
      <c r="BN59" s="111">
        <f t="shared" si="33"/>
        <v>0</v>
      </c>
      <c r="BO59" s="111">
        <f t="shared" si="33"/>
        <v>0</v>
      </c>
      <c r="BP59" s="111">
        <f t="shared" si="33"/>
        <v>0</v>
      </c>
      <c r="BQ59" s="111">
        <f t="shared" si="33"/>
        <v>0</v>
      </c>
      <c r="BR59" s="111">
        <f t="shared" si="33"/>
        <v>0</v>
      </c>
      <c r="BS59" s="111">
        <f t="shared" si="33"/>
        <v>0</v>
      </c>
      <c r="BT59" s="111">
        <f t="shared" si="33"/>
        <v>0</v>
      </c>
      <c r="BU59" s="111">
        <f t="shared" si="33"/>
        <v>0</v>
      </c>
      <c r="BV59" s="111">
        <f t="shared" si="33"/>
        <v>0</v>
      </c>
      <c r="BW59" s="111">
        <f t="shared" si="33"/>
        <v>0</v>
      </c>
      <c r="BX59" s="111">
        <f t="shared" si="33"/>
        <v>0</v>
      </c>
      <c r="BY59" s="111">
        <f t="shared" si="33"/>
        <v>0</v>
      </c>
      <c r="BZ59" s="111">
        <f t="shared" si="33"/>
        <v>0</v>
      </c>
      <c r="CA59" s="111">
        <f t="shared" si="33"/>
        <v>0</v>
      </c>
      <c r="CB59" s="111">
        <f t="shared" si="33"/>
        <v>0</v>
      </c>
      <c r="CC59" s="111">
        <f t="shared" si="32"/>
        <v>0</v>
      </c>
      <c r="CD59" s="111">
        <f t="shared" si="32"/>
        <v>0</v>
      </c>
      <c r="CE59" s="111">
        <f t="shared" si="32"/>
        <v>0</v>
      </c>
      <c r="CF59" s="111">
        <f t="shared" si="32"/>
        <v>0</v>
      </c>
      <c r="CG59" s="111">
        <f t="shared" si="32"/>
        <v>0</v>
      </c>
      <c r="CH59" s="111">
        <f t="shared" si="32"/>
        <v>0</v>
      </c>
      <c r="CI59" s="111">
        <f t="shared" si="32"/>
        <v>0</v>
      </c>
      <c r="CJ59" s="111">
        <f t="shared" si="32"/>
        <v>0</v>
      </c>
    </row>
    <row r="60" spans="11:88" x14ac:dyDescent="0.3">
      <c r="K60" s="263">
        <f>J60*(1+'Headcount Summary'!$C$4)</f>
        <v>0</v>
      </c>
      <c r="L60" s="263">
        <f>K60*(1+'Headcount Summary'!$C$4)</f>
        <v>0</v>
      </c>
      <c r="M60" s="263">
        <f>L60*(1+'Headcount Summary'!$C$4)</f>
        <v>0</v>
      </c>
      <c r="Q60" s="111">
        <f t="shared" si="33"/>
        <v>0</v>
      </c>
      <c r="R60" s="111">
        <f t="shared" si="33"/>
        <v>0</v>
      </c>
      <c r="S60" s="111">
        <f t="shared" si="33"/>
        <v>0</v>
      </c>
      <c r="T60" s="111">
        <f t="shared" si="33"/>
        <v>0</v>
      </c>
      <c r="U60" s="111">
        <f t="shared" si="33"/>
        <v>0</v>
      </c>
      <c r="V60" s="111">
        <f t="shared" si="33"/>
        <v>0</v>
      </c>
      <c r="W60" s="111">
        <f t="shared" si="33"/>
        <v>0</v>
      </c>
      <c r="X60" s="111">
        <f t="shared" si="33"/>
        <v>0</v>
      </c>
      <c r="Y60" s="111">
        <f t="shared" si="33"/>
        <v>0</v>
      </c>
      <c r="Z60" s="111">
        <f t="shared" si="33"/>
        <v>0</v>
      </c>
      <c r="AA60" s="111">
        <f t="shared" si="33"/>
        <v>0</v>
      </c>
      <c r="AB60" s="111">
        <f t="shared" si="33"/>
        <v>0</v>
      </c>
      <c r="AC60" s="111">
        <f t="shared" si="33"/>
        <v>0</v>
      </c>
      <c r="AD60" s="111">
        <f t="shared" si="33"/>
        <v>0</v>
      </c>
      <c r="AE60" s="111">
        <f t="shared" si="33"/>
        <v>0</v>
      </c>
      <c r="AF60" s="111">
        <f t="shared" si="33"/>
        <v>0</v>
      </c>
      <c r="AG60" s="111">
        <f t="shared" si="33"/>
        <v>0</v>
      </c>
      <c r="AH60" s="111">
        <f t="shared" si="33"/>
        <v>0</v>
      </c>
      <c r="AI60" s="111">
        <f t="shared" si="33"/>
        <v>0</v>
      </c>
      <c r="AJ60" s="111">
        <f t="shared" si="33"/>
        <v>0</v>
      </c>
      <c r="AK60" s="111">
        <f t="shared" si="33"/>
        <v>0</v>
      </c>
      <c r="AL60" s="111">
        <f t="shared" si="33"/>
        <v>0</v>
      </c>
      <c r="AM60" s="111">
        <f t="shared" si="33"/>
        <v>0</v>
      </c>
      <c r="AN60" s="111">
        <f t="shared" si="33"/>
        <v>0</v>
      </c>
      <c r="AO60" s="111">
        <f t="shared" si="33"/>
        <v>0</v>
      </c>
      <c r="AP60" s="111">
        <f t="shared" si="33"/>
        <v>0</v>
      </c>
      <c r="AQ60" s="111">
        <f t="shared" si="33"/>
        <v>0</v>
      </c>
      <c r="AR60" s="111">
        <f t="shared" si="33"/>
        <v>0</v>
      </c>
      <c r="AS60" s="111">
        <f t="shared" si="33"/>
        <v>0</v>
      </c>
      <c r="AT60" s="111">
        <f t="shared" si="33"/>
        <v>0</v>
      </c>
      <c r="AU60" s="111">
        <f t="shared" si="33"/>
        <v>0</v>
      </c>
      <c r="AV60" s="111">
        <f t="shared" si="33"/>
        <v>0</v>
      </c>
      <c r="AW60" s="111">
        <f t="shared" si="33"/>
        <v>0</v>
      </c>
      <c r="AX60" s="111">
        <f t="shared" si="33"/>
        <v>0</v>
      </c>
      <c r="AY60" s="111">
        <f t="shared" si="33"/>
        <v>0</v>
      </c>
      <c r="AZ60" s="111">
        <f t="shared" si="33"/>
        <v>0</v>
      </c>
      <c r="BA60" s="111">
        <f t="shared" si="33"/>
        <v>0</v>
      </c>
      <c r="BB60" s="111">
        <f t="shared" si="33"/>
        <v>0</v>
      </c>
      <c r="BC60" s="111">
        <f t="shared" si="33"/>
        <v>0</v>
      </c>
      <c r="BD60" s="111">
        <f t="shared" si="33"/>
        <v>0</v>
      </c>
      <c r="BE60" s="111">
        <f t="shared" si="33"/>
        <v>0</v>
      </c>
      <c r="BF60" s="111">
        <f t="shared" si="33"/>
        <v>0</v>
      </c>
      <c r="BG60" s="111">
        <f t="shared" si="33"/>
        <v>0</v>
      </c>
      <c r="BH60" s="111">
        <f t="shared" si="33"/>
        <v>0</v>
      </c>
      <c r="BI60" s="111">
        <f t="shared" si="33"/>
        <v>0</v>
      </c>
      <c r="BJ60" s="111">
        <f t="shared" si="33"/>
        <v>0</v>
      </c>
      <c r="BK60" s="111">
        <f t="shared" si="33"/>
        <v>0</v>
      </c>
      <c r="BL60" s="111">
        <f t="shared" si="33"/>
        <v>0</v>
      </c>
      <c r="BM60" s="111">
        <f t="shared" si="33"/>
        <v>0</v>
      </c>
      <c r="BN60" s="111">
        <f t="shared" si="33"/>
        <v>0</v>
      </c>
      <c r="BO60" s="111">
        <f t="shared" si="33"/>
        <v>0</v>
      </c>
      <c r="BP60" s="111">
        <f t="shared" si="33"/>
        <v>0</v>
      </c>
      <c r="BQ60" s="111">
        <f t="shared" si="33"/>
        <v>0</v>
      </c>
      <c r="BR60" s="111">
        <f t="shared" si="33"/>
        <v>0</v>
      </c>
      <c r="BS60" s="111">
        <f t="shared" si="33"/>
        <v>0</v>
      </c>
      <c r="BT60" s="111">
        <f t="shared" si="33"/>
        <v>0</v>
      </c>
      <c r="BU60" s="111">
        <f t="shared" si="33"/>
        <v>0</v>
      </c>
      <c r="BV60" s="111">
        <f t="shared" si="33"/>
        <v>0</v>
      </c>
      <c r="BW60" s="111">
        <f t="shared" si="33"/>
        <v>0</v>
      </c>
      <c r="BX60" s="111">
        <f t="shared" si="33"/>
        <v>0</v>
      </c>
      <c r="BY60" s="111">
        <f t="shared" si="33"/>
        <v>0</v>
      </c>
      <c r="BZ60" s="111">
        <f t="shared" si="33"/>
        <v>0</v>
      </c>
      <c r="CA60" s="111">
        <f t="shared" si="33"/>
        <v>0</v>
      </c>
      <c r="CB60" s="111">
        <f t="shared" si="33"/>
        <v>0</v>
      </c>
      <c r="CC60" s="111">
        <f t="shared" si="32"/>
        <v>0</v>
      </c>
      <c r="CD60" s="111">
        <f t="shared" si="32"/>
        <v>0</v>
      </c>
      <c r="CE60" s="111">
        <f t="shared" si="32"/>
        <v>0</v>
      </c>
      <c r="CF60" s="111">
        <f t="shared" si="32"/>
        <v>0</v>
      </c>
      <c r="CG60" s="111">
        <f t="shared" si="32"/>
        <v>0</v>
      </c>
      <c r="CH60" s="111">
        <f t="shared" si="32"/>
        <v>0</v>
      </c>
      <c r="CI60" s="111">
        <f t="shared" si="32"/>
        <v>0</v>
      </c>
      <c r="CJ60" s="111">
        <f t="shared" si="32"/>
        <v>0</v>
      </c>
    </row>
    <row r="61" spans="11:88" x14ac:dyDescent="0.3">
      <c r="K61" s="263">
        <f>J61*(1+'Headcount Summary'!$C$4)</f>
        <v>0</v>
      </c>
      <c r="L61" s="263">
        <f>K61*(1+'Headcount Summary'!$C$4)</f>
        <v>0</v>
      </c>
      <c r="M61" s="263">
        <f>L61*(1+'Headcount Summary'!$C$4)</f>
        <v>0</v>
      </c>
      <c r="Q61" s="111">
        <f t="shared" si="33"/>
        <v>0</v>
      </c>
      <c r="R61" s="111">
        <f t="shared" si="33"/>
        <v>0</v>
      </c>
      <c r="S61" s="111">
        <f t="shared" si="33"/>
        <v>0</v>
      </c>
      <c r="T61" s="111">
        <f t="shared" si="33"/>
        <v>0</v>
      </c>
      <c r="U61" s="111">
        <f t="shared" si="33"/>
        <v>0</v>
      </c>
      <c r="V61" s="111">
        <f t="shared" si="33"/>
        <v>0</v>
      </c>
      <c r="W61" s="111">
        <f t="shared" si="33"/>
        <v>0</v>
      </c>
      <c r="X61" s="111">
        <f t="shared" si="33"/>
        <v>0</v>
      </c>
      <c r="Y61" s="111">
        <f t="shared" si="33"/>
        <v>0</v>
      </c>
      <c r="Z61" s="111">
        <f t="shared" si="33"/>
        <v>0</v>
      </c>
      <c r="AA61" s="111">
        <f t="shared" si="33"/>
        <v>0</v>
      </c>
      <c r="AB61" s="111">
        <f t="shared" si="33"/>
        <v>0</v>
      </c>
      <c r="AC61" s="111">
        <f t="shared" si="33"/>
        <v>0</v>
      </c>
      <c r="AD61" s="111">
        <f t="shared" si="33"/>
        <v>0</v>
      </c>
      <c r="AE61" s="111">
        <f t="shared" si="33"/>
        <v>0</v>
      </c>
      <c r="AF61" s="111">
        <f t="shared" si="33"/>
        <v>0</v>
      </c>
      <c r="AG61" s="111">
        <f t="shared" si="33"/>
        <v>0</v>
      </c>
      <c r="AH61" s="111">
        <f t="shared" si="33"/>
        <v>0</v>
      </c>
      <c r="AI61" s="111">
        <f t="shared" si="33"/>
        <v>0</v>
      </c>
      <c r="AJ61" s="111">
        <f t="shared" si="33"/>
        <v>0</v>
      </c>
      <c r="AK61" s="111">
        <f t="shared" si="33"/>
        <v>0</v>
      </c>
      <c r="AL61" s="111">
        <f t="shared" si="33"/>
        <v>0</v>
      </c>
      <c r="AM61" s="111">
        <f t="shared" si="33"/>
        <v>0</v>
      </c>
      <c r="AN61" s="111">
        <f t="shared" si="33"/>
        <v>0</v>
      </c>
      <c r="AO61" s="111">
        <f t="shared" si="33"/>
        <v>0</v>
      </c>
      <c r="AP61" s="111">
        <f t="shared" si="33"/>
        <v>0</v>
      </c>
      <c r="AQ61" s="111">
        <f t="shared" si="33"/>
        <v>0</v>
      </c>
      <c r="AR61" s="111">
        <f t="shared" si="33"/>
        <v>0</v>
      </c>
      <c r="AS61" s="111">
        <f t="shared" si="33"/>
        <v>0</v>
      </c>
      <c r="AT61" s="111">
        <f t="shared" si="33"/>
        <v>0</v>
      </c>
      <c r="AU61" s="111">
        <f t="shared" si="33"/>
        <v>0</v>
      </c>
      <c r="AV61" s="111">
        <f t="shared" si="33"/>
        <v>0</v>
      </c>
      <c r="AW61" s="111">
        <f t="shared" si="33"/>
        <v>0</v>
      </c>
      <c r="AX61" s="111">
        <f t="shared" si="33"/>
        <v>0</v>
      </c>
      <c r="AY61" s="111">
        <f t="shared" si="33"/>
        <v>0</v>
      </c>
      <c r="AZ61" s="111">
        <f t="shared" si="33"/>
        <v>0</v>
      </c>
      <c r="BA61" s="111">
        <f t="shared" si="33"/>
        <v>0</v>
      </c>
      <c r="BB61" s="111">
        <f t="shared" si="33"/>
        <v>0</v>
      </c>
      <c r="BC61" s="111">
        <f t="shared" si="33"/>
        <v>0</v>
      </c>
      <c r="BD61" s="111">
        <f t="shared" si="33"/>
        <v>0</v>
      </c>
      <c r="BE61" s="111">
        <f t="shared" si="33"/>
        <v>0</v>
      </c>
      <c r="BF61" s="111">
        <f t="shared" si="33"/>
        <v>0</v>
      </c>
      <c r="BG61" s="111">
        <f t="shared" si="33"/>
        <v>0</v>
      </c>
      <c r="BH61" s="111">
        <f t="shared" si="33"/>
        <v>0</v>
      </c>
      <c r="BI61" s="111">
        <f t="shared" si="33"/>
        <v>0</v>
      </c>
      <c r="BJ61" s="111">
        <f t="shared" si="33"/>
        <v>0</v>
      </c>
      <c r="BK61" s="111">
        <f t="shared" si="33"/>
        <v>0</v>
      </c>
      <c r="BL61" s="111">
        <f t="shared" si="33"/>
        <v>0</v>
      </c>
      <c r="BM61" s="111">
        <f t="shared" si="33"/>
        <v>0</v>
      </c>
      <c r="BN61" s="111">
        <f t="shared" si="33"/>
        <v>0</v>
      </c>
      <c r="BO61" s="111">
        <f t="shared" si="33"/>
        <v>0</v>
      </c>
      <c r="BP61" s="111">
        <f t="shared" si="33"/>
        <v>0</v>
      </c>
      <c r="BQ61" s="111">
        <f t="shared" si="33"/>
        <v>0</v>
      </c>
      <c r="BR61" s="111">
        <f t="shared" si="33"/>
        <v>0</v>
      </c>
      <c r="BS61" s="111">
        <f t="shared" si="33"/>
        <v>0</v>
      </c>
      <c r="BT61" s="111">
        <f t="shared" si="33"/>
        <v>0</v>
      </c>
      <c r="BU61" s="111">
        <f t="shared" si="33"/>
        <v>0</v>
      </c>
      <c r="BV61" s="111">
        <f t="shared" si="33"/>
        <v>0</v>
      </c>
      <c r="BW61" s="111">
        <f t="shared" si="33"/>
        <v>0</v>
      </c>
      <c r="BX61" s="111">
        <f t="shared" si="33"/>
        <v>0</v>
      </c>
      <c r="BY61" s="111">
        <f t="shared" si="33"/>
        <v>0</v>
      </c>
      <c r="BZ61" s="111">
        <f t="shared" si="33"/>
        <v>0</v>
      </c>
      <c r="CA61" s="111">
        <f t="shared" si="33"/>
        <v>0</v>
      </c>
      <c r="CB61" s="111">
        <f t="shared" ref="CB61:CJ64" si="34">IF(OR(AND($G61&lt;CB$1,$G61&lt;&gt;""),$F61&gt;EOMONTH(CB$1,0)),0,IF(AND($F61&lt;CB$1,OR($G61="",$G61&gt;EOMONTH(CB$1,0))),INDEX($H61:$M61,1,MATCH(YEAR(CB$1),$H$1:$M$1,0))/12,INDEX($H61:$M61,1,MATCH(YEAR(CB$1),$H$1:$M$1,0))/12*((_xlfn.DAYS(MIN(EOMONTH(CB$1,0),$G61),MAX(CB$1,$F61)))/_xlfn.DAYS(EOMONTH(CB$1,0),CB$1))))</f>
        <v>0</v>
      </c>
      <c r="CC61" s="111">
        <f t="shared" si="34"/>
        <v>0</v>
      </c>
      <c r="CD61" s="111">
        <f t="shared" si="34"/>
        <v>0</v>
      </c>
      <c r="CE61" s="111">
        <f t="shared" si="34"/>
        <v>0</v>
      </c>
      <c r="CF61" s="111">
        <f t="shared" si="34"/>
        <v>0</v>
      </c>
      <c r="CG61" s="111">
        <f t="shared" si="34"/>
        <v>0</v>
      </c>
      <c r="CH61" s="111">
        <f t="shared" si="34"/>
        <v>0</v>
      </c>
      <c r="CI61" s="111">
        <f t="shared" si="34"/>
        <v>0</v>
      </c>
      <c r="CJ61" s="111">
        <f t="shared" si="34"/>
        <v>0</v>
      </c>
    </row>
    <row r="62" spans="11:88" x14ac:dyDescent="0.3">
      <c r="K62" s="263">
        <f>J62*(1+'Headcount Summary'!$C$4)</f>
        <v>0</v>
      </c>
      <c r="L62" s="263">
        <f>K62*(1+'Headcount Summary'!$C$4)</f>
        <v>0</v>
      </c>
      <c r="M62" s="263">
        <f>L62*(1+'Headcount Summary'!$C$4)</f>
        <v>0</v>
      </c>
      <c r="Q62" s="111">
        <f t="shared" ref="Q62:CB65" si="35">IF(OR(AND($G62&lt;Q$1,$G62&lt;&gt;""),$F62&gt;EOMONTH(Q$1,0)),0,IF(AND($F62&lt;Q$1,OR($G62="",$G62&gt;EOMONTH(Q$1,0))),INDEX($H62:$M62,1,MATCH(YEAR(Q$1),$H$1:$M$1,0))/12,INDEX($H62:$M62,1,MATCH(YEAR(Q$1),$H$1:$M$1,0))/12*((_xlfn.DAYS(MIN(EOMONTH(Q$1,0),$G62),MAX(Q$1,$F62)))/_xlfn.DAYS(EOMONTH(Q$1,0),Q$1))))</f>
        <v>0</v>
      </c>
      <c r="R62" s="111">
        <f t="shared" si="35"/>
        <v>0</v>
      </c>
      <c r="S62" s="111">
        <f t="shared" si="35"/>
        <v>0</v>
      </c>
      <c r="T62" s="111">
        <f t="shared" si="35"/>
        <v>0</v>
      </c>
      <c r="U62" s="111">
        <f t="shared" si="35"/>
        <v>0</v>
      </c>
      <c r="V62" s="111">
        <f t="shared" si="35"/>
        <v>0</v>
      </c>
      <c r="W62" s="111">
        <f t="shared" si="35"/>
        <v>0</v>
      </c>
      <c r="X62" s="111">
        <f t="shared" si="35"/>
        <v>0</v>
      </c>
      <c r="Y62" s="111">
        <f t="shared" si="35"/>
        <v>0</v>
      </c>
      <c r="Z62" s="111">
        <f t="shared" si="35"/>
        <v>0</v>
      </c>
      <c r="AA62" s="111">
        <f t="shared" si="35"/>
        <v>0</v>
      </c>
      <c r="AB62" s="111">
        <f t="shared" si="35"/>
        <v>0</v>
      </c>
      <c r="AC62" s="111">
        <f t="shared" si="35"/>
        <v>0</v>
      </c>
      <c r="AD62" s="111">
        <f t="shared" si="35"/>
        <v>0</v>
      </c>
      <c r="AE62" s="111">
        <f t="shared" si="35"/>
        <v>0</v>
      </c>
      <c r="AF62" s="111">
        <f t="shared" si="35"/>
        <v>0</v>
      </c>
      <c r="AG62" s="111">
        <f t="shared" si="35"/>
        <v>0</v>
      </c>
      <c r="AH62" s="111">
        <f t="shared" si="35"/>
        <v>0</v>
      </c>
      <c r="AI62" s="111">
        <f t="shared" si="35"/>
        <v>0</v>
      </c>
      <c r="AJ62" s="111">
        <f t="shared" si="35"/>
        <v>0</v>
      </c>
      <c r="AK62" s="111">
        <f t="shared" si="35"/>
        <v>0</v>
      </c>
      <c r="AL62" s="111">
        <f t="shared" si="35"/>
        <v>0</v>
      </c>
      <c r="AM62" s="111">
        <f t="shared" si="35"/>
        <v>0</v>
      </c>
      <c r="AN62" s="111">
        <f t="shared" si="35"/>
        <v>0</v>
      </c>
      <c r="AO62" s="111">
        <f t="shared" si="35"/>
        <v>0</v>
      </c>
      <c r="AP62" s="111">
        <f t="shared" si="35"/>
        <v>0</v>
      </c>
      <c r="AQ62" s="111">
        <f t="shared" si="35"/>
        <v>0</v>
      </c>
      <c r="AR62" s="111">
        <f t="shared" si="35"/>
        <v>0</v>
      </c>
      <c r="AS62" s="111">
        <f t="shared" si="35"/>
        <v>0</v>
      </c>
      <c r="AT62" s="111">
        <f t="shared" si="35"/>
        <v>0</v>
      </c>
      <c r="AU62" s="111">
        <f t="shared" si="35"/>
        <v>0</v>
      </c>
      <c r="AV62" s="111">
        <f t="shared" si="35"/>
        <v>0</v>
      </c>
      <c r="AW62" s="111">
        <f t="shared" si="35"/>
        <v>0</v>
      </c>
      <c r="AX62" s="111">
        <f t="shared" si="35"/>
        <v>0</v>
      </c>
      <c r="AY62" s="111">
        <f t="shared" si="35"/>
        <v>0</v>
      </c>
      <c r="AZ62" s="111">
        <f t="shared" si="35"/>
        <v>0</v>
      </c>
      <c r="BA62" s="111">
        <f t="shared" si="35"/>
        <v>0</v>
      </c>
      <c r="BB62" s="111">
        <f t="shared" si="35"/>
        <v>0</v>
      </c>
      <c r="BC62" s="111">
        <f t="shared" si="35"/>
        <v>0</v>
      </c>
      <c r="BD62" s="111">
        <f t="shared" si="35"/>
        <v>0</v>
      </c>
      <c r="BE62" s="111">
        <f t="shared" si="35"/>
        <v>0</v>
      </c>
      <c r="BF62" s="111">
        <f t="shared" si="35"/>
        <v>0</v>
      </c>
      <c r="BG62" s="111">
        <f t="shared" si="35"/>
        <v>0</v>
      </c>
      <c r="BH62" s="111">
        <f t="shared" si="35"/>
        <v>0</v>
      </c>
      <c r="BI62" s="111">
        <f t="shared" si="35"/>
        <v>0</v>
      </c>
      <c r="BJ62" s="111">
        <f t="shared" si="35"/>
        <v>0</v>
      </c>
      <c r="BK62" s="111">
        <f t="shared" si="35"/>
        <v>0</v>
      </c>
      <c r="BL62" s="111">
        <f t="shared" si="35"/>
        <v>0</v>
      </c>
      <c r="BM62" s="111">
        <f t="shared" si="35"/>
        <v>0</v>
      </c>
      <c r="BN62" s="111">
        <f t="shared" si="35"/>
        <v>0</v>
      </c>
      <c r="BO62" s="111">
        <f t="shared" si="35"/>
        <v>0</v>
      </c>
      <c r="BP62" s="111">
        <f t="shared" si="35"/>
        <v>0</v>
      </c>
      <c r="BQ62" s="111">
        <f t="shared" si="35"/>
        <v>0</v>
      </c>
      <c r="BR62" s="111">
        <f t="shared" si="35"/>
        <v>0</v>
      </c>
      <c r="BS62" s="111">
        <f t="shared" si="35"/>
        <v>0</v>
      </c>
      <c r="BT62" s="111">
        <f t="shared" si="35"/>
        <v>0</v>
      </c>
      <c r="BU62" s="111">
        <f t="shared" si="35"/>
        <v>0</v>
      </c>
      <c r="BV62" s="111">
        <f t="shared" si="35"/>
        <v>0</v>
      </c>
      <c r="BW62" s="111">
        <f t="shared" si="35"/>
        <v>0</v>
      </c>
      <c r="BX62" s="111">
        <f t="shared" si="35"/>
        <v>0</v>
      </c>
      <c r="BY62" s="111">
        <f t="shared" si="35"/>
        <v>0</v>
      </c>
      <c r="BZ62" s="111">
        <f t="shared" si="35"/>
        <v>0</v>
      </c>
      <c r="CA62" s="111">
        <f t="shared" si="35"/>
        <v>0</v>
      </c>
      <c r="CB62" s="111">
        <f t="shared" si="35"/>
        <v>0</v>
      </c>
      <c r="CC62" s="111">
        <f t="shared" si="34"/>
        <v>0</v>
      </c>
      <c r="CD62" s="111">
        <f t="shared" si="34"/>
        <v>0</v>
      </c>
      <c r="CE62" s="111">
        <f t="shared" si="34"/>
        <v>0</v>
      </c>
      <c r="CF62" s="111">
        <f t="shared" si="34"/>
        <v>0</v>
      </c>
      <c r="CG62" s="111">
        <f t="shared" si="34"/>
        <v>0</v>
      </c>
      <c r="CH62" s="111">
        <f t="shared" si="34"/>
        <v>0</v>
      </c>
      <c r="CI62" s="111">
        <f t="shared" si="34"/>
        <v>0</v>
      </c>
      <c r="CJ62" s="111">
        <f t="shared" si="34"/>
        <v>0</v>
      </c>
    </row>
    <row r="63" spans="11:88" x14ac:dyDescent="0.3">
      <c r="K63" s="263">
        <f>J63*(1+'Headcount Summary'!$C$4)</f>
        <v>0</v>
      </c>
      <c r="L63" s="263">
        <f>K63*(1+'Headcount Summary'!$C$4)</f>
        <v>0</v>
      </c>
      <c r="M63" s="263">
        <f>L63*(1+'Headcount Summary'!$C$4)</f>
        <v>0</v>
      </c>
      <c r="Q63" s="111">
        <f t="shared" si="35"/>
        <v>0</v>
      </c>
      <c r="R63" s="111">
        <f t="shared" si="35"/>
        <v>0</v>
      </c>
      <c r="S63" s="111">
        <f t="shared" si="35"/>
        <v>0</v>
      </c>
      <c r="T63" s="111">
        <f t="shared" si="35"/>
        <v>0</v>
      </c>
      <c r="U63" s="111">
        <f t="shared" si="35"/>
        <v>0</v>
      </c>
      <c r="V63" s="111">
        <f t="shared" si="35"/>
        <v>0</v>
      </c>
      <c r="W63" s="111">
        <f t="shared" si="35"/>
        <v>0</v>
      </c>
      <c r="X63" s="111">
        <f t="shared" si="35"/>
        <v>0</v>
      </c>
      <c r="Y63" s="111">
        <f t="shared" si="35"/>
        <v>0</v>
      </c>
      <c r="Z63" s="111">
        <f t="shared" si="35"/>
        <v>0</v>
      </c>
      <c r="AA63" s="111">
        <f t="shared" si="35"/>
        <v>0</v>
      </c>
      <c r="AB63" s="111">
        <f t="shared" si="35"/>
        <v>0</v>
      </c>
      <c r="AC63" s="111">
        <f t="shared" si="35"/>
        <v>0</v>
      </c>
      <c r="AD63" s="111">
        <f t="shared" si="35"/>
        <v>0</v>
      </c>
      <c r="AE63" s="111">
        <f t="shared" si="35"/>
        <v>0</v>
      </c>
      <c r="AF63" s="111">
        <f t="shared" si="35"/>
        <v>0</v>
      </c>
      <c r="AG63" s="111">
        <f t="shared" si="35"/>
        <v>0</v>
      </c>
      <c r="AH63" s="111">
        <f t="shared" si="35"/>
        <v>0</v>
      </c>
      <c r="AI63" s="111">
        <f t="shared" si="35"/>
        <v>0</v>
      </c>
      <c r="AJ63" s="111">
        <f t="shared" si="35"/>
        <v>0</v>
      </c>
      <c r="AK63" s="111">
        <f t="shared" si="35"/>
        <v>0</v>
      </c>
      <c r="AL63" s="111">
        <f t="shared" si="35"/>
        <v>0</v>
      </c>
      <c r="AM63" s="111">
        <f t="shared" si="35"/>
        <v>0</v>
      </c>
      <c r="AN63" s="111">
        <f t="shared" si="35"/>
        <v>0</v>
      </c>
      <c r="AO63" s="111">
        <f t="shared" si="35"/>
        <v>0</v>
      </c>
      <c r="AP63" s="111">
        <f t="shared" si="35"/>
        <v>0</v>
      </c>
      <c r="AQ63" s="111">
        <f t="shared" si="35"/>
        <v>0</v>
      </c>
      <c r="AR63" s="111">
        <f t="shared" si="35"/>
        <v>0</v>
      </c>
      <c r="AS63" s="111">
        <f t="shared" si="35"/>
        <v>0</v>
      </c>
      <c r="AT63" s="111">
        <f t="shared" si="35"/>
        <v>0</v>
      </c>
      <c r="AU63" s="111">
        <f t="shared" si="35"/>
        <v>0</v>
      </c>
      <c r="AV63" s="111">
        <f t="shared" si="35"/>
        <v>0</v>
      </c>
      <c r="AW63" s="111">
        <f t="shared" si="35"/>
        <v>0</v>
      </c>
      <c r="AX63" s="111">
        <f t="shared" si="35"/>
        <v>0</v>
      </c>
      <c r="AY63" s="111">
        <f t="shared" si="35"/>
        <v>0</v>
      </c>
      <c r="AZ63" s="111">
        <f t="shared" si="35"/>
        <v>0</v>
      </c>
      <c r="BA63" s="111">
        <f t="shared" si="35"/>
        <v>0</v>
      </c>
      <c r="BB63" s="111">
        <f t="shared" si="35"/>
        <v>0</v>
      </c>
      <c r="BC63" s="111">
        <f t="shared" si="35"/>
        <v>0</v>
      </c>
      <c r="BD63" s="111">
        <f t="shared" si="35"/>
        <v>0</v>
      </c>
      <c r="BE63" s="111">
        <f t="shared" si="35"/>
        <v>0</v>
      </c>
      <c r="BF63" s="111">
        <f t="shared" si="35"/>
        <v>0</v>
      </c>
      <c r="BG63" s="111">
        <f t="shared" si="35"/>
        <v>0</v>
      </c>
      <c r="BH63" s="111">
        <f t="shared" si="35"/>
        <v>0</v>
      </c>
      <c r="BI63" s="111">
        <f t="shared" si="35"/>
        <v>0</v>
      </c>
      <c r="BJ63" s="111">
        <f t="shared" si="35"/>
        <v>0</v>
      </c>
      <c r="BK63" s="111">
        <f t="shared" si="35"/>
        <v>0</v>
      </c>
      <c r="BL63" s="111">
        <f t="shared" si="35"/>
        <v>0</v>
      </c>
      <c r="BM63" s="111">
        <f t="shared" si="35"/>
        <v>0</v>
      </c>
      <c r="BN63" s="111">
        <f t="shared" si="35"/>
        <v>0</v>
      </c>
      <c r="BO63" s="111">
        <f t="shared" si="35"/>
        <v>0</v>
      </c>
      <c r="BP63" s="111">
        <f t="shared" si="35"/>
        <v>0</v>
      </c>
      <c r="BQ63" s="111">
        <f t="shared" si="35"/>
        <v>0</v>
      </c>
      <c r="BR63" s="111">
        <f t="shared" si="35"/>
        <v>0</v>
      </c>
      <c r="BS63" s="111">
        <f t="shared" si="35"/>
        <v>0</v>
      </c>
      <c r="BT63" s="111">
        <f t="shared" si="35"/>
        <v>0</v>
      </c>
      <c r="BU63" s="111">
        <f t="shared" si="35"/>
        <v>0</v>
      </c>
      <c r="BV63" s="111">
        <f t="shared" si="35"/>
        <v>0</v>
      </c>
      <c r="BW63" s="111">
        <f t="shared" si="35"/>
        <v>0</v>
      </c>
      <c r="BX63" s="111">
        <f t="shared" si="35"/>
        <v>0</v>
      </c>
      <c r="BY63" s="111">
        <f t="shared" si="35"/>
        <v>0</v>
      </c>
      <c r="BZ63" s="111">
        <f t="shared" si="35"/>
        <v>0</v>
      </c>
      <c r="CA63" s="111">
        <f t="shared" si="35"/>
        <v>0</v>
      </c>
      <c r="CB63" s="111">
        <f t="shared" si="35"/>
        <v>0</v>
      </c>
      <c r="CC63" s="111">
        <f t="shared" si="34"/>
        <v>0</v>
      </c>
      <c r="CD63" s="111">
        <f t="shared" si="34"/>
        <v>0</v>
      </c>
      <c r="CE63" s="111">
        <f t="shared" si="34"/>
        <v>0</v>
      </c>
      <c r="CF63" s="111">
        <f t="shared" si="34"/>
        <v>0</v>
      </c>
      <c r="CG63" s="111">
        <f t="shared" si="34"/>
        <v>0</v>
      </c>
      <c r="CH63" s="111">
        <f t="shared" si="34"/>
        <v>0</v>
      </c>
      <c r="CI63" s="111">
        <f t="shared" si="34"/>
        <v>0</v>
      </c>
      <c r="CJ63" s="111">
        <f t="shared" si="34"/>
        <v>0</v>
      </c>
    </row>
    <row r="64" spans="11:88" x14ac:dyDescent="0.3">
      <c r="K64" s="263">
        <f>J64*(1+'Headcount Summary'!$C$4)</f>
        <v>0</v>
      </c>
      <c r="L64" s="263">
        <f>K64*(1+'Headcount Summary'!$C$4)</f>
        <v>0</v>
      </c>
      <c r="M64" s="263">
        <f>L64*(1+'Headcount Summary'!$C$4)</f>
        <v>0</v>
      </c>
      <c r="Q64" s="111">
        <f t="shared" si="35"/>
        <v>0</v>
      </c>
      <c r="R64" s="111">
        <f t="shared" si="35"/>
        <v>0</v>
      </c>
      <c r="S64" s="111">
        <f t="shared" si="35"/>
        <v>0</v>
      </c>
      <c r="T64" s="111">
        <f t="shared" si="35"/>
        <v>0</v>
      </c>
      <c r="U64" s="111">
        <f t="shared" si="35"/>
        <v>0</v>
      </c>
      <c r="V64" s="111">
        <f t="shared" si="35"/>
        <v>0</v>
      </c>
      <c r="W64" s="111">
        <f t="shared" si="35"/>
        <v>0</v>
      </c>
      <c r="X64" s="111">
        <f t="shared" si="35"/>
        <v>0</v>
      </c>
      <c r="Y64" s="111">
        <f t="shared" si="35"/>
        <v>0</v>
      </c>
      <c r="Z64" s="111">
        <f t="shared" si="35"/>
        <v>0</v>
      </c>
      <c r="AA64" s="111">
        <f t="shared" si="35"/>
        <v>0</v>
      </c>
      <c r="AB64" s="111">
        <f t="shared" si="35"/>
        <v>0</v>
      </c>
      <c r="AC64" s="111">
        <f t="shared" si="35"/>
        <v>0</v>
      </c>
      <c r="AD64" s="111">
        <f t="shared" si="35"/>
        <v>0</v>
      </c>
      <c r="AE64" s="111">
        <f t="shared" si="35"/>
        <v>0</v>
      </c>
      <c r="AF64" s="111">
        <f t="shared" si="35"/>
        <v>0</v>
      </c>
      <c r="AG64" s="111">
        <f t="shared" si="35"/>
        <v>0</v>
      </c>
      <c r="AH64" s="111">
        <f t="shared" si="35"/>
        <v>0</v>
      </c>
      <c r="AI64" s="111">
        <f t="shared" si="35"/>
        <v>0</v>
      </c>
      <c r="AJ64" s="111">
        <f t="shared" si="35"/>
        <v>0</v>
      </c>
      <c r="AK64" s="111">
        <f t="shared" si="35"/>
        <v>0</v>
      </c>
      <c r="AL64" s="111">
        <f t="shared" si="35"/>
        <v>0</v>
      </c>
      <c r="AM64" s="111">
        <f t="shared" si="35"/>
        <v>0</v>
      </c>
      <c r="AN64" s="111">
        <f t="shared" si="35"/>
        <v>0</v>
      </c>
      <c r="AO64" s="111">
        <f t="shared" si="35"/>
        <v>0</v>
      </c>
      <c r="AP64" s="111">
        <f t="shared" si="35"/>
        <v>0</v>
      </c>
      <c r="AQ64" s="111">
        <f t="shared" si="35"/>
        <v>0</v>
      </c>
      <c r="AR64" s="111">
        <f t="shared" si="35"/>
        <v>0</v>
      </c>
      <c r="AS64" s="111">
        <f t="shared" si="35"/>
        <v>0</v>
      </c>
      <c r="AT64" s="111">
        <f t="shared" si="35"/>
        <v>0</v>
      </c>
      <c r="AU64" s="111">
        <f t="shared" si="35"/>
        <v>0</v>
      </c>
      <c r="AV64" s="111">
        <f t="shared" si="35"/>
        <v>0</v>
      </c>
      <c r="AW64" s="111">
        <f t="shared" si="35"/>
        <v>0</v>
      </c>
      <c r="AX64" s="111">
        <f t="shared" si="35"/>
        <v>0</v>
      </c>
      <c r="AY64" s="111">
        <f t="shared" si="35"/>
        <v>0</v>
      </c>
      <c r="AZ64" s="111">
        <f t="shared" si="35"/>
        <v>0</v>
      </c>
      <c r="BA64" s="111">
        <f t="shared" si="35"/>
        <v>0</v>
      </c>
      <c r="BB64" s="111">
        <f t="shared" si="35"/>
        <v>0</v>
      </c>
      <c r="BC64" s="111">
        <f t="shared" si="35"/>
        <v>0</v>
      </c>
      <c r="BD64" s="111">
        <f t="shared" si="35"/>
        <v>0</v>
      </c>
      <c r="BE64" s="111">
        <f t="shared" si="35"/>
        <v>0</v>
      </c>
      <c r="BF64" s="111">
        <f t="shared" si="35"/>
        <v>0</v>
      </c>
      <c r="BG64" s="111">
        <f t="shared" si="35"/>
        <v>0</v>
      </c>
      <c r="BH64" s="111">
        <f t="shared" si="35"/>
        <v>0</v>
      </c>
      <c r="BI64" s="111">
        <f t="shared" si="35"/>
        <v>0</v>
      </c>
      <c r="BJ64" s="111">
        <f t="shared" si="35"/>
        <v>0</v>
      </c>
      <c r="BK64" s="111">
        <f t="shared" si="35"/>
        <v>0</v>
      </c>
      <c r="BL64" s="111">
        <f t="shared" si="35"/>
        <v>0</v>
      </c>
      <c r="BM64" s="111">
        <f t="shared" si="35"/>
        <v>0</v>
      </c>
      <c r="BN64" s="111">
        <f t="shared" si="35"/>
        <v>0</v>
      </c>
      <c r="BO64" s="111">
        <f t="shared" si="35"/>
        <v>0</v>
      </c>
      <c r="BP64" s="111">
        <f t="shared" si="35"/>
        <v>0</v>
      </c>
      <c r="BQ64" s="111">
        <f t="shared" si="35"/>
        <v>0</v>
      </c>
      <c r="BR64" s="111">
        <f t="shared" si="35"/>
        <v>0</v>
      </c>
      <c r="BS64" s="111">
        <f t="shared" si="35"/>
        <v>0</v>
      </c>
      <c r="BT64" s="111">
        <f t="shared" si="35"/>
        <v>0</v>
      </c>
      <c r="BU64" s="111">
        <f t="shared" si="35"/>
        <v>0</v>
      </c>
      <c r="BV64" s="111">
        <f t="shared" si="35"/>
        <v>0</v>
      </c>
      <c r="BW64" s="111">
        <f t="shared" si="35"/>
        <v>0</v>
      </c>
      <c r="BX64" s="111">
        <f t="shared" si="35"/>
        <v>0</v>
      </c>
      <c r="BY64" s="111">
        <f t="shared" si="35"/>
        <v>0</v>
      </c>
      <c r="BZ64" s="111">
        <f t="shared" si="35"/>
        <v>0</v>
      </c>
      <c r="CA64" s="111">
        <f t="shared" si="35"/>
        <v>0</v>
      </c>
      <c r="CB64" s="111">
        <f t="shared" si="35"/>
        <v>0</v>
      </c>
      <c r="CC64" s="111">
        <f t="shared" si="34"/>
        <v>0</v>
      </c>
      <c r="CD64" s="111">
        <f t="shared" si="34"/>
        <v>0</v>
      </c>
      <c r="CE64" s="111">
        <f t="shared" si="34"/>
        <v>0</v>
      </c>
      <c r="CF64" s="111">
        <f t="shared" si="34"/>
        <v>0</v>
      </c>
      <c r="CG64" s="111">
        <f t="shared" si="34"/>
        <v>0</v>
      </c>
      <c r="CH64" s="111">
        <f t="shared" si="34"/>
        <v>0</v>
      </c>
      <c r="CI64" s="111">
        <f t="shared" si="34"/>
        <v>0</v>
      </c>
      <c r="CJ64" s="111">
        <f t="shared" si="34"/>
        <v>0</v>
      </c>
    </row>
    <row r="65" spans="11:88" x14ac:dyDescent="0.3">
      <c r="K65" s="263">
        <f>J65*(1+'Headcount Summary'!$C$4)</f>
        <v>0</v>
      </c>
      <c r="L65" s="263">
        <f>K65*(1+'Headcount Summary'!$C$4)</f>
        <v>0</v>
      </c>
      <c r="M65" s="263">
        <f>L65*(1+'Headcount Summary'!$C$4)</f>
        <v>0</v>
      </c>
      <c r="Q65" s="111">
        <f t="shared" si="35"/>
        <v>0</v>
      </c>
      <c r="R65" s="111">
        <f t="shared" si="35"/>
        <v>0</v>
      </c>
      <c r="S65" s="111">
        <f t="shared" si="35"/>
        <v>0</v>
      </c>
      <c r="T65" s="111">
        <f t="shared" si="35"/>
        <v>0</v>
      </c>
      <c r="U65" s="111">
        <f t="shared" si="35"/>
        <v>0</v>
      </c>
      <c r="V65" s="111">
        <f t="shared" si="35"/>
        <v>0</v>
      </c>
      <c r="W65" s="111">
        <f t="shared" si="35"/>
        <v>0</v>
      </c>
      <c r="X65" s="111">
        <f t="shared" si="35"/>
        <v>0</v>
      </c>
      <c r="Y65" s="111">
        <f t="shared" si="35"/>
        <v>0</v>
      </c>
      <c r="Z65" s="111">
        <f t="shared" si="35"/>
        <v>0</v>
      </c>
      <c r="AA65" s="111">
        <f t="shared" si="35"/>
        <v>0</v>
      </c>
      <c r="AB65" s="111">
        <f t="shared" si="35"/>
        <v>0</v>
      </c>
      <c r="AC65" s="111">
        <f t="shared" si="35"/>
        <v>0</v>
      </c>
      <c r="AD65" s="111">
        <f t="shared" si="35"/>
        <v>0</v>
      </c>
      <c r="AE65" s="111">
        <f t="shared" si="35"/>
        <v>0</v>
      </c>
      <c r="AF65" s="111">
        <f t="shared" si="35"/>
        <v>0</v>
      </c>
      <c r="AG65" s="111">
        <f t="shared" si="35"/>
        <v>0</v>
      </c>
      <c r="AH65" s="111">
        <f t="shared" si="35"/>
        <v>0</v>
      </c>
      <c r="AI65" s="111">
        <f t="shared" si="35"/>
        <v>0</v>
      </c>
      <c r="AJ65" s="111">
        <f t="shared" si="35"/>
        <v>0</v>
      </c>
      <c r="AK65" s="111">
        <f t="shared" si="35"/>
        <v>0</v>
      </c>
      <c r="AL65" s="111">
        <f t="shared" si="35"/>
        <v>0</v>
      </c>
      <c r="AM65" s="111">
        <f t="shared" si="35"/>
        <v>0</v>
      </c>
      <c r="AN65" s="111">
        <f t="shared" si="35"/>
        <v>0</v>
      </c>
      <c r="AO65" s="111">
        <f t="shared" si="35"/>
        <v>0</v>
      </c>
      <c r="AP65" s="111">
        <f t="shared" si="35"/>
        <v>0</v>
      </c>
      <c r="AQ65" s="111">
        <f t="shared" si="35"/>
        <v>0</v>
      </c>
      <c r="AR65" s="111">
        <f t="shared" si="35"/>
        <v>0</v>
      </c>
      <c r="AS65" s="111">
        <f t="shared" si="35"/>
        <v>0</v>
      </c>
      <c r="AT65" s="111">
        <f t="shared" si="35"/>
        <v>0</v>
      </c>
      <c r="AU65" s="111">
        <f t="shared" si="35"/>
        <v>0</v>
      </c>
      <c r="AV65" s="111">
        <f t="shared" si="35"/>
        <v>0</v>
      </c>
      <c r="AW65" s="111">
        <f t="shared" si="35"/>
        <v>0</v>
      </c>
      <c r="AX65" s="111">
        <f t="shared" si="35"/>
        <v>0</v>
      </c>
      <c r="AY65" s="111">
        <f t="shared" si="35"/>
        <v>0</v>
      </c>
      <c r="AZ65" s="111">
        <f t="shared" si="35"/>
        <v>0</v>
      </c>
      <c r="BA65" s="111">
        <f t="shared" si="35"/>
        <v>0</v>
      </c>
      <c r="BB65" s="111">
        <f t="shared" si="35"/>
        <v>0</v>
      </c>
      <c r="BC65" s="111">
        <f t="shared" si="35"/>
        <v>0</v>
      </c>
      <c r="BD65" s="111">
        <f t="shared" si="35"/>
        <v>0</v>
      </c>
      <c r="BE65" s="111">
        <f t="shared" si="35"/>
        <v>0</v>
      </c>
      <c r="BF65" s="111">
        <f t="shared" si="35"/>
        <v>0</v>
      </c>
      <c r="BG65" s="111">
        <f t="shared" si="35"/>
        <v>0</v>
      </c>
      <c r="BH65" s="111">
        <f t="shared" si="35"/>
        <v>0</v>
      </c>
      <c r="BI65" s="111">
        <f t="shared" si="35"/>
        <v>0</v>
      </c>
      <c r="BJ65" s="111">
        <f t="shared" si="35"/>
        <v>0</v>
      </c>
      <c r="BK65" s="111">
        <f t="shared" si="35"/>
        <v>0</v>
      </c>
      <c r="BL65" s="111">
        <f t="shared" si="35"/>
        <v>0</v>
      </c>
      <c r="BM65" s="111">
        <f t="shared" si="35"/>
        <v>0</v>
      </c>
      <c r="BN65" s="111">
        <f t="shared" si="35"/>
        <v>0</v>
      </c>
      <c r="BO65" s="111">
        <f t="shared" si="35"/>
        <v>0</v>
      </c>
      <c r="BP65" s="111">
        <f t="shared" si="35"/>
        <v>0</v>
      </c>
      <c r="BQ65" s="111">
        <f t="shared" si="35"/>
        <v>0</v>
      </c>
      <c r="BR65" s="111">
        <f t="shared" si="35"/>
        <v>0</v>
      </c>
      <c r="BS65" s="111">
        <f t="shared" si="35"/>
        <v>0</v>
      </c>
      <c r="BT65" s="111">
        <f t="shared" si="35"/>
        <v>0</v>
      </c>
      <c r="BU65" s="111">
        <f t="shared" si="35"/>
        <v>0</v>
      </c>
      <c r="BV65" s="111">
        <f t="shared" si="35"/>
        <v>0</v>
      </c>
      <c r="BW65" s="111">
        <f t="shared" si="35"/>
        <v>0</v>
      </c>
      <c r="BX65" s="111">
        <f t="shared" si="35"/>
        <v>0</v>
      </c>
      <c r="BY65" s="111">
        <f t="shared" si="35"/>
        <v>0</v>
      </c>
      <c r="BZ65" s="111">
        <f t="shared" si="35"/>
        <v>0</v>
      </c>
      <c r="CA65" s="111">
        <f t="shared" si="35"/>
        <v>0</v>
      </c>
      <c r="CB65" s="111">
        <f t="shared" ref="CB65:CJ68" si="36">IF(OR(AND($G65&lt;CB$1,$G65&lt;&gt;""),$F65&gt;EOMONTH(CB$1,0)),0,IF(AND($F65&lt;CB$1,OR($G65="",$G65&gt;EOMONTH(CB$1,0))),INDEX($H65:$M65,1,MATCH(YEAR(CB$1),$H$1:$M$1,0))/12,INDEX($H65:$M65,1,MATCH(YEAR(CB$1),$H$1:$M$1,0))/12*((_xlfn.DAYS(MIN(EOMONTH(CB$1,0),$G65),MAX(CB$1,$F65)))/_xlfn.DAYS(EOMONTH(CB$1,0),CB$1))))</f>
        <v>0</v>
      </c>
      <c r="CC65" s="111">
        <f t="shared" si="36"/>
        <v>0</v>
      </c>
      <c r="CD65" s="111">
        <f t="shared" si="36"/>
        <v>0</v>
      </c>
      <c r="CE65" s="111">
        <f t="shared" si="36"/>
        <v>0</v>
      </c>
      <c r="CF65" s="111">
        <f t="shared" si="36"/>
        <v>0</v>
      </c>
      <c r="CG65" s="111">
        <f t="shared" si="36"/>
        <v>0</v>
      </c>
      <c r="CH65" s="111">
        <f t="shared" si="36"/>
        <v>0</v>
      </c>
      <c r="CI65" s="111">
        <f t="shared" si="36"/>
        <v>0</v>
      </c>
      <c r="CJ65" s="111">
        <f t="shared" si="36"/>
        <v>0</v>
      </c>
    </row>
    <row r="66" spans="11:88" x14ac:dyDescent="0.3">
      <c r="K66" s="263">
        <f>J66*(1+'Headcount Summary'!$C$4)</f>
        <v>0</v>
      </c>
      <c r="L66" s="263">
        <f>K66*(1+'Headcount Summary'!$C$4)</f>
        <v>0</v>
      </c>
      <c r="M66" s="263">
        <f>L66*(1+'Headcount Summary'!$C$4)</f>
        <v>0</v>
      </c>
      <c r="Q66" s="111">
        <f t="shared" ref="Q66:CB69" si="37">IF(OR(AND($G66&lt;Q$1,$G66&lt;&gt;""),$F66&gt;EOMONTH(Q$1,0)),0,IF(AND($F66&lt;Q$1,OR($G66="",$G66&gt;EOMONTH(Q$1,0))),INDEX($H66:$M66,1,MATCH(YEAR(Q$1),$H$1:$M$1,0))/12,INDEX($H66:$M66,1,MATCH(YEAR(Q$1),$H$1:$M$1,0))/12*((_xlfn.DAYS(MIN(EOMONTH(Q$1,0),$G66),MAX(Q$1,$F66)))/_xlfn.DAYS(EOMONTH(Q$1,0),Q$1))))</f>
        <v>0</v>
      </c>
      <c r="R66" s="111">
        <f t="shared" si="37"/>
        <v>0</v>
      </c>
      <c r="S66" s="111">
        <f t="shared" si="37"/>
        <v>0</v>
      </c>
      <c r="T66" s="111">
        <f t="shared" si="37"/>
        <v>0</v>
      </c>
      <c r="U66" s="111">
        <f t="shared" si="37"/>
        <v>0</v>
      </c>
      <c r="V66" s="111">
        <f t="shared" si="37"/>
        <v>0</v>
      </c>
      <c r="W66" s="111">
        <f t="shared" si="37"/>
        <v>0</v>
      </c>
      <c r="X66" s="111">
        <f t="shared" si="37"/>
        <v>0</v>
      </c>
      <c r="Y66" s="111">
        <f t="shared" si="37"/>
        <v>0</v>
      </c>
      <c r="Z66" s="111">
        <f t="shared" si="37"/>
        <v>0</v>
      </c>
      <c r="AA66" s="111">
        <f t="shared" si="37"/>
        <v>0</v>
      </c>
      <c r="AB66" s="111">
        <f t="shared" si="37"/>
        <v>0</v>
      </c>
      <c r="AC66" s="111">
        <f t="shared" si="37"/>
        <v>0</v>
      </c>
      <c r="AD66" s="111">
        <f t="shared" si="37"/>
        <v>0</v>
      </c>
      <c r="AE66" s="111">
        <f t="shared" si="37"/>
        <v>0</v>
      </c>
      <c r="AF66" s="111">
        <f t="shared" si="37"/>
        <v>0</v>
      </c>
      <c r="AG66" s="111">
        <f t="shared" si="37"/>
        <v>0</v>
      </c>
      <c r="AH66" s="111">
        <f t="shared" si="37"/>
        <v>0</v>
      </c>
      <c r="AI66" s="111">
        <f t="shared" si="37"/>
        <v>0</v>
      </c>
      <c r="AJ66" s="111">
        <f t="shared" si="37"/>
        <v>0</v>
      </c>
      <c r="AK66" s="111">
        <f t="shared" si="37"/>
        <v>0</v>
      </c>
      <c r="AL66" s="111">
        <f t="shared" si="37"/>
        <v>0</v>
      </c>
      <c r="AM66" s="111">
        <f t="shared" si="37"/>
        <v>0</v>
      </c>
      <c r="AN66" s="111">
        <f t="shared" si="37"/>
        <v>0</v>
      </c>
      <c r="AO66" s="111">
        <f t="shared" si="37"/>
        <v>0</v>
      </c>
      <c r="AP66" s="111">
        <f t="shared" si="37"/>
        <v>0</v>
      </c>
      <c r="AQ66" s="111">
        <f t="shared" si="37"/>
        <v>0</v>
      </c>
      <c r="AR66" s="111">
        <f t="shared" si="37"/>
        <v>0</v>
      </c>
      <c r="AS66" s="111">
        <f t="shared" si="37"/>
        <v>0</v>
      </c>
      <c r="AT66" s="111">
        <f t="shared" si="37"/>
        <v>0</v>
      </c>
      <c r="AU66" s="111">
        <f t="shared" si="37"/>
        <v>0</v>
      </c>
      <c r="AV66" s="111">
        <f t="shared" si="37"/>
        <v>0</v>
      </c>
      <c r="AW66" s="111">
        <f t="shared" si="37"/>
        <v>0</v>
      </c>
      <c r="AX66" s="111">
        <f t="shared" si="37"/>
        <v>0</v>
      </c>
      <c r="AY66" s="111">
        <f t="shared" si="37"/>
        <v>0</v>
      </c>
      <c r="AZ66" s="111">
        <f t="shared" si="37"/>
        <v>0</v>
      </c>
      <c r="BA66" s="111">
        <f t="shared" si="37"/>
        <v>0</v>
      </c>
      <c r="BB66" s="111">
        <f t="shared" si="37"/>
        <v>0</v>
      </c>
      <c r="BC66" s="111">
        <f t="shared" si="37"/>
        <v>0</v>
      </c>
      <c r="BD66" s="111">
        <f t="shared" si="37"/>
        <v>0</v>
      </c>
      <c r="BE66" s="111">
        <f t="shared" si="37"/>
        <v>0</v>
      </c>
      <c r="BF66" s="111">
        <f t="shared" si="37"/>
        <v>0</v>
      </c>
      <c r="BG66" s="111">
        <f t="shared" si="37"/>
        <v>0</v>
      </c>
      <c r="BH66" s="111">
        <f t="shared" si="37"/>
        <v>0</v>
      </c>
      <c r="BI66" s="111">
        <f t="shared" si="37"/>
        <v>0</v>
      </c>
      <c r="BJ66" s="111">
        <f t="shared" si="37"/>
        <v>0</v>
      </c>
      <c r="BK66" s="111">
        <f t="shared" si="37"/>
        <v>0</v>
      </c>
      <c r="BL66" s="111">
        <f t="shared" si="37"/>
        <v>0</v>
      </c>
      <c r="BM66" s="111">
        <f t="shared" si="37"/>
        <v>0</v>
      </c>
      <c r="BN66" s="111">
        <f t="shared" si="37"/>
        <v>0</v>
      </c>
      <c r="BO66" s="111">
        <f t="shared" si="37"/>
        <v>0</v>
      </c>
      <c r="BP66" s="111">
        <f t="shared" si="37"/>
        <v>0</v>
      </c>
      <c r="BQ66" s="111">
        <f t="shared" si="37"/>
        <v>0</v>
      </c>
      <c r="BR66" s="111">
        <f t="shared" si="37"/>
        <v>0</v>
      </c>
      <c r="BS66" s="111">
        <f t="shared" si="37"/>
        <v>0</v>
      </c>
      <c r="BT66" s="111">
        <f t="shared" si="37"/>
        <v>0</v>
      </c>
      <c r="BU66" s="111">
        <f t="shared" si="37"/>
        <v>0</v>
      </c>
      <c r="BV66" s="111">
        <f t="shared" si="37"/>
        <v>0</v>
      </c>
      <c r="BW66" s="111">
        <f t="shared" si="37"/>
        <v>0</v>
      </c>
      <c r="BX66" s="111">
        <f t="shared" si="37"/>
        <v>0</v>
      </c>
      <c r="BY66" s="111">
        <f t="shared" si="37"/>
        <v>0</v>
      </c>
      <c r="BZ66" s="111">
        <f t="shared" si="37"/>
        <v>0</v>
      </c>
      <c r="CA66" s="111">
        <f t="shared" si="37"/>
        <v>0</v>
      </c>
      <c r="CB66" s="111">
        <f t="shared" si="37"/>
        <v>0</v>
      </c>
      <c r="CC66" s="111">
        <f t="shared" si="36"/>
        <v>0</v>
      </c>
      <c r="CD66" s="111">
        <f t="shared" si="36"/>
        <v>0</v>
      </c>
      <c r="CE66" s="111">
        <f t="shared" si="36"/>
        <v>0</v>
      </c>
      <c r="CF66" s="111">
        <f t="shared" si="36"/>
        <v>0</v>
      </c>
      <c r="CG66" s="111">
        <f t="shared" si="36"/>
        <v>0</v>
      </c>
      <c r="CH66" s="111">
        <f t="shared" si="36"/>
        <v>0</v>
      </c>
      <c r="CI66" s="111">
        <f t="shared" si="36"/>
        <v>0</v>
      </c>
      <c r="CJ66" s="111">
        <f t="shared" si="36"/>
        <v>0</v>
      </c>
    </row>
    <row r="67" spans="11:88" x14ac:dyDescent="0.3">
      <c r="K67" s="263">
        <f>J67*(1+'Headcount Summary'!$C$4)</f>
        <v>0</v>
      </c>
      <c r="L67" s="263">
        <f>K67*(1+'Headcount Summary'!$C$4)</f>
        <v>0</v>
      </c>
      <c r="M67" s="263">
        <f>L67*(1+'Headcount Summary'!$C$4)</f>
        <v>0</v>
      </c>
      <c r="Q67" s="111">
        <f t="shared" si="37"/>
        <v>0</v>
      </c>
      <c r="R67" s="111">
        <f t="shared" si="37"/>
        <v>0</v>
      </c>
      <c r="S67" s="111">
        <f t="shared" si="37"/>
        <v>0</v>
      </c>
      <c r="T67" s="111">
        <f t="shared" si="37"/>
        <v>0</v>
      </c>
      <c r="U67" s="111">
        <f t="shared" si="37"/>
        <v>0</v>
      </c>
      <c r="V67" s="111">
        <f t="shared" si="37"/>
        <v>0</v>
      </c>
      <c r="W67" s="111">
        <f t="shared" si="37"/>
        <v>0</v>
      </c>
      <c r="X67" s="111">
        <f t="shared" si="37"/>
        <v>0</v>
      </c>
      <c r="Y67" s="111">
        <f t="shared" si="37"/>
        <v>0</v>
      </c>
      <c r="Z67" s="111">
        <f t="shared" si="37"/>
        <v>0</v>
      </c>
      <c r="AA67" s="111">
        <f t="shared" si="37"/>
        <v>0</v>
      </c>
      <c r="AB67" s="111">
        <f t="shared" si="37"/>
        <v>0</v>
      </c>
      <c r="AC67" s="111">
        <f t="shared" si="37"/>
        <v>0</v>
      </c>
      <c r="AD67" s="111">
        <f t="shared" si="37"/>
        <v>0</v>
      </c>
      <c r="AE67" s="111">
        <f t="shared" si="37"/>
        <v>0</v>
      </c>
      <c r="AF67" s="111">
        <f t="shared" si="37"/>
        <v>0</v>
      </c>
      <c r="AG67" s="111">
        <f t="shared" si="37"/>
        <v>0</v>
      </c>
      <c r="AH67" s="111">
        <f t="shared" si="37"/>
        <v>0</v>
      </c>
      <c r="AI67" s="111">
        <f t="shared" si="37"/>
        <v>0</v>
      </c>
      <c r="AJ67" s="111">
        <f t="shared" si="37"/>
        <v>0</v>
      </c>
      <c r="AK67" s="111">
        <f t="shared" si="37"/>
        <v>0</v>
      </c>
      <c r="AL67" s="111">
        <f t="shared" si="37"/>
        <v>0</v>
      </c>
      <c r="AM67" s="111">
        <f t="shared" si="37"/>
        <v>0</v>
      </c>
      <c r="AN67" s="111">
        <f t="shared" si="37"/>
        <v>0</v>
      </c>
      <c r="AO67" s="111">
        <f t="shared" si="37"/>
        <v>0</v>
      </c>
      <c r="AP67" s="111">
        <f t="shared" si="37"/>
        <v>0</v>
      </c>
      <c r="AQ67" s="111">
        <f t="shared" si="37"/>
        <v>0</v>
      </c>
      <c r="AR67" s="111">
        <f t="shared" si="37"/>
        <v>0</v>
      </c>
      <c r="AS67" s="111">
        <f t="shared" si="37"/>
        <v>0</v>
      </c>
      <c r="AT67" s="111">
        <f t="shared" si="37"/>
        <v>0</v>
      </c>
      <c r="AU67" s="111">
        <f t="shared" si="37"/>
        <v>0</v>
      </c>
      <c r="AV67" s="111">
        <f t="shared" si="37"/>
        <v>0</v>
      </c>
      <c r="AW67" s="111">
        <f t="shared" si="37"/>
        <v>0</v>
      </c>
      <c r="AX67" s="111">
        <f t="shared" si="37"/>
        <v>0</v>
      </c>
      <c r="AY67" s="111">
        <f t="shared" si="37"/>
        <v>0</v>
      </c>
      <c r="AZ67" s="111">
        <f t="shared" si="37"/>
        <v>0</v>
      </c>
      <c r="BA67" s="111">
        <f t="shared" si="37"/>
        <v>0</v>
      </c>
      <c r="BB67" s="111">
        <f t="shared" si="37"/>
        <v>0</v>
      </c>
      <c r="BC67" s="111">
        <f t="shared" si="37"/>
        <v>0</v>
      </c>
      <c r="BD67" s="111">
        <f t="shared" si="37"/>
        <v>0</v>
      </c>
      <c r="BE67" s="111">
        <f t="shared" si="37"/>
        <v>0</v>
      </c>
      <c r="BF67" s="111">
        <f t="shared" si="37"/>
        <v>0</v>
      </c>
      <c r="BG67" s="111">
        <f t="shared" si="37"/>
        <v>0</v>
      </c>
      <c r="BH67" s="111">
        <f t="shared" si="37"/>
        <v>0</v>
      </c>
      <c r="BI67" s="111">
        <f t="shared" si="37"/>
        <v>0</v>
      </c>
      <c r="BJ67" s="111">
        <f t="shared" si="37"/>
        <v>0</v>
      </c>
      <c r="BK67" s="111">
        <f t="shared" si="37"/>
        <v>0</v>
      </c>
      <c r="BL67" s="111">
        <f t="shared" si="37"/>
        <v>0</v>
      </c>
      <c r="BM67" s="111">
        <f t="shared" si="37"/>
        <v>0</v>
      </c>
      <c r="BN67" s="111">
        <f t="shared" si="37"/>
        <v>0</v>
      </c>
      <c r="BO67" s="111">
        <f t="shared" si="37"/>
        <v>0</v>
      </c>
      <c r="BP67" s="111">
        <f t="shared" si="37"/>
        <v>0</v>
      </c>
      <c r="BQ67" s="111">
        <f t="shared" si="37"/>
        <v>0</v>
      </c>
      <c r="BR67" s="111">
        <f t="shared" si="37"/>
        <v>0</v>
      </c>
      <c r="BS67" s="111">
        <f t="shared" si="37"/>
        <v>0</v>
      </c>
      <c r="BT67" s="111">
        <f t="shared" si="37"/>
        <v>0</v>
      </c>
      <c r="BU67" s="111">
        <f t="shared" si="37"/>
        <v>0</v>
      </c>
      <c r="BV67" s="111">
        <f t="shared" si="37"/>
        <v>0</v>
      </c>
      <c r="BW67" s="111">
        <f t="shared" si="37"/>
        <v>0</v>
      </c>
      <c r="BX67" s="111">
        <f t="shared" si="37"/>
        <v>0</v>
      </c>
      <c r="BY67" s="111">
        <f t="shared" si="37"/>
        <v>0</v>
      </c>
      <c r="BZ67" s="111">
        <f t="shared" si="37"/>
        <v>0</v>
      </c>
      <c r="CA67" s="111">
        <f t="shared" si="37"/>
        <v>0</v>
      </c>
      <c r="CB67" s="111">
        <f t="shared" si="37"/>
        <v>0</v>
      </c>
      <c r="CC67" s="111">
        <f t="shared" si="36"/>
        <v>0</v>
      </c>
      <c r="CD67" s="111">
        <f t="shared" si="36"/>
        <v>0</v>
      </c>
      <c r="CE67" s="111">
        <f t="shared" si="36"/>
        <v>0</v>
      </c>
      <c r="CF67" s="111">
        <f t="shared" si="36"/>
        <v>0</v>
      </c>
      <c r="CG67" s="111">
        <f t="shared" si="36"/>
        <v>0</v>
      </c>
      <c r="CH67" s="111">
        <f t="shared" si="36"/>
        <v>0</v>
      </c>
      <c r="CI67" s="111">
        <f t="shared" si="36"/>
        <v>0</v>
      </c>
      <c r="CJ67" s="111">
        <f t="shared" si="36"/>
        <v>0</v>
      </c>
    </row>
    <row r="68" spans="11:88" x14ac:dyDescent="0.3">
      <c r="K68" s="263">
        <f>J68*(1+'Headcount Summary'!$C$4)</f>
        <v>0</v>
      </c>
      <c r="L68" s="263">
        <f>K68*(1+'Headcount Summary'!$C$4)</f>
        <v>0</v>
      </c>
      <c r="M68" s="263">
        <f>L68*(1+'Headcount Summary'!$C$4)</f>
        <v>0</v>
      </c>
      <c r="Q68" s="111">
        <f t="shared" si="37"/>
        <v>0</v>
      </c>
      <c r="R68" s="111">
        <f t="shared" si="37"/>
        <v>0</v>
      </c>
      <c r="S68" s="111">
        <f t="shared" si="37"/>
        <v>0</v>
      </c>
      <c r="T68" s="111">
        <f t="shared" si="37"/>
        <v>0</v>
      </c>
      <c r="U68" s="111">
        <f t="shared" si="37"/>
        <v>0</v>
      </c>
      <c r="V68" s="111">
        <f t="shared" si="37"/>
        <v>0</v>
      </c>
      <c r="W68" s="111">
        <f t="shared" si="37"/>
        <v>0</v>
      </c>
      <c r="X68" s="111">
        <f t="shared" si="37"/>
        <v>0</v>
      </c>
      <c r="Y68" s="111">
        <f t="shared" si="37"/>
        <v>0</v>
      </c>
      <c r="Z68" s="111">
        <f t="shared" si="37"/>
        <v>0</v>
      </c>
      <c r="AA68" s="111">
        <f t="shared" si="37"/>
        <v>0</v>
      </c>
      <c r="AB68" s="111">
        <f t="shared" si="37"/>
        <v>0</v>
      </c>
      <c r="AC68" s="111">
        <f t="shared" si="37"/>
        <v>0</v>
      </c>
      <c r="AD68" s="111">
        <f t="shared" si="37"/>
        <v>0</v>
      </c>
      <c r="AE68" s="111">
        <f t="shared" si="37"/>
        <v>0</v>
      </c>
      <c r="AF68" s="111">
        <f t="shared" si="37"/>
        <v>0</v>
      </c>
      <c r="AG68" s="111">
        <f t="shared" si="37"/>
        <v>0</v>
      </c>
      <c r="AH68" s="111">
        <f t="shared" si="37"/>
        <v>0</v>
      </c>
      <c r="AI68" s="111">
        <f t="shared" si="37"/>
        <v>0</v>
      </c>
      <c r="AJ68" s="111">
        <f t="shared" si="37"/>
        <v>0</v>
      </c>
      <c r="AK68" s="111">
        <f t="shared" si="37"/>
        <v>0</v>
      </c>
      <c r="AL68" s="111">
        <f t="shared" si="37"/>
        <v>0</v>
      </c>
      <c r="AM68" s="111">
        <f t="shared" si="37"/>
        <v>0</v>
      </c>
      <c r="AN68" s="111">
        <f t="shared" si="37"/>
        <v>0</v>
      </c>
      <c r="AO68" s="111">
        <f t="shared" si="37"/>
        <v>0</v>
      </c>
      <c r="AP68" s="111">
        <f t="shared" si="37"/>
        <v>0</v>
      </c>
      <c r="AQ68" s="111">
        <f t="shared" si="37"/>
        <v>0</v>
      </c>
      <c r="AR68" s="111">
        <f t="shared" si="37"/>
        <v>0</v>
      </c>
      <c r="AS68" s="111">
        <f t="shared" si="37"/>
        <v>0</v>
      </c>
      <c r="AT68" s="111">
        <f t="shared" si="37"/>
        <v>0</v>
      </c>
      <c r="AU68" s="111">
        <f t="shared" si="37"/>
        <v>0</v>
      </c>
      <c r="AV68" s="111">
        <f t="shared" si="37"/>
        <v>0</v>
      </c>
      <c r="AW68" s="111">
        <f t="shared" si="37"/>
        <v>0</v>
      </c>
      <c r="AX68" s="111">
        <f t="shared" si="37"/>
        <v>0</v>
      </c>
      <c r="AY68" s="111">
        <f t="shared" si="37"/>
        <v>0</v>
      </c>
      <c r="AZ68" s="111">
        <f t="shared" si="37"/>
        <v>0</v>
      </c>
      <c r="BA68" s="111">
        <f t="shared" si="37"/>
        <v>0</v>
      </c>
      <c r="BB68" s="111">
        <f t="shared" si="37"/>
        <v>0</v>
      </c>
      <c r="BC68" s="111">
        <f t="shared" si="37"/>
        <v>0</v>
      </c>
      <c r="BD68" s="111">
        <f t="shared" si="37"/>
        <v>0</v>
      </c>
      <c r="BE68" s="111">
        <f t="shared" si="37"/>
        <v>0</v>
      </c>
      <c r="BF68" s="111">
        <f t="shared" si="37"/>
        <v>0</v>
      </c>
      <c r="BG68" s="111">
        <f t="shared" si="37"/>
        <v>0</v>
      </c>
      <c r="BH68" s="111">
        <f t="shared" si="37"/>
        <v>0</v>
      </c>
      <c r="BI68" s="111">
        <f t="shared" si="37"/>
        <v>0</v>
      </c>
      <c r="BJ68" s="111">
        <f t="shared" si="37"/>
        <v>0</v>
      </c>
      <c r="BK68" s="111">
        <f t="shared" si="37"/>
        <v>0</v>
      </c>
      <c r="BL68" s="111">
        <f t="shared" si="37"/>
        <v>0</v>
      </c>
      <c r="BM68" s="111">
        <f t="shared" si="37"/>
        <v>0</v>
      </c>
      <c r="BN68" s="111">
        <f t="shared" si="37"/>
        <v>0</v>
      </c>
      <c r="BO68" s="111">
        <f t="shared" si="37"/>
        <v>0</v>
      </c>
      <c r="BP68" s="111">
        <f t="shared" si="37"/>
        <v>0</v>
      </c>
      <c r="BQ68" s="111">
        <f t="shared" si="37"/>
        <v>0</v>
      </c>
      <c r="BR68" s="111">
        <f t="shared" si="37"/>
        <v>0</v>
      </c>
      <c r="BS68" s="111">
        <f t="shared" si="37"/>
        <v>0</v>
      </c>
      <c r="BT68" s="111">
        <f t="shared" si="37"/>
        <v>0</v>
      </c>
      <c r="BU68" s="111">
        <f t="shared" si="37"/>
        <v>0</v>
      </c>
      <c r="BV68" s="111">
        <f t="shared" si="37"/>
        <v>0</v>
      </c>
      <c r="BW68" s="111">
        <f t="shared" si="37"/>
        <v>0</v>
      </c>
      <c r="BX68" s="111">
        <f t="shared" si="37"/>
        <v>0</v>
      </c>
      <c r="BY68" s="111">
        <f t="shared" si="37"/>
        <v>0</v>
      </c>
      <c r="BZ68" s="111">
        <f t="shared" si="37"/>
        <v>0</v>
      </c>
      <c r="CA68" s="111">
        <f t="shared" si="37"/>
        <v>0</v>
      </c>
      <c r="CB68" s="111">
        <f t="shared" si="37"/>
        <v>0</v>
      </c>
      <c r="CC68" s="111">
        <f t="shared" si="36"/>
        <v>0</v>
      </c>
      <c r="CD68" s="111">
        <f t="shared" si="36"/>
        <v>0</v>
      </c>
      <c r="CE68" s="111">
        <f t="shared" si="36"/>
        <v>0</v>
      </c>
      <c r="CF68" s="111">
        <f t="shared" si="36"/>
        <v>0</v>
      </c>
      <c r="CG68" s="111">
        <f t="shared" si="36"/>
        <v>0</v>
      </c>
      <c r="CH68" s="111">
        <f t="shared" si="36"/>
        <v>0</v>
      </c>
      <c r="CI68" s="111">
        <f t="shared" si="36"/>
        <v>0</v>
      </c>
      <c r="CJ68" s="111">
        <f t="shared" si="36"/>
        <v>0</v>
      </c>
    </row>
    <row r="69" spans="11:88" x14ac:dyDescent="0.3">
      <c r="K69" s="263">
        <f>J69*(1+'Headcount Summary'!$C$4)</f>
        <v>0</v>
      </c>
      <c r="L69" s="263">
        <f>K69*(1+'Headcount Summary'!$C$4)</f>
        <v>0</v>
      </c>
      <c r="M69" s="263">
        <f>L69*(1+'Headcount Summary'!$C$4)</f>
        <v>0</v>
      </c>
      <c r="Q69" s="111">
        <f t="shared" si="37"/>
        <v>0</v>
      </c>
      <c r="R69" s="111">
        <f t="shared" si="37"/>
        <v>0</v>
      </c>
      <c r="S69" s="111">
        <f t="shared" si="37"/>
        <v>0</v>
      </c>
      <c r="T69" s="111">
        <f t="shared" si="37"/>
        <v>0</v>
      </c>
      <c r="U69" s="111">
        <f t="shared" si="37"/>
        <v>0</v>
      </c>
      <c r="V69" s="111">
        <f t="shared" si="37"/>
        <v>0</v>
      </c>
      <c r="W69" s="111">
        <f t="shared" si="37"/>
        <v>0</v>
      </c>
      <c r="X69" s="111">
        <f t="shared" si="37"/>
        <v>0</v>
      </c>
      <c r="Y69" s="111">
        <f t="shared" si="37"/>
        <v>0</v>
      </c>
      <c r="Z69" s="111">
        <f t="shared" si="37"/>
        <v>0</v>
      </c>
      <c r="AA69" s="111">
        <f t="shared" si="37"/>
        <v>0</v>
      </c>
      <c r="AB69" s="111">
        <f t="shared" si="37"/>
        <v>0</v>
      </c>
      <c r="AC69" s="111">
        <f t="shared" si="37"/>
        <v>0</v>
      </c>
      <c r="AD69" s="111">
        <f t="shared" si="37"/>
        <v>0</v>
      </c>
      <c r="AE69" s="111">
        <f t="shared" si="37"/>
        <v>0</v>
      </c>
      <c r="AF69" s="111">
        <f t="shared" si="37"/>
        <v>0</v>
      </c>
      <c r="AG69" s="111">
        <f t="shared" si="37"/>
        <v>0</v>
      </c>
      <c r="AH69" s="111">
        <f t="shared" si="37"/>
        <v>0</v>
      </c>
      <c r="AI69" s="111">
        <f t="shared" si="37"/>
        <v>0</v>
      </c>
      <c r="AJ69" s="111">
        <f t="shared" si="37"/>
        <v>0</v>
      </c>
      <c r="AK69" s="111">
        <f t="shared" si="37"/>
        <v>0</v>
      </c>
      <c r="AL69" s="111">
        <f t="shared" si="37"/>
        <v>0</v>
      </c>
      <c r="AM69" s="111">
        <f t="shared" si="37"/>
        <v>0</v>
      </c>
      <c r="AN69" s="111">
        <f t="shared" si="37"/>
        <v>0</v>
      </c>
      <c r="AO69" s="111">
        <f t="shared" si="37"/>
        <v>0</v>
      </c>
      <c r="AP69" s="111">
        <f t="shared" si="37"/>
        <v>0</v>
      </c>
      <c r="AQ69" s="111">
        <f t="shared" si="37"/>
        <v>0</v>
      </c>
      <c r="AR69" s="111">
        <f t="shared" si="37"/>
        <v>0</v>
      </c>
      <c r="AS69" s="111">
        <f t="shared" si="37"/>
        <v>0</v>
      </c>
      <c r="AT69" s="111">
        <f t="shared" si="37"/>
        <v>0</v>
      </c>
      <c r="AU69" s="111">
        <f t="shared" si="37"/>
        <v>0</v>
      </c>
      <c r="AV69" s="111">
        <f t="shared" si="37"/>
        <v>0</v>
      </c>
      <c r="AW69" s="111">
        <f t="shared" si="37"/>
        <v>0</v>
      </c>
      <c r="AX69" s="111">
        <f t="shared" si="37"/>
        <v>0</v>
      </c>
      <c r="AY69" s="111">
        <f t="shared" si="37"/>
        <v>0</v>
      </c>
      <c r="AZ69" s="111">
        <f t="shared" si="37"/>
        <v>0</v>
      </c>
      <c r="BA69" s="111">
        <f t="shared" si="37"/>
        <v>0</v>
      </c>
      <c r="BB69" s="111">
        <f t="shared" si="37"/>
        <v>0</v>
      </c>
      <c r="BC69" s="111">
        <f t="shared" si="37"/>
        <v>0</v>
      </c>
      <c r="BD69" s="111">
        <f t="shared" si="37"/>
        <v>0</v>
      </c>
      <c r="BE69" s="111">
        <f t="shared" si="37"/>
        <v>0</v>
      </c>
      <c r="BF69" s="111">
        <f t="shared" si="37"/>
        <v>0</v>
      </c>
      <c r="BG69" s="111">
        <f t="shared" si="37"/>
        <v>0</v>
      </c>
      <c r="BH69" s="111">
        <f t="shared" si="37"/>
        <v>0</v>
      </c>
      <c r="BI69" s="111">
        <f t="shared" si="37"/>
        <v>0</v>
      </c>
      <c r="BJ69" s="111">
        <f t="shared" si="37"/>
        <v>0</v>
      </c>
      <c r="BK69" s="111">
        <f t="shared" si="37"/>
        <v>0</v>
      </c>
      <c r="BL69" s="111">
        <f t="shared" si="37"/>
        <v>0</v>
      </c>
      <c r="BM69" s="111">
        <f t="shared" si="37"/>
        <v>0</v>
      </c>
      <c r="BN69" s="111">
        <f t="shared" si="37"/>
        <v>0</v>
      </c>
      <c r="BO69" s="111">
        <f t="shared" si="37"/>
        <v>0</v>
      </c>
      <c r="BP69" s="111">
        <f t="shared" si="37"/>
        <v>0</v>
      </c>
      <c r="BQ69" s="111">
        <f t="shared" si="37"/>
        <v>0</v>
      </c>
      <c r="BR69" s="111">
        <f t="shared" si="37"/>
        <v>0</v>
      </c>
      <c r="BS69" s="111">
        <f t="shared" si="37"/>
        <v>0</v>
      </c>
      <c r="BT69" s="111">
        <f t="shared" si="37"/>
        <v>0</v>
      </c>
      <c r="BU69" s="111">
        <f t="shared" si="37"/>
        <v>0</v>
      </c>
      <c r="BV69" s="111">
        <f t="shared" si="37"/>
        <v>0</v>
      </c>
      <c r="BW69" s="111">
        <f t="shared" si="37"/>
        <v>0</v>
      </c>
      <c r="BX69" s="111">
        <f t="shared" si="37"/>
        <v>0</v>
      </c>
      <c r="BY69" s="111">
        <f t="shared" si="37"/>
        <v>0</v>
      </c>
      <c r="BZ69" s="111">
        <f t="shared" si="37"/>
        <v>0</v>
      </c>
      <c r="CA69" s="111">
        <f t="shared" si="37"/>
        <v>0</v>
      </c>
      <c r="CB69" s="111">
        <f t="shared" ref="CB69:CJ72" si="38">IF(OR(AND($G69&lt;CB$1,$G69&lt;&gt;""),$F69&gt;EOMONTH(CB$1,0)),0,IF(AND($F69&lt;CB$1,OR($G69="",$G69&gt;EOMONTH(CB$1,0))),INDEX($H69:$M69,1,MATCH(YEAR(CB$1),$H$1:$M$1,0))/12,INDEX($H69:$M69,1,MATCH(YEAR(CB$1),$H$1:$M$1,0))/12*((_xlfn.DAYS(MIN(EOMONTH(CB$1,0),$G69),MAX(CB$1,$F69)))/_xlfn.DAYS(EOMONTH(CB$1,0),CB$1))))</f>
        <v>0</v>
      </c>
      <c r="CC69" s="111">
        <f t="shared" si="38"/>
        <v>0</v>
      </c>
      <c r="CD69" s="111">
        <f t="shared" si="38"/>
        <v>0</v>
      </c>
      <c r="CE69" s="111">
        <f t="shared" si="38"/>
        <v>0</v>
      </c>
      <c r="CF69" s="111">
        <f t="shared" si="38"/>
        <v>0</v>
      </c>
      <c r="CG69" s="111">
        <f t="shared" si="38"/>
        <v>0</v>
      </c>
      <c r="CH69" s="111">
        <f t="shared" si="38"/>
        <v>0</v>
      </c>
      <c r="CI69" s="111">
        <f t="shared" si="38"/>
        <v>0</v>
      </c>
      <c r="CJ69" s="111">
        <f t="shared" si="38"/>
        <v>0</v>
      </c>
    </row>
    <row r="70" spans="11:88" x14ac:dyDescent="0.3">
      <c r="K70" s="263">
        <f>J70*(1+'Headcount Summary'!$C$4)</f>
        <v>0</v>
      </c>
      <c r="L70" s="263">
        <f>K70*(1+'Headcount Summary'!$C$4)</f>
        <v>0</v>
      </c>
      <c r="M70" s="263">
        <f>L70*(1+'Headcount Summary'!$C$4)</f>
        <v>0</v>
      </c>
      <c r="Q70" s="111">
        <f t="shared" ref="Q70:CB73" si="39">IF(OR(AND($G70&lt;Q$1,$G70&lt;&gt;""),$F70&gt;EOMONTH(Q$1,0)),0,IF(AND($F70&lt;Q$1,OR($G70="",$G70&gt;EOMONTH(Q$1,0))),INDEX($H70:$M70,1,MATCH(YEAR(Q$1),$H$1:$M$1,0))/12,INDEX($H70:$M70,1,MATCH(YEAR(Q$1),$H$1:$M$1,0))/12*((_xlfn.DAYS(MIN(EOMONTH(Q$1,0),$G70),MAX(Q$1,$F70)))/_xlfn.DAYS(EOMONTH(Q$1,0),Q$1))))</f>
        <v>0</v>
      </c>
      <c r="R70" s="111">
        <f t="shared" si="39"/>
        <v>0</v>
      </c>
      <c r="S70" s="111">
        <f t="shared" si="39"/>
        <v>0</v>
      </c>
      <c r="T70" s="111">
        <f t="shared" si="39"/>
        <v>0</v>
      </c>
      <c r="U70" s="111">
        <f t="shared" si="39"/>
        <v>0</v>
      </c>
      <c r="V70" s="111">
        <f t="shared" si="39"/>
        <v>0</v>
      </c>
      <c r="W70" s="111">
        <f t="shared" si="39"/>
        <v>0</v>
      </c>
      <c r="X70" s="111">
        <f t="shared" si="39"/>
        <v>0</v>
      </c>
      <c r="Y70" s="111">
        <f t="shared" si="39"/>
        <v>0</v>
      </c>
      <c r="Z70" s="111">
        <f t="shared" si="39"/>
        <v>0</v>
      </c>
      <c r="AA70" s="111">
        <f t="shared" si="39"/>
        <v>0</v>
      </c>
      <c r="AB70" s="111">
        <f t="shared" si="39"/>
        <v>0</v>
      </c>
      <c r="AC70" s="111">
        <f t="shared" si="39"/>
        <v>0</v>
      </c>
      <c r="AD70" s="111">
        <f t="shared" si="39"/>
        <v>0</v>
      </c>
      <c r="AE70" s="111">
        <f t="shared" si="39"/>
        <v>0</v>
      </c>
      <c r="AF70" s="111">
        <f t="shared" si="39"/>
        <v>0</v>
      </c>
      <c r="AG70" s="111">
        <f t="shared" si="39"/>
        <v>0</v>
      </c>
      <c r="AH70" s="111">
        <f t="shared" si="39"/>
        <v>0</v>
      </c>
      <c r="AI70" s="111">
        <f t="shared" si="39"/>
        <v>0</v>
      </c>
      <c r="AJ70" s="111">
        <f t="shared" si="39"/>
        <v>0</v>
      </c>
      <c r="AK70" s="111">
        <f t="shared" si="39"/>
        <v>0</v>
      </c>
      <c r="AL70" s="111">
        <f t="shared" si="39"/>
        <v>0</v>
      </c>
      <c r="AM70" s="111">
        <f t="shared" si="39"/>
        <v>0</v>
      </c>
      <c r="AN70" s="111">
        <f t="shared" si="39"/>
        <v>0</v>
      </c>
      <c r="AO70" s="111">
        <f t="shared" si="39"/>
        <v>0</v>
      </c>
      <c r="AP70" s="111">
        <f t="shared" si="39"/>
        <v>0</v>
      </c>
      <c r="AQ70" s="111">
        <f t="shared" si="39"/>
        <v>0</v>
      </c>
      <c r="AR70" s="111">
        <f t="shared" si="39"/>
        <v>0</v>
      </c>
      <c r="AS70" s="111">
        <f t="shared" si="39"/>
        <v>0</v>
      </c>
      <c r="AT70" s="111">
        <f t="shared" si="39"/>
        <v>0</v>
      </c>
      <c r="AU70" s="111">
        <f t="shared" si="39"/>
        <v>0</v>
      </c>
      <c r="AV70" s="111">
        <f t="shared" si="39"/>
        <v>0</v>
      </c>
      <c r="AW70" s="111">
        <f t="shared" si="39"/>
        <v>0</v>
      </c>
      <c r="AX70" s="111">
        <f t="shared" si="39"/>
        <v>0</v>
      </c>
      <c r="AY70" s="111">
        <f t="shared" si="39"/>
        <v>0</v>
      </c>
      <c r="AZ70" s="111">
        <f t="shared" si="39"/>
        <v>0</v>
      </c>
      <c r="BA70" s="111">
        <f t="shared" si="39"/>
        <v>0</v>
      </c>
      <c r="BB70" s="111">
        <f t="shared" si="39"/>
        <v>0</v>
      </c>
      <c r="BC70" s="111">
        <f t="shared" si="39"/>
        <v>0</v>
      </c>
      <c r="BD70" s="111">
        <f t="shared" si="39"/>
        <v>0</v>
      </c>
      <c r="BE70" s="111">
        <f t="shared" si="39"/>
        <v>0</v>
      </c>
      <c r="BF70" s="111">
        <f t="shared" si="39"/>
        <v>0</v>
      </c>
      <c r="BG70" s="111">
        <f t="shared" si="39"/>
        <v>0</v>
      </c>
      <c r="BH70" s="111">
        <f t="shared" si="39"/>
        <v>0</v>
      </c>
      <c r="BI70" s="111">
        <f t="shared" si="39"/>
        <v>0</v>
      </c>
      <c r="BJ70" s="111">
        <f t="shared" si="39"/>
        <v>0</v>
      </c>
      <c r="BK70" s="111">
        <f t="shared" si="39"/>
        <v>0</v>
      </c>
      <c r="BL70" s="111">
        <f t="shared" si="39"/>
        <v>0</v>
      </c>
      <c r="BM70" s="111">
        <f t="shared" si="39"/>
        <v>0</v>
      </c>
      <c r="BN70" s="111">
        <f t="shared" si="39"/>
        <v>0</v>
      </c>
      <c r="BO70" s="111">
        <f t="shared" si="39"/>
        <v>0</v>
      </c>
      <c r="BP70" s="111">
        <f t="shared" si="39"/>
        <v>0</v>
      </c>
      <c r="BQ70" s="111">
        <f t="shared" si="39"/>
        <v>0</v>
      </c>
      <c r="BR70" s="111">
        <f t="shared" si="39"/>
        <v>0</v>
      </c>
      <c r="BS70" s="111">
        <f t="shared" si="39"/>
        <v>0</v>
      </c>
      <c r="BT70" s="111">
        <f t="shared" si="39"/>
        <v>0</v>
      </c>
      <c r="BU70" s="111">
        <f t="shared" si="39"/>
        <v>0</v>
      </c>
      <c r="BV70" s="111">
        <f t="shared" si="39"/>
        <v>0</v>
      </c>
      <c r="BW70" s="111">
        <f t="shared" si="39"/>
        <v>0</v>
      </c>
      <c r="BX70" s="111">
        <f t="shared" si="39"/>
        <v>0</v>
      </c>
      <c r="BY70" s="111">
        <f t="shared" si="39"/>
        <v>0</v>
      </c>
      <c r="BZ70" s="111">
        <f t="shared" si="39"/>
        <v>0</v>
      </c>
      <c r="CA70" s="111">
        <f t="shared" si="39"/>
        <v>0</v>
      </c>
      <c r="CB70" s="111">
        <f t="shared" si="39"/>
        <v>0</v>
      </c>
      <c r="CC70" s="111">
        <f t="shared" si="38"/>
        <v>0</v>
      </c>
      <c r="CD70" s="111">
        <f t="shared" si="38"/>
        <v>0</v>
      </c>
      <c r="CE70" s="111">
        <f t="shared" si="38"/>
        <v>0</v>
      </c>
      <c r="CF70" s="111">
        <f t="shared" si="38"/>
        <v>0</v>
      </c>
      <c r="CG70" s="111">
        <f t="shared" si="38"/>
        <v>0</v>
      </c>
      <c r="CH70" s="111">
        <f t="shared" si="38"/>
        <v>0</v>
      </c>
      <c r="CI70" s="111">
        <f t="shared" si="38"/>
        <v>0</v>
      </c>
      <c r="CJ70" s="111">
        <f t="shared" si="38"/>
        <v>0</v>
      </c>
    </row>
    <row r="71" spans="11:88" x14ac:dyDescent="0.3">
      <c r="K71" s="263">
        <f>J71*(1+'Headcount Summary'!$C$4)</f>
        <v>0</v>
      </c>
      <c r="L71" s="263">
        <f>K71*(1+'Headcount Summary'!$C$4)</f>
        <v>0</v>
      </c>
      <c r="M71" s="263">
        <f>L71*(1+'Headcount Summary'!$C$4)</f>
        <v>0</v>
      </c>
      <c r="Q71" s="111">
        <f t="shared" si="39"/>
        <v>0</v>
      </c>
      <c r="R71" s="111">
        <f t="shared" si="39"/>
        <v>0</v>
      </c>
      <c r="S71" s="111">
        <f t="shared" si="39"/>
        <v>0</v>
      </c>
      <c r="T71" s="111">
        <f t="shared" si="39"/>
        <v>0</v>
      </c>
      <c r="U71" s="111">
        <f t="shared" si="39"/>
        <v>0</v>
      </c>
      <c r="V71" s="111">
        <f t="shared" si="39"/>
        <v>0</v>
      </c>
      <c r="W71" s="111">
        <f t="shared" si="39"/>
        <v>0</v>
      </c>
      <c r="X71" s="111">
        <f t="shared" si="39"/>
        <v>0</v>
      </c>
      <c r="Y71" s="111">
        <f t="shared" si="39"/>
        <v>0</v>
      </c>
      <c r="Z71" s="111">
        <f t="shared" si="39"/>
        <v>0</v>
      </c>
      <c r="AA71" s="111">
        <f t="shared" si="39"/>
        <v>0</v>
      </c>
      <c r="AB71" s="111">
        <f t="shared" si="39"/>
        <v>0</v>
      </c>
      <c r="AC71" s="111">
        <f t="shared" si="39"/>
        <v>0</v>
      </c>
      <c r="AD71" s="111">
        <f t="shared" si="39"/>
        <v>0</v>
      </c>
      <c r="AE71" s="111">
        <f t="shared" si="39"/>
        <v>0</v>
      </c>
      <c r="AF71" s="111">
        <f t="shared" si="39"/>
        <v>0</v>
      </c>
      <c r="AG71" s="111">
        <f t="shared" si="39"/>
        <v>0</v>
      </c>
      <c r="AH71" s="111">
        <f t="shared" si="39"/>
        <v>0</v>
      </c>
      <c r="AI71" s="111">
        <f t="shared" si="39"/>
        <v>0</v>
      </c>
      <c r="AJ71" s="111">
        <f t="shared" si="39"/>
        <v>0</v>
      </c>
      <c r="AK71" s="111">
        <f t="shared" si="39"/>
        <v>0</v>
      </c>
      <c r="AL71" s="111">
        <f t="shared" si="39"/>
        <v>0</v>
      </c>
      <c r="AM71" s="111">
        <f t="shared" si="39"/>
        <v>0</v>
      </c>
      <c r="AN71" s="111">
        <f t="shared" si="39"/>
        <v>0</v>
      </c>
      <c r="AO71" s="111">
        <f t="shared" si="39"/>
        <v>0</v>
      </c>
      <c r="AP71" s="111">
        <f t="shared" si="39"/>
        <v>0</v>
      </c>
      <c r="AQ71" s="111">
        <f t="shared" si="39"/>
        <v>0</v>
      </c>
      <c r="AR71" s="111">
        <f t="shared" si="39"/>
        <v>0</v>
      </c>
      <c r="AS71" s="111">
        <f t="shared" si="39"/>
        <v>0</v>
      </c>
      <c r="AT71" s="111">
        <f t="shared" si="39"/>
        <v>0</v>
      </c>
      <c r="AU71" s="111">
        <f t="shared" si="39"/>
        <v>0</v>
      </c>
      <c r="AV71" s="111">
        <f t="shared" si="39"/>
        <v>0</v>
      </c>
      <c r="AW71" s="111">
        <f t="shared" si="39"/>
        <v>0</v>
      </c>
      <c r="AX71" s="111">
        <f t="shared" si="39"/>
        <v>0</v>
      </c>
      <c r="AY71" s="111">
        <f t="shared" si="39"/>
        <v>0</v>
      </c>
      <c r="AZ71" s="111">
        <f t="shared" si="39"/>
        <v>0</v>
      </c>
      <c r="BA71" s="111">
        <f t="shared" si="39"/>
        <v>0</v>
      </c>
      <c r="BB71" s="111">
        <f t="shared" si="39"/>
        <v>0</v>
      </c>
      <c r="BC71" s="111">
        <f t="shared" si="39"/>
        <v>0</v>
      </c>
      <c r="BD71" s="111">
        <f t="shared" si="39"/>
        <v>0</v>
      </c>
      <c r="BE71" s="111">
        <f t="shared" si="39"/>
        <v>0</v>
      </c>
      <c r="BF71" s="111">
        <f t="shared" si="39"/>
        <v>0</v>
      </c>
      <c r="BG71" s="111">
        <f t="shared" si="39"/>
        <v>0</v>
      </c>
      <c r="BH71" s="111">
        <f t="shared" si="39"/>
        <v>0</v>
      </c>
      <c r="BI71" s="111">
        <f t="shared" si="39"/>
        <v>0</v>
      </c>
      <c r="BJ71" s="111">
        <f t="shared" si="39"/>
        <v>0</v>
      </c>
      <c r="BK71" s="111">
        <f t="shared" si="39"/>
        <v>0</v>
      </c>
      <c r="BL71" s="111">
        <f t="shared" si="39"/>
        <v>0</v>
      </c>
      <c r="BM71" s="111">
        <f t="shared" si="39"/>
        <v>0</v>
      </c>
      <c r="BN71" s="111">
        <f t="shared" si="39"/>
        <v>0</v>
      </c>
      <c r="BO71" s="111">
        <f t="shared" si="39"/>
        <v>0</v>
      </c>
      <c r="BP71" s="111">
        <f t="shared" si="39"/>
        <v>0</v>
      </c>
      <c r="BQ71" s="111">
        <f t="shared" si="39"/>
        <v>0</v>
      </c>
      <c r="BR71" s="111">
        <f t="shared" si="39"/>
        <v>0</v>
      </c>
      <c r="BS71" s="111">
        <f t="shared" si="39"/>
        <v>0</v>
      </c>
      <c r="BT71" s="111">
        <f t="shared" si="39"/>
        <v>0</v>
      </c>
      <c r="BU71" s="111">
        <f t="shared" si="39"/>
        <v>0</v>
      </c>
      <c r="BV71" s="111">
        <f t="shared" si="39"/>
        <v>0</v>
      </c>
      <c r="BW71" s="111">
        <f t="shared" si="39"/>
        <v>0</v>
      </c>
      <c r="BX71" s="111">
        <f t="shared" si="39"/>
        <v>0</v>
      </c>
      <c r="BY71" s="111">
        <f t="shared" si="39"/>
        <v>0</v>
      </c>
      <c r="BZ71" s="111">
        <f t="shared" si="39"/>
        <v>0</v>
      </c>
      <c r="CA71" s="111">
        <f t="shared" si="39"/>
        <v>0</v>
      </c>
      <c r="CB71" s="111">
        <f t="shared" si="39"/>
        <v>0</v>
      </c>
      <c r="CC71" s="111">
        <f t="shared" si="38"/>
        <v>0</v>
      </c>
      <c r="CD71" s="111">
        <f t="shared" si="38"/>
        <v>0</v>
      </c>
      <c r="CE71" s="111">
        <f t="shared" si="38"/>
        <v>0</v>
      </c>
      <c r="CF71" s="111">
        <f t="shared" si="38"/>
        <v>0</v>
      </c>
      <c r="CG71" s="111">
        <f t="shared" si="38"/>
        <v>0</v>
      </c>
      <c r="CH71" s="111">
        <f t="shared" si="38"/>
        <v>0</v>
      </c>
      <c r="CI71" s="111">
        <f t="shared" si="38"/>
        <v>0</v>
      </c>
      <c r="CJ71" s="111">
        <f t="shared" si="38"/>
        <v>0</v>
      </c>
    </row>
    <row r="72" spans="11:88" x14ac:dyDescent="0.3">
      <c r="K72" s="263">
        <f>J72*(1+'Headcount Summary'!$C$4)</f>
        <v>0</v>
      </c>
      <c r="L72" s="263">
        <f>K72*(1+'Headcount Summary'!$C$4)</f>
        <v>0</v>
      </c>
      <c r="M72" s="263">
        <f>L72*(1+'Headcount Summary'!$C$4)</f>
        <v>0</v>
      </c>
      <c r="Q72" s="111">
        <f t="shared" si="39"/>
        <v>0</v>
      </c>
      <c r="R72" s="111">
        <f t="shared" si="39"/>
        <v>0</v>
      </c>
      <c r="S72" s="111">
        <f t="shared" si="39"/>
        <v>0</v>
      </c>
      <c r="T72" s="111">
        <f t="shared" si="39"/>
        <v>0</v>
      </c>
      <c r="U72" s="111">
        <f t="shared" si="39"/>
        <v>0</v>
      </c>
      <c r="V72" s="111">
        <f t="shared" si="39"/>
        <v>0</v>
      </c>
      <c r="W72" s="111">
        <f t="shared" si="39"/>
        <v>0</v>
      </c>
      <c r="X72" s="111">
        <f t="shared" si="39"/>
        <v>0</v>
      </c>
      <c r="Y72" s="111">
        <f t="shared" si="39"/>
        <v>0</v>
      </c>
      <c r="Z72" s="111">
        <f t="shared" si="39"/>
        <v>0</v>
      </c>
      <c r="AA72" s="111">
        <f t="shared" si="39"/>
        <v>0</v>
      </c>
      <c r="AB72" s="111">
        <f t="shared" si="39"/>
        <v>0</v>
      </c>
      <c r="AC72" s="111">
        <f t="shared" si="39"/>
        <v>0</v>
      </c>
      <c r="AD72" s="111">
        <f t="shared" si="39"/>
        <v>0</v>
      </c>
      <c r="AE72" s="111">
        <f t="shared" si="39"/>
        <v>0</v>
      </c>
      <c r="AF72" s="111">
        <f t="shared" si="39"/>
        <v>0</v>
      </c>
      <c r="AG72" s="111">
        <f t="shared" si="39"/>
        <v>0</v>
      </c>
      <c r="AH72" s="111">
        <f t="shared" si="39"/>
        <v>0</v>
      </c>
      <c r="AI72" s="111">
        <f t="shared" si="39"/>
        <v>0</v>
      </c>
      <c r="AJ72" s="111">
        <f t="shared" si="39"/>
        <v>0</v>
      </c>
      <c r="AK72" s="111">
        <f t="shared" si="39"/>
        <v>0</v>
      </c>
      <c r="AL72" s="111">
        <f t="shared" si="39"/>
        <v>0</v>
      </c>
      <c r="AM72" s="111">
        <f t="shared" si="39"/>
        <v>0</v>
      </c>
      <c r="AN72" s="111">
        <f t="shared" si="39"/>
        <v>0</v>
      </c>
      <c r="AO72" s="111">
        <f t="shared" si="39"/>
        <v>0</v>
      </c>
      <c r="AP72" s="111">
        <f t="shared" si="39"/>
        <v>0</v>
      </c>
      <c r="AQ72" s="111">
        <f t="shared" si="39"/>
        <v>0</v>
      </c>
      <c r="AR72" s="111">
        <f t="shared" si="39"/>
        <v>0</v>
      </c>
      <c r="AS72" s="111">
        <f t="shared" si="39"/>
        <v>0</v>
      </c>
      <c r="AT72" s="111">
        <f t="shared" si="39"/>
        <v>0</v>
      </c>
      <c r="AU72" s="111">
        <f t="shared" si="39"/>
        <v>0</v>
      </c>
      <c r="AV72" s="111">
        <f t="shared" si="39"/>
        <v>0</v>
      </c>
      <c r="AW72" s="111">
        <f t="shared" si="39"/>
        <v>0</v>
      </c>
      <c r="AX72" s="111">
        <f t="shared" si="39"/>
        <v>0</v>
      </c>
      <c r="AY72" s="111">
        <f t="shared" si="39"/>
        <v>0</v>
      </c>
      <c r="AZ72" s="111">
        <f t="shared" si="39"/>
        <v>0</v>
      </c>
      <c r="BA72" s="111">
        <f t="shared" si="39"/>
        <v>0</v>
      </c>
      <c r="BB72" s="111">
        <f t="shared" si="39"/>
        <v>0</v>
      </c>
      <c r="BC72" s="111">
        <f t="shared" si="39"/>
        <v>0</v>
      </c>
      <c r="BD72" s="111">
        <f t="shared" si="39"/>
        <v>0</v>
      </c>
      <c r="BE72" s="111">
        <f t="shared" si="39"/>
        <v>0</v>
      </c>
      <c r="BF72" s="111">
        <f t="shared" si="39"/>
        <v>0</v>
      </c>
      <c r="BG72" s="111">
        <f t="shared" si="39"/>
        <v>0</v>
      </c>
      <c r="BH72" s="111">
        <f t="shared" si="39"/>
        <v>0</v>
      </c>
      <c r="BI72" s="111">
        <f t="shared" si="39"/>
        <v>0</v>
      </c>
      <c r="BJ72" s="111">
        <f t="shared" si="39"/>
        <v>0</v>
      </c>
      <c r="BK72" s="111">
        <f t="shared" si="39"/>
        <v>0</v>
      </c>
      <c r="BL72" s="111">
        <f t="shared" si="39"/>
        <v>0</v>
      </c>
      <c r="BM72" s="111">
        <f t="shared" si="39"/>
        <v>0</v>
      </c>
      <c r="BN72" s="111">
        <f t="shared" si="39"/>
        <v>0</v>
      </c>
      <c r="BO72" s="111">
        <f t="shared" si="39"/>
        <v>0</v>
      </c>
      <c r="BP72" s="111">
        <f t="shared" si="39"/>
        <v>0</v>
      </c>
      <c r="BQ72" s="111">
        <f t="shared" si="39"/>
        <v>0</v>
      </c>
      <c r="BR72" s="111">
        <f t="shared" si="39"/>
        <v>0</v>
      </c>
      <c r="BS72" s="111">
        <f t="shared" si="39"/>
        <v>0</v>
      </c>
      <c r="BT72" s="111">
        <f t="shared" si="39"/>
        <v>0</v>
      </c>
      <c r="BU72" s="111">
        <f t="shared" si="39"/>
        <v>0</v>
      </c>
      <c r="BV72" s="111">
        <f t="shared" si="39"/>
        <v>0</v>
      </c>
      <c r="BW72" s="111">
        <f t="shared" si="39"/>
        <v>0</v>
      </c>
      <c r="BX72" s="111">
        <f t="shared" si="39"/>
        <v>0</v>
      </c>
      <c r="BY72" s="111">
        <f t="shared" si="39"/>
        <v>0</v>
      </c>
      <c r="BZ72" s="111">
        <f t="shared" si="39"/>
        <v>0</v>
      </c>
      <c r="CA72" s="111">
        <f t="shared" si="39"/>
        <v>0</v>
      </c>
      <c r="CB72" s="111">
        <f t="shared" si="39"/>
        <v>0</v>
      </c>
      <c r="CC72" s="111">
        <f t="shared" si="38"/>
        <v>0</v>
      </c>
      <c r="CD72" s="111">
        <f t="shared" si="38"/>
        <v>0</v>
      </c>
      <c r="CE72" s="111">
        <f t="shared" si="38"/>
        <v>0</v>
      </c>
      <c r="CF72" s="111">
        <f t="shared" si="38"/>
        <v>0</v>
      </c>
      <c r="CG72" s="111">
        <f t="shared" si="38"/>
        <v>0</v>
      </c>
      <c r="CH72" s="111">
        <f t="shared" si="38"/>
        <v>0</v>
      </c>
      <c r="CI72" s="111">
        <f t="shared" si="38"/>
        <v>0</v>
      </c>
      <c r="CJ72" s="111">
        <f t="shared" si="38"/>
        <v>0</v>
      </c>
    </row>
    <row r="73" spans="11:88" x14ac:dyDescent="0.3">
      <c r="K73" s="263">
        <f>J73*(1+'Headcount Summary'!$C$4)</f>
        <v>0</v>
      </c>
      <c r="L73" s="263">
        <f>K73*(1+'Headcount Summary'!$C$4)</f>
        <v>0</v>
      </c>
      <c r="M73" s="263">
        <f>L73*(1+'Headcount Summary'!$C$4)</f>
        <v>0</v>
      </c>
      <c r="Q73" s="111">
        <f t="shared" si="39"/>
        <v>0</v>
      </c>
      <c r="R73" s="111">
        <f t="shared" si="39"/>
        <v>0</v>
      </c>
      <c r="S73" s="111">
        <f t="shared" si="39"/>
        <v>0</v>
      </c>
      <c r="T73" s="111">
        <f t="shared" si="39"/>
        <v>0</v>
      </c>
      <c r="U73" s="111">
        <f t="shared" si="39"/>
        <v>0</v>
      </c>
      <c r="V73" s="111">
        <f t="shared" si="39"/>
        <v>0</v>
      </c>
      <c r="W73" s="111">
        <f t="shared" si="39"/>
        <v>0</v>
      </c>
      <c r="X73" s="111">
        <f t="shared" si="39"/>
        <v>0</v>
      </c>
      <c r="Y73" s="111">
        <f t="shared" si="39"/>
        <v>0</v>
      </c>
      <c r="Z73" s="111">
        <f t="shared" si="39"/>
        <v>0</v>
      </c>
      <c r="AA73" s="111">
        <f t="shared" si="39"/>
        <v>0</v>
      </c>
      <c r="AB73" s="111">
        <f t="shared" si="39"/>
        <v>0</v>
      </c>
      <c r="AC73" s="111">
        <f t="shared" si="39"/>
        <v>0</v>
      </c>
      <c r="AD73" s="111">
        <f t="shared" si="39"/>
        <v>0</v>
      </c>
      <c r="AE73" s="111">
        <f t="shared" si="39"/>
        <v>0</v>
      </c>
      <c r="AF73" s="111">
        <f t="shared" si="39"/>
        <v>0</v>
      </c>
      <c r="AG73" s="111">
        <f t="shared" si="39"/>
        <v>0</v>
      </c>
      <c r="AH73" s="111">
        <f t="shared" si="39"/>
        <v>0</v>
      </c>
      <c r="AI73" s="111">
        <f t="shared" si="39"/>
        <v>0</v>
      </c>
      <c r="AJ73" s="111">
        <f t="shared" si="39"/>
        <v>0</v>
      </c>
      <c r="AK73" s="111">
        <f t="shared" si="39"/>
        <v>0</v>
      </c>
      <c r="AL73" s="111">
        <f t="shared" si="39"/>
        <v>0</v>
      </c>
      <c r="AM73" s="111">
        <f t="shared" si="39"/>
        <v>0</v>
      </c>
      <c r="AN73" s="111">
        <f t="shared" si="39"/>
        <v>0</v>
      </c>
      <c r="AO73" s="111">
        <f t="shared" si="39"/>
        <v>0</v>
      </c>
      <c r="AP73" s="111">
        <f t="shared" si="39"/>
        <v>0</v>
      </c>
      <c r="AQ73" s="111">
        <f t="shared" si="39"/>
        <v>0</v>
      </c>
      <c r="AR73" s="111">
        <f t="shared" si="39"/>
        <v>0</v>
      </c>
      <c r="AS73" s="111">
        <f t="shared" si="39"/>
        <v>0</v>
      </c>
      <c r="AT73" s="111">
        <f t="shared" si="39"/>
        <v>0</v>
      </c>
      <c r="AU73" s="111">
        <f t="shared" si="39"/>
        <v>0</v>
      </c>
      <c r="AV73" s="111">
        <f t="shared" si="39"/>
        <v>0</v>
      </c>
      <c r="AW73" s="111">
        <f t="shared" si="39"/>
        <v>0</v>
      </c>
      <c r="AX73" s="111">
        <f t="shared" si="39"/>
        <v>0</v>
      </c>
      <c r="AY73" s="111">
        <f t="shared" si="39"/>
        <v>0</v>
      </c>
      <c r="AZ73" s="111">
        <f t="shared" si="39"/>
        <v>0</v>
      </c>
      <c r="BA73" s="111">
        <f t="shared" si="39"/>
        <v>0</v>
      </c>
      <c r="BB73" s="111">
        <f t="shared" si="39"/>
        <v>0</v>
      </c>
      <c r="BC73" s="111">
        <f t="shared" si="39"/>
        <v>0</v>
      </c>
      <c r="BD73" s="111">
        <f t="shared" si="39"/>
        <v>0</v>
      </c>
      <c r="BE73" s="111">
        <f t="shared" si="39"/>
        <v>0</v>
      </c>
      <c r="BF73" s="111">
        <f t="shared" si="39"/>
        <v>0</v>
      </c>
      <c r="BG73" s="111">
        <f t="shared" si="39"/>
        <v>0</v>
      </c>
      <c r="BH73" s="111">
        <f t="shared" si="39"/>
        <v>0</v>
      </c>
      <c r="BI73" s="111">
        <f t="shared" si="39"/>
        <v>0</v>
      </c>
      <c r="BJ73" s="111">
        <f t="shared" si="39"/>
        <v>0</v>
      </c>
      <c r="BK73" s="111">
        <f t="shared" si="39"/>
        <v>0</v>
      </c>
      <c r="BL73" s="111">
        <f t="shared" si="39"/>
        <v>0</v>
      </c>
      <c r="BM73" s="111">
        <f t="shared" si="39"/>
        <v>0</v>
      </c>
      <c r="BN73" s="111">
        <f t="shared" si="39"/>
        <v>0</v>
      </c>
      <c r="BO73" s="111">
        <f t="shared" si="39"/>
        <v>0</v>
      </c>
      <c r="BP73" s="111">
        <f t="shared" si="39"/>
        <v>0</v>
      </c>
      <c r="BQ73" s="111">
        <f t="shared" si="39"/>
        <v>0</v>
      </c>
      <c r="BR73" s="111">
        <f t="shared" si="39"/>
        <v>0</v>
      </c>
      <c r="BS73" s="111">
        <f t="shared" si="39"/>
        <v>0</v>
      </c>
      <c r="BT73" s="111">
        <f t="shared" si="39"/>
        <v>0</v>
      </c>
      <c r="BU73" s="111">
        <f t="shared" si="39"/>
        <v>0</v>
      </c>
      <c r="BV73" s="111">
        <f t="shared" si="39"/>
        <v>0</v>
      </c>
      <c r="BW73" s="111">
        <f t="shared" si="39"/>
        <v>0</v>
      </c>
      <c r="BX73" s="111">
        <f t="shared" si="39"/>
        <v>0</v>
      </c>
      <c r="BY73" s="111">
        <f t="shared" si="39"/>
        <v>0</v>
      </c>
      <c r="BZ73" s="111">
        <f t="shared" si="39"/>
        <v>0</v>
      </c>
      <c r="CA73" s="111">
        <f t="shared" si="39"/>
        <v>0</v>
      </c>
      <c r="CB73" s="111">
        <f t="shared" ref="CB73:CJ76" si="40">IF(OR(AND($G73&lt;CB$1,$G73&lt;&gt;""),$F73&gt;EOMONTH(CB$1,0)),0,IF(AND($F73&lt;CB$1,OR($G73="",$G73&gt;EOMONTH(CB$1,0))),INDEX($H73:$M73,1,MATCH(YEAR(CB$1),$H$1:$M$1,0))/12,INDEX($H73:$M73,1,MATCH(YEAR(CB$1),$H$1:$M$1,0))/12*((_xlfn.DAYS(MIN(EOMONTH(CB$1,0),$G73),MAX(CB$1,$F73)))/_xlfn.DAYS(EOMONTH(CB$1,0),CB$1))))</f>
        <v>0</v>
      </c>
      <c r="CC73" s="111">
        <f t="shared" si="40"/>
        <v>0</v>
      </c>
      <c r="CD73" s="111">
        <f t="shared" si="40"/>
        <v>0</v>
      </c>
      <c r="CE73" s="111">
        <f t="shared" si="40"/>
        <v>0</v>
      </c>
      <c r="CF73" s="111">
        <f t="shared" si="40"/>
        <v>0</v>
      </c>
      <c r="CG73" s="111">
        <f t="shared" si="40"/>
        <v>0</v>
      </c>
      <c r="CH73" s="111">
        <f t="shared" si="40"/>
        <v>0</v>
      </c>
      <c r="CI73" s="111">
        <f t="shared" si="40"/>
        <v>0</v>
      </c>
      <c r="CJ73" s="111">
        <f t="shared" si="40"/>
        <v>0</v>
      </c>
    </row>
    <row r="74" spans="11:88" x14ac:dyDescent="0.3">
      <c r="K74" s="263">
        <f>J74*(1+'Headcount Summary'!$C$4)</f>
        <v>0</v>
      </c>
      <c r="L74" s="263">
        <f>K74*(1+'Headcount Summary'!$C$4)</f>
        <v>0</v>
      </c>
      <c r="M74" s="263">
        <f>L74*(1+'Headcount Summary'!$C$4)</f>
        <v>0</v>
      </c>
      <c r="Q74" s="111">
        <f t="shared" ref="Q74:CB77" si="41">IF(OR(AND($G74&lt;Q$1,$G74&lt;&gt;""),$F74&gt;EOMONTH(Q$1,0)),0,IF(AND($F74&lt;Q$1,OR($G74="",$G74&gt;EOMONTH(Q$1,0))),INDEX($H74:$M74,1,MATCH(YEAR(Q$1),$H$1:$M$1,0))/12,INDEX($H74:$M74,1,MATCH(YEAR(Q$1),$H$1:$M$1,0))/12*((_xlfn.DAYS(MIN(EOMONTH(Q$1,0),$G74),MAX(Q$1,$F74)))/_xlfn.DAYS(EOMONTH(Q$1,0),Q$1))))</f>
        <v>0</v>
      </c>
      <c r="R74" s="111">
        <f t="shared" si="41"/>
        <v>0</v>
      </c>
      <c r="S74" s="111">
        <f t="shared" si="41"/>
        <v>0</v>
      </c>
      <c r="T74" s="111">
        <f t="shared" si="41"/>
        <v>0</v>
      </c>
      <c r="U74" s="111">
        <f t="shared" si="41"/>
        <v>0</v>
      </c>
      <c r="V74" s="111">
        <f t="shared" si="41"/>
        <v>0</v>
      </c>
      <c r="W74" s="111">
        <f t="shared" si="41"/>
        <v>0</v>
      </c>
      <c r="X74" s="111">
        <f t="shared" si="41"/>
        <v>0</v>
      </c>
      <c r="Y74" s="111">
        <f t="shared" si="41"/>
        <v>0</v>
      </c>
      <c r="Z74" s="111">
        <f t="shared" si="41"/>
        <v>0</v>
      </c>
      <c r="AA74" s="111">
        <f t="shared" si="41"/>
        <v>0</v>
      </c>
      <c r="AB74" s="111">
        <f t="shared" si="41"/>
        <v>0</v>
      </c>
      <c r="AC74" s="111">
        <f t="shared" si="41"/>
        <v>0</v>
      </c>
      <c r="AD74" s="111">
        <f t="shared" si="41"/>
        <v>0</v>
      </c>
      <c r="AE74" s="111">
        <f t="shared" si="41"/>
        <v>0</v>
      </c>
      <c r="AF74" s="111">
        <f t="shared" si="41"/>
        <v>0</v>
      </c>
      <c r="AG74" s="111">
        <f t="shared" si="41"/>
        <v>0</v>
      </c>
      <c r="AH74" s="111">
        <f t="shared" si="41"/>
        <v>0</v>
      </c>
      <c r="AI74" s="111">
        <f t="shared" si="41"/>
        <v>0</v>
      </c>
      <c r="AJ74" s="111">
        <f t="shared" si="41"/>
        <v>0</v>
      </c>
      <c r="AK74" s="111">
        <f t="shared" si="41"/>
        <v>0</v>
      </c>
      <c r="AL74" s="111">
        <f t="shared" si="41"/>
        <v>0</v>
      </c>
      <c r="AM74" s="111">
        <f t="shared" si="41"/>
        <v>0</v>
      </c>
      <c r="AN74" s="111">
        <f t="shared" si="41"/>
        <v>0</v>
      </c>
      <c r="AO74" s="111">
        <f t="shared" si="41"/>
        <v>0</v>
      </c>
      <c r="AP74" s="111">
        <f t="shared" si="41"/>
        <v>0</v>
      </c>
      <c r="AQ74" s="111">
        <f t="shared" si="41"/>
        <v>0</v>
      </c>
      <c r="AR74" s="111">
        <f t="shared" si="41"/>
        <v>0</v>
      </c>
      <c r="AS74" s="111">
        <f t="shared" si="41"/>
        <v>0</v>
      </c>
      <c r="AT74" s="111">
        <f t="shared" si="41"/>
        <v>0</v>
      </c>
      <c r="AU74" s="111">
        <f t="shared" si="41"/>
        <v>0</v>
      </c>
      <c r="AV74" s="111">
        <f t="shared" si="41"/>
        <v>0</v>
      </c>
      <c r="AW74" s="111">
        <f t="shared" si="41"/>
        <v>0</v>
      </c>
      <c r="AX74" s="111">
        <f t="shared" si="41"/>
        <v>0</v>
      </c>
      <c r="AY74" s="111">
        <f t="shared" si="41"/>
        <v>0</v>
      </c>
      <c r="AZ74" s="111">
        <f t="shared" si="41"/>
        <v>0</v>
      </c>
      <c r="BA74" s="111">
        <f t="shared" si="41"/>
        <v>0</v>
      </c>
      <c r="BB74" s="111">
        <f t="shared" si="41"/>
        <v>0</v>
      </c>
      <c r="BC74" s="111">
        <f t="shared" si="41"/>
        <v>0</v>
      </c>
      <c r="BD74" s="111">
        <f t="shared" si="41"/>
        <v>0</v>
      </c>
      <c r="BE74" s="111">
        <f t="shared" si="41"/>
        <v>0</v>
      </c>
      <c r="BF74" s="111">
        <f t="shared" si="41"/>
        <v>0</v>
      </c>
      <c r="BG74" s="111">
        <f t="shared" si="41"/>
        <v>0</v>
      </c>
      <c r="BH74" s="111">
        <f t="shared" si="41"/>
        <v>0</v>
      </c>
      <c r="BI74" s="111">
        <f t="shared" si="41"/>
        <v>0</v>
      </c>
      <c r="BJ74" s="111">
        <f t="shared" si="41"/>
        <v>0</v>
      </c>
      <c r="BK74" s="111">
        <f t="shared" si="41"/>
        <v>0</v>
      </c>
      <c r="BL74" s="111">
        <f t="shared" si="41"/>
        <v>0</v>
      </c>
      <c r="BM74" s="111">
        <f t="shared" si="41"/>
        <v>0</v>
      </c>
      <c r="BN74" s="111">
        <f t="shared" si="41"/>
        <v>0</v>
      </c>
      <c r="BO74" s="111">
        <f t="shared" si="41"/>
        <v>0</v>
      </c>
      <c r="BP74" s="111">
        <f t="shared" si="41"/>
        <v>0</v>
      </c>
      <c r="BQ74" s="111">
        <f t="shared" si="41"/>
        <v>0</v>
      </c>
      <c r="BR74" s="111">
        <f t="shared" si="41"/>
        <v>0</v>
      </c>
      <c r="BS74" s="111">
        <f t="shared" si="41"/>
        <v>0</v>
      </c>
      <c r="BT74" s="111">
        <f t="shared" si="41"/>
        <v>0</v>
      </c>
      <c r="BU74" s="111">
        <f t="shared" si="41"/>
        <v>0</v>
      </c>
      <c r="BV74" s="111">
        <f t="shared" si="41"/>
        <v>0</v>
      </c>
      <c r="BW74" s="111">
        <f t="shared" si="41"/>
        <v>0</v>
      </c>
      <c r="BX74" s="111">
        <f t="shared" si="41"/>
        <v>0</v>
      </c>
      <c r="BY74" s="111">
        <f t="shared" si="41"/>
        <v>0</v>
      </c>
      <c r="BZ74" s="111">
        <f t="shared" si="41"/>
        <v>0</v>
      </c>
      <c r="CA74" s="111">
        <f t="shared" si="41"/>
        <v>0</v>
      </c>
      <c r="CB74" s="111">
        <f t="shared" si="41"/>
        <v>0</v>
      </c>
      <c r="CC74" s="111">
        <f t="shared" si="40"/>
        <v>0</v>
      </c>
      <c r="CD74" s="111">
        <f t="shared" si="40"/>
        <v>0</v>
      </c>
      <c r="CE74" s="111">
        <f t="shared" si="40"/>
        <v>0</v>
      </c>
      <c r="CF74" s="111">
        <f t="shared" si="40"/>
        <v>0</v>
      </c>
      <c r="CG74" s="111">
        <f t="shared" si="40"/>
        <v>0</v>
      </c>
      <c r="CH74" s="111">
        <f t="shared" si="40"/>
        <v>0</v>
      </c>
      <c r="CI74" s="111">
        <f t="shared" si="40"/>
        <v>0</v>
      </c>
      <c r="CJ74" s="111">
        <f t="shared" si="40"/>
        <v>0</v>
      </c>
    </row>
    <row r="75" spans="11:88" x14ac:dyDescent="0.3">
      <c r="K75" s="263">
        <f>J75*(1+'Headcount Summary'!$C$4)</f>
        <v>0</v>
      </c>
      <c r="L75" s="263">
        <f>K75*(1+'Headcount Summary'!$C$4)</f>
        <v>0</v>
      </c>
      <c r="M75" s="263">
        <f>L75*(1+'Headcount Summary'!$C$4)</f>
        <v>0</v>
      </c>
      <c r="Q75" s="111">
        <f t="shared" si="41"/>
        <v>0</v>
      </c>
      <c r="R75" s="111">
        <f t="shared" si="41"/>
        <v>0</v>
      </c>
      <c r="S75" s="111">
        <f t="shared" si="41"/>
        <v>0</v>
      </c>
      <c r="T75" s="111">
        <f t="shared" si="41"/>
        <v>0</v>
      </c>
      <c r="U75" s="111">
        <f t="shared" si="41"/>
        <v>0</v>
      </c>
      <c r="V75" s="111">
        <f t="shared" si="41"/>
        <v>0</v>
      </c>
      <c r="W75" s="111">
        <f t="shared" si="41"/>
        <v>0</v>
      </c>
      <c r="X75" s="111">
        <f t="shared" si="41"/>
        <v>0</v>
      </c>
      <c r="Y75" s="111">
        <f t="shared" si="41"/>
        <v>0</v>
      </c>
      <c r="Z75" s="111">
        <f t="shared" si="41"/>
        <v>0</v>
      </c>
      <c r="AA75" s="111">
        <f t="shared" si="41"/>
        <v>0</v>
      </c>
      <c r="AB75" s="111">
        <f t="shared" si="41"/>
        <v>0</v>
      </c>
      <c r="AC75" s="111">
        <f t="shared" si="41"/>
        <v>0</v>
      </c>
      <c r="AD75" s="111">
        <f t="shared" si="41"/>
        <v>0</v>
      </c>
      <c r="AE75" s="111">
        <f t="shared" si="41"/>
        <v>0</v>
      </c>
      <c r="AF75" s="111">
        <f t="shared" si="41"/>
        <v>0</v>
      </c>
      <c r="AG75" s="111">
        <f t="shared" si="41"/>
        <v>0</v>
      </c>
      <c r="AH75" s="111">
        <f t="shared" si="41"/>
        <v>0</v>
      </c>
      <c r="AI75" s="111">
        <f t="shared" si="41"/>
        <v>0</v>
      </c>
      <c r="AJ75" s="111">
        <f t="shared" si="41"/>
        <v>0</v>
      </c>
      <c r="AK75" s="111">
        <f t="shared" si="41"/>
        <v>0</v>
      </c>
      <c r="AL75" s="111">
        <f t="shared" si="41"/>
        <v>0</v>
      </c>
      <c r="AM75" s="111">
        <f t="shared" si="41"/>
        <v>0</v>
      </c>
      <c r="AN75" s="111">
        <f t="shared" si="41"/>
        <v>0</v>
      </c>
      <c r="AO75" s="111">
        <f t="shared" si="41"/>
        <v>0</v>
      </c>
      <c r="AP75" s="111">
        <f t="shared" si="41"/>
        <v>0</v>
      </c>
      <c r="AQ75" s="111">
        <f t="shared" si="41"/>
        <v>0</v>
      </c>
      <c r="AR75" s="111">
        <f t="shared" si="41"/>
        <v>0</v>
      </c>
      <c r="AS75" s="111">
        <f t="shared" si="41"/>
        <v>0</v>
      </c>
      <c r="AT75" s="111">
        <f t="shared" si="41"/>
        <v>0</v>
      </c>
      <c r="AU75" s="111">
        <f t="shared" si="41"/>
        <v>0</v>
      </c>
      <c r="AV75" s="111">
        <f t="shared" si="41"/>
        <v>0</v>
      </c>
      <c r="AW75" s="111">
        <f t="shared" si="41"/>
        <v>0</v>
      </c>
      <c r="AX75" s="111">
        <f t="shared" si="41"/>
        <v>0</v>
      </c>
      <c r="AY75" s="111">
        <f t="shared" si="41"/>
        <v>0</v>
      </c>
      <c r="AZ75" s="111">
        <f t="shared" si="41"/>
        <v>0</v>
      </c>
      <c r="BA75" s="111">
        <f t="shared" si="41"/>
        <v>0</v>
      </c>
      <c r="BB75" s="111">
        <f t="shared" si="41"/>
        <v>0</v>
      </c>
      <c r="BC75" s="111">
        <f t="shared" si="41"/>
        <v>0</v>
      </c>
      <c r="BD75" s="111">
        <f t="shared" si="41"/>
        <v>0</v>
      </c>
      <c r="BE75" s="111">
        <f t="shared" si="41"/>
        <v>0</v>
      </c>
      <c r="BF75" s="111">
        <f t="shared" si="41"/>
        <v>0</v>
      </c>
      <c r="BG75" s="111">
        <f t="shared" si="41"/>
        <v>0</v>
      </c>
      <c r="BH75" s="111">
        <f t="shared" si="41"/>
        <v>0</v>
      </c>
      <c r="BI75" s="111">
        <f t="shared" si="41"/>
        <v>0</v>
      </c>
      <c r="BJ75" s="111">
        <f t="shared" si="41"/>
        <v>0</v>
      </c>
      <c r="BK75" s="111">
        <f t="shared" si="41"/>
        <v>0</v>
      </c>
      <c r="BL75" s="111">
        <f t="shared" si="41"/>
        <v>0</v>
      </c>
      <c r="BM75" s="111">
        <f t="shared" si="41"/>
        <v>0</v>
      </c>
      <c r="BN75" s="111">
        <f t="shared" si="41"/>
        <v>0</v>
      </c>
      <c r="BO75" s="111">
        <f t="shared" si="41"/>
        <v>0</v>
      </c>
      <c r="BP75" s="111">
        <f t="shared" si="41"/>
        <v>0</v>
      </c>
      <c r="BQ75" s="111">
        <f t="shared" si="41"/>
        <v>0</v>
      </c>
      <c r="BR75" s="111">
        <f t="shared" si="41"/>
        <v>0</v>
      </c>
      <c r="BS75" s="111">
        <f t="shared" si="41"/>
        <v>0</v>
      </c>
      <c r="BT75" s="111">
        <f t="shared" si="41"/>
        <v>0</v>
      </c>
      <c r="BU75" s="111">
        <f t="shared" si="41"/>
        <v>0</v>
      </c>
      <c r="BV75" s="111">
        <f t="shared" si="41"/>
        <v>0</v>
      </c>
      <c r="BW75" s="111">
        <f t="shared" si="41"/>
        <v>0</v>
      </c>
      <c r="BX75" s="111">
        <f t="shared" si="41"/>
        <v>0</v>
      </c>
      <c r="BY75" s="111">
        <f t="shared" si="41"/>
        <v>0</v>
      </c>
      <c r="BZ75" s="111">
        <f t="shared" si="41"/>
        <v>0</v>
      </c>
      <c r="CA75" s="111">
        <f t="shared" si="41"/>
        <v>0</v>
      </c>
      <c r="CB75" s="111">
        <f t="shared" si="41"/>
        <v>0</v>
      </c>
      <c r="CC75" s="111">
        <f t="shared" si="40"/>
        <v>0</v>
      </c>
      <c r="CD75" s="111">
        <f t="shared" si="40"/>
        <v>0</v>
      </c>
      <c r="CE75" s="111">
        <f t="shared" si="40"/>
        <v>0</v>
      </c>
      <c r="CF75" s="111">
        <f t="shared" si="40"/>
        <v>0</v>
      </c>
      <c r="CG75" s="111">
        <f t="shared" si="40"/>
        <v>0</v>
      </c>
      <c r="CH75" s="111">
        <f t="shared" si="40"/>
        <v>0</v>
      </c>
      <c r="CI75" s="111">
        <f t="shared" si="40"/>
        <v>0</v>
      </c>
      <c r="CJ75" s="111">
        <f t="shared" si="40"/>
        <v>0</v>
      </c>
    </row>
    <row r="76" spans="11:88" x14ac:dyDescent="0.3">
      <c r="K76" s="263">
        <f>J76*(1+'Headcount Summary'!$C$4)</f>
        <v>0</v>
      </c>
      <c r="L76" s="263">
        <f>K76*(1+'Headcount Summary'!$C$4)</f>
        <v>0</v>
      </c>
      <c r="M76" s="263">
        <f>L76*(1+'Headcount Summary'!$C$4)</f>
        <v>0</v>
      </c>
      <c r="Q76" s="111">
        <f t="shared" si="41"/>
        <v>0</v>
      </c>
      <c r="R76" s="111">
        <f t="shared" si="41"/>
        <v>0</v>
      </c>
      <c r="S76" s="111">
        <f t="shared" si="41"/>
        <v>0</v>
      </c>
      <c r="T76" s="111">
        <f t="shared" si="41"/>
        <v>0</v>
      </c>
      <c r="U76" s="111">
        <f t="shared" si="41"/>
        <v>0</v>
      </c>
      <c r="V76" s="111">
        <f t="shared" si="41"/>
        <v>0</v>
      </c>
      <c r="W76" s="111">
        <f t="shared" si="41"/>
        <v>0</v>
      </c>
      <c r="X76" s="111">
        <f t="shared" si="41"/>
        <v>0</v>
      </c>
      <c r="Y76" s="111">
        <f t="shared" si="41"/>
        <v>0</v>
      </c>
      <c r="Z76" s="111">
        <f t="shared" si="41"/>
        <v>0</v>
      </c>
      <c r="AA76" s="111">
        <f t="shared" si="41"/>
        <v>0</v>
      </c>
      <c r="AB76" s="111">
        <f t="shared" si="41"/>
        <v>0</v>
      </c>
      <c r="AC76" s="111">
        <f t="shared" si="41"/>
        <v>0</v>
      </c>
      <c r="AD76" s="111">
        <f t="shared" si="41"/>
        <v>0</v>
      </c>
      <c r="AE76" s="111">
        <f t="shared" si="41"/>
        <v>0</v>
      </c>
      <c r="AF76" s="111">
        <f t="shared" si="41"/>
        <v>0</v>
      </c>
      <c r="AG76" s="111">
        <f t="shared" si="41"/>
        <v>0</v>
      </c>
      <c r="AH76" s="111">
        <f t="shared" si="41"/>
        <v>0</v>
      </c>
      <c r="AI76" s="111">
        <f t="shared" si="41"/>
        <v>0</v>
      </c>
      <c r="AJ76" s="111">
        <f t="shared" si="41"/>
        <v>0</v>
      </c>
      <c r="AK76" s="111">
        <f t="shared" si="41"/>
        <v>0</v>
      </c>
      <c r="AL76" s="111">
        <f t="shared" si="41"/>
        <v>0</v>
      </c>
      <c r="AM76" s="111">
        <f t="shared" si="41"/>
        <v>0</v>
      </c>
      <c r="AN76" s="111">
        <f t="shared" si="41"/>
        <v>0</v>
      </c>
      <c r="AO76" s="111">
        <f t="shared" si="41"/>
        <v>0</v>
      </c>
      <c r="AP76" s="111">
        <f t="shared" si="41"/>
        <v>0</v>
      </c>
      <c r="AQ76" s="111">
        <f t="shared" si="41"/>
        <v>0</v>
      </c>
      <c r="AR76" s="111">
        <f t="shared" si="41"/>
        <v>0</v>
      </c>
      <c r="AS76" s="111">
        <f t="shared" si="41"/>
        <v>0</v>
      </c>
      <c r="AT76" s="111">
        <f t="shared" si="41"/>
        <v>0</v>
      </c>
      <c r="AU76" s="111">
        <f t="shared" si="41"/>
        <v>0</v>
      </c>
      <c r="AV76" s="111">
        <f t="shared" si="41"/>
        <v>0</v>
      </c>
      <c r="AW76" s="111">
        <f t="shared" si="41"/>
        <v>0</v>
      </c>
      <c r="AX76" s="111">
        <f t="shared" si="41"/>
        <v>0</v>
      </c>
      <c r="AY76" s="111">
        <f t="shared" si="41"/>
        <v>0</v>
      </c>
      <c r="AZ76" s="111">
        <f t="shared" si="41"/>
        <v>0</v>
      </c>
      <c r="BA76" s="111">
        <f t="shared" si="41"/>
        <v>0</v>
      </c>
      <c r="BB76" s="111">
        <f t="shared" si="41"/>
        <v>0</v>
      </c>
      <c r="BC76" s="111">
        <f t="shared" si="41"/>
        <v>0</v>
      </c>
      <c r="BD76" s="111">
        <f t="shared" si="41"/>
        <v>0</v>
      </c>
      <c r="BE76" s="111">
        <f t="shared" si="41"/>
        <v>0</v>
      </c>
      <c r="BF76" s="111">
        <f t="shared" si="41"/>
        <v>0</v>
      </c>
      <c r="BG76" s="111">
        <f t="shared" si="41"/>
        <v>0</v>
      </c>
      <c r="BH76" s="111">
        <f t="shared" si="41"/>
        <v>0</v>
      </c>
      <c r="BI76" s="111">
        <f t="shared" si="41"/>
        <v>0</v>
      </c>
      <c r="BJ76" s="111">
        <f t="shared" si="41"/>
        <v>0</v>
      </c>
      <c r="BK76" s="111">
        <f t="shared" si="41"/>
        <v>0</v>
      </c>
      <c r="BL76" s="111">
        <f t="shared" si="41"/>
        <v>0</v>
      </c>
      <c r="BM76" s="111">
        <f t="shared" si="41"/>
        <v>0</v>
      </c>
      <c r="BN76" s="111">
        <f t="shared" si="41"/>
        <v>0</v>
      </c>
      <c r="BO76" s="111">
        <f t="shared" si="41"/>
        <v>0</v>
      </c>
      <c r="BP76" s="111">
        <f t="shared" si="41"/>
        <v>0</v>
      </c>
      <c r="BQ76" s="111">
        <f t="shared" si="41"/>
        <v>0</v>
      </c>
      <c r="BR76" s="111">
        <f t="shared" si="41"/>
        <v>0</v>
      </c>
      <c r="BS76" s="111">
        <f t="shared" si="41"/>
        <v>0</v>
      </c>
      <c r="BT76" s="111">
        <f t="shared" si="41"/>
        <v>0</v>
      </c>
      <c r="BU76" s="111">
        <f t="shared" si="41"/>
        <v>0</v>
      </c>
      <c r="BV76" s="111">
        <f t="shared" si="41"/>
        <v>0</v>
      </c>
      <c r="BW76" s="111">
        <f t="shared" si="41"/>
        <v>0</v>
      </c>
      <c r="BX76" s="111">
        <f t="shared" si="41"/>
        <v>0</v>
      </c>
      <c r="BY76" s="111">
        <f t="shared" si="41"/>
        <v>0</v>
      </c>
      <c r="BZ76" s="111">
        <f t="shared" si="41"/>
        <v>0</v>
      </c>
      <c r="CA76" s="111">
        <f t="shared" si="41"/>
        <v>0</v>
      </c>
      <c r="CB76" s="111">
        <f t="shared" si="41"/>
        <v>0</v>
      </c>
      <c r="CC76" s="111">
        <f t="shared" si="40"/>
        <v>0</v>
      </c>
      <c r="CD76" s="111">
        <f t="shared" si="40"/>
        <v>0</v>
      </c>
      <c r="CE76" s="111">
        <f t="shared" si="40"/>
        <v>0</v>
      </c>
      <c r="CF76" s="111">
        <f t="shared" si="40"/>
        <v>0</v>
      </c>
      <c r="CG76" s="111">
        <f t="shared" si="40"/>
        <v>0</v>
      </c>
      <c r="CH76" s="111">
        <f t="shared" si="40"/>
        <v>0</v>
      </c>
      <c r="CI76" s="111">
        <f t="shared" si="40"/>
        <v>0</v>
      </c>
      <c r="CJ76" s="111">
        <f t="shared" si="40"/>
        <v>0</v>
      </c>
    </row>
    <row r="77" spans="11:88" x14ac:dyDescent="0.3">
      <c r="K77" s="263">
        <f>J77*(1+'Headcount Summary'!$C$4)</f>
        <v>0</v>
      </c>
      <c r="L77" s="263">
        <f>K77*(1+'Headcount Summary'!$C$4)</f>
        <v>0</v>
      </c>
      <c r="M77" s="263">
        <f>L77*(1+'Headcount Summary'!$C$4)</f>
        <v>0</v>
      </c>
      <c r="Q77" s="111">
        <f t="shared" si="41"/>
        <v>0</v>
      </c>
      <c r="R77" s="111">
        <f t="shared" si="41"/>
        <v>0</v>
      </c>
      <c r="S77" s="111">
        <f t="shared" si="41"/>
        <v>0</v>
      </c>
      <c r="T77" s="111">
        <f t="shared" si="41"/>
        <v>0</v>
      </c>
      <c r="U77" s="111">
        <f t="shared" si="41"/>
        <v>0</v>
      </c>
      <c r="V77" s="111">
        <f t="shared" si="41"/>
        <v>0</v>
      </c>
      <c r="W77" s="111">
        <f t="shared" si="41"/>
        <v>0</v>
      </c>
      <c r="X77" s="111">
        <f t="shared" si="41"/>
        <v>0</v>
      </c>
      <c r="Y77" s="111">
        <f t="shared" si="41"/>
        <v>0</v>
      </c>
      <c r="Z77" s="111">
        <f t="shared" si="41"/>
        <v>0</v>
      </c>
      <c r="AA77" s="111">
        <f t="shared" si="41"/>
        <v>0</v>
      </c>
      <c r="AB77" s="111">
        <f t="shared" si="41"/>
        <v>0</v>
      </c>
      <c r="AC77" s="111">
        <f t="shared" si="41"/>
        <v>0</v>
      </c>
      <c r="AD77" s="111">
        <f t="shared" si="41"/>
        <v>0</v>
      </c>
      <c r="AE77" s="111">
        <f t="shared" si="41"/>
        <v>0</v>
      </c>
      <c r="AF77" s="111">
        <f t="shared" si="41"/>
        <v>0</v>
      </c>
      <c r="AG77" s="111">
        <f t="shared" si="41"/>
        <v>0</v>
      </c>
      <c r="AH77" s="111">
        <f t="shared" si="41"/>
        <v>0</v>
      </c>
      <c r="AI77" s="111">
        <f t="shared" si="41"/>
        <v>0</v>
      </c>
      <c r="AJ77" s="111">
        <f t="shared" si="41"/>
        <v>0</v>
      </c>
      <c r="AK77" s="111">
        <f t="shared" si="41"/>
        <v>0</v>
      </c>
      <c r="AL77" s="111">
        <f t="shared" si="41"/>
        <v>0</v>
      </c>
      <c r="AM77" s="111">
        <f t="shared" si="41"/>
        <v>0</v>
      </c>
      <c r="AN77" s="111">
        <f t="shared" si="41"/>
        <v>0</v>
      </c>
      <c r="AO77" s="111">
        <f t="shared" si="41"/>
        <v>0</v>
      </c>
      <c r="AP77" s="111">
        <f t="shared" si="41"/>
        <v>0</v>
      </c>
      <c r="AQ77" s="111">
        <f t="shared" si="41"/>
        <v>0</v>
      </c>
      <c r="AR77" s="111">
        <f t="shared" si="41"/>
        <v>0</v>
      </c>
      <c r="AS77" s="111">
        <f t="shared" si="41"/>
        <v>0</v>
      </c>
      <c r="AT77" s="111">
        <f t="shared" si="41"/>
        <v>0</v>
      </c>
      <c r="AU77" s="111">
        <f t="shared" si="41"/>
        <v>0</v>
      </c>
      <c r="AV77" s="111">
        <f t="shared" si="41"/>
        <v>0</v>
      </c>
      <c r="AW77" s="111">
        <f t="shared" si="41"/>
        <v>0</v>
      </c>
      <c r="AX77" s="111">
        <f t="shared" si="41"/>
        <v>0</v>
      </c>
      <c r="AY77" s="111">
        <f t="shared" si="41"/>
        <v>0</v>
      </c>
      <c r="AZ77" s="111">
        <f t="shared" si="41"/>
        <v>0</v>
      </c>
      <c r="BA77" s="111">
        <f t="shared" si="41"/>
        <v>0</v>
      </c>
      <c r="BB77" s="111">
        <f t="shared" si="41"/>
        <v>0</v>
      </c>
      <c r="BC77" s="111">
        <f t="shared" si="41"/>
        <v>0</v>
      </c>
      <c r="BD77" s="111">
        <f t="shared" si="41"/>
        <v>0</v>
      </c>
      <c r="BE77" s="111">
        <f t="shared" si="41"/>
        <v>0</v>
      </c>
      <c r="BF77" s="111">
        <f t="shared" si="41"/>
        <v>0</v>
      </c>
      <c r="BG77" s="111">
        <f t="shared" si="41"/>
        <v>0</v>
      </c>
      <c r="BH77" s="111">
        <f t="shared" si="41"/>
        <v>0</v>
      </c>
      <c r="BI77" s="111">
        <f t="shared" si="41"/>
        <v>0</v>
      </c>
      <c r="BJ77" s="111">
        <f t="shared" si="41"/>
        <v>0</v>
      </c>
      <c r="BK77" s="111">
        <f t="shared" si="41"/>
        <v>0</v>
      </c>
      <c r="BL77" s="111">
        <f t="shared" si="41"/>
        <v>0</v>
      </c>
      <c r="BM77" s="111">
        <f t="shared" si="41"/>
        <v>0</v>
      </c>
      <c r="BN77" s="111">
        <f t="shared" si="41"/>
        <v>0</v>
      </c>
      <c r="BO77" s="111">
        <f t="shared" si="41"/>
        <v>0</v>
      </c>
      <c r="BP77" s="111">
        <f t="shared" si="41"/>
        <v>0</v>
      </c>
      <c r="BQ77" s="111">
        <f t="shared" si="41"/>
        <v>0</v>
      </c>
      <c r="BR77" s="111">
        <f t="shared" si="41"/>
        <v>0</v>
      </c>
      <c r="BS77" s="111">
        <f t="shared" si="41"/>
        <v>0</v>
      </c>
      <c r="BT77" s="111">
        <f t="shared" si="41"/>
        <v>0</v>
      </c>
      <c r="BU77" s="111">
        <f t="shared" si="41"/>
        <v>0</v>
      </c>
      <c r="BV77" s="111">
        <f t="shared" si="41"/>
        <v>0</v>
      </c>
      <c r="BW77" s="111">
        <f t="shared" si="41"/>
        <v>0</v>
      </c>
      <c r="BX77" s="111">
        <f t="shared" si="41"/>
        <v>0</v>
      </c>
      <c r="BY77" s="111">
        <f t="shared" si="41"/>
        <v>0</v>
      </c>
      <c r="BZ77" s="111">
        <f t="shared" si="41"/>
        <v>0</v>
      </c>
      <c r="CA77" s="111">
        <f t="shared" si="41"/>
        <v>0</v>
      </c>
      <c r="CB77" s="111">
        <f t="shared" ref="CB77:CJ80" si="42">IF(OR(AND($G77&lt;CB$1,$G77&lt;&gt;""),$F77&gt;EOMONTH(CB$1,0)),0,IF(AND($F77&lt;CB$1,OR($G77="",$G77&gt;EOMONTH(CB$1,0))),INDEX($H77:$M77,1,MATCH(YEAR(CB$1),$H$1:$M$1,0))/12,INDEX($H77:$M77,1,MATCH(YEAR(CB$1),$H$1:$M$1,0))/12*((_xlfn.DAYS(MIN(EOMONTH(CB$1,0),$G77),MAX(CB$1,$F77)))/_xlfn.DAYS(EOMONTH(CB$1,0),CB$1))))</f>
        <v>0</v>
      </c>
      <c r="CC77" s="111">
        <f t="shared" si="42"/>
        <v>0</v>
      </c>
      <c r="CD77" s="111">
        <f t="shared" si="42"/>
        <v>0</v>
      </c>
      <c r="CE77" s="111">
        <f t="shared" si="42"/>
        <v>0</v>
      </c>
      <c r="CF77" s="111">
        <f t="shared" si="42"/>
        <v>0</v>
      </c>
      <c r="CG77" s="111">
        <f t="shared" si="42"/>
        <v>0</v>
      </c>
      <c r="CH77" s="111">
        <f t="shared" si="42"/>
        <v>0</v>
      </c>
      <c r="CI77" s="111">
        <f t="shared" si="42"/>
        <v>0</v>
      </c>
      <c r="CJ77" s="111">
        <f t="shared" si="42"/>
        <v>0</v>
      </c>
    </row>
    <row r="78" spans="11:88" x14ac:dyDescent="0.3">
      <c r="K78" s="263">
        <f>J78*(1+'Headcount Summary'!$C$4)</f>
        <v>0</v>
      </c>
      <c r="L78" s="263">
        <f>K78*(1+'Headcount Summary'!$C$4)</f>
        <v>0</v>
      </c>
      <c r="M78" s="263">
        <f>L78*(1+'Headcount Summary'!$C$4)</f>
        <v>0</v>
      </c>
      <c r="Q78" s="111">
        <f t="shared" ref="Q78:CB81" si="43">IF(OR(AND($G78&lt;Q$1,$G78&lt;&gt;""),$F78&gt;EOMONTH(Q$1,0)),0,IF(AND($F78&lt;Q$1,OR($G78="",$G78&gt;EOMONTH(Q$1,0))),INDEX($H78:$M78,1,MATCH(YEAR(Q$1),$H$1:$M$1,0))/12,INDEX($H78:$M78,1,MATCH(YEAR(Q$1),$H$1:$M$1,0))/12*((_xlfn.DAYS(MIN(EOMONTH(Q$1,0),$G78),MAX(Q$1,$F78)))/_xlfn.DAYS(EOMONTH(Q$1,0),Q$1))))</f>
        <v>0</v>
      </c>
      <c r="R78" s="111">
        <f t="shared" si="43"/>
        <v>0</v>
      </c>
      <c r="S78" s="111">
        <f t="shared" si="43"/>
        <v>0</v>
      </c>
      <c r="T78" s="111">
        <f t="shared" si="43"/>
        <v>0</v>
      </c>
      <c r="U78" s="111">
        <f t="shared" si="43"/>
        <v>0</v>
      </c>
      <c r="V78" s="111">
        <f t="shared" si="43"/>
        <v>0</v>
      </c>
      <c r="W78" s="111">
        <f t="shared" si="43"/>
        <v>0</v>
      </c>
      <c r="X78" s="111">
        <f t="shared" si="43"/>
        <v>0</v>
      </c>
      <c r="Y78" s="111">
        <f t="shared" si="43"/>
        <v>0</v>
      </c>
      <c r="Z78" s="111">
        <f t="shared" si="43"/>
        <v>0</v>
      </c>
      <c r="AA78" s="111">
        <f t="shared" si="43"/>
        <v>0</v>
      </c>
      <c r="AB78" s="111">
        <f t="shared" si="43"/>
        <v>0</v>
      </c>
      <c r="AC78" s="111">
        <f t="shared" si="43"/>
        <v>0</v>
      </c>
      <c r="AD78" s="111">
        <f t="shared" si="43"/>
        <v>0</v>
      </c>
      <c r="AE78" s="111">
        <f t="shared" si="43"/>
        <v>0</v>
      </c>
      <c r="AF78" s="111">
        <f t="shared" si="43"/>
        <v>0</v>
      </c>
      <c r="AG78" s="111">
        <f t="shared" si="43"/>
        <v>0</v>
      </c>
      <c r="AH78" s="111">
        <f t="shared" si="43"/>
        <v>0</v>
      </c>
      <c r="AI78" s="111">
        <f t="shared" si="43"/>
        <v>0</v>
      </c>
      <c r="AJ78" s="111">
        <f t="shared" si="43"/>
        <v>0</v>
      </c>
      <c r="AK78" s="111">
        <f t="shared" si="43"/>
        <v>0</v>
      </c>
      <c r="AL78" s="111">
        <f t="shared" si="43"/>
        <v>0</v>
      </c>
      <c r="AM78" s="111">
        <f t="shared" si="43"/>
        <v>0</v>
      </c>
      <c r="AN78" s="111">
        <f t="shared" si="43"/>
        <v>0</v>
      </c>
      <c r="AO78" s="111">
        <f t="shared" si="43"/>
        <v>0</v>
      </c>
      <c r="AP78" s="111">
        <f t="shared" si="43"/>
        <v>0</v>
      </c>
      <c r="AQ78" s="111">
        <f t="shared" si="43"/>
        <v>0</v>
      </c>
      <c r="AR78" s="111">
        <f t="shared" si="43"/>
        <v>0</v>
      </c>
      <c r="AS78" s="111">
        <f t="shared" si="43"/>
        <v>0</v>
      </c>
      <c r="AT78" s="111">
        <f t="shared" si="43"/>
        <v>0</v>
      </c>
      <c r="AU78" s="111">
        <f t="shared" si="43"/>
        <v>0</v>
      </c>
      <c r="AV78" s="111">
        <f t="shared" si="43"/>
        <v>0</v>
      </c>
      <c r="AW78" s="111">
        <f t="shared" si="43"/>
        <v>0</v>
      </c>
      <c r="AX78" s="111">
        <f t="shared" si="43"/>
        <v>0</v>
      </c>
      <c r="AY78" s="111">
        <f t="shared" si="43"/>
        <v>0</v>
      </c>
      <c r="AZ78" s="111">
        <f t="shared" si="43"/>
        <v>0</v>
      </c>
      <c r="BA78" s="111">
        <f t="shared" si="43"/>
        <v>0</v>
      </c>
      <c r="BB78" s="111">
        <f t="shared" si="43"/>
        <v>0</v>
      </c>
      <c r="BC78" s="111">
        <f t="shared" si="43"/>
        <v>0</v>
      </c>
      <c r="BD78" s="111">
        <f t="shared" si="43"/>
        <v>0</v>
      </c>
      <c r="BE78" s="111">
        <f t="shared" si="43"/>
        <v>0</v>
      </c>
      <c r="BF78" s="111">
        <f t="shared" si="43"/>
        <v>0</v>
      </c>
      <c r="BG78" s="111">
        <f t="shared" si="43"/>
        <v>0</v>
      </c>
      <c r="BH78" s="111">
        <f t="shared" si="43"/>
        <v>0</v>
      </c>
      <c r="BI78" s="111">
        <f t="shared" si="43"/>
        <v>0</v>
      </c>
      <c r="BJ78" s="111">
        <f t="shared" si="43"/>
        <v>0</v>
      </c>
      <c r="BK78" s="111">
        <f t="shared" si="43"/>
        <v>0</v>
      </c>
      <c r="BL78" s="111">
        <f t="shared" si="43"/>
        <v>0</v>
      </c>
      <c r="BM78" s="111">
        <f t="shared" si="43"/>
        <v>0</v>
      </c>
      <c r="BN78" s="111">
        <f t="shared" si="43"/>
        <v>0</v>
      </c>
      <c r="BO78" s="111">
        <f t="shared" si="43"/>
        <v>0</v>
      </c>
      <c r="BP78" s="111">
        <f t="shared" si="43"/>
        <v>0</v>
      </c>
      <c r="BQ78" s="111">
        <f t="shared" si="43"/>
        <v>0</v>
      </c>
      <c r="BR78" s="111">
        <f t="shared" si="43"/>
        <v>0</v>
      </c>
      <c r="BS78" s="111">
        <f t="shared" si="43"/>
        <v>0</v>
      </c>
      <c r="BT78" s="111">
        <f t="shared" si="43"/>
        <v>0</v>
      </c>
      <c r="BU78" s="111">
        <f t="shared" si="43"/>
        <v>0</v>
      </c>
      <c r="BV78" s="111">
        <f t="shared" si="43"/>
        <v>0</v>
      </c>
      <c r="BW78" s="111">
        <f t="shared" si="43"/>
        <v>0</v>
      </c>
      <c r="BX78" s="111">
        <f t="shared" si="43"/>
        <v>0</v>
      </c>
      <c r="BY78" s="111">
        <f t="shared" si="43"/>
        <v>0</v>
      </c>
      <c r="BZ78" s="111">
        <f t="shared" si="43"/>
        <v>0</v>
      </c>
      <c r="CA78" s="111">
        <f t="shared" si="43"/>
        <v>0</v>
      </c>
      <c r="CB78" s="111">
        <f t="shared" si="43"/>
        <v>0</v>
      </c>
      <c r="CC78" s="111">
        <f t="shared" si="42"/>
        <v>0</v>
      </c>
      <c r="CD78" s="111">
        <f t="shared" si="42"/>
        <v>0</v>
      </c>
      <c r="CE78" s="111">
        <f t="shared" si="42"/>
        <v>0</v>
      </c>
      <c r="CF78" s="111">
        <f t="shared" si="42"/>
        <v>0</v>
      </c>
      <c r="CG78" s="111">
        <f t="shared" si="42"/>
        <v>0</v>
      </c>
      <c r="CH78" s="111">
        <f t="shared" si="42"/>
        <v>0</v>
      </c>
      <c r="CI78" s="111">
        <f t="shared" si="42"/>
        <v>0</v>
      </c>
      <c r="CJ78" s="111">
        <f t="shared" si="42"/>
        <v>0</v>
      </c>
    </row>
    <row r="79" spans="11:88" x14ac:dyDescent="0.3">
      <c r="K79" s="263">
        <f>J79*(1+'Headcount Summary'!$C$4)</f>
        <v>0</v>
      </c>
      <c r="L79" s="263">
        <f>K79*(1+'Headcount Summary'!$C$4)</f>
        <v>0</v>
      </c>
      <c r="M79" s="263">
        <f>L79*(1+'Headcount Summary'!$C$4)</f>
        <v>0</v>
      </c>
      <c r="Q79" s="111">
        <f t="shared" si="43"/>
        <v>0</v>
      </c>
      <c r="R79" s="111">
        <f t="shared" si="43"/>
        <v>0</v>
      </c>
      <c r="S79" s="111">
        <f t="shared" si="43"/>
        <v>0</v>
      </c>
      <c r="T79" s="111">
        <f t="shared" si="43"/>
        <v>0</v>
      </c>
      <c r="U79" s="111">
        <f t="shared" si="43"/>
        <v>0</v>
      </c>
      <c r="V79" s="111">
        <f t="shared" si="43"/>
        <v>0</v>
      </c>
      <c r="W79" s="111">
        <f t="shared" si="43"/>
        <v>0</v>
      </c>
      <c r="X79" s="111">
        <f t="shared" si="43"/>
        <v>0</v>
      </c>
      <c r="Y79" s="111">
        <f t="shared" si="43"/>
        <v>0</v>
      </c>
      <c r="Z79" s="111">
        <f t="shared" si="43"/>
        <v>0</v>
      </c>
      <c r="AA79" s="111">
        <f t="shared" si="43"/>
        <v>0</v>
      </c>
      <c r="AB79" s="111">
        <f t="shared" si="43"/>
        <v>0</v>
      </c>
      <c r="AC79" s="111">
        <f t="shared" si="43"/>
        <v>0</v>
      </c>
      <c r="AD79" s="111">
        <f t="shared" si="43"/>
        <v>0</v>
      </c>
      <c r="AE79" s="111">
        <f t="shared" si="43"/>
        <v>0</v>
      </c>
      <c r="AF79" s="111">
        <f t="shared" si="43"/>
        <v>0</v>
      </c>
      <c r="AG79" s="111">
        <f t="shared" si="43"/>
        <v>0</v>
      </c>
      <c r="AH79" s="111">
        <f t="shared" si="43"/>
        <v>0</v>
      </c>
      <c r="AI79" s="111">
        <f t="shared" si="43"/>
        <v>0</v>
      </c>
      <c r="AJ79" s="111">
        <f t="shared" si="43"/>
        <v>0</v>
      </c>
      <c r="AK79" s="111">
        <f t="shared" si="43"/>
        <v>0</v>
      </c>
      <c r="AL79" s="111">
        <f t="shared" si="43"/>
        <v>0</v>
      </c>
      <c r="AM79" s="111">
        <f t="shared" si="43"/>
        <v>0</v>
      </c>
      <c r="AN79" s="111">
        <f t="shared" si="43"/>
        <v>0</v>
      </c>
      <c r="AO79" s="111">
        <f t="shared" si="43"/>
        <v>0</v>
      </c>
      <c r="AP79" s="111">
        <f t="shared" si="43"/>
        <v>0</v>
      </c>
      <c r="AQ79" s="111">
        <f t="shared" si="43"/>
        <v>0</v>
      </c>
      <c r="AR79" s="111">
        <f t="shared" si="43"/>
        <v>0</v>
      </c>
      <c r="AS79" s="111">
        <f t="shared" si="43"/>
        <v>0</v>
      </c>
      <c r="AT79" s="111">
        <f t="shared" si="43"/>
        <v>0</v>
      </c>
      <c r="AU79" s="111">
        <f t="shared" si="43"/>
        <v>0</v>
      </c>
      <c r="AV79" s="111">
        <f t="shared" si="43"/>
        <v>0</v>
      </c>
      <c r="AW79" s="111">
        <f t="shared" si="43"/>
        <v>0</v>
      </c>
      <c r="AX79" s="111">
        <f t="shared" si="43"/>
        <v>0</v>
      </c>
      <c r="AY79" s="111">
        <f t="shared" si="43"/>
        <v>0</v>
      </c>
      <c r="AZ79" s="111">
        <f t="shared" si="43"/>
        <v>0</v>
      </c>
      <c r="BA79" s="111">
        <f t="shared" si="43"/>
        <v>0</v>
      </c>
      <c r="BB79" s="111">
        <f t="shared" si="43"/>
        <v>0</v>
      </c>
      <c r="BC79" s="111">
        <f t="shared" si="43"/>
        <v>0</v>
      </c>
      <c r="BD79" s="111">
        <f t="shared" si="43"/>
        <v>0</v>
      </c>
      <c r="BE79" s="111">
        <f t="shared" si="43"/>
        <v>0</v>
      </c>
      <c r="BF79" s="111">
        <f t="shared" si="43"/>
        <v>0</v>
      </c>
      <c r="BG79" s="111">
        <f t="shared" si="43"/>
        <v>0</v>
      </c>
      <c r="BH79" s="111">
        <f t="shared" si="43"/>
        <v>0</v>
      </c>
      <c r="BI79" s="111">
        <f t="shared" si="43"/>
        <v>0</v>
      </c>
      <c r="BJ79" s="111">
        <f t="shared" si="43"/>
        <v>0</v>
      </c>
      <c r="BK79" s="111">
        <f t="shared" si="43"/>
        <v>0</v>
      </c>
      <c r="BL79" s="111">
        <f t="shared" si="43"/>
        <v>0</v>
      </c>
      <c r="BM79" s="111">
        <f t="shared" si="43"/>
        <v>0</v>
      </c>
      <c r="BN79" s="111">
        <f t="shared" si="43"/>
        <v>0</v>
      </c>
      <c r="BO79" s="111">
        <f t="shared" si="43"/>
        <v>0</v>
      </c>
      <c r="BP79" s="111">
        <f t="shared" si="43"/>
        <v>0</v>
      </c>
      <c r="BQ79" s="111">
        <f t="shared" si="43"/>
        <v>0</v>
      </c>
      <c r="BR79" s="111">
        <f t="shared" si="43"/>
        <v>0</v>
      </c>
      <c r="BS79" s="111">
        <f t="shared" si="43"/>
        <v>0</v>
      </c>
      <c r="BT79" s="111">
        <f t="shared" si="43"/>
        <v>0</v>
      </c>
      <c r="BU79" s="111">
        <f t="shared" si="43"/>
        <v>0</v>
      </c>
      <c r="BV79" s="111">
        <f t="shared" si="43"/>
        <v>0</v>
      </c>
      <c r="BW79" s="111">
        <f t="shared" si="43"/>
        <v>0</v>
      </c>
      <c r="BX79" s="111">
        <f t="shared" si="43"/>
        <v>0</v>
      </c>
      <c r="BY79" s="111">
        <f t="shared" si="43"/>
        <v>0</v>
      </c>
      <c r="BZ79" s="111">
        <f t="shared" si="43"/>
        <v>0</v>
      </c>
      <c r="CA79" s="111">
        <f t="shared" si="43"/>
        <v>0</v>
      </c>
      <c r="CB79" s="111">
        <f t="shared" si="43"/>
        <v>0</v>
      </c>
      <c r="CC79" s="111">
        <f t="shared" si="42"/>
        <v>0</v>
      </c>
      <c r="CD79" s="111">
        <f t="shared" si="42"/>
        <v>0</v>
      </c>
      <c r="CE79" s="111">
        <f t="shared" si="42"/>
        <v>0</v>
      </c>
      <c r="CF79" s="111">
        <f t="shared" si="42"/>
        <v>0</v>
      </c>
      <c r="CG79" s="111">
        <f t="shared" si="42"/>
        <v>0</v>
      </c>
      <c r="CH79" s="111">
        <f t="shared" si="42"/>
        <v>0</v>
      </c>
      <c r="CI79" s="111">
        <f t="shared" si="42"/>
        <v>0</v>
      </c>
      <c r="CJ79" s="111">
        <f t="shared" si="42"/>
        <v>0</v>
      </c>
    </row>
    <row r="80" spans="11:88" x14ac:dyDescent="0.3">
      <c r="K80" s="263">
        <f>J80*(1+'Headcount Summary'!$C$4)</f>
        <v>0</v>
      </c>
      <c r="L80" s="263">
        <f>K80*(1+'Headcount Summary'!$C$4)</f>
        <v>0</v>
      </c>
      <c r="M80" s="263">
        <f>L80*(1+'Headcount Summary'!$C$4)</f>
        <v>0</v>
      </c>
      <c r="Q80" s="111">
        <f t="shared" si="43"/>
        <v>0</v>
      </c>
      <c r="R80" s="111">
        <f t="shared" si="43"/>
        <v>0</v>
      </c>
      <c r="S80" s="111">
        <f t="shared" si="43"/>
        <v>0</v>
      </c>
      <c r="T80" s="111">
        <f t="shared" si="43"/>
        <v>0</v>
      </c>
      <c r="U80" s="111">
        <f t="shared" si="43"/>
        <v>0</v>
      </c>
      <c r="V80" s="111">
        <f t="shared" si="43"/>
        <v>0</v>
      </c>
      <c r="W80" s="111">
        <f t="shared" si="43"/>
        <v>0</v>
      </c>
      <c r="X80" s="111">
        <f t="shared" si="43"/>
        <v>0</v>
      </c>
      <c r="Y80" s="111">
        <f t="shared" si="43"/>
        <v>0</v>
      </c>
      <c r="Z80" s="111">
        <f t="shared" si="43"/>
        <v>0</v>
      </c>
      <c r="AA80" s="111">
        <f t="shared" si="43"/>
        <v>0</v>
      </c>
      <c r="AB80" s="111">
        <f t="shared" si="43"/>
        <v>0</v>
      </c>
      <c r="AC80" s="111">
        <f t="shared" si="43"/>
        <v>0</v>
      </c>
      <c r="AD80" s="111">
        <f t="shared" si="43"/>
        <v>0</v>
      </c>
      <c r="AE80" s="111">
        <f t="shared" si="43"/>
        <v>0</v>
      </c>
      <c r="AF80" s="111">
        <f t="shared" si="43"/>
        <v>0</v>
      </c>
      <c r="AG80" s="111">
        <f t="shared" si="43"/>
        <v>0</v>
      </c>
      <c r="AH80" s="111">
        <f t="shared" si="43"/>
        <v>0</v>
      </c>
      <c r="AI80" s="111">
        <f t="shared" si="43"/>
        <v>0</v>
      </c>
      <c r="AJ80" s="111">
        <f t="shared" si="43"/>
        <v>0</v>
      </c>
      <c r="AK80" s="111">
        <f t="shared" si="43"/>
        <v>0</v>
      </c>
      <c r="AL80" s="111">
        <f t="shared" si="43"/>
        <v>0</v>
      </c>
      <c r="AM80" s="111">
        <f t="shared" si="43"/>
        <v>0</v>
      </c>
      <c r="AN80" s="111">
        <f t="shared" si="43"/>
        <v>0</v>
      </c>
      <c r="AO80" s="111">
        <f t="shared" si="43"/>
        <v>0</v>
      </c>
      <c r="AP80" s="111">
        <f t="shared" si="43"/>
        <v>0</v>
      </c>
      <c r="AQ80" s="111">
        <f t="shared" si="43"/>
        <v>0</v>
      </c>
      <c r="AR80" s="111">
        <f t="shared" si="43"/>
        <v>0</v>
      </c>
      <c r="AS80" s="111">
        <f t="shared" si="43"/>
        <v>0</v>
      </c>
      <c r="AT80" s="111">
        <f t="shared" si="43"/>
        <v>0</v>
      </c>
      <c r="AU80" s="111">
        <f t="shared" si="43"/>
        <v>0</v>
      </c>
      <c r="AV80" s="111">
        <f t="shared" si="43"/>
        <v>0</v>
      </c>
      <c r="AW80" s="111">
        <f t="shared" si="43"/>
        <v>0</v>
      </c>
      <c r="AX80" s="111">
        <f t="shared" si="43"/>
        <v>0</v>
      </c>
      <c r="AY80" s="111">
        <f t="shared" si="43"/>
        <v>0</v>
      </c>
      <c r="AZ80" s="111">
        <f t="shared" si="43"/>
        <v>0</v>
      </c>
      <c r="BA80" s="111">
        <f t="shared" si="43"/>
        <v>0</v>
      </c>
      <c r="BB80" s="111">
        <f t="shared" si="43"/>
        <v>0</v>
      </c>
      <c r="BC80" s="111">
        <f t="shared" si="43"/>
        <v>0</v>
      </c>
      <c r="BD80" s="111">
        <f t="shared" si="43"/>
        <v>0</v>
      </c>
      <c r="BE80" s="111">
        <f t="shared" si="43"/>
        <v>0</v>
      </c>
      <c r="BF80" s="111">
        <f t="shared" si="43"/>
        <v>0</v>
      </c>
      <c r="BG80" s="111">
        <f t="shared" si="43"/>
        <v>0</v>
      </c>
      <c r="BH80" s="111">
        <f t="shared" si="43"/>
        <v>0</v>
      </c>
      <c r="BI80" s="111">
        <f t="shared" si="43"/>
        <v>0</v>
      </c>
      <c r="BJ80" s="111">
        <f t="shared" si="43"/>
        <v>0</v>
      </c>
      <c r="BK80" s="111">
        <f t="shared" si="43"/>
        <v>0</v>
      </c>
      <c r="BL80" s="111">
        <f t="shared" si="43"/>
        <v>0</v>
      </c>
      <c r="BM80" s="111">
        <f t="shared" si="43"/>
        <v>0</v>
      </c>
      <c r="BN80" s="111">
        <f t="shared" si="43"/>
        <v>0</v>
      </c>
      <c r="BO80" s="111">
        <f t="shared" si="43"/>
        <v>0</v>
      </c>
      <c r="BP80" s="111">
        <f t="shared" si="43"/>
        <v>0</v>
      </c>
      <c r="BQ80" s="111">
        <f t="shared" si="43"/>
        <v>0</v>
      </c>
      <c r="BR80" s="111">
        <f t="shared" si="43"/>
        <v>0</v>
      </c>
      <c r="BS80" s="111">
        <f t="shared" si="43"/>
        <v>0</v>
      </c>
      <c r="BT80" s="111">
        <f t="shared" si="43"/>
        <v>0</v>
      </c>
      <c r="BU80" s="111">
        <f t="shared" si="43"/>
        <v>0</v>
      </c>
      <c r="BV80" s="111">
        <f t="shared" si="43"/>
        <v>0</v>
      </c>
      <c r="BW80" s="111">
        <f t="shared" si="43"/>
        <v>0</v>
      </c>
      <c r="BX80" s="111">
        <f t="shared" si="43"/>
        <v>0</v>
      </c>
      <c r="BY80" s="111">
        <f t="shared" si="43"/>
        <v>0</v>
      </c>
      <c r="BZ80" s="111">
        <f t="shared" si="43"/>
        <v>0</v>
      </c>
      <c r="CA80" s="111">
        <f t="shared" si="43"/>
        <v>0</v>
      </c>
      <c r="CB80" s="111">
        <f t="shared" si="43"/>
        <v>0</v>
      </c>
      <c r="CC80" s="111">
        <f t="shared" si="42"/>
        <v>0</v>
      </c>
      <c r="CD80" s="111">
        <f t="shared" si="42"/>
        <v>0</v>
      </c>
      <c r="CE80" s="111">
        <f t="shared" si="42"/>
        <v>0</v>
      </c>
      <c r="CF80" s="111">
        <f t="shared" si="42"/>
        <v>0</v>
      </c>
      <c r="CG80" s="111">
        <f t="shared" si="42"/>
        <v>0</v>
      </c>
      <c r="CH80" s="111">
        <f t="shared" si="42"/>
        <v>0</v>
      </c>
      <c r="CI80" s="111">
        <f t="shared" si="42"/>
        <v>0</v>
      </c>
      <c r="CJ80" s="111">
        <f t="shared" si="42"/>
        <v>0</v>
      </c>
    </row>
    <row r="81" spans="11:88" x14ac:dyDescent="0.3">
      <c r="K81" s="263">
        <f>J81*(1+'Headcount Summary'!$C$4)</f>
        <v>0</v>
      </c>
      <c r="L81" s="263">
        <f>K81*(1+'Headcount Summary'!$C$4)</f>
        <v>0</v>
      </c>
      <c r="M81" s="263">
        <f>L81*(1+'Headcount Summary'!$C$4)</f>
        <v>0</v>
      </c>
      <c r="Q81" s="111">
        <f t="shared" si="43"/>
        <v>0</v>
      </c>
      <c r="R81" s="111">
        <f t="shared" si="43"/>
        <v>0</v>
      </c>
      <c r="S81" s="111">
        <f t="shared" si="43"/>
        <v>0</v>
      </c>
      <c r="T81" s="111">
        <f t="shared" si="43"/>
        <v>0</v>
      </c>
      <c r="U81" s="111">
        <f t="shared" si="43"/>
        <v>0</v>
      </c>
      <c r="V81" s="111">
        <f t="shared" si="43"/>
        <v>0</v>
      </c>
      <c r="W81" s="111">
        <f t="shared" si="43"/>
        <v>0</v>
      </c>
      <c r="X81" s="111">
        <f t="shared" si="43"/>
        <v>0</v>
      </c>
      <c r="Y81" s="111">
        <f t="shared" si="43"/>
        <v>0</v>
      </c>
      <c r="Z81" s="111">
        <f t="shared" si="43"/>
        <v>0</v>
      </c>
      <c r="AA81" s="111">
        <f t="shared" si="43"/>
        <v>0</v>
      </c>
      <c r="AB81" s="111">
        <f t="shared" si="43"/>
        <v>0</v>
      </c>
      <c r="AC81" s="111">
        <f t="shared" si="43"/>
        <v>0</v>
      </c>
      <c r="AD81" s="111">
        <f t="shared" si="43"/>
        <v>0</v>
      </c>
      <c r="AE81" s="111">
        <f t="shared" si="43"/>
        <v>0</v>
      </c>
      <c r="AF81" s="111">
        <f t="shared" si="43"/>
        <v>0</v>
      </c>
      <c r="AG81" s="111">
        <f t="shared" si="43"/>
        <v>0</v>
      </c>
      <c r="AH81" s="111">
        <f t="shared" si="43"/>
        <v>0</v>
      </c>
      <c r="AI81" s="111">
        <f t="shared" si="43"/>
        <v>0</v>
      </c>
      <c r="AJ81" s="111">
        <f t="shared" si="43"/>
        <v>0</v>
      </c>
      <c r="AK81" s="111">
        <f t="shared" si="43"/>
        <v>0</v>
      </c>
      <c r="AL81" s="111">
        <f t="shared" si="43"/>
        <v>0</v>
      </c>
      <c r="AM81" s="111">
        <f t="shared" si="43"/>
        <v>0</v>
      </c>
      <c r="AN81" s="111">
        <f t="shared" si="43"/>
        <v>0</v>
      </c>
      <c r="AO81" s="111">
        <f t="shared" si="43"/>
        <v>0</v>
      </c>
      <c r="AP81" s="111">
        <f t="shared" si="43"/>
        <v>0</v>
      </c>
      <c r="AQ81" s="111">
        <f t="shared" si="43"/>
        <v>0</v>
      </c>
      <c r="AR81" s="111">
        <f t="shared" si="43"/>
        <v>0</v>
      </c>
      <c r="AS81" s="111">
        <f t="shared" si="43"/>
        <v>0</v>
      </c>
      <c r="AT81" s="111">
        <f t="shared" si="43"/>
        <v>0</v>
      </c>
      <c r="AU81" s="111">
        <f t="shared" si="43"/>
        <v>0</v>
      </c>
      <c r="AV81" s="111">
        <f t="shared" si="43"/>
        <v>0</v>
      </c>
      <c r="AW81" s="111">
        <f t="shared" si="43"/>
        <v>0</v>
      </c>
      <c r="AX81" s="111">
        <f t="shared" si="43"/>
        <v>0</v>
      </c>
      <c r="AY81" s="111">
        <f t="shared" si="43"/>
        <v>0</v>
      </c>
      <c r="AZ81" s="111">
        <f t="shared" si="43"/>
        <v>0</v>
      </c>
      <c r="BA81" s="111">
        <f t="shared" si="43"/>
        <v>0</v>
      </c>
      <c r="BB81" s="111">
        <f t="shared" si="43"/>
        <v>0</v>
      </c>
      <c r="BC81" s="111">
        <f t="shared" si="43"/>
        <v>0</v>
      </c>
      <c r="BD81" s="111">
        <f t="shared" si="43"/>
        <v>0</v>
      </c>
      <c r="BE81" s="111">
        <f t="shared" si="43"/>
        <v>0</v>
      </c>
      <c r="BF81" s="111">
        <f t="shared" si="43"/>
        <v>0</v>
      </c>
      <c r="BG81" s="111">
        <f t="shared" si="43"/>
        <v>0</v>
      </c>
      <c r="BH81" s="111">
        <f t="shared" si="43"/>
        <v>0</v>
      </c>
      <c r="BI81" s="111">
        <f t="shared" si="43"/>
        <v>0</v>
      </c>
      <c r="BJ81" s="111">
        <f t="shared" si="43"/>
        <v>0</v>
      </c>
      <c r="BK81" s="111">
        <f t="shared" si="43"/>
        <v>0</v>
      </c>
      <c r="BL81" s="111">
        <f t="shared" si="43"/>
        <v>0</v>
      </c>
      <c r="BM81" s="111">
        <f t="shared" si="43"/>
        <v>0</v>
      </c>
      <c r="BN81" s="111">
        <f t="shared" si="43"/>
        <v>0</v>
      </c>
      <c r="BO81" s="111">
        <f t="shared" si="43"/>
        <v>0</v>
      </c>
      <c r="BP81" s="111">
        <f t="shared" si="43"/>
        <v>0</v>
      </c>
      <c r="BQ81" s="111">
        <f t="shared" si="43"/>
        <v>0</v>
      </c>
      <c r="BR81" s="111">
        <f t="shared" si="43"/>
        <v>0</v>
      </c>
      <c r="BS81" s="111">
        <f t="shared" si="43"/>
        <v>0</v>
      </c>
      <c r="BT81" s="111">
        <f t="shared" si="43"/>
        <v>0</v>
      </c>
      <c r="BU81" s="111">
        <f t="shared" si="43"/>
        <v>0</v>
      </c>
      <c r="BV81" s="111">
        <f t="shared" si="43"/>
        <v>0</v>
      </c>
      <c r="BW81" s="111">
        <f t="shared" si="43"/>
        <v>0</v>
      </c>
      <c r="BX81" s="111">
        <f t="shared" si="43"/>
        <v>0</v>
      </c>
      <c r="BY81" s="111">
        <f t="shared" si="43"/>
        <v>0</v>
      </c>
      <c r="BZ81" s="111">
        <f t="shared" si="43"/>
        <v>0</v>
      </c>
      <c r="CA81" s="111">
        <f t="shared" si="43"/>
        <v>0</v>
      </c>
      <c r="CB81" s="111">
        <f t="shared" ref="CB81:CJ84" si="44">IF(OR(AND($G81&lt;CB$1,$G81&lt;&gt;""),$F81&gt;EOMONTH(CB$1,0)),0,IF(AND($F81&lt;CB$1,OR($G81="",$G81&gt;EOMONTH(CB$1,0))),INDEX($H81:$M81,1,MATCH(YEAR(CB$1),$H$1:$M$1,0))/12,INDEX($H81:$M81,1,MATCH(YEAR(CB$1),$H$1:$M$1,0))/12*((_xlfn.DAYS(MIN(EOMONTH(CB$1,0),$G81),MAX(CB$1,$F81)))/_xlfn.DAYS(EOMONTH(CB$1,0),CB$1))))</f>
        <v>0</v>
      </c>
      <c r="CC81" s="111">
        <f t="shared" si="44"/>
        <v>0</v>
      </c>
      <c r="CD81" s="111">
        <f t="shared" si="44"/>
        <v>0</v>
      </c>
      <c r="CE81" s="111">
        <f t="shared" si="44"/>
        <v>0</v>
      </c>
      <c r="CF81" s="111">
        <f t="shared" si="44"/>
        <v>0</v>
      </c>
      <c r="CG81" s="111">
        <f t="shared" si="44"/>
        <v>0</v>
      </c>
      <c r="CH81" s="111">
        <f t="shared" si="44"/>
        <v>0</v>
      </c>
      <c r="CI81" s="111">
        <f t="shared" si="44"/>
        <v>0</v>
      </c>
      <c r="CJ81" s="111">
        <f t="shared" si="44"/>
        <v>0</v>
      </c>
    </row>
    <row r="82" spans="11:88" x14ac:dyDescent="0.3">
      <c r="K82" s="263">
        <f>J82*(1+'Headcount Summary'!$C$4)</f>
        <v>0</v>
      </c>
      <c r="L82" s="263">
        <f>K82*(1+'Headcount Summary'!$C$4)</f>
        <v>0</v>
      </c>
      <c r="M82" s="263">
        <f>L82*(1+'Headcount Summary'!$C$4)</f>
        <v>0</v>
      </c>
      <c r="Q82" s="111">
        <f t="shared" ref="Q82:CB85" si="45">IF(OR(AND($G82&lt;Q$1,$G82&lt;&gt;""),$F82&gt;EOMONTH(Q$1,0)),0,IF(AND($F82&lt;Q$1,OR($G82="",$G82&gt;EOMONTH(Q$1,0))),INDEX($H82:$M82,1,MATCH(YEAR(Q$1),$H$1:$M$1,0))/12,INDEX($H82:$M82,1,MATCH(YEAR(Q$1),$H$1:$M$1,0))/12*((_xlfn.DAYS(MIN(EOMONTH(Q$1,0),$G82),MAX(Q$1,$F82)))/_xlfn.DAYS(EOMONTH(Q$1,0),Q$1))))</f>
        <v>0</v>
      </c>
      <c r="R82" s="111">
        <f t="shared" si="45"/>
        <v>0</v>
      </c>
      <c r="S82" s="111">
        <f t="shared" si="45"/>
        <v>0</v>
      </c>
      <c r="T82" s="111">
        <f t="shared" si="45"/>
        <v>0</v>
      </c>
      <c r="U82" s="111">
        <f t="shared" si="45"/>
        <v>0</v>
      </c>
      <c r="V82" s="111">
        <f t="shared" si="45"/>
        <v>0</v>
      </c>
      <c r="W82" s="111">
        <f t="shared" si="45"/>
        <v>0</v>
      </c>
      <c r="X82" s="111">
        <f t="shared" si="45"/>
        <v>0</v>
      </c>
      <c r="Y82" s="111">
        <f t="shared" si="45"/>
        <v>0</v>
      </c>
      <c r="Z82" s="111">
        <f t="shared" si="45"/>
        <v>0</v>
      </c>
      <c r="AA82" s="111">
        <f t="shared" si="45"/>
        <v>0</v>
      </c>
      <c r="AB82" s="111">
        <f t="shared" si="45"/>
        <v>0</v>
      </c>
      <c r="AC82" s="111">
        <f t="shared" si="45"/>
        <v>0</v>
      </c>
      <c r="AD82" s="111">
        <f t="shared" si="45"/>
        <v>0</v>
      </c>
      <c r="AE82" s="111">
        <f t="shared" si="45"/>
        <v>0</v>
      </c>
      <c r="AF82" s="111">
        <f t="shared" si="45"/>
        <v>0</v>
      </c>
      <c r="AG82" s="111">
        <f t="shared" si="45"/>
        <v>0</v>
      </c>
      <c r="AH82" s="111">
        <f t="shared" si="45"/>
        <v>0</v>
      </c>
      <c r="AI82" s="111">
        <f t="shared" si="45"/>
        <v>0</v>
      </c>
      <c r="AJ82" s="111">
        <f t="shared" si="45"/>
        <v>0</v>
      </c>
      <c r="AK82" s="111">
        <f t="shared" si="45"/>
        <v>0</v>
      </c>
      <c r="AL82" s="111">
        <f t="shared" si="45"/>
        <v>0</v>
      </c>
      <c r="AM82" s="111">
        <f t="shared" si="45"/>
        <v>0</v>
      </c>
      <c r="AN82" s="111">
        <f t="shared" si="45"/>
        <v>0</v>
      </c>
      <c r="AO82" s="111">
        <f t="shared" si="45"/>
        <v>0</v>
      </c>
      <c r="AP82" s="111">
        <f t="shared" si="45"/>
        <v>0</v>
      </c>
      <c r="AQ82" s="111">
        <f t="shared" si="45"/>
        <v>0</v>
      </c>
      <c r="AR82" s="111">
        <f t="shared" si="45"/>
        <v>0</v>
      </c>
      <c r="AS82" s="111">
        <f t="shared" si="45"/>
        <v>0</v>
      </c>
      <c r="AT82" s="111">
        <f t="shared" si="45"/>
        <v>0</v>
      </c>
      <c r="AU82" s="111">
        <f t="shared" si="45"/>
        <v>0</v>
      </c>
      <c r="AV82" s="111">
        <f t="shared" si="45"/>
        <v>0</v>
      </c>
      <c r="AW82" s="111">
        <f t="shared" si="45"/>
        <v>0</v>
      </c>
      <c r="AX82" s="111">
        <f t="shared" si="45"/>
        <v>0</v>
      </c>
      <c r="AY82" s="111">
        <f t="shared" si="45"/>
        <v>0</v>
      </c>
      <c r="AZ82" s="111">
        <f t="shared" si="45"/>
        <v>0</v>
      </c>
      <c r="BA82" s="111">
        <f t="shared" si="45"/>
        <v>0</v>
      </c>
      <c r="BB82" s="111">
        <f t="shared" si="45"/>
        <v>0</v>
      </c>
      <c r="BC82" s="111">
        <f t="shared" si="45"/>
        <v>0</v>
      </c>
      <c r="BD82" s="111">
        <f t="shared" si="45"/>
        <v>0</v>
      </c>
      <c r="BE82" s="111">
        <f t="shared" si="45"/>
        <v>0</v>
      </c>
      <c r="BF82" s="111">
        <f t="shared" si="45"/>
        <v>0</v>
      </c>
      <c r="BG82" s="111">
        <f t="shared" si="45"/>
        <v>0</v>
      </c>
      <c r="BH82" s="111">
        <f t="shared" si="45"/>
        <v>0</v>
      </c>
      <c r="BI82" s="111">
        <f t="shared" si="45"/>
        <v>0</v>
      </c>
      <c r="BJ82" s="111">
        <f t="shared" si="45"/>
        <v>0</v>
      </c>
      <c r="BK82" s="111">
        <f t="shared" si="45"/>
        <v>0</v>
      </c>
      <c r="BL82" s="111">
        <f t="shared" si="45"/>
        <v>0</v>
      </c>
      <c r="BM82" s="111">
        <f t="shared" si="45"/>
        <v>0</v>
      </c>
      <c r="BN82" s="111">
        <f t="shared" si="45"/>
        <v>0</v>
      </c>
      <c r="BO82" s="111">
        <f t="shared" si="45"/>
        <v>0</v>
      </c>
      <c r="BP82" s="111">
        <f t="shared" si="45"/>
        <v>0</v>
      </c>
      <c r="BQ82" s="111">
        <f t="shared" si="45"/>
        <v>0</v>
      </c>
      <c r="BR82" s="111">
        <f t="shared" si="45"/>
        <v>0</v>
      </c>
      <c r="BS82" s="111">
        <f t="shared" si="45"/>
        <v>0</v>
      </c>
      <c r="BT82" s="111">
        <f t="shared" si="45"/>
        <v>0</v>
      </c>
      <c r="BU82" s="111">
        <f t="shared" si="45"/>
        <v>0</v>
      </c>
      <c r="BV82" s="111">
        <f t="shared" si="45"/>
        <v>0</v>
      </c>
      <c r="BW82" s="111">
        <f t="shared" si="45"/>
        <v>0</v>
      </c>
      <c r="BX82" s="111">
        <f t="shared" si="45"/>
        <v>0</v>
      </c>
      <c r="BY82" s="111">
        <f t="shared" si="45"/>
        <v>0</v>
      </c>
      <c r="BZ82" s="111">
        <f t="shared" si="45"/>
        <v>0</v>
      </c>
      <c r="CA82" s="111">
        <f t="shared" si="45"/>
        <v>0</v>
      </c>
      <c r="CB82" s="111">
        <f t="shared" si="45"/>
        <v>0</v>
      </c>
      <c r="CC82" s="111">
        <f t="shared" si="44"/>
        <v>0</v>
      </c>
      <c r="CD82" s="111">
        <f t="shared" si="44"/>
        <v>0</v>
      </c>
      <c r="CE82" s="111">
        <f t="shared" si="44"/>
        <v>0</v>
      </c>
      <c r="CF82" s="111">
        <f t="shared" si="44"/>
        <v>0</v>
      </c>
      <c r="CG82" s="111">
        <f t="shared" si="44"/>
        <v>0</v>
      </c>
      <c r="CH82" s="111">
        <f t="shared" si="44"/>
        <v>0</v>
      </c>
      <c r="CI82" s="111">
        <f t="shared" si="44"/>
        <v>0</v>
      </c>
      <c r="CJ82" s="111">
        <f t="shared" si="44"/>
        <v>0</v>
      </c>
    </row>
    <row r="83" spans="11:88" x14ac:dyDescent="0.3">
      <c r="K83" s="263">
        <f>J83*(1+'Headcount Summary'!$C$4)</f>
        <v>0</v>
      </c>
      <c r="L83" s="263">
        <f>K83*(1+'Headcount Summary'!$C$4)</f>
        <v>0</v>
      </c>
      <c r="M83" s="263">
        <f>L83*(1+'Headcount Summary'!$C$4)</f>
        <v>0</v>
      </c>
      <c r="Q83" s="111">
        <f t="shared" si="45"/>
        <v>0</v>
      </c>
      <c r="R83" s="111">
        <f t="shared" si="45"/>
        <v>0</v>
      </c>
      <c r="S83" s="111">
        <f t="shared" si="45"/>
        <v>0</v>
      </c>
      <c r="T83" s="111">
        <f t="shared" si="45"/>
        <v>0</v>
      </c>
      <c r="U83" s="111">
        <f t="shared" si="45"/>
        <v>0</v>
      </c>
      <c r="V83" s="111">
        <f t="shared" si="45"/>
        <v>0</v>
      </c>
      <c r="W83" s="111">
        <f t="shared" si="45"/>
        <v>0</v>
      </c>
      <c r="X83" s="111">
        <f t="shared" si="45"/>
        <v>0</v>
      </c>
      <c r="Y83" s="111">
        <f t="shared" si="45"/>
        <v>0</v>
      </c>
      <c r="Z83" s="111">
        <f t="shared" si="45"/>
        <v>0</v>
      </c>
      <c r="AA83" s="111">
        <f t="shared" si="45"/>
        <v>0</v>
      </c>
      <c r="AB83" s="111">
        <f t="shared" si="45"/>
        <v>0</v>
      </c>
      <c r="AC83" s="111">
        <f t="shared" si="45"/>
        <v>0</v>
      </c>
      <c r="AD83" s="111">
        <f t="shared" si="45"/>
        <v>0</v>
      </c>
      <c r="AE83" s="111">
        <f t="shared" si="45"/>
        <v>0</v>
      </c>
      <c r="AF83" s="111">
        <f t="shared" si="45"/>
        <v>0</v>
      </c>
      <c r="AG83" s="111">
        <f t="shared" si="45"/>
        <v>0</v>
      </c>
      <c r="AH83" s="111">
        <f t="shared" si="45"/>
        <v>0</v>
      </c>
      <c r="AI83" s="111">
        <f t="shared" si="45"/>
        <v>0</v>
      </c>
      <c r="AJ83" s="111">
        <f t="shared" si="45"/>
        <v>0</v>
      </c>
      <c r="AK83" s="111">
        <f t="shared" si="45"/>
        <v>0</v>
      </c>
      <c r="AL83" s="111">
        <f t="shared" si="45"/>
        <v>0</v>
      </c>
      <c r="AM83" s="111">
        <f t="shared" si="45"/>
        <v>0</v>
      </c>
      <c r="AN83" s="111">
        <f t="shared" si="45"/>
        <v>0</v>
      </c>
      <c r="AO83" s="111">
        <f t="shared" si="45"/>
        <v>0</v>
      </c>
      <c r="AP83" s="111">
        <f t="shared" si="45"/>
        <v>0</v>
      </c>
      <c r="AQ83" s="111">
        <f t="shared" si="45"/>
        <v>0</v>
      </c>
      <c r="AR83" s="111">
        <f t="shared" si="45"/>
        <v>0</v>
      </c>
      <c r="AS83" s="111">
        <f t="shared" si="45"/>
        <v>0</v>
      </c>
      <c r="AT83" s="111">
        <f t="shared" si="45"/>
        <v>0</v>
      </c>
      <c r="AU83" s="111">
        <f t="shared" si="45"/>
        <v>0</v>
      </c>
      <c r="AV83" s="111">
        <f t="shared" si="45"/>
        <v>0</v>
      </c>
      <c r="AW83" s="111">
        <f t="shared" si="45"/>
        <v>0</v>
      </c>
      <c r="AX83" s="111">
        <f t="shared" si="45"/>
        <v>0</v>
      </c>
      <c r="AY83" s="111">
        <f t="shared" si="45"/>
        <v>0</v>
      </c>
      <c r="AZ83" s="111">
        <f t="shared" si="45"/>
        <v>0</v>
      </c>
      <c r="BA83" s="111">
        <f t="shared" si="45"/>
        <v>0</v>
      </c>
      <c r="BB83" s="111">
        <f t="shared" si="45"/>
        <v>0</v>
      </c>
      <c r="BC83" s="111">
        <f t="shared" si="45"/>
        <v>0</v>
      </c>
      <c r="BD83" s="111">
        <f t="shared" si="45"/>
        <v>0</v>
      </c>
      <c r="BE83" s="111">
        <f t="shared" si="45"/>
        <v>0</v>
      </c>
      <c r="BF83" s="111">
        <f t="shared" si="45"/>
        <v>0</v>
      </c>
      <c r="BG83" s="111">
        <f t="shared" si="45"/>
        <v>0</v>
      </c>
      <c r="BH83" s="111">
        <f t="shared" si="45"/>
        <v>0</v>
      </c>
      <c r="BI83" s="111">
        <f t="shared" si="45"/>
        <v>0</v>
      </c>
      <c r="BJ83" s="111">
        <f t="shared" si="45"/>
        <v>0</v>
      </c>
      <c r="BK83" s="111">
        <f t="shared" si="45"/>
        <v>0</v>
      </c>
      <c r="BL83" s="111">
        <f t="shared" si="45"/>
        <v>0</v>
      </c>
      <c r="BM83" s="111">
        <f t="shared" si="45"/>
        <v>0</v>
      </c>
      <c r="BN83" s="111">
        <f t="shared" si="45"/>
        <v>0</v>
      </c>
      <c r="BO83" s="111">
        <f t="shared" si="45"/>
        <v>0</v>
      </c>
      <c r="BP83" s="111">
        <f t="shared" si="45"/>
        <v>0</v>
      </c>
      <c r="BQ83" s="111">
        <f t="shared" si="45"/>
        <v>0</v>
      </c>
      <c r="BR83" s="111">
        <f t="shared" si="45"/>
        <v>0</v>
      </c>
      <c r="BS83" s="111">
        <f t="shared" si="45"/>
        <v>0</v>
      </c>
      <c r="BT83" s="111">
        <f t="shared" si="45"/>
        <v>0</v>
      </c>
      <c r="BU83" s="111">
        <f t="shared" si="45"/>
        <v>0</v>
      </c>
      <c r="BV83" s="111">
        <f t="shared" si="45"/>
        <v>0</v>
      </c>
      <c r="BW83" s="111">
        <f t="shared" si="45"/>
        <v>0</v>
      </c>
      <c r="BX83" s="111">
        <f t="shared" si="45"/>
        <v>0</v>
      </c>
      <c r="BY83" s="111">
        <f t="shared" si="45"/>
        <v>0</v>
      </c>
      <c r="BZ83" s="111">
        <f t="shared" si="45"/>
        <v>0</v>
      </c>
      <c r="CA83" s="111">
        <f t="shared" si="45"/>
        <v>0</v>
      </c>
      <c r="CB83" s="111">
        <f t="shared" si="45"/>
        <v>0</v>
      </c>
      <c r="CC83" s="111">
        <f t="shared" si="44"/>
        <v>0</v>
      </c>
      <c r="CD83" s="111">
        <f t="shared" si="44"/>
        <v>0</v>
      </c>
      <c r="CE83" s="111">
        <f t="shared" si="44"/>
        <v>0</v>
      </c>
      <c r="CF83" s="111">
        <f t="shared" si="44"/>
        <v>0</v>
      </c>
      <c r="CG83" s="111">
        <f t="shared" si="44"/>
        <v>0</v>
      </c>
      <c r="CH83" s="111">
        <f t="shared" si="44"/>
        <v>0</v>
      </c>
      <c r="CI83" s="111">
        <f t="shared" si="44"/>
        <v>0</v>
      </c>
      <c r="CJ83" s="111">
        <f t="shared" si="44"/>
        <v>0</v>
      </c>
    </row>
    <row r="84" spans="11:88" x14ac:dyDescent="0.3">
      <c r="K84" s="263">
        <f>J84*(1+'Headcount Summary'!$C$4)</f>
        <v>0</v>
      </c>
      <c r="L84" s="263">
        <f>K84*(1+'Headcount Summary'!$C$4)</f>
        <v>0</v>
      </c>
      <c r="M84" s="263">
        <f>L84*(1+'Headcount Summary'!$C$4)</f>
        <v>0</v>
      </c>
      <c r="Q84" s="111">
        <f t="shared" si="45"/>
        <v>0</v>
      </c>
      <c r="R84" s="111">
        <f t="shared" si="45"/>
        <v>0</v>
      </c>
      <c r="S84" s="111">
        <f t="shared" si="45"/>
        <v>0</v>
      </c>
      <c r="T84" s="111">
        <f t="shared" si="45"/>
        <v>0</v>
      </c>
      <c r="U84" s="111">
        <f t="shared" si="45"/>
        <v>0</v>
      </c>
      <c r="V84" s="111">
        <f t="shared" si="45"/>
        <v>0</v>
      </c>
      <c r="W84" s="111">
        <f t="shared" si="45"/>
        <v>0</v>
      </c>
      <c r="X84" s="111">
        <f t="shared" si="45"/>
        <v>0</v>
      </c>
      <c r="Y84" s="111">
        <f t="shared" si="45"/>
        <v>0</v>
      </c>
      <c r="Z84" s="111">
        <f t="shared" si="45"/>
        <v>0</v>
      </c>
      <c r="AA84" s="111">
        <f t="shared" si="45"/>
        <v>0</v>
      </c>
      <c r="AB84" s="111">
        <f t="shared" si="45"/>
        <v>0</v>
      </c>
      <c r="AC84" s="111">
        <f t="shared" si="45"/>
        <v>0</v>
      </c>
      <c r="AD84" s="111">
        <f t="shared" si="45"/>
        <v>0</v>
      </c>
      <c r="AE84" s="111">
        <f t="shared" si="45"/>
        <v>0</v>
      </c>
      <c r="AF84" s="111">
        <f t="shared" si="45"/>
        <v>0</v>
      </c>
      <c r="AG84" s="111">
        <f t="shared" si="45"/>
        <v>0</v>
      </c>
      <c r="AH84" s="111">
        <f t="shared" si="45"/>
        <v>0</v>
      </c>
      <c r="AI84" s="111">
        <f t="shared" si="45"/>
        <v>0</v>
      </c>
      <c r="AJ84" s="111">
        <f t="shared" si="45"/>
        <v>0</v>
      </c>
      <c r="AK84" s="111">
        <f t="shared" si="45"/>
        <v>0</v>
      </c>
      <c r="AL84" s="111">
        <f t="shared" si="45"/>
        <v>0</v>
      </c>
      <c r="AM84" s="111">
        <f t="shared" si="45"/>
        <v>0</v>
      </c>
      <c r="AN84" s="111">
        <f t="shared" si="45"/>
        <v>0</v>
      </c>
      <c r="AO84" s="111">
        <f t="shared" si="45"/>
        <v>0</v>
      </c>
      <c r="AP84" s="111">
        <f t="shared" si="45"/>
        <v>0</v>
      </c>
      <c r="AQ84" s="111">
        <f t="shared" si="45"/>
        <v>0</v>
      </c>
      <c r="AR84" s="111">
        <f t="shared" si="45"/>
        <v>0</v>
      </c>
      <c r="AS84" s="111">
        <f t="shared" si="45"/>
        <v>0</v>
      </c>
      <c r="AT84" s="111">
        <f t="shared" si="45"/>
        <v>0</v>
      </c>
      <c r="AU84" s="111">
        <f t="shared" si="45"/>
        <v>0</v>
      </c>
      <c r="AV84" s="111">
        <f t="shared" si="45"/>
        <v>0</v>
      </c>
      <c r="AW84" s="111">
        <f t="shared" si="45"/>
        <v>0</v>
      </c>
      <c r="AX84" s="111">
        <f t="shared" si="45"/>
        <v>0</v>
      </c>
      <c r="AY84" s="111">
        <f t="shared" si="45"/>
        <v>0</v>
      </c>
      <c r="AZ84" s="111">
        <f t="shared" si="45"/>
        <v>0</v>
      </c>
      <c r="BA84" s="111">
        <f t="shared" si="45"/>
        <v>0</v>
      </c>
      <c r="BB84" s="111">
        <f t="shared" si="45"/>
        <v>0</v>
      </c>
      <c r="BC84" s="111">
        <f t="shared" si="45"/>
        <v>0</v>
      </c>
      <c r="BD84" s="111">
        <f t="shared" si="45"/>
        <v>0</v>
      </c>
      <c r="BE84" s="111">
        <f t="shared" si="45"/>
        <v>0</v>
      </c>
      <c r="BF84" s="111">
        <f t="shared" si="45"/>
        <v>0</v>
      </c>
      <c r="BG84" s="111">
        <f t="shared" si="45"/>
        <v>0</v>
      </c>
      <c r="BH84" s="111">
        <f t="shared" si="45"/>
        <v>0</v>
      </c>
      <c r="BI84" s="111">
        <f t="shared" si="45"/>
        <v>0</v>
      </c>
      <c r="BJ84" s="111">
        <f t="shared" si="45"/>
        <v>0</v>
      </c>
      <c r="BK84" s="111">
        <f t="shared" si="45"/>
        <v>0</v>
      </c>
      <c r="BL84" s="111">
        <f t="shared" si="45"/>
        <v>0</v>
      </c>
      <c r="BM84" s="111">
        <f t="shared" si="45"/>
        <v>0</v>
      </c>
      <c r="BN84" s="111">
        <f t="shared" si="45"/>
        <v>0</v>
      </c>
      <c r="BO84" s="111">
        <f t="shared" si="45"/>
        <v>0</v>
      </c>
      <c r="BP84" s="111">
        <f t="shared" si="45"/>
        <v>0</v>
      </c>
      <c r="BQ84" s="111">
        <f t="shared" si="45"/>
        <v>0</v>
      </c>
      <c r="BR84" s="111">
        <f t="shared" si="45"/>
        <v>0</v>
      </c>
      <c r="BS84" s="111">
        <f t="shared" si="45"/>
        <v>0</v>
      </c>
      <c r="BT84" s="111">
        <f t="shared" si="45"/>
        <v>0</v>
      </c>
      <c r="BU84" s="111">
        <f t="shared" si="45"/>
        <v>0</v>
      </c>
      <c r="BV84" s="111">
        <f t="shared" si="45"/>
        <v>0</v>
      </c>
      <c r="BW84" s="111">
        <f t="shared" si="45"/>
        <v>0</v>
      </c>
      <c r="BX84" s="111">
        <f t="shared" si="45"/>
        <v>0</v>
      </c>
      <c r="BY84" s="111">
        <f t="shared" si="45"/>
        <v>0</v>
      </c>
      <c r="BZ84" s="111">
        <f t="shared" si="45"/>
        <v>0</v>
      </c>
      <c r="CA84" s="111">
        <f t="shared" si="45"/>
        <v>0</v>
      </c>
      <c r="CB84" s="111">
        <f t="shared" si="45"/>
        <v>0</v>
      </c>
      <c r="CC84" s="111">
        <f t="shared" si="44"/>
        <v>0</v>
      </c>
      <c r="CD84" s="111">
        <f t="shared" si="44"/>
        <v>0</v>
      </c>
      <c r="CE84" s="111">
        <f t="shared" si="44"/>
        <v>0</v>
      </c>
      <c r="CF84" s="111">
        <f t="shared" si="44"/>
        <v>0</v>
      </c>
      <c r="CG84" s="111">
        <f t="shared" si="44"/>
        <v>0</v>
      </c>
      <c r="CH84" s="111">
        <f t="shared" si="44"/>
        <v>0</v>
      </c>
      <c r="CI84" s="111">
        <f t="shared" si="44"/>
        <v>0</v>
      </c>
      <c r="CJ84" s="111">
        <f t="shared" si="44"/>
        <v>0</v>
      </c>
    </row>
    <row r="85" spans="11:88" x14ac:dyDescent="0.3">
      <c r="K85" s="263">
        <f>J85*(1+'Headcount Summary'!$C$4)</f>
        <v>0</v>
      </c>
      <c r="L85" s="263">
        <f>K85*(1+'Headcount Summary'!$C$4)</f>
        <v>0</v>
      </c>
      <c r="M85" s="263">
        <f>L85*(1+'Headcount Summary'!$C$4)</f>
        <v>0</v>
      </c>
      <c r="Q85" s="111">
        <f t="shared" si="45"/>
        <v>0</v>
      </c>
      <c r="R85" s="111">
        <f t="shared" si="45"/>
        <v>0</v>
      </c>
      <c r="S85" s="111">
        <f t="shared" si="45"/>
        <v>0</v>
      </c>
      <c r="T85" s="111">
        <f t="shared" si="45"/>
        <v>0</v>
      </c>
      <c r="U85" s="111">
        <f t="shared" si="45"/>
        <v>0</v>
      </c>
      <c r="V85" s="111">
        <f t="shared" si="45"/>
        <v>0</v>
      </c>
      <c r="W85" s="111">
        <f t="shared" si="45"/>
        <v>0</v>
      </c>
      <c r="X85" s="111">
        <f t="shared" si="45"/>
        <v>0</v>
      </c>
      <c r="Y85" s="111">
        <f t="shared" si="45"/>
        <v>0</v>
      </c>
      <c r="Z85" s="111">
        <f t="shared" si="45"/>
        <v>0</v>
      </c>
      <c r="AA85" s="111">
        <f t="shared" si="45"/>
        <v>0</v>
      </c>
      <c r="AB85" s="111">
        <f t="shared" si="45"/>
        <v>0</v>
      </c>
      <c r="AC85" s="111">
        <f t="shared" si="45"/>
        <v>0</v>
      </c>
      <c r="AD85" s="111">
        <f t="shared" si="45"/>
        <v>0</v>
      </c>
      <c r="AE85" s="111">
        <f t="shared" si="45"/>
        <v>0</v>
      </c>
      <c r="AF85" s="111">
        <f t="shared" si="45"/>
        <v>0</v>
      </c>
      <c r="AG85" s="111">
        <f t="shared" si="45"/>
        <v>0</v>
      </c>
      <c r="AH85" s="111">
        <f t="shared" si="45"/>
        <v>0</v>
      </c>
      <c r="AI85" s="111">
        <f t="shared" si="45"/>
        <v>0</v>
      </c>
      <c r="AJ85" s="111">
        <f t="shared" si="45"/>
        <v>0</v>
      </c>
      <c r="AK85" s="111">
        <f t="shared" si="45"/>
        <v>0</v>
      </c>
      <c r="AL85" s="111">
        <f t="shared" si="45"/>
        <v>0</v>
      </c>
      <c r="AM85" s="111">
        <f t="shared" si="45"/>
        <v>0</v>
      </c>
      <c r="AN85" s="111">
        <f t="shared" si="45"/>
        <v>0</v>
      </c>
      <c r="AO85" s="111">
        <f t="shared" si="45"/>
        <v>0</v>
      </c>
      <c r="AP85" s="111">
        <f t="shared" si="45"/>
        <v>0</v>
      </c>
      <c r="AQ85" s="111">
        <f t="shared" si="45"/>
        <v>0</v>
      </c>
      <c r="AR85" s="111">
        <f t="shared" si="45"/>
        <v>0</v>
      </c>
      <c r="AS85" s="111">
        <f t="shared" si="45"/>
        <v>0</v>
      </c>
      <c r="AT85" s="111">
        <f t="shared" si="45"/>
        <v>0</v>
      </c>
      <c r="AU85" s="111">
        <f t="shared" si="45"/>
        <v>0</v>
      </c>
      <c r="AV85" s="111">
        <f t="shared" si="45"/>
        <v>0</v>
      </c>
      <c r="AW85" s="111">
        <f t="shared" si="45"/>
        <v>0</v>
      </c>
      <c r="AX85" s="111">
        <f t="shared" si="45"/>
        <v>0</v>
      </c>
      <c r="AY85" s="111">
        <f t="shared" si="45"/>
        <v>0</v>
      </c>
      <c r="AZ85" s="111">
        <f t="shared" si="45"/>
        <v>0</v>
      </c>
      <c r="BA85" s="111">
        <f t="shared" si="45"/>
        <v>0</v>
      </c>
      <c r="BB85" s="111">
        <f t="shared" si="45"/>
        <v>0</v>
      </c>
      <c r="BC85" s="111">
        <f t="shared" si="45"/>
        <v>0</v>
      </c>
      <c r="BD85" s="111">
        <f t="shared" si="45"/>
        <v>0</v>
      </c>
      <c r="BE85" s="111">
        <f t="shared" si="45"/>
        <v>0</v>
      </c>
      <c r="BF85" s="111">
        <f t="shared" si="45"/>
        <v>0</v>
      </c>
      <c r="BG85" s="111">
        <f t="shared" si="45"/>
        <v>0</v>
      </c>
      <c r="BH85" s="111">
        <f t="shared" si="45"/>
        <v>0</v>
      </c>
      <c r="BI85" s="111">
        <f t="shared" si="45"/>
        <v>0</v>
      </c>
      <c r="BJ85" s="111">
        <f t="shared" si="45"/>
        <v>0</v>
      </c>
      <c r="BK85" s="111">
        <f t="shared" si="45"/>
        <v>0</v>
      </c>
      <c r="BL85" s="111">
        <f t="shared" si="45"/>
        <v>0</v>
      </c>
      <c r="BM85" s="111">
        <f t="shared" si="45"/>
        <v>0</v>
      </c>
      <c r="BN85" s="111">
        <f t="shared" si="45"/>
        <v>0</v>
      </c>
      <c r="BO85" s="111">
        <f t="shared" si="45"/>
        <v>0</v>
      </c>
      <c r="BP85" s="111">
        <f t="shared" si="45"/>
        <v>0</v>
      </c>
      <c r="BQ85" s="111">
        <f t="shared" si="45"/>
        <v>0</v>
      </c>
      <c r="BR85" s="111">
        <f t="shared" si="45"/>
        <v>0</v>
      </c>
      <c r="BS85" s="111">
        <f t="shared" si="45"/>
        <v>0</v>
      </c>
      <c r="BT85" s="111">
        <f t="shared" si="45"/>
        <v>0</v>
      </c>
      <c r="BU85" s="111">
        <f t="shared" si="45"/>
        <v>0</v>
      </c>
      <c r="BV85" s="111">
        <f t="shared" si="45"/>
        <v>0</v>
      </c>
      <c r="BW85" s="111">
        <f t="shared" si="45"/>
        <v>0</v>
      </c>
      <c r="BX85" s="111">
        <f t="shared" si="45"/>
        <v>0</v>
      </c>
      <c r="BY85" s="111">
        <f t="shared" si="45"/>
        <v>0</v>
      </c>
      <c r="BZ85" s="111">
        <f t="shared" si="45"/>
        <v>0</v>
      </c>
      <c r="CA85" s="111">
        <f t="shared" si="45"/>
        <v>0</v>
      </c>
      <c r="CB85" s="111">
        <f t="shared" ref="CB85:CJ88" si="46">IF(OR(AND($G85&lt;CB$1,$G85&lt;&gt;""),$F85&gt;EOMONTH(CB$1,0)),0,IF(AND($F85&lt;CB$1,OR($G85="",$G85&gt;EOMONTH(CB$1,0))),INDEX($H85:$M85,1,MATCH(YEAR(CB$1),$H$1:$M$1,0))/12,INDEX($H85:$M85,1,MATCH(YEAR(CB$1),$H$1:$M$1,0))/12*((_xlfn.DAYS(MIN(EOMONTH(CB$1,0),$G85),MAX(CB$1,$F85)))/_xlfn.DAYS(EOMONTH(CB$1,0),CB$1))))</f>
        <v>0</v>
      </c>
      <c r="CC85" s="111">
        <f t="shared" si="46"/>
        <v>0</v>
      </c>
      <c r="CD85" s="111">
        <f t="shared" si="46"/>
        <v>0</v>
      </c>
      <c r="CE85" s="111">
        <f t="shared" si="46"/>
        <v>0</v>
      </c>
      <c r="CF85" s="111">
        <f t="shared" si="46"/>
        <v>0</v>
      </c>
      <c r="CG85" s="111">
        <f t="shared" si="46"/>
        <v>0</v>
      </c>
      <c r="CH85" s="111">
        <f t="shared" si="46"/>
        <v>0</v>
      </c>
      <c r="CI85" s="111">
        <f t="shared" si="46"/>
        <v>0</v>
      </c>
      <c r="CJ85" s="111">
        <f t="shared" si="46"/>
        <v>0</v>
      </c>
    </row>
    <row r="86" spans="11:88" x14ac:dyDescent="0.3">
      <c r="K86" s="263">
        <f>J86*(1+'Headcount Summary'!$C$4)</f>
        <v>0</v>
      </c>
      <c r="L86" s="263">
        <f>K86*(1+'Headcount Summary'!$C$4)</f>
        <v>0</v>
      </c>
      <c r="M86" s="263">
        <f>L86*(1+'Headcount Summary'!$C$4)</f>
        <v>0</v>
      </c>
      <c r="Q86" s="111">
        <f t="shared" ref="Q86:CB89" si="47">IF(OR(AND($G86&lt;Q$1,$G86&lt;&gt;""),$F86&gt;EOMONTH(Q$1,0)),0,IF(AND($F86&lt;Q$1,OR($G86="",$G86&gt;EOMONTH(Q$1,0))),INDEX($H86:$M86,1,MATCH(YEAR(Q$1),$H$1:$M$1,0))/12,INDEX($H86:$M86,1,MATCH(YEAR(Q$1),$H$1:$M$1,0))/12*((_xlfn.DAYS(MIN(EOMONTH(Q$1,0),$G86),MAX(Q$1,$F86)))/_xlfn.DAYS(EOMONTH(Q$1,0),Q$1))))</f>
        <v>0</v>
      </c>
      <c r="R86" s="111">
        <f t="shared" si="47"/>
        <v>0</v>
      </c>
      <c r="S86" s="111">
        <f t="shared" si="47"/>
        <v>0</v>
      </c>
      <c r="T86" s="111">
        <f t="shared" si="47"/>
        <v>0</v>
      </c>
      <c r="U86" s="111">
        <f t="shared" si="47"/>
        <v>0</v>
      </c>
      <c r="V86" s="111">
        <f t="shared" si="47"/>
        <v>0</v>
      </c>
      <c r="W86" s="111">
        <f t="shared" si="47"/>
        <v>0</v>
      </c>
      <c r="X86" s="111">
        <f t="shared" si="47"/>
        <v>0</v>
      </c>
      <c r="Y86" s="111">
        <f t="shared" si="47"/>
        <v>0</v>
      </c>
      <c r="Z86" s="111">
        <f t="shared" si="47"/>
        <v>0</v>
      </c>
      <c r="AA86" s="111">
        <f t="shared" si="47"/>
        <v>0</v>
      </c>
      <c r="AB86" s="111">
        <f t="shared" si="47"/>
        <v>0</v>
      </c>
      <c r="AC86" s="111">
        <f t="shared" si="47"/>
        <v>0</v>
      </c>
      <c r="AD86" s="111">
        <f t="shared" si="47"/>
        <v>0</v>
      </c>
      <c r="AE86" s="111">
        <f t="shared" si="47"/>
        <v>0</v>
      </c>
      <c r="AF86" s="111">
        <f t="shared" si="47"/>
        <v>0</v>
      </c>
      <c r="AG86" s="111">
        <f t="shared" si="47"/>
        <v>0</v>
      </c>
      <c r="AH86" s="111">
        <f t="shared" si="47"/>
        <v>0</v>
      </c>
      <c r="AI86" s="111">
        <f t="shared" si="47"/>
        <v>0</v>
      </c>
      <c r="AJ86" s="111">
        <f t="shared" si="47"/>
        <v>0</v>
      </c>
      <c r="AK86" s="111">
        <f t="shared" si="47"/>
        <v>0</v>
      </c>
      <c r="AL86" s="111">
        <f t="shared" si="47"/>
        <v>0</v>
      </c>
      <c r="AM86" s="111">
        <f t="shared" si="47"/>
        <v>0</v>
      </c>
      <c r="AN86" s="111">
        <f t="shared" si="47"/>
        <v>0</v>
      </c>
      <c r="AO86" s="111">
        <f t="shared" si="47"/>
        <v>0</v>
      </c>
      <c r="AP86" s="111">
        <f t="shared" si="47"/>
        <v>0</v>
      </c>
      <c r="AQ86" s="111">
        <f t="shared" si="47"/>
        <v>0</v>
      </c>
      <c r="AR86" s="111">
        <f t="shared" si="47"/>
        <v>0</v>
      </c>
      <c r="AS86" s="111">
        <f t="shared" si="47"/>
        <v>0</v>
      </c>
      <c r="AT86" s="111">
        <f t="shared" si="47"/>
        <v>0</v>
      </c>
      <c r="AU86" s="111">
        <f t="shared" si="47"/>
        <v>0</v>
      </c>
      <c r="AV86" s="111">
        <f t="shared" si="47"/>
        <v>0</v>
      </c>
      <c r="AW86" s="111">
        <f t="shared" si="47"/>
        <v>0</v>
      </c>
      <c r="AX86" s="111">
        <f t="shared" si="47"/>
        <v>0</v>
      </c>
      <c r="AY86" s="111">
        <f t="shared" si="47"/>
        <v>0</v>
      </c>
      <c r="AZ86" s="111">
        <f t="shared" si="47"/>
        <v>0</v>
      </c>
      <c r="BA86" s="111">
        <f t="shared" si="47"/>
        <v>0</v>
      </c>
      <c r="BB86" s="111">
        <f t="shared" si="47"/>
        <v>0</v>
      </c>
      <c r="BC86" s="111">
        <f t="shared" si="47"/>
        <v>0</v>
      </c>
      <c r="BD86" s="111">
        <f t="shared" si="47"/>
        <v>0</v>
      </c>
      <c r="BE86" s="111">
        <f t="shared" si="47"/>
        <v>0</v>
      </c>
      <c r="BF86" s="111">
        <f t="shared" si="47"/>
        <v>0</v>
      </c>
      <c r="BG86" s="111">
        <f t="shared" si="47"/>
        <v>0</v>
      </c>
      <c r="BH86" s="111">
        <f t="shared" si="47"/>
        <v>0</v>
      </c>
      <c r="BI86" s="111">
        <f t="shared" si="47"/>
        <v>0</v>
      </c>
      <c r="BJ86" s="111">
        <f t="shared" si="47"/>
        <v>0</v>
      </c>
      <c r="BK86" s="111">
        <f t="shared" si="47"/>
        <v>0</v>
      </c>
      <c r="BL86" s="111">
        <f t="shared" si="47"/>
        <v>0</v>
      </c>
      <c r="BM86" s="111">
        <f t="shared" si="47"/>
        <v>0</v>
      </c>
      <c r="BN86" s="111">
        <f t="shared" si="47"/>
        <v>0</v>
      </c>
      <c r="BO86" s="111">
        <f t="shared" si="47"/>
        <v>0</v>
      </c>
      <c r="BP86" s="111">
        <f t="shared" si="47"/>
        <v>0</v>
      </c>
      <c r="BQ86" s="111">
        <f t="shared" si="47"/>
        <v>0</v>
      </c>
      <c r="BR86" s="111">
        <f t="shared" si="47"/>
        <v>0</v>
      </c>
      <c r="BS86" s="111">
        <f t="shared" si="47"/>
        <v>0</v>
      </c>
      <c r="BT86" s="111">
        <f t="shared" si="47"/>
        <v>0</v>
      </c>
      <c r="BU86" s="111">
        <f t="shared" si="47"/>
        <v>0</v>
      </c>
      <c r="BV86" s="111">
        <f t="shared" si="47"/>
        <v>0</v>
      </c>
      <c r="BW86" s="111">
        <f t="shared" si="47"/>
        <v>0</v>
      </c>
      <c r="BX86" s="111">
        <f t="shared" si="47"/>
        <v>0</v>
      </c>
      <c r="BY86" s="111">
        <f t="shared" si="47"/>
        <v>0</v>
      </c>
      <c r="BZ86" s="111">
        <f t="shared" si="47"/>
        <v>0</v>
      </c>
      <c r="CA86" s="111">
        <f t="shared" si="47"/>
        <v>0</v>
      </c>
      <c r="CB86" s="111">
        <f t="shared" si="47"/>
        <v>0</v>
      </c>
      <c r="CC86" s="111">
        <f t="shared" si="46"/>
        <v>0</v>
      </c>
      <c r="CD86" s="111">
        <f t="shared" si="46"/>
        <v>0</v>
      </c>
      <c r="CE86" s="111">
        <f t="shared" si="46"/>
        <v>0</v>
      </c>
      <c r="CF86" s="111">
        <f t="shared" si="46"/>
        <v>0</v>
      </c>
      <c r="CG86" s="111">
        <f t="shared" si="46"/>
        <v>0</v>
      </c>
      <c r="CH86" s="111">
        <f t="shared" si="46"/>
        <v>0</v>
      </c>
      <c r="CI86" s="111">
        <f t="shared" si="46"/>
        <v>0</v>
      </c>
      <c r="CJ86" s="111">
        <f t="shared" si="46"/>
        <v>0</v>
      </c>
    </row>
    <row r="87" spans="11:88" x14ac:dyDescent="0.3">
      <c r="K87" s="263">
        <f>J87*(1+'Headcount Summary'!$C$4)</f>
        <v>0</v>
      </c>
      <c r="L87" s="263">
        <f>K87*(1+'Headcount Summary'!$C$4)</f>
        <v>0</v>
      </c>
      <c r="M87" s="263">
        <f>L87*(1+'Headcount Summary'!$C$4)</f>
        <v>0</v>
      </c>
      <c r="Q87" s="111">
        <f t="shared" si="47"/>
        <v>0</v>
      </c>
      <c r="R87" s="111">
        <f t="shared" si="47"/>
        <v>0</v>
      </c>
      <c r="S87" s="111">
        <f t="shared" si="47"/>
        <v>0</v>
      </c>
      <c r="T87" s="111">
        <f t="shared" si="47"/>
        <v>0</v>
      </c>
      <c r="U87" s="111">
        <f t="shared" si="47"/>
        <v>0</v>
      </c>
      <c r="V87" s="111">
        <f t="shared" si="47"/>
        <v>0</v>
      </c>
      <c r="W87" s="111">
        <f t="shared" si="47"/>
        <v>0</v>
      </c>
      <c r="X87" s="111">
        <f t="shared" si="47"/>
        <v>0</v>
      </c>
      <c r="Y87" s="111">
        <f t="shared" si="47"/>
        <v>0</v>
      </c>
      <c r="Z87" s="111">
        <f t="shared" si="47"/>
        <v>0</v>
      </c>
      <c r="AA87" s="111">
        <f t="shared" si="47"/>
        <v>0</v>
      </c>
      <c r="AB87" s="111">
        <f t="shared" si="47"/>
        <v>0</v>
      </c>
      <c r="AC87" s="111">
        <f t="shared" si="47"/>
        <v>0</v>
      </c>
      <c r="AD87" s="111">
        <f t="shared" si="47"/>
        <v>0</v>
      </c>
      <c r="AE87" s="111">
        <f t="shared" si="47"/>
        <v>0</v>
      </c>
      <c r="AF87" s="111">
        <f t="shared" si="47"/>
        <v>0</v>
      </c>
      <c r="AG87" s="111">
        <f t="shared" si="47"/>
        <v>0</v>
      </c>
      <c r="AH87" s="111">
        <f t="shared" si="47"/>
        <v>0</v>
      </c>
      <c r="AI87" s="111">
        <f t="shared" si="47"/>
        <v>0</v>
      </c>
      <c r="AJ87" s="111">
        <f t="shared" si="47"/>
        <v>0</v>
      </c>
      <c r="AK87" s="111">
        <f t="shared" si="47"/>
        <v>0</v>
      </c>
      <c r="AL87" s="111">
        <f t="shared" si="47"/>
        <v>0</v>
      </c>
      <c r="AM87" s="111">
        <f t="shared" si="47"/>
        <v>0</v>
      </c>
      <c r="AN87" s="111">
        <f t="shared" si="47"/>
        <v>0</v>
      </c>
      <c r="AO87" s="111">
        <f t="shared" si="47"/>
        <v>0</v>
      </c>
      <c r="AP87" s="111">
        <f t="shared" si="47"/>
        <v>0</v>
      </c>
      <c r="AQ87" s="111">
        <f t="shared" si="47"/>
        <v>0</v>
      </c>
      <c r="AR87" s="111">
        <f t="shared" si="47"/>
        <v>0</v>
      </c>
      <c r="AS87" s="111">
        <f t="shared" si="47"/>
        <v>0</v>
      </c>
      <c r="AT87" s="111">
        <f t="shared" si="47"/>
        <v>0</v>
      </c>
      <c r="AU87" s="111">
        <f t="shared" si="47"/>
        <v>0</v>
      </c>
      <c r="AV87" s="111">
        <f t="shared" si="47"/>
        <v>0</v>
      </c>
      <c r="AW87" s="111">
        <f t="shared" si="47"/>
        <v>0</v>
      </c>
      <c r="AX87" s="111">
        <f t="shared" si="47"/>
        <v>0</v>
      </c>
      <c r="AY87" s="111">
        <f t="shared" si="47"/>
        <v>0</v>
      </c>
      <c r="AZ87" s="111">
        <f t="shared" si="47"/>
        <v>0</v>
      </c>
      <c r="BA87" s="111">
        <f t="shared" si="47"/>
        <v>0</v>
      </c>
      <c r="BB87" s="111">
        <f t="shared" si="47"/>
        <v>0</v>
      </c>
      <c r="BC87" s="111">
        <f t="shared" si="47"/>
        <v>0</v>
      </c>
      <c r="BD87" s="111">
        <f t="shared" si="47"/>
        <v>0</v>
      </c>
      <c r="BE87" s="111">
        <f t="shared" si="47"/>
        <v>0</v>
      </c>
      <c r="BF87" s="111">
        <f t="shared" si="47"/>
        <v>0</v>
      </c>
      <c r="BG87" s="111">
        <f t="shared" si="47"/>
        <v>0</v>
      </c>
      <c r="BH87" s="111">
        <f t="shared" si="47"/>
        <v>0</v>
      </c>
      <c r="BI87" s="111">
        <f t="shared" si="47"/>
        <v>0</v>
      </c>
      <c r="BJ87" s="111">
        <f t="shared" si="47"/>
        <v>0</v>
      </c>
      <c r="BK87" s="111">
        <f t="shared" si="47"/>
        <v>0</v>
      </c>
      <c r="BL87" s="111">
        <f t="shared" si="47"/>
        <v>0</v>
      </c>
      <c r="BM87" s="111">
        <f t="shared" si="47"/>
        <v>0</v>
      </c>
      <c r="BN87" s="111">
        <f t="shared" si="47"/>
        <v>0</v>
      </c>
      <c r="BO87" s="111">
        <f t="shared" si="47"/>
        <v>0</v>
      </c>
      <c r="BP87" s="111">
        <f t="shared" si="47"/>
        <v>0</v>
      </c>
      <c r="BQ87" s="111">
        <f t="shared" si="47"/>
        <v>0</v>
      </c>
      <c r="BR87" s="111">
        <f t="shared" si="47"/>
        <v>0</v>
      </c>
      <c r="BS87" s="111">
        <f t="shared" si="47"/>
        <v>0</v>
      </c>
      <c r="BT87" s="111">
        <f t="shared" si="47"/>
        <v>0</v>
      </c>
      <c r="BU87" s="111">
        <f t="shared" si="47"/>
        <v>0</v>
      </c>
      <c r="BV87" s="111">
        <f t="shared" si="47"/>
        <v>0</v>
      </c>
      <c r="BW87" s="111">
        <f t="shared" si="47"/>
        <v>0</v>
      </c>
      <c r="BX87" s="111">
        <f t="shared" si="47"/>
        <v>0</v>
      </c>
      <c r="BY87" s="111">
        <f t="shared" si="47"/>
        <v>0</v>
      </c>
      <c r="BZ87" s="111">
        <f t="shared" si="47"/>
        <v>0</v>
      </c>
      <c r="CA87" s="111">
        <f t="shared" si="47"/>
        <v>0</v>
      </c>
      <c r="CB87" s="111">
        <f t="shared" si="47"/>
        <v>0</v>
      </c>
      <c r="CC87" s="111">
        <f t="shared" si="46"/>
        <v>0</v>
      </c>
      <c r="CD87" s="111">
        <f t="shared" si="46"/>
        <v>0</v>
      </c>
      <c r="CE87" s="111">
        <f t="shared" si="46"/>
        <v>0</v>
      </c>
      <c r="CF87" s="111">
        <f t="shared" si="46"/>
        <v>0</v>
      </c>
      <c r="CG87" s="111">
        <f t="shared" si="46"/>
        <v>0</v>
      </c>
      <c r="CH87" s="111">
        <f t="shared" si="46"/>
        <v>0</v>
      </c>
      <c r="CI87" s="111">
        <f t="shared" si="46"/>
        <v>0</v>
      </c>
      <c r="CJ87" s="111">
        <f t="shared" si="46"/>
        <v>0</v>
      </c>
    </row>
    <row r="88" spans="11:88" x14ac:dyDescent="0.3">
      <c r="K88" s="263">
        <f>J88*(1+'Headcount Summary'!$C$4)</f>
        <v>0</v>
      </c>
      <c r="L88" s="263">
        <f>K88*(1+'Headcount Summary'!$C$4)</f>
        <v>0</v>
      </c>
      <c r="M88" s="263">
        <f>L88*(1+'Headcount Summary'!$C$4)</f>
        <v>0</v>
      </c>
      <c r="Q88" s="111">
        <f t="shared" si="47"/>
        <v>0</v>
      </c>
      <c r="R88" s="111">
        <f t="shared" si="47"/>
        <v>0</v>
      </c>
      <c r="S88" s="111">
        <f t="shared" si="47"/>
        <v>0</v>
      </c>
      <c r="T88" s="111">
        <f t="shared" si="47"/>
        <v>0</v>
      </c>
      <c r="U88" s="111">
        <f t="shared" si="47"/>
        <v>0</v>
      </c>
      <c r="V88" s="111">
        <f t="shared" si="47"/>
        <v>0</v>
      </c>
      <c r="W88" s="111">
        <f t="shared" si="47"/>
        <v>0</v>
      </c>
      <c r="X88" s="111">
        <f t="shared" si="47"/>
        <v>0</v>
      </c>
      <c r="Y88" s="111">
        <f t="shared" si="47"/>
        <v>0</v>
      </c>
      <c r="Z88" s="111">
        <f t="shared" si="47"/>
        <v>0</v>
      </c>
      <c r="AA88" s="111">
        <f t="shared" si="47"/>
        <v>0</v>
      </c>
      <c r="AB88" s="111">
        <f t="shared" si="47"/>
        <v>0</v>
      </c>
      <c r="AC88" s="111">
        <f t="shared" si="47"/>
        <v>0</v>
      </c>
      <c r="AD88" s="111">
        <f t="shared" si="47"/>
        <v>0</v>
      </c>
      <c r="AE88" s="111">
        <f t="shared" si="47"/>
        <v>0</v>
      </c>
      <c r="AF88" s="111">
        <f t="shared" si="47"/>
        <v>0</v>
      </c>
      <c r="AG88" s="111">
        <f t="shared" si="47"/>
        <v>0</v>
      </c>
      <c r="AH88" s="111">
        <f t="shared" si="47"/>
        <v>0</v>
      </c>
      <c r="AI88" s="111">
        <f t="shared" si="47"/>
        <v>0</v>
      </c>
      <c r="AJ88" s="111">
        <f t="shared" si="47"/>
        <v>0</v>
      </c>
      <c r="AK88" s="111">
        <f t="shared" si="47"/>
        <v>0</v>
      </c>
      <c r="AL88" s="111">
        <f t="shared" si="47"/>
        <v>0</v>
      </c>
      <c r="AM88" s="111">
        <f t="shared" si="47"/>
        <v>0</v>
      </c>
      <c r="AN88" s="111">
        <f t="shared" si="47"/>
        <v>0</v>
      </c>
      <c r="AO88" s="111">
        <f t="shared" si="47"/>
        <v>0</v>
      </c>
      <c r="AP88" s="111">
        <f t="shared" si="47"/>
        <v>0</v>
      </c>
      <c r="AQ88" s="111">
        <f t="shared" si="47"/>
        <v>0</v>
      </c>
      <c r="AR88" s="111">
        <f t="shared" si="47"/>
        <v>0</v>
      </c>
      <c r="AS88" s="111">
        <f t="shared" si="47"/>
        <v>0</v>
      </c>
      <c r="AT88" s="111">
        <f t="shared" si="47"/>
        <v>0</v>
      </c>
      <c r="AU88" s="111">
        <f t="shared" si="47"/>
        <v>0</v>
      </c>
      <c r="AV88" s="111">
        <f t="shared" si="47"/>
        <v>0</v>
      </c>
      <c r="AW88" s="111">
        <f t="shared" si="47"/>
        <v>0</v>
      </c>
      <c r="AX88" s="111">
        <f t="shared" si="47"/>
        <v>0</v>
      </c>
      <c r="AY88" s="111">
        <f t="shared" si="47"/>
        <v>0</v>
      </c>
      <c r="AZ88" s="111">
        <f t="shared" si="47"/>
        <v>0</v>
      </c>
      <c r="BA88" s="111">
        <f t="shared" si="47"/>
        <v>0</v>
      </c>
      <c r="BB88" s="111">
        <f t="shared" si="47"/>
        <v>0</v>
      </c>
      <c r="BC88" s="111">
        <f t="shared" si="47"/>
        <v>0</v>
      </c>
      <c r="BD88" s="111">
        <f t="shared" si="47"/>
        <v>0</v>
      </c>
      <c r="BE88" s="111">
        <f t="shared" si="47"/>
        <v>0</v>
      </c>
      <c r="BF88" s="111">
        <f t="shared" si="47"/>
        <v>0</v>
      </c>
      <c r="BG88" s="111">
        <f t="shared" si="47"/>
        <v>0</v>
      </c>
      <c r="BH88" s="111">
        <f t="shared" si="47"/>
        <v>0</v>
      </c>
      <c r="BI88" s="111">
        <f t="shared" si="47"/>
        <v>0</v>
      </c>
      <c r="BJ88" s="111">
        <f t="shared" si="47"/>
        <v>0</v>
      </c>
      <c r="BK88" s="111">
        <f t="shared" si="47"/>
        <v>0</v>
      </c>
      <c r="BL88" s="111">
        <f t="shared" si="47"/>
        <v>0</v>
      </c>
      <c r="BM88" s="111">
        <f t="shared" si="47"/>
        <v>0</v>
      </c>
      <c r="BN88" s="111">
        <f t="shared" si="47"/>
        <v>0</v>
      </c>
      <c r="BO88" s="111">
        <f t="shared" si="47"/>
        <v>0</v>
      </c>
      <c r="BP88" s="111">
        <f t="shared" si="47"/>
        <v>0</v>
      </c>
      <c r="BQ88" s="111">
        <f t="shared" si="47"/>
        <v>0</v>
      </c>
      <c r="BR88" s="111">
        <f t="shared" si="47"/>
        <v>0</v>
      </c>
      <c r="BS88" s="111">
        <f t="shared" si="47"/>
        <v>0</v>
      </c>
      <c r="BT88" s="111">
        <f t="shared" si="47"/>
        <v>0</v>
      </c>
      <c r="BU88" s="111">
        <f t="shared" si="47"/>
        <v>0</v>
      </c>
      <c r="BV88" s="111">
        <f t="shared" si="47"/>
        <v>0</v>
      </c>
      <c r="BW88" s="111">
        <f t="shared" si="47"/>
        <v>0</v>
      </c>
      <c r="BX88" s="111">
        <f t="shared" si="47"/>
        <v>0</v>
      </c>
      <c r="BY88" s="111">
        <f t="shared" si="47"/>
        <v>0</v>
      </c>
      <c r="BZ88" s="111">
        <f t="shared" si="47"/>
        <v>0</v>
      </c>
      <c r="CA88" s="111">
        <f t="shared" si="47"/>
        <v>0</v>
      </c>
      <c r="CB88" s="111">
        <f t="shared" si="47"/>
        <v>0</v>
      </c>
      <c r="CC88" s="111">
        <f t="shared" si="46"/>
        <v>0</v>
      </c>
      <c r="CD88" s="111">
        <f t="shared" si="46"/>
        <v>0</v>
      </c>
      <c r="CE88" s="111">
        <f t="shared" si="46"/>
        <v>0</v>
      </c>
      <c r="CF88" s="111">
        <f t="shared" si="46"/>
        <v>0</v>
      </c>
      <c r="CG88" s="111">
        <f t="shared" si="46"/>
        <v>0</v>
      </c>
      <c r="CH88" s="111">
        <f t="shared" si="46"/>
        <v>0</v>
      </c>
      <c r="CI88" s="111">
        <f t="shared" si="46"/>
        <v>0</v>
      </c>
      <c r="CJ88" s="111">
        <f t="shared" si="46"/>
        <v>0</v>
      </c>
    </row>
    <row r="89" spans="11:88" x14ac:dyDescent="0.3">
      <c r="K89" s="263">
        <f>J89*(1+'Headcount Summary'!$C$4)</f>
        <v>0</v>
      </c>
      <c r="L89" s="263">
        <f>K89*(1+'Headcount Summary'!$C$4)</f>
        <v>0</v>
      </c>
      <c r="M89" s="263">
        <f>L89*(1+'Headcount Summary'!$C$4)</f>
        <v>0</v>
      </c>
      <c r="Q89" s="111">
        <f t="shared" si="47"/>
        <v>0</v>
      </c>
      <c r="R89" s="111">
        <f t="shared" si="47"/>
        <v>0</v>
      </c>
      <c r="S89" s="111">
        <f t="shared" si="47"/>
        <v>0</v>
      </c>
      <c r="T89" s="111">
        <f t="shared" si="47"/>
        <v>0</v>
      </c>
      <c r="U89" s="111">
        <f t="shared" si="47"/>
        <v>0</v>
      </c>
      <c r="V89" s="111">
        <f t="shared" si="47"/>
        <v>0</v>
      </c>
      <c r="W89" s="111">
        <f t="shared" si="47"/>
        <v>0</v>
      </c>
      <c r="X89" s="111">
        <f t="shared" si="47"/>
        <v>0</v>
      </c>
      <c r="Y89" s="111">
        <f t="shared" si="47"/>
        <v>0</v>
      </c>
      <c r="Z89" s="111">
        <f t="shared" si="47"/>
        <v>0</v>
      </c>
      <c r="AA89" s="111">
        <f t="shared" si="47"/>
        <v>0</v>
      </c>
      <c r="AB89" s="111">
        <f t="shared" si="47"/>
        <v>0</v>
      </c>
      <c r="AC89" s="111">
        <f t="shared" si="47"/>
        <v>0</v>
      </c>
      <c r="AD89" s="111">
        <f t="shared" si="47"/>
        <v>0</v>
      </c>
      <c r="AE89" s="111">
        <f t="shared" si="47"/>
        <v>0</v>
      </c>
      <c r="AF89" s="111">
        <f t="shared" si="47"/>
        <v>0</v>
      </c>
      <c r="AG89" s="111">
        <f t="shared" si="47"/>
        <v>0</v>
      </c>
      <c r="AH89" s="111">
        <f t="shared" si="47"/>
        <v>0</v>
      </c>
      <c r="AI89" s="111">
        <f t="shared" si="47"/>
        <v>0</v>
      </c>
      <c r="AJ89" s="111">
        <f t="shared" si="47"/>
        <v>0</v>
      </c>
      <c r="AK89" s="111">
        <f t="shared" si="47"/>
        <v>0</v>
      </c>
      <c r="AL89" s="111">
        <f t="shared" si="47"/>
        <v>0</v>
      </c>
      <c r="AM89" s="111">
        <f t="shared" si="47"/>
        <v>0</v>
      </c>
      <c r="AN89" s="111">
        <f t="shared" si="47"/>
        <v>0</v>
      </c>
      <c r="AO89" s="111">
        <f t="shared" si="47"/>
        <v>0</v>
      </c>
      <c r="AP89" s="111">
        <f t="shared" si="47"/>
        <v>0</v>
      </c>
      <c r="AQ89" s="111">
        <f t="shared" si="47"/>
        <v>0</v>
      </c>
      <c r="AR89" s="111">
        <f t="shared" si="47"/>
        <v>0</v>
      </c>
      <c r="AS89" s="111">
        <f t="shared" si="47"/>
        <v>0</v>
      </c>
      <c r="AT89" s="111">
        <f t="shared" si="47"/>
        <v>0</v>
      </c>
      <c r="AU89" s="111">
        <f t="shared" si="47"/>
        <v>0</v>
      </c>
      <c r="AV89" s="111">
        <f t="shared" si="47"/>
        <v>0</v>
      </c>
      <c r="AW89" s="111">
        <f t="shared" si="47"/>
        <v>0</v>
      </c>
      <c r="AX89" s="111">
        <f t="shared" si="47"/>
        <v>0</v>
      </c>
      <c r="AY89" s="111">
        <f t="shared" si="47"/>
        <v>0</v>
      </c>
      <c r="AZ89" s="111">
        <f t="shared" si="47"/>
        <v>0</v>
      </c>
      <c r="BA89" s="111">
        <f t="shared" si="47"/>
        <v>0</v>
      </c>
      <c r="BB89" s="111">
        <f t="shared" si="47"/>
        <v>0</v>
      </c>
      <c r="BC89" s="111">
        <f t="shared" si="47"/>
        <v>0</v>
      </c>
      <c r="BD89" s="111">
        <f t="shared" si="47"/>
        <v>0</v>
      </c>
      <c r="BE89" s="111">
        <f t="shared" si="47"/>
        <v>0</v>
      </c>
      <c r="BF89" s="111">
        <f t="shared" si="47"/>
        <v>0</v>
      </c>
      <c r="BG89" s="111">
        <f t="shared" si="47"/>
        <v>0</v>
      </c>
      <c r="BH89" s="111">
        <f t="shared" si="47"/>
        <v>0</v>
      </c>
      <c r="BI89" s="111">
        <f t="shared" si="47"/>
        <v>0</v>
      </c>
      <c r="BJ89" s="111">
        <f t="shared" si="47"/>
        <v>0</v>
      </c>
      <c r="BK89" s="111">
        <f t="shared" si="47"/>
        <v>0</v>
      </c>
      <c r="BL89" s="111">
        <f t="shared" si="47"/>
        <v>0</v>
      </c>
      <c r="BM89" s="111">
        <f t="shared" si="47"/>
        <v>0</v>
      </c>
      <c r="BN89" s="111">
        <f t="shared" si="47"/>
        <v>0</v>
      </c>
      <c r="BO89" s="111">
        <f t="shared" si="47"/>
        <v>0</v>
      </c>
      <c r="BP89" s="111">
        <f t="shared" si="47"/>
        <v>0</v>
      </c>
      <c r="BQ89" s="111">
        <f t="shared" si="47"/>
        <v>0</v>
      </c>
      <c r="BR89" s="111">
        <f t="shared" si="47"/>
        <v>0</v>
      </c>
      <c r="BS89" s="111">
        <f t="shared" si="47"/>
        <v>0</v>
      </c>
      <c r="BT89" s="111">
        <f t="shared" si="47"/>
        <v>0</v>
      </c>
      <c r="BU89" s="111">
        <f t="shared" si="47"/>
        <v>0</v>
      </c>
      <c r="BV89" s="111">
        <f t="shared" si="47"/>
        <v>0</v>
      </c>
      <c r="BW89" s="111">
        <f t="shared" si="47"/>
        <v>0</v>
      </c>
      <c r="BX89" s="111">
        <f t="shared" si="47"/>
        <v>0</v>
      </c>
      <c r="BY89" s="111">
        <f t="shared" si="47"/>
        <v>0</v>
      </c>
      <c r="BZ89" s="111">
        <f t="shared" si="47"/>
        <v>0</v>
      </c>
      <c r="CA89" s="111">
        <f t="shared" si="47"/>
        <v>0</v>
      </c>
      <c r="CB89" s="111">
        <f t="shared" ref="CB89:CJ92" si="48">IF(OR(AND($G89&lt;CB$1,$G89&lt;&gt;""),$F89&gt;EOMONTH(CB$1,0)),0,IF(AND($F89&lt;CB$1,OR($G89="",$G89&gt;EOMONTH(CB$1,0))),INDEX($H89:$M89,1,MATCH(YEAR(CB$1),$H$1:$M$1,0))/12,INDEX($H89:$M89,1,MATCH(YEAR(CB$1),$H$1:$M$1,0))/12*((_xlfn.DAYS(MIN(EOMONTH(CB$1,0),$G89),MAX(CB$1,$F89)))/_xlfn.DAYS(EOMONTH(CB$1,0),CB$1))))</f>
        <v>0</v>
      </c>
      <c r="CC89" s="111">
        <f t="shared" si="48"/>
        <v>0</v>
      </c>
      <c r="CD89" s="111">
        <f t="shared" si="48"/>
        <v>0</v>
      </c>
      <c r="CE89" s="111">
        <f t="shared" si="48"/>
        <v>0</v>
      </c>
      <c r="CF89" s="111">
        <f t="shared" si="48"/>
        <v>0</v>
      </c>
      <c r="CG89" s="111">
        <f t="shared" si="48"/>
        <v>0</v>
      </c>
      <c r="CH89" s="111">
        <f t="shared" si="48"/>
        <v>0</v>
      </c>
      <c r="CI89" s="111">
        <f t="shared" si="48"/>
        <v>0</v>
      </c>
      <c r="CJ89" s="111">
        <f t="shared" si="48"/>
        <v>0</v>
      </c>
    </row>
    <row r="90" spans="11:88" x14ac:dyDescent="0.3">
      <c r="K90" s="263">
        <f>J90*(1+'Headcount Summary'!$C$4)</f>
        <v>0</v>
      </c>
      <c r="L90" s="263">
        <f>K90*(1+'Headcount Summary'!$C$4)</f>
        <v>0</v>
      </c>
      <c r="M90" s="263">
        <f>L90*(1+'Headcount Summary'!$C$4)</f>
        <v>0</v>
      </c>
      <c r="Q90" s="111">
        <f t="shared" ref="Q90:CB93" si="49">IF(OR(AND($G90&lt;Q$1,$G90&lt;&gt;""),$F90&gt;EOMONTH(Q$1,0)),0,IF(AND($F90&lt;Q$1,OR($G90="",$G90&gt;EOMONTH(Q$1,0))),INDEX($H90:$M90,1,MATCH(YEAR(Q$1),$H$1:$M$1,0))/12,INDEX($H90:$M90,1,MATCH(YEAR(Q$1),$H$1:$M$1,0))/12*((_xlfn.DAYS(MIN(EOMONTH(Q$1,0),$G90),MAX(Q$1,$F90)))/_xlfn.DAYS(EOMONTH(Q$1,0),Q$1))))</f>
        <v>0</v>
      </c>
      <c r="R90" s="111">
        <f t="shared" si="49"/>
        <v>0</v>
      </c>
      <c r="S90" s="111">
        <f t="shared" si="49"/>
        <v>0</v>
      </c>
      <c r="T90" s="111">
        <f t="shared" si="49"/>
        <v>0</v>
      </c>
      <c r="U90" s="111">
        <f t="shared" si="49"/>
        <v>0</v>
      </c>
      <c r="V90" s="111">
        <f t="shared" si="49"/>
        <v>0</v>
      </c>
      <c r="W90" s="111">
        <f t="shared" si="49"/>
        <v>0</v>
      </c>
      <c r="X90" s="111">
        <f t="shared" si="49"/>
        <v>0</v>
      </c>
      <c r="Y90" s="111">
        <f t="shared" si="49"/>
        <v>0</v>
      </c>
      <c r="Z90" s="111">
        <f t="shared" si="49"/>
        <v>0</v>
      </c>
      <c r="AA90" s="111">
        <f t="shared" si="49"/>
        <v>0</v>
      </c>
      <c r="AB90" s="111">
        <f t="shared" si="49"/>
        <v>0</v>
      </c>
      <c r="AC90" s="111">
        <f t="shared" si="49"/>
        <v>0</v>
      </c>
      <c r="AD90" s="111">
        <f t="shared" si="49"/>
        <v>0</v>
      </c>
      <c r="AE90" s="111">
        <f t="shared" si="49"/>
        <v>0</v>
      </c>
      <c r="AF90" s="111">
        <f t="shared" si="49"/>
        <v>0</v>
      </c>
      <c r="AG90" s="111">
        <f t="shared" si="49"/>
        <v>0</v>
      </c>
      <c r="AH90" s="111">
        <f t="shared" si="49"/>
        <v>0</v>
      </c>
      <c r="AI90" s="111">
        <f t="shared" si="49"/>
        <v>0</v>
      </c>
      <c r="AJ90" s="111">
        <f t="shared" si="49"/>
        <v>0</v>
      </c>
      <c r="AK90" s="111">
        <f t="shared" si="49"/>
        <v>0</v>
      </c>
      <c r="AL90" s="111">
        <f t="shared" si="49"/>
        <v>0</v>
      </c>
      <c r="AM90" s="111">
        <f t="shared" si="49"/>
        <v>0</v>
      </c>
      <c r="AN90" s="111">
        <f t="shared" si="49"/>
        <v>0</v>
      </c>
      <c r="AO90" s="111">
        <f t="shared" si="49"/>
        <v>0</v>
      </c>
      <c r="AP90" s="111">
        <f t="shared" si="49"/>
        <v>0</v>
      </c>
      <c r="AQ90" s="111">
        <f t="shared" si="49"/>
        <v>0</v>
      </c>
      <c r="AR90" s="111">
        <f t="shared" si="49"/>
        <v>0</v>
      </c>
      <c r="AS90" s="111">
        <f t="shared" si="49"/>
        <v>0</v>
      </c>
      <c r="AT90" s="111">
        <f t="shared" si="49"/>
        <v>0</v>
      </c>
      <c r="AU90" s="111">
        <f t="shared" si="49"/>
        <v>0</v>
      </c>
      <c r="AV90" s="111">
        <f t="shared" si="49"/>
        <v>0</v>
      </c>
      <c r="AW90" s="111">
        <f t="shared" si="49"/>
        <v>0</v>
      </c>
      <c r="AX90" s="111">
        <f t="shared" si="49"/>
        <v>0</v>
      </c>
      <c r="AY90" s="111">
        <f t="shared" si="49"/>
        <v>0</v>
      </c>
      <c r="AZ90" s="111">
        <f t="shared" si="49"/>
        <v>0</v>
      </c>
      <c r="BA90" s="111">
        <f t="shared" si="49"/>
        <v>0</v>
      </c>
      <c r="BB90" s="111">
        <f t="shared" si="49"/>
        <v>0</v>
      </c>
      <c r="BC90" s="111">
        <f t="shared" si="49"/>
        <v>0</v>
      </c>
      <c r="BD90" s="111">
        <f t="shared" si="49"/>
        <v>0</v>
      </c>
      <c r="BE90" s="111">
        <f t="shared" si="49"/>
        <v>0</v>
      </c>
      <c r="BF90" s="111">
        <f t="shared" si="49"/>
        <v>0</v>
      </c>
      <c r="BG90" s="111">
        <f t="shared" si="49"/>
        <v>0</v>
      </c>
      <c r="BH90" s="111">
        <f t="shared" si="49"/>
        <v>0</v>
      </c>
      <c r="BI90" s="111">
        <f t="shared" si="49"/>
        <v>0</v>
      </c>
      <c r="BJ90" s="111">
        <f t="shared" si="49"/>
        <v>0</v>
      </c>
      <c r="BK90" s="111">
        <f t="shared" si="49"/>
        <v>0</v>
      </c>
      <c r="BL90" s="111">
        <f t="shared" si="49"/>
        <v>0</v>
      </c>
      <c r="BM90" s="111">
        <f t="shared" si="49"/>
        <v>0</v>
      </c>
      <c r="BN90" s="111">
        <f t="shared" si="49"/>
        <v>0</v>
      </c>
      <c r="BO90" s="111">
        <f t="shared" si="49"/>
        <v>0</v>
      </c>
      <c r="BP90" s="111">
        <f t="shared" si="49"/>
        <v>0</v>
      </c>
      <c r="BQ90" s="111">
        <f t="shared" si="49"/>
        <v>0</v>
      </c>
      <c r="BR90" s="111">
        <f t="shared" si="49"/>
        <v>0</v>
      </c>
      <c r="BS90" s="111">
        <f t="shared" si="49"/>
        <v>0</v>
      </c>
      <c r="BT90" s="111">
        <f t="shared" si="49"/>
        <v>0</v>
      </c>
      <c r="BU90" s="111">
        <f t="shared" si="49"/>
        <v>0</v>
      </c>
      <c r="BV90" s="111">
        <f t="shared" si="49"/>
        <v>0</v>
      </c>
      <c r="BW90" s="111">
        <f t="shared" si="49"/>
        <v>0</v>
      </c>
      <c r="BX90" s="111">
        <f t="shared" si="49"/>
        <v>0</v>
      </c>
      <c r="BY90" s="111">
        <f t="shared" si="49"/>
        <v>0</v>
      </c>
      <c r="BZ90" s="111">
        <f t="shared" si="49"/>
        <v>0</v>
      </c>
      <c r="CA90" s="111">
        <f t="shared" si="49"/>
        <v>0</v>
      </c>
      <c r="CB90" s="111">
        <f t="shared" si="49"/>
        <v>0</v>
      </c>
      <c r="CC90" s="111">
        <f t="shared" si="48"/>
        <v>0</v>
      </c>
      <c r="CD90" s="111">
        <f t="shared" si="48"/>
        <v>0</v>
      </c>
      <c r="CE90" s="111">
        <f t="shared" si="48"/>
        <v>0</v>
      </c>
      <c r="CF90" s="111">
        <f t="shared" si="48"/>
        <v>0</v>
      </c>
      <c r="CG90" s="111">
        <f t="shared" si="48"/>
        <v>0</v>
      </c>
      <c r="CH90" s="111">
        <f t="shared" si="48"/>
        <v>0</v>
      </c>
      <c r="CI90" s="111">
        <f t="shared" si="48"/>
        <v>0</v>
      </c>
      <c r="CJ90" s="111">
        <f t="shared" si="48"/>
        <v>0</v>
      </c>
    </row>
    <row r="91" spans="11:88" x14ac:dyDescent="0.3">
      <c r="K91" s="263">
        <f>J91*(1+'Headcount Summary'!$C$4)</f>
        <v>0</v>
      </c>
      <c r="L91" s="263">
        <f>K91*(1+'Headcount Summary'!$C$4)</f>
        <v>0</v>
      </c>
      <c r="M91" s="263">
        <f>L91*(1+'Headcount Summary'!$C$4)</f>
        <v>0</v>
      </c>
      <c r="Q91" s="111">
        <f t="shared" si="49"/>
        <v>0</v>
      </c>
      <c r="R91" s="111">
        <f t="shared" si="49"/>
        <v>0</v>
      </c>
      <c r="S91" s="111">
        <f t="shared" si="49"/>
        <v>0</v>
      </c>
      <c r="T91" s="111">
        <f t="shared" si="49"/>
        <v>0</v>
      </c>
      <c r="U91" s="111">
        <f t="shared" si="49"/>
        <v>0</v>
      </c>
      <c r="V91" s="111">
        <f t="shared" si="49"/>
        <v>0</v>
      </c>
      <c r="W91" s="111">
        <f t="shared" si="49"/>
        <v>0</v>
      </c>
      <c r="X91" s="111">
        <f t="shared" si="49"/>
        <v>0</v>
      </c>
      <c r="Y91" s="111">
        <f t="shared" si="49"/>
        <v>0</v>
      </c>
      <c r="Z91" s="111">
        <f t="shared" si="49"/>
        <v>0</v>
      </c>
      <c r="AA91" s="111">
        <f t="shared" si="49"/>
        <v>0</v>
      </c>
      <c r="AB91" s="111">
        <f t="shared" si="49"/>
        <v>0</v>
      </c>
      <c r="AC91" s="111">
        <f t="shared" si="49"/>
        <v>0</v>
      </c>
      <c r="AD91" s="111">
        <f t="shared" si="49"/>
        <v>0</v>
      </c>
      <c r="AE91" s="111">
        <f t="shared" si="49"/>
        <v>0</v>
      </c>
      <c r="AF91" s="111">
        <f t="shared" si="49"/>
        <v>0</v>
      </c>
      <c r="AG91" s="111">
        <f t="shared" si="49"/>
        <v>0</v>
      </c>
      <c r="AH91" s="111">
        <f t="shared" si="49"/>
        <v>0</v>
      </c>
      <c r="AI91" s="111">
        <f t="shared" si="49"/>
        <v>0</v>
      </c>
      <c r="AJ91" s="111">
        <f t="shared" si="49"/>
        <v>0</v>
      </c>
      <c r="AK91" s="111">
        <f t="shared" si="49"/>
        <v>0</v>
      </c>
      <c r="AL91" s="111">
        <f t="shared" si="49"/>
        <v>0</v>
      </c>
      <c r="AM91" s="111">
        <f t="shared" si="49"/>
        <v>0</v>
      </c>
      <c r="AN91" s="111">
        <f t="shared" si="49"/>
        <v>0</v>
      </c>
      <c r="AO91" s="111">
        <f t="shared" si="49"/>
        <v>0</v>
      </c>
      <c r="AP91" s="111">
        <f t="shared" si="49"/>
        <v>0</v>
      </c>
      <c r="AQ91" s="111">
        <f t="shared" si="49"/>
        <v>0</v>
      </c>
      <c r="AR91" s="111">
        <f t="shared" si="49"/>
        <v>0</v>
      </c>
      <c r="AS91" s="111">
        <f t="shared" si="49"/>
        <v>0</v>
      </c>
      <c r="AT91" s="111">
        <f t="shared" si="49"/>
        <v>0</v>
      </c>
      <c r="AU91" s="111">
        <f t="shared" si="49"/>
        <v>0</v>
      </c>
      <c r="AV91" s="111">
        <f t="shared" si="49"/>
        <v>0</v>
      </c>
      <c r="AW91" s="111">
        <f t="shared" si="49"/>
        <v>0</v>
      </c>
      <c r="AX91" s="111">
        <f t="shared" si="49"/>
        <v>0</v>
      </c>
      <c r="AY91" s="111">
        <f t="shared" si="49"/>
        <v>0</v>
      </c>
      <c r="AZ91" s="111">
        <f t="shared" si="49"/>
        <v>0</v>
      </c>
      <c r="BA91" s="111">
        <f t="shared" si="49"/>
        <v>0</v>
      </c>
      <c r="BB91" s="111">
        <f t="shared" si="49"/>
        <v>0</v>
      </c>
      <c r="BC91" s="111">
        <f t="shared" si="49"/>
        <v>0</v>
      </c>
      <c r="BD91" s="111">
        <f t="shared" si="49"/>
        <v>0</v>
      </c>
      <c r="BE91" s="111">
        <f t="shared" si="49"/>
        <v>0</v>
      </c>
      <c r="BF91" s="111">
        <f t="shared" si="49"/>
        <v>0</v>
      </c>
      <c r="BG91" s="111">
        <f t="shared" si="49"/>
        <v>0</v>
      </c>
      <c r="BH91" s="111">
        <f t="shared" si="49"/>
        <v>0</v>
      </c>
      <c r="BI91" s="111">
        <f t="shared" si="49"/>
        <v>0</v>
      </c>
      <c r="BJ91" s="111">
        <f t="shared" si="49"/>
        <v>0</v>
      </c>
      <c r="BK91" s="111">
        <f t="shared" si="49"/>
        <v>0</v>
      </c>
      <c r="BL91" s="111">
        <f t="shared" si="49"/>
        <v>0</v>
      </c>
      <c r="BM91" s="111">
        <f t="shared" si="49"/>
        <v>0</v>
      </c>
      <c r="BN91" s="111">
        <f t="shared" si="49"/>
        <v>0</v>
      </c>
      <c r="BO91" s="111">
        <f t="shared" si="49"/>
        <v>0</v>
      </c>
      <c r="BP91" s="111">
        <f t="shared" si="49"/>
        <v>0</v>
      </c>
      <c r="BQ91" s="111">
        <f t="shared" si="49"/>
        <v>0</v>
      </c>
      <c r="BR91" s="111">
        <f t="shared" si="49"/>
        <v>0</v>
      </c>
      <c r="BS91" s="111">
        <f t="shared" si="49"/>
        <v>0</v>
      </c>
      <c r="BT91" s="111">
        <f t="shared" si="49"/>
        <v>0</v>
      </c>
      <c r="BU91" s="111">
        <f t="shared" si="49"/>
        <v>0</v>
      </c>
      <c r="BV91" s="111">
        <f t="shared" si="49"/>
        <v>0</v>
      </c>
      <c r="BW91" s="111">
        <f t="shared" si="49"/>
        <v>0</v>
      </c>
      <c r="BX91" s="111">
        <f t="shared" si="49"/>
        <v>0</v>
      </c>
      <c r="BY91" s="111">
        <f t="shared" si="49"/>
        <v>0</v>
      </c>
      <c r="BZ91" s="111">
        <f t="shared" si="49"/>
        <v>0</v>
      </c>
      <c r="CA91" s="111">
        <f t="shared" si="49"/>
        <v>0</v>
      </c>
      <c r="CB91" s="111">
        <f t="shared" si="49"/>
        <v>0</v>
      </c>
      <c r="CC91" s="111">
        <f t="shared" si="48"/>
        <v>0</v>
      </c>
      <c r="CD91" s="111">
        <f t="shared" si="48"/>
        <v>0</v>
      </c>
      <c r="CE91" s="111">
        <f t="shared" si="48"/>
        <v>0</v>
      </c>
      <c r="CF91" s="111">
        <f t="shared" si="48"/>
        <v>0</v>
      </c>
      <c r="CG91" s="111">
        <f t="shared" si="48"/>
        <v>0</v>
      </c>
      <c r="CH91" s="111">
        <f t="shared" si="48"/>
        <v>0</v>
      </c>
      <c r="CI91" s="111">
        <f t="shared" si="48"/>
        <v>0</v>
      </c>
      <c r="CJ91" s="111">
        <f t="shared" si="48"/>
        <v>0</v>
      </c>
    </row>
    <row r="92" spans="11:88" x14ac:dyDescent="0.3">
      <c r="K92" s="263">
        <f>J92*(1+'Headcount Summary'!$C$4)</f>
        <v>0</v>
      </c>
      <c r="L92" s="263">
        <f>K92*(1+'Headcount Summary'!$C$4)</f>
        <v>0</v>
      </c>
      <c r="M92" s="263">
        <f>L92*(1+'Headcount Summary'!$C$4)</f>
        <v>0</v>
      </c>
      <c r="Q92" s="111">
        <f t="shared" si="49"/>
        <v>0</v>
      </c>
      <c r="R92" s="111">
        <f t="shared" si="49"/>
        <v>0</v>
      </c>
      <c r="S92" s="111">
        <f t="shared" si="49"/>
        <v>0</v>
      </c>
      <c r="T92" s="111">
        <f t="shared" si="49"/>
        <v>0</v>
      </c>
      <c r="U92" s="111">
        <f t="shared" si="49"/>
        <v>0</v>
      </c>
      <c r="V92" s="111">
        <f t="shared" si="49"/>
        <v>0</v>
      </c>
      <c r="W92" s="111">
        <f t="shared" si="49"/>
        <v>0</v>
      </c>
      <c r="X92" s="111">
        <f t="shared" si="49"/>
        <v>0</v>
      </c>
      <c r="Y92" s="111">
        <f t="shared" si="49"/>
        <v>0</v>
      </c>
      <c r="Z92" s="111">
        <f t="shared" si="49"/>
        <v>0</v>
      </c>
      <c r="AA92" s="111">
        <f t="shared" si="49"/>
        <v>0</v>
      </c>
      <c r="AB92" s="111">
        <f t="shared" si="49"/>
        <v>0</v>
      </c>
      <c r="AC92" s="111">
        <f t="shared" si="49"/>
        <v>0</v>
      </c>
      <c r="AD92" s="111">
        <f t="shared" si="49"/>
        <v>0</v>
      </c>
      <c r="AE92" s="111">
        <f t="shared" si="49"/>
        <v>0</v>
      </c>
      <c r="AF92" s="111">
        <f t="shared" si="49"/>
        <v>0</v>
      </c>
      <c r="AG92" s="111">
        <f t="shared" si="49"/>
        <v>0</v>
      </c>
      <c r="AH92" s="111">
        <f t="shared" si="49"/>
        <v>0</v>
      </c>
      <c r="AI92" s="111">
        <f t="shared" si="49"/>
        <v>0</v>
      </c>
      <c r="AJ92" s="111">
        <f t="shared" si="49"/>
        <v>0</v>
      </c>
      <c r="AK92" s="111">
        <f t="shared" si="49"/>
        <v>0</v>
      </c>
      <c r="AL92" s="111">
        <f t="shared" si="49"/>
        <v>0</v>
      </c>
      <c r="AM92" s="111">
        <f t="shared" si="49"/>
        <v>0</v>
      </c>
      <c r="AN92" s="111">
        <f t="shared" si="49"/>
        <v>0</v>
      </c>
      <c r="AO92" s="111">
        <f t="shared" si="49"/>
        <v>0</v>
      </c>
      <c r="AP92" s="111">
        <f t="shared" si="49"/>
        <v>0</v>
      </c>
      <c r="AQ92" s="111">
        <f t="shared" si="49"/>
        <v>0</v>
      </c>
      <c r="AR92" s="111">
        <f t="shared" si="49"/>
        <v>0</v>
      </c>
      <c r="AS92" s="111">
        <f t="shared" si="49"/>
        <v>0</v>
      </c>
      <c r="AT92" s="111">
        <f t="shared" si="49"/>
        <v>0</v>
      </c>
      <c r="AU92" s="111">
        <f t="shared" si="49"/>
        <v>0</v>
      </c>
      <c r="AV92" s="111">
        <f t="shared" si="49"/>
        <v>0</v>
      </c>
      <c r="AW92" s="111">
        <f t="shared" si="49"/>
        <v>0</v>
      </c>
      <c r="AX92" s="111">
        <f t="shared" si="49"/>
        <v>0</v>
      </c>
      <c r="AY92" s="111">
        <f t="shared" si="49"/>
        <v>0</v>
      </c>
      <c r="AZ92" s="111">
        <f t="shared" si="49"/>
        <v>0</v>
      </c>
      <c r="BA92" s="111">
        <f t="shared" si="49"/>
        <v>0</v>
      </c>
      <c r="BB92" s="111">
        <f t="shared" si="49"/>
        <v>0</v>
      </c>
      <c r="BC92" s="111">
        <f t="shared" si="49"/>
        <v>0</v>
      </c>
      <c r="BD92" s="111">
        <f t="shared" si="49"/>
        <v>0</v>
      </c>
      <c r="BE92" s="111">
        <f t="shared" si="49"/>
        <v>0</v>
      </c>
      <c r="BF92" s="111">
        <f t="shared" si="49"/>
        <v>0</v>
      </c>
      <c r="BG92" s="111">
        <f t="shared" si="49"/>
        <v>0</v>
      </c>
      <c r="BH92" s="111">
        <f t="shared" si="49"/>
        <v>0</v>
      </c>
      <c r="BI92" s="111">
        <f t="shared" si="49"/>
        <v>0</v>
      </c>
      <c r="BJ92" s="111">
        <f t="shared" si="49"/>
        <v>0</v>
      </c>
      <c r="BK92" s="111">
        <f t="shared" si="49"/>
        <v>0</v>
      </c>
      <c r="BL92" s="111">
        <f t="shared" si="49"/>
        <v>0</v>
      </c>
      <c r="BM92" s="111">
        <f t="shared" si="49"/>
        <v>0</v>
      </c>
      <c r="BN92" s="111">
        <f t="shared" si="49"/>
        <v>0</v>
      </c>
      <c r="BO92" s="111">
        <f t="shared" si="49"/>
        <v>0</v>
      </c>
      <c r="BP92" s="111">
        <f t="shared" si="49"/>
        <v>0</v>
      </c>
      <c r="BQ92" s="111">
        <f t="shared" si="49"/>
        <v>0</v>
      </c>
      <c r="BR92" s="111">
        <f t="shared" si="49"/>
        <v>0</v>
      </c>
      <c r="BS92" s="111">
        <f t="shared" si="49"/>
        <v>0</v>
      </c>
      <c r="BT92" s="111">
        <f t="shared" si="49"/>
        <v>0</v>
      </c>
      <c r="BU92" s="111">
        <f t="shared" si="49"/>
        <v>0</v>
      </c>
      <c r="BV92" s="111">
        <f t="shared" si="49"/>
        <v>0</v>
      </c>
      <c r="BW92" s="111">
        <f t="shared" si="49"/>
        <v>0</v>
      </c>
      <c r="BX92" s="111">
        <f t="shared" si="49"/>
        <v>0</v>
      </c>
      <c r="BY92" s="111">
        <f t="shared" si="49"/>
        <v>0</v>
      </c>
      <c r="BZ92" s="111">
        <f t="shared" si="49"/>
        <v>0</v>
      </c>
      <c r="CA92" s="111">
        <f t="shared" si="49"/>
        <v>0</v>
      </c>
      <c r="CB92" s="111">
        <f t="shared" si="49"/>
        <v>0</v>
      </c>
      <c r="CC92" s="111">
        <f t="shared" si="48"/>
        <v>0</v>
      </c>
      <c r="CD92" s="111">
        <f t="shared" si="48"/>
        <v>0</v>
      </c>
      <c r="CE92" s="111">
        <f t="shared" si="48"/>
        <v>0</v>
      </c>
      <c r="CF92" s="111">
        <f t="shared" si="48"/>
        <v>0</v>
      </c>
      <c r="CG92" s="111">
        <f t="shared" si="48"/>
        <v>0</v>
      </c>
      <c r="CH92" s="111">
        <f t="shared" si="48"/>
        <v>0</v>
      </c>
      <c r="CI92" s="111">
        <f t="shared" si="48"/>
        <v>0</v>
      </c>
      <c r="CJ92" s="111">
        <f t="shared" si="48"/>
        <v>0</v>
      </c>
    </row>
    <row r="93" spans="11:88" x14ac:dyDescent="0.3">
      <c r="K93" s="263">
        <f>J93*(1+'Headcount Summary'!$C$4)</f>
        <v>0</v>
      </c>
      <c r="L93" s="263">
        <f>K93*(1+'Headcount Summary'!$C$4)</f>
        <v>0</v>
      </c>
      <c r="M93" s="263">
        <f>L93*(1+'Headcount Summary'!$C$4)</f>
        <v>0</v>
      </c>
      <c r="Q93" s="111">
        <f t="shared" si="49"/>
        <v>0</v>
      </c>
      <c r="R93" s="111">
        <f t="shared" si="49"/>
        <v>0</v>
      </c>
      <c r="S93" s="111">
        <f t="shared" si="49"/>
        <v>0</v>
      </c>
      <c r="T93" s="111">
        <f t="shared" si="49"/>
        <v>0</v>
      </c>
      <c r="U93" s="111">
        <f t="shared" si="49"/>
        <v>0</v>
      </c>
      <c r="V93" s="111">
        <f t="shared" si="49"/>
        <v>0</v>
      </c>
      <c r="W93" s="111">
        <f t="shared" si="49"/>
        <v>0</v>
      </c>
      <c r="X93" s="111">
        <f t="shared" si="49"/>
        <v>0</v>
      </c>
      <c r="Y93" s="111">
        <f t="shared" si="49"/>
        <v>0</v>
      </c>
      <c r="Z93" s="111">
        <f t="shared" si="49"/>
        <v>0</v>
      </c>
      <c r="AA93" s="111">
        <f t="shared" si="49"/>
        <v>0</v>
      </c>
      <c r="AB93" s="111">
        <f t="shared" si="49"/>
        <v>0</v>
      </c>
      <c r="AC93" s="111">
        <f t="shared" si="49"/>
        <v>0</v>
      </c>
      <c r="AD93" s="111">
        <f t="shared" si="49"/>
        <v>0</v>
      </c>
      <c r="AE93" s="111">
        <f t="shared" si="49"/>
        <v>0</v>
      </c>
      <c r="AF93" s="111">
        <f t="shared" si="49"/>
        <v>0</v>
      </c>
      <c r="AG93" s="111">
        <f t="shared" si="49"/>
        <v>0</v>
      </c>
      <c r="AH93" s="111">
        <f t="shared" si="49"/>
        <v>0</v>
      </c>
      <c r="AI93" s="111">
        <f t="shared" si="49"/>
        <v>0</v>
      </c>
      <c r="AJ93" s="111">
        <f t="shared" si="49"/>
        <v>0</v>
      </c>
      <c r="AK93" s="111">
        <f t="shared" si="49"/>
        <v>0</v>
      </c>
      <c r="AL93" s="111">
        <f t="shared" si="49"/>
        <v>0</v>
      </c>
      <c r="AM93" s="111">
        <f t="shared" si="49"/>
        <v>0</v>
      </c>
      <c r="AN93" s="111">
        <f t="shared" si="49"/>
        <v>0</v>
      </c>
      <c r="AO93" s="111">
        <f t="shared" si="49"/>
        <v>0</v>
      </c>
      <c r="AP93" s="111">
        <f t="shared" si="49"/>
        <v>0</v>
      </c>
      <c r="AQ93" s="111">
        <f t="shared" si="49"/>
        <v>0</v>
      </c>
      <c r="AR93" s="111">
        <f t="shared" si="49"/>
        <v>0</v>
      </c>
      <c r="AS93" s="111">
        <f t="shared" si="49"/>
        <v>0</v>
      </c>
      <c r="AT93" s="111">
        <f t="shared" si="49"/>
        <v>0</v>
      </c>
      <c r="AU93" s="111">
        <f t="shared" si="49"/>
        <v>0</v>
      </c>
      <c r="AV93" s="111">
        <f t="shared" si="49"/>
        <v>0</v>
      </c>
      <c r="AW93" s="111">
        <f t="shared" si="49"/>
        <v>0</v>
      </c>
      <c r="AX93" s="111">
        <f t="shared" si="49"/>
        <v>0</v>
      </c>
      <c r="AY93" s="111">
        <f t="shared" si="49"/>
        <v>0</v>
      </c>
      <c r="AZ93" s="111">
        <f t="shared" si="49"/>
        <v>0</v>
      </c>
      <c r="BA93" s="111">
        <f t="shared" si="49"/>
        <v>0</v>
      </c>
      <c r="BB93" s="111">
        <f t="shared" si="49"/>
        <v>0</v>
      </c>
      <c r="BC93" s="111">
        <f t="shared" si="49"/>
        <v>0</v>
      </c>
      <c r="BD93" s="111">
        <f t="shared" si="49"/>
        <v>0</v>
      </c>
      <c r="BE93" s="111">
        <f t="shared" si="49"/>
        <v>0</v>
      </c>
      <c r="BF93" s="111">
        <f t="shared" si="49"/>
        <v>0</v>
      </c>
      <c r="BG93" s="111">
        <f t="shared" si="49"/>
        <v>0</v>
      </c>
      <c r="BH93" s="111">
        <f t="shared" si="49"/>
        <v>0</v>
      </c>
      <c r="BI93" s="111">
        <f t="shared" si="49"/>
        <v>0</v>
      </c>
      <c r="BJ93" s="111">
        <f t="shared" si="49"/>
        <v>0</v>
      </c>
      <c r="BK93" s="111">
        <f t="shared" si="49"/>
        <v>0</v>
      </c>
      <c r="BL93" s="111">
        <f t="shared" si="49"/>
        <v>0</v>
      </c>
      <c r="BM93" s="111">
        <f t="shared" si="49"/>
        <v>0</v>
      </c>
      <c r="BN93" s="111">
        <f t="shared" si="49"/>
        <v>0</v>
      </c>
      <c r="BO93" s="111">
        <f t="shared" si="49"/>
        <v>0</v>
      </c>
      <c r="BP93" s="111">
        <f t="shared" si="49"/>
        <v>0</v>
      </c>
      <c r="BQ93" s="111">
        <f t="shared" si="49"/>
        <v>0</v>
      </c>
      <c r="BR93" s="111">
        <f t="shared" si="49"/>
        <v>0</v>
      </c>
      <c r="BS93" s="111">
        <f t="shared" si="49"/>
        <v>0</v>
      </c>
      <c r="BT93" s="111">
        <f t="shared" si="49"/>
        <v>0</v>
      </c>
      <c r="BU93" s="111">
        <f t="shared" si="49"/>
        <v>0</v>
      </c>
      <c r="BV93" s="111">
        <f t="shared" si="49"/>
        <v>0</v>
      </c>
      <c r="BW93" s="111">
        <f t="shared" si="49"/>
        <v>0</v>
      </c>
      <c r="BX93" s="111">
        <f t="shared" si="49"/>
        <v>0</v>
      </c>
      <c r="BY93" s="111">
        <f t="shared" si="49"/>
        <v>0</v>
      </c>
      <c r="BZ93" s="111">
        <f t="shared" si="49"/>
        <v>0</v>
      </c>
      <c r="CA93" s="111">
        <f t="shared" si="49"/>
        <v>0</v>
      </c>
      <c r="CB93" s="111">
        <f t="shared" ref="CB93:CJ96" si="50">IF(OR(AND($G93&lt;CB$1,$G93&lt;&gt;""),$F93&gt;EOMONTH(CB$1,0)),0,IF(AND($F93&lt;CB$1,OR($G93="",$G93&gt;EOMONTH(CB$1,0))),INDEX($H93:$M93,1,MATCH(YEAR(CB$1),$H$1:$M$1,0))/12,INDEX($H93:$M93,1,MATCH(YEAR(CB$1),$H$1:$M$1,0))/12*((_xlfn.DAYS(MIN(EOMONTH(CB$1,0),$G93),MAX(CB$1,$F93)))/_xlfn.DAYS(EOMONTH(CB$1,0),CB$1))))</f>
        <v>0</v>
      </c>
      <c r="CC93" s="111">
        <f t="shared" si="50"/>
        <v>0</v>
      </c>
      <c r="CD93" s="111">
        <f t="shared" si="50"/>
        <v>0</v>
      </c>
      <c r="CE93" s="111">
        <f t="shared" si="50"/>
        <v>0</v>
      </c>
      <c r="CF93" s="111">
        <f t="shared" si="50"/>
        <v>0</v>
      </c>
      <c r="CG93" s="111">
        <f t="shared" si="50"/>
        <v>0</v>
      </c>
      <c r="CH93" s="111">
        <f t="shared" si="50"/>
        <v>0</v>
      </c>
      <c r="CI93" s="111">
        <f t="shared" si="50"/>
        <v>0</v>
      </c>
      <c r="CJ93" s="111">
        <f t="shared" si="50"/>
        <v>0</v>
      </c>
    </row>
    <row r="94" spans="11:88" x14ac:dyDescent="0.3">
      <c r="K94" s="263">
        <f>J94*(1+'Headcount Summary'!$C$4)</f>
        <v>0</v>
      </c>
      <c r="L94" s="263">
        <f>K94*(1+'Headcount Summary'!$C$4)</f>
        <v>0</v>
      </c>
      <c r="M94" s="263">
        <f>L94*(1+'Headcount Summary'!$C$4)</f>
        <v>0</v>
      </c>
      <c r="Q94" s="111">
        <f t="shared" ref="Q94:CB97" si="51">IF(OR(AND($G94&lt;Q$1,$G94&lt;&gt;""),$F94&gt;EOMONTH(Q$1,0)),0,IF(AND($F94&lt;Q$1,OR($G94="",$G94&gt;EOMONTH(Q$1,0))),INDEX($H94:$M94,1,MATCH(YEAR(Q$1),$H$1:$M$1,0))/12,INDEX($H94:$M94,1,MATCH(YEAR(Q$1),$H$1:$M$1,0))/12*((_xlfn.DAYS(MIN(EOMONTH(Q$1,0),$G94),MAX(Q$1,$F94)))/_xlfn.DAYS(EOMONTH(Q$1,0),Q$1))))</f>
        <v>0</v>
      </c>
      <c r="R94" s="111">
        <f t="shared" si="51"/>
        <v>0</v>
      </c>
      <c r="S94" s="111">
        <f t="shared" si="51"/>
        <v>0</v>
      </c>
      <c r="T94" s="111">
        <f t="shared" si="51"/>
        <v>0</v>
      </c>
      <c r="U94" s="111">
        <f t="shared" si="51"/>
        <v>0</v>
      </c>
      <c r="V94" s="111">
        <f t="shared" si="51"/>
        <v>0</v>
      </c>
      <c r="W94" s="111">
        <f t="shared" si="51"/>
        <v>0</v>
      </c>
      <c r="X94" s="111">
        <f t="shared" si="51"/>
        <v>0</v>
      </c>
      <c r="Y94" s="111">
        <f t="shared" si="51"/>
        <v>0</v>
      </c>
      <c r="Z94" s="111">
        <f t="shared" si="51"/>
        <v>0</v>
      </c>
      <c r="AA94" s="111">
        <f t="shared" si="51"/>
        <v>0</v>
      </c>
      <c r="AB94" s="111">
        <f t="shared" si="51"/>
        <v>0</v>
      </c>
      <c r="AC94" s="111">
        <f t="shared" si="51"/>
        <v>0</v>
      </c>
      <c r="AD94" s="111">
        <f t="shared" si="51"/>
        <v>0</v>
      </c>
      <c r="AE94" s="111">
        <f t="shared" si="51"/>
        <v>0</v>
      </c>
      <c r="AF94" s="111">
        <f t="shared" si="51"/>
        <v>0</v>
      </c>
      <c r="AG94" s="111">
        <f t="shared" si="51"/>
        <v>0</v>
      </c>
      <c r="AH94" s="111">
        <f t="shared" si="51"/>
        <v>0</v>
      </c>
      <c r="AI94" s="111">
        <f t="shared" si="51"/>
        <v>0</v>
      </c>
      <c r="AJ94" s="111">
        <f t="shared" si="51"/>
        <v>0</v>
      </c>
      <c r="AK94" s="111">
        <f t="shared" si="51"/>
        <v>0</v>
      </c>
      <c r="AL94" s="111">
        <f t="shared" si="51"/>
        <v>0</v>
      </c>
      <c r="AM94" s="111">
        <f t="shared" si="51"/>
        <v>0</v>
      </c>
      <c r="AN94" s="111">
        <f t="shared" si="51"/>
        <v>0</v>
      </c>
      <c r="AO94" s="111">
        <f t="shared" si="51"/>
        <v>0</v>
      </c>
      <c r="AP94" s="111">
        <f t="shared" si="51"/>
        <v>0</v>
      </c>
      <c r="AQ94" s="111">
        <f t="shared" si="51"/>
        <v>0</v>
      </c>
      <c r="AR94" s="111">
        <f t="shared" si="51"/>
        <v>0</v>
      </c>
      <c r="AS94" s="111">
        <f t="shared" si="51"/>
        <v>0</v>
      </c>
      <c r="AT94" s="111">
        <f t="shared" si="51"/>
        <v>0</v>
      </c>
      <c r="AU94" s="111">
        <f t="shared" si="51"/>
        <v>0</v>
      </c>
      <c r="AV94" s="111">
        <f t="shared" si="51"/>
        <v>0</v>
      </c>
      <c r="AW94" s="111">
        <f t="shared" si="51"/>
        <v>0</v>
      </c>
      <c r="AX94" s="111">
        <f t="shared" si="51"/>
        <v>0</v>
      </c>
      <c r="AY94" s="111">
        <f t="shared" si="51"/>
        <v>0</v>
      </c>
      <c r="AZ94" s="111">
        <f t="shared" si="51"/>
        <v>0</v>
      </c>
      <c r="BA94" s="111">
        <f t="shared" si="51"/>
        <v>0</v>
      </c>
      <c r="BB94" s="111">
        <f t="shared" si="51"/>
        <v>0</v>
      </c>
      <c r="BC94" s="111">
        <f t="shared" si="51"/>
        <v>0</v>
      </c>
      <c r="BD94" s="111">
        <f t="shared" si="51"/>
        <v>0</v>
      </c>
      <c r="BE94" s="111">
        <f t="shared" si="51"/>
        <v>0</v>
      </c>
      <c r="BF94" s="111">
        <f t="shared" si="51"/>
        <v>0</v>
      </c>
      <c r="BG94" s="111">
        <f t="shared" si="51"/>
        <v>0</v>
      </c>
      <c r="BH94" s="111">
        <f t="shared" si="51"/>
        <v>0</v>
      </c>
      <c r="BI94" s="111">
        <f t="shared" si="51"/>
        <v>0</v>
      </c>
      <c r="BJ94" s="111">
        <f t="shared" si="51"/>
        <v>0</v>
      </c>
      <c r="BK94" s="111">
        <f t="shared" si="51"/>
        <v>0</v>
      </c>
      <c r="BL94" s="111">
        <f t="shared" si="51"/>
        <v>0</v>
      </c>
      <c r="BM94" s="111">
        <f t="shared" si="51"/>
        <v>0</v>
      </c>
      <c r="BN94" s="111">
        <f t="shared" si="51"/>
        <v>0</v>
      </c>
      <c r="BO94" s="111">
        <f t="shared" si="51"/>
        <v>0</v>
      </c>
      <c r="BP94" s="111">
        <f t="shared" si="51"/>
        <v>0</v>
      </c>
      <c r="BQ94" s="111">
        <f t="shared" si="51"/>
        <v>0</v>
      </c>
      <c r="BR94" s="111">
        <f t="shared" si="51"/>
        <v>0</v>
      </c>
      <c r="BS94" s="111">
        <f t="shared" si="51"/>
        <v>0</v>
      </c>
      <c r="BT94" s="111">
        <f t="shared" si="51"/>
        <v>0</v>
      </c>
      <c r="BU94" s="111">
        <f t="shared" si="51"/>
        <v>0</v>
      </c>
      <c r="BV94" s="111">
        <f t="shared" si="51"/>
        <v>0</v>
      </c>
      <c r="BW94" s="111">
        <f t="shared" si="51"/>
        <v>0</v>
      </c>
      <c r="BX94" s="111">
        <f t="shared" si="51"/>
        <v>0</v>
      </c>
      <c r="BY94" s="111">
        <f t="shared" si="51"/>
        <v>0</v>
      </c>
      <c r="BZ94" s="111">
        <f t="shared" si="51"/>
        <v>0</v>
      </c>
      <c r="CA94" s="111">
        <f t="shared" si="51"/>
        <v>0</v>
      </c>
      <c r="CB94" s="111">
        <f t="shared" si="51"/>
        <v>0</v>
      </c>
      <c r="CC94" s="111">
        <f t="shared" si="50"/>
        <v>0</v>
      </c>
      <c r="CD94" s="111">
        <f t="shared" si="50"/>
        <v>0</v>
      </c>
      <c r="CE94" s="111">
        <f t="shared" si="50"/>
        <v>0</v>
      </c>
      <c r="CF94" s="111">
        <f t="shared" si="50"/>
        <v>0</v>
      </c>
      <c r="CG94" s="111">
        <f t="shared" si="50"/>
        <v>0</v>
      </c>
      <c r="CH94" s="111">
        <f t="shared" si="50"/>
        <v>0</v>
      </c>
      <c r="CI94" s="111">
        <f t="shared" si="50"/>
        <v>0</v>
      </c>
      <c r="CJ94" s="111">
        <f t="shared" si="50"/>
        <v>0</v>
      </c>
    </row>
    <row r="95" spans="11:88" x14ac:dyDescent="0.3">
      <c r="K95" s="263">
        <f>J95*(1+'Headcount Summary'!$C$4)</f>
        <v>0</v>
      </c>
      <c r="L95" s="263">
        <f>K95*(1+'Headcount Summary'!$C$4)</f>
        <v>0</v>
      </c>
      <c r="M95" s="263">
        <f>L95*(1+'Headcount Summary'!$C$4)</f>
        <v>0</v>
      </c>
      <c r="Q95" s="111">
        <f t="shared" si="51"/>
        <v>0</v>
      </c>
      <c r="R95" s="111">
        <f t="shared" si="51"/>
        <v>0</v>
      </c>
      <c r="S95" s="111">
        <f t="shared" si="51"/>
        <v>0</v>
      </c>
      <c r="T95" s="111">
        <f t="shared" si="51"/>
        <v>0</v>
      </c>
      <c r="U95" s="111">
        <f t="shared" si="51"/>
        <v>0</v>
      </c>
      <c r="V95" s="111">
        <f t="shared" si="51"/>
        <v>0</v>
      </c>
      <c r="W95" s="111">
        <f t="shared" si="51"/>
        <v>0</v>
      </c>
      <c r="X95" s="111">
        <f t="shared" si="51"/>
        <v>0</v>
      </c>
      <c r="Y95" s="111">
        <f t="shared" si="51"/>
        <v>0</v>
      </c>
      <c r="Z95" s="111">
        <f t="shared" si="51"/>
        <v>0</v>
      </c>
      <c r="AA95" s="111">
        <f t="shared" si="51"/>
        <v>0</v>
      </c>
      <c r="AB95" s="111">
        <f t="shared" si="51"/>
        <v>0</v>
      </c>
      <c r="AC95" s="111">
        <f t="shared" si="51"/>
        <v>0</v>
      </c>
      <c r="AD95" s="111">
        <f t="shared" si="51"/>
        <v>0</v>
      </c>
      <c r="AE95" s="111">
        <f t="shared" si="51"/>
        <v>0</v>
      </c>
      <c r="AF95" s="111">
        <f t="shared" si="51"/>
        <v>0</v>
      </c>
      <c r="AG95" s="111">
        <f t="shared" si="51"/>
        <v>0</v>
      </c>
      <c r="AH95" s="111">
        <f t="shared" si="51"/>
        <v>0</v>
      </c>
      <c r="AI95" s="111">
        <f t="shared" si="51"/>
        <v>0</v>
      </c>
      <c r="AJ95" s="111">
        <f t="shared" si="51"/>
        <v>0</v>
      </c>
      <c r="AK95" s="111">
        <f t="shared" si="51"/>
        <v>0</v>
      </c>
      <c r="AL95" s="111">
        <f t="shared" si="51"/>
        <v>0</v>
      </c>
      <c r="AM95" s="111">
        <f t="shared" si="51"/>
        <v>0</v>
      </c>
      <c r="AN95" s="111">
        <f t="shared" si="51"/>
        <v>0</v>
      </c>
      <c r="AO95" s="111">
        <f t="shared" si="51"/>
        <v>0</v>
      </c>
      <c r="AP95" s="111">
        <f t="shared" si="51"/>
        <v>0</v>
      </c>
      <c r="AQ95" s="111">
        <f t="shared" si="51"/>
        <v>0</v>
      </c>
      <c r="AR95" s="111">
        <f t="shared" si="51"/>
        <v>0</v>
      </c>
      <c r="AS95" s="111">
        <f t="shared" si="51"/>
        <v>0</v>
      </c>
      <c r="AT95" s="111">
        <f t="shared" si="51"/>
        <v>0</v>
      </c>
      <c r="AU95" s="111">
        <f t="shared" si="51"/>
        <v>0</v>
      </c>
      <c r="AV95" s="111">
        <f t="shared" si="51"/>
        <v>0</v>
      </c>
      <c r="AW95" s="111">
        <f t="shared" si="51"/>
        <v>0</v>
      </c>
      <c r="AX95" s="111">
        <f t="shared" si="51"/>
        <v>0</v>
      </c>
      <c r="AY95" s="111">
        <f t="shared" si="51"/>
        <v>0</v>
      </c>
      <c r="AZ95" s="111">
        <f t="shared" si="51"/>
        <v>0</v>
      </c>
      <c r="BA95" s="111">
        <f t="shared" si="51"/>
        <v>0</v>
      </c>
      <c r="BB95" s="111">
        <f t="shared" si="51"/>
        <v>0</v>
      </c>
      <c r="BC95" s="111">
        <f t="shared" si="51"/>
        <v>0</v>
      </c>
      <c r="BD95" s="111">
        <f t="shared" si="51"/>
        <v>0</v>
      </c>
      <c r="BE95" s="111">
        <f t="shared" si="51"/>
        <v>0</v>
      </c>
      <c r="BF95" s="111">
        <f t="shared" si="51"/>
        <v>0</v>
      </c>
      <c r="BG95" s="111">
        <f t="shared" si="51"/>
        <v>0</v>
      </c>
      <c r="BH95" s="111">
        <f t="shared" si="51"/>
        <v>0</v>
      </c>
      <c r="BI95" s="111">
        <f t="shared" si="51"/>
        <v>0</v>
      </c>
      <c r="BJ95" s="111">
        <f t="shared" si="51"/>
        <v>0</v>
      </c>
      <c r="BK95" s="111">
        <f t="shared" si="51"/>
        <v>0</v>
      </c>
      <c r="BL95" s="111">
        <f t="shared" si="51"/>
        <v>0</v>
      </c>
      <c r="BM95" s="111">
        <f t="shared" si="51"/>
        <v>0</v>
      </c>
      <c r="BN95" s="111">
        <f t="shared" si="51"/>
        <v>0</v>
      </c>
      <c r="BO95" s="111">
        <f t="shared" si="51"/>
        <v>0</v>
      </c>
      <c r="BP95" s="111">
        <f t="shared" si="51"/>
        <v>0</v>
      </c>
      <c r="BQ95" s="111">
        <f t="shared" si="51"/>
        <v>0</v>
      </c>
      <c r="BR95" s="111">
        <f t="shared" si="51"/>
        <v>0</v>
      </c>
      <c r="BS95" s="111">
        <f t="shared" si="51"/>
        <v>0</v>
      </c>
      <c r="BT95" s="111">
        <f t="shared" si="51"/>
        <v>0</v>
      </c>
      <c r="BU95" s="111">
        <f t="shared" si="51"/>
        <v>0</v>
      </c>
      <c r="BV95" s="111">
        <f t="shared" si="51"/>
        <v>0</v>
      </c>
      <c r="BW95" s="111">
        <f t="shared" si="51"/>
        <v>0</v>
      </c>
      <c r="BX95" s="111">
        <f t="shared" si="51"/>
        <v>0</v>
      </c>
      <c r="BY95" s="111">
        <f t="shared" si="51"/>
        <v>0</v>
      </c>
      <c r="BZ95" s="111">
        <f t="shared" si="51"/>
        <v>0</v>
      </c>
      <c r="CA95" s="111">
        <f t="shared" si="51"/>
        <v>0</v>
      </c>
      <c r="CB95" s="111">
        <f t="shared" si="51"/>
        <v>0</v>
      </c>
      <c r="CC95" s="111">
        <f t="shared" si="50"/>
        <v>0</v>
      </c>
      <c r="CD95" s="111">
        <f t="shared" si="50"/>
        <v>0</v>
      </c>
      <c r="CE95" s="111">
        <f t="shared" si="50"/>
        <v>0</v>
      </c>
      <c r="CF95" s="111">
        <f t="shared" si="50"/>
        <v>0</v>
      </c>
      <c r="CG95" s="111">
        <f t="shared" si="50"/>
        <v>0</v>
      </c>
      <c r="CH95" s="111">
        <f t="shared" si="50"/>
        <v>0</v>
      </c>
      <c r="CI95" s="111">
        <f t="shared" si="50"/>
        <v>0</v>
      </c>
      <c r="CJ95" s="111">
        <f t="shared" si="50"/>
        <v>0</v>
      </c>
    </row>
    <row r="96" spans="11:88" x14ac:dyDescent="0.3">
      <c r="K96" s="263">
        <f>J96*(1+'Headcount Summary'!$C$4)</f>
        <v>0</v>
      </c>
      <c r="L96" s="263">
        <f>K96*(1+'Headcount Summary'!$C$4)</f>
        <v>0</v>
      </c>
      <c r="M96" s="263">
        <f>L96*(1+'Headcount Summary'!$C$4)</f>
        <v>0</v>
      </c>
      <c r="Q96" s="111">
        <f t="shared" si="51"/>
        <v>0</v>
      </c>
      <c r="R96" s="111">
        <f t="shared" si="51"/>
        <v>0</v>
      </c>
      <c r="S96" s="111">
        <f t="shared" si="51"/>
        <v>0</v>
      </c>
      <c r="T96" s="111">
        <f t="shared" si="51"/>
        <v>0</v>
      </c>
      <c r="U96" s="111">
        <f t="shared" si="51"/>
        <v>0</v>
      </c>
      <c r="V96" s="111">
        <f t="shared" si="51"/>
        <v>0</v>
      </c>
      <c r="W96" s="111">
        <f t="shared" si="51"/>
        <v>0</v>
      </c>
      <c r="X96" s="111">
        <f t="shared" si="51"/>
        <v>0</v>
      </c>
      <c r="Y96" s="111">
        <f t="shared" si="51"/>
        <v>0</v>
      </c>
      <c r="Z96" s="111">
        <f t="shared" si="51"/>
        <v>0</v>
      </c>
      <c r="AA96" s="111">
        <f t="shared" si="51"/>
        <v>0</v>
      </c>
      <c r="AB96" s="111">
        <f t="shared" si="51"/>
        <v>0</v>
      </c>
      <c r="AC96" s="111">
        <f t="shared" si="51"/>
        <v>0</v>
      </c>
      <c r="AD96" s="111">
        <f t="shared" si="51"/>
        <v>0</v>
      </c>
      <c r="AE96" s="111">
        <f t="shared" si="51"/>
        <v>0</v>
      </c>
      <c r="AF96" s="111">
        <f t="shared" si="51"/>
        <v>0</v>
      </c>
      <c r="AG96" s="111">
        <f t="shared" si="51"/>
        <v>0</v>
      </c>
      <c r="AH96" s="111">
        <f t="shared" si="51"/>
        <v>0</v>
      </c>
      <c r="AI96" s="111">
        <f t="shared" si="51"/>
        <v>0</v>
      </c>
      <c r="AJ96" s="111">
        <f t="shared" si="51"/>
        <v>0</v>
      </c>
      <c r="AK96" s="111">
        <f t="shared" si="51"/>
        <v>0</v>
      </c>
      <c r="AL96" s="111">
        <f t="shared" si="51"/>
        <v>0</v>
      </c>
      <c r="AM96" s="111">
        <f t="shared" si="51"/>
        <v>0</v>
      </c>
      <c r="AN96" s="111">
        <f t="shared" si="51"/>
        <v>0</v>
      </c>
      <c r="AO96" s="111">
        <f t="shared" si="51"/>
        <v>0</v>
      </c>
      <c r="AP96" s="111">
        <f t="shared" si="51"/>
        <v>0</v>
      </c>
      <c r="AQ96" s="111">
        <f t="shared" si="51"/>
        <v>0</v>
      </c>
      <c r="AR96" s="111">
        <f t="shared" si="51"/>
        <v>0</v>
      </c>
      <c r="AS96" s="111">
        <f t="shared" si="51"/>
        <v>0</v>
      </c>
      <c r="AT96" s="111">
        <f t="shared" si="51"/>
        <v>0</v>
      </c>
      <c r="AU96" s="111">
        <f t="shared" si="51"/>
        <v>0</v>
      </c>
      <c r="AV96" s="111">
        <f t="shared" si="51"/>
        <v>0</v>
      </c>
      <c r="AW96" s="111">
        <f t="shared" si="51"/>
        <v>0</v>
      </c>
      <c r="AX96" s="111">
        <f t="shared" si="51"/>
        <v>0</v>
      </c>
      <c r="AY96" s="111">
        <f t="shared" si="51"/>
        <v>0</v>
      </c>
      <c r="AZ96" s="111">
        <f t="shared" si="51"/>
        <v>0</v>
      </c>
      <c r="BA96" s="111">
        <f t="shared" si="51"/>
        <v>0</v>
      </c>
      <c r="BB96" s="111">
        <f t="shared" si="51"/>
        <v>0</v>
      </c>
      <c r="BC96" s="111">
        <f t="shared" si="51"/>
        <v>0</v>
      </c>
      <c r="BD96" s="111">
        <f t="shared" si="51"/>
        <v>0</v>
      </c>
      <c r="BE96" s="111">
        <f t="shared" si="51"/>
        <v>0</v>
      </c>
      <c r="BF96" s="111">
        <f t="shared" si="51"/>
        <v>0</v>
      </c>
      <c r="BG96" s="111">
        <f t="shared" si="51"/>
        <v>0</v>
      </c>
      <c r="BH96" s="111">
        <f t="shared" si="51"/>
        <v>0</v>
      </c>
      <c r="BI96" s="111">
        <f t="shared" si="51"/>
        <v>0</v>
      </c>
      <c r="BJ96" s="111">
        <f t="shared" si="51"/>
        <v>0</v>
      </c>
      <c r="BK96" s="111">
        <f t="shared" si="51"/>
        <v>0</v>
      </c>
      <c r="BL96" s="111">
        <f t="shared" si="51"/>
        <v>0</v>
      </c>
      <c r="BM96" s="111">
        <f t="shared" si="51"/>
        <v>0</v>
      </c>
      <c r="BN96" s="111">
        <f t="shared" si="51"/>
        <v>0</v>
      </c>
      <c r="BO96" s="111">
        <f t="shared" si="51"/>
        <v>0</v>
      </c>
      <c r="BP96" s="111">
        <f t="shared" si="51"/>
        <v>0</v>
      </c>
      <c r="BQ96" s="111">
        <f t="shared" si="51"/>
        <v>0</v>
      </c>
      <c r="BR96" s="111">
        <f t="shared" si="51"/>
        <v>0</v>
      </c>
      <c r="BS96" s="111">
        <f t="shared" si="51"/>
        <v>0</v>
      </c>
      <c r="BT96" s="111">
        <f t="shared" si="51"/>
        <v>0</v>
      </c>
      <c r="BU96" s="111">
        <f t="shared" si="51"/>
        <v>0</v>
      </c>
      <c r="BV96" s="111">
        <f t="shared" si="51"/>
        <v>0</v>
      </c>
      <c r="BW96" s="111">
        <f t="shared" si="51"/>
        <v>0</v>
      </c>
      <c r="BX96" s="111">
        <f t="shared" si="51"/>
        <v>0</v>
      </c>
      <c r="BY96" s="111">
        <f t="shared" si="51"/>
        <v>0</v>
      </c>
      <c r="BZ96" s="111">
        <f t="shared" si="51"/>
        <v>0</v>
      </c>
      <c r="CA96" s="111">
        <f t="shared" si="51"/>
        <v>0</v>
      </c>
      <c r="CB96" s="111">
        <f t="shared" si="51"/>
        <v>0</v>
      </c>
      <c r="CC96" s="111">
        <f t="shared" si="50"/>
        <v>0</v>
      </c>
      <c r="CD96" s="111">
        <f t="shared" si="50"/>
        <v>0</v>
      </c>
      <c r="CE96" s="111">
        <f t="shared" si="50"/>
        <v>0</v>
      </c>
      <c r="CF96" s="111">
        <f t="shared" si="50"/>
        <v>0</v>
      </c>
      <c r="CG96" s="111">
        <f t="shared" si="50"/>
        <v>0</v>
      </c>
      <c r="CH96" s="111">
        <f t="shared" si="50"/>
        <v>0</v>
      </c>
      <c r="CI96" s="111">
        <f t="shared" si="50"/>
        <v>0</v>
      </c>
      <c r="CJ96" s="111">
        <f t="shared" si="50"/>
        <v>0</v>
      </c>
    </row>
    <row r="97" spans="11:88" x14ac:dyDescent="0.3">
      <c r="K97" s="263">
        <f>J97*(1+'Headcount Summary'!$C$4)</f>
        <v>0</v>
      </c>
      <c r="L97" s="263">
        <f>K97*(1+'Headcount Summary'!$C$4)</f>
        <v>0</v>
      </c>
      <c r="M97" s="263">
        <f>L97*(1+'Headcount Summary'!$C$4)</f>
        <v>0</v>
      </c>
      <c r="Q97" s="111">
        <f t="shared" si="51"/>
        <v>0</v>
      </c>
      <c r="R97" s="111">
        <f t="shared" si="51"/>
        <v>0</v>
      </c>
      <c r="S97" s="111">
        <f t="shared" si="51"/>
        <v>0</v>
      </c>
      <c r="T97" s="111">
        <f t="shared" si="51"/>
        <v>0</v>
      </c>
      <c r="U97" s="111">
        <f t="shared" si="51"/>
        <v>0</v>
      </c>
      <c r="V97" s="111">
        <f t="shared" si="51"/>
        <v>0</v>
      </c>
      <c r="W97" s="111">
        <f t="shared" si="51"/>
        <v>0</v>
      </c>
      <c r="X97" s="111">
        <f t="shared" si="51"/>
        <v>0</v>
      </c>
      <c r="Y97" s="111">
        <f t="shared" si="51"/>
        <v>0</v>
      </c>
      <c r="Z97" s="111">
        <f t="shared" si="51"/>
        <v>0</v>
      </c>
      <c r="AA97" s="111">
        <f t="shared" si="51"/>
        <v>0</v>
      </c>
      <c r="AB97" s="111">
        <f t="shared" si="51"/>
        <v>0</v>
      </c>
      <c r="AC97" s="111">
        <f t="shared" si="51"/>
        <v>0</v>
      </c>
      <c r="AD97" s="111">
        <f t="shared" si="51"/>
        <v>0</v>
      </c>
      <c r="AE97" s="111">
        <f t="shared" si="51"/>
        <v>0</v>
      </c>
      <c r="AF97" s="111">
        <f t="shared" si="51"/>
        <v>0</v>
      </c>
      <c r="AG97" s="111">
        <f t="shared" si="51"/>
        <v>0</v>
      </c>
      <c r="AH97" s="111">
        <f t="shared" si="51"/>
        <v>0</v>
      </c>
      <c r="AI97" s="111">
        <f t="shared" si="51"/>
        <v>0</v>
      </c>
      <c r="AJ97" s="111">
        <f t="shared" si="51"/>
        <v>0</v>
      </c>
      <c r="AK97" s="111">
        <f t="shared" si="51"/>
        <v>0</v>
      </c>
      <c r="AL97" s="111">
        <f t="shared" si="51"/>
        <v>0</v>
      </c>
      <c r="AM97" s="111">
        <f t="shared" si="51"/>
        <v>0</v>
      </c>
      <c r="AN97" s="111">
        <f t="shared" si="51"/>
        <v>0</v>
      </c>
      <c r="AO97" s="111">
        <f t="shared" si="51"/>
        <v>0</v>
      </c>
      <c r="AP97" s="111">
        <f t="shared" si="51"/>
        <v>0</v>
      </c>
      <c r="AQ97" s="111">
        <f t="shared" si="51"/>
        <v>0</v>
      </c>
      <c r="AR97" s="111">
        <f t="shared" si="51"/>
        <v>0</v>
      </c>
      <c r="AS97" s="111">
        <f t="shared" si="51"/>
        <v>0</v>
      </c>
      <c r="AT97" s="111">
        <f t="shared" si="51"/>
        <v>0</v>
      </c>
      <c r="AU97" s="111">
        <f t="shared" si="51"/>
        <v>0</v>
      </c>
      <c r="AV97" s="111">
        <f t="shared" si="51"/>
        <v>0</v>
      </c>
      <c r="AW97" s="111">
        <f t="shared" si="51"/>
        <v>0</v>
      </c>
      <c r="AX97" s="111">
        <f t="shared" si="51"/>
        <v>0</v>
      </c>
      <c r="AY97" s="111">
        <f t="shared" si="51"/>
        <v>0</v>
      </c>
      <c r="AZ97" s="111">
        <f t="shared" si="51"/>
        <v>0</v>
      </c>
      <c r="BA97" s="111">
        <f t="shared" si="51"/>
        <v>0</v>
      </c>
      <c r="BB97" s="111">
        <f t="shared" si="51"/>
        <v>0</v>
      </c>
      <c r="BC97" s="111">
        <f t="shared" si="51"/>
        <v>0</v>
      </c>
      <c r="BD97" s="111">
        <f t="shared" si="51"/>
        <v>0</v>
      </c>
      <c r="BE97" s="111">
        <f t="shared" si="51"/>
        <v>0</v>
      </c>
      <c r="BF97" s="111">
        <f t="shared" si="51"/>
        <v>0</v>
      </c>
      <c r="BG97" s="111">
        <f t="shared" si="51"/>
        <v>0</v>
      </c>
      <c r="BH97" s="111">
        <f t="shared" si="51"/>
        <v>0</v>
      </c>
      <c r="BI97" s="111">
        <f t="shared" si="51"/>
        <v>0</v>
      </c>
      <c r="BJ97" s="111">
        <f t="shared" si="51"/>
        <v>0</v>
      </c>
      <c r="BK97" s="111">
        <f t="shared" si="51"/>
        <v>0</v>
      </c>
      <c r="BL97" s="111">
        <f t="shared" si="51"/>
        <v>0</v>
      </c>
      <c r="BM97" s="111">
        <f t="shared" si="51"/>
        <v>0</v>
      </c>
      <c r="BN97" s="111">
        <f t="shared" si="51"/>
        <v>0</v>
      </c>
      <c r="BO97" s="111">
        <f t="shared" si="51"/>
        <v>0</v>
      </c>
      <c r="BP97" s="111">
        <f t="shared" si="51"/>
        <v>0</v>
      </c>
      <c r="BQ97" s="111">
        <f t="shared" si="51"/>
        <v>0</v>
      </c>
      <c r="BR97" s="111">
        <f t="shared" si="51"/>
        <v>0</v>
      </c>
      <c r="BS97" s="111">
        <f t="shared" si="51"/>
        <v>0</v>
      </c>
      <c r="BT97" s="111">
        <f t="shared" si="51"/>
        <v>0</v>
      </c>
      <c r="BU97" s="111">
        <f t="shared" si="51"/>
        <v>0</v>
      </c>
      <c r="BV97" s="111">
        <f t="shared" si="51"/>
        <v>0</v>
      </c>
      <c r="BW97" s="111">
        <f t="shared" si="51"/>
        <v>0</v>
      </c>
      <c r="BX97" s="111">
        <f t="shared" si="51"/>
        <v>0</v>
      </c>
      <c r="BY97" s="111">
        <f t="shared" si="51"/>
        <v>0</v>
      </c>
      <c r="BZ97" s="111">
        <f t="shared" si="51"/>
        <v>0</v>
      </c>
      <c r="CA97" s="111">
        <f t="shared" si="51"/>
        <v>0</v>
      </c>
      <c r="CB97" s="111">
        <f t="shared" ref="CB97:CJ100" si="52">IF(OR(AND($G97&lt;CB$1,$G97&lt;&gt;""),$F97&gt;EOMONTH(CB$1,0)),0,IF(AND($F97&lt;CB$1,OR($G97="",$G97&gt;EOMONTH(CB$1,0))),INDEX($H97:$M97,1,MATCH(YEAR(CB$1),$H$1:$M$1,0))/12,INDEX($H97:$M97,1,MATCH(YEAR(CB$1),$H$1:$M$1,0))/12*((_xlfn.DAYS(MIN(EOMONTH(CB$1,0),$G97),MAX(CB$1,$F97)))/_xlfn.DAYS(EOMONTH(CB$1,0),CB$1))))</f>
        <v>0</v>
      </c>
      <c r="CC97" s="111">
        <f t="shared" si="52"/>
        <v>0</v>
      </c>
      <c r="CD97" s="111">
        <f t="shared" si="52"/>
        <v>0</v>
      </c>
      <c r="CE97" s="111">
        <f t="shared" si="52"/>
        <v>0</v>
      </c>
      <c r="CF97" s="111">
        <f t="shared" si="52"/>
        <v>0</v>
      </c>
      <c r="CG97" s="111">
        <f t="shared" si="52"/>
        <v>0</v>
      </c>
      <c r="CH97" s="111">
        <f t="shared" si="52"/>
        <v>0</v>
      </c>
      <c r="CI97" s="111">
        <f t="shared" si="52"/>
        <v>0</v>
      </c>
      <c r="CJ97" s="111">
        <f t="shared" si="52"/>
        <v>0</v>
      </c>
    </row>
    <row r="98" spans="11:88" x14ac:dyDescent="0.3">
      <c r="K98" s="263">
        <f>J98*(1+'Headcount Summary'!$C$4)</f>
        <v>0</v>
      </c>
      <c r="L98" s="263">
        <f>K98*(1+'Headcount Summary'!$C$4)</f>
        <v>0</v>
      </c>
      <c r="M98" s="263">
        <f>L98*(1+'Headcount Summary'!$C$4)</f>
        <v>0</v>
      </c>
      <c r="Q98" s="111">
        <f t="shared" ref="Q98:CB101" si="53">IF(OR(AND($G98&lt;Q$1,$G98&lt;&gt;""),$F98&gt;EOMONTH(Q$1,0)),0,IF(AND($F98&lt;Q$1,OR($G98="",$G98&gt;EOMONTH(Q$1,0))),INDEX($H98:$M98,1,MATCH(YEAR(Q$1),$H$1:$M$1,0))/12,INDEX($H98:$M98,1,MATCH(YEAR(Q$1),$H$1:$M$1,0))/12*((_xlfn.DAYS(MIN(EOMONTH(Q$1,0),$G98),MAX(Q$1,$F98)))/_xlfn.DAYS(EOMONTH(Q$1,0),Q$1))))</f>
        <v>0</v>
      </c>
      <c r="R98" s="111">
        <f t="shared" si="53"/>
        <v>0</v>
      </c>
      <c r="S98" s="111">
        <f t="shared" si="53"/>
        <v>0</v>
      </c>
      <c r="T98" s="111">
        <f t="shared" si="53"/>
        <v>0</v>
      </c>
      <c r="U98" s="111">
        <f t="shared" si="53"/>
        <v>0</v>
      </c>
      <c r="V98" s="111">
        <f t="shared" si="53"/>
        <v>0</v>
      </c>
      <c r="W98" s="111">
        <f t="shared" si="53"/>
        <v>0</v>
      </c>
      <c r="X98" s="111">
        <f t="shared" si="53"/>
        <v>0</v>
      </c>
      <c r="Y98" s="111">
        <f t="shared" si="53"/>
        <v>0</v>
      </c>
      <c r="Z98" s="111">
        <f t="shared" si="53"/>
        <v>0</v>
      </c>
      <c r="AA98" s="111">
        <f t="shared" si="53"/>
        <v>0</v>
      </c>
      <c r="AB98" s="111">
        <f t="shared" si="53"/>
        <v>0</v>
      </c>
      <c r="AC98" s="111">
        <f t="shared" si="53"/>
        <v>0</v>
      </c>
      <c r="AD98" s="111">
        <f t="shared" si="53"/>
        <v>0</v>
      </c>
      <c r="AE98" s="111">
        <f t="shared" si="53"/>
        <v>0</v>
      </c>
      <c r="AF98" s="111">
        <f t="shared" si="53"/>
        <v>0</v>
      </c>
      <c r="AG98" s="111">
        <f t="shared" si="53"/>
        <v>0</v>
      </c>
      <c r="AH98" s="111">
        <f t="shared" si="53"/>
        <v>0</v>
      </c>
      <c r="AI98" s="111">
        <f t="shared" si="53"/>
        <v>0</v>
      </c>
      <c r="AJ98" s="111">
        <f t="shared" si="53"/>
        <v>0</v>
      </c>
      <c r="AK98" s="111">
        <f t="shared" si="53"/>
        <v>0</v>
      </c>
      <c r="AL98" s="111">
        <f t="shared" si="53"/>
        <v>0</v>
      </c>
      <c r="AM98" s="111">
        <f t="shared" si="53"/>
        <v>0</v>
      </c>
      <c r="AN98" s="111">
        <f t="shared" si="53"/>
        <v>0</v>
      </c>
      <c r="AO98" s="111">
        <f t="shared" si="53"/>
        <v>0</v>
      </c>
      <c r="AP98" s="111">
        <f t="shared" si="53"/>
        <v>0</v>
      </c>
      <c r="AQ98" s="111">
        <f t="shared" si="53"/>
        <v>0</v>
      </c>
      <c r="AR98" s="111">
        <f t="shared" si="53"/>
        <v>0</v>
      </c>
      <c r="AS98" s="111">
        <f t="shared" si="53"/>
        <v>0</v>
      </c>
      <c r="AT98" s="111">
        <f t="shared" si="53"/>
        <v>0</v>
      </c>
      <c r="AU98" s="111">
        <f t="shared" si="53"/>
        <v>0</v>
      </c>
      <c r="AV98" s="111">
        <f t="shared" si="53"/>
        <v>0</v>
      </c>
      <c r="AW98" s="111">
        <f t="shared" si="53"/>
        <v>0</v>
      </c>
      <c r="AX98" s="111">
        <f t="shared" si="53"/>
        <v>0</v>
      </c>
      <c r="AY98" s="111">
        <f t="shared" si="53"/>
        <v>0</v>
      </c>
      <c r="AZ98" s="111">
        <f t="shared" si="53"/>
        <v>0</v>
      </c>
      <c r="BA98" s="111">
        <f t="shared" si="53"/>
        <v>0</v>
      </c>
      <c r="BB98" s="111">
        <f t="shared" si="53"/>
        <v>0</v>
      </c>
      <c r="BC98" s="111">
        <f t="shared" si="53"/>
        <v>0</v>
      </c>
      <c r="BD98" s="111">
        <f t="shared" si="53"/>
        <v>0</v>
      </c>
      <c r="BE98" s="111">
        <f t="shared" si="53"/>
        <v>0</v>
      </c>
      <c r="BF98" s="111">
        <f t="shared" si="53"/>
        <v>0</v>
      </c>
      <c r="BG98" s="111">
        <f t="shared" si="53"/>
        <v>0</v>
      </c>
      <c r="BH98" s="111">
        <f t="shared" si="53"/>
        <v>0</v>
      </c>
      <c r="BI98" s="111">
        <f t="shared" si="53"/>
        <v>0</v>
      </c>
      <c r="BJ98" s="111">
        <f t="shared" si="53"/>
        <v>0</v>
      </c>
      <c r="BK98" s="111">
        <f t="shared" si="53"/>
        <v>0</v>
      </c>
      <c r="BL98" s="111">
        <f t="shared" si="53"/>
        <v>0</v>
      </c>
      <c r="BM98" s="111">
        <f t="shared" si="53"/>
        <v>0</v>
      </c>
      <c r="BN98" s="111">
        <f t="shared" si="53"/>
        <v>0</v>
      </c>
      <c r="BO98" s="111">
        <f t="shared" si="53"/>
        <v>0</v>
      </c>
      <c r="BP98" s="111">
        <f t="shared" si="53"/>
        <v>0</v>
      </c>
      <c r="BQ98" s="111">
        <f t="shared" si="53"/>
        <v>0</v>
      </c>
      <c r="BR98" s="111">
        <f t="shared" si="53"/>
        <v>0</v>
      </c>
      <c r="BS98" s="111">
        <f t="shared" si="53"/>
        <v>0</v>
      </c>
      <c r="BT98" s="111">
        <f t="shared" si="53"/>
        <v>0</v>
      </c>
      <c r="BU98" s="111">
        <f t="shared" si="53"/>
        <v>0</v>
      </c>
      <c r="BV98" s="111">
        <f t="shared" si="53"/>
        <v>0</v>
      </c>
      <c r="BW98" s="111">
        <f t="shared" si="53"/>
        <v>0</v>
      </c>
      <c r="BX98" s="111">
        <f t="shared" si="53"/>
        <v>0</v>
      </c>
      <c r="BY98" s="111">
        <f t="shared" si="53"/>
        <v>0</v>
      </c>
      <c r="BZ98" s="111">
        <f t="shared" si="53"/>
        <v>0</v>
      </c>
      <c r="CA98" s="111">
        <f t="shared" si="53"/>
        <v>0</v>
      </c>
      <c r="CB98" s="111">
        <f t="shared" si="53"/>
        <v>0</v>
      </c>
      <c r="CC98" s="111">
        <f t="shared" si="52"/>
        <v>0</v>
      </c>
      <c r="CD98" s="111">
        <f t="shared" si="52"/>
        <v>0</v>
      </c>
      <c r="CE98" s="111">
        <f t="shared" si="52"/>
        <v>0</v>
      </c>
      <c r="CF98" s="111">
        <f t="shared" si="52"/>
        <v>0</v>
      </c>
      <c r="CG98" s="111">
        <f t="shared" si="52"/>
        <v>0</v>
      </c>
      <c r="CH98" s="111">
        <f t="shared" si="52"/>
        <v>0</v>
      </c>
      <c r="CI98" s="111">
        <f t="shared" si="52"/>
        <v>0</v>
      </c>
      <c r="CJ98" s="111">
        <f t="shared" si="52"/>
        <v>0</v>
      </c>
    </row>
    <row r="99" spans="11:88" x14ac:dyDescent="0.3">
      <c r="K99" s="263">
        <f>J99*(1+'Headcount Summary'!$C$4)</f>
        <v>0</v>
      </c>
      <c r="L99" s="263">
        <f>K99*(1+'Headcount Summary'!$C$4)</f>
        <v>0</v>
      </c>
      <c r="M99" s="263">
        <f>L99*(1+'Headcount Summary'!$C$4)</f>
        <v>0</v>
      </c>
      <c r="Q99" s="111">
        <f t="shared" si="53"/>
        <v>0</v>
      </c>
      <c r="R99" s="111">
        <f t="shared" si="53"/>
        <v>0</v>
      </c>
      <c r="S99" s="111">
        <f t="shared" si="53"/>
        <v>0</v>
      </c>
      <c r="T99" s="111">
        <f t="shared" si="53"/>
        <v>0</v>
      </c>
      <c r="U99" s="111">
        <f t="shared" si="53"/>
        <v>0</v>
      </c>
      <c r="V99" s="111">
        <f t="shared" si="53"/>
        <v>0</v>
      </c>
      <c r="W99" s="111">
        <f t="shared" si="53"/>
        <v>0</v>
      </c>
      <c r="X99" s="111">
        <f t="shared" si="53"/>
        <v>0</v>
      </c>
      <c r="Y99" s="111">
        <f t="shared" si="53"/>
        <v>0</v>
      </c>
      <c r="Z99" s="111">
        <f t="shared" si="53"/>
        <v>0</v>
      </c>
      <c r="AA99" s="111">
        <f t="shared" si="53"/>
        <v>0</v>
      </c>
      <c r="AB99" s="111">
        <f t="shared" si="53"/>
        <v>0</v>
      </c>
      <c r="AC99" s="111">
        <f t="shared" si="53"/>
        <v>0</v>
      </c>
      <c r="AD99" s="111">
        <f t="shared" si="53"/>
        <v>0</v>
      </c>
      <c r="AE99" s="111">
        <f t="shared" si="53"/>
        <v>0</v>
      </c>
      <c r="AF99" s="111">
        <f t="shared" si="53"/>
        <v>0</v>
      </c>
      <c r="AG99" s="111">
        <f t="shared" si="53"/>
        <v>0</v>
      </c>
      <c r="AH99" s="111">
        <f t="shared" si="53"/>
        <v>0</v>
      </c>
      <c r="AI99" s="111">
        <f t="shared" si="53"/>
        <v>0</v>
      </c>
      <c r="AJ99" s="111">
        <f t="shared" si="53"/>
        <v>0</v>
      </c>
      <c r="AK99" s="111">
        <f t="shared" si="53"/>
        <v>0</v>
      </c>
      <c r="AL99" s="111">
        <f t="shared" si="53"/>
        <v>0</v>
      </c>
      <c r="AM99" s="111">
        <f t="shared" si="53"/>
        <v>0</v>
      </c>
      <c r="AN99" s="111">
        <f t="shared" si="53"/>
        <v>0</v>
      </c>
      <c r="AO99" s="111">
        <f t="shared" si="53"/>
        <v>0</v>
      </c>
      <c r="AP99" s="111">
        <f t="shared" si="53"/>
        <v>0</v>
      </c>
      <c r="AQ99" s="111">
        <f t="shared" si="53"/>
        <v>0</v>
      </c>
      <c r="AR99" s="111">
        <f t="shared" si="53"/>
        <v>0</v>
      </c>
      <c r="AS99" s="111">
        <f t="shared" si="53"/>
        <v>0</v>
      </c>
      <c r="AT99" s="111">
        <f t="shared" si="53"/>
        <v>0</v>
      </c>
      <c r="AU99" s="111">
        <f t="shared" si="53"/>
        <v>0</v>
      </c>
      <c r="AV99" s="111">
        <f t="shared" si="53"/>
        <v>0</v>
      </c>
      <c r="AW99" s="111">
        <f t="shared" si="53"/>
        <v>0</v>
      </c>
      <c r="AX99" s="111">
        <f t="shared" si="53"/>
        <v>0</v>
      </c>
      <c r="AY99" s="111">
        <f t="shared" si="53"/>
        <v>0</v>
      </c>
      <c r="AZ99" s="111">
        <f t="shared" si="53"/>
        <v>0</v>
      </c>
      <c r="BA99" s="111">
        <f t="shared" si="53"/>
        <v>0</v>
      </c>
      <c r="BB99" s="111">
        <f t="shared" si="53"/>
        <v>0</v>
      </c>
      <c r="BC99" s="111">
        <f t="shared" si="53"/>
        <v>0</v>
      </c>
      <c r="BD99" s="111">
        <f t="shared" si="53"/>
        <v>0</v>
      </c>
      <c r="BE99" s="111">
        <f t="shared" si="53"/>
        <v>0</v>
      </c>
      <c r="BF99" s="111">
        <f t="shared" si="53"/>
        <v>0</v>
      </c>
      <c r="BG99" s="111">
        <f t="shared" si="53"/>
        <v>0</v>
      </c>
      <c r="BH99" s="111">
        <f t="shared" si="53"/>
        <v>0</v>
      </c>
      <c r="BI99" s="111">
        <f t="shared" si="53"/>
        <v>0</v>
      </c>
      <c r="BJ99" s="111">
        <f t="shared" si="53"/>
        <v>0</v>
      </c>
      <c r="BK99" s="111">
        <f t="shared" si="53"/>
        <v>0</v>
      </c>
      <c r="BL99" s="111">
        <f t="shared" si="53"/>
        <v>0</v>
      </c>
      <c r="BM99" s="111">
        <f t="shared" si="53"/>
        <v>0</v>
      </c>
      <c r="BN99" s="111">
        <f t="shared" si="53"/>
        <v>0</v>
      </c>
      <c r="BO99" s="111">
        <f t="shared" si="53"/>
        <v>0</v>
      </c>
      <c r="BP99" s="111">
        <f t="shared" si="53"/>
        <v>0</v>
      </c>
      <c r="BQ99" s="111">
        <f t="shared" si="53"/>
        <v>0</v>
      </c>
      <c r="BR99" s="111">
        <f t="shared" si="53"/>
        <v>0</v>
      </c>
      <c r="BS99" s="111">
        <f t="shared" si="53"/>
        <v>0</v>
      </c>
      <c r="BT99" s="111">
        <f t="shared" si="53"/>
        <v>0</v>
      </c>
      <c r="BU99" s="111">
        <f t="shared" si="53"/>
        <v>0</v>
      </c>
      <c r="BV99" s="111">
        <f t="shared" si="53"/>
        <v>0</v>
      </c>
      <c r="BW99" s="111">
        <f t="shared" si="53"/>
        <v>0</v>
      </c>
      <c r="BX99" s="111">
        <f t="shared" si="53"/>
        <v>0</v>
      </c>
      <c r="BY99" s="111">
        <f t="shared" si="53"/>
        <v>0</v>
      </c>
      <c r="BZ99" s="111">
        <f t="shared" si="53"/>
        <v>0</v>
      </c>
      <c r="CA99" s="111">
        <f t="shared" si="53"/>
        <v>0</v>
      </c>
      <c r="CB99" s="111">
        <f t="shared" si="53"/>
        <v>0</v>
      </c>
      <c r="CC99" s="111">
        <f t="shared" si="52"/>
        <v>0</v>
      </c>
      <c r="CD99" s="111">
        <f t="shared" si="52"/>
        <v>0</v>
      </c>
      <c r="CE99" s="111">
        <f t="shared" si="52"/>
        <v>0</v>
      </c>
      <c r="CF99" s="111">
        <f t="shared" si="52"/>
        <v>0</v>
      </c>
      <c r="CG99" s="111">
        <f t="shared" si="52"/>
        <v>0</v>
      </c>
      <c r="CH99" s="111">
        <f t="shared" si="52"/>
        <v>0</v>
      </c>
      <c r="CI99" s="111">
        <f t="shared" si="52"/>
        <v>0</v>
      </c>
      <c r="CJ99" s="111">
        <f t="shared" si="52"/>
        <v>0</v>
      </c>
    </row>
    <row r="100" spans="11:88" x14ac:dyDescent="0.3">
      <c r="K100" s="263">
        <f>J100*(1+'Headcount Summary'!$C$4)</f>
        <v>0</v>
      </c>
      <c r="L100" s="263">
        <f>K100*(1+'Headcount Summary'!$C$4)</f>
        <v>0</v>
      </c>
      <c r="M100" s="263">
        <f>L100*(1+'Headcount Summary'!$C$4)</f>
        <v>0</v>
      </c>
      <c r="Q100" s="111">
        <f t="shared" si="53"/>
        <v>0</v>
      </c>
      <c r="R100" s="111">
        <f t="shared" si="53"/>
        <v>0</v>
      </c>
      <c r="S100" s="111">
        <f t="shared" si="53"/>
        <v>0</v>
      </c>
      <c r="T100" s="111">
        <f t="shared" si="53"/>
        <v>0</v>
      </c>
      <c r="U100" s="111">
        <f t="shared" si="53"/>
        <v>0</v>
      </c>
      <c r="V100" s="111">
        <f t="shared" si="53"/>
        <v>0</v>
      </c>
      <c r="W100" s="111">
        <f t="shared" si="53"/>
        <v>0</v>
      </c>
      <c r="X100" s="111">
        <f t="shared" si="53"/>
        <v>0</v>
      </c>
      <c r="Y100" s="111">
        <f t="shared" si="53"/>
        <v>0</v>
      </c>
      <c r="Z100" s="111">
        <f t="shared" si="53"/>
        <v>0</v>
      </c>
      <c r="AA100" s="111">
        <f t="shared" si="53"/>
        <v>0</v>
      </c>
      <c r="AB100" s="111">
        <f t="shared" si="53"/>
        <v>0</v>
      </c>
      <c r="AC100" s="111">
        <f t="shared" si="53"/>
        <v>0</v>
      </c>
      <c r="AD100" s="111">
        <f t="shared" si="53"/>
        <v>0</v>
      </c>
      <c r="AE100" s="111">
        <f t="shared" si="53"/>
        <v>0</v>
      </c>
      <c r="AF100" s="111">
        <f t="shared" si="53"/>
        <v>0</v>
      </c>
      <c r="AG100" s="111">
        <f t="shared" si="53"/>
        <v>0</v>
      </c>
      <c r="AH100" s="111">
        <f t="shared" si="53"/>
        <v>0</v>
      </c>
      <c r="AI100" s="111">
        <f t="shared" si="53"/>
        <v>0</v>
      </c>
      <c r="AJ100" s="111">
        <f t="shared" si="53"/>
        <v>0</v>
      </c>
      <c r="AK100" s="111">
        <f t="shared" si="53"/>
        <v>0</v>
      </c>
      <c r="AL100" s="111">
        <f t="shared" si="53"/>
        <v>0</v>
      </c>
      <c r="AM100" s="111">
        <f t="shared" si="53"/>
        <v>0</v>
      </c>
      <c r="AN100" s="111">
        <f t="shared" si="53"/>
        <v>0</v>
      </c>
      <c r="AO100" s="111">
        <f t="shared" si="53"/>
        <v>0</v>
      </c>
      <c r="AP100" s="111">
        <f t="shared" si="53"/>
        <v>0</v>
      </c>
      <c r="AQ100" s="111">
        <f t="shared" si="53"/>
        <v>0</v>
      </c>
      <c r="AR100" s="111">
        <f t="shared" si="53"/>
        <v>0</v>
      </c>
      <c r="AS100" s="111">
        <f t="shared" si="53"/>
        <v>0</v>
      </c>
      <c r="AT100" s="111">
        <f t="shared" si="53"/>
        <v>0</v>
      </c>
      <c r="AU100" s="111">
        <f t="shared" si="53"/>
        <v>0</v>
      </c>
      <c r="AV100" s="111">
        <f t="shared" si="53"/>
        <v>0</v>
      </c>
      <c r="AW100" s="111">
        <f t="shared" si="53"/>
        <v>0</v>
      </c>
      <c r="AX100" s="111">
        <f t="shared" si="53"/>
        <v>0</v>
      </c>
      <c r="AY100" s="111">
        <f t="shared" si="53"/>
        <v>0</v>
      </c>
      <c r="AZ100" s="111">
        <f t="shared" si="53"/>
        <v>0</v>
      </c>
      <c r="BA100" s="111">
        <f t="shared" si="53"/>
        <v>0</v>
      </c>
      <c r="BB100" s="111">
        <f t="shared" si="53"/>
        <v>0</v>
      </c>
      <c r="BC100" s="111">
        <f t="shared" si="53"/>
        <v>0</v>
      </c>
      <c r="BD100" s="111">
        <f t="shared" si="53"/>
        <v>0</v>
      </c>
      <c r="BE100" s="111">
        <f t="shared" si="53"/>
        <v>0</v>
      </c>
      <c r="BF100" s="111">
        <f t="shared" si="53"/>
        <v>0</v>
      </c>
      <c r="BG100" s="111">
        <f t="shared" si="53"/>
        <v>0</v>
      </c>
      <c r="BH100" s="111">
        <f t="shared" si="53"/>
        <v>0</v>
      </c>
      <c r="BI100" s="111">
        <f t="shared" si="53"/>
        <v>0</v>
      </c>
      <c r="BJ100" s="111">
        <f t="shared" si="53"/>
        <v>0</v>
      </c>
      <c r="BK100" s="111">
        <f t="shared" si="53"/>
        <v>0</v>
      </c>
      <c r="BL100" s="111">
        <f t="shared" si="53"/>
        <v>0</v>
      </c>
      <c r="BM100" s="111">
        <f t="shared" si="53"/>
        <v>0</v>
      </c>
      <c r="BN100" s="111">
        <f t="shared" si="53"/>
        <v>0</v>
      </c>
      <c r="BO100" s="111">
        <f t="shared" si="53"/>
        <v>0</v>
      </c>
      <c r="BP100" s="111">
        <f t="shared" si="53"/>
        <v>0</v>
      </c>
      <c r="BQ100" s="111">
        <f t="shared" si="53"/>
        <v>0</v>
      </c>
      <c r="BR100" s="111">
        <f t="shared" si="53"/>
        <v>0</v>
      </c>
      <c r="BS100" s="111">
        <f t="shared" si="53"/>
        <v>0</v>
      </c>
      <c r="BT100" s="111">
        <f t="shared" si="53"/>
        <v>0</v>
      </c>
      <c r="BU100" s="111">
        <f t="shared" si="53"/>
        <v>0</v>
      </c>
      <c r="BV100" s="111">
        <f t="shared" si="53"/>
        <v>0</v>
      </c>
      <c r="BW100" s="111">
        <f t="shared" si="53"/>
        <v>0</v>
      </c>
      <c r="BX100" s="111">
        <f t="shared" si="53"/>
        <v>0</v>
      </c>
      <c r="BY100" s="111">
        <f t="shared" si="53"/>
        <v>0</v>
      </c>
      <c r="BZ100" s="111">
        <f t="shared" si="53"/>
        <v>0</v>
      </c>
      <c r="CA100" s="111">
        <f t="shared" si="53"/>
        <v>0</v>
      </c>
      <c r="CB100" s="111">
        <f t="shared" si="53"/>
        <v>0</v>
      </c>
      <c r="CC100" s="111">
        <f t="shared" si="52"/>
        <v>0</v>
      </c>
      <c r="CD100" s="111">
        <f t="shared" si="52"/>
        <v>0</v>
      </c>
      <c r="CE100" s="111">
        <f t="shared" si="52"/>
        <v>0</v>
      </c>
      <c r="CF100" s="111">
        <f t="shared" si="52"/>
        <v>0</v>
      </c>
      <c r="CG100" s="111">
        <f t="shared" si="52"/>
        <v>0</v>
      </c>
      <c r="CH100" s="111">
        <f t="shared" si="52"/>
        <v>0</v>
      </c>
      <c r="CI100" s="111">
        <f t="shared" si="52"/>
        <v>0</v>
      </c>
      <c r="CJ100" s="111">
        <f t="shared" si="52"/>
        <v>0</v>
      </c>
    </row>
    <row r="101" spans="11:88" x14ac:dyDescent="0.3">
      <c r="K101" s="263">
        <f>J101*(1+'Headcount Summary'!$C$4)</f>
        <v>0</v>
      </c>
      <c r="L101" s="263">
        <f>K101*(1+'Headcount Summary'!$C$4)</f>
        <v>0</v>
      </c>
      <c r="M101" s="263">
        <f>L101*(1+'Headcount Summary'!$C$4)</f>
        <v>0</v>
      </c>
      <c r="Q101" s="111">
        <f t="shared" si="53"/>
        <v>0</v>
      </c>
      <c r="R101" s="111">
        <f t="shared" si="53"/>
        <v>0</v>
      </c>
      <c r="S101" s="111">
        <f t="shared" si="53"/>
        <v>0</v>
      </c>
      <c r="T101" s="111">
        <f t="shared" si="53"/>
        <v>0</v>
      </c>
      <c r="U101" s="111">
        <f t="shared" si="53"/>
        <v>0</v>
      </c>
      <c r="V101" s="111">
        <f t="shared" si="53"/>
        <v>0</v>
      </c>
      <c r="W101" s="111">
        <f t="shared" si="53"/>
        <v>0</v>
      </c>
      <c r="X101" s="111">
        <f t="shared" si="53"/>
        <v>0</v>
      </c>
      <c r="Y101" s="111">
        <f t="shared" si="53"/>
        <v>0</v>
      </c>
      <c r="Z101" s="111">
        <f t="shared" si="53"/>
        <v>0</v>
      </c>
      <c r="AA101" s="111">
        <f t="shared" si="53"/>
        <v>0</v>
      </c>
      <c r="AB101" s="111">
        <f t="shared" si="53"/>
        <v>0</v>
      </c>
      <c r="AC101" s="111">
        <f t="shared" si="53"/>
        <v>0</v>
      </c>
      <c r="AD101" s="111">
        <f t="shared" si="53"/>
        <v>0</v>
      </c>
      <c r="AE101" s="111">
        <f t="shared" si="53"/>
        <v>0</v>
      </c>
      <c r="AF101" s="111">
        <f t="shared" si="53"/>
        <v>0</v>
      </c>
      <c r="AG101" s="111">
        <f t="shared" si="53"/>
        <v>0</v>
      </c>
      <c r="AH101" s="111">
        <f t="shared" si="53"/>
        <v>0</v>
      </c>
      <c r="AI101" s="111">
        <f t="shared" si="53"/>
        <v>0</v>
      </c>
      <c r="AJ101" s="111">
        <f t="shared" si="53"/>
        <v>0</v>
      </c>
      <c r="AK101" s="111">
        <f t="shared" si="53"/>
        <v>0</v>
      </c>
      <c r="AL101" s="111">
        <f t="shared" si="53"/>
        <v>0</v>
      </c>
      <c r="AM101" s="111">
        <f t="shared" si="53"/>
        <v>0</v>
      </c>
      <c r="AN101" s="111">
        <f t="shared" si="53"/>
        <v>0</v>
      </c>
      <c r="AO101" s="111">
        <f t="shared" si="53"/>
        <v>0</v>
      </c>
      <c r="AP101" s="111">
        <f t="shared" si="53"/>
        <v>0</v>
      </c>
      <c r="AQ101" s="111">
        <f t="shared" si="53"/>
        <v>0</v>
      </c>
      <c r="AR101" s="111">
        <f t="shared" si="53"/>
        <v>0</v>
      </c>
      <c r="AS101" s="111">
        <f t="shared" si="53"/>
        <v>0</v>
      </c>
      <c r="AT101" s="111">
        <f t="shared" si="53"/>
        <v>0</v>
      </c>
      <c r="AU101" s="111">
        <f t="shared" si="53"/>
        <v>0</v>
      </c>
      <c r="AV101" s="111">
        <f t="shared" si="53"/>
        <v>0</v>
      </c>
      <c r="AW101" s="111">
        <f t="shared" si="53"/>
        <v>0</v>
      </c>
      <c r="AX101" s="111">
        <f t="shared" si="53"/>
        <v>0</v>
      </c>
      <c r="AY101" s="111">
        <f t="shared" si="53"/>
        <v>0</v>
      </c>
      <c r="AZ101" s="111">
        <f t="shared" si="53"/>
        <v>0</v>
      </c>
      <c r="BA101" s="111">
        <f t="shared" si="53"/>
        <v>0</v>
      </c>
      <c r="BB101" s="111">
        <f t="shared" si="53"/>
        <v>0</v>
      </c>
      <c r="BC101" s="111">
        <f t="shared" si="53"/>
        <v>0</v>
      </c>
      <c r="BD101" s="111">
        <f t="shared" si="53"/>
        <v>0</v>
      </c>
      <c r="BE101" s="111">
        <f t="shared" si="53"/>
        <v>0</v>
      </c>
      <c r="BF101" s="111">
        <f t="shared" si="53"/>
        <v>0</v>
      </c>
      <c r="BG101" s="111">
        <f t="shared" si="53"/>
        <v>0</v>
      </c>
      <c r="BH101" s="111">
        <f t="shared" si="53"/>
        <v>0</v>
      </c>
      <c r="BI101" s="111">
        <f t="shared" si="53"/>
        <v>0</v>
      </c>
      <c r="BJ101" s="111">
        <f t="shared" si="53"/>
        <v>0</v>
      </c>
      <c r="BK101" s="111">
        <f t="shared" si="53"/>
        <v>0</v>
      </c>
      <c r="BL101" s="111">
        <f t="shared" si="53"/>
        <v>0</v>
      </c>
      <c r="BM101" s="111">
        <f t="shared" si="53"/>
        <v>0</v>
      </c>
      <c r="BN101" s="111">
        <f t="shared" si="53"/>
        <v>0</v>
      </c>
      <c r="BO101" s="111">
        <f t="shared" si="53"/>
        <v>0</v>
      </c>
      <c r="BP101" s="111">
        <f t="shared" si="53"/>
        <v>0</v>
      </c>
      <c r="BQ101" s="111">
        <f t="shared" si="53"/>
        <v>0</v>
      </c>
      <c r="BR101" s="111">
        <f t="shared" si="53"/>
        <v>0</v>
      </c>
      <c r="BS101" s="111">
        <f t="shared" si="53"/>
        <v>0</v>
      </c>
      <c r="BT101" s="111">
        <f t="shared" si="53"/>
        <v>0</v>
      </c>
      <c r="BU101" s="111">
        <f t="shared" si="53"/>
        <v>0</v>
      </c>
      <c r="BV101" s="111">
        <f t="shared" si="53"/>
        <v>0</v>
      </c>
      <c r="BW101" s="111">
        <f t="shared" si="53"/>
        <v>0</v>
      </c>
      <c r="BX101" s="111">
        <f t="shared" si="53"/>
        <v>0</v>
      </c>
      <c r="BY101" s="111">
        <f t="shared" si="53"/>
        <v>0</v>
      </c>
      <c r="BZ101" s="111">
        <f t="shared" si="53"/>
        <v>0</v>
      </c>
      <c r="CA101" s="111">
        <f t="shared" si="53"/>
        <v>0</v>
      </c>
      <c r="CB101" s="111">
        <f t="shared" ref="CB101:CJ104" si="54">IF(OR(AND($G101&lt;CB$1,$G101&lt;&gt;""),$F101&gt;EOMONTH(CB$1,0)),0,IF(AND($F101&lt;CB$1,OR($G101="",$G101&gt;EOMONTH(CB$1,0))),INDEX($H101:$M101,1,MATCH(YEAR(CB$1),$H$1:$M$1,0))/12,INDEX($H101:$M101,1,MATCH(YEAR(CB$1),$H$1:$M$1,0))/12*((_xlfn.DAYS(MIN(EOMONTH(CB$1,0),$G101),MAX(CB$1,$F101)))/_xlfn.DAYS(EOMONTH(CB$1,0),CB$1))))</f>
        <v>0</v>
      </c>
      <c r="CC101" s="111">
        <f t="shared" si="54"/>
        <v>0</v>
      </c>
      <c r="CD101" s="111">
        <f t="shared" si="54"/>
        <v>0</v>
      </c>
      <c r="CE101" s="111">
        <f t="shared" si="54"/>
        <v>0</v>
      </c>
      <c r="CF101" s="111">
        <f t="shared" si="54"/>
        <v>0</v>
      </c>
      <c r="CG101" s="111">
        <f t="shared" si="54"/>
        <v>0</v>
      </c>
      <c r="CH101" s="111">
        <f t="shared" si="54"/>
        <v>0</v>
      </c>
      <c r="CI101" s="111">
        <f t="shared" si="54"/>
        <v>0</v>
      </c>
      <c r="CJ101" s="111">
        <f t="shared" si="54"/>
        <v>0</v>
      </c>
    </row>
    <row r="102" spans="11:88" x14ac:dyDescent="0.3">
      <c r="K102" s="263">
        <f>J102*(1+'Headcount Summary'!$C$4)</f>
        <v>0</v>
      </c>
      <c r="L102" s="263">
        <f>K102*(1+'Headcount Summary'!$C$4)</f>
        <v>0</v>
      </c>
      <c r="M102" s="263">
        <f>L102*(1+'Headcount Summary'!$C$4)</f>
        <v>0</v>
      </c>
      <c r="Q102" s="111">
        <f t="shared" ref="Q102:CB105" si="55">IF(OR(AND($G102&lt;Q$1,$G102&lt;&gt;""),$F102&gt;EOMONTH(Q$1,0)),0,IF(AND($F102&lt;Q$1,OR($G102="",$G102&gt;EOMONTH(Q$1,0))),INDEX($H102:$M102,1,MATCH(YEAR(Q$1),$H$1:$M$1,0))/12,INDEX($H102:$M102,1,MATCH(YEAR(Q$1),$H$1:$M$1,0))/12*((_xlfn.DAYS(MIN(EOMONTH(Q$1,0),$G102),MAX(Q$1,$F102)))/_xlfn.DAYS(EOMONTH(Q$1,0),Q$1))))</f>
        <v>0</v>
      </c>
      <c r="R102" s="111">
        <f t="shared" si="55"/>
        <v>0</v>
      </c>
      <c r="S102" s="111">
        <f t="shared" si="55"/>
        <v>0</v>
      </c>
      <c r="T102" s="111">
        <f t="shared" si="55"/>
        <v>0</v>
      </c>
      <c r="U102" s="111">
        <f t="shared" si="55"/>
        <v>0</v>
      </c>
      <c r="V102" s="111">
        <f t="shared" si="55"/>
        <v>0</v>
      </c>
      <c r="W102" s="111">
        <f t="shared" si="55"/>
        <v>0</v>
      </c>
      <c r="X102" s="111">
        <f t="shared" si="55"/>
        <v>0</v>
      </c>
      <c r="Y102" s="111">
        <f t="shared" si="55"/>
        <v>0</v>
      </c>
      <c r="Z102" s="111">
        <f t="shared" si="55"/>
        <v>0</v>
      </c>
      <c r="AA102" s="111">
        <f t="shared" si="55"/>
        <v>0</v>
      </c>
      <c r="AB102" s="111">
        <f t="shared" si="55"/>
        <v>0</v>
      </c>
      <c r="AC102" s="111">
        <f t="shared" si="55"/>
        <v>0</v>
      </c>
      <c r="AD102" s="111">
        <f t="shared" si="55"/>
        <v>0</v>
      </c>
      <c r="AE102" s="111">
        <f t="shared" si="55"/>
        <v>0</v>
      </c>
      <c r="AF102" s="111">
        <f t="shared" si="55"/>
        <v>0</v>
      </c>
      <c r="AG102" s="111">
        <f t="shared" si="55"/>
        <v>0</v>
      </c>
      <c r="AH102" s="111">
        <f t="shared" si="55"/>
        <v>0</v>
      </c>
      <c r="AI102" s="111">
        <f t="shared" si="55"/>
        <v>0</v>
      </c>
      <c r="AJ102" s="111">
        <f t="shared" si="55"/>
        <v>0</v>
      </c>
      <c r="AK102" s="111">
        <f t="shared" si="55"/>
        <v>0</v>
      </c>
      <c r="AL102" s="111">
        <f t="shared" si="55"/>
        <v>0</v>
      </c>
      <c r="AM102" s="111">
        <f t="shared" si="55"/>
        <v>0</v>
      </c>
      <c r="AN102" s="111">
        <f t="shared" si="55"/>
        <v>0</v>
      </c>
      <c r="AO102" s="111">
        <f t="shared" si="55"/>
        <v>0</v>
      </c>
      <c r="AP102" s="111">
        <f t="shared" si="55"/>
        <v>0</v>
      </c>
      <c r="AQ102" s="111">
        <f t="shared" si="55"/>
        <v>0</v>
      </c>
      <c r="AR102" s="111">
        <f t="shared" si="55"/>
        <v>0</v>
      </c>
      <c r="AS102" s="111">
        <f t="shared" si="55"/>
        <v>0</v>
      </c>
      <c r="AT102" s="111">
        <f t="shared" si="55"/>
        <v>0</v>
      </c>
      <c r="AU102" s="111">
        <f t="shared" si="55"/>
        <v>0</v>
      </c>
      <c r="AV102" s="111">
        <f t="shared" si="55"/>
        <v>0</v>
      </c>
      <c r="AW102" s="111">
        <f t="shared" si="55"/>
        <v>0</v>
      </c>
      <c r="AX102" s="111">
        <f t="shared" si="55"/>
        <v>0</v>
      </c>
      <c r="AY102" s="111">
        <f t="shared" si="55"/>
        <v>0</v>
      </c>
      <c r="AZ102" s="111">
        <f t="shared" si="55"/>
        <v>0</v>
      </c>
      <c r="BA102" s="111">
        <f t="shared" si="55"/>
        <v>0</v>
      </c>
      <c r="BB102" s="111">
        <f t="shared" si="55"/>
        <v>0</v>
      </c>
      <c r="BC102" s="111">
        <f t="shared" si="55"/>
        <v>0</v>
      </c>
      <c r="BD102" s="111">
        <f t="shared" si="55"/>
        <v>0</v>
      </c>
      <c r="BE102" s="111">
        <f t="shared" si="55"/>
        <v>0</v>
      </c>
      <c r="BF102" s="111">
        <f t="shared" si="55"/>
        <v>0</v>
      </c>
      <c r="BG102" s="111">
        <f t="shared" si="55"/>
        <v>0</v>
      </c>
      <c r="BH102" s="111">
        <f t="shared" si="55"/>
        <v>0</v>
      </c>
      <c r="BI102" s="111">
        <f t="shared" si="55"/>
        <v>0</v>
      </c>
      <c r="BJ102" s="111">
        <f t="shared" si="55"/>
        <v>0</v>
      </c>
      <c r="BK102" s="111">
        <f t="shared" si="55"/>
        <v>0</v>
      </c>
      <c r="BL102" s="111">
        <f t="shared" si="55"/>
        <v>0</v>
      </c>
      <c r="BM102" s="111">
        <f t="shared" si="55"/>
        <v>0</v>
      </c>
      <c r="BN102" s="111">
        <f t="shared" si="55"/>
        <v>0</v>
      </c>
      <c r="BO102" s="111">
        <f t="shared" si="55"/>
        <v>0</v>
      </c>
      <c r="BP102" s="111">
        <f t="shared" si="55"/>
        <v>0</v>
      </c>
      <c r="BQ102" s="111">
        <f t="shared" si="55"/>
        <v>0</v>
      </c>
      <c r="BR102" s="111">
        <f t="shared" si="55"/>
        <v>0</v>
      </c>
      <c r="BS102" s="111">
        <f t="shared" si="55"/>
        <v>0</v>
      </c>
      <c r="BT102" s="111">
        <f t="shared" si="55"/>
        <v>0</v>
      </c>
      <c r="BU102" s="111">
        <f t="shared" si="55"/>
        <v>0</v>
      </c>
      <c r="BV102" s="111">
        <f t="shared" si="55"/>
        <v>0</v>
      </c>
      <c r="BW102" s="111">
        <f t="shared" si="55"/>
        <v>0</v>
      </c>
      <c r="BX102" s="111">
        <f t="shared" si="55"/>
        <v>0</v>
      </c>
      <c r="BY102" s="111">
        <f t="shared" si="55"/>
        <v>0</v>
      </c>
      <c r="BZ102" s="111">
        <f t="shared" si="55"/>
        <v>0</v>
      </c>
      <c r="CA102" s="111">
        <f t="shared" si="55"/>
        <v>0</v>
      </c>
      <c r="CB102" s="111">
        <f t="shared" si="55"/>
        <v>0</v>
      </c>
      <c r="CC102" s="111">
        <f t="shared" si="54"/>
        <v>0</v>
      </c>
      <c r="CD102" s="111">
        <f t="shared" si="54"/>
        <v>0</v>
      </c>
      <c r="CE102" s="111">
        <f t="shared" si="54"/>
        <v>0</v>
      </c>
      <c r="CF102" s="111">
        <f t="shared" si="54"/>
        <v>0</v>
      </c>
      <c r="CG102" s="111">
        <f t="shared" si="54"/>
        <v>0</v>
      </c>
      <c r="CH102" s="111">
        <f t="shared" si="54"/>
        <v>0</v>
      </c>
      <c r="CI102" s="111">
        <f t="shared" si="54"/>
        <v>0</v>
      </c>
      <c r="CJ102" s="111">
        <f t="shared" si="54"/>
        <v>0</v>
      </c>
    </row>
    <row r="103" spans="11:88" x14ac:dyDescent="0.3">
      <c r="K103" s="263">
        <f>J103*(1+'Headcount Summary'!$C$4)</f>
        <v>0</v>
      </c>
      <c r="L103" s="263">
        <f>K103*(1+'Headcount Summary'!$C$4)</f>
        <v>0</v>
      </c>
      <c r="M103" s="263">
        <f>L103*(1+'Headcount Summary'!$C$4)</f>
        <v>0</v>
      </c>
      <c r="Q103" s="111">
        <f t="shared" si="55"/>
        <v>0</v>
      </c>
      <c r="R103" s="111">
        <f t="shared" si="55"/>
        <v>0</v>
      </c>
      <c r="S103" s="111">
        <f t="shared" si="55"/>
        <v>0</v>
      </c>
      <c r="T103" s="111">
        <f t="shared" si="55"/>
        <v>0</v>
      </c>
      <c r="U103" s="111">
        <f t="shared" si="55"/>
        <v>0</v>
      </c>
      <c r="V103" s="111">
        <f t="shared" si="55"/>
        <v>0</v>
      </c>
      <c r="W103" s="111">
        <f t="shared" si="55"/>
        <v>0</v>
      </c>
      <c r="X103" s="111">
        <f t="shared" si="55"/>
        <v>0</v>
      </c>
      <c r="Y103" s="111">
        <f t="shared" si="55"/>
        <v>0</v>
      </c>
      <c r="Z103" s="111">
        <f t="shared" si="55"/>
        <v>0</v>
      </c>
      <c r="AA103" s="111">
        <f t="shared" si="55"/>
        <v>0</v>
      </c>
      <c r="AB103" s="111">
        <f t="shared" si="55"/>
        <v>0</v>
      </c>
      <c r="AC103" s="111">
        <f t="shared" si="55"/>
        <v>0</v>
      </c>
      <c r="AD103" s="111">
        <f t="shared" si="55"/>
        <v>0</v>
      </c>
      <c r="AE103" s="111">
        <f t="shared" si="55"/>
        <v>0</v>
      </c>
      <c r="AF103" s="111">
        <f t="shared" si="55"/>
        <v>0</v>
      </c>
      <c r="AG103" s="111">
        <f t="shared" si="55"/>
        <v>0</v>
      </c>
      <c r="AH103" s="111">
        <f t="shared" si="55"/>
        <v>0</v>
      </c>
      <c r="AI103" s="111">
        <f t="shared" si="55"/>
        <v>0</v>
      </c>
      <c r="AJ103" s="111">
        <f t="shared" si="55"/>
        <v>0</v>
      </c>
      <c r="AK103" s="111">
        <f t="shared" si="55"/>
        <v>0</v>
      </c>
      <c r="AL103" s="111">
        <f t="shared" si="55"/>
        <v>0</v>
      </c>
      <c r="AM103" s="111">
        <f t="shared" si="55"/>
        <v>0</v>
      </c>
      <c r="AN103" s="111">
        <f t="shared" si="55"/>
        <v>0</v>
      </c>
      <c r="AO103" s="111">
        <f t="shared" si="55"/>
        <v>0</v>
      </c>
      <c r="AP103" s="111">
        <f t="shared" si="55"/>
        <v>0</v>
      </c>
      <c r="AQ103" s="111">
        <f t="shared" si="55"/>
        <v>0</v>
      </c>
      <c r="AR103" s="111">
        <f t="shared" si="55"/>
        <v>0</v>
      </c>
      <c r="AS103" s="111">
        <f t="shared" si="55"/>
        <v>0</v>
      </c>
      <c r="AT103" s="111">
        <f t="shared" si="55"/>
        <v>0</v>
      </c>
      <c r="AU103" s="111">
        <f t="shared" si="55"/>
        <v>0</v>
      </c>
      <c r="AV103" s="111">
        <f t="shared" si="55"/>
        <v>0</v>
      </c>
      <c r="AW103" s="111">
        <f t="shared" si="55"/>
        <v>0</v>
      </c>
      <c r="AX103" s="111">
        <f t="shared" si="55"/>
        <v>0</v>
      </c>
      <c r="AY103" s="111">
        <f t="shared" si="55"/>
        <v>0</v>
      </c>
      <c r="AZ103" s="111">
        <f t="shared" si="55"/>
        <v>0</v>
      </c>
      <c r="BA103" s="111">
        <f t="shared" si="55"/>
        <v>0</v>
      </c>
      <c r="BB103" s="111">
        <f t="shared" si="55"/>
        <v>0</v>
      </c>
      <c r="BC103" s="111">
        <f t="shared" si="55"/>
        <v>0</v>
      </c>
      <c r="BD103" s="111">
        <f t="shared" si="55"/>
        <v>0</v>
      </c>
      <c r="BE103" s="111">
        <f t="shared" si="55"/>
        <v>0</v>
      </c>
      <c r="BF103" s="111">
        <f t="shared" si="55"/>
        <v>0</v>
      </c>
      <c r="BG103" s="111">
        <f t="shared" si="55"/>
        <v>0</v>
      </c>
      <c r="BH103" s="111">
        <f t="shared" si="55"/>
        <v>0</v>
      </c>
      <c r="BI103" s="111">
        <f t="shared" si="55"/>
        <v>0</v>
      </c>
      <c r="BJ103" s="111">
        <f t="shared" si="55"/>
        <v>0</v>
      </c>
      <c r="BK103" s="111">
        <f t="shared" si="55"/>
        <v>0</v>
      </c>
      <c r="BL103" s="111">
        <f t="shared" si="55"/>
        <v>0</v>
      </c>
      <c r="BM103" s="111">
        <f t="shared" si="55"/>
        <v>0</v>
      </c>
      <c r="BN103" s="111">
        <f t="shared" si="55"/>
        <v>0</v>
      </c>
      <c r="BO103" s="111">
        <f t="shared" si="55"/>
        <v>0</v>
      </c>
      <c r="BP103" s="111">
        <f t="shared" si="55"/>
        <v>0</v>
      </c>
      <c r="BQ103" s="111">
        <f t="shared" si="55"/>
        <v>0</v>
      </c>
      <c r="BR103" s="111">
        <f t="shared" si="55"/>
        <v>0</v>
      </c>
      <c r="BS103" s="111">
        <f t="shared" si="55"/>
        <v>0</v>
      </c>
      <c r="BT103" s="111">
        <f t="shared" si="55"/>
        <v>0</v>
      </c>
      <c r="BU103" s="111">
        <f t="shared" si="55"/>
        <v>0</v>
      </c>
      <c r="BV103" s="111">
        <f t="shared" si="55"/>
        <v>0</v>
      </c>
      <c r="BW103" s="111">
        <f t="shared" si="55"/>
        <v>0</v>
      </c>
      <c r="BX103" s="111">
        <f t="shared" si="55"/>
        <v>0</v>
      </c>
      <c r="BY103" s="111">
        <f t="shared" si="55"/>
        <v>0</v>
      </c>
      <c r="BZ103" s="111">
        <f t="shared" si="55"/>
        <v>0</v>
      </c>
      <c r="CA103" s="111">
        <f t="shared" si="55"/>
        <v>0</v>
      </c>
      <c r="CB103" s="111">
        <f t="shared" si="55"/>
        <v>0</v>
      </c>
      <c r="CC103" s="111">
        <f t="shared" si="54"/>
        <v>0</v>
      </c>
      <c r="CD103" s="111">
        <f t="shared" si="54"/>
        <v>0</v>
      </c>
      <c r="CE103" s="111">
        <f t="shared" si="54"/>
        <v>0</v>
      </c>
      <c r="CF103" s="111">
        <f t="shared" si="54"/>
        <v>0</v>
      </c>
      <c r="CG103" s="111">
        <f t="shared" si="54"/>
        <v>0</v>
      </c>
      <c r="CH103" s="111">
        <f t="shared" si="54"/>
        <v>0</v>
      </c>
      <c r="CI103" s="111">
        <f t="shared" si="54"/>
        <v>0</v>
      </c>
      <c r="CJ103" s="111">
        <f t="shared" si="54"/>
        <v>0</v>
      </c>
    </row>
    <row r="104" spans="11:88" x14ac:dyDescent="0.3">
      <c r="K104" s="263">
        <f>J104*(1+'Headcount Summary'!$C$4)</f>
        <v>0</v>
      </c>
      <c r="L104" s="263">
        <f>K104*(1+'Headcount Summary'!$C$4)</f>
        <v>0</v>
      </c>
      <c r="M104" s="263">
        <f>L104*(1+'Headcount Summary'!$C$4)</f>
        <v>0</v>
      </c>
      <c r="Q104" s="111">
        <f t="shared" si="55"/>
        <v>0</v>
      </c>
      <c r="R104" s="111">
        <f t="shared" si="55"/>
        <v>0</v>
      </c>
      <c r="S104" s="111">
        <f t="shared" si="55"/>
        <v>0</v>
      </c>
      <c r="T104" s="111">
        <f t="shared" si="55"/>
        <v>0</v>
      </c>
      <c r="U104" s="111">
        <f t="shared" si="55"/>
        <v>0</v>
      </c>
      <c r="V104" s="111">
        <f t="shared" si="55"/>
        <v>0</v>
      </c>
      <c r="W104" s="111">
        <f t="shared" si="55"/>
        <v>0</v>
      </c>
      <c r="X104" s="111">
        <f t="shared" si="55"/>
        <v>0</v>
      </c>
      <c r="Y104" s="111">
        <f t="shared" si="55"/>
        <v>0</v>
      </c>
      <c r="Z104" s="111">
        <f t="shared" si="55"/>
        <v>0</v>
      </c>
      <c r="AA104" s="111">
        <f t="shared" si="55"/>
        <v>0</v>
      </c>
      <c r="AB104" s="111">
        <f t="shared" si="55"/>
        <v>0</v>
      </c>
      <c r="AC104" s="111">
        <f t="shared" si="55"/>
        <v>0</v>
      </c>
      <c r="AD104" s="111">
        <f t="shared" si="55"/>
        <v>0</v>
      </c>
      <c r="AE104" s="111">
        <f t="shared" si="55"/>
        <v>0</v>
      </c>
      <c r="AF104" s="111">
        <f t="shared" si="55"/>
        <v>0</v>
      </c>
      <c r="AG104" s="111">
        <f t="shared" si="55"/>
        <v>0</v>
      </c>
      <c r="AH104" s="111">
        <f t="shared" si="55"/>
        <v>0</v>
      </c>
      <c r="AI104" s="111">
        <f t="shared" si="55"/>
        <v>0</v>
      </c>
      <c r="AJ104" s="111">
        <f t="shared" si="55"/>
        <v>0</v>
      </c>
      <c r="AK104" s="111">
        <f t="shared" si="55"/>
        <v>0</v>
      </c>
      <c r="AL104" s="111">
        <f t="shared" si="55"/>
        <v>0</v>
      </c>
      <c r="AM104" s="111">
        <f t="shared" si="55"/>
        <v>0</v>
      </c>
      <c r="AN104" s="111">
        <f t="shared" si="55"/>
        <v>0</v>
      </c>
      <c r="AO104" s="111">
        <f t="shared" si="55"/>
        <v>0</v>
      </c>
      <c r="AP104" s="111">
        <f t="shared" si="55"/>
        <v>0</v>
      </c>
      <c r="AQ104" s="111">
        <f t="shared" si="55"/>
        <v>0</v>
      </c>
      <c r="AR104" s="111">
        <f t="shared" si="55"/>
        <v>0</v>
      </c>
      <c r="AS104" s="111">
        <f t="shared" si="55"/>
        <v>0</v>
      </c>
      <c r="AT104" s="111">
        <f t="shared" si="55"/>
        <v>0</v>
      </c>
      <c r="AU104" s="111">
        <f t="shared" si="55"/>
        <v>0</v>
      </c>
      <c r="AV104" s="111">
        <f t="shared" si="55"/>
        <v>0</v>
      </c>
      <c r="AW104" s="111">
        <f t="shared" si="55"/>
        <v>0</v>
      </c>
      <c r="AX104" s="111">
        <f t="shared" si="55"/>
        <v>0</v>
      </c>
      <c r="AY104" s="111">
        <f t="shared" si="55"/>
        <v>0</v>
      </c>
      <c r="AZ104" s="111">
        <f t="shared" si="55"/>
        <v>0</v>
      </c>
      <c r="BA104" s="111">
        <f t="shared" si="55"/>
        <v>0</v>
      </c>
      <c r="BB104" s="111">
        <f t="shared" si="55"/>
        <v>0</v>
      </c>
      <c r="BC104" s="111">
        <f t="shared" si="55"/>
        <v>0</v>
      </c>
      <c r="BD104" s="111">
        <f t="shared" si="55"/>
        <v>0</v>
      </c>
      <c r="BE104" s="111">
        <f t="shared" si="55"/>
        <v>0</v>
      </c>
      <c r="BF104" s="111">
        <f t="shared" si="55"/>
        <v>0</v>
      </c>
      <c r="BG104" s="111">
        <f t="shared" si="55"/>
        <v>0</v>
      </c>
      <c r="BH104" s="111">
        <f t="shared" si="55"/>
        <v>0</v>
      </c>
      <c r="BI104" s="111">
        <f t="shared" si="55"/>
        <v>0</v>
      </c>
      <c r="BJ104" s="111">
        <f t="shared" si="55"/>
        <v>0</v>
      </c>
      <c r="BK104" s="111">
        <f t="shared" si="55"/>
        <v>0</v>
      </c>
      <c r="BL104" s="111">
        <f t="shared" si="55"/>
        <v>0</v>
      </c>
      <c r="BM104" s="111">
        <f t="shared" si="55"/>
        <v>0</v>
      </c>
      <c r="BN104" s="111">
        <f t="shared" si="55"/>
        <v>0</v>
      </c>
      <c r="BO104" s="111">
        <f t="shared" si="55"/>
        <v>0</v>
      </c>
      <c r="BP104" s="111">
        <f t="shared" si="55"/>
        <v>0</v>
      </c>
      <c r="BQ104" s="111">
        <f t="shared" si="55"/>
        <v>0</v>
      </c>
      <c r="BR104" s="111">
        <f t="shared" si="55"/>
        <v>0</v>
      </c>
      <c r="BS104" s="111">
        <f t="shared" si="55"/>
        <v>0</v>
      </c>
      <c r="BT104" s="111">
        <f t="shared" si="55"/>
        <v>0</v>
      </c>
      <c r="BU104" s="111">
        <f t="shared" si="55"/>
        <v>0</v>
      </c>
      <c r="BV104" s="111">
        <f t="shared" si="55"/>
        <v>0</v>
      </c>
      <c r="BW104" s="111">
        <f t="shared" si="55"/>
        <v>0</v>
      </c>
      <c r="BX104" s="111">
        <f t="shared" si="55"/>
        <v>0</v>
      </c>
      <c r="BY104" s="111">
        <f t="shared" si="55"/>
        <v>0</v>
      </c>
      <c r="BZ104" s="111">
        <f t="shared" si="55"/>
        <v>0</v>
      </c>
      <c r="CA104" s="111">
        <f t="shared" si="55"/>
        <v>0</v>
      </c>
      <c r="CB104" s="111">
        <f t="shared" si="55"/>
        <v>0</v>
      </c>
      <c r="CC104" s="111">
        <f t="shared" si="54"/>
        <v>0</v>
      </c>
      <c r="CD104" s="111">
        <f t="shared" si="54"/>
        <v>0</v>
      </c>
      <c r="CE104" s="111">
        <f t="shared" si="54"/>
        <v>0</v>
      </c>
      <c r="CF104" s="111">
        <f t="shared" si="54"/>
        <v>0</v>
      </c>
      <c r="CG104" s="111">
        <f t="shared" si="54"/>
        <v>0</v>
      </c>
      <c r="CH104" s="111">
        <f t="shared" si="54"/>
        <v>0</v>
      </c>
      <c r="CI104" s="111">
        <f t="shared" si="54"/>
        <v>0</v>
      </c>
      <c r="CJ104" s="111">
        <f t="shared" si="54"/>
        <v>0</v>
      </c>
    </row>
    <row r="105" spans="11:88" x14ac:dyDescent="0.3">
      <c r="K105" s="263">
        <f>J105*(1+'Headcount Summary'!$C$4)</f>
        <v>0</v>
      </c>
      <c r="L105" s="263">
        <f>K105*(1+'Headcount Summary'!$C$4)</f>
        <v>0</v>
      </c>
      <c r="M105" s="263">
        <f>L105*(1+'Headcount Summary'!$C$4)</f>
        <v>0</v>
      </c>
      <c r="Q105" s="111">
        <f t="shared" si="55"/>
        <v>0</v>
      </c>
      <c r="R105" s="111">
        <f t="shared" si="55"/>
        <v>0</v>
      </c>
      <c r="S105" s="111">
        <f t="shared" si="55"/>
        <v>0</v>
      </c>
      <c r="T105" s="111">
        <f t="shared" si="55"/>
        <v>0</v>
      </c>
      <c r="U105" s="111">
        <f t="shared" si="55"/>
        <v>0</v>
      </c>
      <c r="V105" s="111">
        <f t="shared" si="55"/>
        <v>0</v>
      </c>
      <c r="W105" s="111">
        <f t="shared" si="55"/>
        <v>0</v>
      </c>
      <c r="X105" s="111">
        <f t="shared" si="55"/>
        <v>0</v>
      </c>
      <c r="Y105" s="111">
        <f t="shared" si="55"/>
        <v>0</v>
      </c>
      <c r="Z105" s="111">
        <f t="shared" si="55"/>
        <v>0</v>
      </c>
      <c r="AA105" s="111">
        <f t="shared" si="55"/>
        <v>0</v>
      </c>
      <c r="AB105" s="111">
        <f t="shared" si="55"/>
        <v>0</v>
      </c>
      <c r="AC105" s="111">
        <f t="shared" si="55"/>
        <v>0</v>
      </c>
      <c r="AD105" s="111">
        <f t="shared" si="55"/>
        <v>0</v>
      </c>
      <c r="AE105" s="111">
        <f t="shared" si="55"/>
        <v>0</v>
      </c>
      <c r="AF105" s="111">
        <f t="shared" si="55"/>
        <v>0</v>
      </c>
      <c r="AG105" s="111">
        <f t="shared" si="55"/>
        <v>0</v>
      </c>
      <c r="AH105" s="111">
        <f t="shared" si="55"/>
        <v>0</v>
      </c>
      <c r="AI105" s="111">
        <f t="shared" si="55"/>
        <v>0</v>
      </c>
      <c r="AJ105" s="111">
        <f t="shared" si="55"/>
        <v>0</v>
      </c>
      <c r="AK105" s="111">
        <f t="shared" si="55"/>
        <v>0</v>
      </c>
      <c r="AL105" s="111">
        <f t="shared" si="55"/>
        <v>0</v>
      </c>
      <c r="AM105" s="111">
        <f t="shared" si="55"/>
        <v>0</v>
      </c>
      <c r="AN105" s="111">
        <f t="shared" si="55"/>
        <v>0</v>
      </c>
      <c r="AO105" s="111">
        <f t="shared" si="55"/>
        <v>0</v>
      </c>
      <c r="AP105" s="111">
        <f t="shared" si="55"/>
        <v>0</v>
      </c>
      <c r="AQ105" s="111">
        <f t="shared" si="55"/>
        <v>0</v>
      </c>
      <c r="AR105" s="111">
        <f t="shared" si="55"/>
        <v>0</v>
      </c>
      <c r="AS105" s="111">
        <f t="shared" si="55"/>
        <v>0</v>
      </c>
      <c r="AT105" s="111">
        <f t="shared" si="55"/>
        <v>0</v>
      </c>
      <c r="AU105" s="111">
        <f t="shared" si="55"/>
        <v>0</v>
      </c>
      <c r="AV105" s="111">
        <f t="shared" si="55"/>
        <v>0</v>
      </c>
      <c r="AW105" s="111">
        <f t="shared" si="55"/>
        <v>0</v>
      </c>
      <c r="AX105" s="111">
        <f t="shared" si="55"/>
        <v>0</v>
      </c>
      <c r="AY105" s="111">
        <f t="shared" si="55"/>
        <v>0</v>
      </c>
      <c r="AZ105" s="111">
        <f t="shared" si="55"/>
        <v>0</v>
      </c>
      <c r="BA105" s="111">
        <f t="shared" si="55"/>
        <v>0</v>
      </c>
      <c r="BB105" s="111">
        <f t="shared" si="55"/>
        <v>0</v>
      </c>
      <c r="BC105" s="111">
        <f t="shared" si="55"/>
        <v>0</v>
      </c>
      <c r="BD105" s="111">
        <f t="shared" si="55"/>
        <v>0</v>
      </c>
      <c r="BE105" s="111">
        <f t="shared" si="55"/>
        <v>0</v>
      </c>
      <c r="BF105" s="111">
        <f t="shared" si="55"/>
        <v>0</v>
      </c>
      <c r="BG105" s="111">
        <f t="shared" si="55"/>
        <v>0</v>
      </c>
      <c r="BH105" s="111">
        <f t="shared" si="55"/>
        <v>0</v>
      </c>
      <c r="BI105" s="111">
        <f t="shared" si="55"/>
        <v>0</v>
      </c>
      <c r="BJ105" s="111">
        <f t="shared" si="55"/>
        <v>0</v>
      </c>
      <c r="BK105" s="111">
        <f t="shared" si="55"/>
        <v>0</v>
      </c>
      <c r="BL105" s="111">
        <f t="shared" si="55"/>
        <v>0</v>
      </c>
      <c r="BM105" s="111">
        <f t="shared" si="55"/>
        <v>0</v>
      </c>
      <c r="BN105" s="111">
        <f t="shared" si="55"/>
        <v>0</v>
      </c>
      <c r="BO105" s="111">
        <f t="shared" si="55"/>
        <v>0</v>
      </c>
      <c r="BP105" s="111">
        <f t="shared" si="55"/>
        <v>0</v>
      </c>
      <c r="BQ105" s="111">
        <f t="shared" si="55"/>
        <v>0</v>
      </c>
      <c r="BR105" s="111">
        <f t="shared" si="55"/>
        <v>0</v>
      </c>
      <c r="BS105" s="111">
        <f t="shared" si="55"/>
        <v>0</v>
      </c>
      <c r="BT105" s="111">
        <f t="shared" si="55"/>
        <v>0</v>
      </c>
      <c r="BU105" s="111">
        <f t="shared" si="55"/>
        <v>0</v>
      </c>
      <c r="BV105" s="111">
        <f t="shared" si="55"/>
        <v>0</v>
      </c>
      <c r="BW105" s="111">
        <f t="shared" si="55"/>
        <v>0</v>
      </c>
      <c r="BX105" s="111">
        <f t="shared" si="55"/>
        <v>0</v>
      </c>
      <c r="BY105" s="111">
        <f t="shared" si="55"/>
        <v>0</v>
      </c>
      <c r="BZ105" s="111">
        <f t="shared" si="55"/>
        <v>0</v>
      </c>
      <c r="CA105" s="111">
        <f t="shared" si="55"/>
        <v>0</v>
      </c>
      <c r="CB105" s="111">
        <f t="shared" ref="CB105:CJ108" si="56">IF(OR(AND($G105&lt;CB$1,$G105&lt;&gt;""),$F105&gt;EOMONTH(CB$1,0)),0,IF(AND($F105&lt;CB$1,OR($G105="",$G105&gt;EOMONTH(CB$1,0))),INDEX($H105:$M105,1,MATCH(YEAR(CB$1),$H$1:$M$1,0))/12,INDEX($H105:$M105,1,MATCH(YEAR(CB$1),$H$1:$M$1,0))/12*((_xlfn.DAYS(MIN(EOMONTH(CB$1,0),$G105),MAX(CB$1,$F105)))/_xlfn.DAYS(EOMONTH(CB$1,0),CB$1))))</f>
        <v>0</v>
      </c>
      <c r="CC105" s="111">
        <f t="shared" si="56"/>
        <v>0</v>
      </c>
      <c r="CD105" s="111">
        <f t="shared" si="56"/>
        <v>0</v>
      </c>
      <c r="CE105" s="111">
        <f t="shared" si="56"/>
        <v>0</v>
      </c>
      <c r="CF105" s="111">
        <f t="shared" si="56"/>
        <v>0</v>
      </c>
      <c r="CG105" s="111">
        <f t="shared" si="56"/>
        <v>0</v>
      </c>
      <c r="CH105" s="111">
        <f t="shared" si="56"/>
        <v>0</v>
      </c>
      <c r="CI105" s="111">
        <f t="shared" si="56"/>
        <v>0</v>
      </c>
      <c r="CJ105" s="111">
        <f t="shared" si="56"/>
        <v>0</v>
      </c>
    </row>
    <row r="106" spans="11:88" x14ac:dyDescent="0.3">
      <c r="K106" s="263">
        <f>J106*(1+'Headcount Summary'!$C$4)</f>
        <v>0</v>
      </c>
      <c r="L106" s="263">
        <f>K106*(1+'Headcount Summary'!$C$4)</f>
        <v>0</v>
      </c>
      <c r="M106" s="263">
        <f>L106*(1+'Headcount Summary'!$C$4)</f>
        <v>0</v>
      </c>
      <c r="Q106" s="111">
        <f t="shared" ref="Q106:CB109" si="57">IF(OR(AND($G106&lt;Q$1,$G106&lt;&gt;""),$F106&gt;EOMONTH(Q$1,0)),0,IF(AND($F106&lt;Q$1,OR($G106="",$G106&gt;EOMONTH(Q$1,0))),INDEX($H106:$M106,1,MATCH(YEAR(Q$1),$H$1:$M$1,0))/12,INDEX($H106:$M106,1,MATCH(YEAR(Q$1),$H$1:$M$1,0))/12*((_xlfn.DAYS(MIN(EOMONTH(Q$1,0),$G106),MAX(Q$1,$F106)))/_xlfn.DAYS(EOMONTH(Q$1,0),Q$1))))</f>
        <v>0</v>
      </c>
      <c r="R106" s="111">
        <f t="shared" si="57"/>
        <v>0</v>
      </c>
      <c r="S106" s="111">
        <f t="shared" si="57"/>
        <v>0</v>
      </c>
      <c r="T106" s="111">
        <f t="shared" si="57"/>
        <v>0</v>
      </c>
      <c r="U106" s="111">
        <f t="shared" si="57"/>
        <v>0</v>
      </c>
      <c r="V106" s="111">
        <f t="shared" si="57"/>
        <v>0</v>
      </c>
      <c r="W106" s="111">
        <f t="shared" si="57"/>
        <v>0</v>
      </c>
      <c r="X106" s="111">
        <f t="shared" si="57"/>
        <v>0</v>
      </c>
      <c r="Y106" s="111">
        <f t="shared" si="57"/>
        <v>0</v>
      </c>
      <c r="Z106" s="111">
        <f t="shared" si="57"/>
        <v>0</v>
      </c>
      <c r="AA106" s="111">
        <f t="shared" si="57"/>
        <v>0</v>
      </c>
      <c r="AB106" s="111">
        <f t="shared" si="57"/>
        <v>0</v>
      </c>
      <c r="AC106" s="111">
        <f t="shared" si="57"/>
        <v>0</v>
      </c>
      <c r="AD106" s="111">
        <f t="shared" si="57"/>
        <v>0</v>
      </c>
      <c r="AE106" s="111">
        <f t="shared" si="57"/>
        <v>0</v>
      </c>
      <c r="AF106" s="111">
        <f t="shared" si="57"/>
        <v>0</v>
      </c>
      <c r="AG106" s="111">
        <f t="shared" si="57"/>
        <v>0</v>
      </c>
      <c r="AH106" s="111">
        <f t="shared" si="57"/>
        <v>0</v>
      </c>
      <c r="AI106" s="111">
        <f t="shared" si="57"/>
        <v>0</v>
      </c>
      <c r="AJ106" s="111">
        <f t="shared" si="57"/>
        <v>0</v>
      </c>
      <c r="AK106" s="111">
        <f t="shared" si="57"/>
        <v>0</v>
      </c>
      <c r="AL106" s="111">
        <f t="shared" si="57"/>
        <v>0</v>
      </c>
      <c r="AM106" s="111">
        <f t="shared" si="57"/>
        <v>0</v>
      </c>
      <c r="AN106" s="111">
        <f t="shared" si="57"/>
        <v>0</v>
      </c>
      <c r="AO106" s="111">
        <f t="shared" si="57"/>
        <v>0</v>
      </c>
      <c r="AP106" s="111">
        <f t="shared" si="57"/>
        <v>0</v>
      </c>
      <c r="AQ106" s="111">
        <f t="shared" si="57"/>
        <v>0</v>
      </c>
      <c r="AR106" s="111">
        <f t="shared" si="57"/>
        <v>0</v>
      </c>
      <c r="AS106" s="111">
        <f t="shared" si="57"/>
        <v>0</v>
      </c>
      <c r="AT106" s="111">
        <f t="shared" si="57"/>
        <v>0</v>
      </c>
      <c r="AU106" s="111">
        <f t="shared" si="57"/>
        <v>0</v>
      </c>
      <c r="AV106" s="111">
        <f t="shared" si="57"/>
        <v>0</v>
      </c>
      <c r="AW106" s="111">
        <f t="shared" si="57"/>
        <v>0</v>
      </c>
      <c r="AX106" s="111">
        <f t="shared" si="57"/>
        <v>0</v>
      </c>
      <c r="AY106" s="111">
        <f t="shared" si="57"/>
        <v>0</v>
      </c>
      <c r="AZ106" s="111">
        <f t="shared" si="57"/>
        <v>0</v>
      </c>
      <c r="BA106" s="111">
        <f t="shared" si="57"/>
        <v>0</v>
      </c>
      <c r="BB106" s="111">
        <f t="shared" si="57"/>
        <v>0</v>
      </c>
      <c r="BC106" s="111">
        <f t="shared" si="57"/>
        <v>0</v>
      </c>
      <c r="BD106" s="111">
        <f t="shared" si="57"/>
        <v>0</v>
      </c>
      <c r="BE106" s="111">
        <f t="shared" si="57"/>
        <v>0</v>
      </c>
      <c r="BF106" s="111">
        <f t="shared" si="57"/>
        <v>0</v>
      </c>
      <c r="BG106" s="111">
        <f t="shared" si="57"/>
        <v>0</v>
      </c>
      <c r="BH106" s="111">
        <f t="shared" si="57"/>
        <v>0</v>
      </c>
      <c r="BI106" s="111">
        <f t="shared" si="57"/>
        <v>0</v>
      </c>
      <c r="BJ106" s="111">
        <f t="shared" si="57"/>
        <v>0</v>
      </c>
      <c r="BK106" s="111">
        <f t="shared" si="57"/>
        <v>0</v>
      </c>
      <c r="BL106" s="111">
        <f t="shared" si="57"/>
        <v>0</v>
      </c>
      <c r="BM106" s="111">
        <f t="shared" si="57"/>
        <v>0</v>
      </c>
      <c r="BN106" s="111">
        <f t="shared" si="57"/>
        <v>0</v>
      </c>
      <c r="BO106" s="111">
        <f t="shared" si="57"/>
        <v>0</v>
      </c>
      <c r="BP106" s="111">
        <f t="shared" si="57"/>
        <v>0</v>
      </c>
      <c r="BQ106" s="111">
        <f t="shared" si="57"/>
        <v>0</v>
      </c>
      <c r="BR106" s="111">
        <f t="shared" si="57"/>
        <v>0</v>
      </c>
      <c r="BS106" s="111">
        <f t="shared" si="57"/>
        <v>0</v>
      </c>
      <c r="BT106" s="111">
        <f t="shared" si="57"/>
        <v>0</v>
      </c>
      <c r="BU106" s="111">
        <f t="shared" si="57"/>
        <v>0</v>
      </c>
      <c r="BV106" s="111">
        <f t="shared" si="57"/>
        <v>0</v>
      </c>
      <c r="BW106" s="111">
        <f t="shared" si="57"/>
        <v>0</v>
      </c>
      <c r="BX106" s="111">
        <f t="shared" si="57"/>
        <v>0</v>
      </c>
      <c r="BY106" s="111">
        <f t="shared" si="57"/>
        <v>0</v>
      </c>
      <c r="BZ106" s="111">
        <f t="shared" si="57"/>
        <v>0</v>
      </c>
      <c r="CA106" s="111">
        <f t="shared" si="57"/>
        <v>0</v>
      </c>
      <c r="CB106" s="111">
        <f t="shared" si="57"/>
        <v>0</v>
      </c>
      <c r="CC106" s="111">
        <f t="shared" si="56"/>
        <v>0</v>
      </c>
      <c r="CD106" s="111">
        <f t="shared" si="56"/>
        <v>0</v>
      </c>
      <c r="CE106" s="111">
        <f t="shared" si="56"/>
        <v>0</v>
      </c>
      <c r="CF106" s="111">
        <f t="shared" si="56"/>
        <v>0</v>
      </c>
      <c r="CG106" s="111">
        <f t="shared" si="56"/>
        <v>0</v>
      </c>
      <c r="CH106" s="111">
        <f t="shared" si="56"/>
        <v>0</v>
      </c>
      <c r="CI106" s="111">
        <f t="shared" si="56"/>
        <v>0</v>
      </c>
      <c r="CJ106" s="111">
        <f t="shared" si="56"/>
        <v>0</v>
      </c>
    </row>
    <row r="107" spans="11:88" x14ac:dyDescent="0.3">
      <c r="K107" s="263">
        <f>J107*(1+'Headcount Summary'!$C$4)</f>
        <v>0</v>
      </c>
      <c r="L107" s="263">
        <f>K107*(1+'Headcount Summary'!$C$4)</f>
        <v>0</v>
      </c>
      <c r="M107" s="263">
        <f>L107*(1+'Headcount Summary'!$C$4)</f>
        <v>0</v>
      </c>
      <c r="Q107" s="111">
        <f t="shared" si="57"/>
        <v>0</v>
      </c>
      <c r="R107" s="111">
        <f t="shared" si="57"/>
        <v>0</v>
      </c>
      <c r="S107" s="111">
        <f t="shared" si="57"/>
        <v>0</v>
      </c>
      <c r="T107" s="111">
        <f t="shared" si="57"/>
        <v>0</v>
      </c>
      <c r="U107" s="111">
        <f t="shared" si="57"/>
        <v>0</v>
      </c>
      <c r="V107" s="111">
        <f t="shared" si="57"/>
        <v>0</v>
      </c>
      <c r="W107" s="111">
        <f t="shared" si="57"/>
        <v>0</v>
      </c>
      <c r="X107" s="111">
        <f t="shared" si="57"/>
        <v>0</v>
      </c>
      <c r="Y107" s="111">
        <f t="shared" si="57"/>
        <v>0</v>
      </c>
      <c r="Z107" s="111">
        <f t="shared" si="57"/>
        <v>0</v>
      </c>
      <c r="AA107" s="111">
        <f t="shared" si="57"/>
        <v>0</v>
      </c>
      <c r="AB107" s="111">
        <f t="shared" si="57"/>
        <v>0</v>
      </c>
      <c r="AC107" s="111">
        <f t="shared" si="57"/>
        <v>0</v>
      </c>
      <c r="AD107" s="111">
        <f t="shared" si="57"/>
        <v>0</v>
      </c>
      <c r="AE107" s="111">
        <f t="shared" si="57"/>
        <v>0</v>
      </c>
      <c r="AF107" s="111">
        <f t="shared" si="57"/>
        <v>0</v>
      </c>
      <c r="AG107" s="111">
        <f t="shared" si="57"/>
        <v>0</v>
      </c>
      <c r="AH107" s="111">
        <f t="shared" si="57"/>
        <v>0</v>
      </c>
      <c r="AI107" s="111">
        <f t="shared" si="57"/>
        <v>0</v>
      </c>
      <c r="AJ107" s="111">
        <f t="shared" si="57"/>
        <v>0</v>
      </c>
      <c r="AK107" s="111">
        <f t="shared" si="57"/>
        <v>0</v>
      </c>
      <c r="AL107" s="111">
        <f t="shared" si="57"/>
        <v>0</v>
      </c>
      <c r="AM107" s="111">
        <f t="shared" si="57"/>
        <v>0</v>
      </c>
      <c r="AN107" s="111">
        <f t="shared" si="57"/>
        <v>0</v>
      </c>
      <c r="AO107" s="111">
        <f t="shared" si="57"/>
        <v>0</v>
      </c>
      <c r="AP107" s="111">
        <f t="shared" si="57"/>
        <v>0</v>
      </c>
      <c r="AQ107" s="111">
        <f t="shared" si="57"/>
        <v>0</v>
      </c>
      <c r="AR107" s="111">
        <f t="shared" si="57"/>
        <v>0</v>
      </c>
      <c r="AS107" s="111">
        <f t="shared" si="57"/>
        <v>0</v>
      </c>
      <c r="AT107" s="111">
        <f t="shared" si="57"/>
        <v>0</v>
      </c>
      <c r="AU107" s="111">
        <f t="shared" si="57"/>
        <v>0</v>
      </c>
      <c r="AV107" s="111">
        <f t="shared" si="57"/>
        <v>0</v>
      </c>
      <c r="AW107" s="111">
        <f t="shared" si="57"/>
        <v>0</v>
      </c>
      <c r="AX107" s="111">
        <f t="shared" si="57"/>
        <v>0</v>
      </c>
      <c r="AY107" s="111">
        <f t="shared" si="57"/>
        <v>0</v>
      </c>
      <c r="AZ107" s="111">
        <f t="shared" si="57"/>
        <v>0</v>
      </c>
      <c r="BA107" s="111">
        <f t="shared" si="57"/>
        <v>0</v>
      </c>
      <c r="BB107" s="111">
        <f t="shared" si="57"/>
        <v>0</v>
      </c>
      <c r="BC107" s="111">
        <f t="shared" si="57"/>
        <v>0</v>
      </c>
      <c r="BD107" s="111">
        <f t="shared" si="57"/>
        <v>0</v>
      </c>
      <c r="BE107" s="111">
        <f t="shared" si="57"/>
        <v>0</v>
      </c>
      <c r="BF107" s="111">
        <f t="shared" si="57"/>
        <v>0</v>
      </c>
      <c r="BG107" s="111">
        <f t="shared" si="57"/>
        <v>0</v>
      </c>
      <c r="BH107" s="111">
        <f t="shared" si="57"/>
        <v>0</v>
      </c>
      <c r="BI107" s="111">
        <f t="shared" si="57"/>
        <v>0</v>
      </c>
      <c r="BJ107" s="111">
        <f t="shared" si="57"/>
        <v>0</v>
      </c>
      <c r="BK107" s="111">
        <f t="shared" si="57"/>
        <v>0</v>
      </c>
      <c r="BL107" s="111">
        <f t="shared" si="57"/>
        <v>0</v>
      </c>
      <c r="BM107" s="111">
        <f t="shared" si="57"/>
        <v>0</v>
      </c>
      <c r="BN107" s="111">
        <f t="shared" si="57"/>
        <v>0</v>
      </c>
      <c r="BO107" s="111">
        <f t="shared" si="57"/>
        <v>0</v>
      </c>
      <c r="BP107" s="111">
        <f t="shared" si="57"/>
        <v>0</v>
      </c>
      <c r="BQ107" s="111">
        <f t="shared" si="57"/>
        <v>0</v>
      </c>
      <c r="BR107" s="111">
        <f t="shared" si="57"/>
        <v>0</v>
      </c>
      <c r="BS107" s="111">
        <f t="shared" si="57"/>
        <v>0</v>
      </c>
      <c r="BT107" s="111">
        <f t="shared" si="57"/>
        <v>0</v>
      </c>
      <c r="BU107" s="111">
        <f t="shared" si="57"/>
        <v>0</v>
      </c>
      <c r="BV107" s="111">
        <f t="shared" si="57"/>
        <v>0</v>
      </c>
      <c r="BW107" s="111">
        <f t="shared" si="57"/>
        <v>0</v>
      </c>
      <c r="BX107" s="111">
        <f t="shared" si="57"/>
        <v>0</v>
      </c>
      <c r="BY107" s="111">
        <f t="shared" si="57"/>
        <v>0</v>
      </c>
      <c r="BZ107" s="111">
        <f t="shared" si="57"/>
        <v>0</v>
      </c>
      <c r="CA107" s="111">
        <f t="shared" si="57"/>
        <v>0</v>
      </c>
      <c r="CB107" s="111">
        <f t="shared" si="57"/>
        <v>0</v>
      </c>
      <c r="CC107" s="111">
        <f t="shared" si="56"/>
        <v>0</v>
      </c>
      <c r="CD107" s="111">
        <f t="shared" si="56"/>
        <v>0</v>
      </c>
      <c r="CE107" s="111">
        <f t="shared" si="56"/>
        <v>0</v>
      </c>
      <c r="CF107" s="111">
        <f t="shared" si="56"/>
        <v>0</v>
      </c>
      <c r="CG107" s="111">
        <f t="shared" si="56"/>
        <v>0</v>
      </c>
      <c r="CH107" s="111">
        <f t="shared" si="56"/>
        <v>0</v>
      </c>
      <c r="CI107" s="111">
        <f t="shared" si="56"/>
        <v>0</v>
      </c>
      <c r="CJ107" s="111">
        <f t="shared" si="56"/>
        <v>0</v>
      </c>
    </row>
    <row r="108" spans="11:88" x14ac:dyDescent="0.3">
      <c r="K108" s="263">
        <f>J108*(1+'Headcount Summary'!$C$4)</f>
        <v>0</v>
      </c>
      <c r="L108" s="263">
        <f>K108*(1+'Headcount Summary'!$C$4)</f>
        <v>0</v>
      </c>
      <c r="M108" s="263">
        <f>L108*(1+'Headcount Summary'!$C$4)</f>
        <v>0</v>
      </c>
      <c r="Q108" s="111">
        <f t="shared" si="57"/>
        <v>0</v>
      </c>
      <c r="R108" s="111">
        <f t="shared" si="57"/>
        <v>0</v>
      </c>
      <c r="S108" s="111">
        <f t="shared" si="57"/>
        <v>0</v>
      </c>
      <c r="T108" s="111">
        <f t="shared" si="57"/>
        <v>0</v>
      </c>
      <c r="U108" s="111">
        <f t="shared" si="57"/>
        <v>0</v>
      </c>
      <c r="V108" s="111">
        <f t="shared" si="57"/>
        <v>0</v>
      </c>
      <c r="W108" s="111">
        <f t="shared" si="57"/>
        <v>0</v>
      </c>
      <c r="X108" s="111">
        <f t="shared" si="57"/>
        <v>0</v>
      </c>
      <c r="Y108" s="111">
        <f t="shared" si="57"/>
        <v>0</v>
      </c>
      <c r="Z108" s="111">
        <f t="shared" si="57"/>
        <v>0</v>
      </c>
      <c r="AA108" s="111">
        <f t="shared" si="57"/>
        <v>0</v>
      </c>
      <c r="AB108" s="111">
        <f t="shared" si="57"/>
        <v>0</v>
      </c>
      <c r="AC108" s="111">
        <f t="shared" si="57"/>
        <v>0</v>
      </c>
      <c r="AD108" s="111">
        <f t="shared" si="57"/>
        <v>0</v>
      </c>
      <c r="AE108" s="111">
        <f t="shared" si="57"/>
        <v>0</v>
      </c>
      <c r="AF108" s="111">
        <f t="shared" si="57"/>
        <v>0</v>
      </c>
      <c r="AG108" s="111">
        <f t="shared" si="57"/>
        <v>0</v>
      </c>
      <c r="AH108" s="111">
        <f t="shared" si="57"/>
        <v>0</v>
      </c>
      <c r="AI108" s="111">
        <f t="shared" si="57"/>
        <v>0</v>
      </c>
      <c r="AJ108" s="111">
        <f t="shared" si="57"/>
        <v>0</v>
      </c>
      <c r="AK108" s="111">
        <f t="shared" si="57"/>
        <v>0</v>
      </c>
      <c r="AL108" s="111">
        <f t="shared" si="57"/>
        <v>0</v>
      </c>
      <c r="AM108" s="111">
        <f t="shared" si="57"/>
        <v>0</v>
      </c>
      <c r="AN108" s="111">
        <f t="shared" si="57"/>
        <v>0</v>
      </c>
      <c r="AO108" s="111">
        <f t="shared" si="57"/>
        <v>0</v>
      </c>
      <c r="AP108" s="111">
        <f t="shared" si="57"/>
        <v>0</v>
      </c>
      <c r="AQ108" s="111">
        <f t="shared" si="57"/>
        <v>0</v>
      </c>
      <c r="AR108" s="111">
        <f t="shared" si="57"/>
        <v>0</v>
      </c>
      <c r="AS108" s="111">
        <f t="shared" si="57"/>
        <v>0</v>
      </c>
      <c r="AT108" s="111">
        <f t="shared" si="57"/>
        <v>0</v>
      </c>
      <c r="AU108" s="111">
        <f t="shared" si="57"/>
        <v>0</v>
      </c>
      <c r="AV108" s="111">
        <f t="shared" si="57"/>
        <v>0</v>
      </c>
      <c r="AW108" s="111">
        <f t="shared" si="57"/>
        <v>0</v>
      </c>
      <c r="AX108" s="111">
        <f t="shared" si="57"/>
        <v>0</v>
      </c>
      <c r="AY108" s="111">
        <f t="shared" si="57"/>
        <v>0</v>
      </c>
      <c r="AZ108" s="111">
        <f t="shared" si="57"/>
        <v>0</v>
      </c>
      <c r="BA108" s="111">
        <f t="shared" si="57"/>
        <v>0</v>
      </c>
      <c r="BB108" s="111">
        <f t="shared" si="57"/>
        <v>0</v>
      </c>
      <c r="BC108" s="111">
        <f t="shared" si="57"/>
        <v>0</v>
      </c>
      <c r="BD108" s="111">
        <f t="shared" si="57"/>
        <v>0</v>
      </c>
      <c r="BE108" s="111">
        <f t="shared" si="57"/>
        <v>0</v>
      </c>
      <c r="BF108" s="111">
        <f t="shared" si="57"/>
        <v>0</v>
      </c>
      <c r="BG108" s="111">
        <f t="shared" si="57"/>
        <v>0</v>
      </c>
      <c r="BH108" s="111">
        <f t="shared" si="57"/>
        <v>0</v>
      </c>
      <c r="BI108" s="111">
        <f t="shared" si="57"/>
        <v>0</v>
      </c>
      <c r="BJ108" s="111">
        <f t="shared" si="57"/>
        <v>0</v>
      </c>
      <c r="BK108" s="111">
        <f t="shared" si="57"/>
        <v>0</v>
      </c>
      <c r="BL108" s="111">
        <f t="shared" si="57"/>
        <v>0</v>
      </c>
      <c r="BM108" s="111">
        <f t="shared" si="57"/>
        <v>0</v>
      </c>
      <c r="BN108" s="111">
        <f t="shared" si="57"/>
        <v>0</v>
      </c>
      <c r="BO108" s="111">
        <f t="shared" si="57"/>
        <v>0</v>
      </c>
      <c r="BP108" s="111">
        <f t="shared" si="57"/>
        <v>0</v>
      </c>
      <c r="BQ108" s="111">
        <f t="shared" si="57"/>
        <v>0</v>
      </c>
      <c r="BR108" s="111">
        <f t="shared" si="57"/>
        <v>0</v>
      </c>
      <c r="BS108" s="111">
        <f t="shared" si="57"/>
        <v>0</v>
      </c>
      <c r="BT108" s="111">
        <f t="shared" si="57"/>
        <v>0</v>
      </c>
      <c r="BU108" s="111">
        <f t="shared" si="57"/>
        <v>0</v>
      </c>
      <c r="BV108" s="111">
        <f t="shared" si="57"/>
        <v>0</v>
      </c>
      <c r="BW108" s="111">
        <f t="shared" si="57"/>
        <v>0</v>
      </c>
      <c r="BX108" s="111">
        <f t="shared" si="57"/>
        <v>0</v>
      </c>
      <c r="BY108" s="111">
        <f t="shared" si="57"/>
        <v>0</v>
      </c>
      <c r="BZ108" s="111">
        <f t="shared" si="57"/>
        <v>0</v>
      </c>
      <c r="CA108" s="111">
        <f t="shared" si="57"/>
        <v>0</v>
      </c>
      <c r="CB108" s="111">
        <f t="shared" si="57"/>
        <v>0</v>
      </c>
      <c r="CC108" s="111">
        <f t="shared" si="56"/>
        <v>0</v>
      </c>
      <c r="CD108" s="111">
        <f t="shared" si="56"/>
        <v>0</v>
      </c>
      <c r="CE108" s="111">
        <f t="shared" si="56"/>
        <v>0</v>
      </c>
      <c r="CF108" s="111">
        <f t="shared" si="56"/>
        <v>0</v>
      </c>
      <c r="CG108" s="111">
        <f t="shared" si="56"/>
        <v>0</v>
      </c>
      <c r="CH108" s="111">
        <f t="shared" si="56"/>
        <v>0</v>
      </c>
      <c r="CI108" s="111">
        <f t="shared" si="56"/>
        <v>0</v>
      </c>
      <c r="CJ108" s="111">
        <f t="shared" si="56"/>
        <v>0</v>
      </c>
    </row>
    <row r="109" spans="11:88" x14ac:dyDescent="0.3">
      <c r="K109" s="263">
        <f>J109*(1+'Headcount Summary'!$C$4)</f>
        <v>0</v>
      </c>
      <c r="L109" s="263">
        <f>K109*(1+'Headcount Summary'!$C$4)</f>
        <v>0</v>
      </c>
      <c r="M109" s="263">
        <f>L109*(1+'Headcount Summary'!$C$4)</f>
        <v>0</v>
      </c>
      <c r="Q109" s="111">
        <f t="shared" si="57"/>
        <v>0</v>
      </c>
      <c r="R109" s="111">
        <f t="shared" si="57"/>
        <v>0</v>
      </c>
      <c r="S109" s="111">
        <f t="shared" si="57"/>
        <v>0</v>
      </c>
      <c r="T109" s="111">
        <f t="shared" si="57"/>
        <v>0</v>
      </c>
      <c r="U109" s="111">
        <f t="shared" si="57"/>
        <v>0</v>
      </c>
      <c r="V109" s="111">
        <f t="shared" si="57"/>
        <v>0</v>
      </c>
      <c r="W109" s="111">
        <f t="shared" si="57"/>
        <v>0</v>
      </c>
      <c r="X109" s="111">
        <f t="shared" si="57"/>
        <v>0</v>
      </c>
      <c r="Y109" s="111">
        <f t="shared" si="57"/>
        <v>0</v>
      </c>
      <c r="Z109" s="111">
        <f t="shared" si="57"/>
        <v>0</v>
      </c>
      <c r="AA109" s="111">
        <f t="shared" si="57"/>
        <v>0</v>
      </c>
      <c r="AB109" s="111">
        <f t="shared" si="57"/>
        <v>0</v>
      </c>
      <c r="AC109" s="111">
        <f t="shared" si="57"/>
        <v>0</v>
      </c>
      <c r="AD109" s="111">
        <f t="shared" si="57"/>
        <v>0</v>
      </c>
      <c r="AE109" s="111">
        <f t="shared" si="57"/>
        <v>0</v>
      </c>
      <c r="AF109" s="111">
        <f t="shared" si="57"/>
        <v>0</v>
      </c>
      <c r="AG109" s="111">
        <f t="shared" si="57"/>
        <v>0</v>
      </c>
      <c r="AH109" s="111">
        <f t="shared" si="57"/>
        <v>0</v>
      </c>
      <c r="AI109" s="111">
        <f t="shared" si="57"/>
        <v>0</v>
      </c>
      <c r="AJ109" s="111">
        <f t="shared" si="57"/>
        <v>0</v>
      </c>
      <c r="AK109" s="111">
        <f t="shared" si="57"/>
        <v>0</v>
      </c>
      <c r="AL109" s="111">
        <f t="shared" si="57"/>
        <v>0</v>
      </c>
      <c r="AM109" s="111">
        <f t="shared" si="57"/>
        <v>0</v>
      </c>
      <c r="AN109" s="111">
        <f t="shared" si="57"/>
        <v>0</v>
      </c>
      <c r="AO109" s="111">
        <f t="shared" si="57"/>
        <v>0</v>
      </c>
      <c r="AP109" s="111">
        <f t="shared" si="57"/>
        <v>0</v>
      </c>
      <c r="AQ109" s="111">
        <f t="shared" si="57"/>
        <v>0</v>
      </c>
      <c r="AR109" s="111">
        <f t="shared" si="57"/>
        <v>0</v>
      </c>
      <c r="AS109" s="111">
        <f t="shared" si="57"/>
        <v>0</v>
      </c>
      <c r="AT109" s="111">
        <f t="shared" si="57"/>
        <v>0</v>
      </c>
      <c r="AU109" s="111">
        <f t="shared" si="57"/>
        <v>0</v>
      </c>
      <c r="AV109" s="111">
        <f t="shared" si="57"/>
        <v>0</v>
      </c>
      <c r="AW109" s="111">
        <f t="shared" si="57"/>
        <v>0</v>
      </c>
      <c r="AX109" s="111">
        <f t="shared" si="57"/>
        <v>0</v>
      </c>
      <c r="AY109" s="111">
        <f t="shared" si="57"/>
        <v>0</v>
      </c>
      <c r="AZ109" s="111">
        <f t="shared" si="57"/>
        <v>0</v>
      </c>
      <c r="BA109" s="111">
        <f t="shared" si="57"/>
        <v>0</v>
      </c>
      <c r="BB109" s="111">
        <f t="shared" si="57"/>
        <v>0</v>
      </c>
      <c r="BC109" s="111">
        <f t="shared" si="57"/>
        <v>0</v>
      </c>
      <c r="BD109" s="111">
        <f t="shared" si="57"/>
        <v>0</v>
      </c>
      <c r="BE109" s="111">
        <f t="shared" si="57"/>
        <v>0</v>
      </c>
      <c r="BF109" s="111">
        <f t="shared" si="57"/>
        <v>0</v>
      </c>
      <c r="BG109" s="111">
        <f t="shared" si="57"/>
        <v>0</v>
      </c>
      <c r="BH109" s="111">
        <f t="shared" si="57"/>
        <v>0</v>
      </c>
      <c r="BI109" s="111">
        <f t="shared" si="57"/>
        <v>0</v>
      </c>
      <c r="BJ109" s="111">
        <f t="shared" si="57"/>
        <v>0</v>
      </c>
      <c r="BK109" s="111">
        <f t="shared" si="57"/>
        <v>0</v>
      </c>
      <c r="BL109" s="111">
        <f t="shared" si="57"/>
        <v>0</v>
      </c>
      <c r="BM109" s="111">
        <f t="shared" si="57"/>
        <v>0</v>
      </c>
      <c r="BN109" s="111">
        <f t="shared" si="57"/>
        <v>0</v>
      </c>
      <c r="BO109" s="111">
        <f t="shared" si="57"/>
        <v>0</v>
      </c>
      <c r="BP109" s="111">
        <f t="shared" si="57"/>
        <v>0</v>
      </c>
      <c r="BQ109" s="111">
        <f t="shared" si="57"/>
        <v>0</v>
      </c>
      <c r="BR109" s="111">
        <f t="shared" si="57"/>
        <v>0</v>
      </c>
      <c r="BS109" s="111">
        <f t="shared" si="57"/>
        <v>0</v>
      </c>
      <c r="BT109" s="111">
        <f t="shared" si="57"/>
        <v>0</v>
      </c>
      <c r="BU109" s="111">
        <f t="shared" si="57"/>
        <v>0</v>
      </c>
      <c r="BV109" s="111">
        <f t="shared" si="57"/>
        <v>0</v>
      </c>
      <c r="BW109" s="111">
        <f t="shared" si="57"/>
        <v>0</v>
      </c>
      <c r="BX109" s="111">
        <f t="shared" si="57"/>
        <v>0</v>
      </c>
      <c r="BY109" s="111">
        <f t="shared" si="57"/>
        <v>0</v>
      </c>
      <c r="BZ109" s="111">
        <f t="shared" si="57"/>
        <v>0</v>
      </c>
      <c r="CA109" s="111">
        <f t="shared" si="57"/>
        <v>0</v>
      </c>
      <c r="CB109" s="111">
        <f t="shared" ref="CB109:CJ112" si="58">IF(OR(AND($G109&lt;CB$1,$G109&lt;&gt;""),$F109&gt;EOMONTH(CB$1,0)),0,IF(AND($F109&lt;CB$1,OR($G109="",$G109&gt;EOMONTH(CB$1,0))),INDEX($H109:$M109,1,MATCH(YEAR(CB$1),$H$1:$M$1,0))/12,INDEX($H109:$M109,1,MATCH(YEAR(CB$1),$H$1:$M$1,0))/12*((_xlfn.DAYS(MIN(EOMONTH(CB$1,0),$G109),MAX(CB$1,$F109)))/_xlfn.DAYS(EOMONTH(CB$1,0),CB$1))))</f>
        <v>0</v>
      </c>
      <c r="CC109" s="111">
        <f t="shared" si="58"/>
        <v>0</v>
      </c>
      <c r="CD109" s="111">
        <f t="shared" si="58"/>
        <v>0</v>
      </c>
      <c r="CE109" s="111">
        <f t="shared" si="58"/>
        <v>0</v>
      </c>
      <c r="CF109" s="111">
        <f t="shared" si="58"/>
        <v>0</v>
      </c>
      <c r="CG109" s="111">
        <f t="shared" si="58"/>
        <v>0</v>
      </c>
      <c r="CH109" s="111">
        <f t="shared" si="58"/>
        <v>0</v>
      </c>
      <c r="CI109" s="111">
        <f t="shared" si="58"/>
        <v>0</v>
      </c>
      <c r="CJ109" s="111">
        <f t="shared" si="58"/>
        <v>0</v>
      </c>
    </row>
    <row r="110" spans="11:88" x14ac:dyDescent="0.3">
      <c r="K110" s="263">
        <f>J110*(1+'Headcount Summary'!$C$4)</f>
        <v>0</v>
      </c>
      <c r="L110" s="263">
        <f>K110*(1+'Headcount Summary'!$C$4)</f>
        <v>0</v>
      </c>
      <c r="M110" s="263">
        <f>L110*(1+'Headcount Summary'!$C$4)</f>
        <v>0</v>
      </c>
      <c r="Q110" s="111">
        <f t="shared" ref="Q110:CB113" si="59">IF(OR(AND($G110&lt;Q$1,$G110&lt;&gt;""),$F110&gt;EOMONTH(Q$1,0)),0,IF(AND($F110&lt;Q$1,OR($G110="",$G110&gt;EOMONTH(Q$1,0))),INDEX($H110:$M110,1,MATCH(YEAR(Q$1),$H$1:$M$1,0))/12,INDEX($H110:$M110,1,MATCH(YEAR(Q$1),$H$1:$M$1,0))/12*((_xlfn.DAYS(MIN(EOMONTH(Q$1,0),$G110),MAX(Q$1,$F110)))/_xlfn.DAYS(EOMONTH(Q$1,0),Q$1))))</f>
        <v>0</v>
      </c>
      <c r="R110" s="111">
        <f t="shared" si="59"/>
        <v>0</v>
      </c>
      <c r="S110" s="111">
        <f t="shared" si="59"/>
        <v>0</v>
      </c>
      <c r="T110" s="111">
        <f t="shared" si="59"/>
        <v>0</v>
      </c>
      <c r="U110" s="111">
        <f t="shared" si="59"/>
        <v>0</v>
      </c>
      <c r="V110" s="111">
        <f t="shared" si="59"/>
        <v>0</v>
      </c>
      <c r="W110" s="111">
        <f t="shared" si="59"/>
        <v>0</v>
      </c>
      <c r="X110" s="111">
        <f t="shared" si="59"/>
        <v>0</v>
      </c>
      <c r="Y110" s="111">
        <f t="shared" si="59"/>
        <v>0</v>
      </c>
      <c r="Z110" s="111">
        <f t="shared" si="59"/>
        <v>0</v>
      </c>
      <c r="AA110" s="111">
        <f t="shared" si="59"/>
        <v>0</v>
      </c>
      <c r="AB110" s="111">
        <f t="shared" si="59"/>
        <v>0</v>
      </c>
      <c r="AC110" s="111">
        <f t="shared" si="59"/>
        <v>0</v>
      </c>
      <c r="AD110" s="111">
        <f t="shared" si="59"/>
        <v>0</v>
      </c>
      <c r="AE110" s="111">
        <f t="shared" si="59"/>
        <v>0</v>
      </c>
      <c r="AF110" s="111">
        <f t="shared" si="59"/>
        <v>0</v>
      </c>
      <c r="AG110" s="111">
        <f t="shared" si="59"/>
        <v>0</v>
      </c>
      <c r="AH110" s="111">
        <f t="shared" si="59"/>
        <v>0</v>
      </c>
      <c r="AI110" s="111">
        <f t="shared" si="59"/>
        <v>0</v>
      </c>
      <c r="AJ110" s="111">
        <f t="shared" si="59"/>
        <v>0</v>
      </c>
      <c r="AK110" s="111">
        <f t="shared" si="59"/>
        <v>0</v>
      </c>
      <c r="AL110" s="111">
        <f t="shared" si="59"/>
        <v>0</v>
      </c>
      <c r="AM110" s="111">
        <f t="shared" si="59"/>
        <v>0</v>
      </c>
      <c r="AN110" s="111">
        <f t="shared" si="59"/>
        <v>0</v>
      </c>
      <c r="AO110" s="111">
        <f t="shared" si="59"/>
        <v>0</v>
      </c>
      <c r="AP110" s="111">
        <f t="shared" si="59"/>
        <v>0</v>
      </c>
      <c r="AQ110" s="111">
        <f t="shared" si="59"/>
        <v>0</v>
      </c>
      <c r="AR110" s="111">
        <f t="shared" si="59"/>
        <v>0</v>
      </c>
      <c r="AS110" s="111">
        <f t="shared" si="59"/>
        <v>0</v>
      </c>
      <c r="AT110" s="111">
        <f t="shared" si="59"/>
        <v>0</v>
      </c>
      <c r="AU110" s="111">
        <f t="shared" si="59"/>
        <v>0</v>
      </c>
      <c r="AV110" s="111">
        <f t="shared" si="59"/>
        <v>0</v>
      </c>
      <c r="AW110" s="111">
        <f t="shared" si="59"/>
        <v>0</v>
      </c>
      <c r="AX110" s="111">
        <f t="shared" si="59"/>
        <v>0</v>
      </c>
      <c r="AY110" s="111">
        <f t="shared" si="59"/>
        <v>0</v>
      </c>
      <c r="AZ110" s="111">
        <f t="shared" si="59"/>
        <v>0</v>
      </c>
      <c r="BA110" s="111">
        <f t="shared" si="59"/>
        <v>0</v>
      </c>
      <c r="BB110" s="111">
        <f t="shared" si="59"/>
        <v>0</v>
      </c>
      <c r="BC110" s="111">
        <f t="shared" si="59"/>
        <v>0</v>
      </c>
      <c r="BD110" s="111">
        <f t="shared" si="59"/>
        <v>0</v>
      </c>
      <c r="BE110" s="111">
        <f t="shared" si="59"/>
        <v>0</v>
      </c>
      <c r="BF110" s="111">
        <f t="shared" si="59"/>
        <v>0</v>
      </c>
      <c r="BG110" s="111">
        <f t="shared" si="59"/>
        <v>0</v>
      </c>
      <c r="BH110" s="111">
        <f t="shared" si="59"/>
        <v>0</v>
      </c>
      <c r="BI110" s="111">
        <f t="shared" si="59"/>
        <v>0</v>
      </c>
      <c r="BJ110" s="111">
        <f t="shared" si="59"/>
        <v>0</v>
      </c>
      <c r="BK110" s="111">
        <f t="shared" si="59"/>
        <v>0</v>
      </c>
      <c r="BL110" s="111">
        <f t="shared" si="59"/>
        <v>0</v>
      </c>
      <c r="BM110" s="111">
        <f t="shared" si="59"/>
        <v>0</v>
      </c>
      <c r="BN110" s="111">
        <f t="shared" si="59"/>
        <v>0</v>
      </c>
      <c r="BO110" s="111">
        <f t="shared" si="59"/>
        <v>0</v>
      </c>
      <c r="BP110" s="111">
        <f t="shared" si="59"/>
        <v>0</v>
      </c>
      <c r="BQ110" s="111">
        <f t="shared" si="59"/>
        <v>0</v>
      </c>
      <c r="BR110" s="111">
        <f t="shared" si="59"/>
        <v>0</v>
      </c>
      <c r="BS110" s="111">
        <f t="shared" si="59"/>
        <v>0</v>
      </c>
      <c r="BT110" s="111">
        <f t="shared" si="59"/>
        <v>0</v>
      </c>
      <c r="BU110" s="111">
        <f t="shared" si="59"/>
        <v>0</v>
      </c>
      <c r="BV110" s="111">
        <f t="shared" si="59"/>
        <v>0</v>
      </c>
      <c r="BW110" s="111">
        <f t="shared" si="59"/>
        <v>0</v>
      </c>
      <c r="BX110" s="111">
        <f t="shared" si="59"/>
        <v>0</v>
      </c>
      <c r="BY110" s="111">
        <f t="shared" si="59"/>
        <v>0</v>
      </c>
      <c r="BZ110" s="111">
        <f t="shared" si="59"/>
        <v>0</v>
      </c>
      <c r="CA110" s="111">
        <f t="shared" si="59"/>
        <v>0</v>
      </c>
      <c r="CB110" s="111">
        <f t="shared" si="59"/>
        <v>0</v>
      </c>
      <c r="CC110" s="111">
        <f t="shared" si="58"/>
        <v>0</v>
      </c>
      <c r="CD110" s="111">
        <f t="shared" si="58"/>
        <v>0</v>
      </c>
      <c r="CE110" s="111">
        <f t="shared" si="58"/>
        <v>0</v>
      </c>
      <c r="CF110" s="111">
        <f t="shared" si="58"/>
        <v>0</v>
      </c>
      <c r="CG110" s="111">
        <f t="shared" si="58"/>
        <v>0</v>
      </c>
      <c r="CH110" s="111">
        <f t="shared" si="58"/>
        <v>0</v>
      </c>
      <c r="CI110" s="111">
        <f t="shared" si="58"/>
        <v>0</v>
      </c>
      <c r="CJ110" s="111">
        <f t="shared" si="58"/>
        <v>0</v>
      </c>
    </row>
    <row r="111" spans="11:88" x14ac:dyDescent="0.3">
      <c r="K111" s="263">
        <f>J111*(1+'Headcount Summary'!$C$4)</f>
        <v>0</v>
      </c>
      <c r="L111" s="263">
        <f>K111*(1+'Headcount Summary'!$C$4)</f>
        <v>0</v>
      </c>
      <c r="M111" s="263">
        <f>L111*(1+'Headcount Summary'!$C$4)</f>
        <v>0</v>
      </c>
      <c r="Q111" s="111">
        <f t="shared" si="59"/>
        <v>0</v>
      </c>
      <c r="R111" s="111">
        <f t="shared" si="59"/>
        <v>0</v>
      </c>
      <c r="S111" s="111">
        <f t="shared" si="59"/>
        <v>0</v>
      </c>
      <c r="T111" s="111">
        <f t="shared" si="59"/>
        <v>0</v>
      </c>
      <c r="U111" s="111">
        <f t="shared" si="59"/>
        <v>0</v>
      </c>
      <c r="V111" s="111">
        <f t="shared" si="59"/>
        <v>0</v>
      </c>
      <c r="W111" s="111">
        <f t="shared" si="59"/>
        <v>0</v>
      </c>
      <c r="X111" s="111">
        <f t="shared" si="59"/>
        <v>0</v>
      </c>
      <c r="Y111" s="111">
        <f t="shared" si="59"/>
        <v>0</v>
      </c>
      <c r="Z111" s="111">
        <f t="shared" si="59"/>
        <v>0</v>
      </c>
      <c r="AA111" s="111">
        <f t="shared" si="59"/>
        <v>0</v>
      </c>
      <c r="AB111" s="111">
        <f t="shared" si="59"/>
        <v>0</v>
      </c>
      <c r="AC111" s="111">
        <f t="shared" si="59"/>
        <v>0</v>
      </c>
      <c r="AD111" s="111">
        <f t="shared" si="59"/>
        <v>0</v>
      </c>
      <c r="AE111" s="111">
        <f t="shared" si="59"/>
        <v>0</v>
      </c>
      <c r="AF111" s="111">
        <f t="shared" si="59"/>
        <v>0</v>
      </c>
      <c r="AG111" s="111">
        <f t="shared" si="59"/>
        <v>0</v>
      </c>
      <c r="AH111" s="111">
        <f t="shared" si="59"/>
        <v>0</v>
      </c>
      <c r="AI111" s="111">
        <f t="shared" si="59"/>
        <v>0</v>
      </c>
      <c r="AJ111" s="111">
        <f t="shared" si="59"/>
        <v>0</v>
      </c>
      <c r="AK111" s="111">
        <f t="shared" si="59"/>
        <v>0</v>
      </c>
      <c r="AL111" s="111">
        <f t="shared" si="59"/>
        <v>0</v>
      </c>
      <c r="AM111" s="111">
        <f t="shared" si="59"/>
        <v>0</v>
      </c>
      <c r="AN111" s="111">
        <f t="shared" si="59"/>
        <v>0</v>
      </c>
      <c r="AO111" s="111">
        <f t="shared" si="59"/>
        <v>0</v>
      </c>
      <c r="AP111" s="111">
        <f t="shared" si="59"/>
        <v>0</v>
      </c>
      <c r="AQ111" s="111">
        <f t="shared" si="59"/>
        <v>0</v>
      </c>
      <c r="AR111" s="111">
        <f t="shared" si="59"/>
        <v>0</v>
      </c>
      <c r="AS111" s="111">
        <f t="shared" si="59"/>
        <v>0</v>
      </c>
      <c r="AT111" s="111">
        <f t="shared" si="59"/>
        <v>0</v>
      </c>
      <c r="AU111" s="111">
        <f t="shared" si="59"/>
        <v>0</v>
      </c>
      <c r="AV111" s="111">
        <f t="shared" si="59"/>
        <v>0</v>
      </c>
      <c r="AW111" s="111">
        <f t="shared" si="59"/>
        <v>0</v>
      </c>
      <c r="AX111" s="111">
        <f t="shared" si="59"/>
        <v>0</v>
      </c>
      <c r="AY111" s="111">
        <f t="shared" si="59"/>
        <v>0</v>
      </c>
      <c r="AZ111" s="111">
        <f t="shared" si="59"/>
        <v>0</v>
      </c>
      <c r="BA111" s="111">
        <f t="shared" si="59"/>
        <v>0</v>
      </c>
      <c r="BB111" s="111">
        <f t="shared" si="59"/>
        <v>0</v>
      </c>
      <c r="BC111" s="111">
        <f t="shared" si="59"/>
        <v>0</v>
      </c>
      <c r="BD111" s="111">
        <f t="shared" si="59"/>
        <v>0</v>
      </c>
      <c r="BE111" s="111">
        <f t="shared" si="59"/>
        <v>0</v>
      </c>
      <c r="BF111" s="111">
        <f t="shared" si="59"/>
        <v>0</v>
      </c>
      <c r="BG111" s="111">
        <f t="shared" si="59"/>
        <v>0</v>
      </c>
      <c r="BH111" s="111">
        <f t="shared" si="59"/>
        <v>0</v>
      </c>
      <c r="BI111" s="111">
        <f t="shared" si="59"/>
        <v>0</v>
      </c>
      <c r="BJ111" s="111">
        <f t="shared" si="59"/>
        <v>0</v>
      </c>
      <c r="BK111" s="111">
        <f t="shared" si="59"/>
        <v>0</v>
      </c>
      <c r="BL111" s="111">
        <f t="shared" si="59"/>
        <v>0</v>
      </c>
      <c r="BM111" s="111">
        <f t="shared" si="59"/>
        <v>0</v>
      </c>
      <c r="BN111" s="111">
        <f t="shared" si="59"/>
        <v>0</v>
      </c>
      <c r="BO111" s="111">
        <f t="shared" si="59"/>
        <v>0</v>
      </c>
      <c r="BP111" s="111">
        <f t="shared" si="59"/>
        <v>0</v>
      </c>
      <c r="BQ111" s="111">
        <f t="shared" si="59"/>
        <v>0</v>
      </c>
      <c r="BR111" s="111">
        <f t="shared" si="59"/>
        <v>0</v>
      </c>
      <c r="BS111" s="111">
        <f t="shared" si="59"/>
        <v>0</v>
      </c>
      <c r="BT111" s="111">
        <f t="shared" si="59"/>
        <v>0</v>
      </c>
      <c r="BU111" s="111">
        <f t="shared" si="59"/>
        <v>0</v>
      </c>
      <c r="BV111" s="111">
        <f t="shared" si="59"/>
        <v>0</v>
      </c>
      <c r="BW111" s="111">
        <f t="shared" si="59"/>
        <v>0</v>
      </c>
      <c r="BX111" s="111">
        <f t="shared" si="59"/>
        <v>0</v>
      </c>
      <c r="BY111" s="111">
        <f t="shared" si="59"/>
        <v>0</v>
      </c>
      <c r="BZ111" s="111">
        <f t="shared" si="59"/>
        <v>0</v>
      </c>
      <c r="CA111" s="111">
        <f t="shared" si="59"/>
        <v>0</v>
      </c>
      <c r="CB111" s="111">
        <f t="shared" si="59"/>
        <v>0</v>
      </c>
      <c r="CC111" s="111">
        <f t="shared" si="58"/>
        <v>0</v>
      </c>
      <c r="CD111" s="111">
        <f t="shared" si="58"/>
        <v>0</v>
      </c>
      <c r="CE111" s="111">
        <f t="shared" si="58"/>
        <v>0</v>
      </c>
      <c r="CF111" s="111">
        <f t="shared" si="58"/>
        <v>0</v>
      </c>
      <c r="CG111" s="111">
        <f t="shared" si="58"/>
        <v>0</v>
      </c>
      <c r="CH111" s="111">
        <f t="shared" si="58"/>
        <v>0</v>
      </c>
      <c r="CI111" s="111">
        <f t="shared" si="58"/>
        <v>0</v>
      </c>
      <c r="CJ111" s="111">
        <f t="shared" si="58"/>
        <v>0</v>
      </c>
    </row>
    <row r="112" spans="11:88" x14ac:dyDescent="0.3">
      <c r="K112" s="263">
        <f>J112*(1+'Headcount Summary'!$C$4)</f>
        <v>0</v>
      </c>
      <c r="L112" s="263">
        <f>K112*(1+'Headcount Summary'!$C$4)</f>
        <v>0</v>
      </c>
      <c r="M112" s="263">
        <f>L112*(1+'Headcount Summary'!$C$4)</f>
        <v>0</v>
      </c>
      <c r="Q112" s="111">
        <f t="shared" si="59"/>
        <v>0</v>
      </c>
      <c r="R112" s="111">
        <f t="shared" si="59"/>
        <v>0</v>
      </c>
      <c r="S112" s="111">
        <f t="shared" si="59"/>
        <v>0</v>
      </c>
      <c r="T112" s="111">
        <f t="shared" si="59"/>
        <v>0</v>
      </c>
      <c r="U112" s="111">
        <f t="shared" si="59"/>
        <v>0</v>
      </c>
      <c r="V112" s="111">
        <f t="shared" si="59"/>
        <v>0</v>
      </c>
      <c r="W112" s="111">
        <f t="shared" si="59"/>
        <v>0</v>
      </c>
      <c r="X112" s="111">
        <f t="shared" si="59"/>
        <v>0</v>
      </c>
      <c r="Y112" s="111">
        <f t="shared" si="59"/>
        <v>0</v>
      </c>
      <c r="Z112" s="111">
        <f t="shared" si="59"/>
        <v>0</v>
      </c>
      <c r="AA112" s="111">
        <f t="shared" si="59"/>
        <v>0</v>
      </c>
      <c r="AB112" s="111">
        <f t="shared" si="59"/>
        <v>0</v>
      </c>
      <c r="AC112" s="111">
        <f t="shared" si="59"/>
        <v>0</v>
      </c>
      <c r="AD112" s="111">
        <f t="shared" si="59"/>
        <v>0</v>
      </c>
      <c r="AE112" s="111">
        <f t="shared" si="59"/>
        <v>0</v>
      </c>
      <c r="AF112" s="111">
        <f t="shared" si="59"/>
        <v>0</v>
      </c>
      <c r="AG112" s="111">
        <f t="shared" si="59"/>
        <v>0</v>
      </c>
      <c r="AH112" s="111">
        <f t="shared" si="59"/>
        <v>0</v>
      </c>
      <c r="AI112" s="111">
        <f t="shared" si="59"/>
        <v>0</v>
      </c>
      <c r="AJ112" s="111">
        <f t="shared" si="59"/>
        <v>0</v>
      </c>
      <c r="AK112" s="111">
        <f t="shared" si="59"/>
        <v>0</v>
      </c>
      <c r="AL112" s="111">
        <f t="shared" si="59"/>
        <v>0</v>
      </c>
      <c r="AM112" s="111">
        <f t="shared" si="59"/>
        <v>0</v>
      </c>
      <c r="AN112" s="111">
        <f t="shared" si="59"/>
        <v>0</v>
      </c>
      <c r="AO112" s="111">
        <f t="shared" si="59"/>
        <v>0</v>
      </c>
      <c r="AP112" s="111">
        <f t="shared" si="59"/>
        <v>0</v>
      </c>
      <c r="AQ112" s="111">
        <f t="shared" si="59"/>
        <v>0</v>
      </c>
      <c r="AR112" s="111">
        <f t="shared" si="59"/>
        <v>0</v>
      </c>
      <c r="AS112" s="111">
        <f t="shared" si="59"/>
        <v>0</v>
      </c>
      <c r="AT112" s="111">
        <f t="shared" si="59"/>
        <v>0</v>
      </c>
      <c r="AU112" s="111">
        <f t="shared" si="59"/>
        <v>0</v>
      </c>
      <c r="AV112" s="111">
        <f t="shared" si="59"/>
        <v>0</v>
      </c>
      <c r="AW112" s="111">
        <f t="shared" si="59"/>
        <v>0</v>
      </c>
      <c r="AX112" s="111">
        <f t="shared" si="59"/>
        <v>0</v>
      </c>
      <c r="AY112" s="111">
        <f t="shared" si="59"/>
        <v>0</v>
      </c>
      <c r="AZ112" s="111">
        <f t="shared" si="59"/>
        <v>0</v>
      </c>
      <c r="BA112" s="111">
        <f t="shared" si="59"/>
        <v>0</v>
      </c>
      <c r="BB112" s="111">
        <f t="shared" si="59"/>
        <v>0</v>
      </c>
      <c r="BC112" s="111">
        <f t="shared" si="59"/>
        <v>0</v>
      </c>
      <c r="BD112" s="111">
        <f t="shared" si="59"/>
        <v>0</v>
      </c>
      <c r="BE112" s="111">
        <f t="shared" si="59"/>
        <v>0</v>
      </c>
      <c r="BF112" s="111">
        <f t="shared" si="59"/>
        <v>0</v>
      </c>
      <c r="BG112" s="111">
        <f t="shared" si="59"/>
        <v>0</v>
      </c>
      <c r="BH112" s="111">
        <f t="shared" si="59"/>
        <v>0</v>
      </c>
      <c r="BI112" s="111">
        <f t="shared" si="59"/>
        <v>0</v>
      </c>
      <c r="BJ112" s="111">
        <f t="shared" si="59"/>
        <v>0</v>
      </c>
      <c r="BK112" s="111">
        <f t="shared" si="59"/>
        <v>0</v>
      </c>
      <c r="BL112" s="111">
        <f t="shared" si="59"/>
        <v>0</v>
      </c>
      <c r="BM112" s="111">
        <f t="shared" si="59"/>
        <v>0</v>
      </c>
      <c r="BN112" s="111">
        <f t="shared" si="59"/>
        <v>0</v>
      </c>
      <c r="BO112" s="111">
        <f t="shared" si="59"/>
        <v>0</v>
      </c>
      <c r="BP112" s="111">
        <f t="shared" si="59"/>
        <v>0</v>
      </c>
      <c r="BQ112" s="111">
        <f t="shared" si="59"/>
        <v>0</v>
      </c>
      <c r="BR112" s="111">
        <f t="shared" si="59"/>
        <v>0</v>
      </c>
      <c r="BS112" s="111">
        <f t="shared" si="59"/>
        <v>0</v>
      </c>
      <c r="BT112" s="111">
        <f t="shared" si="59"/>
        <v>0</v>
      </c>
      <c r="BU112" s="111">
        <f t="shared" si="59"/>
        <v>0</v>
      </c>
      <c r="BV112" s="111">
        <f t="shared" si="59"/>
        <v>0</v>
      </c>
      <c r="BW112" s="111">
        <f t="shared" si="59"/>
        <v>0</v>
      </c>
      <c r="BX112" s="111">
        <f t="shared" si="59"/>
        <v>0</v>
      </c>
      <c r="BY112" s="111">
        <f t="shared" si="59"/>
        <v>0</v>
      </c>
      <c r="BZ112" s="111">
        <f t="shared" si="59"/>
        <v>0</v>
      </c>
      <c r="CA112" s="111">
        <f t="shared" si="59"/>
        <v>0</v>
      </c>
      <c r="CB112" s="111">
        <f t="shared" si="59"/>
        <v>0</v>
      </c>
      <c r="CC112" s="111">
        <f t="shared" si="58"/>
        <v>0</v>
      </c>
      <c r="CD112" s="111">
        <f t="shared" si="58"/>
        <v>0</v>
      </c>
      <c r="CE112" s="111">
        <f t="shared" si="58"/>
        <v>0</v>
      </c>
      <c r="CF112" s="111">
        <f t="shared" si="58"/>
        <v>0</v>
      </c>
      <c r="CG112" s="111">
        <f t="shared" si="58"/>
        <v>0</v>
      </c>
      <c r="CH112" s="111">
        <f t="shared" si="58"/>
        <v>0</v>
      </c>
      <c r="CI112" s="111">
        <f t="shared" si="58"/>
        <v>0</v>
      </c>
      <c r="CJ112" s="111">
        <f t="shared" si="58"/>
        <v>0</v>
      </c>
    </row>
    <row r="113" spans="11:88" x14ac:dyDescent="0.3">
      <c r="K113" s="263">
        <f>J113*(1+'Headcount Summary'!$C$4)</f>
        <v>0</v>
      </c>
      <c r="L113" s="263">
        <f>K113*(1+'Headcount Summary'!$C$4)</f>
        <v>0</v>
      </c>
      <c r="M113" s="263">
        <f>L113*(1+'Headcount Summary'!$C$4)</f>
        <v>0</v>
      </c>
      <c r="Q113" s="111">
        <f t="shared" si="59"/>
        <v>0</v>
      </c>
      <c r="R113" s="111">
        <f t="shared" si="59"/>
        <v>0</v>
      </c>
      <c r="S113" s="111">
        <f t="shared" si="59"/>
        <v>0</v>
      </c>
      <c r="T113" s="111">
        <f t="shared" si="59"/>
        <v>0</v>
      </c>
      <c r="U113" s="111">
        <f t="shared" si="59"/>
        <v>0</v>
      </c>
      <c r="V113" s="111">
        <f t="shared" si="59"/>
        <v>0</v>
      </c>
      <c r="W113" s="111">
        <f t="shared" si="59"/>
        <v>0</v>
      </c>
      <c r="X113" s="111">
        <f t="shared" si="59"/>
        <v>0</v>
      </c>
      <c r="Y113" s="111">
        <f t="shared" si="59"/>
        <v>0</v>
      </c>
      <c r="Z113" s="111">
        <f t="shared" si="59"/>
        <v>0</v>
      </c>
      <c r="AA113" s="111">
        <f t="shared" si="59"/>
        <v>0</v>
      </c>
      <c r="AB113" s="111">
        <f t="shared" si="59"/>
        <v>0</v>
      </c>
      <c r="AC113" s="111">
        <f t="shared" si="59"/>
        <v>0</v>
      </c>
      <c r="AD113" s="111">
        <f t="shared" si="59"/>
        <v>0</v>
      </c>
      <c r="AE113" s="111">
        <f t="shared" si="59"/>
        <v>0</v>
      </c>
      <c r="AF113" s="111">
        <f t="shared" si="59"/>
        <v>0</v>
      </c>
      <c r="AG113" s="111">
        <f t="shared" si="59"/>
        <v>0</v>
      </c>
      <c r="AH113" s="111">
        <f t="shared" si="59"/>
        <v>0</v>
      </c>
      <c r="AI113" s="111">
        <f t="shared" si="59"/>
        <v>0</v>
      </c>
      <c r="AJ113" s="111">
        <f t="shared" si="59"/>
        <v>0</v>
      </c>
      <c r="AK113" s="111">
        <f t="shared" si="59"/>
        <v>0</v>
      </c>
      <c r="AL113" s="111">
        <f t="shared" si="59"/>
        <v>0</v>
      </c>
      <c r="AM113" s="111">
        <f t="shared" si="59"/>
        <v>0</v>
      </c>
      <c r="AN113" s="111">
        <f t="shared" si="59"/>
        <v>0</v>
      </c>
      <c r="AO113" s="111">
        <f t="shared" si="59"/>
        <v>0</v>
      </c>
      <c r="AP113" s="111">
        <f t="shared" si="59"/>
        <v>0</v>
      </c>
      <c r="AQ113" s="111">
        <f t="shared" si="59"/>
        <v>0</v>
      </c>
      <c r="AR113" s="111">
        <f t="shared" si="59"/>
        <v>0</v>
      </c>
      <c r="AS113" s="111">
        <f t="shared" si="59"/>
        <v>0</v>
      </c>
      <c r="AT113" s="111">
        <f t="shared" si="59"/>
        <v>0</v>
      </c>
      <c r="AU113" s="111">
        <f t="shared" si="59"/>
        <v>0</v>
      </c>
      <c r="AV113" s="111">
        <f t="shared" si="59"/>
        <v>0</v>
      </c>
      <c r="AW113" s="111">
        <f t="shared" si="59"/>
        <v>0</v>
      </c>
      <c r="AX113" s="111">
        <f t="shared" si="59"/>
        <v>0</v>
      </c>
      <c r="AY113" s="111">
        <f t="shared" si="59"/>
        <v>0</v>
      </c>
      <c r="AZ113" s="111">
        <f t="shared" si="59"/>
        <v>0</v>
      </c>
      <c r="BA113" s="111">
        <f t="shared" si="59"/>
        <v>0</v>
      </c>
      <c r="BB113" s="111">
        <f t="shared" si="59"/>
        <v>0</v>
      </c>
      <c r="BC113" s="111">
        <f t="shared" si="59"/>
        <v>0</v>
      </c>
      <c r="BD113" s="111">
        <f t="shared" si="59"/>
        <v>0</v>
      </c>
      <c r="BE113" s="111">
        <f t="shared" si="59"/>
        <v>0</v>
      </c>
      <c r="BF113" s="111">
        <f t="shared" si="59"/>
        <v>0</v>
      </c>
      <c r="BG113" s="111">
        <f t="shared" si="59"/>
        <v>0</v>
      </c>
      <c r="BH113" s="111">
        <f t="shared" si="59"/>
        <v>0</v>
      </c>
      <c r="BI113" s="111">
        <f t="shared" si="59"/>
        <v>0</v>
      </c>
      <c r="BJ113" s="111">
        <f t="shared" si="59"/>
        <v>0</v>
      </c>
      <c r="BK113" s="111">
        <f t="shared" si="59"/>
        <v>0</v>
      </c>
      <c r="BL113" s="111">
        <f t="shared" si="59"/>
        <v>0</v>
      </c>
      <c r="BM113" s="111">
        <f t="shared" si="59"/>
        <v>0</v>
      </c>
      <c r="BN113" s="111">
        <f t="shared" si="59"/>
        <v>0</v>
      </c>
      <c r="BO113" s="111">
        <f t="shared" si="59"/>
        <v>0</v>
      </c>
      <c r="BP113" s="111">
        <f t="shared" si="59"/>
        <v>0</v>
      </c>
      <c r="BQ113" s="111">
        <f t="shared" si="59"/>
        <v>0</v>
      </c>
      <c r="BR113" s="111">
        <f t="shared" si="59"/>
        <v>0</v>
      </c>
      <c r="BS113" s="111">
        <f t="shared" si="59"/>
        <v>0</v>
      </c>
      <c r="BT113" s="111">
        <f t="shared" si="59"/>
        <v>0</v>
      </c>
      <c r="BU113" s="111">
        <f t="shared" si="59"/>
        <v>0</v>
      </c>
      <c r="BV113" s="111">
        <f t="shared" si="59"/>
        <v>0</v>
      </c>
      <c r="BW113" s="111">
        <f t="shared" si="59"/>
        <v>0</v>
      </c>
      <c r="BX113" s="111">
        <f t="shared" si="59"/>
        <v>0</v>
      </c>
      <c r="BY113" s="111">
        <f t="shared" si="59"/>
        <v>0</v>
      </c>
      <c r="BZ113" s="111">
        <f t="shared" si="59"/>
        <v>0</v>
      </c>
      <c r="CA113" s="111">
        <f t="shared" si="59"/>
        <v>0</v>
      </c>
      <c r="CB113" s="111">
        <f t="shared" ref="CB113:CJ116" si="60">IF(OR(AND($G113&lt;CB$1,$G113&lt;&gt;""),$F113&gt;EOMONTH(CB$1,0)),0,IF(AND($F113&lt;CB$1,OR($G113="",$G113&gt;EOMONTH(CB$1,0))),INDEX($H113:$M113,1,MATCH(YEAR(CB$1),$H$1:$M$1,0))/12,INDEX($H113:$M113,1,MATCH(YEAR(CB$1),$H$1:$M$1,0))/12*((_xlfn.DAYS(MIN(EOMONTH(CB$1,0),$G113),MAX(CB$1,$F113)))/_xlfn.DAYS(EOMONTH(CB$1,0),CB$1))))</f>
        <v>0</v>
      </c>
      <c r="CC113" s="111">
        <f t="shared" si="60"/>
        <v>0</v>
      </c>
      <c r="CD113" s="111">
        <f t="shared" si="60"/>
        <v>0</v>
      </c>
      <c r="CE113" s="111">
        <f t="shared" si="60"/>
        <v>0</v>
      </c>
      <c r="CF113" s="111">
        <f t="shared" si="60"/>
        <v>0</v>
      </c>
      <c r="CG113" s="111">
        <f t="shared" si="60"/>
        <v>0</v>
      </c>
      <c r="CH113" s="111">
        <f t="shared" si="60"/>
        <v>0</v>
      </c>
      <c r="CI113" s="111">
        <f t="shared" si="60"/>
        <v>0</v>
      </c>
      <c r="CJ113" s="111">
        <f t="shared" si="60"/>
        <v>0</v>
      </c>
    </row>
    <row r="114" spans="11:88" x14ac:dyDescent="0.3">
      <c r="K114" s="263">
        <f>J114*(1+'Headcount Summary'!$C$4)</f>
        <v>0</v>
      </c>
      <c r="L114" s="263">
        <f>K114*(1+'Headcount Summary'!$C$4)</f>
        <v>0</v>
      </c>
      <c r="M114" s="263">
        <f>L114*(1+'Headcount Summary'!$C$4)</f>
        <v>0</v>
      </c>
      <c r="Q114" s="111">
        <f t="shared" ref="Q114:CB117" si="61">IF(OR(AND($G114&lt;Q$1,$G114&lt;&gt;""),$F114&gt;EOMONTH(Q$1,0)),0,IF(AND($F114&lt;Q$1,OR($G114="",$G114&gt;EOMONTH(Q$1,0))),INDEX($H114:$M114,1,MATCH(YEAR(Q$1),$H$1:$M$1,0))/12,INDEX($H114:$M114,1,MATCH(YEAR(Q$1),$H$1:$M$1,0))/12*((_xlfn.DAYS(MIN(EOMONTH(Q$1,0),$G114),MAX(Q$1,$F114)))/_xlfn.DAYS(EOMONTH(Q$1,0),Q$1))))</f>
        <v>0</v>
      </c>
      <c r="R114" s="111">
        <f t="shared" si="61"/>
        <v>0</v>
      </c>
      <c r="S114" s="111">
        <f t="shared" si="61"/>
        <v>0</v>
      </c>
      <c r="T114" s="111">
        <f t="shared" si="61"/>
        <v>0</v>
      </c>
      <c r="U114" s="111">
        <f t="shared" si="61"/>
        <v>0</v>
      </c>
      <c r="V114" s="111">
        <f t="shared" si="61"/>
        <v>0</v>
      </c>
      <c r="W114" s="111">
        <f t="shared" si="61"/>
        <v>0</v>
      </c>
      <c r="X114" s="111">
        <f t="shared" si="61"/>
        <v>0</v>
      </c>
      <c r="Y114" s="111">
        <f t="shared" si="61"/>
        <v>0</v>
      </c>
      <c r="Z114" s="111">
        <f t="shared" si="61"/>
        <v>0</v>
      </c>
      <c r="AA114" s="111">
        <f t="shared" si="61"/>
        <v>0</v>
      </c>
      <c r="AB114" s="111">
        <f t="shared" si="61"/>
        <v>0</v>
      </c>
      <c r="AC114" s="111">
        <f t="shared" si="61"/>
        <v>0</v>
      </c>
      <c r="AD114" s="111">
        <f t="shared" si="61"/>
        <v>0</v>
      </c>
      <c r="AE114" s="111">
        <f t="shared" si="61"/>
        <v>0</v>
      </c>
      <c r="AF114" s="111">
        <f t="shared" si="61"/>
        <v>0</v>
      </c>
      <c r="AG114" s="111">
        <f t="shared" si="61"/>
        <v>0</v>
      </c>
      <c r="AH114" s="111">
        <f t="shared" si="61"/>
        <v>0</v>
      </c>
      <c r="AI114" s="111">
        <f t="shared" si="61"/>
        <v>0</v>
      </c>
      <c r="AJ114" s="111">
        <f t="shared" si="61"/>
        <v>0</v>
      </c>
      <c r="AK114" s="111">
        <f t="shared" si="61"/>
        <v>0</v>
      </c>
      <c r="AL114" s="111">
        <f t="shared" si="61"/>
        <v>0</v>
      </c>
      <c r="AM114" s="111">
        <f t="shared" si="61"/>
        <v>0</v>
      </c>
      <c r="AN114" s="111">
        <f t="shared" si="61"/>
        <v>0</v>
      </c>
      <c r="AO114" s="111">
        <f t="shared" si="61"/>
        <v>0</v>
      </c>
      <c r="AP114" s="111">
        <f t="shared" si="61"/>
        <v>0</v>
      </c>
      <c r="AQ114" s="111">
        <f t="shared" si="61"/>
        <v>0</v>
      </c>
      <c r="AR114" s="111">
        <f t="shared" si="61"/>
        <v>0</v>
      </c>
      <c r="AS114" s="111">
        <f t="shared" si="61"/>
        <v>0</v>
      </c>
      <c r="AT114" s="111">
        <f t="shared" si="61"/>
        <v>0</v>
      </c>
      <c r="AU114" s="111">
        <f t="shared" si="61"/>
        <v>0</v>
      </c>
      <c r="AV114" s="111">
        <f t="shared" si="61"/>
        <v>0</v>
      </c>
      <c r="AW114" s="111">
        <f t="shared" si="61"/>
        <v>0</v>
      </c>
      <c r="AX114" s="111">
        <f t="shared" si="61"/>
        <v>0</v>
      </c>
      <c r="AY114" s="111">
        <f t="shared" si="61"/>
        <v>0</v>
      </c>
      <c r="AZ114" s="111">
        <f t="shared" si="61"/>
        <v>0</v>
      </c>
      <c r="BA114" s="111">
        <f t="shared" si="61"/>
        <v>0</v>
      </c>
      <c r="BB114" s="111">
        <f t="shared" si="61"/>
        <v>0</v>
      </c>
      <c r="BC114" s="111">
        <f t="shared" si="61"/>
        <v>0</v>
      </c>
      <c r="BD114" s="111">
        <f t="shared" si="61"/>
        <v>0</v>
      </c>
      <c r="BE114" s="111">
        <f t="shared" si="61"/>
        <v>0</v>
      </c>
      <c r="BF114" s="111">
        <f t="shared" si="61"/>
        <v>0</v>
      </c>
      <c r="BG114" s="111">
        <f t="shared" si="61"/>
        <v>0</v>
      </c>
      <c r="BH114" s="111">
        <f t="shared" si="61"/>
        <v>0</v>
      </c>
      <c r="BI114" s="111">
        <f t="shared" si="61"/>
        <v>0</v>
      </c>
      <c r="BJ114" s="111">
        <f t="shared" si="61"/>
        <v>0</v>
      </c>
      <c r="BK114" s="111">
        <f t="shared" si="61"/>
        <v>0</v>
      </c>
      <c r="BL114" s="111">
        <f t="shared" si="61"/>
        <v>0</v>
      </c>
      <c r="BM114" s="111">
        <f t="shared" si="61"/>
        <v>0</v>
      </c>
      <c r="BN114" s="111">
        <f t="shared" si="61"/>
        <v>0</v>
      </c>
      <c r="BO114" s="111">
        <f t="shared" si="61"/>
        <v>0</v>
      </c>
      <c r="BP114" s="111">
        <f t="shared" si="61"/>
        <v>0</v>
      </c>
      <c r="BQ114" s="111">
        <f t="shared" si="61"/>
        <v>0</v>
      </c>
      <c r="BR114" s="111">
        <f t="shared" si="61"/>
        <v>0</v>
      </c>
      <c r="BS114" s="111">
        <f t="shared" si="61"/>
        <v>0</v>
      </c>
      <c r="BT114" s="111">
        <f t="shared" si="61"/>
        <v>0</v>
      </c>
      <c r="BU114" s="111">
        <f t="shared" si="61"/>
        <v>0</v>
      </c>
      <c r="BV114" s="111">
        <f t="shared" si="61"/>
        <v>0</v>
      </c>
      <c r="BW114" s="111">
        <f t="shared" si="61"/>
        <v>0</v>
      </c>
      <c r="BX114" s="111">
        <f t="shared" si="61"/>
        <v>0</v>
      </c>
      <c r="BY114" s="111">
        <f t="shared" si="61"/>
        <v>0</v>
      </c>
      <c r="BZ114" s="111">
        <f t="shared" si="61"/>
        <v>0</v>
      </c>
      <c r="CA114" s="111">
        <f t="shared" si="61"/>
        <v>0</v>
      </c>
      <c r="CB114" s="111">
        <f t="shared" si="61"/>
        <v>0</v>
      </c>
      <c r="CC114" s="111">
        <f t="shared" si="60"/>
        <v>0</v>
      </c>
      <c r="CD114" s="111">
        <f t="shared" si="60"/>
        <v>0</v>
      </c>
      <c r="CE114" s="111">
        <f t="shared" si="60"/>
        <v>0</v>
      </c>
      <c r="CF114" s="111">
        <f t="shared" si="60"/>
        <v>0</v>
      </c>
      <c r="CG114" s="111">
        <f t="shared" si="60"/>
        <v>0</v>
      </c>
      <c r="CH114" s="111">
        <f t="shared" si="60"/>
        <v>0</v>
      </c>
      <c r="CI114" s="111">
        <f t="shared" si="60"/>
        <v>0</v>
      </c>
      <c r="CJ114" s="111">
        <f t="shared" si="60"/>
        <v>0</v>
      </c>
    </row>
    <row r="115" spans="11:88" x14ac:dyDescent="0.3">
      <c r="K115" s="263">
        <f>J115*(1+'Headcount Summary'!$C$4)</f>
        <v>0</v>
      </c>
      <c r="L115" s="263">
        <f>K115*(1+'Headcount Summary'!$C$4)</f>
        <v>0</v>
      </c>
      <c r="M115" s="263">
        <f>L115*(1+'Headcount Summary'!$C$4)</f>
        <v>0</v>
      </c>
      <c r="Q115" s="111">
        <f t="shared" si="61"/>
        <v>0</v>
      </c>
      <c r="R115" s="111">
        <f t="shared" si="61"/>
        <v>0</v>
      </c>
      <c r="S115" s="111">
        <f t="shared" si="61"/>
        <v>0</v>
      </c>
      <c r="T115" s="111">
        <f t="shared" si="61"/>
        <v>0</v>
      </c>
      <c r="U115" s="111">
        <f t="shared" si="61"/>
        <v>0</v>
      </c>
      <c r="V115" s="111">
        <f t="shared" si="61"/>
        <v>0</v>
      </c>
      <c r="W115" s="111">
        <f t="shared" si="61"/>
        <v>0</v>
      </c>
      <c r="X115" s="111">
        <f t="shared" si="61"/>
        <v>0</v>
      </c>
      <c r="Y115" s="111">
        <f t="shared" si="61"/>
        <v>0</v>
      </c>
      <c r="Z115" s="111">
        <f t="shared" si="61"/>
        <v>0</v>
      </c>
      <c r="AA115" s="111">
        <f t="shared" si="61"/>
        <v>0</v>
      </c>
      <c r="AB115" s="111">
        <f t="shared" si="61"/>
        <v>0</v>
      </c>
      <c r="AC115" s="111">
        <f t="shared" si="61"/>
        <v>0</v>
      </c>
      <c r="AD115" s="111">
        <f t="shared" si="61"/>
        <v>0</v>
      </c>
      <c r="AE115" s="111">
        <f t="shared" si="61"/>
        <v>0</v>
      </c>
      <c r="AF115" s="111">
        <f t="shared" si="61"/>
        <v>0</v>
      </c>
      <c r="AG115" s="111">
        <f t="shared" si="61"/>
        <v>0</v>
      </c>
      <c r="AH115" s="111">
        <f t="shared" si="61"/>
        <v>0</v>
      </c>
      <c r="AI115" s="111">
        <f t="shared" si="61"/>
        <v>0</v>
      </c>
      <c r="AJ115" s="111">
        <f t="shared" si="61"/>
        <v>0</v>
      </c>
      <c r="AK115" s="111">
        <f t="shared" si="61"/>
        <v>0</v>
      </c>
      <c r="AL115" s="111">
        <f t="shared" si="61"/>
        <v>0</v>
      </c>
      <c r="AM115" s="111">
        <f t="shared" si="61"/>
        <v>0</v>
      </c>
      <c r="AN115" s="111">
        <f t="shared" si="61"/>
        <v>0</v>
      </c>
      <c r="AO115" s="111">
        <f t="shared" si="61"/>
        <v>0</v>
      </c>
      <c r="AP115" s="111">
        <f t="shared" si="61"/>
        <v>0</v>
      </c>
      <c r="AQ115" s="111">
        <f t="shared" si="61"/>
        <v>0</v>
      </c>
      <c r="AR115" s="111">
        <f t="shared" si="61"/>
        <v>0</v>
      </c>
      <c r="AS115" s="111">
        <f t="shared" si="61"/>
        <v>0</v>
      </c>
      <c r="AT115" s="111">
        <f t="shared" si="61"/>
        <v>0</v>
      </c>
      <c r="AU115" s="111">
        <f t="shared" si="61"/>
        <v>0</v>
      </c>
      <c r="AV115" s="111">
        <f t="shared" si="61"/>
        <v>0</v>
      </c>
      <c r="AW115" s="111">
        <f t="shared" si="61"/>
        <v>0</v>
      </c>
      <c r="AX115" s="111">
        <f t="shared" si="61"/>
        <v>0</v>
      </c>
      <c r="AY115" s="111">
        <f t="shared" si="61"/>
        <v>0</v>
      </c>
      <c r="AZ115" s="111">
        <f t="shared" si="61"/>
        <v>0</v>
      </c>
      <c r="BA115" s="111">
        <f t="shared" si="61"/>
        <v>0</v>
      </c>
      <c r="BB115" s="111">
        <f t="shared" si="61"/>
        <v>0</v>
      </c>
      <c r="BC115" s="111">
        <f t="shared" si="61"/>
        <v>0</v>
      </c>
      <c r="BD115" s="111">
        <f t="shared" si="61"/>
        <v>0</v>
      </c>
      <c r="BE115" s="111">
        <f t="shared" si="61"/>
        <v>0</v>
      </c>
      <c r="BF115" s="111">
        <f t="shared" si="61"/>
        <v>0</v>
      </c>
      <c r="BG115" s="111">
        <f t="shared" si="61"/>
        <v>0</v>
      </c>
      <c r="BH115" s="111">
        <f t="shared" si="61"/>
        <v>0</v>
      </c>
      <c r="BI115" s="111">
        <f t="shared" si="61"/>
        <v>0</v>
      </c>
      <c r="BJ115" s="111">
        <f t="shared" si="61"/>
        <v>0</v>
      </c>
      <c r="BK115" s="111">
        <f t="shared" si="61"/>
        <v>0</v>
      </c>
      <c r="BL115" s="111">
        <f t="shared" si="61"/>
        <v>0</v>
      </c>
      <c r="BM115" s="111">
        <f t="shared" si="61"/>
        <v>0</v>
      </c>
      <c r="BN115" s="111">
        <f t="shared" si="61"/>
        <v>0</v>
      </c>
      <c r="BO115" s="111">
        <f t="shared" si="61"/>
        <v>0</v>
      </c>
      <c r="BP115" s="111">
        <f t="shared" si="61"/>
        <v>0</v>
      </c>
      <c r="BQ115" s="111">
        <f t="shared" si="61"/>
        <v>0</v>
      </c>
      <c r="BR115" s="111">
        <f t="shared" si="61"/>
        <v>0</v>
      </c>
      <c r="BS115" s="111">
        <f t="shared" si="61"/>
        <v>0</v>
      </c>
      <c r="BT115" s="111">
        <f t="shared" si="61"/>
        <v>0</v>
      </c>
      <c r="BU115" s="111">
        <f t="shared" si="61"/>
        <v>0</v>
      </c>
      <c r="BV115" s="111">
        <f t="shared" si="61"/>
        <v>0</v>
      </c>
      <c r="BW115" s="111">
        <f t="shared" si="61"/>
        <v>0</v>
      </c>
      <c r="BX115" s="111">
        <f t="shared" si="61"/>
        <v>0</v>
      </c>
      <c r="BY115" s="111">
        <f t="shared" si="61"/>
        <v>0</v>
      </c>
      <c r="BZ115" s="111">
        <f t="shared" si="61"/>
        <v>0</v>
      </c>
      <c r="CA115" s="111">
        <f t="shared" si="61"/>
        <v>0</v>
      </c>
      <c r="CB115" s="111">
        <f t="shared" si="61"/>
        <v>0</v>
      </c>
      <c r="CC115" s="111">
        <f t="shared" si="60"/>
        <v>0</v>
      </c>
      <c r="CD115" s="111">
        <f t="shared" si="60"/>
        <v>0</v>
      </c>
      <c r="CE115" s="111">
        <f t="shared" si="60"/>
        <v>0</v>
      </c>
      <c r="CF115" s="111">
        <f t="shared" si="60"/>
        <v>0</v>
      </c>
      <c r="CG115" s="111">
        <f t="shared" si="60"/>
        <v>0</v>
      </c>
      <c r="CH115" s="111">
        <f t="shared" si="60"/>
        <v>0</v>
      </c>
      <c r="CI115" s="111">
        <f t="shared" si="60"/>
        <v>0</v>
      </c>
      <c r="CJ115" s="111">
        <f t="shared" si="60"/>
        <v>0</v>
      </c>
    </row>
    <row r="116" spans="11:88" x14ac:dyDescent="0.3">
      <c r="K116" s="263">
        <f>J116*(1+'Headcount Summary'!$C$4)</f>
        <v>0</v>
      </c>
      <c r="L116" s="263">
        <f>K116*(1+'Headcount Summary'!$C$4)</f>
        <v>0</v>
      </c>
      <c r="M116" s="263">
        <f>L116*(1+'Headcount Summary'!$C$4)</f>
        <v>0</v>
      </c>
      <c r="Q116" s="111">
        <f t="shared" si="61"/>
        <v>0</v>
      </c>
      <c r="R116" s="111">
        <f t="shared" si="61"/>
        <v>0</v>
      </c>
      <c r="S116" s="111">
        <f t="shared" si="61"/>
        <v>0</v>
      </c>
      <c r="T116" s="111">
        <f t="shared" si="61"/>
        <v>0</v>
      </c>
      <c r="U116" s="111">
        <f t="shared" si="61"/>
        <v>0</v>
      </c>
      <c r="V116" s="111">
        <f t="shared" si="61"/>
        <v>0</v>
      </c>
      <c r="W116" s="111">
        <f t="shared" si="61"/>
        <v>0</v>
      </c>
      <c r="X116" s="111">
        <f t="shared" si="61"/>
        <v>0</v>
      </c>
      <c r="Y116" s="111">
        <f t="shared" si="61"/>
        <v>0</v>
      </c>
      <c r="Z116" s="111">
        <f t="shared" si="61"/>
        <v>0</v>
      </c>
      <c r="AA116" s="111">
        <f t="shared" si="61"/>
        <v>0</v>
      </c>
      <c r="AB116" s="111">
        <f t="shared" si="61"/>
        <v>0</v>
      </c>
      <c r="AC116" s="111">
        <f t="shared" si="61"/>
        <v>0</v>
      </c>
      <c r="AD116" s="111">
        <f t="shared" si="61"/>
        <v>0</v>
      </c>
      <c r="AE116" s="111">
        <f t="shared" si="61"/>
        <v>0</v>
      </c>
      <c r="AF116" s="111">
        <f t="shared" si="61"/>
        <v>0</v>
      </c>
      <c r="AG116" s="111">
        <f t="shared" si="61"/>
        <v>0</v>
      </c>
      <c r="AH116" s="111">
        <f t="shared" si="61"/>
        <v>0</v>
      </c>
      <c r="AI116" s="111">
        <f t="shared" si="61"/>
        <v>0</v>
      </c>
      <c r="AJ116" s="111">
        <f t="shared" si="61"/>
        <v>0</v>
      </c>
      <c r="AK116" s="111">
        <f t="shared" si="61"/>
        <v>0</v>
      </c>
      <c r="AL116" s="111">
        <f t="shared" si="61"/>
        <v>0</v>
      </c>
      <c r="AM116" s="111">
        <f t="shared" si="61"/>
        <v>0</v>
      </c>
      <c r="AN116" s="111">
        <f t="shared" si="61"/>
        <v>0</v>
      </c>
      <c r="AO116" s="111">
        <f t="shared" si="61"/>
        <v>0</v>
      </c>
      <c r="AP116" s="111">
        <f t="shared" si="61"/>
        <v>0</v>
      </c>
      <c r="AQ116" s="111">
        <f t="shared" si="61"/>
        <v>0</v>
      </c>
      <c r="AR116" s="111">
        <f t="shared" si="61"/>
        <v>0</v>
      </c>
      <c r="AS116" s="111">
        <f t="shared" si="61"/>
        <v>0</v>
      </c>
      <c r="AT116" s="111">
        <f t="shared" si="61"/>
        <v>0</v>
      </c>
      <c r="AU116" s="111">
        <f t="shared" si="61"/>
        <v>0</v>
      </c>
      <c r="AV116" s="111">
        <f t="shared" si="61"/>
        <v>0</v>
      </c>
      <c r="AW116" s="111">
        <f t="shared" si="61"/>
        <v>0</v>
      </c>
      <c r="AX116" s="111">
        <f t="shared" si="61"/>
        <v>0</v>
      </c>
      <c r="AY116" s="111">
        <f t="shared" si="61"/>
        <v>0</v>
      </c>
      <c r="AZ116" s="111">
        <f t="shared" si="61"/>
        <v>0</v>
      </c>
      <c r="BA116" s="111">
        <f t="shared" si="61"/>
        <v>0</v>
      </c>
      <c r="BB116" s="111">
        <f t="shared" si="61"/>
        <v>0</v>
      </c>
      <c r="BC116" s="111">
        <f t="shared" si="61"/>
        <v>0</v>
      </c>
      <c r="BD116" s="111">
        <f t="shared" si="61"/>
        <v>0</v>
      </c>
      <c r="BE116" s="111">
        <f t="shared" si="61"/>
        <v>0</v>
      </c>
      <c r="BF116" s="111">
        <f t="shared" si="61"/>
        <v>0</v>
      </c>
      <c r="BG116" s="111">
        <f t="shared" si="61"/>
        <v>0</v>
      </c>
      <c r="BH116" s="111">
        <f t="shared" si="61"/>
        <v>0</v>
      </c>
      <c r="BI116" s="111">
        <f t="shared" si="61"/>
        <v>0</v>
      </c>
      <c r="BJ116" s="111">
        <f t="shared" si="61"/>
        <v>0</v>
      </c>
      <c r="BK116" s="111">
        <f t="shared" si="61"/>
        <v>0</v>
      </c>
      <c r="BL116" s="111">
        <f t="shared" si="61"/>
        <v>0</v>
      </c>
      <c r="BM116" s="111">
        <f t="shared" si="61"/>
        <v>0</v>
      </c>
      <c r="BN116" s="111">
        <f t="shared" si="61"/>
        <v>0</v>
      </c>
      <c r="BO116" s="111">
        <f t="shared" si="61"/>
        <v>0</v>
      </c>
      <c r="BP116" s="111">
        <f t="shared" si="61"/>
        <v>0</v>
      </c>
      <c r="BQ116" s="111">
        <f t="shared" si="61"/>
        <v>0</v>
      </c>
      <c r="BR116" s="111">
        <f t="shared" si="61"/>
        <v>0</v>
      </c>
      <c r="BS116" s="111">
        <f t="shared" si="61"/>
        <v>0</v>
      </c>
      <c r="BT116" s="111">
        <f t="shared" si="61"/>
        <v>0</v>
      </c>
      <c r="BU116" s="111">
        <f t="shared" si="61"/>
        <v>0</v>
      </c>
      <c r="BV116" s="111">
        <f t="shared" si="61"/>
        <v>0</v>
      </c>
      <c r="BW116" s="111">
        <f t="shared" si="61"/>
        <v>0</v>
      </c>
      <c r="BX116" s="111">
        <f t="shared" si="61"/>
        <v>0</v>
      </c>
      <c r="BY116" s="111">
        <f t="shared" si="61"/>
        <v>0</v>
      </c>
      <c r="BZ116" s="111">
        <f t="shared" si="61"/>
        <v>0</v>
      </c>
      <c r="CA116" s="111">
        <f t="shared" si="61"/>
        <v>0</v>
      </c>
      <c r="CB116" s="111">
        <f t="shared" si="61"/>
        <v>0</v>
      </c>
      <c r="CC116" s="111">
        <f t="shared" si="60"/>
        <v>0</v>
      </c>
      <c r="CD116" s="111">
        <f t="shared" si="60"/>
        <v>0</v>
      </c>
      <c r="CE116" s="111">
        <f t="shared" si="60"/>
        <v>0</v>
      </c>
      <c r="CF116" s="111">
        <f t="shared" si="60"/>
        <v>0</v>
      </c>
      <c r="CG116" s="111">
        <f t="shared" si="60"/>
        <v>0</v>
      </c>
      <c r="CH116" s="111">
        <f t="shared" si="60"/>
        <v>0</v>
      </c>
      <c r="CI116" s="111">
        <f t="shared" si="60"/>
        <v>0</v>
      </c>
      <c r="CJ116" s="111">
        <f t="shared" si="60"/>
        <v>0</v>
      </c>
    </row>
    <row r="117" spans="11:88" x14ac:dyDescent="0.3">
      <c r="K117" s="263">
        <f>J117*(1+'Headcount Summary'!$C$4)</f>
        <v>0</v>
      </c>
      <c r="L117" s="263">
        <f>K117*(1+'Headcount Summary'!$C$4)</f>
        <v>0</v>
      </c>
      <c r="M117" s="263">
        <f>L117*(1+'Headcount Summary'!$C$4)</f>
        <v>0</v>
      </c>
      <c r="Q117" s="111">
        <f t="shared" si="61"/>
        <v>0</v>
      </c>
      <c r="R117" s="111">
        <f t="shared" si="61"/>
        <v>0</v>
      </c>
      <c r="S117" s="111">
        <f t="shared" si="61"/>
        <v>0</v>
      </c>
      <c r="T117" s="111">
        <f t="shared" si="61"/>
        <v>0</v>
      </c>
      <c r="U117" s="111">
        <f t="shared" si="61"/>
        <v>0</v>
      </c>
      <c r="V117" s="111">
        <f t="shared" si="61"/>
        <v>0</v>
      </c>
      <c r="W117" s="111">
        <f t="shared" si="61"/>
        <v>0</v>
      </c>
      <c r="X117" s="111">
        <f t="shared" si="61"/>
        <v>0</v>
      </c>
      <c r="Y117" s="111">
        <f t="shared" si="61"/>
        <v>0</v>
      </c>
      <c r="Z117" s="111">
        <f t="shared" si="61"/>
        <v>0</v>
      </c>
      <c r="AA117" s="111">
        <f t="shared" si="61"/>
        <v>0</v>
      </c>
      <c r="AB117" s="111">
        <f t="shared" si="61"/>
        <v>0</v>
      </c>
      <c r="AC117" s="111">
        <f t="shared" si="61"/>
        <v>0</v>
      </c>
      <c r="AD117" s="111">
        <f t="shared" si="61"/>
        <v>0</v>
      </c>
      <c r="AE117" s="111">
        <f t="shared" si="61"/>
        <v>0</v>
      </c>
      <c r="AF117" s="111">
        <f t="shared" si="61"/>
        <v>0</v>
      </c>
      <c r="AG117" s="111">
        <f t="shared" si="61"/>
        <v>0</v>
      </c>
      <c r="AH117" s="111">
        <f t="shared" si="61"/>
        <v>0</v>
      </c>
      <c r="AI117" s="111">
        <f t="shared" si="61"/>
        <v>0</v>
      </c>
      <c r="AJ117" s="111">
        <f t="shared" si="61"/>
        <v>0</v>
      </c>
      <c r="AK117" s="111">
        <f t="shared" si="61"/>
        <v>0</v>
      </c>
      <c r="AL117" s="111">
        <f t="shared" si="61"/>
        <v>0</v>
      </c>
      <c r="AM117" s="111">
        <f t="shared" si="61"/>
        <v>0</v>
      </c>
      <c r="AN117" s="111">
        <f t="shared" si="61"/>
        <v>0</v>
      </c>
      <c r="AO117" s="111">
        <f t="shared" si="61"/>
        <v>0</v>
      </c>
      <c r="AP117" s="111">
        <f t="shared" si="61"/>
        <v>0</v>
      </c>
      <c r="AQ117" s="111">
        <f t="shared" si="61"/>
        <v>0</v>
      </c>
      <c r="AR117" s="111">
        <f t="shared" si="61"/>
        <v>0</v>
      </c>
      <c r="AS117" s="111">
        <f t="shared" si="61"/>
        <v>0</v>
      </c>
      <c r="AT117" s="111">
        <f t="shared" si="61"/>
        <v>0</v>
      </c>
      <c r="AU117" s="111">
        <f t="shared" si="61"/>
        <v>0</v>
      </c>
      <c r="AV117" s="111">
        <f t="shared" si="61"/>
        <v>0</v>
      </c>
      <c r="AW117" s="111">
        <f t="shared" si="61"/>
        <v>0</v>
      </c>
      <c r="AX117" s="111">
        <f t="shared" si="61"/>
        <v>0</v>
      </c>
      <c r="AY117" s="111">
        <f t="shared" si="61"/>
        <v>0</v>
      </c>
      <c r="AZ117" s="111">
        <f t="shared" si="61"/>
        <v>0</v>
      </c>
      <c r="BA117" s="111">
        <f t="shared" si="61"/>
        <v>0</v>
      </c>
      <c r="BB117" s="111">
        <f t="shared" si="61"/>
        <v>0</v>
      </c>
      <c r="BC117" s="111">
        <f t="shared" si="61"/>
        <v>0</v>
      </c>
      <c r="BD117" s="111">
        <f t="shared" si="61"/>
        <v>0</v>
      </c>
      <c r="BE117" s="111">
        <f t="shared" si="61"/>
        <v>0</v>
      </c>
      <c r="BF117" s="111">
        <f t="shared" si="61"/>
        <v>0</v>
      </c>
      <c r="BG117" s="111">
        <f t="shared" si="61"/>
        <v>0</v>
      </c>
      <c r="BH117" s="111">
        <f t="shared" si="61"/>
        <v>0</v>
      </c>
      <c r="BI117" s="111">
        <f t="shared" si="61"/>
        <v>0</v>
      </c>
      <c r="BJ117" s="111">
        <f t="shared" si="61"/>
        <v>0</v>
      </c>
      <c r="BK117" s="111">
        <f t="shared" si="61"/>
        <v>0</v>
      </c>
      <c r="BL117" s="111">
        <f t="shared" si="61"/>
        <v>0</v>
      </c>
      <c r="BM117" s="111">
        <f t="shared" si="61"/>
        <v>0</v>
      </c>
      <c r="BN117" s="111">
        <f t="shared" si="61"/>
        <v>0</v>
      </c>
      <c r="BO117" s="111">
        <f t="shared" si="61"/>
        <v>0</v>
      </c>
      <c r="BP117" s="111">
        <f t="shared" si="61"/>
        <v>0</v>
      </c>
      <c r="BQ117" s="111">
        <f t="shared" si="61"/>
        <v>0</v>
      </c>
      <c r="BR117" s="111">
        <f t="shared" si="61"/>
        <v>0</v>
      </c>
      <c r="BS117" s="111">
        <f t="shared" si="61"/>
        <v>0</v>
      </c>
      <c r="BT117" s="111">
        <f t="shared" si="61"/>
        <v>0</v>
      </c>
      <c r="BU117" s="111">
        <f t="shared" si="61"/>
        <v>0</v>
      </c>
      <c r="BV117" s="111">
        <f t="shared" si="61"/>
        <v>0</v>
      </c>
      <c r="BW117" s="111">
        <f t="shared" si="61"/>
        <v>0</v>
      </c>
      <c r="BX117" s="111">
        <f t="shared" si="61"/>
        <v>0</v>
      </c>
      <c r="BY117" s="111">
        <f t="shared" si="61"/>
        <v>0</v>
      </c>
      <c r="BZ117" s="111">
        <f t="shared" si="61"/>
        <v>0</v>
      </c>
      <c r="CA117" s="111">
        <f t="shared" si="61"/>
        <v>0</v>
      </c>
      <c r="CB117" s="111">
        <f t="shared" ref="CB117:CJ120" si="62">IF(OR(AND($G117&lt;CB$1,$G117&lt;&gt;""),$F117&gt;EOMONTH(CB$1,0)),0,IF(AND($F117&lt;CB$1,OR($G117="",$G117&gt;EOMONTH(CB$1,0))),INDEX($H117:$M117,1,MATCH(YEAR(CB$1),$H$1:$M$1,0))/12,INDEX($H117:$M117,1,MATCH(YEAR(CB$1),$H$1:$M$1,0))/12*((_xlfn.DAYS(MIN(EOMONTH(CB$1,0),$G117),MAX(CB$1,$F117)))/_xlfn.DAYS(EOMONTH(CB$1,0),CB$1))))</f>
        <v>0</v>
      </c>
      <c r="CC117" s="111">
        <f t="shared" si="62"/>
        <v>0</v>
      </c>
      <c r="CD117" s="111">
        <f t="shared" si="62"/>
        <v>0</v>
      </c>
      <c r="CE117" s="111">
        <f t="shared" si="62"/>
        <v>0</v>
      </c>
      <c r="CF117" s="111">
        <f t="shared" si="62"/>
        <v>0</v>
      </c>
      <c r="CG117" s="111">
        <f t="shared" si="62"/>
        <v>0</v>
      </c>
      <c r="CH117" s="111">
        <f t="shared" si="62"/>
        <v>0</v>
      </c>
      <c r="CI117" s="111">
        <f t="shared" si="62"/>
        <v>0</v>
      </c>
      <c r="CJ117" s="111">
        <f t="shared" si="62"/>
        <v>0</v>
      </c>
    </row>
    <row r="118" spans="11:88" x14ac:dyDescent="0.3">
      <c r="K118" s="263">
        <f>J118*(1+'Headcount Summary'!$C$4)</f>
        <v>0</v>
      </c>
      <c r="L118" s="263">
        <f>K118*(1+'Headcount Summary'!$C$4)</f>
        <v>0</v>
      </c>
      <c r="M118" s="263">
        <f>L118*(1+'Headcount Summary'!$C$4)</f>
        <v>0</v>
      </c>
      <c r="Q118" s="111">
        <f t="shared" ref="Q118:CB121" si="63">IF(OR(AND($G118&lt;Q$1,$G118&lt;&gt;""),$F118&gt;EOMONTH(Q$1,0)),0,IF(AND($F118&lt;Q$1,OR($G118="",$G118&gt;EOMONTH(Q$1,0))),INDEX($H118:$M118,1,MATCH(YEAR(Q$1),$H$1:$M$1,0))/12,INDEX($H118:$M118,1,MATCH(YEAR(Q$1),$H$1:$M$1,0))/12*((_xlfn.DAYS(MIN(EOMONTH(Q$1,0),$G118),MAX(Q$1,$F118)))/_xlfn.DAYS(EOMONTH(Q$1,0),Q$1))))</f>
        <v>0</v>
      </c>
      <c r="R118" s="111">
        <f t="shared" si="63"/>
        <v>0</v>
      </c>
      <c r="S118" s="111">
        <f t="shared" si="63"/>
        <v>0</v>
      </c>
      <c r="T118" s="111">
        <f t="shared" si="63"/>
        <v>0</v>
      </c>
      <c r="U118" s="111">
        <f t="shared" si="63"/>
        <v>0</v>
      </c>
      <c r="V118" s="111">
        <f t="shared" si="63"/>
        <v>0</v>
      </c>
      <c r="W118" s="111">
        <f t="shared" si="63"/>
        <v>0</v>
      </c>
      <c r="X118" s="111">
        <f t="shared" si="63"/>
        <v>0</v>
      </c>
      <c r="Y118" s="111">
        <f t="shared" si="63"/>
        <v>0</v>
      </c>
      <c r="Z118" s="111">
        <f t="shared" si="63"/>
        <v>0</v>
      </c>
      <c r="AA118" s="111">
        <f t="shared" si="63"/>
        <v>0</v>
      </c>
      <c r="AB118" s="111">
        <f t="shared" si="63"/>
        <v>0</v>
      </c>
      <c r="AC118" s="111">
        <f t="shared" si="63"/>
        <v>0</v>
      </c>
      <c r="AD118" s="111">
        <f t="shared" si="63"/>
        <v>0</v>
      </c>
      <c r="AE118" s="111">
        <f t="shared" si="63"/>
        <v>0</v>
      </c>
      <c r="AF118" s="111">
        <f t="shared" si="63"/>
        <v>0</v>
      </c>
      <c r="AG118" s="111">
        <f t="shared" si="63"/>
        <v>0</v>
      </c>
      <c r="AH118" s="111">
        <f t="shared" si="63"/>
        <v>0</v>
      </c>
      <c r="AI118" s="111">
        <f t="shared" si="63"/>
        <v>0</v>
      </c>
      <c r="AJ118" s="111">
        <f t="shared" si="63"/>
        <v>0</v>
      </c>
      <c r="AK118" s="111">
        <f t="shared" si="63"/>
        <v>0</v>
      </c>
      <c r="AL118" s="111">
        <f t="shared" si="63"/>
        <v>0</v>
      </c>
      <c r="AM118" s="111">
        <f t="shared" si="63"/>
        <v>0</v>
      </c>
      <c r="AN118" s="111">
        <f t="shared" si="63"/>
        <v>0</v>
      </c>
      <c r="AO118" s="111">
        <f t="shared" si="63"/>
        <v>0</v>
      </c>
      <c r="AP118" s="111">
        <f t="shared" si="63"/>
        <v>0</v>
      </c>
      <c r="AQ118" s="111">
        <f t="shared" si="63"/>
        <v>0</v>
      </c>
      <c r="AR118" s="111">
        <f t="shared" si="63"/>
        <v>0</v>
      </c>
      <c r="AS118" s="111">
        <f t="shared" si="63"/>
        <v>0</v>
      </c>
      <c r="AT118" s="111">
        <f t="shared" si="63"/>
        <v>0</v>
      </c>
      <c r="AU118" s="111">
        <f t="shared" si="63"/>
        <v>0</v>
      </c>
      <c r="AV118" s="111">
        <f t="shared" si="63"/>
        <v>0</v>
      </c>
      <c r="AW118" s="111">
        <f t="shared" si="63"/>
        <v>0</v>
      </c>
      <c r="AX118" s="111">
        <f t="shared" si="63"/>
        <v>0</v>
      </c>
      <c r="AY118" s="111">
        <f t="shared" si="63"/>
        <v>0</v>
      </c>
      <c r="AZ118" s="111">
        <f t="shared" si="63"/>
        <v>0</v>
      </c>
      <c r="BA118" s="111">
        <f t="shared" si="63"/>
        <v>0</v>
      </c>
      <c r="BB118" s="111">
        <f t="shared" si="63"/>
        <v>0</v>
      </c>
      <c r="BC118" s="111">
        <f t="shared" si="63"/>
        <v>0</v>
      </c>
      <c r="BD118" s="111">
        <f t="shared" si="63"/>
        <v>0</v>
      </c>
      <c r="BE118" s="111">
        <f t="shared" si="63"/>
        <v>0</v>
      </c>
      <c r="BF118" s="111">
        <f t="shared" si="63"/>
        <v>0</v>
      </c>
      <c r="BG118" s="111">
        <f t="shared" si="63"/>
        <v>0</v>
      </c>
      <c r="BH118" s="111">
        <f t="shared" si="63"/>
        <v>0</v>
      </c>
      <c r="BI118" s="111">
        <f t="shared" si="63"/>
        <v>0</v>
      </c>
      <c r="BJ118" s="111">
        <f t="shared" si="63"/>
        <v>0</v>
      </c>
      <c r="BK118" s="111">
        <f t="shared" si="63"/>
        <v>0</v>
      </c>
      <c r="BL118" s="111">
        <f t="shared" si="63"/>
        <v>0</v>
      </c>
      <c r="BM118" s="111">
        <f t="shared" si="63"/>
        <v>0</v>
      </c>
      <c r="BN118" s="111">
        <f t="shared" si="63"/>
        <v>0</v>
      </c>
      <c r="BO118" s="111">
        <f t="shared" si="63"/>
        <v>0</v>
      </c>
      <c r="BP118" s="111">
        <f t="shared" si="63"/>
        <v>0</v>
      </c>
      <c r="BQ118" s="111">
        <f t="shared" si="63"/>
        <v>0</v>
      </c>
      <c r="BR118" s="111">
        <f t="shared" si="63"/>
        <v>0</v>
      </c>
      <c r="BS118" s="111">
        <f t="shared" si="63"/>
        <v>0</v>
      </c>
      <c r="BT118" s="111">
        <f t="shared" si="63"/>
        <v>0</v>
      </c>
      <c r="BU118" s="111">
        <f t="shared" si="63"/>
        <v>0</v>
      </c>
      <c r="BV118" s="111">
        <f t="shared" si="63"/>
        <v>0</v>
      </c>
      <c r="BW118" s="111">
        <f t="shared" si="63"/>
        <v>0</v>
      </c>
      <c r="BX118" s="111">
        <f t="shared" si="63"/>
        <v>0</v>
      </c>
      <c r="BY118" s="111">
        <f t="shared" si="63"/>
        <v>0</v>
      </c>
      <c r="BZ118" s="111">
        <f t="shared" si="63"/>
        <v>0</v>
      </c>
      <c r="CA118" s="111">
        <f t="shared" si="63"/>
        <v>0</v>
      </c>
      <c r="CB118" s="111">
        <f t="shared" si="63"/>
        <v>0</v>
      </c>
      <c r="CC118" s="111">
        <f t="shared" si="62"/>
        <v>0</v>
      </c>
      <c r="CD118" s="111">
        <f t="shared" si="62"/>
        <v>0</v>
      </c>
      <c r="CE118" s="111">
        <f t="shared" si="62"/>
        <v>0</v>
      </c>
      <c r="CF118" s="111">
        <f t="shared" si="62"/>
        <v>0</v>
      </c>
      <c r="CG118" s="111">
        <f t="shared" si="62"/>
        <v>0</v>
      </c>
      <c r="CH118" s="111">
        <f t="shared" si="62"/>
        <v>0</v>
      </c>
      <c r="CI118" s="111">
        <f t="shared" si="62"/>
        <v>0</v>
      </c>
      <c r="CJ118" s="111">
        <f t="shared" si="62"/>
        <v>0</v>
      </c>
    </row>
    <row r="119" spans="11:88" x14ac:dyDescent="0.3">
      <c r="K119" s="263">
        <f>J119*(1+'Headcount Summary'!$C$4)</f>
        <v>0</v>
      </c>
      <c r="L119" s="263">
        <f>K119*(1+'Headcount Summary'!$C$4)</f>
        <v>0</v>
      </c>
      <c r="M119" s="263">
        <f>L119*(1+'Headcount Summary'!$C$4)</f>
        <v>0</v>
      </c>
      <c r="Q119" s="111">
        <f t="shared" si="63"/>
        <v>0</v>
      </c>
      <c r="R119" s="111">
        <f t="shared" si="63"/>
        <v>0</v>
      </c>
      <c r="S119" s="111">
        <f t="shared" si="63"/>
        <v>0</v>
      </c>
      <c r="T119" s="111">
        <f t="shared" si="63"/>
        <v>0</v>
      </c>
      <c r="U119" s="111">
        <f t="shared" si="63"/>
        <v>0</v>
      </c>
      <c r="V119" s="111">
        <f t="shared" si="63"/>
        <v>0</v>
      </c>
      <c r="W119" s="111">
        <f t="shared" si="63"/>
        <v>0</v>
      </c>
      <c r="X119" s="111">
        <f t="shared" si="63"/>
        <v>0</v>
      </c>
      <c r="Y119" s="111">
        <f t="shared" si="63"/>
        <v>0</v>
      </c>
      <c r="Z119" s="111">
        <f t="shared" si="63"/>
        <v>0</v>
      </c>
      <c r="AA119" s="111">
        <f t="shared" si="63"/>
        <v>0</v>
      </c>
      <c r="AB119" s="111">
        <f t="shared" si="63"/>
        <v>0</v>
      </c>
      <c r="AC119" s="111">
        <f t="shared" si="63"/>
        <v>0</v>
      </c>
      <c r="AD119" s="111">
        <f t="shared" si="63"/>
        <v>0</v>
      </c>
      <c r="AE119" s="111">
        <f t="shared" si="63"/>
        <v>0</v>
      </c>
      <c r="AF119" s="111">
        <f t="shared" si="63"/>
        <v>0</v>
      </c>
      <c r="AG119" s="111">
        <f t="shared" si="63"/>
        <v>0</v>
      </c>
      <c r="AH119" s="111">
        <f t="shared" si="63"/>
        <v>0</v>
      </c>
      <c r="AI119" s="111">
        <f t="shared" si="63"/>
        <v>0</v>
      </c>
      <c r="AJ119" s="111">
        <f t="shared" si="63"/>
        <v>0</v>
      </c>
      <c r="AK119" s="111">
        <f t="shared" si="63"/>
        <v>0</v>
      </c>
      <c r="AL119" s="111">
        <f t="shared" si="63"/>
        <v>0</v>
      </c>
      <c r="AM119" s="111">
        <f t="shared" si="63"/>
        <v>0</v>
      </c>
      <c r="AN119" s="111">
        <f t="shared" si="63"/>
        <v>0</v>
      </c>
      <c r="AO119" s="111">
        <f t="shared" si="63"/>
        <v>0</v>
      </c>
      <c r="AP119" s="111">
        <f t="shared" si="63"/>
        <v>0</v>
      </c>
      <c r="AQ119" s="111">
        <f t="shared" si="63"/>
        <v>0</v>
      </c>
      <c r="AR119" s="111">
        <f t="shared" si="63"/>
        <v>0</v>
      </c>
      <c r="AS119" s="111">
        <f t="shared" si="63"/>
        <v>0</v>
      </c>
      <c r="AT119" s="111">
        <f t="shared" si="63"/>
        <v>0</v>
      </c>
      <c r="AU119" s="111">
        <f t="shared" si="63"/>
        <v>0</v>
      </c>
      <c r="AV119" s="111">
        <f t="shared" si="63"/>
        <v>0</v>
      </c>
      <c r="AW119" s="111">
        <f t="shared" si="63"/>
        <v>0</v>
      </c>
      <c r="AX119" s="111">
        <f t="shared" si="63"/>
        <v>0</v>
      </c>
      <c r="AY119" s="111">
        <f t="shared" si="63"/>
        <v>0</v>
      </c>
      <c r="AZ119" s="111">
        <f t="shared" si="63"/>
        <v>0</v>
      </c>
      <c r="BA119" s="111">
        <f t="shared" si="63"/>
        <v>0</v>
      </c>
      <c r="BB119" s="111">
        <f t="shared" si="63"/>
        <v>0</v>
      </c>
      <c r="BC119" s="111">
        <f t="shared" si="63"/>
        <v>0</v>
      </c>
      <c r="BD119" s="111">
        <f t="shared" si="63"/>
        <v>0</v>
      </c>
      <c r="BE119" s="111">
        <f t="shared" si="63"/>
        <v>0</v>
      </c>
      <c r="BF119" s="111">
        <f t="shared" si="63"/>
        <v>0</v>
      </c>
      <c r="BG119" s="111">
        <f t="shared" si="63"/>
        <v>0</v>
      </c>
      <c r="BH119" s="111">
        <f t="shared" si="63"/>
        <v>0</v>
      </c>
      <c r="BI119" s="111">
        <f t="shared" si="63"/>
        <v>0</v>
      </c>
      <c r="BJ119" s="111">
        <f t="shared" si="63"/>
        <v>0</v>
      </c>
      <c r="BK119" s="111">
        <f t="shared" si="63"/>
        <v>0</v>
      </c>
      <c r="BL119" s="111">
        <f t="shared" si="63"/>
        <v>0</v>
      </c>
      <c r="BM119" s="111">
        <f t="shared" si="63"/>
        <v>0</v>
      </c>
      <c r="BN119" s="111">
        <f t="shared" si="63"/>
        <v>0</v>
      </c>
      <c r="BO119" s="111">
        <f t="shared" si="63"/>
        <v>0</v>
      </c>
      <c r="BP119" s="111">
        <f t="shared" si="63"/>
        <v>0</v>
      </c>
      <c r="BQ119" s="111">
        <f t="shared" si="63"/>
        <v>0</v>
      </c>
      <c r="BR119" s="111">
        <f t="shared" si="63"/>
        <v>0</v>
      </c>
      <c r="BS119" s="111">
        <f t="shared" si="63"/>
        <v>0</v>
      </c>
      <c r="BT119" s="111">
        <f t="shared" si="63"/>
        <v>0</v>
      </c>
      <c r="BU119" s="111">
        <f t="shared" si="63"/>
        <v>0</v>
      </c>
      <c r="BV119" s="111">
        <f t="shared" si="63"/>
        <v>0</v>
      </c>
      <c r="BW119" s="111">
        <f t="shared" si="63"/>
        <v>0</v>
      </c>
      <c r="BX119" s="111">
        <f t="shared" si="63"/>
        <v>0</v>
      </c>
      <c r="BY119" s="111">
        <f t="shared" si="63"/>
        <v>0</v>
      </c>
      <c r="BZ119" s="111">
        <f t="shared" si="63"/>
        <v>0</v>
      </c>
      <c r="CA119" s="111">
        <f t="shared" si="63"/>
        <v>0</v>
      </c>
      <c r="CB119" s="111">
        <f t="shared" si="63"/>
        <v>0</v>
      </c>
      <c r="CC119" s="111">
        <f t="shared" si="62"/>
        <v>0</v>
      </c>
      <c r="CD119" s="111">
        <f t="shared" si="62"/>
        <v>0</v>
      </c>
      <c r="CE119" s="111">
        <f t="shared" si="62"/>
        <v>0</v>
      </c>
      <c r="CF119" s="111">
        <f t="shared" si="62"/>
        <v>0</v>
      </c>
      <c r="CG119" s="111">
        <f t="shared" si="62"/>
        <v>0</v>
      </c>
      <c r="CH119" s="111">
        <f t="shared" si="62"/>
        <v>0</v>
      </c>
      <c r="CI119" s="111">
        <f t="shared" si="62"/>
        <v>0</v>
      </c>
      <c r="CJ119" s="111">
        <f t="shared" si="62"/>
        <v>0</v>
      </c>
    </row>
    <row r="120" spans="11:88" x14ac:dyDescent="0.3">
      <c r="K120" s="263">
        <f>J120*(1+'Headcount Summary'!$C$4)</f>
        <v>0</v>
      </c>
      <c r="L120" s="263">
        <f>K120*(1+'Headcount Summary'!$C$4)</f>
        <v>0</v>
      </c>
      <c r="M120" s="263">
        <f>L120*(1+'Headcount Summary'!$C$4)</f>
        <v>0</v>
      </c>
      <c r="Q120" s="111">
        <f t="shared" si="63"/>
        <v>0</v>
      </c>
      <c r="R120" s="111">
        <f t="shared" si="63"/>
        <v>0</v>
      </c>
      <c r="S120" s="111">
        <f t="shared" si="63"/>
        <v>0</v>
      </c>
      <c r="T120" s="111">
        <f t="shared" si="63"/>
        <v>0</v>
      </c>
      <c r="U120" s="111">
        <f t="shared" si="63"/>
        <v>0</v>
      </c>
      <c r="V120" s="111">
        <f t="shared" si="63"/>
        <v>0</v>
      </c>
      <c r="W120" s="111">
        <f t="shared" si="63"/>
        <v>0</v>
      </c>
      <c r="X120" s="111">
        <f t="shared" si="63"/>
        <v>0</v>
      </c>
      <c r="Y120" s="111">
        <f t="shared" si="63"/>
        <v>0</v>
      </c>
      <c r="Z120" s="111">
        <f t="shared" si="63"/>
        <v>0</v>
      </c>
      <c r="AA120" s="111">
        <f t="shared" si="63"/>
        <v>0</v>
      </c>
      <c r="AB120" s="111">
        <f t="shared" si="63"/>
        <v>0</v>
      </c>
      <c r="AC120" s="111">
        <f t="shared" si="63"/>
        <v>0</v>
      </c>
      <c r="AD120" s="111">
        <f t="shared" si="63"/>
        <v>0</v>
      </c>
      <c r="AE120" s="111">
        <f t="shared" si="63"/>
        <v>0</v>
      </c>
      <c r="AF120" s="111">
        <f t="shared" si="63"/>
        <v>0</v>
      </c>
      <c r="AG120" s="111">
        <f t="shared" si="63"/>
        <v>0</v>
      </c>
      <c r="AH120" s="111">
        <f t="shared" si="63"/>
        <v>0</v>
      </c>
      <c r="AI120" s="111">
        <f t="shared" si="63"/>
        <v>0</v>
      </c>
      <c r="AJ120" s="111">
        <f t="shared" si="63"/>
        <v>0</v>
      </c>
      <c r="AK120" s="111">
        <f t="shared" si="63"/>
        <v>0</v>
      </c>
      <c r="AL120" s="111">
        <f t="shared" si="63"/>
        <v>0</v>
      </c>
      <c r="AM120" s="111">
        <f t="shared" si="63"/>
        <v>0</v>
      </c>
      <c r="AN120" s="111">
        <f t="shared" si="63"/>
        <v>0</v>
      </c>
      <c r="AO120" s="111">
        <f t="shared" si="63"/>
        <v>0</v>
      </c>
      <c r="AP120" s="111">
        <f t="shared" si="63"/>
        <v>0</v>
      </c>
      <c r="AQ120" s="111">
        <f t="shared" si="63"/>
        <v>0</v>
      </c>
      <c r="AR120" s="111">
        <f t="shared" si="63"/>
        <v>0</v>
      </c>
      <c r="AS120" s="111">
        <f t="shared" si="63"/>
        <v>0</v>
      </c>
      <c r="AT120" s="111">
        <f t="shared" si="63"/>
        <v>0</v>
      </c>
      <c r="AU120" s="111">
        <f t="shared" si="63"/>
        <v>0</v>
      </c>
      <c r="AV120" s="111">
        <f t="shared" si="63"/>
        <v>0</v>
      </c>
      <c r="AW120" s="111">
        <f t="shared" si="63"/>
        <v>0</v>
      </c>
      <c r="AX120" s="111">
        <f t="shared" si="63"/>
        <v>0</v>
      </c>
      <c r="AY120" s="111">
        <f t="shared" si="63"/>
        <v>0</v>
      </c>
      <c r="AZ120" s="111">
        <f t="shared" si="63"/>
        <v>0</v>
      </c>
      <c r="BA120" s="111">
        <f t="shared" si="63"/>
        <v>0</v>
      </c>
      <c r="BB120" s="111">
        <f t="shared" si="63"/>
        <v>0</v>
      </c>
      <c r="BC120" s="111">
        <f t="shared" si="63"/>
        <v>0</v>
      </c>
      <c r="BD120" s="111">
        <f t="shared" si="63"/>
        <v>0</v>
      </c>
      <c r="BE120" s="111">
        <f t="shared" si="63"/>
        <v>0</v>
      </c>
      <c r="BF120" s="111">
        <f t="shared" si="63"/>
        <v>0</v>
      </c>
      <c r="BG120" s="111">
        <f t="shared" si="63"/>
        <v>0</v>
      </c>
      <c r="BH120" s="111">
        <f t="shared" si="63"/>
        <v>0</v>
      </c>
      <c r="BI120" s="111">
        <f t="shared" si="63"/>
        <v>0</v>
      </c>
      <c r="BJ120" s="111">
        <f t="shared" si="63"/>
        <v>0</v>
      </c>
      <c r="BK120" s="111">
        <f t="shared" si="63"/>
        <v>0</v>
      </c>
      <c r="BL120" s="111">
        <f t="shared" si="63"/>
        <v>0</v>
      </c>
      <c r="BM120" s="111">
        <f t="shared" si="63"/>
        <v>0</v>
      </c>
      <c r="BN120" s="111">
        <f t="shared" si="63"/>
        <v>0</v>
      </c>
      <c r="BO120" s="111">
        <f t="shared" si="63"/>
        <v>0</v>
      </c>
      <c r="BP120" s="111">
        <f t="shared" si="63"/>
        <v>0</v>
      </c>
      <c r="BQ120" s="111">
        <f t="shared" si="63"/>
        <v>0</v>
      </c>
      <c r="BR120" s="111">
        <f t="shared" si="63"/>
        <v>0</v>
      </c>
      <c r="BS120" s="111">
        <f t="shared" si="63"/>
        <v>0</v>
      </c>
      <c r="BT120" s="111">
        <f t="shared" si="63"/>
        <v>0</v>
      </c>
      <c r="BU120" s="111">
        <f t="shared" si="63"/>
        <v>0</v>
      </c>
      <c r="BV120" s="111">
        <f t="shared" si="63"/>
        <v>0</v>
      </c>
      <c r="BW120" s="111">
        <f t="shared" si="63"/>
        <v>0</v>
      </c>
      <c r="BX120" s="111">
        <f t="shared" si="63"/>
        <v>0</v>
      </c>
      <c r="BY120" s="111">
        <f t="shared" si="63"/>
        <v>0</v>
      </c>
      <c r="BZ120" s="111">
        <f t="shared" si="63"/>
        <v>0</v>
      </c>
      <c r="CA120" s="111">
        <f t="shared" si="63"/>
        <v>0</v>
      </c>
      <c r="CB120" s="111">
        <f t="shared" si="63"/>
        <v>0</v>
      </c>
      <c r="CC120" s="111">
        <f t="shared" si="62"/>
        <v>0</v>
      </c>
      <c r="CD120" s="111">
        <f t="shared" si="62"/>
        <v>0</v>
      </c>
      <c r="CE120" s="111">
        <f t="shared" si="62"/>
        <v>0</v>
      </c>
      <c r="CF120" s="111">
        <f t="shared" si="62"/>
        <v>0</v>
      </c>
      <c r="CG120" s="111">
        <f t="shared" si="62"/>
        <v>0</v>
      </c>
      <c r="CH120" s="111">
        <f t="shared" si="62"/>
        <v>0</v>
      </c>
      <c r="CI120" s="111">
        <f t="shared" si="62"/>
        <v>0</v>
      </c>
      <c r="CJ120" s="111">
        <f t="shared" si="62"/>
        <v>0</v>
      </c>
    </row>
    <row r="121" spans="11:88" x14ac:dyDescent="0.3">
      <c r="K121" s="263">
        <f>J121*(1+'Headcount Summary'!$C$4)</f>
        <v>0</v>
      </c>
      <c r="L121" s="263">
        <f>K121*(1+'Headcount Summary'!$C$4)</f>
        <v>0</v>
      </c>
      <c r="M121" s="263">
        <f>L121*(1+'Headcount Summary'!$C$4)</f>
        <v>0</v>
      </c>
      <c r="Q121" s="111">
        <f t="shared" si="63"/>
        <v>0</v>
      </c>
      <c r="R121" s="111">
        <f t="shared" si="63"/>
        <v>0</v>
      </c>
      <c r="S121" s="111">
        <f t="shared" si="63"/>
        <v>0</v>
      </c>
      <c r="T121" s="111">
        <f t="shared" si="63"/>
        <v>0</v>
      </c>
      <c r="U121" s="111">
        <f t="shared" si="63"/>
        <v>0</v>
      </c>
      <c r="V121" s="111">
        <f t="shared" si="63"/>
        <v>0</v>
      </c>
      <c r="W121" s="111">
        <f t="shared" si="63"/>
        <v>0</v>
      </c>
      <c r="X121" s="111">
        <f t="shared" si="63"/>
        <v>0</v>
      </c>
      <c r="Y121" s="111">
        <f t="shared" si="63"/>
        <v>0</v>
      </c>
      <c r="Z121" s="111">
        <f t="shared" si="63"/>
        <v>0</v>
      </c>
      <c r="AA121" s="111">
        <f t="shared" si="63"/>
        <v>0</v>
      </c>
      <c r="AB121" s="111">
        <f t="shared" si="63"/>
        <v>0</v>
      </c>
      <c r="AC121" s="111">
        <f t="shared" si="63"/>
        <v>0</v>
      </c>
      <c r="AD121" s="111">
        <f t="shared" si="63"/>
        <v>0</v>
      </c>
      <c r="AE121" s="111">
        <f t="shared" si="63"/>
        <v>0</v>
      </c>
      <c r="AF121" s="111">
        <f t="shared" si="63"/>
        <v>0</v>
      </c>
      <c r="AG121" s="111">
        <f t="shared" si="63"/>
        <v>0</v>
      </c>
      <c r="AH121" s="111">
        <f t="shared" si="63"/>
        <v>0</v>
      </c>
      <c r="AI121" s="111">
        <f t="shared" si="63"/>
        <v>0</v>
      </c>
      <c r="AJ121" s="111">
        <f t="shared" si="63"/>
        <v>0</v>
      </c>
      <c r="AK121" s="111">
        <f t="shared" si="63"/>
        <v>0</v>
      </c>
      <c r="AL121" s="111">
        <f t="shared" si="63"/>
        <v>0</v>
      </c>
      <c r="AM121" s="111">
        <f t="shared" si="63"/>
        <v>0</v>
      </c>
      <c r="AN121" s="111">
        <f t="shared" si="63"/>
        <v>0</v>
      </c>
      <c r="AO121" s="111">
        <f t="shared" si="63"/>
        <v>0</v>
      </c>
      <c r="AP121" s="111">
        <f t="shared" si="63"/>
        <v>0</v>
      </c>
      <c r="AQ121" s="111">
        <f t="shared" si="63"/>
        <v>0</v>
      </c>
      <c r="AR121" s="111">
        <f t="shared" si="63"/>
        <v>0</v>
      </c>
      <c r="AS121" s="111">
        <f t="shared" si="63"/>
        <v>0</v>
      </c>
      <c r="AT121" s="111">
        <f t="shared" si="63"/>
        <v>0</v>
      </c>
      <c r="AU121" s="111">
        <f t="shared" si="63"/>
        <v>0</v>
      </c>
      <c r="AV121" s="111">
        <f t="shared" si="63"/>
        <v>0</v>
      </c>
      <c r="AW121" s="111">
        <f t="shared" si="63"/>
        <v>0</v>
      </c>
      <c r="AX121" s="111">
        <f t="shared" si="63"/>
        <v>0</v>
      </c>
      <c r="AY121" s="111">
        <f t="shared" si="63"/>
        <v>0</v>
      </c>
      <c r="AZ121" s="111">
        <f t="shared" si="63"/>
        <v>0</v>
      </c>
      <c r="BA121" s="111">
        <f t="shared" si="63"/>
        <v>0</v>
      </c>
      <c r="BB121" s="111">
        <f t="shared" si="63"/>
        <v>0</v>
      </c>
      <c r="BC121" s="111">
        <f t="shared" si="63"/>
        <v>0</v>
      </c>
      <c r="BD121" s="111">
        <f t="shared" si="63"/>
        <v>0</v>
      </c>
      <c r="BE121" s="111">
        <f t="shared" si="63"/>
        <v>0</v>
      </c>
      <c r="BF121" s="111">
        <f t="shared" si="63"/>
        <v>0</v>
      </c>
      <c r="BG121" s="111">
        <f t="shared" si="63"/>
        <v>0</v>
      </c>
      <c r="BH121" s="111">
        <f t="shared" si="63"/>
        <v>0</v>
      </c>
      <c r="BI121" s="111">
        <f t="shared" si="63"/>
        <v>0</v>
      </c>
      <c r="BJ121" s="111">
        <f t="shared" si="63"/>
        <v>0</v>
      </c>
      <c r="BK121" s="111">
        <f t="shared" si="63"/>
        <v>0</v>
      </c>
      <c r="BL121" s="111">
        <f t="shared" si="63"/>
        <v>0</v>
      </c>
      <c r="BM121" s="111">
        <f t="shared" si="63"/>
        <v>0</v>
      </c>
      <c r="BN121" s="111">
        <f t="shared" si="63"/>
        <v>0</v>
      </c>
      <c r="BO121" s="111">
        <f t="shared" si="63"/>
        <v>0</v>
      </c>
      <c r="BP121" s="111">
        <f t="shared" si="63"/>
        <v>0</v>
      </c>
      <c r="BQ121" s="111">
        <f t="shared" si="63"/>
        <v>0</v>
      </c>
      <c r="BR121" s="111">
        <f t="shared" si="63"/>
        <v>0</v>
      </c>
      <c r="BS121" s="111">
        <f t="shared" si="63"/>
        <v>0</v>
      </c>
      <c r="BT121" s="111">
        <f t="shared" si="63"/>
        <v>0</v>
      </c>
      <c r="BU121" s="111">
        <f t="shared" si="63"/>
        <v>0</v>
      </c>
      <c r="BV121" s="111">
        <f t="shared" si="63"/>
        <v>0</v>
      </c>
      <c r="BW121" s="111">
        <f t="shared" si="63"/>
        <v>0</v>
      </c>
      <c r="BX121" s="111">
        <f t="shared" si="63"/>
        <v>0</v>
      </c>
      <c r="BY121" s="111">
        <f t="shared" si="63"/>
        <v>0</v>
      </c>
      <c r="BZ121" s="111">
        <f t="shared" si="63"/>
        <v>0</v>
      </c>
      <c r="CA121" s="111">
        <f t="shared" si="63"/>
        <v>0</v>
      </c>
      <c r="CB121" s="111">
        <f t="shared" ref="CB121:CJ124" si="64">IF(OR(AND($G121&lt;CB$1,$G121&lt;&gt;""),$F121&gt;EOMONTH(CB$1,0)),0,IF(AND($F121&lt;CB$1,OR($G121="",$G121&gt;EOMONTH(CB$1,0))),INDEX($H121:$M121,1,MATCH(YEAR(CB$1),$H$1:$M$1,0))/12,INDEX($H121:$M121,1,MATCH(YEAR(CB$1),$H$1:$M$1,0))/12*((_xlfn.DAYS(MIN(EOMONTH(CB$1,0),$G121),MAX(CB$1,$F121)))/_xlfn.DAYS(EOMONTH(CB$1,0),CB$1))))</f>
        <v>0</v>
      </c>
      <c r="CC121" s="111">
        <f t="shared" si="64"/>
        <v>0</v>
      </c>
      <c r="CD121" s="111">
        <f t="shared" si="64"/>
        <v>0</v>
      </c>
      <c r="CE121" s="111">
        <f t="shared" si="64"/>
        <v>0</v>
      </c>
      <c r="CF121" s="111">
        <f t="shared" si="64"/>
        <v>0</v>
      </c>
      <c r="CG121" s="111">
        <f t="shared" si="64"/>
        <v>0</v>
      </c>
      <c r="CH121" s="111">
        <f t="shared" si="64"/>
        <v>0</v>
      </c>
      <c r="CI121" s="111">
        <f t="shared" si="64"/>
        <v>0</v>
      </c>
      <c r="CJ121" s="111">
        <f t="shared" si="64"/>
        <v>0</v>
      </c>
    </row>
    <row r="122" spans="11:88" x14ac:dyDescent="0.3">
      <c r="K122" s="263">
        <f>J122*(1+'Headcount Summary'!$C$4)</f>
        <v>0</v>
      </c>
      <c r="L122" s="263">
        <f>K122*(1+'Headcount Summary'!$C$4)</f>
        <v>0</v>
      </c>
      <c r="M122" s="263">
        <f>L122*(1+'Headcount Summary'!$C$4)</f>
        <v>0</v>
      </c>
      <c r="Q122" s="111">
        <f t="shared" ref="Q122:CB125" si="65">IF(OR(AND($G122&lt;Q$1,$G122&lt;&gt;""),$F122&gt;EOMONTH(Q$1,0)),0,IF(AND($F122&lt;Q$1,OR($G122="",$G122&gt;EOMONTH(Q$1,0))),INDEX($H122:$M122,1,MATCH(YEAR(Q$1),$H$1:$M$1,0))/12,INDEX($H122:$M122,1,MATCH(YEAR(Q$1),$H$1:$M$1,0))/12*((_xlfn.DAYS(MIN(EOMONTH(Q$1,0),$G122),MAX(Q$1,$F122)))/_xlfn.DAYS(EOMONTH(Q$1,0),Q$1))))</f>
        <v>0</v>
      </c>
      <c r="R122" s="111">
        <f t="shared" si="65"/>
        <v>0</v>
      </c>
      <c r="S122" s="111">
        <f t="shared" si="65"/>
        <v>0</v>
      </c>
      <c r="T122" s="111">
        <f t="shared" si="65"/>
        <v>0</v>
      </c>
      <c r="U122" s="111">
        <f t="shared" si="65"/>
        <v>0</v>
      </c>
      <c r="V122" s="111">
        <f t="shared" si="65"/>
        <v>0</v>
      </c>
      <c r="W122" s="111">
        <f t="shared" si="65"/>
        <v>0</v>
      </c>
      <c r="X122" s="111">
        <f t="shared" si="65"/>
        <v>0</v>
      </c>
      <c r="Y122" s="111">
        <f t="shared" si="65"/>
        <v>0</v>
      </c>
      <c r="Z122" s="111">
        <f t="shared" si="65"/>
        <v>0</v>
      </c>
      <c r="AA122" s="111">
        <f t="shared" si="65"/>
        <v>0</v>
      </c>
      <c r="AB122" s="111">
        <f t="shared" si="65"/>
        <v>0</v>
      </c>
      <c r="AC122" s="111">
        <f t="shared" si="65"/>
        <v>0</v>
      </c>
      <c r="AD122" s="111">
        <f t="shared" si="65"/>
        <v>0</v>
      </c>
      <c r="AE122" s="111">
        <f t="shared" si="65"/>
        <v>0</v>
      </c>
      <c r="AF122" s="111">
        <f t="shared" si="65"/>
        <v>0</v>
      </c>
      <c r="AG122" s="111">
        <f t="shared" si="65"/>
        <v>0</v>
      </c>
      <c r="AH122" s="111">
        <f t="shared" si="65"/>
        <v>0</v>
      </c>
      <c r="AI122" s="111">
        <f t="shared" si="65"/>
        <v>0</v>
      </c>
      <c r="AJ122" s="111">
        <f t="shared" si="65"/>
        <v>0</v>
      </c>
      <c r="AK122" s="111">
        <f t="shared" si="65"/>
        <v>0</v>
      </c>
      <c r="AL122" s="111">
        <f t="shared" si="65"/>
        <v>0</v>
      </c>
      <c r="AM122" s="111">
        <f t="shared" si="65"/>
        <v>0</v>
      </c>
      <c r="AN122" s="111">
        <f t="shared" si="65"/>
        <v>0</v>
      </c>
      <c r="AO122" s="111">
        <f t="shared" si="65"/>
        <v>0</v>
      </c>
      <c r="AP122" s="111">
        <f t="shared" si="65"/>
        <v>0</v>
      </c>
      <c r="AQ122" s="111">
        <f t="shared" si="65"/>
        <v>0</v>
      </c>
      <c r="AR122" s="111">
        <f t="shared" si="65"/>
        <v>0</v>
      </c>
      <c r="AS122" s="111">
        <f t="shared" si="65"/>
        <v>0</v>
      </c>
      <c r="AT122" s="111">
        <f t="shared" si="65"/>
        <v>0</v>
      </c>
      <c r="AU122" s="111">
        <f t="shared" si="65"/>
        <v>0</v>
      </c>
      <c r="AV122" s="111">
        <f t="shared" si="65"/>
        <v>0</v>
      </c>
      <c r="AW122" s="111">
        <f t="shared" si="65"/>
        <v>0</v>
      </c>
      <c r="AX122" s="111">
        <f t="shared" si="65"/>
        <v>0</v>
      </c>
      <c r="AY122" s="111">
        <f t="shared" si="65"/>
        <v>0</v>
      </c>
      <c r="AZ122" s="111">
        <f t="shared" si="65"/>
        <v>0</v>
      </c>
      <c r="BA122" s="111">
        <f t="shared" si="65"/>
        <v>0</v>
      </c>
      <c r="BB122" s="111">
        <f t="shared" si="65"/>
        <v>0</v>
      </c>
      <c r="BC122" s="111">
        <f t="shared" si="65"/>
        <v>0</v>
      </c>
      <c r="BD122" s="111">
        <f t="shared" si="65"/>
        <v>0</v>
      </c>
      <c r="BE122" s="111">
        <f t="shared" si="65"/>
        <v>0</v>
      </c>
      <c r="BF122" s="111">
        <f t="shared" si="65"/>
        <v>0</v>
      </c>
      <c r="BG122" s="111">
        <f t="shared" si="65"/>
        <v>0</v>
      </c>
      <c r="BH122" s="111">
        <f t="shared" si="65"/>
        <v>0</v>
      </c>
      <c r="BI122" s="111">
        <f t="shared" si="65"/>
        <v>0</v>
      </c>
      <c r="BJ122" s="111">
        <f t="shared" si="65"/>
        <v>0</v>
      </c>
      <c r="BK122" s="111">
        <f t="shared" si="65"/>
        <v>0</v>
      </c>
      <c r="BL122" s="111">
        <f t="shared" si="65"/>
        <v>0</v>
      </c>
      <c r="BM122" s="111">
        <f t="shared" si="65"/>
        <v>0</v>
      </c>
      <c r="BN122" s="111">
        <f t="shared" si="65"/>
        <v>0</v>
      </c>
      <c r="BO122" s="111">
        <f t="shared" si="65"/>
        <v>0</v>
      </c>
      <c r="BP122" s="111">
        <f t="shared" si="65"/>
        <v>0</v>
      </c>
      <c r="BQ122" s="111">
        <f t="shared" si="65"/>
        <v>0</v>
      </c>
      <c r="BR122" s="111">
        <f t="shared" si="65"/>
        <v>0</v>
      </c>
      <c r="BS122" s="111">
        <f t="shared" si="65"/>
        <v>0</v>
      </c>
      <c r="BT122" s="111">
        <f t="shared" si="65"/>
        <v>0</v>
      </c>
      <c r="BU122" s="111">
        <f t="shared" si="65"/>
        <v>0</v>
      </c>
      <c r="BV122" s="111">
        <f t="shared" si="65"/>
        <v>0</v>
      </c>
      <c r="BW122" s="111">
        <f t="shared" si="65"/>
        <v>0</v>
      </c>
      <c r="BX122" s="111">
        <f t="shared" si="65"/>
        <v>0</v>
      </c>
      <c r="BY122" s="111">
        <f t="shared" si="65"/>
        <v>0</v>
      </c>
      <c r="BZ122" s="111">
        <f t="shared" si="65"/>
        <v>0</v>
      </c>
      <c r="CA122" s="111">
        <f t="shared" si="65"/>
        <v>0</v>
      </c>
      <c r="CB122" s="111">
        <f t="shared" si="65"/>
        <v>0</v>
      </c>
      <c r="CC122" s="111">
        <f t="shared" si="64"/>
        <v>0</v>
      </c>
      <c r="CD122" s="111">
        <f t="shared" si="64"/>
        <v>0</v>
      </c>
      <c r="CE122" s="111">
        <f t="shared" si="64"/>
        <v>0</v>
      </c>
      <c r="CF122" s="111">
        <f t="shared" si="64"/>
        <v>0</v>
      </c>
      <c r="CG122" s="111">
        <f t="shared" si="64"/>
        <v>0</v>
      </c>
      <c r="CH122" s="111">
        <f t="shared" si="64"/>
        <v>0</v>
      </c>
      <c r="CI122" s="111">
        <f t="shared" si="64"/>
        <v>0</v>
      </c>
      <c r="CJ122" s="111">
        <f t="shared" si="64"/>
        <v>0</v>
      </c>
    </row>
    <row r="123" spans="11:88" x14ac:dyDescent="0.3">
      <c r="K123" s="263">
        <f>J123*(1+'Headcount Summary'!$C$4)</f>
        <v>0</v>
      </c>
      <c r="L123" s="263">
        <f>K123*(1+'Headcount Summary'!$C$4)</f>
        <v>0</v>
      </c>
      <c r="M123" s="263">
        <f>L123*(1+'Headcount Summary'!$C$4)</f>
        <v>0</v>
      </c>
      <c r="Q123" s="111">
        <f t="shared" si="65"/>
        <v>0</v>
      </c>
      <c r="R123" s="111">
        <f t="shared" si="65"/>
        <v>0</v>
      </c>
      <c r="S123" s="111">
        <f t="shared" si="65"/>
        <v>0</v>
      </c>
      <c r="T123" s="111">
        <f t="shared" si="65"/>
        <v>0</v>
      </c>
      <c r="U123" s="111">
        <f t="shared" si="65"/>
        <v>0</v>
      </c>
      <c r="V123" s="111">
        <f t="shared" si="65"/>
        <v>0</v>
      </c>
      <c r="W123" s="111">
        <f t="shared" si="65"/>
        <v>0</v>
      </c>
      <c r="X123" s="111">
        <f t="shared" si="65"/>
        <v>0</v>
      </c>
      <c r="Y123" s="111">
        <f t="shared" si="65"/>
        <v>0</v>
      </c>
      <c r="Z123" s="111">
        <f t="shared" si="65"/>
        <v>0</v>
      </c>
      <c r="AA123" s="111">
        <f t="shared" si="65"/>
        <v>0</v>
      </c>
      <c r="AB123" s="111">
        <f t="shared" si="65"/>
        <v>0</v>
      </c>
      <c r="AC123" s="111">
        <f t="shared" si="65"/>
        <v>0</v>
      </c>
      <c r="AD123" s="111">
        <f t="shared" si="65"/>
        <v>0</v>
      </c>
      <c r="AE123" s="111">
        <f t="shared" si="65"/>
        <v>0</v>
      </c>
      <c r="AF123" s="111">
        <f t="shared" si="65"/>
        <v>0</v>
      </c>
      <c r="AG123" s="111">
        <f t="shared" si="65"/>
        <v>0</v>
      </c>
      <c r="AH123" s="111">
        <f t="shared" si="65"/>
        <v>0</v>
      </c>
      <c r="AI123" s="111">
        <f t="shared" si="65"/>
        <v>0</v>
      </c>
      <c r="AJ123" s="111">
        <f t="shared" si="65"/>
        <v>0</v>
      </c>
      <c r="AK123" s="111">
        <f t="shared" si="65"/>
        <v>0</v>
      </c>
      <c r="AL123" s="111">
        <f t="shared" si="65"/>
        <v>0</v>
      </c>
      <c r="AM123" s="111">
        <f t="shared" si="65"/>
        <v>0</v>
      </c>
      <c r="AN123" s="111">
        <f t="shared" si="65"/>
        <v>0</v>
      </c>
      <c r="AO123" s="111">
        <f t="shared" si="65"/>
        <v>0</v>
      </c>
      <c r="AP123" s="111">
        <f t="shared" si="65"/>
        <v>0</v>
      </c>
      <c r="AQ123" s="111">
        <f t="shared" si="65"/>
        <v>0</v>
      </c>
      <c r="AR123" s="111">
        <f t="shared" si="65"/>
        <v>0</v>
      </c>
      <c r="AS123" s="111">
        <f t="shared" si="65"/>
        <v>0</v>
      </c>
      <c r="AT123" s="111">
        <f t="shared" si="65"/>
        <v>0</v>
      </c>
      <c r="AU123" s="111">
        <f t="shared" si="65"/>
        <v>0</v>
      </c>
      <c r="AV123" s="111">
        <f t="shared" si="65"/>
        <v>0</v>
      </c>
      <c r="AW123" s="111">
        <f t="shared" si="65"/>
        <v>0</v>
      </c>
      <c r="AX123" s="111">
        <f t="shared" si="65"/>
        <v>0</v>
      </c>
      <c r="AY123" s="111">
        <f t="shared" si="65"/>
        <v>0</v>
      </c>
      <c r="AZ123" s="111">
        <f t="shared" si="65"/>
        <v>0</v>
      </c>
      <c r="BA123" s="111">
        <f t="shared" si="65"/>
        <v>0</v>
      </c>
      <c r="BB123" s="111">
        <f t="shared" si="65"/>
        <v>0</v>
      </c>
      <c r="BC123" s="111">
        <f t="shared" si="65"/>
        <v>0</v>
      </c>
      <c r="BD123" s="111">
        <f t="shared" si="65"/>
        <v>0</v>
      </c>
      <c r="BE123" s="111">
        <f t="shared" si="65"/>
        <v>0</v>
      </c>
      <c r="BF123" s="111">
        <f t="shared" si="65"/>
        <v>0</v>
      </c>
      <c r="BG123" s="111">
        <f t="shared" si="65"/>
        <v>0</v>
      </c>
      <c r="BH123" s="111">
        <f t="shared" si="65"/>
        <v>0</v>
      </c>
      <c r="BI123" s="111">
        <f t="shared" si="65"/>
        <v>0</v>
      </c>
      <c r="BJ123" s="111">
        <f t="shared" si="65"/>
        <v>0</v>
      </c>
      <c r="BK123" s="111">
        <f t="shared" si="65"/>
        <v>0</v>
      </c>
      <c r="BL123" s="111">
        <f t="shared" si="65"/>
        <v>0</v>
      </c>
      <c r="BM123" s="111">
        <f t="shared" si="65"/>
        <v>0</v>
      </c>
      <c r="BN123" s="111">
        <f t="shared" si="65"/>
        <v>0</v>
      </c>
      <c r="BO123" s="111">
        <f t="shared" si="65"/>
        <v>0</v>
      </c>
      <c r="BP123" s="111">
        <f t="shared" si="65"/>
        <v>0</v>
      </c>
      <c r="BQ123" s="111">
        <f t="shared" si="65"/>
        <v>0</v>
      </c>
      <c r="BR123" s="111">
        <f t="shared" si="65"/>
        <v>0</v>
      </c>
      <c r="BS123" s="111">
        <f t="shared" si="65"/>
        <v>0</v>
      </c>
      <c r="BT123" s="111">
        <f t="shared" si="65"/>
        <v>0</v>
      </c>
      <c r="BU123" s="111">
        <f t="shared" si="65"/>
        <v>0</v>
      </c>
      <c r="BV123" s="111">
        <f t="shared" si="65"/>
        <v>0</v>
      </c>
      <c r="BW123" s="111">
        <f t="shared" si="65"/>
        <v>0</v>
      </c>
      <c r="BX123" s="111">
        <f t="shared" si="65"/>
        <v>0</v>
      </c>
      <c r="BY123" s="111">
        <f t="shared" si="65"/>
        <v>0</v>
      </c>
      <c r="BZ123" s="111">
        <f t="shared" si="65"/>
        <v>0</v>
      </c>
      <c r="CA123" s="111">
        <f t="shared" si="65"/>
        <v>0</v>
      </c>
      <c r="CB123" s="111">
        <f t="shared" si="65"/>
        <v>0</v>
      </c>
      <c r="CC123" s="111">
        <f t="shared" si="64"/>
        <v>0</v>
      </c>
      <c r="CD123" s="111">
        <f t="shared" si="64"/>
        <v>0</v>
      </c>
      <c r="CE123" s="111">
        <f t="shared" si="64"/>
        <v>0</v>
      </c>
      <c r="CF123" s="111">
        <f t="shared" si="64"/>
        <v>0</v>
      </c>
      <c r="CG123" s="111">
        <f t="shared" si="64"/>
        <v>0</v>
      </c>
      <c r="CH123" s="111">
        <f t="shared" si="64"/>
        <v>0</v>
      </c>
      <c r="CI123" s="111">
        <f t="shared" si="64"/>
        <v>0</v>
      </c>
      <c r="CJ123" s="111">
        <f t="shared" si="64"/>
        <v>0</v>
      </c>
    </row>
    <row r="124" spans="11:88" x14ac:dyDescent="0.3">
      <c r="K124" s="263">
        <f>J124*(1+'Headcount Summary'!$C$4)</f>
        <v>0</v>
      </c>
      <c r="L124" s="263">
        <f>K124*(1+'Headcount Summary'!$C$4)</f>
        <v>0</v>
      </c>
      <c r="M124" s="263">
        <f>L124*(1+'Headcount Summary'!$C$4)</f>
        <v>0</v>
      </c>
      <c r="Q124" s="111">
        <f t="shared" si="65"/>
        <v>0</v>
      </c>
      <c r="R124" s="111">
        <f t="shared" si="65"/>
        <v>0</v>
      </c>
      <c r="S124" s="111">
        <f t="shared" si="65"/>
        <v>0</v>
      </c>
      <c r="T124" s="111">
        <f t="shared" si="65"/>
        <v>0</v>
      </c>
      <c r="U124" s="111">
        <f t="shared" si="65"/>
        <v>0</v>
      </c>
      <c r="V124" s="111">
        <f t="shared" si="65"/>
        <v>0</v>
      </c>
      <c r="W124" s="111">
        <f t="shared" si="65"/>
        <v>0</v>
      </c>
      <c r="X124" s="111">
        <f t="shared" si="65"/>
        <v>0</v>
      </c>
      <c r="Y124" s="111">
        <f t="shared" si="65"/>
        <v>0</v>
      </c>
      <c r="Z124" s="111">
        <f t="shared" si="65"/>
        <v>0</v>
      </c>
      <c r="AA124" s="111">
        <f t="shared" si="65"/>
        <v>0</v>
      </c>
      <c r="AB124" s="111">
        <f t="shared" si="65"/>
        <v>0</v>
      </c>
      <c r="AC124" s="111">
        <f t="shared" si="65"/>
        <v>0</v>
      </c>
      <c r="AD124" s="111">
        <f t="shared" si="65"/>
        <v>0</v>
      </c>
      <c r="AE124" s="111">
        <f t="shared" si="65"/>
        <v>0</v>
      </c>
      <c r="AF124" s="111">
        <f t="shared" si="65"/>
        <v>0</v>
      </c>
      <c r="AG124" s="111">
        <f t="shared" si="65"/>
        <v>0</v>
      </c>
      <c r="AH124" s="111">
        <f t="shared" si="65"/>
        <v>0</v>
      </c>
      <c r="AI124" s="111">
        <f t="shared" si="65"/>
        <v>0</v>
      </c>
      <c r="AJ124" s="111">
        <f t="shared" si="65"/>
        <v>0</v>
      </c>
      <c r="AK124" s="111">
        <f t="shared" si="65"/>
        <v>0</v>
      </c>
      <c r="AL124" s="111">
        <f t="shared" si="65"/>
        <v>0</v>
      </c>
      <c r="AM124" s="111">
        <f t="shared" si="65"/>
        <v>0</v>
      </c>
      <c r="AN124" s="111">
        <f t="shared" si="65"/>
        <v>0</v>
      </c>
      <c r="AO124" s="111">
        <f t="shared" si="65"/>
        <v>0</v>
      </c>
      <c r="AP124" s="111">
        <f t="shared" si="65"/>
        <v>0</v>
      </c>
      <c r="AQ124" s="111">
        <f t="shared" si="65"/>
        <v>0</v>
      </c>
      <c r="AR124" s="111">
        <f t="shared" si="65"/>
        <v>0</v>
      </c>
      <c r="AS124" s="111">
        <f t="shared" si="65"/>
        <v>0</v>
      </c>
      <c r="AT124" s="111">
        <f t="shared" si="65"/>
        <v>0</v>
      </c>
      <c r="AU124" s="111">
        <f t="shared" si="65"/>
        <v>0</v>
      </c>
      <c r="AV124" s="111">
        <f t="shared" si="65"/>
        <v>0</v>
      </c>
      <c r="AW124" s="111">
        <f t="shared" si="65"/>
        <v>0</v>
      </c>
      <c r="AX124" s="111">
        <f t="shared" si="65"/>
        <v>0</v>
      </c>
      <c r="AY124" s="111">
        <f t="shared" si="65"/>
        <v>0</v>
      </c>
      <c r="AZ124" s="111">
        <f t="shared" si="65"/>
        <v>0</v>
      </c>
      <c r="BA124" s="111">
        <f t="shared" si="65"/>
        <v>0</v>
      </c>
      <c r="BB124" s="111">
        <f t="shared" si="65"/>
        <v>0</v>
      </c>
      <c r="BC124" s="111">
        <f t="shared" si="65"/>
        <v>0</v>
      </c>
      <c r="BD124" s="111">
        <f t="shared" si="65"/>
        <v>0</v>
      </c>
      <c r="BE124" s="111">
        <f t="shared" si="65"/>
        <v>0</v>
      </c>
      <c r="BF124" s="111">
        <f t="shared" si="65"/>
        <v>0</v>
      </c>
      <c r="BG124" s="111">
        <f t="shared" si="65"/>
        <v>0</v>
      </c>
      <c r="BH124" s="111">
        <f t="shared" si="65"/>
        <v>0</v>
      </c>
      <c r="BI124" s="111">
        <f t="shared" si="65"/>
        <v>0</v>
      </c>
      <c r="BJ124" s="111">
        <f t="shared" si="65"/>
        <v>0</v>
      </c>
      <c r="BK124" s="111">
        <f t="shared" si="65"/>
        <v>0</v>
      </c>
      <c r="BL124" s="111">
        <f t="shared" si="65"/>
        <v>0</v>
      </c>
      <c r="BM124" s="111">
        <f t="shared" si="65"/>
        <v>0</v>
      </c>
      <c r="BN124" s="111">
        <f t="shared" si="65"/>
        <v>0</v>
      </c>
      <c r="BO124" s="111">
        <f t="shared" si="65"/>
        <v>0</v>
      </c>
      <c r="BP124" s="111">
        <f t="shared" si="65"/>
        <v>0</v>
      </c>
      <c r="BQ124" s="111">
        <f t="shared" si="65"/>
        <v>0</v>
      </c>
      <c r="BR124" s="111">
        <f t="shared" si="65"/>
        <v>0</v>
      </c>
      <c r="BS124" s="111">
        <f t="shared" si="65"/>
        <v>0</v>
      </c>
      <c r="BT124" s="111">
        <f t="shared" si="65"/>
        <v>0</v>
      </c>
      <c r="BU124" s="111">
        <f t="shared" si="65"/>
        <v>0</v>
      </c>
      <c r="BV124" s="111">
        <f t="shared" si="65"/>
        <v>0</v>
      </c>
      <c r="BW124" s="111">
        <f t="shared" si="65"/>
        <v>0</v>
      </c>
      <c r="BX124" s="111">
        <f t="shared" si="65"/>
        <v>0</v>
      </c>
      <c r="BY124" s="111">
        <f t="shared" si="65"/>
        <v>0</v>
      </c>
      <c r="BZ124" s="111">
        <f t="shared" si="65"/>
        <v>0</v>
      </c>
      <c r="CA124" s="111">
        <f t="shared" si="65"/>
        <v>0</v>
      </c>
      <c r="CB124" s="111">
        <f t="shared" si="65"/>
        <v>0</v>
      </c>
      <c r="CC124" s="111">
        <f t="shared" si="64"/>
        <v>0</v>
      </c>
      <c r="CD124" s="111">
        <f t="shared" si="64"/>
        <v>0</v>
      </c>
      <c r="CE124" s="111">
        <f t="shared" si="64"/>
        <v>0</v>
      </c>
      <c r="CF124" s="111">
        <f t="shared" si="64"/>
        <v>0</v>
      </c>
      <c r="CG124" s="111">
        <f t="shared" si="64"/>
        <v>0</v>
      </c>
      <c r="CH124" s="111">
        <f t="shared" si="64"/>
        <v>0</v>
      </c>
      <c r="CI124" s="111">
        <f t="shared" si="64"/>
        <v>0</v>
      </c>
      <c r="CJ124" s="111">
        <f t="shared" si="64"/>
        <v>0</v>
      </c>
    </row>
    <row r="125" spans="11:88" x14ac:dyDescent="0.3">
      <c r="K125" s="263">
        <f>J125*(1+'Headcount Summary'!$C$4)</f>
        <v>0</v>
      </c>
      <c r="L125" s="263">
        <f>K125*(1+'Headcount Summary'!$C$4)</f>
        <v>0</v>
      </c>
      <c r="M125" s="263">
        <f>L125*(1+'Headcount Summary'!$C$4)</f>
        <v>0</v>
      </c>
      <c r="Q125" s="111">
        <f t="shared" si="65"/>
        <v>0</v>
      </c>
      <c r="R125" s="111">
        <f t="shared" si="65"/>
        <v>0</v>
      </c>
      <c r="S125" s="111">
        <f t="shared" si="65"/>
        <v>0</v>
      </c>
      <c r="T125" s="111">
        <f t="shared" si="65"/>
        <v>0</v>
      </c>
      <c r="U125" s="111">
        <f t="shared" si="65"/>
        <v>0</v>
      </c>
      <c r="V125" s="111">
        <f t="shared" si="65"/>
        <v>0</v>
      </c>
      <c r="W125" s="111">
        <f t="shared" si="65"/>
        <v>0</v>
      </c>
      <c r="X125" s="111">
        <f t="shared" si="65"/>
        <v>0</v>
      </c>
      <c r="Y125" s="111">
        <f t="shared" si="65"/>
        <v>0</v>
      </c>
      <c r="Z125" s="111">
        <f t="shared" si="65"/>
        <v>0</v>
      </c>
      <c r="AA125" s="111">
        <f t="shared" si="65"/>
        <v>0</v>
      </c>
      <c r="AB125" s="111">
        <f t="shared" si="65"/>
        <v>0</v>
      </c>
      <c r="AC125" s="111">
        <f t="shared" si="65"/>
        <v>0</v>
      </c>
      <c r="AD125" s="111">
        <f t="shared" si="65"/>
        <v>0</v>
      </c>
      <c r="AE125" s="111">
        <f t="shared" si="65"/>
        <v>0</v>
      </c>
      <c r="AF125" s="111">
        <f t="shared" si="65"/>
        <v>0</v>
      </c>
      <c r="AG125" s="111">
        <f t="shared" si="65"/>
        <v>0</v>
      </c>
      <c r="AH125" s="111">
        <f t="shared" si="65"/>
        <v>0</v>
      </c>
      <c r="AI125" s="111">
        <f t="shared" si="65"/>
        <v>0</v>
      </c>
      <c r="AJ125" s="111">
        <f t="shared" si="65"/>
        <v>0</v>
      </c>
      <c r="AK125" s="111">
        <f t="shared" si="65"/>
        <v>0</v>
      </c>
      <c r="AL125" s="111">
        <f t="shared" si="65"/>
        <v>0</v>
      </c>
      <c r="AM125" s="111">
        <f t="shared" si="65"/>
        <v>0</v>
      </c>
      <c r="AN125" s="111">
        <f t="shared" si="65"/>
        <v>0</v>
      </c>
      <c r="AO125" s="111">
        <f t="shared" si="65"/>
        <v>0</v>
      </c>
      <c r="AP125" s="111">
        <f t="shared" si="65"/>
        <v>0</v>
      </c>
      <c r="AQ125" s="111">
        <f t="shared" si="65"/>
        <v>0</v>
      </c>
      <c r="AR125" s="111">
        <f t="shared" si="65"/>
        <v>0</v>
      </c>
      <c r="AS125" s="111">
        <f t="shared" si="65"/>
        <v>0</v>
      </c>
      <c r="AT125" s="111">
        <f t="shared" si="65"/>
        <v>0</v>
      </c>
      <c r="AU125" s="111">
        <f t="shared" si="65"/>
        <v>0</v>
      </c>
      <c r="AV125" s="111">
        <f t="shared" si="65"/>
        <v>0</v>
      </c>
      <c r="AW125" s="111">
        <f t="shared" si="65"/>
        <v>0</v>
      </c>
      <c r="AX125" s="111">
        <f t="shared" si="65"/>
        <v>0</v>
      </c>
      <c r="AY125" s="111">
        <f t="shared" si="65"/>
        <v>0</v>
      </c>
      <c r="AZ125" s="111">
        <f t="shared" si="65"/>
        <v>0</v>
      </c>
      <c r="BA125" s="111">
        <f t="shared" si="65"/>
        <v>0</v>
      </c>
      <c r="BB125" s="111">
        <f t="shared" si="65"/>
        <v>0</v>
      </c>
      <c r="BC125" s="111">
        <f t="shared" si="65"/>
        <v>0</v>
      </c>
      <c r="BD125" s="111">
        <f t="shared" si="65"/>
        <v>0</v>
      </c>
      <c r="BE125" s="111">
        <f t="shared" si="65"/>
        <v>0</v>
      </c>
      <c r="BF125" s="111">
        <f t="shared" si="65"/>
        <v>0</v>
      </c>
      <c r="BG125" s="111">
        <f t="shared" si="65"/>
        <v>0</v>
      </c>
      <c r="BH125" s="111">
        <f t="shared" si="65"/>
        <v>0</v>
      </c>
      <c r="BI125" s="111">
        <f t="shared" si="65"/>
        <v>0</v>
      </c>
      <c r="BJ125" s="111">
        <f t="shared" si="65"/>
        <v>0</v>
      </c>
      <c r="BK125" s="111">
        <f t="shared" si="65"/>
        <v>0</v>
      </c>
      <c r="BL125" s="111">
        <f t="shared" si="65"/>
        <v>0</v>
      </c>
      <c r="BM125" s="111">
        <f t="shared" si="65"/>
        <v>0</v>
      </c>
      <c r="BN125" s="111">
        <f t="shared" si="65"/>
        <v>0</v>
      </c>
      <c r="BO125" s="111">
        <f t="shared" si="65"/>
        <v>0</v>
      </c>
      <c r="BP125" s="111">
        <f t="shared" si="65"/>
        <v>0</v>
      </c>
      <c r="BQ125" s="111">
        <f t="shared" si="65"/>
        <v>0</v>
      </c>
      <c r="BR125" s="111">
        <f t="shared" si="65"/>
        <v>0</v>
      </c>
      <c r="BS125" s="111">
        <f t="shared" si="65"/>
        <v>0</v>
      </c>
      <c r="BT125" s="111">
        <f t="shared" si="65"/>
        <v>0</v>
      </c>
      <c r="BU125" s="111">
        <f t="shared" si="65"/>
        <v>0</v>
      </c>
      <c r="BV125" s="111">
        <f t="shared" si="65"/>
        <v>0</v>
      </c>
      <c r="BW125" s="111">
        <f t="shared" si="65"/>
        <v>0</v>
      </c>
      <c r="BX125" s="111">
        <f t="shared" si="65"/>
        <v>0</v>
      </c>
      <c r="BY125" s="111">
        <f t="shared" si="65"/>
        <v>0</v>
      </c>
      <c r="BZ125" s="111">
        <f t="shared" si="65"/>
        <v>0</v>
      </c>
      <c r="CA125" s="111">
        <f t="shared" si="65"/>
        <v>0</v>
      </c>
      <c r="CB125" s="111">
        <f t="shared" ref="CB125:CJ128" si="66">IF(OR(AND($G125&lt;CB$1,$G125&lt;&gt;""),$F125&gt;EOMONTH(CB$1,0)),0,IF(AND($F125&lt;CB$1,OR($G125="",$G125&gt;EOMONTH(CB$1,0))),INDEX($H125:$M125,1,MATCH(YEAR(CB$1),$H$1:$M$1,0))/12,INDEX($H125:$M125,1,MATCH(YEAR(CB$1),$H$1:$M$1,0))/12*((_xlfn.DAYS(MIN(EOMONTH(CB$1,0),$G125),MAX(CB$1,$F125)))/_xlfn.DAYS(EOMONTH(CB$1,0),CB$1))))</f>
        <v>0</v>
      </c>
      <c r="CC125" s="111">
        <f t="shared" si="66"/>
        <v>0</v>
      </c>
      <c r="CD125" s="111">
        <f t="shared" si="66"/>
        <v>0</v>
      </c>
      <c r="CE125" s="111">
        <f t="shared" si="66"/>
        <v>0</v>
      </c>
      <c r="CF125" s="111">
        <f t="shared" si="66"/>
        <v>0</v>
      </c>
      <c r="CG125" s="111">
        <f t="shared" si="66"/>
        <v>0</v>
      </c>
      <c r="CH125" s="111">
        <f t="shared" si="66"/>
        <v>0</v>
      </c>
      <c r="CI125" s="111">
        <f t="shared" si="66"/>
        <v>0</v>
      </c>
      <c r="CJ125" s="111">
        <f t="shared" si="66"/>
        <v>0</v>
      </c>
    </row>
    <row r="126" spans="11:88" x14ac:dyDescent="0.3">
      <c r="K126" s="263">
        <f>J126*(1+'Headcount Summary'!$C$4)</f>
        <v>0</v>
      </c>
      <c r="L126" s="263">
        <f>K126*(1+'Headcount Summary'!$C$4)</f>
        <v>0</v>
      </c>
      <c r="M126" s="263">
        <f>L126*(1+'Headcount Summary'!$C$4)</f>
        <v>0</v>
      </c>
      <c r="Q126" s="111">
        <f t="shared" ref="Q126:CB129" si="67">IF(OR(AND($G126&lt;Q$1,$G126&lt;&gt;""),$F126&gt;EOMONTH(Q$1,0)),0,IF(AND($F126&lt;Q$1,OR($G126="",$G126&gt;EOMONTH(Q$1,0))),INDEX($H126:$M126,1,MATCH(YEAR(Q$1),$H$1:$M$1,0))/12,INDEX($H126:$M126,1,MATCH(YEAR(Q$1),$H$1:$M$1,0))/12*((_xlfn.DAYS(MIN(EOMONTH(Q$1,0),$G126),MAX(Q$1,$F126)))/_xlfn.DAYS(EOMONTH(Q$1,0),Q$1))))</f>
        <v>0</v>
      </c>
      <c r="R126" s="111">
        <f t="shared" si="67"/>
        <v>0</v>
      </c>
      <c r="S126" s="111">
        <f t="shared" si="67"/>
        <v>0</v>
      </c>
      <c r="T126" s="111">
        <f t="shared" si="67"/>
        <v>0</v>
      </c>
      <c r="U126" s="111">
        <f t="shared" si="67"/>
        <v>0</v>
      </c>
      <c r="V126" s="111">
        <f t="shared" si="67"/>
        <v>0</v>
      </c>
      <c r="W126" s="111">
        <f t="shared" si="67"/>
        <v>0</v>
      </c>
      <c r="X126" s="111">
        <f t="shared" si="67"/>
        <v>0</v>
      </c>
      <c r="Y126" s="111">
        <f t="shared" si="67"/>
        <v>0</v>
      </c>
      <c r="Z126" s="111">
        <f t="shared" si="67"/>
        <v>0</v>
      </c>
      <c r="AA126" s="111">
        <f t="shared" si="67"/>
        <v>0</v>
      </c>
      <c r="AB126" s="111">
        <f t="shared" si="67"/>
        <v>0</v>
      </c>
      <c r="AC126" s="111">
        <f t="shared" si="67"/>
        <v>0</v>
      </c>
      <c r="AD126" s="111">
        <f t="shared" si="67"/>
        <v>0</v>
      </c>
      <c r="AE126" s="111">
        <f t="shared" si="67"/>
        <v>0</v>
      </c>
      <c r="AF126" s="111">
        <f t="shared" si="67"/>
        <v>0</v>
      </c>
      <c r="AG126" s="111">
        <f t="shared" si="67"/>
        <v>0</v>
      </c>
      <c r="AH126" s="111">
        <f t="shared" si="67"/>
        <v>0</v>
      </c>
      <c r="AI126" s="111">
        <f t="shared" si="67"/>
        <v>0</v>
      </c>
      <c r="AJ126" s="111">
        <f t="shared" si="67"/>
        <v>0</v>
      </c>
      <c r="AK126" s="111">
        <f t="shared" si="67"/>
        <v>0</v>
      </c>
      <c r="AL126" s="111">
        <f t="shared" si="67"/>
        <v>0</v>
      </c>
      <c r="AM126" s="111">
        <f t="shared" si="67"/>
        <v>0</v>
      </c>
      <c r="AN126" s="111">
        <f t="shared" si="67"/>
        <v>0</v>
      </c>
      <c r="AO126" s="111">
        <f t="shared" si="67"/>
        <v>0</v>
      </c>
      <c r="AP126" s="111">
        <f t="shared" si="67"/>
        <v>0</v>
      </c>
      <c r="AQ126" s="111">
        <f t="shared" si="67"/>
        <v>0</v>
      </c>
      <c r="AR126" s="111">
        <f t="shared" si="67"/>
        <v>0</v>
      </c>
      <c r="AS126" s="111">
        <f t="shared" si="67"/>
        <v>0</v>
      </c>
      <c r="AT126" s="111">
        <f t="shared" si="67"/>
        <v>0</v>
      </c>
      <c r="AU126" s="111">
        <f t="shared" si="67"/>
        <v>0</v>
      </c>
      <c r="AV126" s="111">
        <f t="shared" si="67"/>
        <v>0</v>
      </c>
      <c r="AW126" s="111">
        <f t="shared" si="67"/>
        <v>0</v>
      </c>
      <c r="AX126" s="111">
        <f t="shared" si="67"/>
        <v>0</v>
      </c>
      <c r="AY126" s="111">
        <f t="shared" si="67"/>
        <v>0</v>
      </c>
      <c r="AZ126" s="111">
        <f t="shared" si="67"/>
        <v>0</v>
      </c>
      <c r="BA126" s="111">
        <f t="shared" si="67"/>
        <v>0</v>
      </c>
      <c r="BB126" s="111">
        <f t="shared" si="67"/>
        <v>0</v>
      </c>
      <c r="BC126" s="111">
        <f t="shared" si="67"/>
        <v>0</v>
      </c>
      <c r="BD126" s="111">
        <f t="shared" si="67"/>
        <v>0</v>
      </c>
      <c r="BE126" s="111">
        <f t="shared" si="67"/>
        <v>0</v>
      </c>
      <c r="BF126" s="111">
        <f t="shared" si="67"/>
        <v>0</v>
      </c>
      <c r="BG126" s="111">
        <f t="shared" si="67"/>
        <v>0</v>
      </c>
      <c r="BH126" s="111">
        <f t="shared" si="67"/>
        <v>0</v>
      </c>
      <c r="BI126" s="111">
        <f t="shared" si="67"/>
        <v>0</v>
      </c>
      <c r="BJ126" s="111">
        <f t="shared" si="67"/>
        <v>0</v>
      </c>
      <c r="BK126" s="111">
        <f t="shared" si="67"/>
        <v>0</v>
      </c>
      <c r="BL126" s="111">
        <f t="shared" si="67"/>
        <v>0</v>
      </c>
      <c r="BM126" s="111">
        <f t="shared" si="67"/>
        <v>0</v>
      </c>
      <c r="BN126" s="111">
        <f t="shared" si="67"/>
        <v>0</v>
      </c>
      <c r="BO126" s="111">
        <f t="shared" si="67"/>
        <v>0</v>
      </c>
      <c r="BP126" s="111">
        <f t="shared" si="67"/>
        <v>0</v>
      </c>
      <c r="BQ126" s="111">
        <f t="shared" si="67"/>
        <v>0</v>
      </c>
      <c r="BR126" s="111">
        <f t="shared" si="67"/>
        <v>0</v>
      </c>
      <c r="BS126" s="111">
        <f t="shared" si="67"/>
        <v>0</v>
      </c>
      <c r="BT126" s="111">
        <f t="shared" si="67"/>
        <v>0</v>
      </c>
      <c r="BU126" s="111">
        <f t="shared" si="67"/>
        <v>0</v>
      </c>
      <c r="BV126" s="111">
        <f t="shared" si="67"/>
        <v>0</v>
      </c>
      <c r="BW126" s="111">
        <f t="shared" si="67"/>
        <v>0</v>
      </c>
      <c r="BX126" s="111">
        <f t="shared" si="67"/>
        <v>0</v>
      </c>
      <c r="BY126" s="111">
        <f t="shared" si="67"/>
        <v>0</v>
      </c>
      <c r="BZ126" s="111">
        <f t="shared" si="67"/>
        <v>0</v>
      </c>
      <c r="CA126" s="111">
        <f t="shared" si="67"/>
        <v>0</v>
      </c>
      <c r="CB126" s="111">
        <f t="shared" si="67"/>
        <v>0</v>
      </c>
      <c r="CC126" s="111">
        <f t="shared" si="66"/>
        <v>0</v>
      </c>
      <c r="CD126" s="111">
        <f t="shared" si="66"/>
        <v>0</v>
      </c>
      <c r="CE126" s="111">
        <f t="shared" si="66"/>
        <v>0</v>
      </c>
      <c r="CF126" s="111">
        <f t="shared" si="66"/>
        <v>0</v>
      </c>
      <c r="CG126" s="111">
        <f t="shared" si="66"/>
        <v>0</v>
      </c>
      <c r="CH126" s="111">
        <f t="shared" si="66"/>
        <v>0</v>
      </c>
      <c r="CI126" s="111">
        <f t="shared" si="66"/>
        <v>0</v>
      </c>
      <c r="CJ126" s="111">
        <f t="shared" si="66"/>
        <v>0</v>
      </c>
    </row>
    <row r="127" spans="11:88" x14ac:dyDescent="0.3">
      <c r="K127" s="263">
        <f>J127*(1+'Headcount Summary'!$C$4)</f>
        <v>0</v>
      </c>
      <c r="L127" s="263">
        <f>K127*(1+'Headcount Summary'!$C$4)</f>
        <v>0</v>
      </c>
      <c r="M127" s="263">
        <f>L127*(1+'Headcount Summary'!$C$4)</f>
        <v>0</v>
      </c>
      <c r="Q127" s="111">
        <f t="shared" si="67"/>
        <v>0</v>
      </c>
      <c r="R127" s="111">
        <f t="shared" si="67"/>
        <v>0</v>
      </c>
      <c r="S127" s="111">
        <f t="shared" si="67"/>
        <v>0</v>
      </c>
      <c r="T127" s="111">
        <f t="shared" si="67"/>
        <v>0</v>
      </c>
      <c r="U127" s="111">
        <f t="shared" si="67"/>
        <v>0</v>
      </c>
      <c r="V127" s="111">
        <f t="shared" si="67"/>
        <v>0</v>
      </c>
      <c r="W127" s="111">
        <f t="shared" si="67"/>
        <v>0</v>
      </c>
      <c r="X127" s="111">
        <f t="shared" si="67"/>
        <v>0</v>
      </c>
      <c r="Y127" s="111">
        <f t="shared" si="67"/>
        <v>0</v>
      </c>
      <c r="Z127" s="111">
        <f t="shared" si="67"/>
        <v>0</v>
      </c>
      <c r="AA127" s="111">
        <f t="shared" si="67"/>
        <v>0</v>
      </c>
      <c r="AB127" s="111">
        <f t="shared" si="67"/>
        <v>0</v>
      </c>
      <c r="AC127" s="111">
        <f t="shared" si="67"/>
        <v>0</v>
      </c>
      <c r="AD127" s="111">
        <f t="shared" si="67"/>
        <v>0</v>
      </c>
      <c r="AE127" s="111">
        <f t="shared" si="67"/>
        <v>0</v>
      </c>
      <c r="AF127" s="111">
        <f t="shared" si="67"/>
        <v>0</v>
      </c>
      <c r="AG127" s="111">
        <f t="shared" si="67"/>
        <v>0</v>
      </c>
      <c r="AH127" s="111">
        <f t="shared" si="67"/>
        <v>0</v>
      </c>
      <c r="AI127" s="111">
        <f t="shared" si="67"/>
        <v>0</v>
      </c>
      <c r="AJ127" s="111">
        <f t="shared" si="67"/>
        <v>0</v>
      </c>
      <c r="AK127" s="111">
        <f t="shared" si="67"/>
        <v>0</v>
      </c>
      <c r="AL127" s="111">
        <f t="shared" si="67"/>
        <v>0</v>
      </c>
      <c r="AM127" s="111">
        <f t="shared" si="67"/>
        <v>0</v>
      </c>
      <c r="AN127" s="111">
        <f t="shared" si="67"/>
        <v>0</v>
      </c>
      <c r="AO127" s="111">
        <f t="shared" si="67"/>
        <v>0</v>
      </c>
      <c r="AP127" s="111">
        <f t="shared" si="67"/>
        <v>0</v>
      </c>
      <c r="AQ127" s="111">
        <f t="shared" si="67"/>
        <v>0</v>
      </c>
      <c r="AR127" s="111">
        <f t="shared" si="67"/>
        <v>0</v>
      </c>
      <c r="AS127" s="111">
        <f t="shared" si="67"/>
        <v>0</v>
      </c>
      <c r="AT127" s="111">
        <f t="shared" si="67"/>
        <v>0</v>
      </c>
      <c r="AU127" s="111">
        <f t="shared" si="67"/>
        <v>0</v>
      </c>
      <c r="AV127" s="111">
        <f t="shared" si="67"/>
        <v>0</v>
      </c>
      <c r="AW127" s="111">
        <f t="shared" si="67"/>
        <v>0</v>
      </c>
      <c r="AX127" s="111">
        <f t="shared" si="67"/>
        <v>0</v>
      </c>
      <c r="AY127" s="111">
        <f t="shared" si="67"/>
        <v>0</v>
      </c>
      <c r="AZ127" s="111">
        <f t="shared" si="67"/>
        <v>0</v>
      </c>
      <c r="BA127" s="111">
        <f t="shared" si="67"/>
        <v>0</v>
      </c>
      <c r="BB127" s="111">
        <f t="shared" si="67"/>
        <v>0</v>
      </c>
      <c r="BC127" s="111">
        <f t="shared" si="67"/>
        <v>0</v>
      </c>
      <c r="BD127" s="111">
        <f t="shared" si="67"/>
        <v>0</v>
      </c>
      <c r="BE127" s="111">
        <f t="shared" si="67"/>
        <v>0</v>
      </c>
      <c r="BF127" s="111">
        <f t="shared" si="67"/>
        <v>0</v>
      </c>
      <c r="BG127" s="111">
        <f t="shared" si="67"/>
        <v>0</v>
      </c>
      <c r="BH127" s="111">
        <f t="shared" si="67"/>
        <v>0</v>
      </c>
      <c r="BI127" s="111">
        <f t="shared" si="67"/>
        <v>0</v>
      </c>
      <c r="BJ127" s="111">
        <f t="shared" si="67"/>
        <v>0</v>
      </c>
      <c r="BK127" s="111">
        <f t="shared" si="67"/>
        <v>0</v>
      </c>
      <c r="BL127" s="111">
        <f t="shared" si="67"/>
        <v>0</v>
      </c>
      <c r="BM127" s="111">
        <f t="shared" si="67"/>
        <v>0</v>
      </c>
      <c r="BN127" s="111">
        <f t="shared" si="67"/>
        <v>0</v>
      </c>
      <c r="BO127" s="111">
        <f t="shared" si="67"/>
        <v>0</v>
      </c>
      <c r="BP127" s="111">
        <f t="shared" si="67"/>
        <v>0</v>
      </c>
      <c r="BQ127" s="111">
        <f t="shared" si="67"/>
        <v>0</v>
      </c>
      <c r="BR127" s="111">
        <f t="shared" si="67"/>
        <v>0</v>
      </c>
      <c r="BS127" s="111">
        <f t="shared" si="67"/>
        <v>0</v>
      </c>
      <c r="BT127" s="111">
        <f t="shared" si="67"/>
        <v>0</v>
      </c>
      <c r="BU127" s="111">
        <f t="shared" si="67"/>
        <v>0</v>
      </c>
      <c r="BV127" s="111">
        <f t="shared" si="67"/>
        <v>0</v>
      </c>
      <c r="BW127" s="111">
        <f t="shared" si="67"/>
        <v>0</v>
      </c>
      <c r="BX127" s="111">
        <f t="shared" si="67"/>
        <v>0</v>
      </c>
      <c r="BY127" s="111">
        <f t="shared" si="67"/>
        <v>0</v>
      </c>
      <c r="BZ127" s="111">
        <f t="shared" si="67"/>
        <v>0</v>
      </c>
      <c r="CA127" s="111">
        <f t="shared" si="67"/>
        <v>0</v>
      </c>
      <c r="CB127" s="111">
        <f t="shared" si="67"/>
        <v>0</v>
      </c>
      <c r="CC127" s="111">
        <f t="shared" si="66"/>
        <v>0</v>
      </c>
      <c r="CD127" s="111">
        <f t="shared" si="66"/>
        <v>0</v>
      </c>
      <c r="CE127" s="111">
        <f t="shared" si="66"/>
        <v>0</v>
      </c>
      <c r="CF127" s="111">
        <f t="shared" si="66"/>
        <v>0</v>
      </c>
      <c r="CG127" s="111">
        <f t="shared" si="66"/>
        <v>0</v>
      </c>
      <c r="CH127" s="111">
        <f t="shared" si="66"/>
        <v>0</v>
      </c>
      <c r="CI127" s="111">
        <f t="shared" si="66"/>
        <v>0</v>
      </c>
      <c r="CJ127" s="111">
        <f t="shared" si="66"/>
        <v>0</v>
      </c>
    </row>
    <row r="128" spans="11:88" x14ac:dyDescent="0.3">
      <c r="K128" s="263">
        <f>J128*(1+'Headcount Summary'!$C$4)</f>
        <v>0</v>
      </c>
      <c r="L128" s="263">
        <f>K128*(1+'Headcount Summary'!$C$4)</f>
        <v>0</v>
      </c>
      <c r="M128" s="263">
        <f>L128*(1+'Headcount Summary'!$C$4)</f>
        <v>0</v>
      </c>
      <c r="Q128" s="111">
        <f t="shared" si="67"/>
        <v>0</v>
      </c>
      <c r="R128" s="111">
        <f t="shared" si="67"/>
        <v>0</v>
      </c>
      <c r="S128" s="111">
        <f t="shared" si="67"/>
        <v>0</v>
      </c>
      <c r="T128" s="111">
        <f t="shared" si="67"/>
        <v>0</v>
      </c>
      <c r="U128" s="111">
        <f t="shared" si="67"/>
        <v>0</v>
      </c>
      <c r="V128" s="111">
        <f t="shared" si="67"/>
        <v>0</v>
      </c>
      <c r="W128" s="111">
        <f t="shared" si="67"/>
        <v>0</v>
      </c>
      <c r="X128" s="111">
        <f t="shared" si="67"/>
        <v>0</v>
      </c>
      <c r="Y128" s="111">
        <f t="shared" si="67"/>
        <v>0</v>
      </c>
      <c r="Z128" s="111">
        <f t="shared" si="67"/>
        <v>0</v>
      </c>
      <c r="AA128" s="111">
        <f t="shared" si="67"/>
        <v>0</v>
      </c>
      <c r="AB128" s="111">
        <f t="shared" si="67"/>
        <v>0</v>
      </c>
      <c r="AC128" s="111">
        <f t="shared" si="67"/>
        <v>0</v>
      </c>
      <c r="AD128" s="111">
        <f t="shared" si="67"/>
        <v>0</v>
      </c>
      <c r="AE128" s="111">
        <f t="shared" si="67"/>
        <v>0</v>
      </c>
      <c r="AF128" s="111">
        <f t="shared" si="67"/>
        <v>0</v>
      </c>
      <c r="AG128" s="111">
        <f t="shared" si="67"/>
        <v>0</v>
      </c>
      <c r="AH128" s="111">
        <f t="shared" si="67"/>
        <v>0</v>
      </c>
      <c r="AI128" s="111">
        <f t="shared" si="67"/>
        <v>0</v>
      </c>
      <c r="AJ128" s="111">
        <f t="shared" si="67"/>
        <v>0</v>
      </c>
      <c r="AK128" s="111">
        <f t="shared" si="67"/>
        <v>0</v>
      </c>
      <c r="AL128" s="111">
        <f t="shared" si="67"/>
        <v>0</v>
      </c>
      <c r="AM128" s="111">
        <f t="shared" si="67"/>
        <v>0</v>
      </c>
      <c r="AN128" s="111">
        <f t="shared" si="67"/>
        <v>0</v>
      </c>
      <c r="AO128" s="111">
        <f t="shared" si="67"/>
        <v>0</v>
      </c>
      <c r="AP128" s="111">
        <f t="shared" si="67"/>
        <v>0</v>
      </c>
      <c r="AQ128" s="111">
        <f t="shared" si="67"/>
        <v>0</v>
      </c>
      <c r="AR128" s="111">
        <f t="shared" si="67"/>
        <v>0</v>
      </c>
      <c r="AS128" s="111">
        <f t="shared" si="67"/>
        <v>0</v>
      </c>
      <c r="AT128" s="111">
        <f t="shared" si="67"/>
        <v>0</v>
      </c>
      <c r="AU128" s="111">
        <f t="shared" si="67"/>
        <v>0</v>
      </c>
      <c r="AV128" s="111">
        <f t="shared" si="67"/>
        <v>0</v>
      </c>
      <c r="AW128" s="111">
        <f t="shared" si="67"/>
        <v>0</v>
      </c>
      <c r="AX128" s="111">
        <f t="shared" si="67"/>
        <v>0</v>
      </c>
      <c r="AY128" s="111">
        <f t="shared" si="67"/>
        <v>0</v>
      </c>
      <c r="AZ128" s="111">
        <f t="shared" si="67"/>
        <v>0</v>
      </c>
      <c r="BA128" s="111">
        <f t="shared" si="67"/>
        <v>0</v>
      </c>
      <c r="BB128" s="111">
        <f t="shared" si="67"/>
        <v>0</v>
      </c>
      <c r="BC128" s="111">
        <f t="shared" si="67"/>
        <v>0</v>
      </c>
      <c r="BD128" s="111">
        <f t="shared" si="67"/>
        <v>0</v>
      </c>
      <c r="BE128" s="111">
        <f t="shared" si="67"/>
        <v>0</v>
      </c>
      <c r="BF128" s="111">
        <f t="shared" si="67"/>
        <v>0</v>
      </c>
      <c r="BG128" s="111">
        <f t="shared" si="67"/>
        <v>0</v>
      </c>
      <c r="BH128" s="111">
        <f t="shared" si="67"/>
        <v>0</v>
      </c>
      <c r="BI128" s="111">
        <f t="shared" si="67"/>
        <v>0</v>
      </c>
      <c r="BJ128" s="111">
        <f t="shared" si="67"/>
        <v>0</v>
      </c>
      <c r="BK128" s="111">
        <f t="shared" si="67"/>
        <v>0</v>
      </c>
      <c r="BL128" s="111">
        <f t="shared" si="67"/>
        <v>0</v>
      </c>
      <c r="BM128" s="111">
        <f t="shared" si="67"/>
        <v>0</v>
      </c>
      <c r="BN128" s="111">
        <f t="shared" si="67"/>
        <v>0</v>
      </c>
      <c r="BO128" s="111">
        <f t="shared" si="67"/>
        <v>0</v>
      </c>
      <c r="BP128" s="111">
        <f t="shared" si="67"/>
        <v>0</v>
      </c>
      <c r="BQ128" s="111">
        <f t="shared" si="67"/>
        <v>0</v>
      </c>
      <c r="BR128" s="111">
        <f t="shared" si="67"/>
        <v>0</v>
      </c>
      <c r="BS128" s="111">
        <f t="shared" si="67"/>
        <v>0</v>
      </c>
      <c r="BT128" s="111">
        <f t="shared" si="67"/>
        <v>0</v>
      </c>
      <c r="BU128" s="111">
        <f t="shared" si="67"/>
        <v>0</v>
      </c>
      <c r="BV128" s="111">
        <f t="shared" si="67"/>
        <v>0</v>
      </c>
      <c r="BW128" s="111">
        <f t="shared" si="67"/>
        <v>0</v>
      </c>
      <c r="BX128" s="111">
        <f t="shared" si="67"/>
        <v>0</v>
      </c>
      <c r="BY128" s="111">
        <f t="shared" si="67"/>
        <v>0</v>
      </c>
      <c r="BZ128" s="111">
        <f t="shared" si="67"/>
        <v>0</v>
      </c>
      <c r="CA128" s="111">
        <f t="shared" si="67"/>
        <v>0</v>
      </c>
      <c r="CB128" s="111">
        <f t="shared" si="67"/>
        <v>0</v>
      </c>
      <c r="CC128" s="111">
        <f t="shared" si="66"/>
        <v>0</v>
      </c>
      <c r="CD128" s="111">
        <f t="shared" si="66"/>
        <v>0</v>
      </c>
      <c r="CE128" s="111">
        <f t="shared" si="66"/>
        <v>0</v>
      </c>
      <c r="CF128" s="111">
        <f t="shared" si="66"/>
        <v>0</v>
      </c>
      <c r="CG128" s="111">
        <f t="shared" si="66"/>
        <v>0</v>
      </c>
      <c r="CH128" s="111">
        <f t="shared" si="66"/>
        <v>0</v>
      </c>
      <c r="CI128" s="111">
        <f t="shared" si="66"/>
        <v>0</v>
      </c>
      <c r="CJ128" s="111">
        <f t="shared" si="66"/>
        <v>0</v>
      </c>
    </row>
    <row r="129" spans="11:88" x14ac:dyDescent="0.3">
      <c r="K129" s="263">
        <f>J129*(1+'Headcount Summary'!$C$4)</f>
        <v>0</v>
      </c>
      <c r="L129" s="263">
        <f>K129*(1+'Headcount Summary'!$C$4)</f>
        <v>0</v>
      </c>
      <c r="M129" s="263">
        <f>L129*(1+'Headcount Summary'!$C$4)</f>
        <v>0</v>
      </c>
      <c r="Q129" s="111">
        <f t="shared" si="67"/>
        <v>0</v>
      </c>
      <c r="R129" s="111">
        <f t="shared" si="67"/>
        <v>0</v>
      </c>
      <c r="S129" s="111">
        <f t="shared" si="67"/>
        <v>0</v>
      </c>
      <c r="T129" s="111">
        <f t="shared" si="67"/>
        <v>0</v>
      </c>
      <c r="U129" s="111">
        <f t="shared" si="67"/>
        <v>0</v>
      </c>
      <c r="V129" s="111">
        <f t="shared" si="67"/>
        <v>0</v>
      </c>
      <c r="W129" s="111">
        <f t="shared" si="67"/>
        <v>0</v>
      </c>
      <c r="X129" s="111">
        <f t="shared" si="67"/>
        <v>0</v>
      </c>
      <c r="Y129" s="111">
        <f t="shared" si="67"/>
        <v>0</v>
      </c>
      <c r="Z129" s="111">
        <f t="shared" si="67"/>
        <v>0</v>
      </c>
      <c r="AA129" s="111">
        <f t="shared" si="67"/>
        <v>0</v>
      </c>
      <c r="AB129" s="111">
        <f t="shared" si="67"/>
        <v>0</v>
      </c>
      <c r="AC129" s="111">
        <f t="shared" si="67"/>
        <v>0</v>
      </c>
      <c r="AD129" s="111">
        <f t="shared" si="67"/>
        <v>0</v>
      </c>
      <c r="AE129" s="111">
        <f t="shared" si="67"/>
        <v>0</v>
      </c>
      <c r="AF129" s="111">
        <f t="shared" si="67"/>
        <v>0</v>
      </c>
      <c r="AG129" s="111">
        <f t="shared" si="67"/>
        <v>0</v>
      </c>
      <c r="AH129" s="111">
        <f t="shared" si="67"/>
        <v>0</v>
      </c>
      <c r="AI129" s="111">
        <f t="shared" si="67"/>
        <v>0</v>
      </c>
      <c r="AJ129" s="111">
        <f t="shared" si="67"/>
        <v>0</v>
      </c>
      <c r="AK129" s="111">
        <f t="shared" si="67"/>
        <v>0</v>
      </c>
      <c r="AL129" s="111">
        <f t="shared" si="67"/>
        <v>0</v>
      </c>
      <c r="AM129" s="111">
        <f t="shared" si="67"/>
        <v>0</v>
      </c>
      <c r="AN129" s="111">
        <f t="shared" si="67"/>
        <v>0</v>
      </c>
      <c r="AO129" s="111">
        <f t="shared" si="67"/>
        <v>0</v>
      </c>
      <c r="AP129" s="111">
        <f t="shared" si="67"/>
        <v>0</v>
      </c>
      <c r="AQ129" s="111">
        <f t="shared" si="67"/>
        <v>0</v>
      </c>
      <c r="AR129" s="111">
        <f t="shared" si="67"/>
        <v>0</v>
      </c>
      <c r="AS129" s="111">
        <f t="shared" si="67"/>
        <v>0</v>
      </c>
      <c r="AT129" s="111">
        <f t="shared" si="67"/>
        <v>0</v>
      </c>
      <c r="AU129" s="111">
        <f t="shared" si="67"/>
        <v>0</v>
      </c>
      <c r="AV129" s="111">
        <f t="shared" si="67"/>
        <v>0</v>
      </c>
      <c r="AW129" s="111">
        <f t="shared" si="67"/>
        <v>0</v>
      </c>
      <c r="AX129" s="111">
        <f t="shared" si="67"/>
        <v>0</v>
      </c>
      <c r="AY129" s="111">
        <f t="shared" si="67"/>
        <v>0</v>
      </c>
      <c r="AZ129" s="111">
        <f t="shared" si="67"/>
        <v>0</v>
      </c>
      <c r="BA129" s="111">
        <f t="shared" si="67"/>
        <v>0</v>
      </c>
      <c r="BB129" s="111">
        <f t="shared" si="67"/>
        <v>0</v>
      </c>
      <c r="BC129" s="111">
        <f t="shared" si="67"/>
        <v>0</v>
      </c>
      <c r="BD129" s="111">
        <f t="shared" si="67"/>
        <v>0</v>
      </c>
      <c r="BE129" s="111">
        <f t="shared" si="67"/>
        <v>0</v>
      </c>
      <c r="BF129" s="111">
        <f t="shared" si="67"/>
        <v>0</v>
      </c>
      <c r="BG129" s="111">
        <f t="shared" si="67"/>
        <v>0</v>
      </c>
      <c r="BH129" s="111">
        <f t="shared" si="67"/>
        <v>0</v>
      </c>
      <c r="BI129" s="111">
        <f t="shared" si="67"/>
        <v>0</v>
      </c>
      <c r="BJ129" s="111">
        <f t="shared" si="67"/>
        <v>0</v>
      </c>
      <c r="BK129" s="111">
        <f t="shared" si="67"/>
        <v>0</v>
      </c>
      <c r="BL129" s="111">
        <f t="shared" si="67"/>
        <v>0</v>
      </c>
      <c r="BM129" s="111">
        <f t="shared" si="67"/>
        <v>0</v>
      </c>
      <c r="BN129" s="111">
        <f t="shared" si="67"/>
        <v>0</v>
      </c>
      <c r="BO129" s="111">
        <f t="shared" si="67"/>
        <v>0</v>
      </c>
      <c r="BP129" s="111">
        <f t="shared" si="67"/>
        <v>0</v>
      </c>
      <c r="BQ129" s="111">
        <f t="shared" si="67"/>
        <v>0</v>
      </c>
      <c r="BR129" s="111">
        <f t="shared" si="67"/>
        <v>0</v>
      </c>
      <c r="BS129" s="111">
        <f t="shared" si="67"/>
        <v>0</v>
      </c>
      <c r="BT129" s="111">
        <f t="shared" si="67"/>
        <v>0</v>
      </c>
      <c r="BU129" s="111">
        <f t="shared" si="67"/>
        <v>0</v>
      </c>
      <c r="BV129" s="111">
        <f t="shared" si="67"/>
        <v>0</v>
      </c>
      <c r="BW129" s="111">
        <f t="shared" si="67"/>
        <v>0</v>
      </c>
      <c r="BX129" s="111">
        <f t="shared" si="67"/>
        <v>0</v>
      </c>
      <c r="BY129" s="111">
        <f t="shared" si="67"/>
        <v>0</v>
      </c>
      <c r="BZ129" s="111">
        <f t="shared" si="67"/>
        <v>0</v>
      </c>
      <c r="CA129" s="111">
        <f t="shared" si="67"/>
        <v>0</v>
      </c>
      <c r="CB129" s="111">
        <f t="shared" ref="CB129:CJ132" si="68">IF(OR(AND($G129&lt;CB$1,$G129&lt;&gt;""),$F129&gt;EOMONTH(CB$1,0)),0,IF(AND($F129&lt;CB$1,OR($G129="",$G129&gt;EOMONTH(CB$1,0))),INDEX($H129:$M129,1,MATCH(YEAR(CB$1),$H$1:$M$1,0))/12,INDEX($H129:$M129,1,MATCH(YEAR(CB$1),$H$1:$M$1,0))/12*((_xlfn.DAYS(MIN(EOMONTH(CB$1,0),$G129),MAX(CB$1,$F129)))/_xlfn.DAYS(EOMONTH(CB$1,0),CB$1))))</f>
        <v>0</v>
      </c>
      <c r="CC129" s="111">
        <f t="shared" si="68"/>
        <v>0</v>
      </c>
      <c r="CD129" s="111">
        <f t="shared" si="68"/>
        <v>0</v>
      </c>
      <c r="CE129" s="111">
        <f t="shared" si="68"/>
        <v>0</v>
      </c>
      <c r="CF129" s="111">
        <f t="shared" si="68"/>
        <v>0</v>
      </c>
      <c r="CG129" s="111">
        <f t="shared" si="68"/>
        <v>0</v>
      </c>
      <c r="CH129" s="111">
        <f t="shared" si="68"/>
        <v>0</v>
      </c>
      <c r="CI129" s="111">
        <f t="shared" si="68"/>
        <v>0</v>
      </c>
      <c r="CJ129" s="111">
        <f t="shared" si="68"/>
        <v>0</v>
      </c>
    </row>
    <row r="130" spans="11:88" x14ac:dyDescent="0.3">
      <c r="K130" s="263">
        <f>J130*(1+'Headcount Summary'!$C$4)</f>
        <v>0</v>
      </c>
      <c r="L130" s="263">
        <f>K130*(1+'Headcount Summary'!$C$4)</f>
        <v>0</v>
      </c>
      <c r="M130" s="263">
        <f>L130*(1+'Headcount Summary'!$C$4)</f>
        <v>0</v>
      </c>
      <c r="Q130" s="111">
        <f t="shared" ref="Q130:CB133" si="69">IF(OR(AND($G130&lt;Q$1,$G130&lt;&gt;""),$F130&gt;EOMONTH(Q$1,0)),0,IF(AND($F130&lt;Q$1,OR($G130="",$G130&gt;EOMONTH(Q$1,0))),INDEX($H130:$M130,1,MATCH(YEAR(Q$1),$H$1:$M$1,0))/12,INDEX($H130:$M130,1,MATCH(YEAR(Q$1),$H$1:$M$1,0))/12*((_xlfn.DAYS(MIN(EOMONTH(Q$1,0),$G130),MAX(Q$1,$F130)))/_xlfn.DAYS(EOMONTH(Q$1,0),Q$1))))</f>
        <v>0</v>
      </c>
      <c r="R130" s="111">
        <f t="shared" si="69"/>
        <v>0</v>
      </c>
      <c r="S130" s="111">
        <f t="shared" si="69"/>
        <v>0</v>
      </c>
      <c r="T130" s="111">
        <f t="shared" si="69"/>
        <v>0</v>
      </c>
      <c r="U130" s="111">
        <f t="shared" si="69"/>
        <v>0</v>
      </c>
      <c r="V130" s="111">
        <f t="shared" si="69"/>
        <v>0</v>
      </c>
      <c r="W130" s="111">
        <f t="shared" si="69"/>
        <v>0</v>
      </c>
      <c r="X130" s="111">
        <f t="shared" si="69"/>
        <v>0</v>
      </c>
      <c r="Y130" s="111">
        <f t="shared" si="69"/>
        <v>0</v>
      </c>
      <c r="Z130" s="111">
        <f t="shared" si="69"/>
        <v>0</v>
      </c>
      <c r="AA130" s="111">
        <f t="shared" si="69"/>
        <v>0</v>
      </c>
      <c r="AB130" s="111">
        <f t="shared" si="69"/>
        <v>0</v>
      </c>
      <c r="AC130" s="111">
        <f t="shared" si="69"/>
        <v>0</v>
      </c>
      <c r="AD130" s="111">
        <f t="shared" si="69"/>
        <v>0</v>
      </c>
      <c r="AE130" s="111">
        <f t="shared" si="69"/>
        <v>0</v>
      </c>
      <c r="AF130" s="111">
        <f t="shared" si="69"/>
        <v>0</v>
      </c>
      <c r="AG130" s="111">
        <f t="shared" si="69"/>
        <v>0</v>
      </c>
      <c r="AH130" s="111">
        <f t="shared" si="69"/>
        <v>0</v>
      </c>
      <c r="AI130" s="111">
        <f t="shared" si="69"/>
        <v>0</v>
      </c>
      <c r="AJ130" s="111">
        <f t="shared" si="69"/>
        <v>0</v>
      </c>
      <c r="AK130" s="111">
        <f t="shared" si="69"/>
        <v>0</v>
      </c>
      <c r="AL130" s="111">
        <f t="shared" si="69"/>
        <v>0</v>
      </c>
      <c r="AM130" s="111">
        <f t="shared" si="69"/>
        <v>0</v>
      </c>
      <c r="AN130" s="111">
        <f t="shared" si="69"/>
        <v>0</v>
      </c>
      <c r="AO130" s="111">
        <f t="shared" si="69"/>
        <v>0</v>
      </c>
      <c r="AP130" s="111">
        <f t="shared" si="69"/>
        <v>0</v>
      </c>
      <c r="AQ130" s="111">
        <f t="shared" si="69"/>
        <v>0</v>
      </c>
      <c r="AR130" s="111">
        <f t="shared" si="69"/>
        <v>0</v>
      </c>
      <c r="AS130" s="111">
        <f t="shared" si="69"/>
        <v>0</v>
      </c>
      <c r="AT130" s="111">
        <f t="shared" si="69"/>
        <v>0</v>
      </c>
      <c r="AU130" s="111">
        <f t="shared" si="69"/>
        <v>0</v>
      </c>
      <c r="AV130" s="111">
        <f t="shared" si="69"/>
        <v>0</v>
      </c>
      <c r="AW130" s="111">
        <f t="shared" si="69"/>
        <v>0</v>
      </c>
      <c r="AX130" s="111">
        <f t="shared" si="69"/>
        <v>0</v>
      </c>
      <c r="AY130" s="111">
        <f t="shared" si="69"/>
        <v>0</v>
      </c>
      <c r="AZ130" s="111">
        <f t="shared" si="69"/>
        <v>0</v>
      </c>
      <c r="BA130" s="111">
        <f t="shared" si="69"/>
        <v>0</v>
      </c>
      <c r="BB130" s="111">
        <f t="shared" si="69"/>
        <v>0</v>
      </c>
      <c r="BC130" s="111">
        <f t="shared" si="69"/>
        <v>0</v>
      </c>
      <c r="BD130" s="111">
        <f t="shared" si="69"/>
        <v>0</v>
      </c>
      <c r="BE130" s="111">
        <f t="shared" si="69"/>
        <v>0</v>
      </c>
      <c r="BF130" s="111">
        <f t="shared" si="69"/>
        <v>0</v>
      </c>
      <c r="BG130" s="111">
        <f t="shared" si="69"/>
        <v>0</v>
      </c>
      <c r="BH130" s="111">
        <f t="shared" si="69"/>
        <v>0</v>
      </c>
      <c r="BI130" s="111">
        <f t="shared" si="69"/>
        <v>0</v>
      </c>
      <c r="BJ130" s="111">
        <f t="shared" si="69"/>
        <v>0</v>
      </c>
      <c r="BK130" s="111">
        <f t="shared" si="69"/>
        <v>0</v>
      </c>
      <c r="BL130" s="111">
        <f t="shared" si="69"/>
        <v>0</v>
      </c>
      <c r="BM130" s="111">
        <f t="shared" si="69"/>
        <v>0</v>
      </c>
      <c r="BN130" s="111">
        <f t="shared" si="69"/>
        <v>0</v>
      </c>
      <c r="BO130" s="111">
        <f t="shared" si="69"/>
        <v>0</v>
      </c>
      <c r="BP130" s="111">
        <f t="shared" si="69"/>
        <v>0</v>
      </c>
      <c r="BQ130" s="111">
        <f t="shared" si="69"/>
        <v>0</v>
      </c>
      <c r="BR130" s="111">
        <f t="shared" si="69"/>
        <v>0</v>
      </c>
      <c r="BS130" s="111">
        <f t="shared" si="69"/>
        <v>0</v>
      </c>
      <c r="BT130" s="111">
        <f t="shared" si="69"/>
        <v>0</v>
      </c>
      <c r="BU130" s="111">
        <f t="shared" si="69"/>
        <v>0</v>
      </c>
      <c r="BV130" s="111">
        <f t="shared" si="69"/>
        <v>0</v>
      </c>
      <c r="BW130" s="111">
        <f t="shared" si="69"/>
        <v>0</v>
      </c>
      <c r="BX130" s="111">
        <f t="shared" si="69"/>
        <v>0</v>
      </c>
      <c r="BY130" s="111">
        <f t="shared" si="69"/>
        <v>0</v>
      </c>
      <c r="BZ130" s="111">
        <f t="shared" si="69"/>
        <v>0</v>
      </c>
      <c r="CA130" s="111">
        <f t="shared" si="69"/>
        <v>0</v>
      </c>
      <c r="CB130" s="111">
        <f t="shared" si="69"/>
        <v>0</v>
      </c>
      <c r="CC130" s="111">
        <f t="shared" si="68"/>
        <v>0</v>
      </c>
      <c r="CD130" s="111">
        <f t="shared" si="68"/>
        <v>0</v>
      </c>
      <c r="CE130" s="111">
        <f t="shared" si="68"/>
        <v>0</v>
      </c>
      <c r="CF130" s="111">
        <f t="shared" si="68"/>
        <v>0</v>
      </c>
      <c r="CG130" s="111">
        <f t="shared" si="68"/>
        <v>0</v>
      </c>
      <c r="CH130" s="111">
        <f t="shared" si="68"/>
        <v>0</v>
      </c>
      <c r="CI130" s="111">
        <f t="shared" si="68"/>
        <v>0</v>
      </c>
      <c r="CJ130" s="111">
        <f t="shared" si="68"/>
        <v>0</v>
      </c>
    </row>
    <row r="131" spans="11:88" x14ac:dyDescent="0.3">
      <c r="K131" s="263">
        <f>J131*(1+'Headcount Summary'!$C$4)</f>
        <v>0</v>
      </c>
      <c r="L131" s="263">
        <f>K131*(1+'Headcount Summary'!$C$4)</f>
        <v>0</v>
      </c>
      <c r="M131" s="263">
        <f>L131*(1+'Headcount Summary'!$C$4)</f>
        <v>0</v>
      </c>
      <c r="Q131" s="111">
        <f t="shared" si="69"/>
        <v>0</v>
      </c>
      <c r="R131" s="111">
        <f t="shared" si="69"/>
        <v>0</v>
      </c>
      <c r="S131" s="111">
        <f t="shared" si="69"/>
        <v>0</v>
      </c>
      <c r="T131" s="111">
        <f t="shared" si="69"/>
        <v>0</v>
      </c>
      <c r="U131" s="111">
        <f t="shared" si="69"/>
        <v>0</v>
      </c>
      <c r="V131" s="111">
        <f t="shared" si="69"/>
        <v>0</v>
      </c>
      <c r="W131" s="111">
        <f t="shared" si="69"/>
        <v>0</v>
      </c>
      <c r="X131" s="111">
        <f t="shared" si="69"/>
        <v>0</v>
      </c>
      <c r="Y131" s="111">
        <f t="shared" si="69"/>
        <v>0</v>
      </c>
      <c r="Z131" s="111">
        <f t="shared" si="69"/>
        <v>0</v>
      </c>
      <c r="AA131" s="111">
        <f t="shared" si="69"/>
        <v>0</v>
      </c>
      <c r="AB131" s="111">
        <f t="shared" si="69"/>
        <v>0</v>
      </c>
      <c r="AC131" s="111">
        <f t="shared" si="69"/>
        <v>0</v>
      </c>
      <c r="AD131" s="111">
        <f t="shared" si="69"/>
        <v>0</v>
      </c>
      <c r="AE131" s="111">
        <f t="shared" si="69"/>
        <v>0</v>
      </c>
      <c r="AF131" s="111">
        <f t="shared" si="69"/>
        <v>0</v>
      </c>
      <c r="AG131" s="111">
        <f t="shared" si="69"/>
        <v>0</v>
      </c>
      <c r="AH131" s="111">
        <f t="shared" si="69"/>
        <v>0</v>
      </c>
      <c r="AI131" s="111">
        <f t="shared" si="69"/>
        <v>0</v>
      </c>
      <c r="AJ131" s="111">
        <f t="shared" si="69"/>
        <v>0</v>
      </c>
      <c r="AK131" s="111">
        <f t="shared" si="69"/>
        <v>0</v>
      </c>
      <c r="AL131" s="111">
        <f t="shared" si="69"/>
        <v>0</v>
      </c>
      <c r="AM131" s="111">
        <f t="shared" si="69"/>
        <v>0</v>
      </c>
      <c r="AN131" s="111">
        <f t="shared" si="69"/>
        <v>0</v>
      </c>
      <c r="AO131" s="111">
        <f t="shared" si="69"/>
        <v>0</v>
      </c>
      <c r="AP131" s="111">
        <f t="shared" si="69"/>
        <v>0</v>
      </c>
      <c r="AQ131" s="111">
        <f t="shared" si="69"/>
        <v>0</v>
      </c>
      <c r="AR131" s="111">
        <f t="shared" si="69"/>
        <v>0</v>
      </c>
      <c r="AS131" s="111">
        <f t="shared" si="69"/>
        <v>0</v>
      </c>
      <c r="AT131" s="111">
        <f t="shared" si="69"/>
        <v>0</v>
      </c>
      <c r="AU131" s="111">
        <f t="shared" si="69"/>
        <v>0</v>
      </c>
      <c r="AV131" s="111">
        <f t="shared" si="69"/>
        <v>0</v>
      </c>
      <c r="AW131" s="111">
        <f t="shared" si="69"/>
        <v>0</v>
      </c>
      <c r="AX131" s="111">
        <f t="shared" si="69"/>
        <v>0</v>
      </c>
      <c r="AY131" s="111">
        <f t="shared" si="69"/>
        <v>0</v>
      </c>
      <c r="AZ131" s="111">
        <f t="shared" si="69"/>
        <v>0</v>
      </c>
      <c r="BA131" s="111">
        <f t="shared" si="69"/>
        <v>0</v>
      </c>
      <c r="BB131" s="111">
        <f t="shared" si="69"/>
        <v>0</v>
      </c>
      <c r="BC131" s="111">
        <f t="shared" si="69"/>
        <v>0</v>
      </c>
      <c r="BD131" s="111">
        <f t="shared" si="69"/>
        <v>0</v>
      </c>
      <c r="BE131" s="111">
        <f t="shared" si="69"/>
        <v>0</v>
      </c>
      <c r="BF131" s="111">
        <f t="shared" si="69"/>
        <v>0</v>
      </c>
      <c r="BG131" s="111">
        <f t="shared" si="69"/>
        <v>0</v>
      </c>
      <c r="BH131" s="111">
        <f t="shared" si="69"/>
        <v>0</v>
      </c>
      <c r="BI131" s="111">
        <f t="shared" si="69"/>
        <v>0</v>
      </c>
      <c r="BJ131" s="111">
        <f t="shared" si="69"/>
        <v>0</v>
      </c>
      <c r="BK131" s="111">
        <f t="shared" si="69"/>
        <v>0</v>
      </c>
      <c r="BL131" s="111">
        <f t="shared" si="69"/>
        <v>0</v>
      </c>
      <c r="BM131" s="111">
        <f t="shared" si="69"/>
        <v>0</v>
      </c>
      <c r="BN131" s="111">
        <f t="shared" si="69"/>
        <v>0</v>
      </c>
      <c r="BO131" s="111">
        <f t="shared" si="69"/>
        <v>0</v>
      </c>
      <c r="BP131" s="111">
        <f t="shared" si="69"/>
        <v>0</v>
      </c>
      <c r="BQ131" s="111">
        <f t="shared" si="69"/>
        <v>0</v>
      </c>
      <c r="BR131" s="111">
        <f t="shared" si="69"/>
        <v>0</v>
      </c>
      <c r="BS131" s="111">
        <f t="shared" si="69"/>
        <v>0</v>
      </c>
      <c r="BT131" s="111">
        <f t="shared" si="69"/>
        <v>0</v>
      </c>
      <c r="BU131" s="111">
        <f t="shared" si="69"/>
        <v>0</v>
      </c>
      <c r="BV131" s="111">
        <f t="shared" si="69"/>
        <v>0</v>
      </c>
      <c r="BW131" s="111">
        <f t="shared" si="69"/>
        <v>0</v>
      </c>
      <c r="BX131" s="111">
        <f t="shared" si="69"/>
        <v>0</v>
      </c>
      <c r="BY131" s="111">
        <f t="shared" si="69"/>
        <v>0</v>
      </c>
      <c r="BZ131" s="111">
        <f t="shared" si="69"/>
        <v>0</v>
      </c>
      <c r="CA131" s="111">
        <f t="shared" si="69"/>
        <v>0</v>
      </c>
      <c r="CB131" s="111">
        <f t="shared" si="69"/>
        <v>0</v>
      </c>
      <c r="CC131" s="111">
        <f t="shared" si="68"/>
        <v>0</v>
      </c>
      <c r="CD131" s="111">
        <f t="shared" si="68"/>
        <v>0</v>
      </c>
      <c r="CE131" s="111">
        <f t="shared" si="68"/>
        <v>0</v>
      </c>
      <c r="CF131" s="111">
        <f t="shared" si="68"/>
        <v>0</v>
      </c>
      <c r="CG131" s="111">
        <f t="shared" si="68"/>
        <v>0</v>
      </c>
      <c r="CH131" s="111">
        <f t="shared" si="68"/>
        <v>0</v>
      </c>
      <c r="CI131" s="111">
        <f t="shared" si="68"/>
        <v>0</v>
      </c>
      <c r="CJ131" s="111">
        <f t="shared" si="68"/>
        <v>0</v>
      </c>
    </row>
    <row r="132" spans="11:88" x14ac:dyDescent="0.3">
      <c r="K132" s="263">
        <f>J132*(1+'Headcount Summary'!$C$4)</f>
        <v>0</v>
      </c>
      <c r="L132" s="263">
        <f>K132*(1+'Headcount Summary'!$C$4)</f>
        <v>0</v>
      </c>
      <c r="M132" s="263">
        <f>L132*(1+'Headcount Summary'!$C$4)</f>
        <v>0</v>
      </c>
      <c r="Q132" s="111">
        <f t="shared" si="69"/>
        <v>0</v>
      </c>
      <c r="R132" s="111">
        <f t="shared" si="69"/>
        <v>0</v>
      </c>
      <c r="S132" s="111">
        <f t="shared" si="69"/>
        <v>0</v>
      </c>
      <c r="T132" s="111">
        <f t="shared" si="69"/>
        <v>0</v>
      </c>
      <c r="U132" s="111">
        <f t="shared" si="69"/>
        <v>0</v>
      </c>
      <c r="V132" s="111">
        <f t="shared" si="69"/>
        <v>0</v>
      </c>
      <c r="W132" s="111">
        <f t="shared" si="69"/>
        <v>0</v>
      </c>
      <c r="X132" s="111">
        <f t="shared" si="69"/>
        <v>0</v>
      </c>
      <c r="Y132" s="111">
        <f t="shared" si="69"/>
        <v>0</v>
      </c>
      <c r="Z132" s="111">
        <f t="shared" si="69"/>
        <v>0</v>
      </c>
      <c r="AA132" s="111">
        <f t="shared" si="69"/>
        <v>0</v>
      </c>
      <c r="AB132" s="111">
        <f t="shared" si="69"/>
        <v>0</v>
      </c>
      <c r="AC132" s="111">
        <f t="shared" si="69"/>
        <v>0</v>
      </c>
      <c r="AD132" s="111">
        <f t="shared" si="69"/>
        <v>0</v>
      </c>
      <c r="AE132" s="111">
        <f t="shared" si="69"/>
        <v>0</v>
      </c>
      <c r="AF132" s="111">
        <f t="shared" si="69"/>
        <v>0</v>
      </c>
      <c r="AG132" s="111">
        <f t="shared" si="69"/>
        <v>0</v>
      </c>
      <c r="AH132" s="111">
        <f t="shared" si="69"/>
        <v>0</v>
      </c>
      <c r="AI132" s="111">
        <f t="shared" si="69"/>
        <v>0</v>
      </c>
      <c r="AJ132" s="111">
        <f t="shared" si="69"/>
        <v>0</v>
      </c>
      <c r="AK132" s="111">
        <f t="shared" si="69"/>
        <v>0</v>
      </c>
      <c r="AL132" s="111">
        <f t="shared" si="69"/>
        <v>0</v>
      </c>
      <c r="AM132" s="111">
        <f t="shared" si="69"/>
        <v>0</v>
      </c>
      <c r="AN132" s="111">
        <f t="shared" si="69"/>
        <v>0</v>
      </c>
      <c r="AO132" s="111">
        <f t="shared" si="69"/>
        <v>0</v>
      </c>
      <c r="AP132" s="111">
        <f t="shared" si="69"/>
        <v>0</v>
      </c>
      <c r="AQ132" s="111">
        <f t="shared" si="69"/>
        <v>0</v>
      </c>
      <c r="AR132" s="111">
        <f t="shared" si="69"/>
        <v>0</v>
      </c>
      <c r="AS132" s="111">
        <f t="shared" si="69"/>
        <v>0</v>
      </c>
      <c r="AT132" s="111">
        <f t="shared" si="69"/>
        <v>0</v>
      </c>
      <c r="AU132" s="111">
        <f t="shared" si="69"/>
        <v>0</v>
      </c>
      <c r="AV132" s="111">
        <f t="shared" si="69"/>
        <v>0</v>
      </c>
      <c r="AW132" s="111">
        <f t="shared" si="69"/>
        <v>0</v>
      </c>
      <c r="AX132" s="111">
        <f t="shared" si="69"/>
        <v>0</v>
      </c>
      <c r="AY132" s="111">
        <f t="shared" si="69"/>
        <v>0</v>
      </c>
      <c r="AZ132" s="111">
        <f t="shared" si="69"/>
        <v>0</v>
      </c>
      <c r="BA132" s="111">
        <f t="shared" si="69"/>
        <v>0</v>
      </c>
      <c r="BB132" s="111">
        <f t="shared" si="69"/>
        <v>0</v>
      </c>
      <c r="BC132" s="111">
        <f t="shared" si="69"/>
        <v>0</v>
      </c>
      <c r="BD132" s="111">
        <f t="shared" si="69"/>
        <v>0</v>
      </c>
      <c r="BE132" s="111">
        <f t="shared" si="69"/>
        <v>0</v>
      </c>
      <c r="BF132" s="111">
        <f t="shared" si="69"/>
        <v>0</v>
      </c>
      <c r="BG132" s="111">
        <f t="shared" si="69"/>
        <v>0</v>
      </c>
      <c r="BH132" s="111">
        <f t="shared" si="69"/>
        <v>0</v>
      </c>
      <c r="BI132" s="111">
        <f t="shared" si="69"/>
        <v>0</v>
      </c>
      <c r="BJ132" s="111">
        <f t="shared" si="69"/>
        <v>0</v>
      </c>
      <c r="BK132" s="111">
        <f t="shared" si="69"/>
        <v>0</v>
      </c>
      <c r="BL132" s="111">
        <f t="shared" si="69"/>
        <v>0</v>
      </c>
      <c r="BM132" s="111">
        <f t="shared" si="69"/>
        <v>0</v>
      </c>
      <c r="BN132" s="111">
        <f t="shared" si="69"/>
        <v>0</v>
      </c>
      <c r="BO132" s="111">
        <f t="shared" si="69"/>
        <v>0</v>
      </c>
      <c r="BP132" s="111">
        <f t="shared" si="69"/>
        <v>0</v>
      </c>
      <c r="BQ132" s="111">
        <f t="shared" si="69"/>
        <v>0</v>
      </c>
      <c r="BR132" s="111">
        <f t="shared" si="69"/>
        <v>0</v>
      </c>
      <c r="BS132" s="111">
        <f t="shared" si="69"/>
        <v>0</v>
      </c>
      <c r="BT132" s="111">
        <f t="shared" si="69"/>
        <v>0</v>
      </c>
      <c r="BU132" s="111">
        <f t="shared" si="69"/>
        <v>0</v>
      </c>
      <c r="BV132" s="111">
        <f t="shared" si="69"/>
        <v>0</v>
      </c>
      <c r="BW132" s="111">
        <f t="shared" si="69"/>
        <v>0</v>
      </c>
      <c r="BX132" s="111">
        <f t="shared" si="69"/>
        <v>0</v>
      </c>
      <c r="BY132" s="111">
        <f t="shared" si="69"/>
        <v>0</v>
      </c>
      <c r="BZ132" s="111">
        <f t="shared" si="69"/>
        <v>0</v>
      </c>
      <c r="CA132" s="111">
        <f t="shared" si="69"/>
        <v>0</v>
      </c>
      <c r="CB132" s="111">
        <f t="shared" si="69"/>
        <v>0</v>
      </c>
      <c r="CC132" s="111">
        <f t="shared" si="68"/>
        <v>0</v>
      </c>
      <c r="CD132" s="111">
        <f t="shared" si="68"/>
        <v>0</v>
      </c>
      <c r="CE132" s="111">
        <f t="shared" si="68"/>
        <v>0</v>
      </c>
      <c r="CF132" s="111">
        <f t="shared" si="68"/>
        <v>0</v>
      </c>
      <c r="CG132" s="111">
        <f t="shared" si="68"/>
        <v>0</v>
      </c>
      <c r="CH132" s="111">
        <f t="shared" si="68"/>
        <v>0</v>
      </c>
      <c r="CI132" s="111">
        <f t="shared" si="68"/>
        <v>0</v>
      </c>
      <c r="CJ132" s="111">
        <f t="shared" si="68"/>
        <v>0</v>
      </c>
    </row>
    <row r="133" spans="11:88" x14ac:dyDescent="0.3">
      <c r="K133" s="263">
        <f>J133*(1+'Headcount Summary'!$C$4)</f>
        <v>0</v>
      </c>
      <c r="L133" s="263">
        <f>K133*(1+'Headcount Summary'!$C$4)</f>
        <v>0</v>
      </c>
      <c r="M133" s="263">
        <f>L133*(1+'Headcount Summary'!$C$4)</f>
        <v>0</v>
      </c>
      <c r="Q133" s="111">
        <f t="shared" si="69"/>
        <v>0</v>
      </c>
      <c r="R133" s="111">
        <f t="shared" si="69"/>
        <v>0</v>
      </c>
      <c r="S133" s="111">
        <f t="shared" si="69"/>
        <v>0</v>
      </c>
      <c r="T133" s="111">
        <f t="shared" si="69"/>
        <v>0</v>
      </c>
      <c r="U133" s="111">
        <f t="shared" si="69"/>
        <v>0</v>
      </c>
      <c r="V133" s="111">
        <f t="shared" si="69"/>
        <v>0</v>
      </c>
      <c r="W133" s="111">
        <f t="shared" si="69"/>
        <v>0</v>
      </c>
      <c r="X133" s="111">
        <f t="shared" si="69"/>
        <v>0</v>
      </c>
      <c r="Y133" s="111">
        <f t="shared" si="69"/>
        <v>0</v>
      </c>
      <c r="Z133" s="111">
        <f t="shared" si="69"/>
        <v>0</v>
      </c>
      <c r="AA133" s="111">
        <f t="shared" si="69"/>
        <v>0</v>
      </c>
      <c r="AB133" s="111">
        <f t="shared" si="69"/>
        <v>0</v>
      </c>
      <c r="AC133" s="111">
        <f t="shared" si="69"/>
        <v>0</v>
      </c>
      <c r="AD133" s="111">
        <f t="shared" si="69"/>
        <v>0</v>
      </c>
      <c r="AE133" s="111">
        <f t="shared" si="69"/>
        <v>0</v>
      </c>
      <c r="AF133" s="111">
        <f t="shared" si="69"/>
        <v>0</v>
      </c>
      <c r="AG133" s="111">
        <f t="shared" si="69"/>
        <v>0</v>
      </c>
      <c r="AH133" s="111">
        <f t="shared" si="69"/>
        <v>0</v>
      </c>
      <c r="AI133" s="111">
        <f t="shared" si="69"/>
        <v>0</v>
      </c>
      <c r="AJ133" s="111">
        <f t="shared" si="69"/>
        <v>0</v>
      </c>
      <c r="AK133" s="111">
        <f t="shared" si="69"/>
        <v>0</v>
      </c>
      <c r="AL133" s="111">
        <f t="shared" si="69"/>
        <v>0</v>
      </c>
      <c r="AM133" s="111">
        <f t="shared" si="69"/>
        <v>0</v>
      </c>
      <c r="AN133" s="111">
        <f t="shared" si="69"/>
        <v>0</v>
      </c>
      <c r="AO133" s="111">
        <f t="shared" si="69"/>
        <v>0</v>
      </c>
      <c r="AP133" s="111">
        <f t="shared" si="69"/>
        <v>0</v>
      </c>
      <c r="AQ133" s="111">
        <f t="shared" si="69"/>
        <v>0</v>
      </c>
      <c r="AR133" s="111">
        <f t="shared" si="69"/>
        <v>0</v>
      </c>
      <c r="AS133" s="111">
        <f t="shared" si="69"/>
        <v>0</v>
      </c>
      <c r="AT133" s="111">
        <f t="shared" si="69"/>
        <v>0</v>
      </c>
      <c r="AU133" s="111">
        <f t="shared" si="69"/>
        <v>0</v>
      </c>
      <c r="AV133" s="111">
        <f t="shared" si="69"/>
        <v>0</v>
      </c>
      <c r="AW133" s="111">
        <f t="shared" si="69"/>
        <v>0</v>
      </c>
      <c r="AX133" s="111">
        <f t="shared" si="69"/>
        <v>0</v>
      </c>
      <c r="AY133" s="111">
        <f t="shared" si="69"/>
        <v>0</v>
      </c>
      <c r="AZ133" s="111">
        <f t="shared" si="69"/>
        <v>0</v>
      </c>
      <c r="BA133" s="111">
        <f t="shared" si="69"/>
        <v>0</v>
      </c>
      <c r="BB133" s="111">
        <f t="shared" si="69"/>
        <v>0</v>
      </c>
      <c r="BC133" s="111">
        <f t="shared" si="69"/>
        <v>0</v>
      </c>
      <c r="BD133" s="111">
        <f t="shared" si="69"/>
        <v>0</v>
      </c>
      <c r="BE133" s="111">
        <f t="shared" si="69"/>
        <v>0</v>
      </c>
      <c r="BF133" s="111">
        <f t="shared" si="69"/>
        <v>0</v>
      </c>
      <c r="BG133" s="111">
        <f t="shared" si="69"/>
        <v>0</v>
      </c>
      <c r="BH133" s="111">
        <f t="shared" si="69"/>
        <v>0</v>
      </c>
      <c r="BI133" s="111">
        <f t="shared" si="69"/>
        <v>0</v>
      </c>
      <c r="BJ133" s="111">
        <f t="shared" si="69"/>
        <v>0</v>
      </c>
      <c r="BK133" s="111">
        <f t="shared" si="69"/>
        <v>0</v>
      </c>
      <c r="BL133" s="111">
        <f t="shared" si="69"/>
        <v>0</v>
      </c>
      <c r="BM133" s="111">
        <f t="shared" si="69"/>
        <v>0</v>
      </c>
      <c r="BN133" s="111">
        <f t="shared" si="69"/>
        <v>0</v>
      </c>
      <c r="BO133" s="111">
        <f t="shared" si="69"/>
        <v>0</v>
      </c>
      <c r="BP133" s="111">
        <f t="shared" si="69"/>
        <v>0</v>
      </c>
      <c r="BQ133" s="111">
        <f t="shared" si="69"/>
        <v>0</v>
      </c>
      <c r="BR133" s="111">
        <f t="shared" si="69"/>
        <v>0</v>
      </c>
      <c r="BS133" s="111">
        <f t="shared" si="69"/>
        <v>0</v>
      </c>
      <c r="BT133" s="111">
        <f t="shared" si="69"/>
        <v>0</v>
      </c>
      <c r="BU133" s="111">
        <f t="shared" si="69"/>
        <v>0</v>
      </c>
      <c r="BV133" s="111">
        <f t="shared" si="69"/>
        <v>0</v>
      </c>
      <c r="BW133" s="111">
        <f t="shared" si="69"/>
        <v>0</v>
      </c>
      <c r="BX133" s="111">
        <f t="shared" si="69"/>
        <v>0</v>
      </c>
      <c r="BY133" s="111">
        <f t="shared" si="69"/>
        <v>0</v>
      </c>
      <c r="BZ133" s="111">
        <f t="shared" si="69"/>
        <v>0</v>
      </c>
      <c r="CA133" s="111">
        <f t="shared" si="69"/>
        <v>0</v>
      </c>
      <c r="CB133" s="111">
        <f t="shared" ref="CB133:CJ136" si="70">IF(OR(AND($G133&lt;CB$1,$G133&lt;&gt;""),$F133&gt;EOMONTH(CB$1,0)),0,IF(AND($F133&lt;CB$1,OR($G133="",$G133&gt;EOMONTH(CB$1,0))),INDEX($H133:$M133,1,MATCH(YEAR(CB$1),$H$1:$M$1,0))/12,INDEX($H133:$M133,1,MATCH(YEAR(CB$1),$H$1:$M$1,0))/12*((_xlfn.DAYS(MIN(EOMONTH(CB$1,0),$G133),MAX(CB$1,$F133)))/_xlfn.DAYS(EOMONTH(CB$1,0),CB$1))))</f>
        <v>0</v>
      </c>
      <c r="CC133" s="111">
        <f t="shared" si="70"/>
        <v>0</v>
      </c>
      <c r="CD133" s="111">
        <f t="shared" si="70"/>
        <v>0</v>
      </c>
      <c r="CE133" s="111">
        <f t="shared" si="70"/>
        <v>0</v>
      </c>
      <c r="CF133" s="111">
        <f t="shared" si="70"/>
        <v>0</v>
      </c>
      <c r="CG133" s="111">
        <f t="shared" si="70"/>
        <v>0</v>
      </c>
      <c r="CH133" s="111">
        <f t="shared" si="70"/>
        <v>0</v>
      </c>
      <c r="CI133" s="111">
        <f t="shared" si="70"/>
        <v>0</v>
      </c>
      <c r="CJ133" s="111">
        <f t="shared" si="70"/>
        <v>0</v>
      </c>
    </row>
    <row r="134" spans="11:88" x14ac:dyDescent="0.3">
      <c r="K134" s="263">
        <f>J134*(1+'Headcount Summary'!$C$4)</f>
        <v>0</v>
      </c>
      <c r="L134" s="263">
        <f>K134*(1+'Headcount Summary'!$C$4)</f>
        <v>0</v>
      </c>
      <c r="M134" s="263">
        <f>L134*(1+'Headcount Summary'!$C$4)</f>
        <v>0</v>
      </c>
      <c r="Q134" s="111">
        <f t="shared" ref="Q134:CB137" si="71">IF(OR(AND($G134&lt;Q$1,$G134&lt;&gt;""),$F134&gt;EOMONTH(Q$1,0)),0,IF(AND($F134&lt;Q$1,OR($G134="",$G134&gt;EOMONTH(Q$1,0))),INDEX($H134:$M134,1,MATCH(YEAR(Q$1),$H$1:$M$1,0))/12,INDEX($H134:$M134,1,MATCH(YEAR(Q$1),$H$1:$M$1,0))/12*((_xlfn.DAYS(MIN(EOMONTH(Q$1,0),$G134),MAX(Q$1,$F134)))/_xlfn.DAYS(EOMONTH(Q$1,0),Q$1))))</f>
        <v>0</v>
      </c>
      <c r="R134" s="111">
        <f t="shared" si="71"/>
        <v>0</v>
      </c>
      <c r="S134" s="111">
        <f t="shared" si="71"/>
        <v>0</v>
      </c>
      <c r="T134" s="111">
        <f t="shared" si="71"/>
        <v>0</v>
      </c>
      <c r="U134" s="111">
        <f t="shared" si="71"/>
        <v>0</v>
      </c>
      <c r="V134" s="111">
        <f t="shared" si="71"/>
        <v>0</v>
      </c>
      <c r="W134" s="111">
        <f t="shared" si="71"/>
        <v>0</v>
      </c>
      <c r="X134" s="111">
        <f t="shared" si="71"/>
        <v>0</v>
      </c>
      <c r="Y134" s="111">
        <f t="shared" si="71"/>
        <v>0</v>
      </c>
      <c r="Z134" s="111">
        <f t="shared" si="71"/>
        <v>0</v>
      </c>
      <c r="AA134" s="111">
        <f t="shared" si="71"/>
        <v>0</v>
      </c>
      <c r="AB134" s="111">
        <f t="shared" si="71"/>
        <v>0</v>
      </c>
      <c r="AC134" s="111">
        <f t="shared" si="71"/>
        <v>0</v>
      </c>
      <c r="AD134" s="111">
        <f t="shared" si="71"/>
        <v>0</v>
      </c>
      <c r="AE134" s="111">
        <f t="shared" si="71"/>
        <v>0</v>
      </c>
      <c r="AF134" s="111">
        <f t="shared" si="71"/>
        <v>0</v>
      </c>
      <c r="AG134" s="111">
        <f t="shared" si="71"/>
        <v>0</v>
      </c>
      <c r="AH134" s="111">
        <f t="shared" si="71"/>
        <v>0</v>
      </c>
      <c r="AI134" s="111">
        <f t="shared" si="71"/>
        <v>0</v>
      </c>
      <c r="AJ134" s="111">
        <f t="shared" si="71"/>
        <v>0</v>
      </c>
      <c r="AK134" s="111">
        <f t="shared" si="71"/>
        <v>0</v>
      </c>
      <c r="AL134" s="111">
        <f t="shared" si="71"/>
        <v>0</v>
      </c>
      <c r="AM134" s="111">
        <f t="shared" si="71"/>
        <v>0</v>
      </c>
      <c r="AN134" s="111">
        <f t="shared" si="71"/>
        <v>0</v>
      </c>
      <c r="AO134" s="111">
        <f t="shared" si="71"/>
        <v>0</v>
      </c>
      <c r="AP134" s="111">
        <f t="shared" si="71"/>
        <v>0</v>
      </c>
      <c r="AQ134" s="111">
        <f t="shared" si="71"/>
        <v>0</v>
      </c>
      <c r="AR134" s="111">
        <f t="shared" si="71"/>
        <v>0</v>
      </c>
      <c r="AS134" s="111">
        <f t="shared" si="71"/>
        <v>0</v>
      </c>
      <c r="AT134" s="111">
        <f t="shared" si="71"/>
        <v>0</v>
      </c>
      <c r="AU134" s="111">
        <f t="shared" si="71"/>
        <v>0</v>
      </c>
      <c r="AV134" s="111">
        <f t="shared" si="71"/>
        <v>0</v>
      </c>
      <c r="AW134" s="111">
        <f t="shared" si="71"/>
        <v>0</v>
      </c>
      <c r="AX134" s="111">
        <f t="shared" si="71"/>
        <v>0</v>
      </c>
      <c r="AY134" s="111">
        <f t="shared" si="71"/>
        <v>0</v>
      </c>
      <c r="AZ134" s="111">
        <f t="shared" si="71"/>
        <v>0</v>
      </c>
      <c r="BA134" s="111">
        <f t="shared" si="71"/>
        <v>0</v>
      </c>
      <c r="BB134" s="111">
        <f t="shared" si="71"/>
        <v>0</v>
      </c>
      <c r="BC134" s="111">
        <f t="shared" si="71"/>
        <v>0</v>
      </c>
      <c r="BD134" s="111">
        <f t="shared" si="71"/>
        <v>0</v>
      </c>
      <c r="BE134" s="111">
        <f t="shared" si="71"/>
        <v>0</v>
      </c>
      <c r="BF134" s="111">
        <f t="shared" si="71"/>
        <v>0</v>
      </c>
      <c r="BG134" s="111">
        <f t="shared" si="71"/>
        <v>0</v>
      </c>
      <c r="BH134" s="111">
        <f t="shared" si="71"/>
        <v>0</v>
      </c>
      <c r="BI134" s="111">
        <f t="shared" si="71"/>
        <v>0</v>
      </c>
      <c r="BJ134" s="111">
        <f t="shared" si="71"/>
        <v>0</v>
      </c>
      <c r="BK134" s="111">
        <f t="shared" si="71"/>
        <v>0</v>
      </c>
      <c r="BL134" s="111">
        <f t="shared" si="71"/>
        <v>0</v>
      </c>
      <c r="BM134" s="111">
        <f t="shared" si="71"/>
        <v>0</v>
      </c>
      <c r="BN134" s="111">
        <f t="shared" si="71"/>
        <v>0</v>
      </c>
      <c r="BO134" s="111">
        <f t="shared" si="71"/>
        <v>0</v>
      </c>
      <c r="BP134" s="111">
        <f t="shared" si="71"/>
        <v>0</v>
      </c>
      <c r="BQ134" s="111">
        <f t="shared" si="71"/>
        <v>0</v>
      </c>
      <c r="BR134" s="111">
        <f t="shared" si="71"/>
        <v>0</v>
      </c>
      <c r="BS134" s="111">
        <f t="shared" si="71"/>
        <v>0</v>
      </c>
      <c r="BT134" s="111">
        <f t="shared" si="71"/>
        <v>0</v>
      </c>
      <c r="BU134" s="111">
        <f t="shared" si="71"/>
        <v>0</v>
      </c>
      <c r="BV134" s="111">
        <f t="shared" si="71"/>
        <v>0</v>
      </c>
      <c r="BW134" s="111">
        <f t="shared" si="71"/>
        <v>0</v>
      </c>
      <c r="BX134" s="111">
        <f t="shared" si="71"/>
        <v>0</v>
      </c>
      <c r="BY134" s="111">
        <f t="shared" si="71"/>
        <v>0</v>
      </c>
      <c r="BZ134" s="111">
        <f t="shared" si="71"/>
        <v>0</v>
      </c>
      <c r="CA134" s="111">
        <f t="shared" si="71"/>
        <v>0</v>
      </c>
      <c r="CB134" s="111">
        <f t="shared" si="71"/>
        <v>0</v>
      </c>
      <c r="CC134" s="111">
        <f t="shared" si="70"/>
        <v>0</v>
      </c>
      <c r="CD134" s="111">
        <f t="shared" si="70"/>
        <v>0</v>
      </c>
      <c r="CE134" s="111">
        <f t="shared" si="70"/>
        <v>0</v>
      </c>
      <c r="CF134" s="111">
        <f t="shared" si="70"/>
        <v>0</v>
      </c>
      <c r="CG134" s="111">
        <f t="shared" si="70"/>
        <v>0</v>
      </c>
      <c r="CH134" s="111">
        <f t="shared" si="70"/>
        <v>0</v>
      </c>
      <c r="CI134" s="111">
        <f t="shared" si="70"/>
        <v>0</v>
      </c>
      <c r="CJ134" s="111">
        <f t="shared" si="70"/>
        <v>0</v>
      </c>
    </row>
    <row r="135" spans="11:88" x14ac:dyDescent="0.3">
      <c r="K135" s="263">
        <f>J135*(1+'Headcount Summary'!$C$4)</f>
        <v>0</v>
      </c>
      <c r="L135" s="263">
        <f>K135*(1+'Headcount Summary'!$C$4)</f>
        <v>0</v>
      </c>
      <c r="M135" s="263">
        <f>L135*(1+'Headcount Summary'!$C$4)</f>
        <v>0</v>
      </c>
      <c r="Q135" s="111">
        <f t="shared" si="71"/>
        <v>0</v>
      </c>
      <c r="R135" s="111">
        <f t="shared" si="71"/>
        <v>0</v>
      </c>
      <c r="S135" s="111">
        <f t="shared" si="71"/>
        <v>0</v>
      </c>
      <c r="T135" s="111">
        <f t="shared" si="71"/>
        <v>0</v>
      </c>
      <c r="U135" s="111">
        <f t="shared" si="71"/>
        <v>0</v>
      </c>
      <c r="V135" s="111">
        <f t="shared" si="71"/>
        <v>0</v>
      </c>
      <c r="W135" s="111">
        <f t="shared" si="71"/>
        <v>0</v>
      </c>
      <c r="X135" s="111">
        <f t="shared" si="71"/>
        <v>0</v>
      </c>
      <c r="Y135" s="111">
        <f t="shared" si="71"/>
        <v>0</v>
      </c>
      <c r="Z135" s="111">
        <f t="shared" si="71"/>
        <v>0</v>
      </c>
      <c r="AA135" s="111">
        <f t="shared" si="71"/>
        <v>0</v>
      </c>
      <c r="AB135" s="111">
        <f t="shared" si="71"/>
        <v>0</v>
      </c>
      <c r="AC135" s="111">
        <f t="shared" si="71"/>
        <v>0</v>
      </c>
      <c r="AD135" s="111">
        <f t="shared" si="71"/>
        <v>0</v>
      </c>
      <c r="AE135" s="111">
        <f t="shared" si="71"/>
        <v>0</v>
      </c>
      <c r="AF135" s="111">
        <f t="shared" si="71"/>
        <v>0</v>
      </c>
      <c r="AG135" s="111">
        <f t="shared" si="71"/>
        <v>0</v>
      </c>
      <c r="AH135" s="111">
        <f t="shared" si="71"/>
        <v>0</v>
      </c>
      <c r="AI135" s="111">
        <f t="shared" si="71"/>
        <v>0</v>
      </c>
      <c r="AJ135" s="111">
        <f t="shared" si="71"/>
        <v>0</v>
      </c>
      <c r="AK135" s="111">
        <f t="shared" si="71"/>
        <v>0</v>
      </c>
      <c r="AL135" s="111">
        <f t="shared" si="71"/>
        <v>0</v>
      </c>
      <c r="AM135" s="111">
        <f t="shared" si="71"/>
        <v>0</v>
      </c>
      <c r="AN135" s="111">
        <f t="shared" si="71"/>
        <v>0</v>
      </c>
      <c r="AO135" s="111">
        <f t="shared" si="71"/>
        <v>0</v>
      </c>
      <c r="AP135" s="111">
        <f t="shared" si="71"/>
        <v>0</v>
      </c>
      <c r="AQ135" s="111">
        <f t="shared" si="71"/>
        <v>0</v>
      </c>
      <c r="AR135" s="111">
        <f t="shared" si="71"/>
        <v>0</v>
      </c>
      <c r="AS135" s="111">
        <f t="shared" si="71"/>
        <v>0</v>
      </c>
      <c r="AT135" s="111">
        <f t="shared" si="71"/>
        <v>0</v>
      </c>
      <c r="AU135" s="111">
        <f t="shared" si="71"/>
        <v>0</v>
      </c>
      <c r="AV135" s="111">
        <f t="shared" si="71"/>
        <v>0</v>
      </c>
      <c r="AW135" s="111">
        <f t="shared" si="71"/>
        <v>0</v>
      </c>
      <c r="AX135" s="111">
        <f t="shared" si="71"/>
        <v>0</v>
      </c>
      <c r="AY135" s="111">
        <f t="shared" si="71"/>
        <v>0</v>
      </c>
      <c r="AZ135" s="111">
        <f t="shared" si="71"/>
        <v>0</v>
      </c>
      <c r="BA135" s="111">
        <f t="shared" si="71"/>
        <v>0</v>
      </c>
      <c r="BB135" s="111">
        <f t="shared" si="71"/>
        <v>0</v>
      </c>
      <c r="BC135" s="111">
        <f t="shared" si="71"/>
        <v>0</v>
      </c>
      <c r="BD135" s="111">
        <f t="shared" si="71"/>
        <v>0</v>
      </c>
      <c r="BE135" s="111">
        <f t="shared" si="71"/>
        <v>0</v>
      </c>
      <c r="BF135" s="111">
        <f t="shared" si="71"/>
        <v>0</v>
      </c>
      <c r="BG135" s="111">
        <f t="shared" si="71"/>
        <v>0</v>
      </c>
      <c r="BH135" s="111">
        <f t="shared" si="71"/>
        <v>0</v>
      </c>
      <c r="BI135" s="111">
        <f t="shared" si="71"/>
        <v>0</v>
      </c>
      <c r="BJ135" s="111">
        <f t="shared" si="71"/>
        <v>0</v>
      </c>
      <c r="BK135" s="111">
        <f t="shared" si="71"/>
        <v>0</v>
      </c>
      <c r="BL135" s="111">
        <f t="shared" si="71"/>
        <v>0</v>
      </c>
      <c r="BM135" s="111">
        <f t="shared" si="71"/>
        <v>0</v>
      </c>
      <c r="BN135" s="111">
        <f t="shared" si="71"/>
        <v>0</v>
      </c>
      <c r="BO135" s="111">
        <f t="shared" si="71"/>
        <v>0</v>
      </c>
      <c r="BP135" s="111">
        <f t="shared" si="71"/>
        <v>0</v>
      </c>
      <c r="BQ135" s="111">
        <f t="shared" si="71"/>
        <v>0</v>
      </c>
      <c r="BR135" s="111">
        <f t="shared" si="71"/>
        <v>0</v>
      </c>
      <c r="BS135" s="111">
        <f t="shared" si="71"/>
        <v>0</v>
      </c>
      <c r="BT135" s="111">
        <f t="shared" si="71"/>
        <v>0</v>
      </c>
      <c r="BU135" s="111">
        <f t="shared" si="71"/>
        <v>0</v>
      </c>
      <c r="BV135" s="111">
        <f t="shared" si="71"/>
        <v>0</v>
      </c>
      <c r="BW135" s="111">
        <f t="shared" si="71"/>
        <v>0</v>
      </c>
      <c r="BX135" s="111">
        <f t="shared" si="71"/>
        <v>0</v>
      </c>
      <c r="BY135" s="111">
        <f t="shared" si="71"/>
        <v>0</v>
      </c>
      <c r="BZ135" s="111">
        <f t="shared" si="71"/>
        <v>0</v>
      </c>
      <c r="CA135" s="111">
        <f t="shared" si="71"/>
        <v>0</v>
      </c>
      <c r="CB135" s="111">
        <f t="shared" si="71"/>
        <v>0</v>
      </c>
      <c r="CC135" s="111">
        <f t="shared" si="70"/>
        <v>0</v>
      </c>
      <c r="CD135" s="111">
        <f t="shared" si="70"/>
        <v>0</v>
      </c>
      <c r="CE135" s="111">
        <f t="shared" si="70"/>
        <v>0</v>
      </c>
      <c r="CF135" s="111">
        <f t="shared" si="70"/>
        <v>0</v>
      </c>
      <c r="CG135" s="111">
        <f t="shared" si="70"/>
        <v>0</v>
      </c>
      <c r="CH135" s="111">
        <f t="shared" si="70"/>
        <v>0</v>
      </c>
      <c r="CI135" s="111">
        <f t="shared" si="70"/>
        <v>0</v>
      </c>
      <c r="CJ135" s="111">
        <f t="shared" si="70"/>
        <v>0</v>
      </c>
    </row>
    <row r="136" spans="11:88" x14ac:dyDescent="0.3">
      <c r="K136" s="263">
        <f>J136*(1+'Headcount Summary'!$C$4)</f>
        <v>0</v>
      </c>
      <c r="L136" s="263">
        <f>K136*(1+'Headcount Summary'!$C$4)</f>
        <v>0</v>
      </c>
      <c r="M136" s="263">
        <f>L136*(1+'Headcount Summary'!$C$4)</f>
        <v>0</v>
      </c>
      <c r="Q136" s="111">
        <f t="shared" si="71"/>
        <v>0</v>
      </c>
      <c r="R136" s="111">
        <f t="shared" si="71"/>
        <v>0</v>
      </c>
      <c r="S136" s="111">
        <f t="shared" si="71"/>
        <v>0</v>
      </c>
      <c r="T136" s="111">
        <f t="shared" si="71"/>
        <v>0</v>
      </c>
      <c r="U136" s="111">
        <f t="shared" si="71"/>
        <v>0</v>
      </c>
      <c r="V136" s="111">
        <f t="shared" si="71"/>
        <v>0</v>
      </c>
      <c r="W136" s="111">
        <f t="shared" si="71"/>
        <v>0</v>
      </c>
      <c r="X136" s="111">
        <f t="shared" si="71"/>
        <v>0</v>
      </c>
      <c r="Y136" s="111">
        <f t="shared" si="71"/>
        <v>0</v>
      </c>
      <c r="Z136" s="111">
        <f t="shared" si="71"/>
        <v>0</v>
      </c>
      <c r="AA136" s="111">
        <f t="shared" si="71"/>
        <v>0</v>
      </c>
      <c r="AB136" s="111">
        <f t="shared" si="71"/>
        <v>0</v>
      </c>
      <c r="AC136" s="111">
        <f t="shared" si="71"/>
        <v>0</v>
      </c>
      <c r="AD136" s="111">
        <f t="shared" si="71"/>
        <v>0</v>
      </c>
      <c r="AE136" s="111">
        <f t="shared" si="71"/>
        <v>0</v>
      </c>
      <c r="AF136" s="111">
        <f t="shared" si="71"/>
        <v>0</v>
      </c>
      <c r="AG136" s="111">
        <f t="shared" si="71"/>
        <v>0</v>
      </c>
      <c r="AH136" s="111">
        <f t="shared" si="71"/>
        <v>0</v>
      </c>
      <c r="AI136" s="111">
        <f t="shared" si="71"/>
        <v>0</v>
      </c>
      <c r="AJ136" s="111">
        <f t="shared" si="71"/>
        <v>0</v>
      </c>
      <c r="AK136" s="111">
        <f t="shared" si="71"/>
        <v>0</v>
      </c>
      <c r="AL136" s="111">
        <f t="shared" si="71"/>
        <v>0</v>
      </c>
      <c r="AM136" s="111">
        <f t="shared" si="71"/>
        <v>0</v>
      </c>
      <c r="AN136" s="111">
        <f t="shared" si="71"/>
        <v>0</v>
      </c>
      <c r="AO136" s="111">
        <f t="shared" si="71"/>
        <v>0</v>
      </c>
      <c r="AP136" s="111">
        <f t="shared" si="71"/>
        <v>0</v>
      </c>
      <c r="AQ136" s="111">
        <f t="shared" si="71"/>
        <v>0</v>
      </c>
      <c r="AR136" s="111">
        <f t="shared" si="71"/>
        <v>0</v>
      </c>
      <c r="AS136" s="111">
        <f t="shared" si="71"/>
        <v>0</v>
      </c>
      <c r="AT136" s="111">
        <f t="shared" si="71"/>
        <v>0</v>
      </c>
      <c r="AU136" s="111">
        <f t="shared" si="71"/>
        <v>0</v>
      </c>
      <c r="AV136" s="111">
        <f t="shared" si="71"/>
        <v>0</v>
      </c>
      <c r="AW136" s="111">
        <f t="shared" si="71"/>
        <v>0</v>
      </c>
      <c r="AX136" s="111">
        <f t="shared" si="71"/>
        <v>0</v>
      </c>
      <c r="AY136" s="111">
        <f t="shared" si="71"/>
        <v>0</v>
      </c>
      <c r="AZ136" s="111">
        <f t="shared" si="71"/>
        <v>0</v>
      </c>
      <c r="BA136" s="111">
        <f t="shared" si="71"/>
        <v>0</v>
      </c>
      <c r="BB136" s="111">
        <f t="shared" si="71"/>
        <v>0</v>
      </c>
      <c r="BC136" s="111">
        <f t="shared" si="71"/>
        <v>0</v>
      </c>
      <c r="BD136" s="111">
        <f t="shared" si="71"/>
        <v>0</v>
      </c>
      <c r="BE136" s="111">
        <f t="shared" si="71"/>
        <v>0</v>
      </c>
      <c r="BF136" s="111">
        <f t="shared" si="71"/>
        <v>0</v>
      </c>
      <c r="BG136" s="111">
        <f t="shared" si="71"/>
        <v>0</v>
      </c>
      <c r="BH136" s="111">
        <f t="shared" si="71"/>
        <v>0</v>
      </c>
      <c r="BI136" s="111">
        <f t="shared" si="71"/>
        <v>0</v>
      </c>
      <c r="BJ136" s="111">
        <f t="shared" si="71"/>
        <v>0</v>
      </c>
      <c r="BK136" s="111">
        <f t="shared" si="71"/>
        <v>0</v>
      </c>
      <c r="BL136" s="111">
        <f t="shared" si="71"/>
        <v>0</v>
      </c>
      <c r="BM136" s="111">
        <f t="shared" si="71"/>
        <v>0</v>
      </c>
      <c r="BN136" s="111">
        <f t="shared" si="71"/>
        <v>0</v>
      </c>
      <c r="BO136" s="111">
        <f t="shared" si="71"/>
        <v>0</v>
      </c>
      <c r="BP136" s="111">
        <f t="shared" si="71"/>
        <v>0</v>
      </c>
      <c r="BQ136" s="111">
        <f t="shared" si="71"/>
        <v>0</v>
      </c>
      <c r="BR136" s="111">
        <f t="shared" si="71"/>
        <v>0</v>
      </c>
      <c r="BS136" s="111">
        <f t="shared" si="71"/>
        <v>0</v>
      </c>
      <c r="BT136" s="111">
        <f t="shared" si="71"/>
        <v>0</v>
      </c>
      <c r="BU136" s="111">
        <f t="shared" si="71"/>
        <v>0</v>
      </c>
      <c r="BV136" s="111">
        <f t="shared" si="71"/>
        <v>0</v>
      </c>
      <c r="BW136" s="111">
        <f t="shared" si="71"/>
        <v>0</v>
      </c>
      <c r="BX136" s="111">
        <f t="shared" si="71"/>
        <v>0</v>
      </c>
      <c r="BY136" s="111">
        <f t="shared" si="71"/>
        <v>0</v>
      </c>
      <c r="BZ136" s="111">
        <f t="shared" si="71"/>
        <v>0</v>
      </c>
      <c r="CA136" s="111">
        <f t="shared" si="71"/>
        <v>0</v>
      </c>
      <c r="CB136" s="111">
        <f t="shared" si="71"/>
        <v>0</v>
      </c>
      <c r="CC136" s="111">
        <f t="shared" si="70"/>
        <v>0</v>
      </c>
      <c r="CD136" s="111">
        <f t="shared" si="70"/>
        <v>0</v>
      </c>
      <c r="CE136" s="111">
        <f t="shared" si="70"/>
        <v>0</v>
      </c>
      <c r="CF136" s="111">
        <f t="shared" si="70"/>
        <v>0</v>
      </c>
      <c r="CG136" s="111">
        <f t="shared" si="70"/>
        <v>0</v>
      </c>
      <c r="CH136" s="111">
        <f t="shared" si="70"/>
        <v>0</v>
      </c>
      <c r="CI136" s="111">
        <f t="shared" si="70"/>
        <v>0</v>
      </c>
      <c r="CJ136" s="111">
        <f t="shared" si="70"/>
        <v>0</v>
      </c>
    </row>
    <row r="137" spans="11:88" x14ac:dyDescent="0.3">
      <c r="K137" s="263">
        <f>J137*(1+'Headcount Summary'!$C$4)</f>
        <v>0</v>
      </c>
      <c r="L137" s="263">
        <f>K137*(1+'Headcount Summary'!$C$4)</f>
        <v>0</v>
      </c>
      <c r="M137" s="263">
        <f>L137*(1+'Headcount Summary'!$C$4)</f>
        <v>0</v>
      </c>
      <c r="Q137" s="111">
        <f t="shared" si="71"/>
        <v>0</v>
      </c>
      <c r="R137" s="111">
        <f t="shared" si="71"/>
        <v>0</v>
      </c>
      <c r="S137" s="111">
        <f t="shared" si="71"/>
        <v>0</v>
      </c>
      <c r="T137" s="111">
        <f t="shared" si="71"/>
        <v>0</v>
      </c>
      <c r="U137" s="111">
        <f t="shared" si="71"/>
        <v>0</v>
      </c>
      <c r="V137" s="111">
        <f t="shared" si="71"/>
        <v>0</v>
      </c>
      <c r="W137" s="111">
        <f t="shared" si="71"/>
        <v>0</v>
      </c>
      <c r="X137" s="111">
        <f t="shared" si="71"/>
        <v>0</v>
      </c>
      <c r="Y137" s="111">
        <f t="shared" si="71"/>
        <v>0</v>
      </c>
      <c r="Z137" s="111">
        <f t="shared" si="71"/>
        <v>0</v>
      </c>
      <c r="AA137" s="111">
        <f t="shared" si="71"/>
        <v>0</v>
      </c>
      <c r="AB137" s="111">
        <f t="shared" si="71"/>
        <v>0</v>
      </c>
      <c r="AC137" s="111">
        <f t="shared" si="71"/>
        <v>0</v>
      </c>
      <c r="AD137" s="111">
        <f t="shared" si="71"/>
        <v>0</v>
      </c>
      <c r="AE137" s="111">
        <f t="shared" si="71"/>
        <v>0</v>
      </c>
      <c r="AF137" s="111">
        <f t="shared" si="71"/>
        <v>0</v>
      </c>
      <c r="AG137" s="111">
        <f t="shared" si="71"/>
        <v>0</v>
      </c>
      <c r="AH137" s="111">
        <f t="shared" si="71"/>
        <v>0</v>
      </c>
      <c r="AI137" s="111">
        <f t="shared" si="71"/>
        <v>0</v>
      </c>
      <c r="AJ137" s="111">
        <f t="shared" si="71"/>
        <v>0</v>
      </c>
      <c r="AK137" s="111">
        <f t="shared" si="71"/>
        <v>0</v>
      </c>
      <c r="AL137" s="111">
        <f t="shared" si="71"/>
        <v>0</v>
      </c>
      <c r="AM137" s="111">
        <f t="shared" si="71"/>
        <v>0</v>
      </c>
      <c r="AN137" s="111">
        <f t="shared" si="71"/>
        <v>0</v>
      </c>
      <c r="AO137" s="111">
        <f t="shared" si="71"/>
        <v>0</v>
      </c>
      <c r="AP137" s="111">
        <f t="shared" si="71"/>
        <v>0</v>
      </c>
      <c r="AQ137" s="111">
        <f t="shared" si="71"/>
        <v>0</v>
      </c>
      <c r="AR137" s="111">
        <f t="shared" si="71"/>
        <v>0</v>
      </c>
      <c r="AS137" s="111">
        <f t="shared" si="71"/>
        <v>0</v>
      </c>
      <c r="AT137" s="111">
        <f t="shared" si="71"/>
        <v>0</v>
      </c>
      <c r="AU137" s="111">
        <f t="shared" si="71"/>
        <v>0</v>
      </c>
      <c r="AV137" s="111">
        <f t="shared" si="71"/>
        <v>0</v>
      </c>
      <c r="AW137" s="111">
        <f t="shared" si="71"/>
        <v>0</v>
      </c>
      <c r="AX137" s="111">
        <f t="shared" si="71"/>
        <v>0</v>
      </c>
      <c r="AY137" s="111">
        <f t="shared" si="71"/>
        <v>0</v>
      </c>
      <c r="AZ137" s="111">
        <f t="shared" si="71"/>
        <v>0</v>
      </c>
      <c r="BA137" s="111">
        <f t="shared" si="71"/>
        <v>0</v>
      </c>
      <c r="BB137" s="111">
        <f t="shared" si="71"/>
        <v>0</v>
      </c>
      <c r="BC137" s="111">
        <f t="shared" si="71"/>
        <v>0</v>
      </c>
      <c r="BD137" s="111">
        <f t="shared" si="71"/>
        <v>0</v>
      </c>
      <c r="BE137" s="111">
        <f t="shared" si="71"/>
        <v>0</v>
      </c>
      <c r="BF137" s="111">
        <f t="shared" si="71"/>
        <v>0</v>
      </c>
      <c r="BG137" s="111">
        <f t="shared" si="71"/>
        <v>0</v>
      </c>
      <c r="BH137" s="111">
        <f t="shared" si="71"/>
        <v>0</v>
      </c>
      <c r="BI137" s="111">
        <f t="shared" si="71"/>
        <v>0</v>
      </c>
      <c r="BJ137" s="111">
        <f t="shared" si="71"/>
        <v>0</v>
      </c>
      <c r="BK137" s="111">
        <f t="shared" si="71"/>
        <v>0</v>
      </c>
      <c r="BL137" s="111">
        <f t="shared" si="71"/>
        <v>0</v>
      </c>
      <c r="BM137" s="111">
        <f t="shared" si="71"/>
        <v>0</v>
      </c>
      <c r="BN137" s="111">
        <f t="shared" si="71"/>
        <v>0</v>
      </c>
      <c r="BO137" s="111">
        <f t="shared" si="71"/>
        <v>0</v>
      </c>
      <c r="BP137" s="111">
        <f t="shared" si="71"/>
        <v>0</v>
      </c>
      <c r="BQ137" s="111">
        <f t="shared" si="71"/>
        <v>0</v>
      </c>
      <c r="BR137" s="111">
        <f t="shared" si="71"/>
        <v>0</v>
      </c>
      <c r="BS137" s="111">
        <f t="shared" si="71"/>
        <v>0</v>
      </c>
      <c r="BT137" s="111">
        <f t="shared" si="71"/>
        <v>0</v>
      </c>
      <c r="BU137" s="111">
        <f t="shared" si="71"/>
        <v>0</v>
      </c>
      <c r="BV137" s="111">
        <f t="shared" si="71"/>
        <v>0</v>
      </c>
      <c r="BW137" s="111">
        <f t="shared" si="71"/>
        <v>0</v>
      </c>
      <c r="BX137" s="111">
        <f t="shared" si="71"/>
        <v>0</v>
      </c>
      <c r="BY137" s="111">
        <f t="shared" si="71"/>
        <v>0</v>
      </c>
      <c r="BZ137" s="111">
        <f t="shared" si="71"/>
        <v>0</v>
      </c>
      <c r="CA137" s="111">
        <f t="shared" si="71"/>
        <v>0</v>
      </c>
      <c r="CB137" s="111">
        <f t="shared" ref="CB137:CJ140" si="72">IF(OR(AND($G137&lt;CB$1,$G137&lt;&gt;""),$F137&gt;EOMONTH(CB$1,0)),0,IF(AND($F137&lt;CB$1,OR($G137="",$G137&gt;EOMONTH(CB$1,0))),INDEX($H137:$M137,1,MATCH(YEAR(CB$1),$H$1:$M$1,0))/12,INDEX($H137:$M137,1,MATCH(YEAR(CB$1),$H$1:$M$1,0))/12*((_xlfn.DAYS(MIN(EOMONTH(CB$1,0),$G137),MAX(CB$1,$F137)))/_xlfn.DAYS(EOMONTH(CB$1,0),CB$1))))</f>
        <v>0</v>
      </c>
      <c r="CC137" s="111">
        <f t="shared" si="72"/>
        <v>0</v>
      </c>
      <c r="CD137" s="111">
        <f t="shared" si="72"/>
        <v>0</v>
      </c>
      <c r="CE137" s="111">
        <f t="shared" si="72"/>
        <v>0</v>
      </c>
      <c r="CF137" s="111">
        <f t="shared" si="72"/>
        <v>0</v>
      </c>
      <c r="CG137" s="111">
        <f t="shared" si="72"/>
        <v>0</v>
      </c>
      <c r="CH137" s="111">
        <f t="shared" si="72"/>
        <v>0</v>
      </c>
      <c r="CI137" s="111">
        <f t="shared" si="72"/>
        <v>0</v>
      </c>
      <c r="CJ137" s="111">
        <f t="shared" si="72"/>
        <v>0</v>
      </c>
    </row>
    <row r="138" spans="11:88" x14ac:dyDescent="0.3">
      <c r="K138" s="263">
        <f>J138*(1+'Headcount Summary'!$C$4)</f>
        <v>0</v>
      </c>
      <c r="L138" s="263">
        <f>K138*(1+'Headcount Summary'!$C$4)</f>
        <v>0</v>
      </c>
      <c r="M138" s="263">
        <f>L138*(1+'Headcount Summary'!$C$4)</f>
        <v>0</v>
      </c>
      <c r="Q138" s="111">
        <f t="shared" ref="Q138:CB141" si="73">IF(OR(AND($G138&lt;Q$1,$G138&lt;&gt;""),$F138&gt;EOMONTH(Q$1,0)),0,IF(AND($F138&lt;Q$1,OR($G138="",$G138&gt;EOMONTH(Q$1,0))),INDEX($H138:$M138,1,MATCH(YEAR(Q$1),$H$1:$M$1,0))/12,INDEX($H138:$M138,1,MATCH(YEAR(Q$1),$H$1:$M$1,0))/12*((_xlfn.DAYS(MIN(EOMONTH(Q$1,0),$G138),MAX(Q$1,$F138)))/_xlfn.DAYS(EOMONTH(Q$1,0),Q$1))))</f>
        <v>0</v>
      </c>
      <c r="R138" s="111">
        <f t="shared" si="73"/>
        <v>0</v>
      </c>
      <c r="S138" s="111">
        <f t="shared" si="73"/>
        <v>0</v>
      </c>
      <c r="T138" s="111">
        <f t="shared" si="73"/>
        <v>0</v>
      </c>
      <c r="U138" s="111">
        <f t="shared" si="73"/>
        <v>0</v>
      </c>
      <c r="V138" s="111">
        <f t="shared" si="73"/>
        <v>0</v>
      </c>
      <c r="W138" s="111">
        <f t="shared" si="73"/>
        <v>0</v>
      </c>
      <c r="X138" s="111">
        <f t="shared" si="73"/>
        <v>0</v>
      </c>
      <c r="Y138" s="111">
        <f t="shared" si="73"/>
        <v>0</v>
      </c>
      <c r="Z138" s="111">
        <f t="shared" si="73"/>
        <v>0</v>
      </c>
      <c r="AA138" s="111">
        <f t="shared" si="73"/>
        <v>0</v>
      </c>
      <c r="AB138" s="111">
        <f t="shared" si="73"/>
        <v>0</v>
      </c>
      <c r="AC138" s="111">
        <f t="shared" si="73"/>
        <v>0</v>
      </c>
      <c r="AD138" s="111">
        <f t="shared" si="73"/>
        <v>0</v>
      </c>
      <c r="AE138" s="111">
        <f t="shared" si="73"/>
        <v>0</v>
      </c>
      <c r="AF138" s="111">
        <f t="shared" si="73"/>
        <v>0</v>
      </c>
      <c r="AG138" s="111">
        <f t="shared" si="73"/>
        <v>0</v>
      </c>
      <c r="AH138" s="111">
        <f t="shared" si="73"/>
        <v>0</v>
      </c>
      <c r="AI138" s="111">
        <f t="shared" si="73"/>
        <v>0</v>
      </c>
      <c r="AJ138" s="111">
        <f t="shared" si="73"/>
        <v>0</v>
      </c>
      <c r="AK138" s="111">
        <f t="shared" si="73"/>
        <v>0</v>
      </c>
      <c r="AL138" s="111">
        <f t="shared" si="73"/>
        <v>0</v>
      </c>
      <c r="AM138" s="111">
        <f t="shared" si="73"/>
        <v>0</v>
      </c>
      <c r="AN138" s="111">
        <f t="shared" si="73"/>
        <v>0</v>
      </c>
      <c r="AO138" s="111">
        <f t="shared" si="73"/>
        <v>0</v>
      </c>
      <c r="AP138" s="111">
        <f t="shared" si="73"/>
        <v>0</v>
      </c>
      <c r="AQ138" s="111">
        <f t="shared" si="73"/>
        <v>0</v>
      </c>
      <c r="AR138" s="111">
        <f t="shared" si="73"/>
        <v>0</v>
      </c>
      <c r="AS138" s="111">
        <f t="shared" si="73"/>
        <v>0</v>
      </c>
      <c r="AT138" s="111">
        <f t="shared" si="73"/>
        <v>0</v>
      </c>
      <c r="AU138" s="111">
        <f t="shared" si="73"/>
        <v>0</v>
      </c>
      <c r="AV138" s="111">
        <f t="shared" si="73"/>
        <v>0</v>
      </c>
      <c r="AW138" s="111">
        <f t="shared" si="73"/>
        <v>0</v>
      </c>
      <c r="AX138" s="111">
        <f t="shared" si="73"/>
        <v>0</v>
      </c>
      <c r="AY138" s="111">
        <f t="shared" si="73"/>
        <v>0</v>
      </c>
      <c r="AZ138" s="111">
        <f t="shared" si="73"/>
        <v>0</v>
      </c>
      <c r="BA138" s="111">
        <f t="shared" si="73"/>
        <v>0</v>
      </c>
      <c r="BB138" s="111">
        <f t="shared" si="73"/>
        <v>0</v>
      </c>
      <c r="BC138" s="111">
        <f t="shared" si="73"/>
        <v>0</v>
      </c>
      <c r="BD138" s="111">
        <f t="shared" si="73"/>
        <v>0</v>
      </c>
      <c r="BE138" s="111">
        <f t="shared" si="73"/>
        <v>0</v>
      </c>
      <c r="BF138" s="111">
        <f t="shared" si="73"/>
        <v>0</v>
      </c>
      <c r="BG138" s="111">
        <f t="shared" si="73"/>
        <v>0</v>
      </c>
      <c r="BH138" s="111">
        <f t="shared" si="73"/>
        <v>0</v>
      </c>
      <c r="BI138" s="111">
        <f t="shared" si="73"/>
        <v>0</v>
      </c>
      <c r="BJ138" s="111">
        <f t="shared" si="73"/>
        <v>0</v>
      </c>
      <c r="BK138" s="111">
        <f t="shared" si="73"/>
        <v>0</v>
      </c>
      <c r="BL138" s="111">
        <f t="shared" si="73"/>
        <v>0</v>
      </c>
      <c r="BM138" s="111">
        <f t="shared" si="73"/>
        <v>0</v>
      </c>
      <c r="BN138" s="111">
        <f t="shared" si="73"/>
        <v>0</v>
      </c>
      <c r="BO138" s="111">
        <f t="shared" si="73"/>
        <v>0</v>
      </c>
      <c r="BP138" s="111">
        <f t="shared" si="73"/>
        <v>0</v>
      </c>
      <c r="BQ138" s="111">
        <f t="shared" si="73"/>
        <v>0</v>
      </c>
      <c r="BR138" s="111">
        <f t="shared" si="73"/>
        <v>0</v>
      </c>
      <c r="BS138" s="111">
        <f t="shared" si="73"/>
        <v>0</v>
      </c>
      <c r="BT138" s="111">
        <f t="shared" si="73"/>
        <v>0</v>
      </c>
      <c r="BU138" s="111">
        <f t="shared" si="73"/>
        <v>0</v>
      </c>
      <c r="BV138" s="111">
        <f t="shared" si="73"/>
        <v>0</v>
      </c>
      <c r="BW138" s="111">
        <f t="shared" si="73"/>
        <v>0</v>
      </c>
      <c r="BX138" s="111">
        <f t="shared" si="73"/>
        <v>0</v>
      </c>
      <c r="BY138" s="111">
        <f t="shared" si="73"/>
        <v>0</v>
      </c>
      <c r="BZ138" s="111">
        <f t="shared" si="73"/>
        <v>0</v>
      </c>
      <c r="CA138" s="111">
        <f t="shared" si="73"/>
        <v>0</v>
      </c>
      <c r="CB138" s="111">
        <f t="shared" si="73"/>
        <v>0</v>
      </c>
      <c r="CC138" s="111">
        <f t="shared" si="72"/>
        <v>0</v>
      </c>
      <c r="CD138" s="111">
        <f t="shared" si="72"/>
        <v>0</v>
      </c>
      <c r="CE138" s="111">
        <f t="shared" si="72"/>
        <v>0</v>
      </c>
      <c r="CF138" s="111">
        <f t="shared" si="72"/>
        <v>0</v>
      </c>
      <c r="CG138" s="111">
        <f t="shared" si="72"/>
        <v>0</v>
      </c>
      <c r="CH138" s="111">
        <f t="shared" si="72"/>
        <v>0</v>
      </c>
      <c r="CI138" s="111">
        <f t="shared" si="72"/>
        <v>0</v>
      </c>
      <c r="CJ138" s="111">
        <f t="shared" si="72"/>
        <v>0</v>
      </c>
    </row>
    <row r="139" spans="11:88" x14ac:dyDescent="0.3">
      <c r="K139" s="263">
        <f>J139*(1+'Headcount Summary'!$C$4)</f>
        <v>0</v>
      </c>
      <c r="L139" s="263">
        <f>K139*(1+'Headcount Summary'!$C$4)</f>
        <v>0</v>
      </c>
      <c r="M139" s="263">
        <f>L139*(1+'Headcount Summary'!$C$4)</f>
        <v>0</v>
      </c>
      <c r="Q139" s="111">
        <f t="shared" si="73"/>
        <v>0</v>
      </c>
      <c r="R139" s="111">
        <f t="shared" si="73"/>
        <v>0</v>
      </c>
      <c r="S139" s="111">
        <f t="shared" si="73"/>
        <v>0</v>
      </c>
      <c r="T139" s="111">
        <f t="shared" si="73"/>
        <v>0</v>
      </c>
      <c r="U139" s="111">
        <f t="shared" si="73"/>
        <v>0</v>
      </c>
      <c r="V139" s="111">
        <f t="shared" si="73"/>
        <v>0</v>
      </c>
      <c r="W139" s="111">
        <f t="shared" si="73"/>
        <v>0</v>
      </c>
      <c r="X139" s="111">
        <f t="shared" si="73"/>
        <v>0</v>
      </c>
      <c r="Y139" s="111">
        <f t="shared" si="73"/>
        <v>0</v>
      </c>
      <c r="Z139" s="111">
        <f t="shared" si="73"/>
        <v>0</v>
      </c>
      <c r="AA139" s="111">
        <f t="shared" si="73"/>
        <v>0</v>
      </c>
      <c r="AB139" s="111">
        <f t="shared" si="73"/>
        <v>0</v>
      </c>
      <c r="AC139" s="111">
        <f t="shared" si="73"/>
        <v>0</v>
      </c>
      <c r="AD139" s="111">
        <f t="shared" si="73"/>
        <v>0</v>
      </c>
      <c r="AE139" s="111">
        <f t="shared" si="73"/>
        <v>0</v>
      </c>
      <c r="AF139" s="111">
        <f t="shared" si="73"/>
        <v>0</v>
      </c>
      <c r="AG139" s="111">
        <f t="shared" si="73"/>
        <v>0</v>
      </c>
      <c r="AH139" s="111">
        <f t="shared" si="73"/>
        <v>0</v>
      </c>
      <c r="AI139" s="111">
        <f t="shared" si="73"/>
        <v>0</v>
      </c>
      <c r="AJ139" s="111">
        <f t="shared" si="73"/>
        <v>0</v>
      </c>
      <c r="AK139" s="111">
        <f t="shared" si="73"/>
        <v>0</v>
      </c>
      <c r="AL139" s="111">
        <f t="shared" si="73"/>
        <v>0</v>
      </c>
      <c r="AM139" s="111">
        <f t="shared" si="73"/>
        <v>0</v>
      </c>
      <c r="AN139" s="111">
        <f t="shared" si="73"/>
        <v>0</v>
      </c>
      <c r="AO139" s="111">
        <f t="shared" si="73"/>
        <v>0</v>
      </c>
      <c r="AP139" s="111">
        <f t="shared" si="73"/>
        <v>0</v>
      </c>
      <c r="AQ139" s="111">
        <f t="shared" si="73"/>
        <v>0</v>
      </c>
      <c r="AR139" s="111">
        <f t="shared" si="73"/>
        <v>0</v>
      </c>
      <c r="AS139" s="111">
        <f t="shared" si="73"/>
        <v>0</v>
      </c>
      <c r="AT139" s="111">
        <f t="shared" si="73"/>
        <v>0</v>
      </c>
      <c r="AU139" s="111">
        <f t="shared" si="73"/>
        <v>0</v>
      </c>
      <c r="AV139" s="111">
        <f t="shared" si="73"/>
        <v>0</v>
      </c>
      <c r="AW139" s="111">
        <f t="shared" si="73"/>
        <v>0</v>
      </c>
      <c r="AX139" s="111">
        <f t="shared" si="73"/>
        <v>0</v>
      </c>
      <c r="AY139" s="111">
        <f t="shared" si="73"/>
        <v>0</v>
      </c>
      <c r="AZ139" s="111">
        <f t="shared" si="73"/>
        <v>0</v>
      </c>
      <c r="BA139" s="111">
        <f t="shared" si="73"/>
        <v>0</v>
      </c>
      <c r="BB139" s="111">
        <f t="shared" si="73"/>
        <v>0</v>
      </c>
      <c r="BC139" s="111">
        <f t="shared" si="73"/>
        <v>0</v>
      </c>
      <c r="BD139" s="111">
        <f t="shared" si="73"/>
        <v>0</v>
      </c>
      <c r="BE139" s="111">
        <f t="shared" si="73"/>
        <v>0</v>
      </c>
      <c r="BF139" s="111">
        <f t="shared" si="73"/>
        <v>0</v>
      </c>
      <c r="BG139" s="111">
        <f t="shared" si="73"/>
        <v>0</v>
      </c>
      <c r="BH139" s="111">
        <f t="shared" si="73"/>
        <v>0</v>
      </c>
      <c r="BI139" s="111">
        <f t="shared" si="73"/>
        <v>0</v>
      </c>
      <c r="BJ139" s="111">
        <f t="shared" si="73"/>
        <v>0</v>
      </c>
      <c r="BK139" s="111">
        <f t="shared" si="73"/>
        <v>0</v>
      </c>
      <c r="BL139" s="111">
        <f t="shared" si="73"/>
        <v>0</v>
      </c>
      <c r="BM139" s="111">
        <f t="shared" si="73"/>
        <v>0</v>
      </c>
      <c r="BN139" s="111">
        <f t="shared" si="73"/>
        <v>0</v>
      </c>
      <c r="BO139" s="111">
        <f t="shared" si="73"/>
        <v>0</v>
      </c>
      <c r="BP139" s="111">
        <f t="shared" si="73"/>
        <v>0</v>
      </c>
      <c r="BQ139" s="111">
        <f t="shared" si="73"/>
        <v>0</v>
      </c>
      <c r="BR139" s="111">
        <f t="shared" si="73"/>
        <v>0</v>
      </c>
      <c r="BS139" s="111">
        <f t="shared" si="73"/>
        <v>0</v>
      </c>
      <c r="BT139" s="111">
        <f t="shared" si="73"/>
        <v>0</v>
      </c>
      <c r="BU139" s="111">
        <f t="shared" si="73"/>
        <v>0</v>
      </c>
      <c r="BV139" s="111">
        <f t="shared" si="73"/>
        <v>0</v>
      </c>
      <c r="BW139" s="111">
        <f t="shared" si="73"/>
        <v>0</v>
      </c>
      <c r="BX139" s="111">
        <f t="shared" si="73"/>
        <v>0</v>
      </c>
      <c r="BY139" s="111">
        <f t="shared" si="73"/>
        <v>0</v>
      </c>
      <c r="BZ139" s="111">
        <f t="shared" si="73"/>
        <v>0</v>
      </c>
      <c r="CA139" s="111">
        <f t="shared" si="73"/>
        <v>0</v>
      </c>
      <c r="CB139" s="111">
        <f t="shared" si="73"/>
        <v>0</v>
      </c>
      <c r="CC139" s="111">
        <f t="shared" si="72"/>
        <v>0</v>
      </c>
      <c r="CD139" s="111">
        <f t="shared" si="72"/>
        <v>0</v>
      </c>
      <c r="CE139" s="111">
        <f t="shared" si="72"/>
        <v>0</v>
      </c>
      <c r="CF139" s="111">
        <f t="shared" si="72"/>
        <v>0</v>
      </c>
      <c r="CG139" s="111">
        <f t="shared" si="72"/>
        <v>0</v>
      </c>
      <c r="CH139" s="111">
        <f t="shared" si="72"/>
        <v>0</v>
      </c>
      <c r="CI139" s="111">
        <f t="shared" si="72"/>
        <v>0</v>
      </c>
      <c r="CJ139" s="111">
        <f t="shared" si="72"/>
        <v>0</v>
      </c>
    </row>
    <row r="140" spans="11:88" x14ac:dyDescent="0.3">
      <c r="K140" s="263">
        <f>J140*(1+'Headcount Summary'!$C$4)</f>
        <v>0</v>
      </c>
      <c r="L140" s="263">
        <f>K140*(1+'Headcount Summary'!$C$4)</f>
        <v>0</v>
      </c>
      <c r="M140" s="263">
        <f>L140*(1+'Headcount Summary'!$C$4)</f>
        <v>0</v>
      </c>
      <c r="Q140" s="111">
        <f t="shared" si="73"/>
        <v>0</v>
      </c>
      <c r="R140" s="111">
        <f t="shared" si="73"/>
        <v>0</v>
      </c>
      <c r="S140" s="111">
        <f t="shared" si="73"/>
        <v>0</v>
      </c>
      <c r="T140" s="111">
        <f t="shared" si="73"/>
        <v>0</v>
      </c>
      <c r="U140" s="111">
        <f t="shared" si="73"/>
        <v>0</v>
      </c>
      <c r="V140" s="111">
        <f t="shared" si="73"/>
        <v>0</v>
      </c>
      <c r="W140" s="111">
        <f t="shared" si="73"/>
        <v>0</v>
      </c>
      <c r="X140" s="111">
        <f t="shared" si="73"/>
        <v>0</v>
      </c>
      <c r="Y140" s="111">
        <f t="shared" si="73"/>
        <v>0</v>
      </c>
      <c r="Z140" s="111">
        <f t="shared" si="73"/>
        <v>0</v>
      </c>
      <c r="AA140" s="111">
        <f t="shared" si="73"/>
        <v>0</v>
      </c>
      <c r="AB140" s="111">
        <f t="shared" si="73"/>
        <v>0</v>
      </c>
      <c r="AC140" s="111">
        <f t="shared" si="73"/>
        <v>0</v>
      </c>
      <c r="AD140" s="111">
        <f t="shared" si="73"/>
        <v>0</v>
      </c>
      <c r="AE140" s="111">
        <f t="shared" si="73"/>
        <v>0</v>
      </c>
      <c r="AF140" s="111">
        <f t="shared" si="73"/>
        <v>0</v>
      </c>
      <c r="AG140" s="111">
        <f t="shared" si="73"/>
        <v>0</v>
      </c>
      <c r="AH140" s="111">
        <f t="shared" si="73"/>
        <v>0</v>
      </c>
      <c r="AI140" s="111">
        <f t="shared" si="73"/>
        <v>0</v>
      </c>
      <c r="AJ140" s="111">
        <f t="shared" si="73"/>
        <v>0</v>
      </c>
      <c r="AK140" s="111">
        <f t="shared" si="73"/>
        <v>0</v>
      </c>
      <c r="AL140" s="111">
        <f t="shared" si="73"/>
        <v>0</v>
      </c>
      <c r="AM140" s="111">
        <f t="shared" si="73"/>
        <v>0</v>
      </c>
      <c r="AN140" s="111">
        <f t="shared" si="73"/>
        <v>0</v>
      </c>
      <c r="AO140" s="111">
        <f t="shared" si="73"/>
        <v>0</v>
      </c>
      <c r="AP140" s="111">
        <f t="shared" si="73"/>
        <v>0</v>
      </c>
      <c r="AQ140" s="111">
        <f t="shared" si="73"/>
        <v>0</v>
      </c>
      <c r="AR140" s="111">
        <f t="shared" si="73"/>
        <v>0</v>
      </c>
      <c r="AS140" s="111">
        <f t="shared" si="73"/>
        <v>0</v>
      </c>
      <c r="AT140" s="111">
        <f t="shared" si="73"/>
        <v>0</v>
      </c>
      <c r="AU140" s="111">
        <f t="shared" si="73"/>
        <v>0</v>
      </c>
      <c r="AV140" s="111">
        <f t="shared" si="73"/>
        <v>0</v>
      </c>
      <c r="AW140" s="111">
        <f t="shared" si="73"/>
        <v>0</v>
      </c>
      <c r="AX140" s="111">
        <f t="shared" si="73"/>
        <v>0</v>
      </c>
      <c r="AY140" s="111">
        <f t="shared" si="73"/>
        <v>0</v>
      </c>
      <c r="AZ140" s="111">
        <f t="shared" si="73"/>
        <v>0</v>
      </c>
      <c r="BA140" s="111">
        <f t="shared" si="73"/>
        <v>0</v>
      </c>
      <c r="BB140" s="111">
        <f t="shared" si="73"/>
        <v>0</v>
      </c>
      <c r="BC140" s="111">
        <f t="shared" si="73"/>
        <v>0</v>
      </c>
      <c r="BD140" s="111">
        <f t="shared" si="73"/>
        <v>0</v>
      </c>
      <c r="BE140" s="111">
        <f t="shared" si="73"/>
        <v>0</v>
      </c>
      <c r="BF140" s="111">
        <f t="shared" si="73"/>
        <v>0</v>
      </c>
      <c r="BG140" s="111">
        <f t="shared" si="73"/>
        <v>0</v>
      </c>
      <c r="BH140" s="111">
        <f t="shared" si="73"/>
        <v>0</v>
      </c>
      <c r="BI140" s="111">
        <f t="shared" si="73"/>
        <v>0</v>
      </c>
      <c r="BJ140" s="111">
        <f t="shared" si="73"/>
        <v>0</v>
      </c>
      <c r="BK140" s="111">
        <f t="shared" si="73"/>
        <v>0</v>
      </c>
      <c r="BL140" s="111">
        <f t="shared" si="73"/>
        <v>0</v>
      </c>
      <c r="BM140" s="111">
        <f t="shared" si="73"/>
        <v>0</v>
      </c>
      <c r="BN140" s="111">
        <f t="shared" si="73"/>
        <v>0</v>
      </c>
      <c r="BO140" s="111">
        <f t="shared" si="73"/>
        <v>0</v>
      </c>
      <c r="BP140" s="111">
        <f t="shared" si="73"/>
        <v>0</v>
      </c>
      <c r="BQ140" s="111">
        <f t="shared" si="73"/>
        <v>0</v>
      </c>
      <c r="BR140" s="111">
        <f t="shared" si="73"/>
        <v>0</v>
      </c>
      <c r="BS140" s="111">
        <f t="shared" si="73"/>
        <v>0</v>
      </c>
      <c r="BT140" s="111">
        <f t="shared" si="73"/>
        <v>0</v>
      </c>
      <c r="BU140" s="111">
        <f t="shared" si="73"/>
        <v>0</v>
      </c>
      <c r="BV140" s="111">
        <f t="shared" si="73"/>
        <v>0</v>
      </c>
      <c r="BW140" s="111">
        <f t="shared" si="73"/>
        <v>0</v>
      </c>
      <c r="BX140" s="111">
        <f t="shared" si="73"/>
        <v>0</v>
      </c>
      <c r="BY140" s="111">
        <f t="shared" si="73"/>
        <v>0</v>
      </c>
      <c r="BZ140" s="111">
        <f t="shared" si="73"/>
        <v>0</v>
      </c>
      <c r="CA140" s="111">
        <f t="shared" si="73"/>
        <v>0</v>
      </c>
      <c r="CB140" s="111">
        <f t="shared" si="73"/>
        <v>0</v>
      </c>
      <c r="CC140" s="111">
        <f t="shared" si="72"/>
        <v>0</v>
      </c>
      <c r="CD140" s="111">
        <f t="shared" si="72"/>
        <v>0</v>
      </c>
      <c r="CE140" s="111">
        <f t="shared" si="72"/>
        <v>0</v>
      </c>
      <c r="CF140" s="111">
        <f t="shared" si="72"/>
        <v>0</v>
      </c>
      <c r="CG140" s="111">
        <f t="shared" si="72"/>
        <v>0</v>
      </c>
      <c r="CH140" s="111">
        <f t="shared" si="72"/>
        <v>0</v>
      </c>
      <c r="CI140" s="111">
        <f t="shared" si="72"/>
        <v>0</v>
      </c>
      <c r="CJ140" s="111">
        <f t="shared" si="72"/>
        <v>0</v>
      </c>
    </row>
    <row r="141" spans="11:88" x14ac:dyDescent="0.3">
      <c r="K141" s="263">
        <f>J141*(1+'Headcount Summary'!$C$4)</f>
        <v>0</v>
      </c>
      <c r="L141" s="263">
        <f>K141*(1+'Headcount Summary'!$C$4)</f>
        <v>0</v>
      </c>
      <c r="M141" s="263">
        <f>L141*(1+'Headcount Summary'!$C$4)</f>
        <v>0</v>
      </c>
      <c r="Q141" s="111">
        <f t="shared" si="73"/>
        <v>0</v>
      </c>
      <c r="R141" s="111">
        <f t="shared" si="73"/>
        <v>0</v>
      </c>
      <c r="S141" s="111">
        <f t="shared" si="73"/>
        <v>0</v>
      </c>
      <c r="T141" s="111">
        <f t="shared" si="73"/>
        <v>0</v>
      </c>
      <c r="U141" s="111">
        <f t="shared" si="73"/>
        <v>0</v>
      </c>
      <c r="V141" s="111">
        <f t="shared" si="73"/>
        <v>0</v>
      </c>
      <c r="W141" s="111">
        <f t="shared" si="73"/>
        <v>0</v>
      </c>
      <c r="X141" s="111">
        <f t="shared" si="73"/>
        <v>0</v>
      </c>
      <c r="Y141" s="111">
        <f t="shared" si="73"/>
        <v>0</v>
      </c>
      <c r="Z141" s="111">
        <f t="shared" si="73"/>
        <v>0</v>
      </c>
      <c r="AA141" s="111">
        <f t="shared" si="73"/>
        <v>0</v>
      </c>
      <c r="AB141" s="111">
        <f t="shared" si="73"/>
        <v>0</v>
      </c>
      <c r="AC141" s="111">
        <f t="shared" si="73"/>
        <v>0</v>
      </c>
      <c r="AD141" s="111">
        <f t="shared" si="73"/>
        <v>0</v>
      </c>
      <c r="AE141" s="111">
        <f t="shared" si="73"/>
        <v>0</v>
      </c>
      <c r="AF141" s="111">
        <f t="shared" si="73"/>
        <v>0</v>
      </c>
      <c r="AG141" s="111">
        <f t="shared" si="73"/>
        <v>0</v>
      </c>
      <c r="AH141" s="111">
        <f t="shared" si="73"/>
        <v>0</v>
      </c>
      <c r="AI141" s="111">
        <f t="shared" si="73"/>
        <v>0</v>
      </c>
      <c r="AJ141" s="111">
        <f t="shared" si="73"/>
        <v>0</v>
      </c>
      <c r="AK141" s="111">
        <f t="shared" si="73"/>
        <v>0</v>
      </c>
      <c r="AL141" s="111">
        <f t="shared" si="73"/>
        <v>0</v>
      </c>
      <c r="AM141" s="111">
        <f t="shared" si="73"/>
        <v>0</v>
      </c>
      <c r="AN141" s="111">
        <f t="shared" si="73"/>
        <v>0</v>
      </c>
      <c r="AO141" s="111">
        <f t="shared" si="73"/>
        <v>0</v>
      </c>
      <c r="AP141" s="111">
        <f t="shared" si="73"/>
        <v>0</v>
      </c>
      <c r="AQ141" s="111">
        <f t="shared" si="73"/>
        <v>0</v>
      </c>
      <c r="AR141" s="111">
        <f t="shared" si="73"/>
        <v>0</v>
      </c>
      <c r="AS141" s="111">
        <f t="shared" si="73"/>
        <v>0</v>
      </c>
      <c r="AT141" s="111">
        <f t="shared" si="73"/>
        <v>0</v>
      </c>
      <c r="AU141" s="111">
        <f t="shared" si="73"/>
        <v>0</v>
      </c>
      <c r="AV141" s="111">
        <f t="shared" si="73"/>
        <v>0</v>
      </c>
      <c r="AW141" s="111">
        <f t="shared" si="73"/>
        <v>0</v>
      </c>
      <c r="AX141" s="111">
        <f t="shared" si="73"/>
        <v>0</v>
      </c>
      <c r="AY141" s="111">
        <f t="shared" si="73"/>
        <v>0</v>
      </c>
      <c r="AZ141" s="111">
        <f t="shared" si="73"/>
        <v>0</v>
      </c>
      <c r="BA141" s="111">
        <f t="shared" si="73"/>
        <v>0</v>
      </c>
      <c r="BB141" s="111">
        <f t="shared" si="73"/>
        <v>0</v>
      </c>
      <c r="BC141" s="111">
        <f t="shared" si="73"/>
        <v>0</v>
      </c>
      <c r="BD141" s="111">
        <f t="shared" si="73"/>
        <v>0</v>
      </c>
      <c r="BE141" s="111">
        <f t="shared" si="73"/>
        <v>0</v>
      </c>
      <c r="BF141" s="111">
        <f t="shared" si="73"/>
        <v>0</v>
      </c>
      <c r="BG141" s="111">
        <f t="shared" si="73"/>
        <v>0</v>
      </c>
      <c r="BH141" s="111">
        <f t="shared" si="73"/>
        <v>0</v>
      </c>
      <c r="BI141" s="111">
        <f t="shared" si="73"/>
        <v>0</v>
      </c>
      <c r="BJ141" s="111">
        <f t="shared" si="73"/>
        <v>0</v>
      </c>
      <c r="BK141" s="111">
        <f t="shared" si="73"/>
        <v>0</v>
      </c>
      <c r="BL141" s="111">
        <f t="shared" si="73"/>
        <v>0</v>
      </c>
      <c r="BM141" s="111">
        <f t="shared" si="73"/>
        <v>0</v>
      </c>
      <c r="BN141" s="111">
        <f t="shared" si="73"/>
        <v>0</v>
      </c>
      <c r="BO141" s="111">
        <f t="shared" si="73"/>
        <v>0</v>
      </c>
      <c r="BP141" s="111">
        <f t="shared" si="73"/>
        <v>0</v>
      </c>
      <c r="BQ141" s="111">
        <f t="shared" si="73"/>
        <v>0</v>
      </c>
      <c r="BR141" s="111">
        <f t="shared" si="73"/>
        <v>0</v>
      </c>
      <c r="BS141" s="111">
        <f t="shared" si="73"/>
        <v>0</v>
      </c>
      <c r="BT141" s="111">
        <f t="shared" si="73"/>
        <v>0</v>
      </c>
      <c r="BU141" s="111">
        <f t="shared" si="73"/>
        <v>0</v>
      </c>
      <c r="BV141" s="111">
        <f t="shared" si="73"/>
        <v>0</v>
      </c>
      <c r="BW141" s="111">
        <f t="shared" si="73"/>
        <v>0</v>
      </c>
      <c r="BX141" s="111">
        <f t="shared" si="73"/>
        <v>0</v>
      </c>
      <c r="BY141" s="111">
        <f t="shared" si="73"/>
        <v>0</v>
      </c>
      <c r="BZ141" s="111">
        <f t="shared" si="73"/>
        <v>0</v>
      </c>
      <c r="CA141" s="111">
        <f t="shared" si="73"/>
        <v>0</v>
      </c>
      <c r="CB141" s="111">
        <f t="shared" ref="CB141:CJ144" si="74">IF(OR(AND($G141&lt;CB$1,$G141&lt;&gt;""),$F141&gt;EOMONTH(CB$1,0)),0,IF(AND($F141&lt;CB$1,OR($G141="",$G141&gt;EOMONTH(CB$1,0))),INDEX($H141:$M141,1,MATCH(YEAR(CB$1),$H$1:$M$1,0))/12,INDEX($H141:$M141,1,MATCH(YEAR(CB$1),$H$1:$M$1,0))/12*((_xlfn.DAYS(MIN(EOMONTH(CB$1,0),$G141),MAX(CB$1,$F141)))/_xlfn.DAYS(EOMONTH(CB$1,0),CB$1))))</f>
        <v>0</v>
      </c>
      <c r="CC141" s="111">
        <f t="shared" si="74"/>
        <v>0</v>
      </c>
      <c r="CD141" s="111">
        <f t="shared" si="74"/>
        <v>0</v>
      </c>
      <c r="CE141" s="111">
        <f t="shared" si="74"/>
        <v>0</v>
      </c>
      <c r="CF141" s="111">
        <f t="shared" si="74"/>
        <v>0</v>
      </c>
      <c r="CG141" s="111">
        <f t="shared" si="74"/>
        <v>0</v>
      </c>
      <c r="CH141" s="111">
        <f t="shared" si="74"/>
        <v>0</v>
      </c>
      <c r="CI141" s="111">
        <f t="shared" si="74"/>
        <v>0</v>
      </c>
      <c r="CJ141" s="111">
        <f t="shared" si="74"/>
        <v>0</v>
      </c>
    </row>
    <row r="142" spans="11:88" x14ac:dyDescent="0.3">
      <c r="K142" s="263">
        <f>J142*(1+'Headcount Summary'!$C$4)</f>
        <v>0</v>
      </c>
      <c r="L142" s="263">
        <f>K142*(1+'Headcount Summary'!$C$4)</f>
        <v>0</v>
      </c>
      <c r="M142" s="263">
        <f>L142*(1+'Headcount Summary'!$C$4)</f>
        <v>0</v>
      </c>
      <c r="Q142" s="111">
        <f t="shared" ref="Q142:CB145" si="75">IF(OR(AND($G142&lt;Q$1,$G142&lt;&gt;""),$F142&gt;EOMONTH(Q$1,0)),0,IF(AND($F142&lt;Q$1,OR($G142="",$G142&gt;EOMONTH(Q$1,0))),INDEX($H142:$M142,1,MATCH(YEAR(Q$1),$H$1:$M$1,0))/12,INDEX($H142:$M142,1,MATCH(YEAR(Q$1),$H$1:$M$1,0))/12*((_xlfn.DAYS(MIN(EOMONTH(Q$1,0),$G142),MAX(Q$1,$F142)))/_xlfn.DAYS(EOMONTH(Q$1,0),Q$1))))</f>
        <v>0</v>
      </c>
      <c r="R142" s="111">
        <f t="shared" si="75"/>
        <v>0</v>
      </c>
      <c r="S142" s="111">
        <f t="shared" si="75"/>
        <v>0</v>
      </c>
      <c r="T142" s="111">
        <f t="shared" si="75"/>
        <v>0</v>
      </c>
      <c r="U142" s="111">
        <f t="shared" si="75"/>
        <v>0</v>
      </c>
      <c r="V142" s="111">
        <f t="shared" si="75"/>
        <v>0</v>
      </c>
      <c r="W142" s="111">
        <f t="shared" si="75"/>
        <v>0</v>
      </c>
      <c r="X142" s="111">
        <f t="shared" si="75"/>
        <v>0</v>
      </c>
      <c r="Y142" s="111">
        <f t="shared" si="75"/>
        <v>0</v>
      </c>
      <c r="Z142" s="111">
        <f t="shared" si="75"/>
        <v>0</v>
      </c>
      <c r="AA142" s="111">
        <f t="shared" si="75"/>
        <v>0</v>
      </c>
      <c r="AB142" s="111">
        <f t="shared" si="75"/>
        <v>0</v>
      </c>
      <c r="AC142" s="111">
        <f t="shared" si="75"/>
        <v>0</v>
      </c>
      <c r="AD142" s="111">
        <f t="shared" si="75"/>
        <v>0</v>
      </c>
      <c r="AE142" s="111">
        <f t="shared" si="75"/>
        <v>0</v>
      </c>
      <c r="AF142" s="111">
        <f t="shared" si="75"/>
        <v>0</v>
      </c>
      <c r="AG142" s="111">
        <f t="shared" si="75"/>
        <v>0</v>
      </c>
      <c r="AH142" s="111">
        <f t="shared" si="75"/>
        <v>0</v>
      </c>
      <c r="AI142" s="111">
        <f t="shared" si="75"/>
        <v>0</v>
      </c>
      <c r="AJ142" s="111">
        <f t="shared" si="75"/>
        <v>0</v>
      </c>
      <c r="AK142" s="111">
        <f t="shared" si="75"/>
        <v>0</v>
      </c>
      <c r="AL142" s="111">
        <f t="shared" si="75"/>
        <v>0</v>
      </c>
      <c r="AM142" s="111">
        <f t="shared" si="75"/>
        <v>0</v>
      </c>
      <c r="AN142" s="111">
        <f t="shared" si="75"/>
        <v>0</v>
      </c>
      <c r="AO142" s="111">
        <f t="shared" si="75"/>
        <v>0</v>
      </c>
      <c r="AP142" s="111">
        <f t="shared" si="75"/>
        <v>0</v>
      </c>
      <c r="AQ142" s="111">
        <f t="shared" si="75"/>
        <v>0</v>
      </c>
      <c r="AR142" s="111">
        <f t="shared" si="75"/>
        <v>0</v>
      </c>
      <c r="AS142" s="111">
        <f t="shared" si="75"/>
        <v>0</v>
      </c>
      <c r="AT142" s="111">
        <f t="shared" si="75"/>
        <v>0</v>
      </c>
      <c r="AU142" s="111">
        <f t="shared" si="75"/>
        <v>0</v>
      </c>
      <c r="AV142" s="111">
        <f t="shared" si="75"/>
        <v>0</v>
      </c>
      <c r="AW142" s="111">
        <f t="shared" si="75"/>
        <v>0</v>
      </c>
      <c r="AX142" s="111">
        <f t="shared" si="75"/>
        <v>0</v>
      </c>
      <c r="AY142" s="111">
        <f t="shared" si="75"/>
        <v>0</v>
      </c>
      <c r="AZ142" s="111">
        <f t="shared" si="75"/>
        <v>0</v>
      </c>
      <c r="BA142" s="111">
        <f t="shared" si="75"/>
        <v>0</v>
      </c>
      <c r="BB142" s="111">
        <f t="shared" si="75"/>
        <v>0</v>
      </c>
      <c r="BC142" s="111">
        <f t="shared" si="75"/>
        <v>0</v>
      </c>
      <c r="BD142" s="111">
        <f t="shared" si="75"/>
        <v>0</v>
      </c>
      <c r="BE142" s="111">
        <f t="shared" si="75"/>
        <v>0</v>
      </c>
      <c r="BF142" s="111">
        <f t="shared" si="75"/>
        <v>0</v>
      </c>
      <c r="BG142" s="111">
        <f t="shared" si="75"/>
        <v>0</v>
      </c>
      <c r="BH142" s="111">
        <f t="shared" si="75"/>
        <v>0</v>
      </c>
      <c r="BI142" s="111">
        <f t="shared" si="75"/>
        <v>0</v>
      </c>
      <c r="BJ142" s="111">
        <f t="shared" si="75"/>
        <v>0</v>
      </c>
      <c r="BK142" s="111">
        <f t="shared" si="75"/>
        <v>0</v>
      </c>
      <c r="BL142" s="111">
        <f t="shared" si="75"/>
        <v>0</v>
      </c>
      <c r="BM142" s="111">
        <f t="shared" si="75"/>
        <v>0</v>
      </c>
      <c r="BN142" s="111">
        <f t="shared" si="75"/>
        <v>0</v>
      </c>
      <c r="BO142" s="111">
        <f t="shared" si="75"/>
        <v>0</v>
      </c>
      <c r="BP142" s="111">
        <f t="shared" si="75"/>
        <v>0</v>
      </c>
      <c r="BQ142" s="111">
        <f t="shared" si="75"/>
        <v>0</v>
      </c>
      <c r="BR142" s="111">
        <f t="shared" si="75"/>
        <v>0</v>
      </c>
      <c r="BS142" s="111">
        <f t="shared" si="75"/>
        <v>0</v>
      </c>
      <c r="BT142" s="111">
        <f t="shared" si="75"/>
        <v>0</v>
      </c>
      <c r="BU142" s="111">
        <f t="shared" si="75"/>
        <v>0</v>
      </c>
      <c r="BV142" s="111">
        <f t="shared" si="75"/>
        <v>0</v>
      </c>
      <c r="BW142" s="111">
        <f t="shared" si="75"/>
        <v>0</v>
      </c>
      <c r="BX142" s="111">
        <f t="shared" si="75"/>
        <v>0</v>
      </c>
      <c r="BY142" s="111">
        <f t="shared" si="75"/>
        <v>0</v>
      </c>
      <c r="BZ142" s="111">
        <f t="shared" si="75"/>
        <v>0</v>
      </c>
      <c r="CA142" s="111">
        <f t="shared" si="75"/>
        <v>0</v>
      </c>
      <c r="CB142" s="111">
        <f t="shared" si="75"/>
        <v>0</v>
      </c>
      <c r="CC142" s="111">
        <f t="shared" si="74"/>
        <v>0</v>
      </c>
      <c r="CD142" s="111">
        <f t="shared" si="74"/>
        <v>0</v>
      </c>
      <c r="CE142" s="111">
        <f t="shared" si="74"/>
        <v>0</v>
      </c>
      <c r="CF142" s="111">
        <f t="shared" si="74"/>
        <v>0</v>
      </c>
      <c r="CG142" s="111">
        <f t="shared" si="74"/>
        <v>0</v>
      </c>
      <c r="CH142" s="111">
        <f t="shared" si="74"/>
        <v>0</v>
      </c>
      <c r="CI142" s="111">
        <f t="shared" si="74"/>
        <v>0</v>
      </c>
      <c r="CJ142" s="111">
        <f t="shared" si="74"/>
        <v>0</v>
      </c>
    </row>
    <row r="143" spans="11:88" x14ac:dyDescent="0.3">
      <c r="K143" s="263">
        <f>J143*(1+'Headcount Summary'!$C$4)</f>
        <v>0</v>
      </c>
      <c r="L143" s="263">
        <f>K143*(1+'Headcount Summary'!$C$4)</f>
        <v>0</v>
      </c>
      <c r="M143" s="263">
        <f>L143*(1+'Headcount Summary'!$C$4)</f>
        <v>0</v>
      </c>
      <c r="Q143" s="111">
        <f t="shared" si="75"/>
        <v>0</v>
      </c>
      <c r="R143" s="111">
        <f t="shared" si="75"/>
        <v>0</v>
      </c>
      <c r="S143" s="111">
        <f t="shared" si="75"/>
        <v>0</v>
      </c>
      <c r="T143" s="111">
        <f t="shared" si="75"/>
        <v>0</v>
      </c>
      <c r="U143" s="111">
        <f t="shared" si="75"/>
        <v>0</v>
      </c>
      <c r="V143" s="111">
        <f t="shared" si="75"/>
        <v>0</v>
      </c>
      <c r="W143" s="111">
        <f t="shared" si="75"/>
        <v>0</v>
      </c>
      <c r="X143" s="111">
        <f t="shared" si="75"/>
        <v>0</v>
      </c>
      <c r="Y143" s="111">
        <f t="shared" si="75"/>
        <v>0</v>
      </c>
      <c r="Z143" s="111">
        <f t="shared" si="75"/>
        <v>0</v>
      </c>
      <c r="AA143" s="111">
        <f t="shared" si="75"/>
        <v>0</v>
      </c>
      <c r="AB143" s="111">
        <f t="shared" si="75"/>
        <v>0</v>
      </c>
      <c r="AC143" s="111">
        <f t="shared" si="75"/>
        <v>0</v>
      </c>
      <c r="AD143" s="111">
        <f t="shared" si="75"/>
        <v>0</v>
      </c>
      <c r="AE143" s="111">
        <f t="shared" si="75"/>
        <v>0</v>
      </c>
      <c r="AF143" s="111">
        <f t="shared" si="75"/>
        <v>0</v>
      </c>
      <c r="AG143" s="111">
        <f t="shared" si="75"/>
        <v>0</v>
      </c>
      <c r="AH143" s="111">
        <f t="shared" si="75"/>
        <v>0</v>
      </c>
      <c r="AI143" s="111">
        <f t="shared" si="75"/>
        <v>0</v>
      </c>
      <c r="AJ143" s="111">
        <f t="shared" si="75"/>
        <v>0</v>
      </c>
      <c r="AK143" s="111">
        <f t="shared" si="75"/>
        <v>0</v>
      </c>
      <c r="AL143" s="111">
        <f t="shared" si="75"/>
        <v>0</v>
      </c>
      <c r="AM143" s="111">
        <f t="shared" si="75"/>
        <v>0</v>
      </c>
      <c r="AN143" s="111">
        <f t="shared" si="75"/>
        <v>0</v>
      </c>
      <c r="AO143" s="111">
        <f t="shared" si="75"/>
        <v>0</v>
      </c>
      <c r="AP143" s="111">
        <f t="shared" si="75"/>
        <v>0</v>
      </c>
      <c r="AQ143" s="111">
        <f t="shared" si="75"/>
        <v>0</v>
      </c>
      <c r="AR143" s="111">
        <f t="shared" si="75"/>
        <v>0</v>
      </c>
      <c r="AS143" s="111">
        <f t="shared" si="75"/>
        <v>0</v>
      </c>
      <c r="AT143" s="111">
        <f t="shared" si="75"/>
        <v>0</v>
      </c>
      <c r="AU143" s="111">
        <f t="shared" si="75"/>
        <v>0</v>
      </c>
      <c r="AV143" s="111">
        <f t="shared" si="75"/>
        <v>0</v>
      </c>
      <c r="AW143" s="111">
        <f t="shared" si="75"/>
        <v>0</v>
      </c>
      <c r="AX143" s="111">
        <f t="shared" si="75"/>
        <v>0</v>
      </c>
      <c r="AY143" s="111">
        <f t="shared" si="75"/>
        <v>0</v>
      </c>
      <c r="AZ143" s="111">
        <f t="shared" si="75"/>
        <v>0</v>
      </c>
      <c r="BA143" s="111">
        <f t="shared" si="75"/>
        <v>0</v>
      </c>
      <c r="BB143" s="111">
        <f t="shared" si="75"/>
        <v>0</v>
      </c>
      <c r="BC143" s="111">
        <f t="shared" si="75"/>
        <v>0</v>
      </c>
      <c r="BD143" s="111">
        <f t="shared" si="75"/>
        <v>0</v>
      </c>
      <c r="BE143" s="111">
        <f t="shared" si="75"/>
        <v>0</v>
      </c>
      <c r="BF143" s="111">
        <f t="shared" si="75"/>
        <v>0</v>
      </c>
      <c r="BG143" s="111">
        <f t="shared" si="75"/>
        <v>0</v>
      </c>
      <c r="BH143" s="111">
        <f t="shared" si="75"/>
        <v>0</v>
      </c>
      <c r="BI143" s="111">
        <f t="shared" si="75"/>
        <v>0</v>
      </c>
      <c r="BJ143" s="111">
        <f t="shared" si="75"/>
        <v>0</v>
      </c>
      <c r="BK143" s="111">
        <f t="shared" si="75"/>
        <v>0</v>
      </c>
      <c r="BL143" s="111">
        <f t="shared" si="75"/>
        <v>0</v>
      </c>
      <c r="BM143" s="111">
        <f t="shared" si="75"/>
        <v>0</v>
      </c>
      <c r="BN143" s="111">
        <f t="shared" si="75"/>
        <v>0</v>
      </c>
      <c r="BO143" s="111">
        <f t="shared" si="75"/>
        <v>0</v>
      </c>
      <c r="BP143" s="111">
        <f t="shared" si="75"/>
        <v>0</v>
      </c>
      <c r="BQ143" s="111">
        <f t="shared" si="75"/>
        <v>0</v>
      </c>
      <c r="BR143" s="111">
        <f t="shared" si="75"/>
        <v>0</v>
      </c>
      <c r="BS143" s="111">
        <f t="shared" si="75"/>
        <v>0</v>
      </c>
      <c r="BT143" s="111">
        <f t="shared" si="75"/>
        <v>0</v>
      </c>
      <c r="BU143" s="111">
        <f t="shared" si="75"/>
        <v>0</v>
      </c>
      <c r="BV143" s="111">
        <f t="shared" si="75"/>
        <v>0</v>
      </c>
      <c r="BW143" s="111">
        <f t="shared" si="75"/>
        <v>0</v>
      </c>
      <c r="BX143" s="111">
        <f t="shared" si="75"/>
        <v>0</v>
      </c>
      <c r="BY143" s="111">
        <f t="shared" si="75"/>
        <v>0</v>
      </c>
      <c r="BZ143" s="111">
        <f t="shared" si="75"/>
        <v>0</v>
      </c>
      <c r="CA143" s="111">
        <f t="shared" si="75"/>
        <v>0</v>
      </c>
      <c r="CB143" s="111">
        <f t="shared" si="75"/>
        <v>0</v>
      </c>
      <c r="CC143" s="111">
        <f t="shared" si="74"/>
        <v>0</v>
      </c>
      <c r="CD143" s="111">
        <f t="shared" si="74"/>
        <v>0</v>
      </c>
      <c r="CE143" s="111">
        <f t="shared" si="74"/>
        <v>0</v>
      </c>
      <c r="CF143" s="111">
        <f t="shared" si="74"/>
        <v>0</v>
      </c>
      <c r="CG143" s="111">
        <f t="shared" si="74"/>
        <v>0</v>
      </c>
      <c r="CH143" s="111">
        <f t="shared" si="74"/>
        <v>0</v>
      </c>
      <c r="CI143" s="111">
        <f t="shared" si="74"/>
        <v>0</v>
      </c>
      <c r="CJ143" s="111">
        <f t="shared" si="74"/>
        <v>0</v>
      </c>
    </row>
    <row r="144" spans="11:88" x14ac:dyDescent="0.3">
      <c r="K144" s="263">
        <f>J144*(1+'Headcount Summary'!$C$4)</f>
        <v>0</v>
      </c>
      <c r="L144" s="263">
        <f>K144*(1+'Headcount Summary'!$C$4)</f>
        <v>0</v>
      </c>
      <c r="M144" s="263">
        <f>L144*(1+'Headcount Summary'!$C$4)</f>
        <v>0</v>
      </c>
      <c r="Q144" s="111">
        <f t="shared" si="75"/>
        <v>0</v>
      </c>
      <c r="R144" s="111">
        <f t="shared" si="75"/>
        <v>0</v>
      </c>
      <c r="S144" s="111">
        <f t="shared" si="75"/>
        <v>0</v>
      </c>
      <c r="T144" s="111">
        <f t="shared" si="75"/>
        <v>0</v>
      </c>
      <c r="U144" s="111">
        <f t="shared" si="75"/>
        <v>0</v>
      </c>
      <c r="V144" s="111">
        <f t="shared" si="75"/>
        <v>0</v>
      </c>
      <c r="W144" s="111">
        <f t="shared" si="75"/>
        <v>0</v>
      </c>
      <c r="X144" s="111">
        <f t="shared" si="75"/>
        <v>0</v>
      </c>
      <c r="Y144" s="111">
        <f t="shared" si="75"/>
        <v>0</v>
      </c>
      <c r="Z144" s="111">
        <f t="shared" si="75"/>
        <v>0</v>
      </c>
      <c r="AA144" s="111">
        <f t="shared" si="75"/>
        <v>0</v>
      </c>
      <c r="AB144" s="111">
        <f t="shared" si="75"/>
        <v>0</v>
      </c>
      <c r="AC144" s="111">
        <f t="shared" si="75"/>
        <v>0</v>
      </c>
      <c r="AD144" s="111">
        <f t="shared" si="75"/>
        <v>0</v>
      </c>
      <c r="AE144" s="111">
        <f t="shared" si="75"/>
        <v>0</v>
      </c>
      <c r="AF144" s="111">
        <f t="shared" si="75"/>
        <v>0</v>
      </c>
      <c r="AG144" s="111">
        <f t="shared" si="75"/>
        <v>0</v>
      </c>
      <c r="AH144" s="111">
        <f t="shared" si="75"/>
        <v>0</v>
      </c>
      <c r="AI144" s="111">
        <f t="shared" si="75"/>
        <v>0</v>
      </c>
      <c r="AJ144" s="111">
        <f t="shared" si="75"/>
        <v>0</v>
      </c>
      <c r="AK144" s="111">
        <f t="shared" si="75"/>
        <v>0</v>
      </c>
      <c r="AL144" s="111">
        <f t="shared" si="75"/>
        <v>0</v>
      </c>
      <c r="AM144" s="111">
        <f t="shared" si="75"/>
        <v>0</v>
      </c>
      <c r="AN144" s="111">
        <f t="shared" si="75"/>
        <v>0</v>
      </c>
      <c r="AO144" s="111">
        <f t="shared" si="75"/>
        <v>0</v>
      </c>
      <c r="AP144" s="111">
        <f t="shared" si="75"/>
        <v>0</v>
      </c>
      <c r="AQ144" s="111">
        <f t="shared" si="75"/>
        <v>0</v>
      </c>
      <c r="AR144" s="111">
        <f t="shared" si="75"/>
        <v>0</v>
      </c>
      <c r="AS144" s="111">
        <f t="shared" si="75"/>
        <v>0</v>
      </c>
      <c r="AT144" s="111">
        <f t="shared" si="75"/>
        <v>0</v>
      </c>
      <c r="AU144" s="111">
        <f t="shared" si="75"/>
        <v>0</v>
      </c>
      <c r="AV144" s="111">
        <f t="shared" si="75"/>
        <v>0</v>
      </c>
      <c r="AW144" s="111">
        <f t="shared" si="75"/>
        <v>0</v>
      </c>
      <c r="AX144" s="111">
        <f t="shared" si="75"/>
        <v>0</v>
      </c>
      <c r="AY144" s="111">
        <f t="shared" si="75"/>
        <v>0</v>
      </c>
      <c r="AZ144" s="111">
        <f t="shared" si="75"/>
        <v>0</v>
      </c>
      <c r="BA144" s="111">
        <f t="shared" si="75"/>
        <v>0</v>
      </c>
      <c r="BB144" s="111">
        <f t="shared" si="75"/>
        <v>0</v>
      </c>
      <c r="BC144" s="111">
        <f t="shared" si="75"/>
        <v>0</v>
      </c>
      <c r="BD144" s="111">
        <f t="shared" si="75"/>
        <v>0</v>
      </c>
      <c r="BE144" s="111">
        <f t="shared" si="75"/>
        <v>0</v>
      </c>
      <c r="BF144" s="111">
        <f t="shared" si="75"/>
        <v>0</v>
      </c>
      <c r="BG144" s="111">
        <f t="shared" si="75"/>
        <v>0</v>
      </c>
      <c r="BH144" s="111">
        <f t="shared" si="75"/>
        <v>0</v>
      </c>
      <c r="BI144" s="111">
        <f t="shared" si="75"/>
        <v>0</v>
      </c>
      <c r="BJ144" s="111">
        <f t="shared" si="75"/>
        <v>0</v>
      </c>
      <c r="BK144" s="111">
        <f t="shared" si="75"/>
        <v>0</v>
      </c>
      <c r="BL144" s="111">
        <f t="shared" si="75"/>
        <v>0</v>
      </c>
      <c r="BM144" s="111">
        <f t="shared" si="75"/>
        <v>0</v>
      </c>
      <c r="BN144" s="111">
        <f t="shared" si="75"/>
        <v>0</v>
      </c>
      <c r="BO144" s="111">
        <f t="shared" si="75"/>
        <v>0</v>
      </c>
      <c r="BP144" s="111">
        <f t="shared" si="75"/>
        <v>0</v>
      </c>
      <c r="BQ144" s="111">
        <f t="shared" si="75"/>
        <v>0</v>
      </c>
      <c r="BR144" s="111">
        <f t="shared" si="75"/>
        <v>0</v>
      </c>
      <c r="BS144" s="111">
        <f t="shared" si="75"/>
        <v>0</v>
      </c>
      <c r="BT144" s="111">
        <f t="shared" si="75"/>
        <v>0</v>
      </c>
      <c r="BU144" s="111">
        <f t="shared" si="75"/>
        <v>0</v>
      </c>
      <c r="BV144" s="111">
        <f t="shared" si="75"/>
        <v>0</v>
      </c>
      <c r="BW144" s="111">
        <f t="shared" si="75"/>
        <v>0</v>
      </c>
      <c r="BX144" s="111">
        <f t="shared" si="75"/>
        <v>0</v>
      </c>
      <c r="BY144" s="111">
        <f t="shared" si="75"/>
        <v>0</v>
      </c>
      <c r="BZ144" s="111">
        <f t="shared" si="75"/>
        <v>0</v>
      </c>
      <c r="CA144" s="111">
        <f t="shared" si="75"/>
        <v>0</v>
      </c>
      <c r="CB144" s="111">
        <f t="shared" si="75"/>
        <v>0</v>
      </c>
      <c r="CC144" s="111">
        <f t="shared" si="74"/>
        <v>0</v>
      </c>
      <c r="CD144" s="111">
        <f t="shared" si="74"/>
        <v>0</v>
      </c>
      <c r="CE144" s="111">
        <f t="shared" si="74"/>
        <v>0</v>
      </c>
      <c r="CF144" s="111">
        <f t="shared" si="74"/>
        <v>0</v>
      </c>
      <c r="CG144" s="111">
        <f t="shared" si="74"/>
        <v>0</v>
      </c>
      <c r="CH144" s="111">
        <f t="shared" si="74"/>
        <v>0</v>
      </c>
      <c r="CI144" s="111">
        <f t="shared" si="74"/>
        <v>0</v>
      </c>
      <c r="CJ144" s="111">
        <f t="shared" si="74"/>
        <v>0</v>
      </c>
    </row>
    <row r="145" spans="11:88" x14ac:dyDescent="0.3">
      <c r="K145" s="263">
        <f>J145*(1+'Headcount Summary'!$C$4)</f>
        <v>0</v>
      </c>
      <c r="L145" s="263">
        <f>K145*(1+'Headcount Summary'!$C$4)</f>
        <v>0</v>
      </c>
      <c r="M145" s="263">
        <f>L145*(1+'Headcount Summary'!$C$4)</f>
        <v>0</v>
      </c>
      <c r="Q145" s="111">
        <f t="shared" si="75"/>
        <v>0</v>
      </c>
      <c r="R145" s="111">
        <f t="shared" si="75"/>
        <v>0</v>
      </c>
      <c r="S145" s="111">
        <f t="shared" si="75"/>
        <v>0</v>
      </c>
      <c r="T145" s="111">
        <f t="shared" si="75"/>
        <v>0</v>
      </c>
      <c r="U145" s="111">
        <f t="shared" si="75"/>
        <v>0</v>
      </c>
      <c r="V145" s="111">
        <f t="shared" si="75"/>
        <v>0</v>
      </c>
      <c r="W145" s="111">
        <f t="shared" si="75"/>
        <v>0</v>
      </c>
      <c r="X145" s="111">
        <f t="shared" si="75"/>
        <v>0</v>
      </c>
      <c r="Y145" s="111">
        <f t="shared" si="75"/>
        <v>0</v>
      </c>
      <c r="Z145" s="111">
        <f t="shared" si="75"/>
        <v>0</v>
      </c>
      <c r="AA145" s="111">
        <f t="shared" si="75"/>
        <v>0</v>
      </c>
      <c r="AB145" s="111">
        <f t="shared" si="75"/>
        <v>0</v>
      </c>
      <c r="AC145" s="111">
        <f t="shared" si="75"/>
        <v>0</v>
      </c>
      <c r="AD145" s="111">
        <f t="shared" si="75"/>
        <v>0</v>
      </c>
      <c r="AE145" s="111">
        <f t="shared" si="75"/>
        <v>0</v>
      </c>
      <c r="AF145" s="111">
        <f t="shared" si="75"/>
        <v>0</v>
      </c>
      <c r="AG145" s="111">
        <f t="shared" si="75"/>
        <v>0</v>
      </c>
      <c r="AH145" s="111">
        <f t="shared" si="75"/>
        <v>0</v>
      </c>
      <c r="AI145" s="111">
        <f t="shared" si="75"/>
        <v>0</v>
      </c>
      <c r="AJ145" s="111">
        <f t="shared" si="75"/>
        <v>0</v>
      </c>
      <c r="AK145" s="111">
        <f t="shared" si="75"/>
        <v>0</v>
      </c>
      <c r="AL145" s="111">
        <f t="shared" si="75"/>
        <v>0</v>
      </c>
      <c r="AM145" s="111">
        <f t="shared" si="75"/>
        <v>0</v>
      </c>
      <c r="AN145" s="111">
        <f t="shared" si="75"/>
        <v>0</v>
      </c>
      <c r="AO145" s="111">
        <f t="shared" si="75"/>
        <v>0</v>
      </c>
      <c r="AP145" s="111">
        <f t="shared" si="75"/>
        <v>0</v>
      </c>
      <c r="AQ145" s="111">
        <f t="shared" si="75"/>
        <v>0</v>
      </c>
      <c r="AR145" s="111">
        <f t="shared" si="75"/>
        <v>0</v>
      </c>
      <c r="AS145" s="111">
        <f t="shared" si="75"/>
        <v>0</v>
      </c>
      <c r="AT145" s="111">
        <f t="shared" si="75"/>
        <v>0</v>
      </c>
      <c r="AU145" s="111">
        <f t="shared" si="75"/>
        <v>0</v>
      </c>
      <c r="AV145" s="111">
        <f t="shared" si="75"/>
        <v>0</v>
      </c>
      <c r="AW145" s="111">
        <f t="shared" si="75"/>
        <v>0</v>
      </c>
      <c r="AX145" s="111">
        <f t="shared" si="75"/>
        <v>0</v>
      </c>
      <c r="AY145" s="111">
        <f t="shared" si="75"/>
        <v>0</v>
      </c>
      <c r="AZ145" s="111">
        <f t="shared" si="75"/>
        <v>0</v>
      </c>
      <c r="BA145" s="111">
        <f t="shared" si="75"/>
        <v>0</v>
      </c>
      <c r="BB145" s="111">
        <f t="shared" si="75"/>
        <v>0</v>
      </c>
      <c r="BC145" s="111">
        <f t="shared" si="75"/>
        <v>0</v>
      </c>
      <c r="BD145" s="111">
        <f t="shared" si="75"/>
        <v>0</v>
      </c>
      <c r="BE145" s="111">
        <f t="shared" si="75"/>
        <v>0</v>
      </c>
      <c r="BF145" s="111">
        <f t="shared" si="75"/>
        <v>0</v>
      </c>
      <c r="BG145" s="111">
        <f t="shared" si="75"/>
        <v>0</v>
      </c>
      <c r="BH145" s="111">
        <f t="shared" si="75"/>
        <v>0</v>
      </c>
      <c r="BI145" s="111">
        <f t="shared" si="75"/>
        <v>0</v>
      </c>
      <c r="BJ145" s="111">
        <f t="shared" si="75"/>
        <v>0</v>
      </c>
      <c r="BK145" s="111">
        <f t="shared" si="75"/>
        <v>0</v>
      </c>
      <c r="BL145" s="111">
        <f t="shared" si="75"/>
        <v>0</v>
      </c>
      <c r="BM145" s="111">
        <f t="shared" si="75"/>
        <v>0</v>
      </c>
      <c r="BN145" s="111">
        <f t="shared" si="75"/>
        <v>0</v>
      </c>
      <c r="BO145" s="111">
        <f t="shared" si="75"/>
        <v>0</v>
      </c>
      <c r="BP145" s="111">
        <f t="shared" si="75"/>
        <v>0</v>
      </c>
      <c r="BQ145" s="111">
        <f t="shared" si="75"/>
        <v>0</v>
      </c>
      <c r="BR145" s="111">
        <f t="shared" si="75"/>
        <v>0</v>
      </c>
      <c r="BS145" s="111">
        <f t="shared" si="75"/>
        <v>0</v>
      </c>
      <c r="BT145" s="111">
        <f t="shared" si="75"/>
        <v>0</v>
      </c>
      <c r="BU145" s="111">
        <f t="shared" si="75"/>
        <v>0</v>
      </c>
      <c r="BV145" s="111">
        <f t="shared" si="75"/>
        <v>0</v>
      </c>
      <c r="BW145" s="111">
        <f t="shared" si="75"/>
        <v>0</v>
      </c>
      <c r="BX145" s="111">
        <f t="shared" si="75"/>
        <v>0</v>
      </c>
      <c r="BY145" s="111">
        <f t="shared" si="75"/>
        <v>0</v>
      </c>
      <c r="BZ145" s="111">
        <f t="shared" si="75"/>
        <v>0</v>
      </c>
      <c r="CA145" s="111">
        <f t="shared" si="75"/>
        <v>0</v>
      </c>
      <c r="CB145" s="111">
        <f t="shared" ref="CB145:CJ148" si="76">IF(OR(AND($G145&lt;CB$1,$G145&lt;&gt;""),$F145&gt;EOMONTH(CB$1,0)),0,IF(AND($F145&lt;CB$1,OR($G145="",$G145&gt;EOMONTH(CB$1,0))),INDEX($H145:$M145,1,MATCH(YEAR(CB$1),$H$1:$M$1,0))/12,INDEX($H145:$M145,1,MATCH(YEAR(CB$1),$H$1:$M$1,0))/12*((_xlfn.DAYS(MIN(EOMONTH(CB$1,0),$G145),MAX(CB$1,$F145)))/_xlfn.DAYS(EOMONTH(CB$1,0),CB$1))))</f>
        <v>0</v>
      </c>
      <c r="CC145" s="111">
        <f t="shared" si="76"/>
        <v>0</v>
      </c>
      <c r="CD145" s="111">
        <f t="shared" si="76"/>
        <v>0</v>
      </c>
      <c r="CE145" s="111">
        <f t="shared" si="76"/>
        <v>0</v>
      </c>
      <c r="CF145" s="111">
        <f t="shared" si="76"/>
        <v>0</v>
      </c>
      <c r="CG145" s="111">
        <f t="shared" si="76"/>
        <v>0</v>
      </c>
      <c r="CH145" s="111">
        <f t="shared" si="76"/>
        <v>0</v>
      </c>
      <c r="CI145" s="111">
        <f t="shared" si="76"/>
        <v>0</v>
      </c>
      <c r="CJ145" s="111">
        <f t="shared" si="76"/>
        <v>0</v>
      </c>
    </row>
    <row r="146" spans="11:88" x14ac:dyDescent="0.3">
      <c r="K146" s="263">
        <f>J146*(1+'Headcount Summary'!$C$4)</f>
        <v>0</v>
      </c>
      <c r="L146" s="263">
        <f>K146*(1+'Headcount Summary'!$C$4)</f>
        <v>0</v>
      </c>
      <c r="M146" s="263">
        <f>L146*(1+'Headcount Summary'!$C$4)</f>
        <v>0</v>
      </c>
      <c r="Q146" s="111">
        <f t="shared" ref="Q146:CB149" si="77">IF(OR(AND($G146&lt;Q$1,$G146&lt;&gt;""),$F146&gt;EOMONTH(Q$1,0)),0,IF(AND($F146&lt;Q$1,OR($G146="",$G146&gt;EOMONTH(Q$1,0))),INDEX($H146:$M146,1,MATCH(YEAR(Q$1),$H$1:$M$1,0))/12,INDEX($H146:$M146,1,MATCH(YEAR(Q$1),$H$1:$M$1,0))/12*((_xlfn.DAYS(MIN(EOMONTH(Q$1,0),$G146),MAX(Q$1,$F146)))/_xlfn.DAYS(EOMONTH(Q$1,0),Q$1))))</f>
        <v>0</v>
      </c>
      <c r="R146" s="111">
        <f t="shared" si="77"/>
        <v>0</v>
      </c>
      <c r="S146" s="111">
        <f t="shared" si="77"/>
        <v>0</v>
      </c>
      <c r="T146" s="111">
        <f t="shared" si="77"/>
        <v>0</v>
      </c>
      <c r="U146" s="111">
        <f t="shared" si="77"/>
        <v>0</v>
      </c>
      <c r="V146" s="111">
        <f t="shared" si="77"/>
        <v>0</v>
      </c>
      <c r="W146" s="111">
        <f t="shared" si="77"/>
        <v>0</v>
      </c>
      <c r="X146" s="111">
        <f t="shared" si="77"/>
        <v>0</v>
      </c>
      <c r="Y146" s="111">
        <f t="shared" si="77"/>
        <v>0</v>
      </c>
      <c r="Z146" s="111">
        <f t="shared" si="77"/>
        <v>0</v>
      </c>
      <c r="AA146" s="111">
        <f t="shared" si="77"/>
        <v>0</v>
      </c>
      <c r="AB146" s="111">
        <f t="shared" si="77"/>
        <v>0</v>
      </c>
      <c r="AC146" s="111">
        <f t="shared" si="77"/>
        <v>0</v>
      </c>
      <c r="AD146" s="111">
        <f t="shared" si="77"/>
        <v>0</v>
      </c>
      <c r="AE146" s="111">
        <f t="shared" si="77"/>
        <v>0</v>
      </c>
      <c r="AF146" s="111">
        <f t="shared" si="77"/>
        <v>0</v>
      </c>
      <c r="AG146" s="111">
        <f t="shared" si="77"/>
        <v>0</v>
      </c>
      <c r="AH146" s="111">
        <f t="shared" si="77"/>
        <v>0</v>
      </c>
      <c r="AI146" s="111">
        <f t="shared" si="77"/>
        <v>0</v>
      </c>
      <c r="AJ146" s="111">
        <f t="shared" si="77"/>
        <v>0</v>
      </c>
      <c r="AK146" s="111">
        <f t="shared" si="77"/>
        <v>0</v>
      </c>
      <c r="AL146" s="111">
        <f t="shared" si="77"/>
        <v>0</v>
      </c>
      <c r="AM146" s="111">
        <f t="shared" si="77"/>
        <v>0</v>
      </c>
      <c r="AN146" s="111">
        <f t="shared" si="77"/>
        <v>0</v>
      </c>
      <c r="AO146" s="111">
        <f t="shared" si="77"/>
        <v>0</v>
      </c>
      <c r="AP146" s="111">
        <f t="shared" si="77"/>
        <v>0</v>
      </c>
      <c r="AQ146" s="111">
        <f t="shared" si="77"/>
        <v>0</v>
      </c>
      <c r="AR146" s="111">
        <f t="shared" si="77"/>
        <v>0</v>
      </c>
      <c r="AS146" s="111">
        <f t="shared" si="77"/>
        <v>0</v>
      </c>
      <c r="AT146" s="111">
        <f t="shared" si="77"/>
        <v>0</v>
      </c>
      <c r="AU146" s="111">
        <f t="shared" si="77"/>
        <v>0</v>
      </c>
      <c r="AV146" s="111">
        <f t="shared" si="77"/>
        <v>0</v>
      </c>
      <c r="AW146" s="111">
        <f t="shared" si="77"/>
        <v>0</v>
      </c>
      <c r="AX146" s="111">
        <f t="shared" si="77"/>
        <v>0</v>
      </c>
      <c r="AY146" s="111">
        <f t="shared" si="77"/>
        <v>0</v>
      </c>
      <c r="AZ146" s="111">
        <f t="shared" si="77"/>
        <v>0</v>
      </c>
      <c r="BA146" s="111">
        <f t="shared" si="77"/>
        <v>0</v>
      </c>
      <c r="BB146" s="111">
        <f t="shared" si="77"/>
        <v>0</v>
      </c>
      <c r="BC146" s="111">
        <f t="shared" si="77"/>
        <v>0</v>
      </c>
      <c r="BD146" s="111">
        <f t="shared" si="77"/>
        <v>0</v>
      </c>
      <c r="BE146" s="111">
        <f t="shared" si="77"/>
        <v>0</v>
      </c>
      <c r="BF146" s="111">
        <f t="shared" si="77"/>
        <v>0</v>
      </c>
      <c r="BG146" s="111">
        <f t="shared" si="77"/>
        <v>0</v>
      </c>
      <c r="BH146" s="111">
        <f t="shared" si="77"/>
        <v>0</v>
      </c>
      <c r="BI146" s="111">
        <f t="shared" si="77"/>
        <v>0</v>
      </c>
      <c r="BJ146" s="111">
        <f t="shared" si="77"/>
        <v>0</v>
      </c>
      <c r="BK146" s="111">
        <f t="shared" si="77"/>
        <v>0</v>
      </c>
      <c r="BL146" s="111">
        <f t="shared" si="77"/>
        <v>0</v>
      </c>
      <c r="BM146" s="111">
        <f t="shared" si="77"/>
        <v>0</v>
      </c>
      <c r="BN146" s="111">
        <f t="shared" si="77"/>
        <v>0</v>
      </c>
      <c r="BO146" s="111">
        <f t="shared" si="77"/>
        <v>0</v>
      </c>
      <c r="BP146" s="111">
        <f t="shared" si="77"/>
        <v>0</v>
      </c>
      <c r="BQ146" s="111">
        <f t="shared" si="77"/>
        <v>0</v>
      </c>
      <c r="BR146" s="111">
        <f t="shared" si="77"/>
        <v>0</v>
      </c>
      <c r="BS146" s="111">
        <f t="shared" si="77"/>
        <v>0</v>
      </c>
      <c r="BT146" s="111">
        <f t="shared" si="77"/>
        <v>0</v>
      </c>
      <c r="BU146" s="111">
        <f t="shared" si="77"/>
        <v>0</v>
      </c>
      <c r="BV146" s="111">
        <f t="shared" si="77"/>
        <v>0</v>
      </c>
      <c r="BW146" s="111">
        <f t="shared" si="77"/>
        <v>0</v>
      </c>
      <c r="BX146" s="111">
        <f t="shared" si="77"/>
        <v>0</v>
      </c>
      <c r="BY146" s="111">
        <f t="shared" si="77"/>
        <v>0</v>
      </c>
      <c r="BZ146" s="111">
        <f t="shared" si="77"/>
        <v>0</v>
      </c>
      <c r="CA146" s="111">
        <f t="shared" si="77"/>
        <v>0</v>
      </c>
      <c r="CB146" s="111">
        <f t="shared" si="77"/>
        <v>0</v>
      </c>
      <c r="CC146" s="111">
        <f t="shared" si="76"/>
        <v>0</v>
      </c>
      <c r="CD146" s="111">
        <f t="shared" si="76"/>
        <v>0</v>
      </c>
      <c r="CE146" s="111">
        <f t="shared" si="76"/>
        <v>0</v>
      </c>
      <c r="CF146" s="111">
        <f t="shared" si="76"/>
        <v>0</v>
      </c>
      <c r="CG146" s="111">
        <f t="shared" si="76"/>
        <v>0</v>
      </c>
      <c r="CH146" s="111">
        <f t="shared" si="76"/>
        <v>0</v>
      </c>
      <c r="CI146" s="111">
        <f t="shared" si="76"/>
        <v>0</v>
      </c>
      <c r="CJ146" s="111">
        <f t="shared" si="76"/>
        <v>0</v>
      </c>
    </row>
    <row r="147" spans="11:88" x14ac:dyDescent="0.3">
      <c r="K147" s="263">
        <f>J147*(1+'Headcount Summary'!$C$4)</f>
        <v>0</v>
      </c>
      <c r="L147" s="263">
        <f>K147*(1+'Headcount Summary'!$C$4)</f>
        <v>0</v>
      </c>
      <c r="M147" s="263">
        <f>L147*(1+'Headcount Summary'!$C$4)</f>
        <v>0</v>
      </c>
      <c r="Q147" s="111">
        <f t="shared" si="77"/>
        <v>0</v>
      </c>
      <c r="R147" s="111">
        <f t="shared" si="77"/>
        <v>0</v>
      </c>
      <c r="S147" s="111">
        <f t="shared" si="77"/>
        <v>0</v>
      </c>
      <c r="T147" s="111">
        <f t="shared" si="77"/>
        <v>0</v>
      </c>
      <c r="U147" s="111">
        <f t="shared" si="77"/>
        <v>0</v>
      </c>
      <c r="V147" s="111">
        <f t="shared" si="77"/>
        <v>0</v>
      </c>
      <c r="W147" s="111">
        <f t="shared" si="77"/>
        <v>0</v>
      </c>
      <c r="X147" s="111">
        <f t="shared" si="77"/>
        <v>0</v>
      </c>
      <c r="Y147" s="111">
        <f t="shared" si="77"/>
        <v>0</v>
      </c>
      <c r="Z147" s="111">
        <f t="shared" si="77"/>
        <v>0</v>
      </c>
      <c r="AA147" s="111">
        <f t="shared" si="77"/>
        <v>0</v>
      </c>
      <c r="AB147" s="111">
        <f t="shared" si="77"/>
        <v>0</v>
      </c>
      <c r="AC147" s="111">
        <f t="shared" si="77"/>
        <v>0</v>
      </c>
      <c r="AD147" s="111">
        <f t="shared" si="77"/>
        <v>0</v>
      </c>
      <c r="AE147" s="111">
        <f t="shared" si="77"/>
        <v>0</v>
      </c>
      <c r="AF147" s="111">
        <f t="shared" si="77"/>
        <v>0</v>
      </c>
      <c r="AG147" s="111">
        <f t="shared" si="77"/>
        <v>0</v>
      </c>
      <c r="AH147" s="111">
        <f t="shared" si="77"/>
        <v>0</v>
      </c>
      <c r="AI147" s="111">
        <f t="shared" si="77"/>
        <v>0</v>
      </c>
      <c r="AJ147" s="111">
        <f t="shared" si="77"/>
        <v>0</v>
      </c>
      <c r="AK147" s="111">
        <f t="shared" si="77"/>
        <v>0</v>
      </c>
      <c r="AL147" s="111">
        <f t="shared" si="77"/>
        <v>0</v>
      </c>
      <c r="AM147" s="111">
        <f t="shared" si="77"/>
        <v>0</v>
      </c>
      <c r="AN147" s="111">
        <f t="shared" si="77"/>
        <v>0</v>
      </c>
      <c r="AO147" s="111">
        <f t="shared" si="77"/>
        <v>0</v>
      </c>
      <c r="AP147" s="111">
        <f t="shared" si="77"/>
        <v>0</v>
      </c>
      <c r="AQ147" s="111">
        <f t="shared" si="77"/>
        <v>0</v>
      </c>
      <c r="AR147" s="111">
        <f t="shared" si="77"/>
        <v>0</v>
      </c>
      <c r="AS147" s="111">
        <f t="shared" si="77"/>
        <v>0</v>
      </c>
      <c r="AT147" s="111">
        <f t="shared" si="77"/>
        <v>0</v>
      </c>
      <c r="AU147" s="111">
        <f t="shared" si="77"/>
        <v>0</v>
      </c>
      <c r="AV147" s="111">
        <f t="shared" si="77"/>
        <v>0</v>
      </c>
      <c r="AW147" s="111">
        <f t="shared" si="77"/>
        <v>0</v>
      </c>
      <c r="AX147" s="111">
        <f t="shared" si="77"/>
        <v>0</v>
      </c>
      <c r="AY147" s="111">
        <f t="shared" si="77"/>
        <v>0</v>
      </c>
      <c r="AZ147" s="111">
        <f t="shared" si="77"/>
        <v>0</v>
      </c>
      <c r="BA147" s="111">
        <f t="shared" si="77"/>
        <v>0</v>
      </c>
      <c r="BB147" s="111">
        <f t="shared" si="77"/>
        <v>0</v>
      </c>
      <c r="BC147" s="111">
        <f t="shared" si="77"/>
        <v>0</v>
      </c>
      <c r="BD147" s="111">
        <f t="shared" si="77"/>
        <v>0</v>
      </c>
      <c r="BE147" s="111">
        <f t="shared" si="77"/>
        <v>0</v>
      </c>
      <c r="BF147" s="111">
        <f t="shared" si="77"/>
        <v>0</v>
      </c>
      <c r="BG147" s="111">
        <f t="shared" si="77"/>
        <v>0</v>
      </c>
      <c r="BH147" s="111">
        <f t="shared" si="77"/>
        <v>0</v>
      </c>
      <c r="BI147" s="111">
        <f t="shared" si="77"/>
        <v>0</v>
      </c>
      <c r="BJ147" s="111">
        <f t="shared" si="77"/>
        <v>0</v>
      </c>
      <c r="BK147" s="111">
        <f t="shared" si="77"/>
        <v>0</v>
      </c>
      <c r="BL147" s="111">
        <f t="shared" si="77"/>
        <v>0</v>
      </c>
      <c r="BM147" s="111">
        <f t="shared" si="77"/>
        <v>0</v>
      </c>
      <c r="BN147" s="111">
        <f t="shared" si="77"/>
        <v>0</v>
      </c>
      <c r="BO147" s="111">
        <f t="shared" si="77"/>
        <v>0</v>
      </c>
      <c r="BP147" s="111">
        <f t="shared" si="77"/>
        <v>0</v>
      </c>
      <c r="BQ147" s="111">
        <f t="shared" si="77"/>
        <v>0</v>
      </c>
      <c r="BR147" s="111">
        <f t="shared" si="77"/>
        <v>0</v>
      </c>
      <c r="BS147" s="111">
        <f t="shared" si="77"/>
        <v>0</v>
      </c>
      <c r="BT147" s="111">
        <f t="shared" si="77"/>
        <v>0</v>
      </c>
      <c r="BU147" s="111">
        <f t="shared" si="77"/>
        <v>0</v>
      </c>
      <c r="BV147" s="111">
        <f t="shared" si="77"/>
        <v>0</v>
      </c>
      <c r="BW147" s="111">
        <f t="shared" si="77"/>
        <v>0</v>
      </c>
      <c r="BX147" s="111">
        <f t="shared" si="77"/>
        <v>0</v>
      </c>
      <c r="BY147" s="111">
        <f t="shared" si="77"/>
        <v>0</v>
      </c>
      <c r="BZ147" s="111">
        <f t="shared" si="77"/>
        <v>0</v>
      </c>
      <c r="CA147" s="111">
        <f t="shared" si="77"/>
        <v>0</v>
      </c>
      <c r="CB147" s="111">
        <f t="shared" si="77"/>
        <v>0</v>
      </c>
      <c r="CC147" s="111">
        <f t="shared" si="76"/>
        <v>0</v>
      </c>
      <c r="CD147" s="111">
        <f t="shared" si="76"/>
        <v>0</v>
      </c>
      <c r="CE147" s="111">
        <f t="shared" si="76"/>
        <v>0</v>
      </c>
      <c r="CF147" s="111">
        <f t="shared" si="76"/>
        <v>0</v>
      </c>
      <c r="CG147" s="111">
        <f t="shared" si="76"/>
        <v>0</v>
      </c>
      <c r="CH147" s="111">
        <f t="shared" si="76"/>
        <v>0</v>
      </c>
      <c r="CI147" s="111">
        <f t="shared" si="76"/>
        <v>0</v>
      </c>
      <c r="CJ147" s="111">
        <f t="shared" si="76"/>
        <v>0</v>
      </c>
    </row>
    <row r="148" spans="11:88" x14ac:dyDescent="0.3">
      <c r="K148" s="263">
        <f>J148*(1+'Headcount Summary'!$C$4)</f>
        <v>0</v>
      </c>
      <c r="L148" s="263">
        <f>K148*(1+'Headcount Summary'!$C$4)</f>
        <v>0</v>
      </c>
      <c r="M148" s="263">
        <f>L148*(1+'Headcount Summary'!$C$4)</f>
        <v>0</v>
      </c>
      <c r="Q148" s="111">
        <f t="shared" si="77"/>
        <v>0</v>
      </c>
      <c r="R148" s="111">
        <f t="shared" si="77"/>
        <v>0</v>
      </c>
      <c r="S148" s="111">
        <f t="shared" si="77"/>
        <v>0</v>
      </c>
      <c r="T148" s="111">
        <f t="shared" si="77"/>
        <v>0</v>
      </c>
      <c r="U148" s="111">
        <f t="shared" si="77"/>
        <v>0</v>
      </c>
      <c r="V148" s="111">
        <f t="shared" si="77"/>
        <v>0</v>
      </c>
      <c r="W148" s="111">
        <f t="shared" si="77"/>
        <v>0</v>
      </c>
      <c r="X148" s="111">
        <f t="shared" si="77"/>
        <v>0</v>
      </c>
      <c r="Y148" s="111">
        <f t="shared" si="77"/>
        <v>0</v>
      </c>
      <c r="Z148" s="111">
        <f t="shared" si="77"/>
        <v>0</v>
      </c>
      <c r="AA148" s="111">
        <f t="shared" si="77"/>
        <v>0</v>
      </c>
      <c r="AB148" s="111">
        <f t="shared" si="77"/>
        <v>0</v>
      </c>
      <c r="AC148" s="111">
        <f t="shared" si="77"/>
        <v>0</v>
      </c>
      <c r="AD148" s="111">
        <f t="shared" si="77"/>
        <v>0</v>
      </c>
      <c r="AE148" s="111">
        <f t="shared" si="77"/>
        <v>0</v>
      </c>
      <c r="AF148" s="111">
        <f t="shared" si="77"/>
        <v>0</v>
      </c>
      <c r="AG148" s="111">
        <f t="shared" si="77"/>
        <v>0</v>
      </c>
      <c r="AH148" s="111">
        <f t="shared" si="77"/>
        <v>0</v>
      </c>
      <c r="AI148" s="111">
        <f t="shared" si="77"/>
        <v>0</v>
      </c>
      <c r="AJ148" s="111">
        <f t="shared" si="77"/>
        <v>0</v>
      </c>
      <c r="AK148" s="111">
        <f t="shared" si="77"/>
        <v>0</v>
      </c>
      <c r="AL148" s="111">
        <f t="shared" si="77"/>
        <v>0</v>
      </c>
      <c r="AM148" s="111">
        <f t="shared" si="77"/>
        <v>0</v>
      </c>
      <c r="AN148" s="111">
        <f t="shared" si="77"/>
        <v>0</v>
      </c>
      <c r="AO148" s="111">
        <f t="shared" si="77"/>
        <v>0</v>
      </c>
      <c r="AP148" s="111">
        <f t="shared" si="77"/>
        <v>0</v>
      </c>
      <c r="AQ148" s="111">
        <f t="shared" si="77"/>
        <v>0</v>
      </c>
      <c r="AR148" s="111">
        <f t="shared" si="77"/>
        <v>0</v>
      </c>
      <c r="AS148" s="111">
        <f t="shared" si="77"/>
        <v>0</v>
      </c>
      <c r="AT148" s="111">
        <f t="shared" si="77"/>
        <v>0</v>
      </c>
      <c r="AU148" s="111">
        <f t="shared" si="77"/>
        <v>0</v>
      </c>
      <c r="AV148" s="111">
        <f t="shared" si="77"/>
        <v>0</v>
      </c>
      <c r="AW148" s="111">
        <f t="shared" si="77"/>
        <v>0</v>
      </c>
      <c r="AX148" s="111">
        <f t="shared" si="77"/>
        <v>0</v>
      </c>
      <c r="AY148" s="111">
        <f t="shared" si="77"/>
        <v>0</v>
      </c>
      <c r="AZ148" s="111">
        <f t="shared" si="77"/>
        <v>0</v>
      </c>
      <c r="BA148" s="111">
        <f t="shared" si="77"/>
        <v>0</v>
      </c>
      <c r="BB148" s="111">
        <f t="shared" si="77"/>
        <v>0</v>
      </c>
      <c r="BC148" s="111">
        <f t="shared" si="77"/>
        <v>0</v>
      </c>
      <c r="BD148" s="111">
        <f t="shared" si="77"/>
        <v>0</v>
      </c>
      <c r="BE148" s="111">
        <f t="shared" si="77"/>
        <v>0</v>
      </c>
      <c r="BF148" s="111">
        <f t="shared" si="77"/>
        <v>0</v>
      </c>
      <c r="BG148" s="111">
        <f t="shared" si="77"/>
        <v>0</v>
      </c>
      <c r="BH148" s="111">
        <f t="shared" si="77"/>
        <v>0</v>
      </c>
      <c r="BI148" s="111">
        <f t="shared" si="77"/>
        <v>0</v>
      </c>
      <c r="BJ148" s="111">
        <f t="shared" si="77"/>
        <v>0</v>
      </c>
      <c r="BK148" s="111">
        <f t="shared" si="77"/>
        <v>0</v>
      </c>
      <c r="BL148" s="111">
        <f t="shared" si="77"/>
        <v>0</v>
      </c>
      <c r="BM148" s="111">
        <f t="shared" si="77"/>
        <v>0</v>
      </c>
      <c r="BN148" s="111">
        <f t="shared" si="77"/>
        <v>0</v>
      </c>
      <c r="BO148" s="111">
        <f t="shared" si="77"/>
        <v>0</v>
      </c>
      <c r="BP148" s="111">
        <f t="shared" si="77"/>
        <v>0</v>
      </c>
      <c r="BQ148" s="111">
        <f t="shared" si="77"/>
        <v>0</v>
      </c>
      <c r="BR148" s="111">
        <f t="shared" si="77"/>
        <v>0</v>
      </c>
      <c r="BS148" s="111">
        <f t="shared" si="77"/>
        <v>0</v>
      </c>
      <c r="BT148" s="111">
        <f t="shared" si="77"/>
        <v>0</v>
      </c>
      <c r="BU148" s="111">
        <f t="shared" si="77"/>
        <v>0</v>
      </c>
      <c r="BV148" s="111">
        <f t="shared" si="77"/>
        <v>0</v>
      </c>
      <c r="BW148" s="111">
        <f t="shared" si="77"/>
        <v>0</v>
      </c>
      <c r="BX148" s="111">
        <f t="shared" si="77"/>
        <v>0</v>
      </c>
      <c r="BY148" s="111">
        <f t="shared" si="77"/>
        <v>0</v>
      </c>
      <c r="BZ148" s="111">
        <f t="shared" si="77"/>
        <v>0</v>
      </c>
      <c r="CA148" s="111">
        <f t="shared" si="77"/>
        <v>0</v>
      </c>
      <c r="CB148" s="111">
        <f t="shared" si="77"/>
        <v>0</v>
      </c>
      <c r="CC148" s="111">
        <f t="shared" si="76"/>
        <v>0</v>
      </c>
      <c r="CD148" s="111">
        <f t="shared" si="76"/>
        <v>0</v>
      </c>
      <c r="CE148" s="111">
        <f t="shared" si="76"/>
        <v>0</v>
      </c>
      <c r="CF148" s="111">
        <f t="shared" si="76"/>
        <v>0</v>
      </c>
      <c r="CG148" s="111">
        <f t="shared" si="76"/>
        <v>0</v>
      </c>
      <c r="CH148" s="111">
        <f t="shared" si="76"/>
        <v>0</v>
      </c>
      <c r="CI148" s="111">
        <f t="shared" si="76"/>
        <v>0</v>
      </c>
      <c r="CJ148" s="111">
        <f t="shared" si="76"/>
        <v>0</v>
      </c>
    </row>
    <row r="149" spans="11:88" x14ac:dyDescent="0.3">
      <c r="K149" s="263">
        <f>J149*(1+'Headcount Summary'!$C$4)</f>
        <v>0</v>
      </c>
      <c r="L149" s="263">
        <f>K149*(1+'Headcount Summary'!$C$4)</f>
        <v>0</v>
      </c>
      <c r="M149" s="263">
        <f>L149*(1+'Headcount Summary'!$C$4)</f>
        <v>0</v>
      </c>
      <c r="Q149" s="111">
        <f t="shared" si="77"/>
        <v>0</v>
      </c>
      <c r="R149" s="111">
        <f t="shared" si="77"/>
        <v>0</v>
      </c>
      <c r="S149" s="111">
        <f t="shared" si="77"/>
        <v>0</v>
      </c>
      <c r="T149" s="111">
        <f t="shared" si="77"/>
        <v>0</v>
      </c>
      <c r="U149" s="111">
        <f t="shared" si="77"/>
        <v>0</v>
      </c>
      <c r="V149" s="111">
        <f t="shared" si="77"/>
        <v>0</v>
      </c>
      <c r="W149" s="111">
        <f t="shared" si="77"/>
        <v>0</v>
      </c>
      <c r="X149" s="111">
        <f t="shared" si="77"/>
        <v>0</v>
      </c>
      <c r="Y149" s="111">
        <f t="shared" si="77"/>
        <v>0</v>
      </c>
      <c r="Z149" s="111">
        <f t="shared" si="77"/>
        <v>0</v>
      </c>
      <c r="AA149" s="111">
        <f t="shared" si="77"/>
        <v>0</v>
      </c>
      <c r="AB149" s="111">
        <f t="shared" si="77"/>
        <v>0</v>
      </c>
      <c r="AC149" s="111">
        <f t="shared" si="77"/>
        <v>0</v>
      </c>
      <c r="AD149" s="111">
        <f t="shared" si="77"/>
        <v>0</v>
      </c>
      <c r="AE149" s="111">
        <f t="shared" si="77"/>
        <v>0</v>
      </c>
      <c r="AF149" s="111">
        <f t="shared" si="77"/>
        <v>0</v>
      </c>
      <c r="AG149" s="111">
        <f t="shared" si="77"/>
        <v>0</v>
      </c>
      <c r="AH149" s="111">
        <f t="shared" si="77"/>
        <v>0</v>
      </c>
      <c r="AI149" s="111">
        <f t="shared" si="77"/>
        <v>0</v>
      </c>
      <c r="AJ149" s="111">
        <f t="shared" si="77"/>
        <v>0</v>
      </c>
      <c r="AK149" s="111">
        <f t="shared" si="77"/>
        <v>0</v>
      </c>
      <c r="AL149" s="111">
        <f t="shared" si="77"/>
        <v>0</v>
      </c>
      <c r="AM149" s="111">
        <f t="shared" si="77"/>
        <v>0</v>
      </c>
      <c r="AN149" s="111">
        <f t="shared" si="77"/>
        <v>0</v>
      </c>
      <c r="AO149" s="111">
        <f t="shared" si="77"/>
        <v>0</v>
      </c>
      <c r="AP149" s="111">
        <f t="shared" si="77"/>
        <v>0</v>
      </c>
      <c r="AQ149" s="111">
        <f t="shared" si="77"/>
        <v>0</v>
      </c>
      <c r="AR149" s="111">
        <f t="shared" si="77"/>
        <v>0</v>
      </c>
      <c r="AS149" s="111">
        <f t="shared" si="77"/>
        <v>0</v>
      </c>
      <c r="AT149" s="111">
        <f t="shared" si="77"/>
        <v>0</v>
      </c>
      <c r="AU149" s="111">
        <f t="shared" si="77"/>
        <v>0</v>
      </c>
      <c r="AV149" s="111">
        <f t="shared" si="77"/>
        <v>0</v>
      </c>
      <c r="AW149" s="111">
        <f t="shared" si="77"/>
        <v>0</v>
      </c>
      <c r="AX149" s="111">
        <f t="shared" si="77"/>
        <v>0</v>
      </c>
      <c r="AY149" s="111">
        <f t="shared" si="77"/>
        <v>0</v>
      </c>
      <c r="AZ149" s="111">
        <f t="shared" si="77"/>
        <v>0</v>
      </c>
      <c r="BA149" s="111">
        <f t="shared" si="77"/>
        <v>0</v>
      </c>
      <c r="BB149" s="111">
        <f t="shared" si="77"/>
        <v>0</v>
      </c>
      <c r="BC149" s="111">
        <f t="shared" si="77"/>
        <v>0</v>
      </c>
      <c r="BD149" s="111">
        <f t="shared" si="77"/>
        <v>0</v>
      </c>
      <c r="BE149" s="111">
        <f t="shared" si="77"/>
        <v>0</v>
      </c>
      <c r="BF149" s="111">
        <f t="shared" si="77"/>
        <v>0</v>
      </c>
      <c r="BG149" s="111">
        <f t="shared" si="77"/>
        <v>0</v>
      </c>
      <c r="BH149" s="111">
        <f t="shared" si="77"/>
        <v>0</v>
      </c>
      <c r="BI149" s="111">
        <f t="shared" si="77"/>
        <v>0</v>
      </c>
      <c r="BJ149" s="111">
        <f t="shared" si="77"/>
        <v>0</v>
      </c>
      <c r="BK149" s="111">
        <f t="shared" si="77"/>
        <v>0</v>
      </c>
      <c r="BL149" s="111">
        <f t="shared" si="77"/>
        <v>0</v>
      </c>
      <c r="BM149" s="111">
        <f t="shared" si="77"/>
        <v>0</v>
      </c>
      <c r="BN149" s="111">
        <f t="shared" si="77"/>
        <v>0</v>
      </c>
      <c r="BO149" s="111">
        <f t="shared" si="77"/>
        <v>0</v>
      </c>
      <c r="BP149" s="111">
        <f t="shared" si="77"/>
        <v>0</v>
      </c>
      <c r="BQ149" s="111">
        <f t="shared" si="77"/>
        <v>0</v>
      </c>
      <c r="BR149" s="111">
        <f t="shared" si="77"/>
        <v>0</v>
      </c>
      <c r="BS149" s="111">
        <f t="shared" si="77"/>
        <v>0</v>
      </c>
      <c r="BT149" s="111">
        <f t="shared" si="77"/>
        <v>0</v>
      </c>
      <c r="BU149" s="111">
        <f t="shared" si="77"/>
        <v>0</v>
      </c>
      <c r="BV149" s="111">
        <f t="shared" si="77"/>
        <v>0</v>
      </c>
      <c r="BW149" s="111">
        <f t="shared" si="77"/>
        <v>0</v>
      </c>
      <c r="BX149" s="111">
        <f t="shared" si="77"/>
        <v>0</v>
      </c>
      <c r="BY149" s="111">
        <f t="shared" si="77"/>
        <v>0</v>
      </c>
      <c r="BZ149" s="111">
        <f t="shared" si="77"/>
        <v>0</v>
      </c>
      <c r="CA149" s="111">
        <f t="shared" si="77"/>
        <v>0</v>
      </c>
      <c r="CB149" s="111">
        <f t="shared" ref="CB149:CJ152" si="78">IF(OR(AND($G149&lt;CB$1,$G149&lt;&gt;""),$F149&gt;EOMONTH(CB$1,0)),0,IF(AND($F149&lt;CB$1,OR($G149="",$G149&gt;EOMONTH(CB$1,0))),INDEX($H149:$M149,1,MATCH(YEAR(CB$1),$H$1:$M$1,0))/12,INDEX($H149:$M149,1,MATCH(YEAR(CB$1),$H$1:$M$1,0))/12*((_xlfn.DAYS(MIN(EOMONTH(CB$1,0),$G149),MAX(CB$1,$F149)))/_xlfn.DAYS(EOMONTH(CB$1,0),CB$1))))</f>
        <v>0</v>
      </c>
      <c r="CC149" s="111">
        <f t="shared" si="78"/>
        <v>0</v>
      </c>
      <c r="CD149" s="111">
        <f t="shared" si="78"/>
        <v>0</v>
      </c>
      <c r="CE149" s="111">
        <f t="shared" si="78"/>
        <v>0</v>
      </c>
      <c r="CF149" s="111">
        <f t="shared" si="78"/>
        <v>0</v>
      </c>
      <c r="CG149" s="111">
        <f t="shared" si="78"/>
        <v>0</v>
      </c>
      <c r="CH149" s="111">
        <f t="shared" si="78"/>
        <v>0</v>
      </c>
      <c r="CI149" s="111">
        <f t="shared" si="78"/>
        <v>0</v>
      </c>
      <c r="CJ149" s="111">
        <f t="shared" si="78"/>
        <v>0</v>
      </c>
    </row>
    <row r="150" spans="11:88" x14ac:dyDescent="0.3">
      <c r="K150" s="263">
        <f>J150*(1+'Headcount Summary'!$C$4)</f>
        <v>0</v>
      </c>
      <c r="L150" s="263">
        <f>K150*(1+'Headcount Summary'!$C$4)</f>
        <v>0</v>
      </c>
      <c r="M150" s="263">
        <f>L150*(1+'Headcount Summary'!$C$4)</f>
        <v>0</v>
      </c>
      <c r="Q150" s="111">
        <f t="shared" ref="Q150:CB153" si="79">IF(OR(AND($G150&lt;Q$1,$G150&lt;&gt;""),$F150&gt;EOMONTH(Q$1,0)),0,IF(AND($F150&lt;Q$1,OR($G150="",$G150&gt;EOMONTH(Q$1,0))),INDEX($H150:$M150,1,MATCH(YEAR(Q$1),$H$1:$M$1,0))/12,INDEX($H150:$M150,1,MATCH(YEAR(Q$1),$H$1:$M$1,0))/12*((_xlfn.DAYS(MIN(EOMONTH(Q$1,0),$G150),MAX(Q$1,$F150)))/_xlfn.DAYS(EOMONTH(Q$1,0),Q$1))))</f>
        <v>0</v>
      </c>
      <c r="R150" s="111">
        <f t="shared" si="79"/>
        <v>0</v>
      </c>
      <c r="S150" s="111">
        <f t="shared" si="79"/>
        <v>0</v>
      </c>
      <c r="T150" s="111">
        <f t="shared" si="79"/>
        <v>0</v>
      </c>
      <c r="U150" s="111">
        <f t="shared" si="79"/>
        <v>0</v>
      </c>
      <c r="V150" s="111">
        <f t="shared" si="79"/>
        <v>0</v>
      </c>
      <c r="W150" s="111">
        <f t="shared" si="79"/>
        <v>0</v>
      </c>
      <c r="X150" s="111">
        <f t="shared" si="79"/>
        <v>0</v>
      </c>
      <c r="Y150" s="111">
        <f t="shared" si="79"/>
        <v>0</v>
      </c>
      <c r="Z150" s="111">
        <f t="shared" si="79"/>
        <v>0</v>
      </c>
      <c r="AA150" s="111">
        <f t="shared" si="79"/>
        <v>0</v>
      </c>
      <c r="AB150" s="111">
        <f t="shared" si="79"/>
        <v>0</v>
      </c>
      <c r="AC150" s="111">
        <f t="shared" si="79"/>
        <v>0</v>
      </c>
      <c r="AD150" s="111">
        <f t="shared" si="79"/>
        <v>0</v>
      </c>
      <c r="AE150" s="111">
        <f t="shared" si="79"/>
        <v>0</v>
      </c>
      <c r="AF150" s="111">
        <f t="shared" si="79"/>
        <v>0</v>
      </c>
      <c r="AG150" s="111">
        <f t="shared" si="79"/>
        <v>0</v>
      </c>
      <c r="AH150" s="111">
        <f t="shared" si="79"/>
        <v>0</v>
      </c>
      <c r="AI150" s="111">
        <f t="shared" si="79"/>
        <v>0</v>
      </c>
      <c r="AJ150" s="111">
        <f t="shared" si="79"/>
        <v>0</v>
      </c>
      <c r="AK150" s="111">
        <f t="shared" si="79"/>
        <v>0</v>
      </c>
      <c r="AL150" s="111">
        <f t="shared" si="79"/>
        <v>0</v>
      </c>
      <c r="AM150" s="111">
        <f t="shared" si="79"/>
        <v>0</v>
      </c>
      <c r="AN150" s="111">
        <f t="shared" si="79"/>
        <v>0</v>
      </c>
      <c r="AO150" s="111">
        <f t="shared" si="79"/>
        <v>0</v>
      </c>
      <c r="AP150" s="111">
        <f t="shared" si="79"/>
        <v>0</v>
      </c>
      <c r="AQ150" s="111">
        <f t="shared" si="79"/>
        <v>0</v>
      </c>
      <c r="AR150" s="111">
        <f t="shared" si="79"/>
        <v>0</v>
      </c>
      <c r="AS150" s="111">
        <f t="shared" si="79"/>
        <v>0</v>
      </c>
      <c r="AT150" s="111">
        <f t="shared" si="79"/>
        <v>0</v>
      </c>
      <c r="AU150" s="111">
        <f t="shared" si="79"/>
        <v>0</v>
      </c>
      <c r="AV150" s="111">
        <f t="shared" si="79"/>
        <v>0</v>
      </c>
      <c r="AW150" s="111">
        <f t="shared" si="79"/>
        <v>0</v>
      </c>
      <c r="AX150" s="111">
        <f t="shared" si="79"/>
        <v>0</v>
      </c>
      <c r="AY150" s="111">
        <f t="shared" si="79"/>
        <v>0</v>
      </c>
      <c r="AZ150" s="111">
        <f t="shared" si="79"/>
        <v>0</v>
      </c>
      <c r="BA150" s="111">
        <f t="shared" si="79"/>
        <v>0</v>
      </c>
      <c r="BB150" s="111">
        <f t="shared" si="79"/>
        <v>0</v>
      </c>
      <c r="BC150" s="111">
        <f t="shared" si="79"/>
        <v>0</v>
      </c>
      <c r="BD150" s="111">
        <f t="shared" si="79"/>
        <v>0</v>
      </c>
      <c r="BE150" s="111">
        <f t="shared" si="79"/>
        <v>0</v>
      </c>
      <c r="BF150" s="111">
        <f t="shared" si="79"/>
        <v>0</v>
      </c>
      <c r="BG150" s="111">
        <f t="shared" si="79"/>
        <v>0</v>
      </c>
      <c r="BH150" s="111">
        <f t="shared" si="79"/>
        <v>0</v>
      </c>
      <c r="BI150" s="111">
        <f t="shared" si="79"/>
        <v>0</v>
      </c>
      <c r="BJ150" s="111">
        <f t="shared" si="79"/>
        <v>0</v>
      </c>
      <c r="BK150" s="111">
        <f t="shared" si="79"/>
        <v>0</v>
      </c>
      <c r="BL150" s="111">
        <f t="shared" si="79"/>
        <v>0</v>
      </c>
      <c r="BM150" s="111">
        <f t="shared" si="79"/>
        <v>0</v>
      </c>
      <c r="BN150" s="111">
        <f t="shared" si="79"/>
        <v>0</v>
      </c>
      <c r="BO150" s="111">
        <f t="shared" si="79"/>
        <v>0</v>
      </c>
      <c r="BP150" s="111">
        <f t="shared" si="79"/>
        <v>0</v>
      </c>
      <c r="BQ150" s="111">
        <f t="shared" si="79"/>
        <v>0</v>
      </c>
      <c r="BR150" s="111">
        <f t="shared" si="79"/>
        <v>0</v>
      </c>
      <c r="BS150" s="111">
        <f t="shared" si="79"/>
        <v>0</v>
      </c>
      <c r="BT150" s="111">
        <f t="shared" si="79"/>
        <v>0</v>
      </c>
      <c r="BU150" s="111">
        <f t="shared" si="79"/>
        <v>0</v>
      </c>
      <c r="BV150" s="111">
        <f t="shared" si="79"/>
        <v>0</v>
      </c>
      <c r="BW150" s="111">
        <f t="shared" si="79"/>
        <v>0</v>
      </c>
      <c r="BX150" s="111">
        <f t="shared" si="79"/>
        <v>0</v>
      </c>
      <c r="BY150" s="111">
        <f t="shared" si="79"/>
        <v>0</v>
      </c>
      <c r="BZ150" s="111">
        <f t="shared" si="79"/>
        <v>0</v>
      </c>
      <c r="CA150" s="111">
        <f t="shared" si="79"/>
        <v>0</v>
      </c>
      <c r="CB150" s="111">
        <f t="shared" si="79"/>
        <v>0</v>
      </c>
      <c r="CC150" s="111">
        <f t="shared" si="78"/>
        <v>0</v>
      </c>
      <c r="CD150" s="111">
        <f t="shared" si="78"/>
        <v>0</v>
      </c>
      <c r="CE150" s="111">
        <f t="shared" si="78"/>
        <v>0</v>
      </c>
      <c r="CF150" s="111">
        <f t="shared" si="78"/>
        <v>0</v>
      </c>
      <c r="CG150" s="111">
        <f t="shared" si="78"/>
        <v>0</v>
      </c>
      <c r="CH150" s="111">
        <f t="shared" si="78"/>
        <v>0</v>
      </c>
      <c r="CI150" s="111">
        <f t="shared" si="78"/>
        <v>0</v>
      </c>
      <c r="CJ150" s="111">
        <f t="shared" si="78"/>
        <v>0</v>
      </c>
    </row>
    <row r="151" spans="11:88" x14ac:dyDescent="0.3">
      <c r="K151" s="263">
        <f>J151*(1+'Headcount Summary'!$C$4)</f>
        <v>0</v>
      </c>
      <c r="L151" s="263">
        <f>K151*(1+'Headcount Summary'!$C$4)</f>
        <v>0</v>
      </c>
      <c r="M151" s="263">
        <f>L151*(1+'Headcount Summary'!$C$4)</f>
        <v>0</v>
      </c>
      <c r="Q151" s="111">
        <f t="shared" si="79"/>
        <v>0</v>
      </c>
      <c r="R151" s="111">
        <f t="shared" si="79"/>
        <v>0</v>
      </c>
      <c r="S151" s="111">
        <f t="shared" si="79"/>
        <v>0</v>
      </c>
      <c r="T151" s="111">
        <f t="shared" si="79"/>
        <v>0</v>
      </c>
      <c r="U151" s="111">
        <f t="shared" si="79"/>
        <v>0</v>
      </c>
      <c r="V151" s="111">
        <f t="shared" si="79"/>
        <v>0</v>
      </c>
      <c r="W151" s="111">
        <f t="shared" si="79"/>
        <v>0</v>
      </c>
      <c r="X151" s="111">
        <f t="shared" si="79"/>
        <v>0</v>
      </c>
      <c r="Y151" s="111">
        <f t="shared" si="79"/>
        <v>0</v>
      </c>
      <c r="Z151" s="111">
        <f t="shared" si="79"/>
        <v>0</v>
      </c>
      <c r="AA151" s="111">
        <f t="shared" si="79"/>
        <v>0</v>
      </c>
      <c r="AB151" s="111">
        <f t="shared" si="79"/>
        <v>0</v>
      </c>
      <c r="AC151" s="111">
        <f t="shared" si="79"/>
        <v>0</v>
      </c>
      <c r="AD151" s="111">
        <f t="shared" si="79"/>
        <v>0</v>
      </c>
      <c r="AE151" s="111">
        <f t="shared" si="79"/>
        <v>0</v>
      </c>
      <c r="AF151" s="111">
        <f t="shared" si="79"/>
        <v>0</v>
      </c>
      <c r="AG151" s="111">
        <f t="shared" si="79"/>
        <v>0</v>
      </c>
      <c r="AH151" s="111">
        <f t="shared" si="79"/>
        <v>0</v>
      </c>
      <c r="AI151" s="111">
        <f t="shared" si="79"/>
        <v>0</v>
      </c>
      <c r="AJ151" s="111">
        <f t="shared" si="79"/>
        <v>0</v>
      </c>
      <c r="AK151" s="111">
        <f t="shared" si="79"/>
        <v>0</v>
      </c>
      <c r="AL151" s="111">
        <f t="shared" si="79"/>
        <v>0</v>
      </c>
      <c r="AM151" s="111">
        <f t="shared" si="79"/>
        <v>0</v>
      </c>
      <c r="AN151" s="111">
        <f t="shared" si="79"/>
        <v>0</v>
      </c>
      <c r="AO151" s="111">
        <f t="shared" si="79"/>
        <v>0</v>
      </c>
      <c r="AP151" s="111">
        <f t="shared" si="79"/>
        <v>0</v>
      </c>
      <c r="AQ151" s="111">
        <f t="shared" si="79"/>
        <v>0</v>
      </c>
      <c r="AR151" s="111">
        <f t="shared" si="79"/>
        <v>0</v>
      </c>
      <c r="AS151" s="111">
        <f t="shared" si="79"/>
        <v>0</v>
      </c>
      <c r="AT151" s="111">
        <f t="shared" si="79"/>
        <v>0</v>
      </c>
      <c r="AU151" s="111">
        <f t="shared" si="79"/>
        <v>0</v>
      </c>
      <c r="AV151" s="111">
        <f t="shared" si="79"/>
        <v>0</v>
      </c>
      <c r="AW151" s="111">
        <f t="shared" si="79"/>
        <v>0</v>
      </c>
      <c r="AX151" s="111">
        <f t="shared" si="79"/>
        <v>0</v>
      </c>
      <c r="AY151" s="111">
        <f t="shared" si="79"/>
        <v>0</v>
      </c>
      <c r="AZ151" s="111">
        <f t="shared" si="79"/>
        <v>0</v>
      </c>
      <c r="BA151" s="111">
        <f t="shared" si="79"/>
        <v>0</v>
      </c>
      <c r="BB151" s="111">
        <f t="shared" si="79"/>
        <v>0</v>
      </c>
      <c r="BC151" s="111">
        <f t="shared" si="79"/>
        <v>0</v>
      </c>
      <c r="BD151" s="111">
        <f t="shared" si="79"/>
        <v>0</v>
      </c>
      <c r="BE151" s="111">
        <f t="shared" si="79"/>
        <v>0</v>
      </c>
      <c r="BF151" s="111">
        <f t="shared" si="79"/>
        <v>0</v>
      </c>
      <c r="BG151" s="111">
        <f t="shared" si="79"/>
        <v>0</v>
      </c>
      <c r="BH151" s="111">
        <f t="shared" si="79"/>
        <v>0</v>
      </c>
      <c r="BI151" s="111">
        <f t="shared" si="79"/>
        <v>0</v>
      </c>
      <c r="BJ151" s="111">
        <f t="shared" si="79"/>
        <v>0</v>
      </c>
      <c r="BK151" s="111">
        <f t="shared" si="79"/>
        <v>0</v>
      </c>
      <c r="BL151" s="111">
        <f t="shared" si="79"/>
        <v>0</v>
      </c>
      <c r="BM151" s="111">
        <f t="shared" si="79"/>
        <v>0</v>
      </c>
      <c r="BN151" s="111">
        <f t="shared" si="79"/>
        <v>0</v>
      </c>
      <c r="BO151" s="111">
        <f t="shared" si="79"/>
        <v>0</v>
      </c>
      <c r="BP151" s="111">
        <f t="shared" si="79"/>
        <v>0</v>
      </c>
      <c r="BQ151" s="111">
        <f t="shared" si="79"/>
        <v>0</v>
      </c>
      <c r="BR151" s="111">
        <f t="shared" si="79"/>
        <v>0</v>
      </c>
      <c r="BS151" s="111">
        <f t="shared" si="79"/>
        <v>0</v>
      </c>
      <c r="BT151" s="111">
        <f t="shared" si="79"/>
        <v>0</v>
      </c>
      <c r="BU151" s="111">
        <f t="shared" si="79"/>
        <v>0</v>
      </c>
      <c r="BV151" s="111">
        <f t="shared" si="79"/>
        <v>0</v>
      </c>
      <c r="BW151" s="111">
        <f t="shared" si="79"/>
        <v>0</v>
      </c>
      <c r="BX151" s="111">
        <f t="shared" si="79"/>
        <v>0</v>
      </c>
      <c r="BY151" s="111">
        <f t="shared" si="79"/>
        <v>0</v>
      </c>
      <c r="BZ151" s="111">
        <f t="shared" si="79"/>
        <v>0</v>
      </c>
      <c r="CA151" s="111">
        <f t="shared" si="79"/>
        <v>0</v>
      </c>
      <c r="CB151" s="111">
        <f t="shared" si="79"/>
        <v>0</v>
      </c>
      <c r="CC151" s="111">
        <f t="shared" si="78"/>
        <v>0</v>
      </c>
      <c r="CD151" s="111">
        <f t="shared" si="78"/>
        <v>0</v>
      </c>
      <c r="CE151" s="111">
        <f t="shared" si="78"/>
        <v>0</v>
      </c>
      <c r="CF151" s="111">
        <f t="shared" si="78"/>
        <v>0</v>
      </c>
      <c r="CG151" s="111">
        <f t="shared" si="78"/>
        <v>0</v>
      </c>
      <c r="CH151" s="111">
        <f t="shared" si="78"/>
        <v>0</v>
      </c>
      <c r="CI151" s="111">
        <f t="shared" si="78"/>
        <v>0</v>
      </c>
      <c r="CJ151" s="111">
        <f t="shared" si="78"/>
        <v>0</v>
      </c>
    </row>
    <row r="152" spans="11:88" x14ac:dyDescent="0.3">
      <c r="K152" s="263">
        <f>J152*(1+'Headcount Summary'!$C$4)</f>
        <v>0</v>
      </c>
      <c r="L152" s="263">
        <f>K152*(1+'Headcount Summary'!$C$4)</f>
        <v>0</v>
      </c>
      <c r="M152" s="263">
        <f>L152*(1+'Headcount Summary'!$C$4)</f>
        <v>0</v>
      </c>
      <c r="Q152" s="111">
        <f t="shared" si="79"/>
        <v>0</v>
      </c>
      <c r="R152" s="111">
        <f t="shared" si="79"/>
        <v>0</v>
      </c>
      <c r="S152" s="111">
        <f t="shared" si="79"/>
        <v>0</v>
      </c>
      <c r="T152" s="111">
        <f t="shared" si="79"/>
        <v>0</v>
      </c>
      <c r="U152" s="111">
        <f t="shared" si="79"/>
        <v>0</v>
      </c>
      <c r="V152" s="111">
        <f t="shared" si="79"/>
        <v>0</v>
      </c>
      <c r="W152" s="111">
        <f t="shared" si="79"/>
        <v>0</v>
      </c>
      <c r="X152" s="111">
        <f t="shared" si="79"/>
        <v>0</v>
      </c>
      <c r="Y152" s="111">
        <f t="shared" si="79"/>
        <v>0</v>
      </c>
      <c r="Z152" s="111">
        <f t="shared" si="79"/>
        <v>0</v>
      </c>
      <c r="AA152" s="111">
        <f t="shared" si="79"/>
        <v>0</v>
      </c>
      <c r="AB152" s="111">
        <f t="shared" si="79"/>
        <v>0</v>
      </c>
      <c r="AC152" s="111">
        <f t="shared" si="79"/>
        <v>0</v>
      </c>
      <c r="AD152" s="111">
        <f t="shared" si="79"/>
        <v>0</v>
      </c>
      <c r="AE152" s="111">
        <f t="shared" si="79"/>
        <v>0</v>
      </c>
      <c r="AF152" s="111">
        <f t="shared" si="79"/>
        <v>0</v>
      </c>
      <c r="AG152" s="111">
        <f t="shared" si="79"/>
        <v>0</v>
      </c>
      <c r="AH152" s="111">
        <f t="shared" si="79"/>
        <v>0</v>
      </c>
      <c r="AI152" s="111">
        <f t="shared" si="79"/>
        <v>0</v>
      </c>
      <c r="AJ152" s="111">
        <f t="shared" si="79"/>
        <v>0</v>
      </c>
      <c r="AK152" s="111">
        <f t="shared" si="79"/>
        <v>0</v>
      </c>
      <c r="AL152" s="111">
        <f t="shared" si="79"/>
        <v>0</v>
      </c>
      <c r="AM152" s="111">
        <f t="shared" si="79"/>
        <v>0</v>
      </c>
      <c r="AN152" s="111">
        <f t="shared" si="79"/>
        <v>0</v>
      </c>
      <c r="AO152" s="111">
        <f t="shared" si="79"/>
        <v>0</v>
      </c>
      <c r="AP152" s="111">
        <f t="shared" si="79"/>
        <v>0</v>
      </c>
      <c r="AQ152" s="111">
        <f t="shared" si="79"/>
        <v>0</v>
      </c>
      <c r="AR152" s="111">
        <f t="shared" si="79"/>
        <v>0</v>
      </c>
      <c r="AS152" s="111">
        <f t="shared" si="79"/>
        <v>0</v>
      </c>
      <c r="AT152" s="111">
        <f t="shared" si="79"/>
        <v>0</v>
      </c>
      <c r="AU152" s="111">
        <f t="shared" si="79"/>
        <v>0</v>
      </c>
      <c r="AV152" s="111">
        <f t="shared" si="79"/>
        <v>0</v>
      </c>
      <c r="AW152" s="111">
        <f t="shared" si="79"/>
        <v>0</v>
      </c>
      <c r="AX152" s="111">
        <f t="shared" si="79"/>
        <v>0</v>
      </c>
      <c r="AY152" s="111">
        <f t="shared" si="79"/>
        <v>0</v>
      </c>
      <c r="AZ152" s="111">
        <f t="shared" si="79"/>
        <v>0</v>
      </c>
      <c r="BA152" s="111">
        <f t="shared" si="79"/>
        <v>0</v>
      </c>
      <c r="BB152" s="111">
        <f t="shared" si="79"/>
        <v>0</v>
      </c>
      <c r="BC152" s="111">
        <f t="shared" si="79"/>
        <v>0</v>
      </c>
      <c r="BD152" s="111">
        <f t="shared" si="79"/>
        <v>0</v>
      </c>
      <c r="BE152" s="111">
        <f t="shared" si="79"/>
        <v>0</v>
      </c>
      <c r="BF152" s="111">
        <f t="shared" si="79"/>
        <v>0</v>
      </c>
      <c r="BG152" s="111">
        <f t="shared" si="79"/>
        <v>0</v>
      </c>
      <c r="BH152" s="111">
        <f t="shared" si="79"/>
        <v>0</v>
      </c>
      <c r="BI152" s="111">
        <f t="shared" si="79"/>
        <v>0</v>
      </c>
      <c r="BJ152" s="111">
        <f t="shared" si="79"/>
        <v>0</v>
      </c>
      <c r="BK152" s="111">
        <f t="shared" si="79"/>
        <v>0</v>
      </c>
      <c r="BL152" s="111">
        <f t="shared" si="79"/>
        <v>0</v>
      </c>
      <c r="BM152" s="111">
        <f t="shared" si="79"/>
        <v>0</v>
      </c>
      <c r="BN152" s="111">
        <f t="shared" si="79"/>
        <v>0</v>
      </c>
      <c r="BO152" s="111">
        <f t="shared" si="79"/>
        <v>0</v>
      </c>
      <c r="BP152" s="111">
        <f t="shared" si="79"/>
        <v>0</v>
      </c>
      <c r="BQ152" s="111">
        <f t="shared" si="79"/>
        <v>0</v>
      </c>
      <c r="BR152" s="111">
        <f t="shared" si="79"/>
        <v>0</v>
      </c>
      <c r="BS152" s="111">
        <f t="shared" si="79"/>
        <v>0</v>
      </c>
      <c r="BT152" s="111">
        <f t="shared" si="79"/>
        <v>0</v>
      </c>
      <c r="BU152" s="111">
        <f t="shared" si="79"/>
        <v>0</v>
      </c>
      <c r="BV152" s="111">
        <f t="shared" si="79"/>
        <v>0</v>
      </c>
      <c r="BW152" s="111">
        <f t="shared" si="79"/>
        <v>0</v>
      </c>
      <c r="BX152" s="111">
        <f t="shared" si="79"/>
        <v>0</v>
      </c>
      <c r="BY152" s="111">
        <f t="shared" si="79"/>
        <v>0</v>
      </c>
      <c r="BZ152" s="111">
        <f t="shared" si="79"/>
        <v>0</v>
      </c>
      <c r="CA152" s="111">
        <f t="shared" si="79"/>
        <v>0</v>
      </c>
      <c r="CB152" s="111">
        <f t="shared" si="79"/>
        <v>0</v>
      </c>
      <c r="CC152" s="111">
        <f t="shared" si="78"/>
        <v>0</v>
      </c>
      <c r="CD152" s="111">
        <f t="shared" si="78"/>
        <v>0</v>
      </c>
      <c r="CE152" s="111">
        <f t="shared" si="78"/>
        <v>0</v>
      </c>
      <c r="CF152" s="111">
        <f t="shared" si="78"/>
        <v>0</v>
      </c>
      <c r="CG152" s="111">
        <f t="shared" si="78"/>
        <v>0</v>
      </c>
      <c r="CH152" s="111">
        <f t="shared" si="78"/>
        <v>0</v>
      </c>
      <c r="CI152" s="111">
        <f t="shared" si="78"/>
        <v>0</v>
      </c>
      <c r="CJ152" s="111">
        <f t="shared" si="78"/>
        <v>0</v>
      </c>
    </row>
    <row r="153" spans="11:88" x14ac:dyDescent="0.3">
      <c r="K153" s="263">
        <f>J153*(1+'Headcount Summary'!$C$4)</f>
        <v>0</v>
      </c>
      <c r="L153" s="263">
        <f>K153*(1+'Headcount Summary'!$C$4)</f>
        <v>0</v>
      </c>
      <c r="M153" s="263">
        <f>L153*(1+'Headcount Summary'!$C$4)</f>
        <v>0</v>
      </c>
      <c r="Q153" s="111">
        <f t="shared" si="79"/>
        <v>0</v>
      </c>
      <c r="R153" s="111">
        <f t="shared" si="79"/>
        <v>0</v>
      </c>
      <c r="S153" s="111">
        <f t="shared" si="79"/>
        <v>0</v>
      </c>
      <c r="T153" s="111">
        <f t="shared" si="79"/>
        <v>0</v>
      </c>
      <c r="U153" s="111">
        <f t="shared" si="79"/>
        <v>0</v>
      </c>
      <c r="V153" s="111">
        <f t="shared" si="79"/>
        <v>0</v>
      </c>
      <c r="W153" s="111">
        <f t="shared" si="79"/>
        <v>0</v>
      </c>
      <c r="X153" s="111">
        <f t="shared" si="79"/>
        <v>0</v>
      </c>
      <c r="Y153" s="111">
        <f t="shared" si="79"/>
        <v>0</v>
      </c>
      <c r="Z153" s="111">
        <f t="shared" si="79"/>
        <v>0</v>
      </c>
      <c r="AA153" s="111">
        <f t="shared" si="79"/>
        <v>0</v>
      </c>
      <c r="AB153" s="111">
        <f t="shared" si="79"/>
        <v>0</v>
      </c>
      <c r="AC153" s="111">
        <f t="shared" si="79"/>
        <v>0</v>
      </c>
      <c r="AD153" s="111">
        <f t="shared" si="79"/>
        <v>0</v>
      </c>
      <c r="AE153" s="111">
        <f t="shared" si="79"/>
        <v>0</v>
      </c>
      <c r="AF153" s="111">
        <f t="shared" si="79"/>
        <v>0</v>
      </c>
      <c r="AG153" s="111">
        <f t="shared" si="79"/>
        <v>0</v>
      </c>
      <c r="AH153" s="111">
        <f t="shared" si="79"/>
        <v>0</v>
      </c>
      <c r="AI153" s="111">
        <f t="shared" si="79"/>
        <v>0</v>
      </c>
      <c r="AJ153" s="111">
        <f t="shared" si="79"/>
        <v>0</v>
      </c>
      <c r="AK153" s="111">
        <f t="shared" si="79"/>
        <v>0</v>
      </c>
      <c r="AL153" s="111">
        <f t="shared" si="79"/>
        <v>0</v>
      </c>
      <c r="AM153" s="111">
        <f t="shared" si="79"/>
        <v>0</v>
      </c>
      <c r="AN153" s="111">
        <f t="shared" si="79"/>
        <v>0</v>
      </c>
      <c r="AO153" s="111">
        <f t="shared" si="79"/>
        <v>0</v>
      </c>
      <c r="AP153" s="111">
        <f t="shared" si="79"/>
        <v>0</v>
      </c>
      <c r="AQ153" s="111">
        <f t="shared" si="79"/>
        <v>0</v>
      </c>
      <c r="AR153" s="111">
        <f t="shared" si="79"/>
        <v>0</v>
      </c>
      <c r="AS153" s="111">
        <f t="shared" si="79"/>
        <v>0</v>
      </c>
      <c r="AT153" s="111">
        <f t="shared" si="79"/>
        <v>0</v>
      </c>
      <c r="AU153" s="111">
        <f t="shared" si="79"/>
        <v>0</v>
      </c>
      <c r="AV153" s="111">
        <f t="shared" si="79"/>
        <v>0</v>
      </c>
      <c r="AW153" s="111">
        <f t="shared" si="79"/>
        <v>0</v>
      </c>
      <c r="AX153" s="111">
        <f t="shared" si="79"/>
        <v>0</v>
      </c>
      <c r="AY153" s="111">
        <f t="shared" si="79"/>
        <v>0</v>
      </c>
      <c r="AZ153" s="111">
        <f t="shared" si="79"/>
        <v>0</v>
      </c>
      <c r="BA153" s="111">
        <f t="shared" si="79"/>
        <v>0</v>
      </c>
      <c r="BB153" s="111">
        <f t="shared" si="79"/>
        <v>0</v>
      </c>
      <c r="BC153" s="111">
        <f t="shared" si="79"/>
        <v>0</v>
      </c>
      <c r="BD153" s="111">
        <f t="shared" si="79"/>
        <v>0</v>
      </c>
      <c r="BE153" s="111">
        <f t="shared" si="79"/>
        <v>0</v>
      </c>
      <c r="BF153" s="111">
        <f t="shared" si="79"/>
        <v>0</v>
      </c>
      <c r="BG153" s="111">
        <f t="shared" si="79"/>
        <v>0</v>
      </c>
      <c r="BH153" s="111">
        <f t="shared" si="79"/>
        <v>0</v>
      </c>
      <c r="BI153" s="111">
        <f t="shared" si="79"/>
        <v>0</v>
      </c>
      <c r="BJ153" s="111">
        <f t="shared" si="79"/>
        <v>0</v>
      </c>
      <c r="BK153" s="111">
        <f t="shared" si="79"/>
        <v>0</v>
      </c>
      <c r="BL153" s="111">
        <f t="shared" si="79"/>
        <v>0</v>
      </c>
      <c r="BM153" s="111">
        <f t="shared" si="79"/>
        <v>0</v>
      </c>
      <c r="BN153" s="111">
        <f t="shared" si="79"/>
        <v>0</v>
      </c>
      <c r="BO153" s="111">
        <f t="shared" si="79"/>
        <v>0</v>
      </c>
      <c r="BP153" s="111">
        <f t="shared" si="79"/>
        <v>0</v>
      </c>
      <c r="BQ153" s="111">
        <f t="shared" si="79"/>
        <v>0</v>
      </c>
      <c r="BR153" s="111">
        <f t="shared" si="79"/>
        <v>0</v>
      </c>
      <c r="BS153" s="111">
        <f t="shared" si="79"/>
        <v>0</v>
      </c>
      <c r="BT153" s="111">
        <f t="shared" si="79"/>
        <v>0</v>
      </c>
      <c r="BU153" s="111">
        <f t="shared" si="79"/>
        <v>0</v>
      </c>
      <c r="BV153" s="111">
        <f t="shared" si="79"/>
        <v>0</v>
      </c>
      <c r="BW153" s="111">
        <f t="shared" si="79"/>
        <v>0</v>
      </c>
      <c r="BX153" s="111">
        <f t="shared" si="79"/>
        <v>0</v>
      </c>
      <c r="BY153" s="111">
        <f t="shared" si="79"/>
        <v>0</v>
      </c>
      <c r="BZ153" s="111">
        <f t="shared" si="79"/>
        <v>0</v>
      </c>
      <c r="CA153" s="111">
        <f t="shared" si="79"/>
        <v>0</v>
      </c>
      <c r="CB153" s="111">
        <f t="shared" ref="CB153:CJ156" si="80">IF(OR(AND($G153&lt;CB$1,$G153&lt;&gt;""),$F153&gt;EOMONTH(CB$1,0)),0,IF(AND($F153&lt;CB$1,OR($G153="",$G153&gt;EOMONTH(CB$1,0))),INDEX($H153:$M153,1,MATCH(YEAR(CB$1),$H$1:$M$1,0))/12,INDEX($H153:$M153,1,MATCH(YEAR(CB$1),$H$1:$M$1,0))/12*((_xlfn.DAYS(MIN(EOMONTH(CB$1,0),$G153),MAX(CB$1,$F153)))/_xlfn.DAYS(EOMONTH(CB$1,0),CB$1))))</f>
        <v>0</v>
      </c>
      <c r="CC153" s="111">
        <f t="shared" si="80"/>
        <v>0</v>
      </c>
      <c r="CD153" s="111">
        <f t="shared" si="80"/>
        <v>0</v>
      </c>
      <c r="CE153" s="111">
        <f t="shared" si="80"/>
        <v>0</v>
      </c>
      <c r="CF153" s="111">
        <f t="shared" si="80"/>
        <v>0</v>
      </c>
      <c r="CG153" s="111">
        <f t="shared" si="80"/>
        <v>0</v>
      </c>
      <c r="CH153" s="111">
        <f t="shared" si="80"/>
        <v>0</v>
      </c>
      <c r="CI153" s="111">
        <f t="shared" si="80"/>
        <v>0</v>
      </c>
      <c r="CJ153" s="111">
        <f t="shared" si="80"/>
        <v>0</v>
      </c>
    </row>
    <row r="154" spans="11:88" x14ac:dyDescent="0.3">
      <c r="K154" s="263">
        <f>J154*(1+'Headcount Summary'!$C$4)</f>
        <v>0</v>
      </c>
      <c r="L154" s="263">
        <f>K154*(1+'Headcount Summary'!$C$4)</f>
        <v>0</v>
      </c>
      <c r="M154" s="263">
        <f>L154*(1+'Headcount Summary'!$C$4)</f>
        <v>0</v>
      </c>
      <c r="Q154" s="111">
        <f t="shared" ref="Q154:CB157" si="81">IF(OR(AND($G154&lt;Q$1,$G154&lt;&gt;""),$F154&gt;EOMONTH(Q$1,0)),0,IF(AND($F154&lt;Q$1,OR($G154="",$G154&gt;EOMONTH(Q$1,0))),INDEX($H154:$M154,1,MATCH(YEAR(Q$1),$H$1:$M$1,0))/12,INDEX($H154:$M154,1,MATCH(YEAR(Q$1),$H$1:$M$1,0))/12*((_xlfn.DAYS(MIN(EOMONTH(Q$1,0),$G154),MAX(Q$1,$F154)))/_xlfn.DAYS(EOMONTH(Q$1,0),Q$1))))</f>
        <v>0</v>
      </c>
      <c r="R154" s="111">
        <f t="shared" si="81"/>
        <v>0</v>
      </c>
      <c r="S154" s="111">
        <f t="shared" si="81"/>
        <v>0</v>
      </c>
      <c r="T154" s="111">
        <f t="shared" si="81"/>
        <v>0</v>
      </c>
      <c r="U154" s="111">
        <f t="shared" si="81"/>
        <v>0</v>
      </c>
      <c r="V154" s="111">
        <f t="shared" si="81"/>
        <v>0</v>
      </c>
      <c r="W154" s="111">
        <f t="shared" si="81"/>
        <v>0</v>
      </c>
      <c r="X154" s="111">
        <f t="shared" si="81"/>
        <v>0</v>
      </c>
      <c r="Y154" s="111">
        <f t="shared" si="81"/>
        <v>0</v>
      </c>
      <c r="Z154" s="111">
        <f t="shared" si="81"/>
        <v>0</v>
      </c>
      <c r="AA154" s="111">
        <f t="shared" si="81"/>
        <v>0</v>
      </c>
      <c r="AB154" s="111">
        <f t="shared" si="81"/>
        <v>0</v>
      </c>
      <c r="AC154" s="111">
        <f t="shared" si="81"/>
        <v>0</v>
      </c>
      <c r="AD154" s="111">
        <f t="shared" si="81"/>
        <v>0</v>
      </c>
      <c r="AE154" s="111">
        <f t="shared" si="81"/>
        <v>0</v>
      </c>
      <c r="AF154" s="111">
        <f t="shared" si="81"/>
        <v>0</v>
      </c>
      <c r="AG154" s="111">
        <f t="shared" si="81"/>
        <v>0</v>
      </c>
      <c r="AH154" s="111">
        <f t="shared" si="81"/>
        <v>0</v>
      </c>
      <c r="AI154" s="111">
        <f t="shared" si="81"/>
        <v>0</v>
      </c>
      <c r="AJ154" s="111">
        <f t="shared" si="81"/>
        <v>0</v>
      </c>
      <c r="AK154" s="111">
        <f t="shared" si="81"/>
        <v>0</v>
      </c>
      <c r="AL154" s="111">
        <f t="shared" si="81"/>
        <v>0</v>
      </c>
      <c r="AM154" s="111">
        <f t="shared" si="81"/>
        <v>0</v>
      </c>
      <c r="AN154" s="111">
        <f t="shared" si="81"/>
        <v>0</v>
      </c>
      <c r="AO154" s="111">
        <f t="shared" si="81"/>
        <v>0</v>
      </c>
      <c r="AP154" s="111">
        <f t="shared" si="81"/>
        <v>0</v>
      </c>
      <c r="AQ154" s="111">
        <f t="shared" si="81"/>
        <v>0</v>
      </c>
      <c r="AR154" s="111">
        <f t="shared" si="81"/>
        <v>0</v>
      </c>
      <c r="AS154" s="111">
        <f t="shared" si="81"/>
        <v>0</v>
      </c>
      <c r="AT154" s="111">
        <f t="shared" si="81"/>
        <v>0</v>
      </c>
      <c r="AU154" s="111">
        <f t="shared" si="81"/>
        <v>0</v>
      </c>
      <c r="AV154" s="111">
        <f t="shared" si="81"/>
        <v>0</v>
      </c>
      <c r="AW154" s="111">
        <f t="shared" si="81"/>
        <v>0</v>
      </c>
      <c r="AX154" s="111">
        <f t="shared" si="81"/>
        <v>0</v>
      </c>
      <c r="AY154" s="111">
        <f t="shared" si="81"/>
        <v>0</v>
      </c>
      <c r="AZ154" s="111">
        <f t="shared" si="81"/>
        <v>0</v>
      </c>
      <c r="BA154" s="111">
        <f t="shared" si="81"/>
        <v>0</v>
      </c>
      <c r="BB154" s="111">
        <f t="shared" si="81"/>
        <v>0</v>
      </c>
      <c r="BC154" s="111">
        <f t="shared" si="81"/>
        <v>0</v>
      </c>
      <c r="BD154" s="111">
        <f t="shared" si="81"/>
        <v>0</v>
      </c>
      <c r="BE154" s="111">
        <f t="shared" si="81"/>
        <v>0</v>
      </c>
      <c r="BF154" s="111">
        <f t="shared" si="81"/>
        <v>0</v>
      </c>
      <c r="BG154" s="111">
        <f t="shared" si="81"/>
        <v>0</v>
      </c>
      <c r="BH154" s="111">
        <f t="shared" si="81"/>
        <v>0</v>
      </c>
      <c r="BI154" s="111">
        <f t="shared" si="81"/>
        <v>0</v>
      </c>
      <c r="BJ154" s="111">
        <f t="shared" si="81"/>
        <v>0</v>
      </c>
      <c r="BK154" s="111">
        <f t="shared" si="81"/>
        <v>0</v>
      </c>
      <c r="BL154" s="111">
        <f t="shared" si="81"/>
        <v>0</v>
      </c>
      <c r="BM154" s="111">
        <f t="shared" si="81"/>
        <v>0</v>
      </c>
      <c r="BN154" s="111">
        <f t="shared" si="81"/>
        <v>0</v>
      </c>
      <c r="BO154" s="111">
        <f t="shared" si="81"/>
        <v>0</v>
      </c>
      <c r="BP154" s="111">
        <f t="shared" si="81"/>
        <v>0</v>
      </c>
      <c r="BQ154" s="111">
        <f t="shared" si="81"/>
        <v>0</v>
      </c>
      <c r="BR154" s="111">
        <f t="shared" si="81"/>
        <v>0</v>
      </c>
      <c r="BS154" s="111">
        <f t="shared" si="81"/>
        <v>0</v>
      </c>
      <c r="BT154" s="111">
        <f t="shared" si="81"/>
        <v>0</v>
      </c>
      <c r="BU154" s="111">
        <f t="shared" si="81"/>
        <v>0</v>
      </c>
      <c r="BV154" s="111">
        <f t="shared" si="81"/>
        <v>0</v>
      </c>
      <c r="BW154" s="111">
        <f t="shared" si="81"/>
        <v>0</v>
      </c>
      <c r="BX154" s="111">
        <f t="shared" si="81"/>
        <v>0</v>
      </c>
      <c r="BY154" s="111">
        <f t="shared" si="81"/>
        <v>0</v>
      </c>
      <c r="BZ154" s="111">
        <f t="shared" si="81"/>
        <v>0</v>
      </c>
      <c r="CA154" s="111">
        <f t="shared" si="81"/>
        <v>0</v>
      </c>
      <c r="CB154" s="111">
        <f t="shared" si="81"/>
        <v>0</v>
      </c>
      <c r="CC154" s="111">
        <f t="shared" si="80"/>
        <v>0</v>
      </c>
      <c r="CD154" s="111">
        <f t="shared" si="80"/>
        <v>0</v>
      </c>
      <c r="CE154" s="111">
        <f t="shared" si="80"/>
        <v>0</v>
      </c>
      <c r="CF154" s="111">
        <f t="shared" si="80"/>
        <v>0</v>
      </c>
      <c r="CG154" s="111">
        <f t="shared" si="80"/>
        <v>0</v>
      </c>
      <c r="CH154" s="111">
        <f t="shared" si="80"/>
        <v>0</v>
      </c>
      <c r="CI154" s="111">
        <f t="shared" si="80"/>
        <v>0</v>
      </c>
      <c r="CJ154" s="111">
        <f t="shared" si="80"/>
        <v>0</v>
      </c>
    </row>
    <row r="155" spans="11:88" x14ac:dyDescent="0.3">
      <c r="K155" s="263">
        <f>J155*(1+'Headcount Summary'!$C$4)</f>
        <v>0</v>
      </c>
      <c r="L155" s="263">
        <f>K155*(1+'Headcount Summary'!$C$4)</f>
        <v>0</v>
      </c>
      <c r="M155" s="263">
        <f>L155*(1+'Headcount Summary'!$C$4)</f>
        <v>0</v>
      </c>
      <c r="Q155" s="111">
        <f t="shared" si="81"/>
        <v>0</v>
      </c>
      <c r="R155" s="111">
        <f t="shared" si="81"/>
        <v>0</v>
      </c>
      <c r="S155" s="111">
        <f t="shared" si="81"/>
        <v>0</v>
      </c>
      <c r="T155" s="111">
        <f t="shared" si="81"/>
        <v>0</v>
      </c>
      <c r="U155" s="111">
        <f t="shared" si="81"/>
        <v>0</v>
      </c>
      <c r="V155" s="111">
        <f t="shared" si="81"/>
        <v>0</v>
      </c>
      <c r="W155" s="111">
        <f t="shared" si="81"/>
        <v>0</v>
      </c>
      <c r="X155" s="111">
        <f t="shared" si="81"/>
        <v>0</v>
      </c>
      <c r="Y155" s="111">
        <f t="shared" si="81"/>
        <v>0</v>
      </c>
      <c r="Z155" s="111">
        <f t="shared" si="81"/>
        <v>0</v>
      </c>
      <c r="AA155" s="111">
        <f t="shared" si="81"/>
        <v>0</v>
      </c>
      <c r="AB155" s="111">
        <f t="shared" si="81"/>
        <v>0</v>
      </c>
      <c r="AC155" s="111">
        <f t="shared" si="81"/>
        <v>0</v>
      </c>
      <c r="AD155" s="111">
        <f t="shared" si="81"/>
        <v>0</v>
      </c>
      <c r="AE155" s="111">
        <f t="shared" si="81"/>
        <v>0</v>
      </c>
      <c r="AF155" s="111">
        <f t="shared" si="81"/>
        <v>0</v>
      </c>
      <c r="AG155" s="111">
        <f t="shared" si="81"/>
        <v>0</v>
      </c>
      <c r="AH155" s="111">
        <f t="shared" si="81"/>
        <v>0</v>
      </c>
      <c r="AI155" s="111">
        <f t="shared" si="81"/>
        <v>0</v>
      </c>
      <c r="AJ155" s="111">
        <f t="shared" si="81"/>
        <v>0</v>
      </c>
      <c r="AK155" s="111">
        <f t="shared" si="81"/>
        <v>0</v>
      </c>
      <c r="AL155" s="111">
        <f t="shared" si="81"/>
        <v>0</v>
      </c>
      <c r="AM155" s="111">
        <f t="shared" si="81"/>
        <v>0</v>
      </c>
      <c r="AN155" s="111">
        <f t="shared" si="81"/>
        <v>0</v>
      </c>
      <c r="AO155" s="111">
        <f t="shared" si="81"/>
        <v>0</v>
      </c>
      <c r="AP155" s="111">
        <f t="shared" si="81"/>
        <v>0</v>
      </c>
      <c r="AQ155" s="111">
        <f t="shared" si="81"/>
        <v>0</v>
      </c>
      <c r="AR155" s="111">
        <f t="shared" si="81"/>
        <v>0</v>
      </c>
      <c r="AS155" s="111">
        <f t="shared" si="81"/>
        <v>0</v>
      </c>
      <c r="AT155" s="111">
        <f t="shared" si="81"/>
        <v>0</v>
      </c>
      <c r="AU155" s="111">
        <f t="shared" si="81"/>
        <v>0</v>
      </c>
      <c r="AV155" s="111">
        <f t="shared" si="81"/>
        <v>0</v>
      </c>
      <c r="AW155" s="111">
        <f t="shared" si="81"/>
        <v>0</v>
      </c>
      <c r="AX155" s="111">
        <f t="shared" si="81"/>
        <v>0</v>
      </c>
      <c r="AY155" s="111">
        <f t="shared" si="81"/>
        <v>0</v>
      </c>
      <c r="AZ155" s="111">
        <f t="shared" si="81"/>
        <v>0</v>
      </c>
      <c r="BA155" s="111">
        <f t="shared" si="81"/>
        <v>0</v>
      </c>
      <c r="BB155" s="111">
        <f t="shared" si="81"/>
        <v>0</v>
      </c>
      <c r="BC155" s="111">
        <f t="shared" si="81"/>
        <v>0</v>
      </c>
      <c r="BD155" s="111">
        <f t="shared" si="81"/>
        <v>0</v>
      </c>
      <c r="BE155" s="111">
        <f t="shared" si="81"/>
        <v>0</v>
      </c>
      <c r="BF155" s="111">
        <f t="shared" si="81"/>
        <v>0</v>
      </c>
      <c r="BG155" s="111">
        <f t="shared" si="81"/>
        <v>0</v>
      </c>
      <c r="BH155" s="111">
        <f t="shared" si="81"/>
        <v>0</v>
      </c>
      <c r="BI155" s="111">
        <f t="shared" si="81"/>
        <v>0</v>
      </c>
      <c r="BJ155" s="111">
        <f t="shared" si="81"/>
        <v>0</v>
      </c>
      <c r="BK155" s="111">
        <f t="shared" si="81"/>
        <v>0</v>
      </c>
      <c r="BL155" s="111">
        <f t="shared" si="81"/>
        <v>0</v>
      </c>
      <c r="BM155" s="111">
        <f t="shared" si="81"/>
        <v>0</v>
      </c>
      <c r="BN155" s="111">
        <f t="shared" si="81"/>
        <v>0</v>
      </c>
      <c r="BO155" s="111">
        <f t="shared" si="81"/>
        <v>0</v>
      </c>
      <c r="BP155" s="111">
        <f t="shared" si="81"/>
        <v>0</v>
      </c>
      <c r="BQ155" s="111">
        <f t="shared" si="81"/>
        <v>0</v>
      </c>
      <c r="BR155" s="111">
        <f t="shared" si="81"/>
        <v>0</v>
      </c>
      <c r="BS155" s="111">
        <f t="shared" si="81"/>
        <v>0</v>
      </c>
      <c r="BT155" s="111">
        <f t="shared" si="81"/>
        <v>0</v>
      </c>
      <c r="BU155" s="111">
        <f t="shared" si="81"/>
        <v>0</v>
      </c>
      <c r="BV155" s="111">
        <f t="shared" si="81"/>
        <v>0</v>
      </c>
      <c r="BW155" s="111">
        <f t="shared" si="81"/>
        <v>0</v>
      </c>
      <c r="BX155" s="111">
        <f t="shared" si="81"/>
        <v>0</v>
      </c>
      <c r="BY155" s="111">
        <f t="shared" si="81"/>
        <v>0</v>
      </c>
      <c r="BZ155" s="111">
        <f t="shared" si="81"/>
        <v>0</v>
      </c>
      <c r="CA155" s="111">
        <f t="shared" si="81"/>
        <v>0</v>
      </c>
      <c r="CB155" s="111">
        <f t="shared" si="81"/>
        <v>0</v>
      </c>
      <c r="CC155" s="111">
        <f t="shared" si="80"/>
        <v>0</v>
      </c>
      <c r="CD155" s="111">
        <f t="shared" si="80"/>
        <v>0</v>
      </c>
      <c r="CE155" s="111">
        <f t="shared" si="80"/>
        <v>0</v>
      </c>
      <c r="CF155" s="111">
        <f t="shared" si="80"/>
        <v>0</v>
      </c>
      <c r="CG155" s="111">
        <f t="shared" si="80"/>
        <v>0</v>
      </c>
      <c r="CH155" s="111">
        <f t="shared" si="80"/>
        <v>0</v>
      </c>
      <c r="CI155" s="111">
        <f t="shared" si="80"/>
        <v>0</v>
      </c>
      <c r="CJ155" s="111">
        <f t="shared" si="80"/>
        <v>0</v>
      </c>
    </row>
    <row r="156" spans="11:88" x14ac:dyDescent="0.3">
      <c r="K156" s="263">
        <f>J156*(1+'Headcount Summary'!$C$4)</f>
        <v>0</v>
      </c>
      <c r="L156" s="263">
        <f>K156*(1+'Headcount Summary'!$C$4)</f>
        <v>0</v>
      </c>
      <c r="M156" s="263">
        <f>L156*(1+'Headcount Summary'!$C$4)</f>
        <v>0</v>
      </c>
      <c r="Q156" s="111">
        <f t="shared" si="81"/>
        <v>0</v>
      </c>
      <c r="R156" s="111">
        <f t="shared" si="81"/>
        <v>0</v>
      </c>
      <c r="S156" s="111">
        <f t="shared" si="81"/>
        <v>0</v>
      </c>
      <c r="T156" s="111">
        <f t="shared" si="81"/>
        <v>0</v>
      </c>
      <c r="U156" s="111">
        <f t="shared" si="81"/>
        <v>0</v>
      </c>
      <c r="V156" s="111">
        <f t="shared" si="81"/>
        <v>0</v>
      </c>
      <c r="W156" s="111">
        <f t="shared" si="81"/>
        <v>0</v>
      </c>
      <c r="X156" s="111">
        <f t="shared" si="81"/>
        <v>0</v>
      </c>
      <c r="Y156" s="111">
        <f t="shared" si="81"/>
        <v>0</v>
      </c>
      <c r="Z156" s="111">
        <f t="shared" si="81"/>
        <v>0</v>
      </c>
      <c r="AA156" s="111">
        <f t="shared" si="81"/>
        <v>0</v>
      </c>
      <c r="AB156" s="111">
        <f t="shared" si="81"/>
        <v>0</v>
      </c>
      <c r="AC156" s="111">
        <f t="shared" si="81"/>
        <v>0</v>
      </c>
      <c r="AD156" s="111">
        <f t="shared" si="81"/>
        <v>0</v>
      </c>
      <c r="AE156" s="111">
        <f t="shared" si="81"/>
        <v>0</v>
      </c>
      <c r="AF156" s="111">
        <f t="shared" si="81"/>
        <v>0</v>
      </c>
      <c r="AG156" s="111">
        <f t="shared" si="81"/>
        <v>0</v>
      </c>
      <c r="AH156" s="111">
        <f t="shared" si="81"/>
        <v>0</v>
      </c>
      <c r="AI156" s="111">
        <f t="shared" si="81"/>
        <v>0</v>
      </c>
      <c r="AJ156" s="111">
        <f t="shared" si="81"/>
        <v>0</v>
      </c>
      <c r="AK156" s="111">
        <f t="shared" si="81"/>
        <v>0</v>
      </c>
      <c r="AL156" s="111">
        <f t="shared" si="81"/>
        <v>0</v>
      </c>
      <c r="AM156" s="111">
        <f t="shared" si="81"/>
        <v>0</v>
      </c>
      <c r="AN156" s="111">
        <f t="shared" si="81"/>
        <v>0</v>
      </c>
      <c r="AO156" s="111">
        <f t="shared" si="81"/>
        <v>0</v>
      </c>
      <c r="AP156" s="111">
        <f t="shared" si="81"/>
        <v>0</v>
      </c>
      <c r="AQ156" s="111">
        <f t="shared" si="81"/>
        <v>0</v>
      </c>
      <c r="AR156" s="111">
        <f t="shared" si="81"/>
        <v>0</v>
      </c>
      <c r="AS156" s="111">
        <f t="shared" si="81"/>
        <v>0</v>
      </c>
      <c r="AT156" s="111">
        <f t="shared" si="81"/>
        <v>0</v>
      </c>
      <c r="AU156" s="111">
        <f t="shared" si="81"/>
        <v>0</v>
      </c>
      <c r="AV156" s="111">
        <f t="shared" si="81"/>
        <v>0</v>
      </c>
      <c r="AW156" s="111">
        <f t="shared" si="81"/>
        <v>0</v>
      </c>
      <c r="AX156" s="111">
        <f t="shared" si="81"/>
        <v>0</v>
      </c>
      <c r="AY156" s="111">
        <f t="shared" si="81"/>
        <v>0</v>
      </c>
      <c r="AZ156" s="111">
        <f t="shared" si="81"/>
        <v>0</v>
      </c>
      <c r="BA156" s="111">
        <f t="shared" si="81"/>
        <v>0</v>
      </c>
      <c r="BB156" s="111">
        <f t="shared" si="81"/>
        <v>0</v>
      </c>
      <c r="BC156" s="111">
        <f t="shared" si="81"/>
        <v>0</v>
      </c>
      <c r="BD156" s="111">
        <f t="shared" si="81"/>
        <v>0</v>
      </c>
      <c r="BE156" s="111">
        <f t="shared" si="81"/>
        <v>0</v>
      </c>
      <c r="BF156" s="111">
        <f t="shared" si="81"/>
        <v>0</v>
      </c>
      <c r="BG156" s="111">
        <f t="shared" si="81"/>
        <v>0</v>
      </c>
      <c r="BH156" s="111">
        <f t="shared" si="81"/>
        <v>0</v>
      </c>
      <c r="BI156" s="111">
        <f t="shared" si="81"/>
        <v>0</v>
      </c>
      <c r="BJ156" s="111">
        <f t="shared" si="81"/>
        <v>0</v>
      </c>
      <c r="BK156" s="111">
        <f t="shared" si="81"/>
        <v>0</v>
      </c>
      <c r="BL156" s="111">
        <f t="shared" si="81"/>
        <v>0</v>
      </c>
      <c r="BM156" s="111">
        <f t="shared" si="81"/>
        <v>0</v>
      </c>
      <c r="BN156" s="111">
        <f t="shared" si="81"/>
        <v>0</v>
      </c>
      <c r="BO156" s="111">
        <f t="shared" si="81"/>
        <v>0</v>
      </c>
      <c r="BP156" s="111">
        <f t="shared" si="81"/>
        <v>0</v>
      </c>
      <c r="BQ156" s="111">
        <f t="shared" si="81"/>
        <v>0</v>
      </c>
      <c r="BR156" s="111">
        <f t="shared" si="81"/>
        <v>0</v>
      </c>
      <c r="BS156" s="111">
        <f t="shared" si="81"/>
        <v>0</v>
      </c>
      <c r="BT156" s="111">
        <f t="shared" si="81"/>
        <v>0</v>
      </c>
      <c r="BU156" s="111">
        <f t="shared" si="81"/>
        <v>0</v>
      </c>
      <c r="BV156" s="111">
        <f t="shared" si="81"/>
        <v>0</v>
      </c>
      <c r="BW156" s="111">
        <f t="shared" si="81"/>
        <v>0</v>
      </c>
      <c r="BX156" s="111">
        <f t="shared" si="81"/>
        <v>0</v>
      </c>
      <c r="BY156" s="111">
        <f t="shared" si="81"/>
        <v>0</v>
      </c>
      <c r="BZ156" s="111">
        <f t="shared" si="81"/>
        <v>0</v>
      </c>
      <c r="CA156" s="111">
        <f t="shared" si="81"/>
        <v>0</v>
      </c>
      <c r="CB156" s="111">
        <f t="shared" si="81"/>
        <v>0</v>
      </c>
      <c r="CC156" s="111">
        <f t="shared" si="80"/>
        <v>0</v>
      </c>
      <c r="CD156" s="111">
        <f t="shared" si="80"/>
        <v>0</v>
      </c>
      <c r="CE156" s="111">
        <f t="shared" si="80"/>
        <v>0</v>
      </c>
      <c r="CF156" s="111">
        <f t="shared" si="80"/>
        <v>0</v>
      </c>
      <c r="CG156" s="111">
        <f t="shared" si="80"/>
        <v>0</v>
      </c>
      <c r="CH156" s="111">
        <f t="shared" si="80"/>
        <v>0</v>
      </c>
      <c r="CI156" s="111">
        <f t="shared" si="80"/>
        <v>0</v>
      </c>
      <c r="CJ156" s="111">
        <f t="shared" si="80"/>
        <v>0</v>
      </c>
    </row>
    <row r="157" spans="11:88" x14ac:dyDescent="0.3">
      <c r="K157" s="263">
        <f>J157*(1+'Headcount Summary'!$C$4)</f>
        <v>0</v>
      </c>
      <c r="L157" s="263">
        <f>K157*(1+'Headcount Summary'!$C$4)</f>
        <v>0</v>
      </c>
      <c r="M157" s="263">
        <f>L157*(1+'Headcount Summary'!$C$4)</f>
        <v>0</v>
      </c>
      <c r="Q157" s="111">
        <f t="shared" si="81"/>
        <v>0</v>
      </c>
      <c r="R157" s="111">
        <f t="shared" si="81"/>
        <v>0</v>
      </c>
      <c r="S157" s="111">
        <f t="shared" si="81"/>
        <v>0</v>
      </c>
      <c r="T157" s="111">
        <f t="shared" si="81"/>
        <v>0</v>
      </c>
      <c r="U157" s="111">
        <f t="shared" si="81"/>
        <v>0</v>
      </c>
      <c r="V157" s="111">
        <f t="shared" si="81"/>
        <v>0</v>
      </c>
      <c r="W157" s="111">
        <f t="shared" si="81"/>
        <v>0</v>
      </c>
      <c r="X157" s="111">
        <f t="shared" si="81"/>
        <v>0</v>
      </c>
      <c r="Y157" s="111">
        <f t="shared" si="81"/>
        <v>0</v>
      </c>
      <c r="Z157" s="111">
        <f t="shared" si="81"/>
        <v>0</v>
      </c>
      <c r="AA157" s="111">
        <f t="shared" si="81"/>
        <v>0</v>
      </c>
      <c r="AB157" s="111">
        <f t="shared" si="81"/>
        <v>0</v>
      </c>
      <c r="AC157" s="111">
        <f t="shared" si="81"/>
        <v>0</v>
      </c>
      <c r="AD157" s="111">
        <f t="shared" si="81"/>
        <v>0</v>
      </c>
      <c r="AE157" s="111">
        <f t="shared" si="81"/>
        <v>0</v>
      </c>
      <c r="AF157" s="111">
        <f t="shared" si="81"/>
        <v>0</v>
      </c>
      <c r="AG157" s="111">
        <f t="shared" si="81"/>
        <v>0</v>
      </c>
      <c r="AH157" s="111">
        <f t="shared" si="81"/>
        <v>0</v>
      </c>
      <c r="AI157" s="111">
        <f t="shared" si="81"/>
        <v>0</v>
      </c>
      <c r="AJ157" s="111">
        <f t="shared" si="81"/>
        <v>0</v>
      </c>
      <c r="AK157" s="111">
        <f t="shared" si="81"/>
        <v>0</v>
      </c>
      <c r="AL157" s="111">
        <f t="shared" si="81"/>
        <v>0</v>
      </c>
      <c r="AM157" s="111">
        <f t="shared" si="81"/>
        <v>0</v>
      </c>
      <c r="AN157" s="111">
        <f t="shared" si="81"/>
        <v>0</v>
      </c>
      <c r="AO157" s="111">
        <f t="shared" si="81"/>
        <v>0</v>
      </c>
      <c r="AP157" s="111">
        <f t="shared" si="81"/>
        <v>0</v>
      </c>
      <c r="AQ157" s="111">
        <f t="shared" si="81"/>
        <v>0</v>
      </c>
      <c r="AR157" s="111">
        <f t="shared" si="81"/>
        <v>0</v>
      </c>
      <c r="AS157" s="111">
        <f t="shared" si="81"/>
        <v>0</v>
      </c>
      <c r="AT157" s="111">
        <f t="shared" si="81"/>
        <v>0</v>
      </c>
      <c r="AU157" s="111">
        <f t="shared" si="81"/>
        <v>0</v>
      </c>
      <c r="AV157" s="111">
        <f t="shared" si="81"/>
        <v>0</v>
      </c>
      <c r="AW157" s="111">
        <f t="shared" si="81"/>
        <v>0</v>
      </c>
      <c r="AX157" s="111">
        <f t="shared" si="81"/>
        <v>0</v>
      </c>
      <c r="AY157" s="111">
        <f t="shared" si="81"/>
        <v>0</v>
      </c>
      <c r="AZ157" s="111">
        <f t="shared" si="81"/>
        <v>0</v>
      </c>
      <c r="BA157" s="111">
        <f t="shared" si="81"/>
        <v>0</v>
      </c>
      <c r="BB157" s="111">
        <f t="shared" si="81"/>
        <v>0</v>
      </c>
      <c r="BC157" s="111">
        <f t="shared" si="81"/>
        <v>0</v>
      </c>
      <c r="BD157" s="111">
        <f t="shared" si="81"/>
        <v>0</v>
      </c>
      <c r="BE157" s="111">
        <f t="shared" si="81"/>
        <v>0</v>
      </c>
      <c r="BF157" s="111">
        <f t="shared" si="81"/>
        <v>0</v>
      </c>
      <c r="BG157" s="111">
        <f t="shared" si="81"/>
        <v>0</v>
      </c>
      <c r="BH157" s="111">
        <f t="shared" si="81"/>
        <v>0</v>
      </c>
      <c r="BI157" s="111">
        <f t="shared" si="81"/>
        <v>0</v>
      </c>
      <c r="BJ157" s="111">
        <f t="shared" si="81"/>
        <v>0</v>
      </c>
      <c r="BK157" s="111">
        <f t="shared" si="81"/>
        <v>0</v>
      </c>
      <c r="BL157" s="111">
        <f t="shared" si="81"/>
        <v>0</v>
      </c>
      <c r="BM157" s="111">
        <f t="shared" si="81"/>
        <v>0</v>
      </c>
      <c r="BN157" s="111">
        <f t="shared" si="81"/>
        <v>0</v>
      </c>
      <c r="BO157" s="111">
        <f t="shared" si="81"/>
        <v>0</v>
      </c>
      <c r="BP157" s="111">
        <f t="shared" si="81"/>
        <v>0</v>
      </c>
      <c r="BQ157" s="111">
        <f t="shared" si="81"/>
        <v>0</v>
      </c>
      <c r="BR157" s="111">
        <f t="shared" si="81"/>
        <v>0</v>
      </c>
      <c r="BS157" s="111">
        <f t="shared" si="81"/>
        <v>0</v>
      </c>
      <c r="BT157" s="111">
        <f t="shared" si="81"/>
        <v>0</v>
      </c>
      <c r="BU157" s="111">
        <f t="shared" si="81"/>
        <v>0</v>
      </c>
      <c r="BV157" s="111">
        <f t="shared" si="81"/>
        <v>0</v>
      </c>
      <c r="BW157" s="111">
        <f t="shared" si="81"/>
        <v>0</v>
      </c>
      <c r="BX157" s="111">
        <f t="shared" si="81"/>
        <v>0</v>
      </c>
      <c r="BY157" s="111">
        <f t="shared" si="81"/>
        <v>0</v>
      </c>
      <c r="BZ157" s="111">
        <f t="shared" si="81"/>
        <v>0</v>
      </c>
      <c r="CA157" s="111">
        <f t="shared" si="81"/>
        <v>0</v>
      </c>
      <c r="CB157" s="111">
        <f t="shared" ref="CB157:CJ160" si="82">IF(OR(AND($G157&lt;CB$1,$G157&lt;&gt;""),$F157&gt;EOMONTH(CB$1,0)),0,IF(AND($F157&lt;CB$1,OR($G157="",$G157&gt;EOMONTH(CB$1,0))),INDEX($H157:$M157,1,MATCH(YEAR(CB$1),$H$1:$M$1,0))/12,INDEX($H157:$M157,1,MATCH(YEAR(CB$1),$H$1:$M$1,0))/12*((_xlfn.DAYS(MIN(EOMONTH(CB$1,0),$G157),MAX(CB$1,$F157)))/_xlfn.DAYS(EOMONTH(CB$1,0),CB$1))))</f>
        <v>0</v>
      </c>
      <c r="CC157" s="111">
        <f t="shared" si="82"/>
        <v>0</v>
      </c>
      <c r="CD157" s="111">
        <f t="shared" si="82"/>
        <v>0</v>
      </c>
      <c r="CE157" s="111">
        <f t="shared" si="82"/>
        <v>0</v>
      </c>
      <c r="CF157" s="111">
        <f t="shared" si="82"/>
        <v>0</v>
      </c>
      <c r="CG157" s="111">
        <f t="shared" si="82"/>
        <v>0</v>
      </c>
      <c r="CH157" s="111">
        <f t="shared" si="82"/>
        <v>0</v>
      </c>
      <c r="CI157" s="111">
        <f t="shared" si="82"/>
        <v>0</v>
      </c>
      <c r="CJ157" s="111">
        <f t="shared" si="82"/>
        <v>0</v>
      </c>
    </row>
    <row r="158" spans="11:88" x14ac:dyDescent="0.3">
      <c r="K158" s="263">
        <f>J158*(1+'Headcount Summary'!$C$4)</f>
        <v>0</v>
      </c>
      <c r="L158" s="263">
        <f>K158*(1+'Headcount Summary'!$C$4)</f>
        <v>0</v>
      </c>
      <c r="M158" s="263">
        <f>L158*(1+'Headcount Summary'!$C$4)</f>
        <v>0</v>
      </c>
      <c r="Q158" s="111">
        <f t="shared" ref="Q158:CB161" si="83">IF(OR(AND($G158&lt;Q$1,$G158&lt;&gt;""),$F158&gt;EOMONTH(Q$1,0)),0,IF(AND($F158&lt;Q$1,OR($G158="",$G158&gt;EOMONTH(Q$1,0))),INDEX($H158:$M158,1,MATCH(YEAR(Q$1),$H$1:$M$1,0))/12,INDEX($H158:$M158,1,MATCH(YEAR(Q$1),$H$1:$M$1,0))/12*((_xlfn.DAYS(MIN(EOMONTH(Q$1,0),$G158),MAX(Q$1,$F158)))/_xlfn.DAYS(EOMONTH(Q$1,0),Q$1))))</f>
        <v>0</v>
      </c>
      <c r="R158" s="111">
        <f t="shared" si="83"/>
        <v>0</v>
      </c>
      <c r="S158" s="111">
        <f t="shared" si="83"/>
        <v>0</v>
      </c>
      <c r="T158" s="111">
        <f t="shared" si="83"/>
        <v>0</v>
      </c>
      <c r="U158" s="111">
        <f t="shared" si="83"/>
        <v>0</v>
      </c>
      <c r="V158" s="111">
        <f t="shared" si="83"/>
        <v>0</v>
      </c>
      <c r="W158" s="111">
        <f t="shared" si="83"/>
        <v>0</v>
      </c>
      <c r="X158" s="111">
        <f t="shared" si="83"/>
        <v>0</v>
      </c>
      <c r="Y158" s="111">
        <f t="shared" si="83"/>
        <v>0</v>
      </c>
      <c r="Z158" s="111">
        <f t="shared" si="83"/>
        <v>0</v>
      </c>
      <c r="AA158" s="111">
        <f t="shared" si="83"/>
        <v>0</v>
      </c>
      <c r="AB158" s="111">
        <f t="shared" si="83"/>
        <v>0</v>
      </c>
      <c r="AC158" s="111">
        <f t="shared" si="83"/>
        <v>0</v>
      </c>
      <c r="AD158" s="111">
        <f t="shared" si="83"/>
        <v>0</v>
      </c>
      <c r="AE158" s="111">
        <f t="shared" si="83"/>
        <v>0</v>
      </c>
      <c r="AF158" s="111">
        <f t="shared" si="83"/>
        <v>0</v>
      </c>
      <c r="AG158" s="111">
        <f t="shared" si="83"/>
        <v>0</v>
      </c>
      <c r="AH158" s="111">
        <f t="shared" si="83"/>
        <v>0</v>
      </c>
      <c r="AI158" s="111">
        <f t="shared" si="83"/>
        <v>0</v>
      </c>
      <c r="AJ158" s="111">
        <f t="shared" si="83"/>
        <v>0</v>
      </c>
      <c r="AK158" s="111">
        <f t="shared" si="83"/>
        <v>0</v>
      </c>
      <c r="AL158" s="111">
        <f t="shared" si="83"/>
        <v>0</v>
      </c>
      <c r="AM158" s="111">
        <f t="shared" si="83"/>
        <v>0</v>
      </c>
      <c r="AN158" s="111">
        <f t="shared" si="83"/>
        <v>0</v>
      </c>
      <c r="AO158" s="111">
        <f t="shared" si="83"/>
        <v>0</v>
      </c>
      <c r="AP158" s="111">
        <f t="shared" si="83"/>
        <v>0</v>
      </c>
      <c r="AQ158" s="111">
        <f t="shared" si="83"/>
        <v>0</v>
      </c>
      <c r="AR158" s="111">
        <f t="shared" si="83"/>
        <v>0</v>
      </c>
      <c r="AS158" s="111">
        <f t="shared" si="83"/>
        <v>0</v>
      </c>
      <c r="AT158" s="111">
        <f t="shared" si="83"/>
        <v>0</v>
      </c>
      <c r="AU158" s="111">
        <f t="shared" si="83"/>
        <v>0</v>
      </c>
      <c r="AV158" s="111">
        <f t="shared" si="83"/>
        <v>0</v>
      </c>
      <c r="AW158" s="111">
        <f t="shared" si="83"/>
        <v>0</v>
      </c>
      <c r="AX158" s="111">
        <f t="shared" si="83"/>
        <v>0</v>
      </c>
      <c r="AY158" s="111">
        <f t="shared" si="83"/>
        <v>0</v>
      </c>
      <c r="AZ158" s="111">
        <f t="shared" si="83"/>
        <v>0</v>
      </c>
      <c r="BA158" s="111">
        <f t="shared" si="83"/>
        <v>0</v>
      </c>
      <c r="BB158" s="111">
        <f t="shared" si="83"/>
        <v>0</v>
      </c>
      <c r="BC158" s="111">
        <f t="shared" si="83"/>
        <v>0</v>
      </c>
      <c r="BD158" s="111">
        <f t="shared" si="83"/>
        <v>0</v>
      </c>
      <c r="BE158" s="111">
        <f t="shared" si="83"/>
        <v>0</v>
      </c>
      <c r="BF158" s="111">
        <f t="shared" si="83"/>
        <v>0</v>
      </c>
      <c r="BG158" s="111">
        <f t="shared" si="83"/>
        <v>0</v>
      </c>
      <c r="BH158" s="111">
        <f t="shared" si="83"/>
        <v>0</v>
      </c>
      <c r="BI158" s="111">
        <f t="shared" si="83"/>
        <v>0</v>
      </c>
      <c r="BJ158" s="111">
        <f t="shared" si="83"/>
        <v>0</v>
      </c>
      <c r="BK158" s="111">
        <f t="shared" si="83"/>
        <v>0</v>
      </c>
      <c r="BL158" s="111">
        <f t="shared" si="83"/>
        <v>0</v>
      </c>
      <c r="BM158" s="111">
        <f t="shared" si="83"/>
        <v>0</v>
      </c>
      <c r="BN158" s="111">
        <f t="shared" si="83"/>
        <v>0</v>
      </c>
      <c r="BO158" s="111">
        <f t="shared" si="83"/>
        <v>0</v>
      </c>
      <c r="BP158" s="111">
        <f t="shared" si="83"/>
        <v>0</v>
      </c>
      <c r="BQ158" s="111">
        <f t="shared" si="83"/>
        <v>0</v>
      </c>
      <c r="BR158" s="111">
        <f t="shared" si="83"/>
        <v>0</v>
      </c>
      <c r="BS158" s="111">
        <f t="shared" si="83"/>
        <v>0</v>
      </c>
      <c r="BT158" s="111">
        <f t="shared" si="83"/>
        <v>0</v>
      </c>
      <c r="BU158" s="111">
        <f t="shared" si="83"/>
        <v>0</v>
      </c>
      <c r="BV158" s="111">
        <f t="shared" si="83"/>
        <v>0</v>
      </c>
      <c r="BW158" s="111">
        <f t="shared" si="83"/>
        <v>0</v>
      </c>
      <c r="BX158" s="111">
        <f t="shared" si="83"/>
        <v>0</v>
      </c>
      <c r="BY158" s="111">
        <f t="shared" si="83"/>
        <v>0</v>
      </c>
      <c r="BZ158" s="111">
        <f t="shared" si="83"/>
        <v>0</v>
      </c>
      <c r="CA158" s="111">
        <f t="shared" si="83"/>
        <v>0</v>
      </c>
      <c r="CB158" s="111">
        <f t="shared" si="83"/>
        <v>0</v>
      </c>
      <c r="CC158" s="111">
        <f t="shared" si="82"/>
        <v>0</v>
      </c>
      <c r="CD158" s="111">
        <f t="shared" si="82"/>
        <v>0</v>
      </c>
      <c r="CE158" s="111">
        <f t="shared" si="82"/>
        <v>0</v>
      </c>
      <c r="CF158" s="111">
        <f t="shared" si="82"/>
        <v>0</v>
      </c>
      <c r="CG158" s="111">
        <f t="shared" si="82"/>
        <v>0</v>
      </c>
      <c r="CH158" s="111">
        <f t="shared" si="82"/>
        <v>0</v>
      </c>
      <c r="CI158" s="111">
        <f t="shared" si="82"/>
        <v>0</v>
      </c>
      <c r="CJ158" s="111">
        <f t="shared" si="82"/>
        <v>0</v>
      </c>
    </row>
    <row r="159" spans="11:88" x14ac:dyDescent="0.3">
      <c r="K159" s="263">
        <f>J159*(1+'Headcount Summary'!$C$4)</f>
        <v>0</v>
      </c>
      <c r="L159" s="263">
        <f>K159*(1+'Headcount Summary'!$C$4)</f>
        <v>0</v>
      </c>
      <c r="M159" s="263">
        <f>L159*(1+'Headcount Summary'!$C$4)</f>
        <v>0</v>
      </c>
      <c r="Q159" s="111">
        <f t="shared" si="83"/>
        <v>0</v>
      </c>
      <c r="R159" s="111">
        <f t="shared" si="83"/>
        <v>0</v>
      </c>
      <c r="S159" s="111">
        <f t="shared" si="83"/>
        <v>0</v>
      </c>
      <c r="T159" s="111">
        <f t="shared" si="83"/>
        <v>0</v>
      </c>
      <c r="U159" s="111">
        <f t="shared" si="83"/>
        <v>0</v>
      </c>
      <c r="V159" s="111">
        <f t="shared" si="83"/>
        <v>0</v>
      </c>
      <c r="W159" s="111">
        <f t="shared" si="83"/>
        <v>0</v>
      </c>
      <c r="X159" s="111">
        <f t="shared" si="83"/>
        <v>0</v>
      </c>
      <c r="Y159" s="111">
        <f t="shared" si="83"/>
        <v>0</v>
      </c>
      <c r="Z159" s="111">
        <f t="shared" si="83"/>
        <v>0</v>
      </c>
      <c r="AA159" s="111">
        <f t="shared" si="83"/>
        <v>0</v>
      </c>
      <c r="AB159" s="111">
        <f t="shared" si="83"/>
        <v>0</v>
      </c>
      <c r="AC159" s="111">
        <f t="shared" si="83"/>
        <v>0</v>
      </c>
      <c r="AD159" s="111">
        <f t="shared" si="83"/>
        <v>0</v>
      </c>
      <c r="AE159" s="111">
        <f t="shared" si="83"/>
        <v>0</v>
      </c>
      <c r="AF159" s="111">
        <f t="shared" si="83"/>
        <v>0</v>
      </c>
      <c r="AG159" s="111">
        <f t="shared" si="83"/>
        <v>0</v>
      </c>
      <c r="AH159" s="111">
        <f t="shared" si="83"/>
        <v>0</v>
      </c>
      <c r="AI159" s="111">
        <f t="shared" si="83"/>
        <v>0</v>
      </c>
      <c r="AJ159" s="111">
        <f t="shared" si="83"/>
        <v>0</v>
      </c>
      <c r="AK159" s="111">
        <f t="shared" si="83"/>
        <v>0</v>
      </c>
      <c r="AL159" s="111">
        <f t="shared" si="83"/>
        <v>0</v>
      </c>
      <c r="AM159" s="111">
        <f t="shared" si="83"/>
        <v>0</v>
      </c>
      <c r="AN159" s="111">
        <f t="shared" si="83"/>
        <v>0</v>
      </c>
      <c r="AO159" s="111">
        <f t="shared" si="83"/>
        <v>0</v>
      </c>
      <c r="AP159" s="111">
        <f t="shared" si="83"/>
        <v>0</v>
      </c>
      <c r="AQ159" s="111">
        <f t="shared" si="83"/>
        <v>0</v>
      </c>
      <c r="AR159" s="111">
        <f t="shared" si="83"/>
        <v>0</v>
      </c>
      <c r="AS159" s="111">
        <f t="shared" si="83"/>
        <v>0</v>
      </c>
      <c r="AT159" s="111">
        <f t="shared" si="83"/>
        <v>0</v>
      </c>
      <c r="AU159" s="111">
        <f t="shared" si="83"/>
        <v>0</v>
      </c>
      <c r="AV159" s="111">
        <f t="shared" si="83"/>
        <v>0</v>
      </c>
      <c r="AW159" s="111">
        <f t="shared" si="83"/>
        <v>0</v>
      </c>
      <c r="AX159" s="111">
        <f t="shared" si="83"/>
        <v>0</v>
      </c>
      <c r="AY159" s="111">
        <f t="shared" si="83"/>
        <v>0</v>
      </c>
      <c r="AZ159" s="111">
        <f t="shared" si="83"/>
        <v>0</v>
      </c>
      <c r="BA159" s="111">
        <f t="shared" si="83"/>
        <v>0</v>
      </c>
      <c r="BB159" s="111">
        <f t="shared" si="83"/>
        <v>0</v>
      </c>
      <c r="BC159" s="111">
        <f t="shared" si="83"/>
        <v>0</v>
      </c>
      <c r="BD159" s="111">
        <f t="shared" si="83"/>
        <v>0</v>
      </c>
      <c r="BE159" s="111">
        <f t="shared" si="83"/>
        <v>0</v>
      </c>
      <c r="BF159" s="111">
        <f t="shared" si="83"/>
        <v>0</v>
      </c>
      <c r="BG159" s="111">
        <f t="shared" si="83"/>
        <v>0</v>
      </c>
      <c r="BH159" s="111">
        <f t="shared" si="83"/>
        <v>0</v>
      </c>
      <c r="BI159" s="111">
        <f t="shared" si="83"/>
        <v>0</v>
      </c>
      <c r="BJ159" s="111">
        <f t="shared" si="83"/>
        <v>0</v>
      </c>
      <c r="BK159" s="111">
        <f t="shared" si="83"/>
        <v>0</v>
      </c>
      <c r="BL159" s="111">
        <f t="shared" si="83"/>
        <v>0</v>
      </c>
      <c r="BM159" s="111">
        <f t="shared" si="83"/>
        <v>0</v>
      </c>
      <c r="BN159" s="111">
        <f t="shared" si="83"/>
        <v>0</v>
      </c>
      <c r="BO159" s="111">
        <f t="shared" si="83"/>
        <v>0</v>
      </c>
      <c r="BP159" s="111">
        <f t="shared" si="83"/>
        <v>0</v>
      </c>
      <c r="BQ159" s="111">
        <f t="shared" si="83"/>
        <v>0</v>
      </c>
      <c r="BR159" s="111">
        <f t="shared" si="83"/>
        <v>0</v>
      </c>
      <c r="BS159" s="111">
        <f t="shared" si="83"/>
        <v>0</v>
      </c>
      <c r="BT159" s="111">
        <f t="shared" si="83"/>
        <v>0</v>
      </c>
      <c r="BU159" s="111">
        <f t="shared" si="83"/>
        <v>0</v>
      </c>
      <c r="BV159" s="111">
        <f t="shared" si="83"/>
        <v>0</v>
      </c>
      <c r="BW159" s="111">
        <f t="shared" si="83"/>
        <v>0</v>
      </c>
      <c r="BX159" s="111">
        <f t="shared" si="83"/>
        <v>0</v>
      </c>
      <c r="BY159" s="111">
        <f t="shared" si="83"/>
        <v>0</v>
      </c>
      <c r="BZ159" s="111">
        <f t="shared" si="83"/>
        <v>0</v>
      </c>
      <c r="CA159" s="111">
        <f t="shared" si="83"/>
        <v>0</v>
      </c>
      <c r="CB159" s="111">
        <f t="shared" si="83"/>
        <v>0</v>
      </c>
      <c r="CC159" s="111">
        <f t="shared" si="82"/>
        <v>0</v>
      </c>
      <c r="CD159" s="111">
        <f t="shared" si="82"/>
        <v>0</v>
      </c>
      <c r="CE159" s="111">
        <f t="shared" si="82"/>
        <v>0</v>
      </c>
      <c r="CF159" s="111">
        <f t="shared" si="82"/>
        <v>0</v>
      </c>
      <c r="CG159" s="111">
        <f t="shared" si="82"/>
        <v>0</v>
      </c>
      <c r="CH159" s="111">
        <f t="shared" si="82"/>
        <v>0</v>
      </c>
      <c r="CI159" s="111">
        <f t="shared" si="82"/>
        <v>0</v>
      </c>
      <c r="CJ159" s="111">
        <f t="shared" si="82"/>
        <v>0</v>
      </c>
    </row>
    <row r="160" spans="11:88" x14ac:dyDescent="0.3">
      <c r="K160" s="263">
        <f>J160*(1+'Headcount Summary'!$C$4)</f>
        <v>0</v>
      </c>
      <c r="L160" s="263">
        <f>K160*(1+'Headcount Summary'!$C$4)</f>
        <v>0</v>
      </c>
      <c r="M160" s="263">
        <f>L160*(1+'Headcount Summary'!$C$4)</f>
        <v>0</v>
      </c>
      <c r="Q160" s="111">
        <f t="shared" si="83"/>
        <v>0</v>
      </c>
      <c r="R160" s="111">
        <f t="shared" si="83"/>
        <v>0</v>
      </c>
      <c r="S160" s="111">
        <f t="shared" si="83"/>
        <v>0</v>
      </c>
      <c r="T160" s="111">
        <f t="shared" si="83"/>
        <v>0</v>
      </c>
      <c r="U160" s="111">
        <f t="shared" si="83"/>
        <v>0</v>
      </c>
      <c r="V160" s="111">
        <f t="shared" si="83"/>
        <v>0</v>
      </c>
      <c r="W160" s="111">
        <f t="shared" si="83"/>
        <v>0</v>
      </c>
      <c r="X160" s="111">
        <f t="shared" si="83"/>
        <v>0</v>
      </c>
      <c r="Y160" s="111">
        <f t="shared" si="83"/>
        <v>0</v>
      </c>
      <c r="Z160" s="111">
        <f t="shared" si="83"/>
        <v>0</v>
      </c>
      <c r="AA160" s="111">
        <f t="shared" si="83"/>
        <v>0</v>
      </c>
      <c r="AB160" s="111">
        <f t="shared" si="83"/>
        <v>0</v>
      </c>
      <c r="AC160" s="111">
        <f t="shared" si="83"/>
        <v>0</v>
      </c>
      <c r="AD160" s="111">
        <f t="shared" si="83"/>
        <v>0</v>
      </c>
      <c r="AE160" s="111">
        <f t="shared" si="83"/>
        <v>0</v>
      </c>
      <c r="AF160" s="111">
        <f t="shared" si="83"/>
        <v>0</v>
      </c>
      <c r="AG160" s="111">
        <f t="shared" si="83"/>
        <v>0</v>
      </c>
      <c r="AH160" s="111">
        <f t="shared" si="83"/>
        <v>0</v>
      </c>
      <c r="AI160" s="111">
        <f t="shared" si="83"/>
        <v>0</v>
      </c>
      <c r="AJ160" s="111">
        <f t="shared" si="83"/>
        <v>0</v>
      </c>
      <c r="AK160" s="111">
        <f t="shared" si="83"/>
        <v>0</v>
      </c>
      <c r="AL160" s="111">
        <f t="shared" si="83"/>
        <v>0</v>
      </c>
      <c r="AM160" s="111">
        <f t="shared" si="83"/>
        <v>0</v>
      </c>
      <c r="AN160" s="111">
        <f t="shared" si="83"/>
        <v>0</v>
      </c>
      <c r="AO160" s="111">
        <f t="shared" si="83"/>
        <v>0</v>
      </c>
      <c r="AP160" s="111">
        <f t="shared" si="83"/>
        <v>0</v>
      </c>
      <c r="AQ160" s="111">
        <f t="shared" si="83"/>
        <v>0</v>
      </c>
      <c r="AR160" s="111">
        <f t="shared" si="83"/>
        <v>0</v>
      </c>
      <c r="AS160" s="111">
        <f t="shared" si="83"/>
        <v>0</v>
      </c>
      <c r="AT160" s="111">
        <f t="shared" si="83"/>
        <v>0</v>
      </c>
      <c r="AU160" s="111">
        <f t="shared" si="83"/>
        <v>0</v>
      </c>
      <c r="AV160" s="111">
        <f t="shared" si="83"/>
        <v>0</v>
      </c>
      <c r="AW160" s="111">
        <f t="shared" si="83"/>
        <v>0</v>
      </c>
      <c r="AX160" s="111">
        <f t="shared" si="83"/>
        <v>0</v>
      </c>
      <c r="AY160" s="111">
        <f t="shared" si="83"/>
        <v>0</v>
      </c>
      <c r="AZ160" s="111">
        <f t="shared" si="83"/>
        <v>0</v>
      </c>
      <c r="BA160" s="111">
        <f t="shared" si="83"/>
        <v>0</v>
      </c>
      <c r="BB160" s="111">
        <f t="shared" si="83"/>
        <v>0</v>
      </c>
      <c r="BC160" s="111">
        <f t="shared" si="83"/>
        <v>0</v>
      </c>
      <c r="BD160" s="111">
        <f t="shared" si="83"/>
        <v>0</v>
      </c>
      <c r="BE160" s="111">
        <f t="shared" si="83"/>
        <v>0</v>
      </c>
      <c r="BF160" s="111">
        <f t="shared" si="83"/>
        <v>0</v>
      </c>
      <c r="BG160" s="111">
        <f t="shared" si="83"/>
        <v>0</v>
      </c>
      <c r="BH160" s="111">
        <f t="shared" si="83"/>
        <v>0</v>
      </c>
      <c r="BI160" s="111">
        <f t="shared" si="83"/>
        <v>0</v>
      </c>
      <c r="BJ160" s="111">
        <f t="shared" si="83"/>
        <v>0</v>
      </c>
      <c r="BK160" s="111">
        <f t="shared" si="83"/>
        <v>0</v>
      </c>
      <c r="BL160" s="111">
        <f t="shared" si="83"/>
        <v>0</v>
      </c>
      <c r="BM160" s="111">
        <f t="shared" si="83"/>
        <v>0</v>
      </c>
      <c r="BN160" s="111">
        <f t="shared" si="83"/>
        <v>0</v>
      </c>
      <c r="BO160" s="111">
        <f t="shared" si="83"/>
        <v>0</v>
      </c>
      <c r="BP160" s="111">
        <f t="shared" si="83"/>
        <v>0</v>
      </c>
      <c r="BQ160" s="111">
        <f t="shared" si="83"/>
        <v>0</v>
      </c>
      <c r="BR160" s="111">
        <f t="shared" si="83"/>
        <v>0</v>
      </c>
      <c r="BS160" s="111">
        <f t="shared" si="83"/>
        <v>0</v>
      </c>
      <c r="BT160" s="111">
        <f t="shared" si="83"/>
        <v>0</v>
      </c>
      <c r="BU160" s="111">
        <f t="shared" si="83"/>
        <v>0</v>
      </c>
      <c r="BV160" s="111">
        <f t="shared" si="83"/>
        <v>0</v>
      </c>
      <c r="BW160" s="111">
        <f t="shared" si="83"/>
        <v>0</v>
      </c>
      <c r="BX160" s="111">
        <f t="shared" si="83"/>
        <v>0</v>
      </c>
      <c r="BY160" s="111">
        <f t="shared" si="83"/>
        <v>0</v>
      </c>
      <c r="BZ160" s="111">
        <f t="shared" si="83"/>
        <v>0</v>
      </c>
      <c r="CA160" s="111">
        <f t="shared" si="83"/>
        <v>0</v>
      </c>
      <c r="CB160" s="111">
        <f t="shared" si="83"/>
        <v>0</v>
      </c>
      <c r="CC160" s="111">
        <f t="shared" si="82"/>
        <v>0</v>
      </c>
      <c r="CD160" s="111">
        <f t="shared" si="82"/>
        <v>0</v>
      </c>
      <c r="CE160" s="111">
        <f t="shared" si="82"/>
        <v>0</v>
      </c>
      <c r="CF160" s="111">
        <f t="shared" si="82"/>
        <v>0</v>
      </c>
      <c r="CG160" s="111">
        <f t="shared" si="82"/>
        <v>0</v>
      </c>
      <c r="CH160" s="111">
        <f t="shared" si="82"/>
        <v>0</v>
      </c>
      <c r="CI160" s="111">
        <f t="shared" si="82"/>
        <v>0</v>
      </c>
      <c r="CJ160" s="111">
        <f t="shared" si="82"/>
        <v>0</v>
      </c>
    </row>
    <row r="161" spans="11:88" x14ac:dyDescent="0.3">
      <c r="K161" s="263">
        <f>J161*(1+'Headcount Summary'!$C$4)</f>
        <v>0</v>
      </c>
      <c r="L161" s="263">
        <f>K161*(1+'Headcount Summary'!$C$4)</f>
        <v>0</v>
      </c>
      <c r="M161" s="263">
        <f>L161*(1+'Headcount Summary'!$C$4)</f>
        <v>0</v>
      </c>
      <c r="Q161" s="111">
        <f t="shared" si="83"/>
        <v>0</v>
      </c>
      <c r="R161" s="111">
        <f t="shared" si="83"/>
        <v>0</v>
      </c>
      <c r="S161" s="111">
        <f t="shared" si="83"/>
        <v>0</v>
      </c>
      <c r="T161" s="111">
        <f t="shared" si="83"/>
        <v>0</v>
      </c>
      <c r="U161" s="111">
        <f t="shared" si="83"/>
        <v>0</v>
      </c>
      <c r="V161" s="111">
        <f t="shared" si="83"/>
        <v>0</v>
      </c>
      <c r="W161" s="111">
        <f t="shared" si="83"/>
        <v>0</v>
      </c>
      <c r="X161" s="111">
        <f t="shared" si="83"/>
        <v>0</v>
      </c>
      <c r="Y161" s="111">
        <f t="shared" si="83"/>
        <v>0</v>
      </c>
      <c r="Z161" s="111">
        <f t="shared" si="83"/>
        <v>0</v>
      </c>
      <c r="AA161" s="111">
        <f t="shared" si="83"/>
        <v>0</v>
      </c>
      <c r="AB161" s="111">
        <f t="shared" si="83"/>
        <v>0</v>
      </c>
      <c r="AC161" s="111">
        <f t="shared" si="83"/>
        <v>0</v>
      </c>
      <c r="AD161" s="111">
        <f t="shared" si="83"/>
        <v>0</v>
      </c>
      <c r="AE161" s="111">
        <f t="shared" si="83"/>
        <v>0</v>
      </c>
      <c r="AF161" s="111">
        <f t="shared" si="83"/>
        <v>0</v>
      </c>
      <c r="AG161" s="111">
        <f t="shared" si="83"/>
        <v>0</v>
      </c>
      <c r="AH161" s="111">
        <f t="shared" si="83"/>
        <v>0</v>
      </c>
      <c r="AI161" s="111">
        <f t="shared" si="83"/>
        <v>0</v>
      </c>
      <c r="AJ161" s="111">
        <f t="shared" si="83"/>
        <v>0</v>
      </c>
      <c r="AK161" s="111">
        <f t="shared" si="83"/>
        <v>0</v>
      </c>
      <c r="AL161" s="111">
        <f t="shared" si="83"/>
        <v>0</v>
      </c>
      <c r="AM161" s="111">
        <f t="shared" si="83"/>
        <v>0</v>
      </c>
      <c r="AN161" s="111">
        <f t="shared" si="83"/>
        <v>0</v>
      </c>
      <c r="AO161" s="111">
        <f t="shared" si="83"/>
        <v>0</v>
      </c>
      <c r="AP161" s="111">
        <f t="shared" si="83"/>
        <v>0</v>
      </c>
      <c r="AQ161" s="111">
        <f t="shared" si="83"/>
        <v>0</v>
      </c>
      <c r="AR161" s="111">
        <f t="shared" si="83"/>
        <v>0</v>
      </c>
      <c r="AS161" s="111">
        <f t="shared" si="83"/>
        <v>0</v>
      </c>
      <c r="AT161" s="111">
        <f t="shared" si="83"/>
        <v>0</v>
      </c>
      <c r="AU161" s="111">
        <f t="shared" si="83"/>
        <v>0</v>
      </c>
      <c r="AV161" s="111">
        <f t="shared" si="83"/>
        <v>0</v>
      </c>
      <c r="AW161" s="111">
        <f t="shared" si="83"/>
        <v>0</v>
      </c>
      <c r="AX161" s="111">
        <f t="shared" si="83"/>
        <v>0</v>
      </c>
      <c r="AY161" s="111">
        <f t="shared" si="83"/>
        <v>0</v>
      </c>
      <c r="AZ161" s="111">
        <f t="shared" si="83"/>
        <v>0</v>
      </c>
      <c r="BA161" s="111">
        <f t="shared" si="83"/>
        <v>0</v>
      </c>
      <c r="BB161" s="111">
        <f t="shared" si="83"/>
        <v>0</v>
      </c>
      <c r="BC161" s="111">
        <f t="shared" si="83"/>
        <v>0</v>
      </c>
      <c r="BD161" s="111">
        <f t="shared" si="83"/>
        <v>0</v>
      </c>
      <c r="BE161" s="111">
        <f t="shared" si="83"/>
        <v>0</v>
      </c>
      <c r="BF161" s="111">
        <f t="shared" si="83"/>
        <v>0</v>
      </c>
      <c r="BG161" s="111">
        <f t="shared" si="83"/>
        <v>0</v>
      </c>
      <c r="BH161" s="111">
        <f t="shared" si="83"/>
        <v>0</v>
      </c>
      <c r="BI161" s="111">
        <f t="shared" si="83"/>
        <v>0</v>
      </c>
      <c r="BJ161" s="111">
        <f t="shared" si="83"/>
        <v>0</v>
      </c>
      <c r="BK161" s="111">
        <f t="shared" si="83"/>
        <v>0</v>
      </c>
      <c r="BL161" s="111">
        <f t="shared" si="83"/>
        <v>0</v>
      </c>
      <c r="BM161" s="111">
        <f t="shared" si="83"/>
        <v>0</v>
      </c>
      <c r="BN161" s="111">
        <f t="shared" si="83"/>
        <v>0</v>
      </c>
      <c r="BO161" s="111">
        <f t="shared" si="83"/>
        <v>0</v>
      </c>
      <c r="BP161" s="111">
        <f t="shared" si="83"/>
        <v>0</v>
      </c>
      <c r="BQ161" s="111">
        <f t="shared" si="83"/>
        <v>0</v>
      </c>
      <c r="BR161" s="111">
        <f t="shared" si="83"/>
        <v>0</v>
      </c>
      <c r="BS161" s="111">
        <f t="shared" si="83"/>
        <v>0</v>
      </c>
      <c r="BT161" s="111">
        <f t="shared" si="83"/>
        <v>0</v>
      </c>
      <c r="BU161" s="111">
        <f t="shared" si="83"/>
        <v>0</v>
      </c>
      <c r="BV161" s="111">
        <f t="shared" si="83"/>
        <v>0</v>
      </c>
      <c r="BW161" s="111">
        <f t="shared" si="83"/>
        <v>0</v>
      </c>
      <c r="BX161" s="111">
        <f t="shared" si="83"/>
        <v>0</v>
      </c>
      <c r="BY161" s="111">
        <f t="shared" si="83"/>
        <v>0</v>
      </c>
      <c r="BZ161" s="111">
        <f t="shared" si="83"/>
        <v>0</v>
      </c>
      <c r="CA161" s="111">
        <f t="shared" si="83"/>
        <v>0</v>
      </c>
      <c r="CB161" s="111">
        <f t="shared" ref="CB161:CJ164" si="84">IF(OR(AND($G161&lt;CB$1,$G161&lt;&gt;""),$F161&gt;EOMONTH(CB$1,0)),0,IF(AND($F161&lt;CB$1,OR($G161="",$G161&gt;EOMONTH(CB$1,0))),INDEX($H161:$M161,1,MATCH(YEAR(CB$1),$H$1:$M$1,0))/12,INDEX($H161:$M161,1,MATCH(YEAR(CB$1),$H$1:$M$1,0))/12*((_xlfn.DAYS(MIN(EOMONTH(CB$1,0),$G161),MAX(CB$1,$F161)))/_xlfn.DAYS(EOMONTH(CB$1,0),CB$1))))</f>
        <v>0</v>
      </c>
      <c r="CC161" s="111">
        <f t="shared" si="84"/>
        <v>0</v>
      </c>
      <c r="CD161" s="111">
        <f t="shared" si="84"/>
        <v>0</v>
      </c>
      <c r="CE161" s="111">
        <f t="shared" si="84"/>
        <v>0</v>
      </c>
      <c r="CF161" s="111">
        <f t="shared" si="84"/>
        <v>0</v>
      </c>
      <c r="CG161" s="111">
        <f t="shared" si="84"/>
        <v>0</v>
      </c>
      <c r="CH161" s="111">
        <f t="shared" si="84"/>
        <v>0</v>
      </c>
      <c r="CI161" s="111">
        <f t="shared" si="84"/>
        <v>0</v>
      </c>
      <c r="CJ161" s="111">
        <f t="shared" si="84"/>
        <v>0</v>
      </c>
    </row>
    <row r="162" spans="11:88" x14ac:dyDescent="0.3">
      <c r="K162" s="263">
        <f>J162*(1+'Headcount Summary'!$C$4)</f>
        <v>0</v>
      </c>
      <c r="L162" s="263">
        <f>K162*(1+'Headcount Summary'!$C$4)</f>
        <v>0</v>
      </c>
      <c r="M162" s="263">
        <f>L162*(1+'Headcount Summary'!$C$4)</f>
        <v>0</v>
      </c>
      <c r="Q162" s="111">
        <f t="shared" ref="Q162:CB165" si="85">IF(OR(AND($G162&lt;Q$1,$G162&lt;&gt;""),$F162&gt;EOMONTH(Q$1,0)),0,IF(AND($F162&lt;Q$1,OR($G162="",$G162&gt;EOMONTH(Q$1,0))),INDEX($H162:$M162,1,MATCH(YEAR(Q$1),$H$1:$M$1,0))/12,INDEX($H162:$M162,1,MATCH(YEAR(Q$1),$H$1:$M$1,0))/12*((_xlfn.DAYS(MIN(EOMONTH(Q$1,0),$G162),MAX(Q$1,$F162)))/_xlfn.DAYS(EOMONTH(Q$1,0),Q$1))))</f>
        <v>0</v>
      </c>
      <c r="R162" s="111">
        <f t="shared" si="85"/>
        <v>0</v>
      </c>
      <c r="S162" s="111">
        <f t="shared" si="85"/>
        <v>0</v>
      </c>
      <c r="T162" s="111">
        <f t="shared" si="85"/>
        <v>0</v>
      </c>
      <c r="U162" s="111">
        <f t="shared" si="85"/>
        <v>0</v>
      </c>
      <c r="V162" s="111">
        <f t="shared" si="85"/>
        <v>0</v>
      </c>
      <c r="W162" s="111">
        <f t="shared" si="85"/>
        <v>0</v>
      </c>
      <c r="X162" s="111">
        <f t="shared" si="85"/>
        <v>0</v>
      </c>
      <c r="Y162" s="111">
        <f t="shared" si="85"/>
        <v>0</v>
      </c>
      <c r="Z162" s="111">
        <f t="shared" si="85"/>
        <v>0</v>
      </c>
      <c r="AA162" s="111">
        <f t="shared" si="85"/>
        <v>0</v>
      </c>
      <c r="AB162" s="111">
        <f t="shared" si="85"/>
        <v>0</v>
      </c>
      <c r="AC162" s="111">
        <f t="shared" si="85"/>
        <v>0</v>
      </c>
      <c r="AD162" s="111">
        <f t="shared" si="85"/>
        <v>0</v>
      </c>
      <c r="AE162" s="111">
        <f t="shared" si="85"/>
        <v>0</v>
      </c>
      <c r="AF162" s="111">
        <f t="shared" si="85"/>
        <v>0</v>
      </c>
      <c r="AG162" s="111">
        <f t="shared" si="85"/>
        <v>0</v>
      </c>
      <c r="AH162" s="111">
        <f t="shared" si="85"/>
        <v>0</v>
      </c>
      <c r="AI162" s="111">
        <f t="shared" si="85"/>
        <v>0</v>
      </c>
      <c r="AJ162" s="111">
        <f t="shared" si="85"/>
        <v>0</v>
      </c>
      <c r="AK162" s="111">
        <f t="shared" si="85"/>
        <v>0</v>
      </c>
      <c r="AL162" s="111">
        <f t="shared" si="85"/>
        <v>0</v>
      </c>
      <c r="AM162" s="111">
        <f t="shared" si="85"/>
        <v>0</v>
      </c>
      <c r="AN162" s="111">
        <f t="shared" si="85"/>
        <v>0</v>
      </c>
      <c r="AO162" s="111">
        <f t="shared" si="85"/>
        <v>0</v>
      </c>
      <c r="AP162" s="111">
        <f t="shared" si="85"/>
        <v>0</v>
      </c>
      <c r="AQ162" s="111">
        <f t="shared" si="85"/>
        <v>0</v>
      </c>
      <c r="AR162" s="111">
        <f t="shared" si="85"/>
        <v>0</v>
      </c>
      <c r="AS162" s="111">
        <f t="shared" si="85"/>
        <v>0</v>
      </c>
      <c r="AT162" s="111">
        <f t="shared" si="85"/>
        <v>0</v>
      </c>
      <c r="AU162" s="111">
        <f t="shared" si="85"/>
        <v>0</v>
      </c>
      <c r="AV162" s="111">
        <f t="shared" si="85"/>
        <v>0</v>
      </c>
      <c r="AW162" s="111">
        <f t="shared" si="85"/>
        <v>0</v>
      </c>
      <c r="AX162" s="111">
        <f t="shared" si="85"/>
        <v>0</v>
      </c>
      <c r="AY162" s="111">
        <f t="shared" si="85"/>
        <v>0</v>
      </c>
      <c r="AZ162" s="111">
        <f t="shared" si="85"/>
        <v>0</v>
      </c>
      <c r="BA162" s="111">
        <f t="shared" si="85"/>
        <v>0</v>
      </c>
      <c r="BB162" s="111">
        <f t="shared" si="85"/>
        <v>0</v>
      </c>
      <c r="BC162" s="111">
        <f t="shared" si="85"/>
        <v>0</v>
      </c>
      <c r="BD162" s="111">
        <f t="shared" si="85"/>
        <v>0</v>
      </c>
      <c r="BE162" s="111">
        <f t="shared" si="85"/>
        <v>0</v>
      </c>
      <c r="BF162" s="111">
        <f t="shared" si="85"/>
        <v>0</v>
      </c>
      <c r="BG162" s="111">
        <f t="shared" si="85"/>
        <v>0</v>
      </c>
      <c r="BH162" s="111">
        <f t="shared" si="85"/>
        <v>0</v>
      </c>
      <c r="BI162" s="111">
        <f t="shared" si="85"/>
        <v>0</v>
      </c>
      <c r="BJ162" s="111">
        <f t="shared" si="85"/>
        <v>0</v>
      </c>
      <c r="BK162" s="111">
        <f t="shared" si="85"/>
        <v>0</v>
      </c>
      <c r="BL162" s="111">
        <f t="shared" si="85"/>
        <v>0</v>
      </c>
      <c r="BM162" s="111">
        <f t="shared" si="85"/>
        <v>0</v>
      </c>
      <c r="BN162" s="111">
        <f t="shared" si="85"/>
        <v>0</v>
      </c>
      <c r="BO162" s="111">
        <f t="shared" si="85"/>
        <v>0</v>
      </c>
      <c r="BP162" s="111">
        <f t="shared" si="85"/>
        <v>0</v>
      </c>
      <c r="BQ162" s="111">
        <f t="shared" si="85"/>
        <v>0</v>
      </c>
      <c r="BR162" s="111">
        <f t="shared" si="85"/>
        <v>0</v>
      </c>
      <c r="BS162" s="111">
        <f t="shared" si="85"/>
        <v>0</v>
      </c>
      <c r="BT162" s="111">
        <f t="shared" si="85"/>
        <v>0</v>
      </c>
      <c r="BU162" s="111">
        <f t="shared" si="85"/>
        <v>0</v>
      </c>
      <c r="BV162" s="111">
        <f t="shared" si="85"/>
        <v>0</v>
      </c>
      <c r="BW162" s="111">
        <f t="shared" si="85"/>
        <v>0</v>
      </c>
      <c r="BX162" s="111">
        <f t="shared" si="85"/>
        <v>0</v>
      </c>
      <c r="BY162" s="111">
        <f t="shared" si="85"/>
        <v>0</v>
      </c>
      <c r="BZ162" s="111">
        <f t="shared" si="85"/>
        <v>0</v>
      </c>
      <c r="CA162" s="111">
        <f t="shared" si="85"/>
        <v>0</v>
      </c>
      <c r="CB162" s="111">
        <f t="shared" si="85"/>
        <v>0</v>
      </c>
      <c r="CC162" s="111">
        <f t="shared" si="84"/>
        <v>0</v>
      </c>
      <c r="CD162" s="111">
        <f t="shared" si="84"/>
        <v>0</v>
      </c>
      <c r="CE162" s="111">
        <f t="shared" si="84"/>
        <v>0</v>
      </c>
      <c r="CF162" s="111">
        <f t="shared" si="84"/>
        <v>0</v>
      </c>
      <c r="CG162" s="111">
        <f t="shared" si="84"/>
        <v>0</v>
      </c>
      <c r="CH162" s="111">
        <f t="shared" si="84"/>
        <v>0</v>
      </c>
      <c r="CI162" s="111">
        <f t="shared" si="84"/>
        <v>0</v>
      </c>
      <c r="CJ162" s="111">
        <f t="shared" si="84"/>
        <v>0</v>
      </c>
    </row>
    <row r="163" spans="11:88" x14ac:dyDescent="0.3">
      <c r="K163" s="263">
        <f>J163*(1+'Headcount Summary'!$C$4)</f>
        <v>0</v>
      </c>
      <c r="L163" s="263">
        <f>K163*(1+'Headcount Summary'!$C$4)</f>
        <v>0</v>
      </c>
      <c r="M163" s="263">
        <f>L163*(1+'Headcount Summary'!$C$4)</f>
        <v>0</v>
      </c>
      <c r="Q163" s="111">
        <f t="shared" si="85"/>
        <v>0</v>
      </c>
      <c r="R163" s="111">
        <f t="shared" si="85"/>
        <v>0</v>
      </c>
      <c r="S163" s="111">
        <f t="shared" si="85"/>
        <v>0</v>
      </c>
      <c r="T163" s="111">
        <f t="shared" si="85"/>
        <v>0</v>
      </c>
      <c r="U163" s="111">
        <f t="shared" si="85"/>
        <v>0</v>
      </c>
      <c r="V163" s="111">
        <f t="shared" si="85"/>
        <v>0</v>
      </c>
      <c r="W163" s="111">
        <f t="shared" si="85"/>
        <v>0</v>
      </c>
      <c r="X163" s="111">
        <f t="shared" si="85"/>
        <v>0</v>
      </c>
      <c r="Y163" s="111">
        <f t="shared" si="85"/>
        <v>0</v>
      </c>
      <c r="Z163" s="111">
        <f t="shared" si="85"/>
        <v>0</v>
      </c>
      <c r="AA163" s="111">
        <f t="shared" si="85"/>
        <v>0</v>
      </c>
      <c r="AB163" s="111">
        <f t="shared" si="85"/>
        <v>0</v>
      </c>
      <c r="AC163" s="111">
        <f t="shared" si="85"/>
        <v>0</v>
      </c>
      <c r="AD163" s="111">
        <f t="shared" si="85"/>
        <v>0</v>
      </c>
      <c r="AE163" s="111">
        <f t="shared" si="85"/>
        <v>0</v>
      </c>
      <c r="AF163" s="111">
        <f t="shared" si="85"/>
        <v>0</v>
      </c>
      <c r="AG163" s="111">
        <f t="shared" si="85"/>
        <v>0</v>
      </c>
      <c r="AH163" s="111">
        <f t="shared" si="85"/>
        <v>0</v>
      </c>
      <c r="AI163" s="111">
        <f t="shared" si="85"/>
        <v>0</v>
      </c>
      <c r="AJ163" s="111">
        <f t="shared" si="85"/>
        <v>0</v>
      </c>
      <c r="AK163" s="111">
        <f t="shared" si="85"/>
        <v>0</v>
      </c>
      <c r="AL163" s="111">
        <f t="shared" si="85"/>
        <v>0</v>
      </c>
      <c r="AM163" s="111">
        <f t="shared" si="85"/>
        <v>0</v>
      </c>
      <c r="AN163" s="111">
        <f t="shared" si="85"/>
        <v>0</v>
      </c>
      <c r="AO163" s="111">
        <f t="shared" si="85"/>
        <v>0</v>
      </c>
      <c r="AP163" s="111">
        <f t="shared" si="85"/>
        <v>0</v>
      </c>
      <c r="AQ163" s="111">
        <f t="shared" si="85"/>
        <v>0</v>
      </c>
      <c r="AR163" s="111">
        <f t="shared" si="85"/>
        <v>0</v>
      </c>
      <c r="AS163" s="111">
        <f t="shared" si="85"/>
        <v>0</v>
      </c>
      <c r="AT163" s="111">
        <f t="shared" si="85"/>
        <v>0</v>
      </c>
      <c r="AU163" s="111">
        <f t="shared" si="85"/>
        <v>0</v>
      </c>
      <c r="AV163" s="111">
        <f t="shared" si="85"/>
        <v>0</v>
      </c>
      <c r="AW163" s="111">
        <f t="shared" si="85"/>
        <v>0</v>
      </c>
      <c r="AX163" s="111">
        <f t="shared" si="85"/>
        <v>0</v>
      </c>
      <c r="AY163" s="111">
        <f t="shared" si="85"/>
        <v>0</v>
      </c>
      <c r="AZ163" s="111">
        <f t="shared" si="85"/>
        <v>0</v>
      </c>
      <c r="BA163" s="111">
        <f t="shared" si="85"/>
        <v>0</v>
      </c>
      <c r="BB163" s="111">
        <f t="shared" si="85"/>
        <v>0</v>
      </c>
      <c r="BC163" s="111">
        <f t="shared" si="85"/>
        <v>0</v>
      </c>
      <c r="BD163" s="111">
        <f t="shared" si="85"/>
        <v>0</v>
      </c>
      <c r="BE163" s="111">
        <f t="shared" si="85"/>
        <v>0</v>
      </c>
      <c r="BF163" s="111">
        <f t="shared" si="85"/>
        <v>0</v>
      </c>
      <c r="BG163" s="111">
        <f t="shared" si="85"/>
        <v>0</v>
      </c>
      <c r="BH163" s="111">
        <f t="shared" si="85"/>
        <v>0</v>
      </c>
      <c r="BI163" s="111">
        <f t="shared" si="85"/>
        <v>0</v>
      </c>
      <c r="BJ163" s="111">
        <f t="shared" si="85"/>
        <v>0</v>
      </c>
      <c r="BK163" s="111">
        <f t="shared" si="85"/>
        <v>0</v>
      </c>
      <c r="BL163" s="111">
        <f t="shared" si="85"/>
        <v>0</v>
      </c>
      <c r="BM163" s="111">
        <f t="shared" si="85"/>
        <v>0</v>
      </c>
      <c r="BN163" s="111">
        <f t="shared" si="85"/>
        <v>0</v>
      </c>
      <c r="BO163" s="111">
        <f t="shared" si="85"/>
        <v>0</v>
      </c>
      <c r="BP163" s="111">
        <f t="shared" si="85"/>
        <v>0</v>
      </c>
      <c r="BQ163" s="111">
        <f t="shared" si="85"/>
        <v>0</v>
      </c>
      <c r="BR163" s="111">
        <f t="shared" si="85"/>
        <v>0</v>
      </c>
      <c r="BS163" s="111">
        <f t="shared" si="85"/>
        <v>0</v>
      </c>
      <c r="BT163" s="111">
        <f t="shared" si="85"/>
        <v>0</v>
      </c>
      <c r="BU163" s="111">
        <f t="shared" si="85"/>
        <v>0</v>
      </c>
      <c r="BV163" s="111">
        <f t="shared" si="85"/>
        <v>0</v>
      </c>
      <c r="BW163" s="111">
        <f t="shared" si="85"/>
        <v>0</v>
      </c>
      <c r="BX163" s="111">
        <f t="shared" si="85"/>
        <v>0</v>
      </c>
      <c r="BY163" s="111">
        <f t="shared" si="85"/>
        <v>0</v>
      </c>
      <c r="BZ163" s="111">
        <f t="shared" si="85"/>
        <v>0</v>
      </c>
      <c r="CA163" s="111">
        <f t="shared" si="85"/>
        <v>0</v>
      </c>
      <c r="CB163" s="111">
        <f t="shared" si="85"/>
        <v>0</v>
      </c>
      <c r="CC163" s="111">
        <f t="shared" si="84"/>
        <v>0</v>
      </c>
      <c r="CD163" s="111">
        <f t="shared" si="84"/>
        <v>0</v>
      </c>
      <c r="CE163" s="111">
        <f t="shared" si="84"/>
        <v>0</v>
      </c>
      <c r="CF163" s="111">
        <f t="shared" si="84"/>
        <v>0</v>
      </c>
      <c r="CG163" s="111">
        <f t="shared" si="84"/>
        <v>0</v>
      </c>
      <c r="CH163" s="111">
        <f t="shared" si="84"/>
        <v>0</v>
      </c>
      <c r="CI163" s="111">
        <f t="shared" si="84"/>
        <v>0</v>
      </c>
      <c r="CJ163" s="111">
        <f t="shared" si="84"/>
        <v>0</v>
      </c>
    </row>
    <row r="164" spans="11:88" x14ac:dyDescent="0.3">
      <c r="K164" s="263">
        <f>J164*(1+'Headcount Summary'!$C$4)</f>
        <v>0</v>
      </c>
      <c r="L164" s="263">
        <f>K164*(1+'Headcount Summary'!$C$4)</f>
        <v>0</v>
      </c>
      <c r="M164" s="263">
        <f>L164*(1+'Headcount Summary'!$C$4)</f>
        <v>0</v>
      </c>
      <c r="Q164" s="111">
        <f t="shared" si="85"/>
        <v>0</v>
      </c>
      <c r="R164" s="111">
        <f t="shared" si="85"/>
        <v>0</v>
      </c>
      <c r="S164" s="111">
        <f t="shared" si="85"/>
        <v>0</v>
      </c>
      <c r="T164" s="111">
        <f t="shared" si="85"/>
        <v>0</v>
      </c>
      <c r="U164" s="111">
        <f t="shared" si="85"/>
        <v>0</v>
      </c>
      <c r="V164" s="111">
        <f t="shared" si="85"/>
        <v>0</v>
      </c>
      <c r="W164" s="111">
        <f t="shared" si="85"/>
        <v>0</v>
      </c>
      <c r="X164" s="111">
        <f t="shared" si="85"/>
        <v>0</v>
      </c>
      <c r="Y164" s="111">
        <f t="shared" si="85"/>
        <v>0</v>
      </c>
      <c r="Z164" s="111">
        <f t="shared" si="85"/>
        <v>0</v>
      </c>
      <c r="AA164" s="111">
        <f t="shared" si="85"/>
        <v>0</v>
      </c>
      <c r="AB164" s="111">
        <f t="shared" si="85"/>
        <v>0</v>
      </c>
      <c r="AC164" s="111">
        <f t="shared" si="85"/>
        <v>0</v>
      </c>
      <c r="AD164" s="111">
        <f t="shared" si="85"/>
        <v>0</v>
      </c>
      <c r="AE164" s="111">
        <f t="shared" si="85"/>
        <v>0</v>
      </c>
      <c r="AF164" s="111">
        <f t="shared" si="85"/>
        <v>0</v>
      </c>
      <c r="AG164" s="111">
        <f t="shared" si="85"/>
        <v>0</v>
      </c>
      <c r="AH164" s="111">
        <f t="shared" si="85"/>
        <v>0</v>
      </c>
      <c r="AI164" s="111">
        <f t="shared" si="85"/>
        <v>0</v>
      </c>
      <c r="AJ164" s="111">
        <f t="shared" si="85"/>
        <v>0</v>
      </c>
      <c r="AK164" s="111">
        <f t="shared" si="85"/>
        <v>0</v>
      </c>
      <c r="AL164" s="111">
        <f t="shared" si="85"/>
        <v>0</v>
      </c>
      <c r="AM164" s="111">
        <f t="shared" si="85"/>
        <v>0</v>
      </c>
      <c r="AN164" s="111">
        <f t="shared" si="85"/>
        <v>0</v>
      </c>
      <c r="AO164" s="111">
        <f t="shared" si="85"/>
        <v>0</v>
      </c>
      <c r="AP164" s="111">
        <f t="shared" si="85"/>
        <v>0</v>
      </c>
      <c r="AQ164" s="111">
        <f t="shared" si="85"/>
        <v>0</v>
      </c>
      <c r="AR164" s="111">
        <f t="shared" si="85"/>
        <v>0</v>
      </c>
      <c r="AS164" s="111">
        <f t="shared" si="85"/>
        <v>0</v>
      </c>
      <c r="AT164" s="111">
        <f t="shared" si="85"/>
        <v>0</v>
      </c>
      <c r="AU164" s="111">
        <f t="shared" si="85"/>
        <v>0</v>
      </c>
      <c r="AV164" s="111">
        <f t="shared" si="85"/>
        <v>0</v>
      </c>
      <c r="AW164" s="111">
        <f t="shared" si="85"/>
        <v>0</v>
      </c>
      <c r="AX164" s="111">
        <f t="shared" si="85"/>
        <v>0</v>
      </c>
      <c r="AY164" s="111">
        <f t="shared" si="85"/>
        <v>0</v>
      </c>
      <c r="AZ164" s="111">
        <f t="shared" si="85"/>
        <v>0</v>
      </c>
      <c r="BA164" s="111">
        <f t="shared" si="85"/>
        <v>0</v>
      </c>
      <c r="BB164" s="111">
        <f t="shared" si="85"/>
        <v>0</v>
      </c>
      <c r="BC164" s="111">
        <f t="shared" si="85"/>
        <v>0</v>
      </c>
      <c r="BD164" s="111">
        <f t="shared" si="85"/>
        <v>0</v>
      </c>
      <c r="BE164" s="111">
        <f t="shared" si="85"/>
        <v>0</v>
      </c>
      <c r="BF164" s="111">
        <f t="shared" si="85"/>
        <v>0</v>
      </c>
      <c r="BG164" s="111">
        <f t="shared" si="85"/>
        <v>0</v>
      </c>
      <c r="BH164" s="111">
        <f t="shared" si="85"/>
        <v>0</v>
      </c>
      <c r="BI164" s="111">
        <f t="shared" si="85"/>
        <v>0</v>
      </c>
      <c r="BJ164" s="111">
        <f t="shared" si="85"/>
        <v>0</v>
      </c>
      <c r="BK164" s="111">
        <f t="shared" si="85"/>
        <v>0</v>
      </c>
      <c r="BL164" s="111">
        <f t="shared" si="85"/>
        <v>0</v>
      </c>
      <c r="BM164" s="111">
        <f t="shared" si="85"/>
        <v>0</v>
      </c>
      <c r="BN164" s="111">
        <f t="shared" si="85"/>
        <v>0</v>
      </c>
      <c r="BO164" s="111">
        <f t="shared" si="85"/>
        <v>0</v>
      </c>
      <c r="BP164" s="111">
        <f t="shared" si="85"/>
        <v>0</v>
      </c>
      <c r="BQ164" s="111">
        <f t="shared" si="85"/>
        <v>0</v>
      </c>
      <c r="BR164" s="111">
        <f t="shared" si="85"/>
        <v>0</v>
      </c>
      <c r="BS164" s="111">
        <f t="shared" si="85"/>
        <v>0</v>
      </c>
      <c r="BT164" s="111">
        <f t="shared" si="85"/>
        <v>0</v>
      </c>
      <c r="BU164" s="111">
        <f t="shared" si="85"/>
        <v>0</v>
      </c>
      <c r="BV164" s="111">
        <f t="shared" si="85"/>
        <v>0</v>
      </c>
      <c r="BW164" s="111">
        <f t="shared" si="85"/>
        <v>0</v>
      </c>
      <c r="BX164" s="111">
        <f t="shared" si="85"/>
        <v>0</v>
      </c>
      <c r="BY164" s="111">
        <f t="shared" si="85"/>
        <v>0</v>
      </c>
      <c r="BZ164" s="111">
        <f t="shared" si="85"/>
        <v>0</v>
      </c>
      <c r="CA164" s="111">
        <f t="shared" si="85"/>
        <v>0</v>
      </c>
      <c r="CB164" s="111">
        <f t="shared" si="85"/>
        <v>0</v>
      </c>
      <c r="CC164" s="111">
        <f t="shared" si="84"/>
        <v>0</v>
      </c>
      <c r="CD164" s="111">
        <f t="shared" si="84"/>
        <v>0</v>
      </c>
      <c r="CE164" s="111">
        <f t="shared" si="84"/>
        <v>0</v>
      </c>
      <c r="CF164" s="111">
        <f t="shared" si="84"/>
        <v>0</v>
      </c>
      <c r="CG164" s="111">
        <f t="shared" si="84"/>
        <v>0</v>
      </c>
      <c r="CH164" s="111">
        <f t="shared" si="84"/>
        <v>0</v>
      </c>
      <c r="CI164" s="111">
        <f t="shared" si="84"/>
        <v>0</v>
      </c>
      <c r="CJ164" s="111">
        <f t="shared" si="84"/>
        <v>0</v>
      </c>
    </row>
    <row r="165" spans="11:88" x14ac:dyDescent="0.3">
      <c r="K165" s="263">
        <f>J165*(1+'Headcount Summary'!$C$4)</f>
        <v>0</v>
      </c>
      <c r="L165" s="263">
        <f>K165*(1+'Headcount Summary'!$C$4)</f>
        <v>0</v>
      </c>
      <c r="M165" s="263">
        <f>L165*(1+'Headcount Summary'!$C$4)</f>
        <v>0</v>
      </c>
      <c r="Q165" s="111">
        <f t="shared" si="85"/>
        <v>0</v>
      </c>
      <c r="R165" s="111">
        <f t="shared" si="85"/>
        <v>0</v>
      </c>
      <c r="S165" s="111">
        <f t="shared" si="85"/>
        <v>0</v>
      </c>
      <c r="T165" s="111">
        <f t="shared" si="85"/>
        <v>0</v>
      </c>
      <c r="U165" s="111">
        <f t="shared" si="85"/>
        <v>0</v>
      </c>
      <c r="V165" s="111">
        <f t="shared" si="85"/>
        <v>0</v>
      </c>
      <c r="W165" s="111">
        <f t="shared" si="85"/>
        <v>0</v>
      </c>
      <c r="X165" s="111">
        <f t="shared" si="85"/>
        <v>0</v>
      </c>
      <c r="Y165" s="111">
        <f t="shared" si="85"/>
        <v>0</v>
      </c>
      <c r="Z165" s="111">
        <f t="shared" si="85"/>
        <v>0</v>
      </c>
      <c r="AA165" s="111">
        <f t="shared" si="85"/>
        <v>0</v>
      </c>
      <c r="AB165" s="111">
        <f t="shared" si="85"/>
        <v>0</v>
      </c>
      <c r="AC165" s="111">
        <f t="shared" si="85"/>
        <v>0</v>
      </c>
      <c r="AD165" s="111">
        <f t="shared" si="85"/>
        <v>0</v>
      </c>
      <c r="AE165" s="111">
        <f t="shared" si="85"/>
        <v>0</v>
      </c>
      <c r="AF165" s="111">
        <f t="shared" si="85"/>
        <v>0</v>
      </c>
      <c r="AG165" s="111">
        <f t="shared" si="85"/>
        <v>0</v>
      </c>
      <c r="AH165" s="111">
        <f t="shared" si="85"/>
        <v>0</v>
      </c>
      <c r="AI165" s="111">
        <f t="shared" si="85"/>
        <v>0</v>
      </c>
      <c r="AJ165" s="111">
        <f t="shared" si="85"/>
        <v>0</v>
      </c>
      <c r="AK165" s="111">
        <f t="shared" si="85"/>
        <v>0</v>
      </c>
      <c r="AL165" s="111">
        <f t="shared" si="85"/>
        <v>0</v>
      </c>
      <c r="AM165" s="111">
        <f t="shared" si="85"/>
        <v>0</v>
      </c>
      <c r="AN165" s="111">
        <f t="shared" si="85"/>
        <v>0</v>
      </c>
      <c r="AO165" s="111">
        <f t="shared" si="85"/>
        <v>0</v>
      </c>
      <c r="AP165" s="111">
        <f t="shared" si="85"/>
        <v>0</v>
      </c>
      <c r="AQ165" s="111">
        <f t="shared" si="85"/>
        <v>0</v>
      </c>
      <c r="AR165" s="111">
        <f t="shared" si="85"/>
        <v>0</v>
      </c>
      <c r="AS165" s="111">
        <f t="shared" si="85"/>
        <v>0</v>
      </c>
      <c r="AT165" s="111">
        <f t="shared" si="85"/>
        <v>0</v>
      </c>
      <c r="AU165" s="111">
        <f t="shared" si="85"/>
        <v>0</v>
      </c>
      <c r="AV165" s="111">
        <f t="shared" si="85"/>
        <v>0</v>
      </c>
      <c r="AW165" s="111">
        <f t="shared" si="85"/>
        <v>0</v>
      </c>
      <c r="AX165" s="111">
        <f t="shared" si="85"/>
        <v>0</v>
      </c>
      <c r="AY165" s="111">
        <f t="shared" si="85"/>
        <v>0</v>
      </c>
      <c r="AZ165" s="111">
        <f t="shared" si="85"/>
        <v>0</v>
      </c>
      <c r="BA165" s="111">
        <f t="shared" si="85"/>
        <v>0</v>
      </c>
      <c r="BB165" s="111">
        <f t="shared" si="85"/>
        <v>0</v>
      </c>
      <c r="BC165" s="111">
        <f t="shared" si="85"/>
        <v>0</v>
      </c>
      <c r="BD165" s="111">
        <f t="shared" si="85"/>
        <v>0</v>
      </c>
      <c r="BE165" s="111">
        <f t="shared" si="85"/>
        <v>0</v>
      </c>
      <c r="BF165" s="111">
        <f t="shared" si="85"/>
        <v>0</v>
      </c>
      <c r="BG165" s="111">
        <f t="shared" si="85"/>
        <v>0</v>
      </c>
      <c r="BH165" s="111">
        <f t="shared" si="85"/>
        <v>0</v>
      </c>
      <c r="BI165" s="111">
        <f t="shared" si="85"/>
        <v>0</v>
      </c>
      <c r="BJ165" s="111">
        <f t="shared" si="85"/>
        <v>0</v>
      </c>
      <c r="BK165" s="111">
        <f t="shared" si="85"/>
        <v>0</v>
      </c>
      <c r="BL165" s="111">
        <f t="shared" si="85"/>
        <v>0</v>
      </c>
      <c r="BM165" s="111">
        <f t="shared" si="85"/>
        <v>0</v>
      </c>
      <c r="BN165" s="111">
        <f t="shared" si="85"/>
        <v>0</v>
      </c>
      <c r="BO165" s="111">
        <f t="shared" si="85"/>
        <v>0</v>
      </c>
      <c r="BP165" s="111">
        <f t="shared" si="85"/>
        <v>0</v>
      </c>
      <c r="BQ165" s="111">
        <f t="shared" si="85"/>
        <v>0</v>
      </c>
      <c r="BR165" s="111">
        <f t="shared" si="85"/>
        <v>0</v>
      </c>
      <c r="BS165" s="111">
        <f t="shared" si="85"/>
        <v>0</v>
      </c>
      <c r="BT165" s="111">
        <f t="shared" si="85"/>
        <v>0</v>
      </c>
      <c r="BU165" s="111">
        <f t="shared" si="85"/>
        <v>0</v>
      </c>
      <c r="BV165" s="111">
        <f t="shared" si="85"/>
        <v>0</v>
      </c>
      <c r="BW165" s="111">
        <f t="shared" si="85"/>
        <v>0</v>
      </c>
      <c r="BX165" s="111">
        <f t="shared" si="85"/>
        <v>0</v>
      </c>
      <c r="BY165" s="111">
        <f t="shared" si="85"/>
        <v>0</v>
      </c>
      <c r="BZ165" s="111">
        <f t="shared" si="85"/>
        <v>0</v>
      </c>
      <c r="CA165" s="111">
        <f t="shared" si="85"/>
        <v>0</v>
      </c>
      <c r="CB165" s="111">
        <f t="shared" ref="CB165:CJ168" si="86">IF(OR(AND($G165&lt;CB$1,$G165&lt;&gt;""),$F165&gt;EOMONTH(CB$1,0)),0,IF(AND($F165&lt;CB$1,OR($G165="",$G165&gt;EOMONTH(CB$1,0))),INDEX($H165:$M165,1,MATCH(YEAR(CB$1),$H$1:$M$1,0))/12,INDEX($H165:$M165,1,MATCH(YEAR(CB$1),$H$1:$M$1,0))/12*((_xlfn.DAYS(MIN(EOMONTH(CB$1,0),$G165),MAX(CB$1,$F165)))/_xlfn.DAYS(EOMONTH(CB$1,0),CB$1))))</f>
        <v>0</v>
      </c>
      <c r="CC165" s="111">
        <f t="shared" si="86"/>
        <v>0</v>
      </c>
      <c r="CD165" s="111">
        <f t="shared" si="86"/>
        <v>0</v>
      </c>
      <c r="CE165" s="111">
        <f t="shared" si="86"/>
        <v>0</v>
      </c>
      <c r="CF165" s="111">
        <f t="shared" si="86"/>
        <v>0</v>
      </c>
      <c r="CG165" s="111">
        <f t="shared" si="86"/>
        <v>0</v>
      </c>
      <c r="CH165" s="111">
        <f t="shared" si="86"/>
        <v>0</v>
      </c>
      <c r="CI165" s="111">
        <f t="shared" si="86"/>
        <v>0</v>
      </c>
      <c r="CJ165" s="111">
        <f t="shared" si="86"/>
        <v>0</v>
      </c>
    </row>
    <row r="166" spans="11:88" x14ac:dyDescent="0.3">
      <c r="K166" s="263">
        <f>J166*(1+'Headcount Summary'!$C$4)</f>
        <v>0</v>
      </c>
      <c r="L166" s="263">
        <f>K166*(1+'Headcount Summary'!$C$4)</f>
        <v>0</v>
      </c>
      <c r="M166" s="263">
        <f>L166*(1+'Headcount Summary'!$C$4)</f>
        <v>0</v>
      </c>
      <c r="Q166" s="111">
        <f t="shared" ref="Q166:CB169" si="87">IF(OR(AND($G166&lt;Q$1,$G166&lt;&gt;""),$F166&gt;EOMONTH(Q$1,0)),0,IF(AND($F166&lt;Q$1,OR($G166="",$G166&gt;EOMONTH(Q$1,0))),INDEX($H166:$M166,1,MATCH(YEAR(Q$1),$H$1:$M$1,0))/12,INDEX($H166:$M166,1,MATCH(YEAR(Q$1),$H$1:$M$1,0))/12*((_xlfn.DAYS(MIN(EOMONTH(Q$1,0),$G166),MAX(Q$1,$F166)))/_xlfn.DAYS(EOMONTH(Q$1,0),Q$1))))</f>
        <v>0</v>
      </c>
      <c r="R166" s="111">
        <f t="shared" si="87"/>
        <v>0</v>
      </c>
      <c r="S166" s="111">
        <f t="shared" si="87"/>
        <v>0</v>
      </c>
      <c r="T166" s="111">
        <f t="shared" si="87"/>
        <v>0</v>
      </c>
      <c r="U166" s="111">
        <f t="shared" si="87"/>
        <v>0</v>
      </c>
      <c r="V166" s="111">
        <f t="shared" si="87"/>
        <v>0</v>
      </c>
      <c r="W166" s="111">
        <f t="shared" si="87"/>
        <v>0</v>
      </c>
      <c r="X166" s="111">
        <f t="shared" si="87"/>
        <v>0</v>
      </c>
      <c r="Y166" s="111">
        <f t="shared" si="87"/>
        <v>0</v>
      </c>
      <c r="Z166" s="111">
        <f t="shared" si="87"/>
        <v>0</v>
      </c>
      <c r="AA166" s="111">
        <f t="shared" si="87"/>
        <v>0</v>
      </c>
      <c r="AB166" s="111">
        <f t="shared" si="87"/>
        <v>0</v>
      </c>
      <c r="AC166" s="111">
        <f t="shared" si="87"/>
        <v>0</v>
      </c>
      <c r="AD166" s="111">
        <f t="shared" si="87"/>
        <v>0</v>
      </c>
      <c r="AE166" s="111">
        <f t="shared" si="87"/>
        <v>0</v>
      </c>
      <c r="AF166" s="111">
        <f t="shared" si="87"/>
        <v>0</v>
      </c>
      <c r="AG166" s="111">
        <f t="shared" si="87"/>
        <v>0</v>
      </c>
      <c r="AH166" s="111">
        <f t="shared" si="87"/>
        <v>0</v>
      </c>
      <c r="AI166" s="111">
        <f t="shared" si="87"/>
        <v>0</v>
      </c>
      <c r="AJ166" s="111">
        <f t="shared" si="87"/>
        <v>0</v>
      </c>
      <c r="AK166" s="111">
        <f t="shared" si="87"/>
        <v>0</v>
      </c>
      <c r="AL166" s="111">
        <f t="shared" si="87"/>
        <v>0</v>
      </c>
      <c r="AM166" s="111">
        <f t="shared" si="87"/>
        <v>0</v>
      </c>
      <c r="AN166" s="111">
        <f t="shared" si="87"/>
        <v>0</v>
      </c>
      <c r="AO166" s="111">
        <f t="shared" si="87"/>
        <v>0</v>
      </c>
      <c r="AP166" s="111">
        <f t="shared" si="87"/>
        <v>0</v>
      </c>
      <c r="AQ166" s="111">
        <f t="shared" si="87"/>
        <v>0</v>
      </c>
      <c r="AR166" s="111">
        <f t="shared" si="87"/>
        <v>0</v>
      </c>
      <c r="AS166" s="111">
        <f t="shared" si="87"/>
        <v>0</v>
      </c>
      <c r="AT166" s="111">
        <f t="shared" si="87"/>
        <v>0</v>
      </c>
      <c r="AU166" s="111">
        <f t="shared" si="87"/>
        <v>0</v>
      </c>
      <c r="AV166" s="111">
        <f t="shared" si="87"/>
        <v>0</v>
      </c>
      <c r="AW166" s="111">
        <f t="shared" si="87"/>
        <v>0</v>
      </c>
      <c r="AX166" s="111">
        <f t="shared" si="87"/>
        <v>0</v>
      </c>
      <c r="AY166" s="111">
        <f t="shared" si="87"/>
        <v>0</v>
      </c>
      <c r="AZ166" s="111">
        <f t="shared" si="87"/>
        <v>0</v>
      </c>
      <c r="BA166" s="111">
        <f t="shared" si="87"/>
        <v>0</v>
      </c>
      <c r="BB166" s="111">
        <f t="shared" si="87"/>
        <v>0</v>
      </c>
      <c r="BC166" s="111">
        <f t="shared" si="87"/>
        <v>0</v>
      </c>
      <c r="BD166" s="111">
        <f t="shared" si="87"/>
        <v>0</v>
      </c>
      <c r="BE166" s="111">
        <f t="shared" si="87"/>
        <v>0</v>
      </c>
      <c r="BF166" s="111">
        <f t="shared" si="87"/>
        <v>0</v>
      </c>
      <c r="BG166" s="111">
        <f t="shared" si="87"/>
        <v>0</v>
      </c>
      <c r="BH166" s="111">
        <f t="shared" si="87"/>
        <v>0</v>
      </c>
      <c r="BI166" s="111">
        <f t="shared" si="87"/>
        <v>0</v>
      </c>
      <c r="BJ166" s="111">
        <f t="shared" si="87"/>
        <v>0</v>
      </c>
      <c r="BK166" s="111">
        <f t="shared" si="87"/>
        <v>0</v>
      </c>
      <c r="BL166" s="111">
        <f t="shared" si="87"/>
        <v>0</v>
      </c>
      <c r="BM166" s="111">
        <f t="shared" si="87"/>
        <v>0</v>
      </c>
      <c r="BN166" s="111">
        <f t="shared" si="87"/>
        <v>0</v>
      </c>
      <c r="BO166" s="111">
        <f t="shared" si="87"/>
        <v>0</v>
      </c>
      <c r="BP166" s="111">
        <f t="shared" si="87"/>
        <v>0</v>
      </c>
      <c r="BQ166" s="111">
        <f t="shared" si="87"/>
        <v>0</v>
      </c>
      <c r="BR166" s="111">
        <f t="shared" si="87"/>
        <v>0</v>
      </c>
      <c r="BS166" s="111">
        <f t="shared" si="87"/>
        <v>0</v>
      </c>
      <c r="BT166" s="111">
        <f t="shared" si="87"/>
        <v>0</v>
      </c>
      <c r="BU166" s="111">
        <f t="shared" si="87"/>
        <v>0</v>
      </c>
      <c r="BV166" s="111">
        <f t="shared" si="87"/>
        <v>0</v>
      </c>
      <c r="BW166" s="111">
        <f t="shared" si="87"/>
        <v>0</v>
      </c>
      <c r="BX166" s="111">
        <f t="shared" si="87"/>
        <v>0</v>
      </c>
      <c r="BY166" s="111">
        <f t="shared" si="87"/>
        <v>0</v>
      </c>
      <c r="BZ166" s="111">
        <f t="shared" si="87"/>
        <v>0</v>
      </c>
      <c r="CA166" s="111">
        <f t="shared" si="87"/>
        <v>0</v>
      </c>
      <c r="CB166" s="111">
        <f t="shared" si="87"/>
        <v>0</v>
      </c>
      <c r="CC166" s="111">
        <f t="shared" si="86"/>
        <v>0</v>
      </c>
      <c r="CD166" s="111">
        <f t="shared" si="86"/>
        <v>0</v>
      </c>
      <c r="CE166" s="111">
        <f t="shared" si="86"/>
        <v>0</v>
      </c>
      <c r="CF166" s="111">
        <f t="shared" si="86"/>
        <v>0</v>
      </c>
      <c r="CG166" s="111">
        <f t="shared" si="86"/>
        <v>0</v>
      </c>
      <c r="CH166" s="111">
        <f t="shared" si="86"/>
        <v>0</v>
      </c>
      <c r="CI166" s="111">
        <f t="shared" si="86"/>
        <v>0</v>
      </c>
      <c r="CJ166" s="111">
        <f t="shared" si="86"/>
        <v>0</v>
      </c>
    </row>
    <row r="167" spans="11:88" x14ac:dyDescent="0.3">
      <c r="K167" s="263">
        <f>J167*(1+'Headcount Summary'!$C$4)</f>
        <v>0</v>
      </c>
      <c r="L167" s="263">
        <f>K167*(1+'Headcount Summary'!$C$4)</f>
        <v>0</v>
      </c>
      <c r="M167" s="263">
        <f>L167*(1+'Headcount Summary'!$C$4)</f>
        <v>0</v>
      </c>
      <c r="Q167" s="111">
        <f t="shared" si="87"/>
        <v>0</v>
      </c>
      <c r="R167" s="111">
        <f t="shared" si="87"/>
        <v>0</v>
      </c>
      <c r="S167" s="111">
        <f t="shared" si="87"/>
        <v>0</v>
      </c>
      <c r="T167" s="111">
        <f t="shared" si="87"/>
        <v>0</v>
      </c>
      <c r="U167" s="111">
        <f t="shared" si="87"/>
        <v>0</v>
      </c>
      <c r="V167" s="111">
        <f t="shared" si="87"/>
        <v>0</v>
      </c>
      <c r="W167" s="111">
        <f t="shared" si="87"/>
        <v>0</v>
      </c>
      <c r="X167" s="111">
        <f t="shared" si="87"/>
        <v>0</v>
      </c>
      <c r="Y167" s="111">
        <f t="shared" si="87"/>
        <v>0</v>
      </c>
      <c r="Z167" s="111">
        <f t="shared" si="87"/>
        <v>0</v>
      </c>
      <c r="AA167" s="111">
        <f t="shared" si="87"/>
        <v>0</v>
      </c>
      <c r="AB167" s="111">
        <f t="shared" si="87"/>
        <v>0</v>
      </c>
      <c r="AC167" s="111">
        <f t="shared" si="87"/>
        <v>0</v>
      </c>
      <c r="AD167" s="111">
        <f t="shared" si="87"/>
        <v>0</v>
      </c>
      <c r="AE167" s="111">
        <f t="shared" si="87"/>
        <v>0</v>
      </c>
      <c r="AF167" s="111">
        <f t="shared" si="87"/>
        <v>0</v>
      </c>
      <c r="AG167" s="111">
        <f t="shared" si="87"/>
        <v>0</v>
      </c>
      <c r="AH167" s="111">
        <f t="shared" si="87"/>
        <v>0</v>
      </c>
      <c r="AI167" s="111">
        <f t="shared" si="87"/>
        <v>0</v>
      </c>
      <c r="AJ167" s="111">
        <f t="shared" si="87"/>
        <v>0</v>
      </c>
      <c r="AK167" s="111">
        <f t="shared" si="87"/>
        <v>0</v>
      </c>
      <c r="AL167" s="111">
        <f t="shared" si="87"/>
        <v>0</v>
      </c>
      <c r="AM167" s="111">
        <f t="shared" si="87"/>
        <v>0</v>
      </c>
      <c r="AN167" s="111">
        <f t="shared" si="87"/>
        <v>0</v>
      </c>
      <c r="AO167" s="111">
        <f t="shared" si="87"/>
        <v>0</v>
      </c>
      <c r="AP167" s="111">
        <f t="shared" si="87"/>
        <v>0</v>
      </c>
      <c r="AQ167" s="111">
        <f t="shared" si="87"/>
        <v>0</v>
      </c>
      <c r="AR167" s="111">
        <f t="shared" si="87"/>
        <v>0</v>
      </c>
      <c r="AS167" s="111">
        <f t="shared" si="87"/>
        <v>0</v>
      </c>
      <c r="AT167" s="111">
        <f t="shared" si="87"/>
        <v>0</v>
      </c>
      <c r="AU167" s="111">
        <f t="shared" si="87"/>
        <v>0</v>
      </c>
      <c r="AV167" s="111">
        <f t="shared" si="87"/>
        <v>0</v>
      </c>
      <c r="AW167" s="111">
        <f t="shared" si="87"/>
        <v>0</v>
      </c>
      <c r="AX167" s="111">
        <f t="shared" si="87"/>
        <v>0</v>
      </c>
      <c r="AY167" s="111">
        <f t="shared" si="87"/>
        <v>0</v>
      </c>
      <c r="AZ167" s="111">
        <f t="shared" si="87"/>
        <v>0</v>
      </c>
      <c r="BA167" s="111">
        <f t="shared" si="87"/>
        <v>0</v>
      </c>
      <c r="BB167" s="111">
        <f t="shared" si="87"/>
        <v>0</v>
      </c>
      <c r="BC167" s="111">
        <f t="shared" si="87"/>
        <v>0</v>
      </c>
      <c r="BD167" s="111">
        <f t="shared" si="87"/>
        <v>0</v>
      </c>
      <c r="BE167" s="111">
        <f t="shared" si="87"/>
        <v>0</v>
      </c>
      <c r="BF167" s="111">
        <f t="shared" si="87"/>
        <v>0</v>
      </c>
      <c r="BG167" s="111">
        <f t="shared" si="87"/>
        <v>0</v>
      </c>
      <c r="BH167" s="111">
        <f t="shared" si="87"/>
        <v>0</v>
      </c>
      <c r="BI167" s="111">
        <f t="shared" si="87"/>
        <v>0</v>
      </c>
      <c r="BJ167" s="111">
        <f t="shared" si="87"/>
        <v>0</v>
      </c>
      <c r="BK167" s="111">
        <f t="shared" si="87"/>
        <v>0</v>
      </c>
      <c r="BL167" s="111">
        <f t="shared" si="87"/>
        <v>0</v>
      </c>
      <c r="BM167" s="111">
        <f t="shared" si="87"/>
        <v>0</v>
      </c>
      <c r="BN167" s="111">
        <f t="shared" si="87"/>
        <v>0</v>
      </c>
      <c r="BO167" s="111">
        <f t="shared" si="87"/>
        <v>0</v>
      </c>
      <c r="BP167" s="111">
        <f t="shared" si="87"/>
        <v>0</v>
      </c>
      <c r="BQ167" s="111">
        <f t="shared" si="87"/>
        <v>0</v>
      </c>
      <c r="BR167" s="111">
        <f t="shared" si="87"/>
        <v>0</v>
      </c>
      <c r="BS167" s="111">
        <f t="shared" si="87"/>
        <v>0</v>
      </c>
      <c r="BT167" s="111">
        <f t="shared" si="87"/>
        <v>0</v>
      </c>
      <c r="BU167" s="111">
        <f t="shared" si="87"/>
        <v>0</v>
      </c>
      <c r="BV167" s="111">
        <f t="shared" si="87"/>
        <v>0</v>
      </c>
      <c r="BW167" s="111">
        <f t="shared" si="87"/>
        <v>0</v>
      </c>
      <c r="BX167" s="111">
        <f t="shared" si="87"/>
        <v>0</v>
      </c>
      <c r="BY167" s="111">
        <f t="shared" si="87"/>
        <v>0</v>
      </c>
      <c r="BZ167" s="111">
        <f t="shared" si="87"/>
        <v>0</v>
      </c>
      <c r="CA167" s="111">
        <f t="shared" si="87"/>
        <v>0</v>
      </c>
      <c r="CB167" s="111">
        <f t="shared" si="87"/>
        <v>0</v>
      </c>
      <c r="CC167" s="111">
        <f t="shared" si="86"/>
        <v>0</v>
      </c>
      <c r="CD167" s="111">
        <f t="shared" si="86"/>
        <v>0</v>
      </c>
      <c r="CE167" s="111">
        <f t="shared" si="86"/>
        <v>0</v>
      </c>
      <c r="CF167" s="111">
        <f t="shared" si="86"/>
        <v>0</v>
      </c>
      <c r="CG167" s="111">
        <f t="shared" si="86"/>
        <v>0</v>
      </c>
      <c r="CH167" s="111">
        <f t="shared" si="86"/>
        <v>0</v>
      </c>
      <c r="CI167" s="111">
        <f t="shared" si="86"/>
        <v>0</v>
      </c>
      <c r="CJ167" s="111">
        <f t="shared" si="86"/>
        <v>0</v>
      </c>
    </row>
    <row r="168" spans="11:88" x14ac:dyDescent="0.3">
      <c r="K168" s="263">
        <f>J168*(1+'Headcount Summary'!$C$4)</f>
        <v>0</v>
      </c>
      <c r="L168" s="263">
        <f>K168*(1+'Headcount Summary'!$C$4)</f>
        <v>0</v>
      </c>
      <c r="M168" s="263">
        <f>L168*(1+'Headcount Summary'!$C$4)</f>
        <v>0</v>
      </c>
      <c r="Q168" s="111">
        <f t="shared" si="87"/>
        <v>0</v>
      </c>
      <c r="R168" s="111">
        <f t="shared" si="87"/>
        <v>0</v>
      </c>
      <c r="S168" s="111">
        <f t="shared" si="87"/>
        <v>0</v>
      </c>
      <c r="T168" s="111">
        <f t="shared" si="87"/>
        <v>0</v>
      </c>
      <c r="U168" s="111">
        <f t="shared" si="87"/>
        <v>0</v>
      </c>
      <c r="V168" s="111">
        <f t="shared" si="87"/>
        <v>0</v>
      </c>
      <c r="W168" s="111">
        <f t="shared" si="87"/>
        <v>0</v>
      </c>
      <c r="X168" s="111">
        <f t="shared" si="87"/>
        <v>0</v>
      </c>
      <c r="Y168" s="111">
        <f t="shared" si="87"/>
        <v>0</v>
      </c>
      <c r="Z168" s="111">
        <f t="shared" si="87"/>
        <v>0</v>
      </c>
      <c r="AA168" s="111">
        <f t="shared" si="87"/>
        <v>0</v>
      </c>
      <c r="AB168" s="111">
        <f t="shared" si="87"/>
        <v>0</v>
      </c>
      <c r="AC168" s="111">
        <f t="shared" si="87"/>
        <v>0</v>
      </c>
      <c r="AD168" s="111">
        <f t="shared" si="87"/>
        <v>0</v>
      </c>
      <c r="AE168" s="111">
        <f t="shared" si="87"/>
        <v>0</v>
      </c>
      <c r="AF168" s="111">
        <f t="shared" si="87"/>
        <v>0</v>
      </c>
      <c r="AG168" s="111">
        <f t="shared" si="87"/>
        <v>0</v>
      </c>
      <c r="AH168" s="111">
        <f t="shared" si="87"/>
        <v>0</v>
      </c>
      <c r="AI168" s="111">
        <f t="shared" si="87"/>
        <v>0</v>
      </c>
      <c r="AJ168" s="111">
        <f t="shared" si="87"/>
        <v>0</v>
      </c>
      <c r="AK168" s="111">
        <f t="shared" si="87"/>
        <v>0</v>
      </c>
      <c r="AL168" s="111">
        <f t="shared" si="87"/>
        <v>0</v>
      </c>
      <c r="AM168" s="111">
        <f t="shared" si="87"/>
        <v>0</v>
      </c>
      <c r="AN168" s="111">
        <f t="shared" si="87"/>
        <v>0</v>
      </c>
      <c r="AO168" s="111">
        <f t="shared" si="87"/>
        <v>0</v>
      </c>
      <c r="AP168" s="111">
        <f t="shared" si="87"/>
        <v>0</v>
      </c>
      <c r="AQ168" s="111">
        <f t="shared" si="87"/>
        <v>0</v>
      </c>
      <c r="AR168" s="111">
        <f t="shared" si="87"/>
        <v>0</v>
      </c>
      <c r="AS168" s="111">
        <f t="shared" si="87"/>
        <v>0</v>
      </c>
      <c r="AT168" s="111">
        <f t="shared" si="87"/>
        <v>0</v>
      </c>
      <c r="AU168" s="111">
        <f t="shared" si="87"/>
        <v>0</v>
      </c>
      <c r="AV168" s="111">
        <f t="shared" si="87"/>
        <v>0</v>
      </c>
      <c r="AW168" s="111">
        <f t="shared" si="87"/>
        <v>0</v>
      </c>
      <c r="AX168" s="111">
        <f t="shared" si="87"/>
        <v>0</v>
      </c>
      <c r="AY168" s="111">
        <f t="shared" si="87"/>
        <v>0</v>
      </c>
      <c r="AZ168" s="111">
        <f t="shared" si="87"/>
        <v>0</v>
      </c>
      <c r="BA168" s="111">
        <f t="shared" si="87"/>
        <v>0</v>
      </c>
      <c r="BB168" s="111">
        <f t="shared" si="87"/>
        <v>0</v>
      </c>
      <c r="BC168" s="111">
        <f t="shared" si="87"/>
        <v>0</v>
      </c>
      <c r="BD168" s="111">
        <f t="shared" si="87"/>
        <v>0</v>
      </c>
      <c r="BE168" s="111">
        <f t="shared" si="87"/>
        <v>0</v>
      </c>
      <c r="BF168" s="111">
        <f t="shared" si="87"/>
        <v>0</v>
      </c>
      <c r="BG168" s="111">
        <f t="shared" si="87"/>
        <v>0</v>
      </c>
      <c r="BH168" s="111">
        <f t="shared" si="87"/>
        <v>0</v>
      </c>
      <c r="BI168" s="111">
        <f t="shared" si="87"/>
        <v>0</v>
      </c>
      <c r="BJ168" s="111">
        <f t="shared" si="87"/>
        <v>0</v>
      </c>
      <c r="BK168" s="111">
        <f t="shared" si="87"/>
        <v>0</v>
      </c>
      <c r="BL168" s="111">
        <f t="shared" si="87"/>
        <v>0</v>
      </c>
      <c r="BM168" s="111">
        <f t="shared" si="87"/>
        <v>0</v>
      </c>
      <c r="BN168" s="111">
        <f t="shared" si="87"/>
        <v>0</v>
      </c>
      <c r="BO168" s="111">
        <f t="shared" si="87"/>
        <v>0</v>
      </c>
      <c r="BP168" s="111">
        <f t="shared" si="87"/>
        <v>0</v>
      </c>
      <c r="BQ168" s="111">
        <f t="shared" si="87"/>
        <v>0</v>
      </c>
      <c r="BR168" s="111">
        <f t="shared" si="87"/>
        <v>0</v>
      </c>
      <c r="BS168" s="111">
        <f t="shared" si="87"/>
        <v>0</v>
      </c>
      <c r="BT168" s="111">
        <f t="shared" si="87"/>
        <v>0</v>
      </c>
      <c r="BU168" s="111">
        <f t="shared" si="87"/>
        <v>0</v>
      </c>
      <c r="BV168" s="111">
        <f t="shared" si="87"/>
        <v>0</v>
      </c>
      <c r="BW168" s="111">
        <f t="shared" si="87"/>
        <v>0</v>
      </c>
      <c r="BX168" s="111">
        <f t="shared" si="87"/>
        <v>0</v>
      </c>
      <c r="BY168" s="111">
        <f t="shared" si="87"/>
        <v>0</v>
      </c>
      <c r="BZ168" s="111">
        <f t="shared" si="87"/>
        <v>0</v>
      </c>
      <c r="CA168" s="111">
        <f t="shared" si="87"/>
        <v>0</v>
      </c>
      <c r="CB168" s="111">
        <f t="shared" si="87"/>
        <v>0</v>
      </c>
      <c r="CC168" s="111">
        <f t="shared" si="86"/>
        <v>0</v>
      </c>
      <c r="CD168" s="111">
        <f t="shared" si="86"/>
        <v>0</v>
      </c>
      <c r="CE168" s="111">
        <f t="shared" si="86"/>
        <v>0</v>
      </c>
      <c r="CF168" s="111">
        <f t="shared" si="86"/>
        <v>0</v>
      </c>
      <c r="CG168" s="111">
        <f t="shared" si="86"/>
        <v>0</v>
      </c>
      <c r="CH168" s="111">
        <f t="shared" si="86"/>
        <v>0</v>
      </c>
      <c r="CI168" s="111">
        <f t="shared" si="86"/>
        <v>0</v>
      </c>
      <c r="CJ168" s="111">
        <f t="shared" si="86"/>
        <v>0</v>
      </c>
    </row>
    <row r="169" spans="11:88" x14ac:dyDescent="0.3">
      <c r="K169" s="263">
        <f>J169*(1+'Headcount Summary'!$C$4)</f>
        <v>0</v>
      </c>
      <c r="L169" s="263">
        <f>K169*(1+'Headcount Summary'!$C$4)</f>
        <v>0</v>
      </c>
      <c r="M169" s="263">
        <f>L169*(1+'Headcount Summary'!$C$4)</f>
        <v>0</v>
      </c>
      <c r="Q169" s="111">
        <f t="shared" si="87"/>
        <v>0</v>
      </c>
      <c r="R169" s="111">
        <f t="shared" si="87"/>
        <v>0</v>
      </c>
      <c r="S169" s="111">
        <f t="shared" si="87"/>
        <v>0</v>
      </c>
      <c r="T169" s="111">
        <f t="shared" si="87"/>
        <v>0</v>
      </c>
      <c r="U169" s="111">
        <f t="shared" si="87"/>
        <v>0</v>
      </c>
      <c r="V169" s="111">
        <f t="shared" si="87"/>
        <v>0</v>
      </c>
      <c r="W169" s="111">
        <f t="shared" si="87"/>
        <v>0</v>
      </c>
      <c r="X169" s="111">
        <f t="shared" si="87"/>
        <v>0</v>
      </c>
      <c r="Y169" s="111">
        <f t="shared" si="87"/>
        <v>0</v>
      </c>
      <c r="Z169" s="111">
        <f t="shared" si="87"/>
        <v>0</v>
      </c>
      <c r="AA169" s="111">
        <f t="shared" si="87"/>
        <v>0</v>
      </c>
      <c r="AB169" s="111">
        <f t="shared" si="87"/>
        <v>0</v>
      </c>
      <c r="AC169" s="111">
        <f t="shared" si="87"/>
        <v>0</v>
      </c>
      <c r="AD169" s="111">
        <f t="shared" si="87"/>
        <v>0</v>
      </c>
      <c r="AE169" s="111">
        <f t="shared" si="87"/>
        <v>0</v>
      </c>
      <c r="AF169" s="111">
        <f t="shared" si="87"/>
        <v>0</v>
      </c>
      <c r="AG169" s="111">
        <f t="shared" si="87"/>
        <v>0</v>
      </c>
      <c r="AH169" s="111">
        <f t="shared" si="87"/>
        <v>0</v>
      </c>
      <c r="AI169" s="111">
        <f t="shared" si="87"/>
        <v>0</v>
      </c>
      <c r="AJ169" s="111">
        <f t="shared" si="87"/>
        <v>0</v>
      </c>
      <c r="AK169" s="111">
        <f t="shared" si="87"/>
        <v>0</v>
      </c>
      <c r="AL169" s="111">
        <f t="shared" si="87"/>
        <v>0</v>
      </c>
      <c r="AM169" s="111">
        <f t="shared" si="87"/>
        <v>0</v>
      </c>
      <c r="AN169" s="111">
        <f t="shared" si="87"/>
        <v>0</v>
      </c>
      <c r="AO169" s="111">
        <f t="shared" si="87"/>
        <v>0</v>
      </c>
      <c r="AP169" s="111">
        <f t="shared" si="87"/>
        <v>0</v>
      </c>
      <c r="AQ169" s="111">
        <f t="shared" si="87"/>
        <v>0</v>
      </c>
      <c r="AR169" s="111">
        <f t="shared" si="87"/>
        <v>0</v>
      </c>
      <c r="AS169" s="111">
        <f t="shared" si="87"/>
        <v>0</v>
      </c>
      <c r="AT169" s="111">
        <f t="shared" si="87"/>
        <v>0</v>
      </c>
      <c r="AU169" s="111">
        <f t="shared" si="87"/>
        <v>0</v>
      </c>
      <c r="AV169" s="111">
        <f t="shared" si="87"/>
        <v>0</v>
      </c>
      <c r="AW169" s="111">
        <f t="shared" si="87"/>
        <v>0</v>
      </c>
      <c r="AX169" s="111">
        <f t="shared" si="87"/>
        <v>0</v>
      </c>
      <c r="AY169" s="111">
        <f t="shared" si="87"/>
        <v>0</v>
      </c>
      <c r="AZ169" s="111">
        <f t="shared" si="87"/>
        <v>0</v>
      </c>
      <c r="BA169" s="111">
        <f t="shared" si="87"/>
        <v>0</v>
      </c>
      <c r="BB169" s="111">
        <f t="shared" si="87"/>
        <v>0</v>
      </c>
      <c r="BC169" s="111">
        <f t="shared" si="87"/>
        <v>0</v>
      </c>
      <c r="BD169" s="111">
        <f t="shared" si="87"/>
        <v>0</v>
      </c>
      <c r="BE169" s="111">
        <f t="shared" si="87"/>
        <v>0</v>
      </c>
      <c r="BF169" s="111">
        <f t="shared" si="87"/>
        <v>0</v>
      </c>
      <c r="BG169" s="111">
        <f t="shared" si="87"/>
        <v>0</v>
      </c>
      <c r="BH169" s="111">
        <f t="shared" si="87"/>
        <v>0</v>
      </c>
      <c r="BI169" s="111">
        <f t="shared" si="87"/>
        <v>0</v>
      </c>
      <c r="BJ169" s="111">
        <f t="shared" si="87"/>
        <v>0</v>
      </c>
      <c r="BK169" s="111">
        <f t="shared" si="87"/>
        <v>0</v>
      </c>
      <c r="BL169" s="111">
        <f t="shared" si="87"/>
        <v>0</v>
      </c>
      <c r="BM169" s="111">
        <f t="shared" si="87"/>
        <v>0</v>
      </c>
      <c r="BN169" s="111">
        <f t="shared" si="87"/>
        <v>0</v>
      </c>
      <c r="BO169" s="111">
        <f t="shared" si="87"/>
        <v>0</v>
      </c>
      <c r="BP169" s="111">
        <f t="shared" si="87"/>
        <v>0</v>
      </c>
      <c r="BQ169" s="111">
        <f t="shared" si="87"/>
        <v>0</v>
      </c>
      <c r="BR169" s="111">
        <f t="shared" si="87"/>
        <v>0</v>
      </c>
      <c r="BS169" s="111">
        <f t="shared" si="87"/>
        <v>0</v>
      </c>
      <c r="BT169" s="111">
        <f t="shared" si="87"/>
        <v>0</v>
      </c>
      <c r="BU169" s="111">
        <f t="shared" si="87"/>
        <v>0</v>
      </c>
      <c r="BV169" s="111">
        <f t="shared" si="87"/>
        <v>0</v>
      </c>
      <c r="BW169" s="111">
        <f t="shared" si="87"/>
        <v>0</v>
      </c>
      <c r="BX169" s="111">
        <f t="shared" si="87"/>
        <v>0</v>
      </c>
      <c r="BY169" s="111">
        <f t="shared" si="87"/>
        <v>0</v>
      </c>
      <c r="BZ169" s="111">
        <f t="shared" si="87"/>
        <v>0</v>
      </c>
      <c r="CA169" s="111">
        <f t="shared" si="87"/>
        <v>0</v>
      </c>
      <c r="CB169" s="111">
        <f t="shared" ref="CB169:CJ172" si="88">IF(OR(AND($G169&lt;CB$1,$G169&lt;&gt;""),$F169&gt;EOMONTH(CB$1,0)),0,IF(AND($F169&lt;CB$1,OR($G169="",$G169&gt;EOMONTH(CB$1,0))),INDEX($H169:$M169,1,MATCH(YEAR(CB$1),$H$1:$M$1,0))/12,INDEX($H169:$M169,1,MATCH(YEAR(CB$1),$H$1:$M$1,0))/12*((_xlfn.DAYS(MIN(EOMONTH(CB$1,0),$G169),MAX(CB$1,$F169)))/_xlfn.DAYS(EOMONTH(CB$1,0),CB$1))))</f>
        <v>0</v>
      </c>
      <c r="CC169" s="111">
        <f t="shared" si="88"/>
        <v>0</v>
      </c>
      <c r="CD169" s="111">
        <f t="shared" si="88"/>
        <v>0</v>
      </c>
      <c r="CE169" s="111">
        <f t="shared" si="88"/>
        <v>0</v>
      </c>
      <c r="CF169" s="111">
        <f t="shared" si="88"/>
        <v>0</v>
      </c>
      <c r="CG169" s="111">
        <f t="shared" si="88"/>
        <v>0</v>
      </c>
      <c r="CH169" s="111">
        <f t="shared" si="88"/>
        <v>0</v>
      </c>
      <c r="CI169" s="111">
        <f t="shared" si="88"/>
        <v>0</v>
      </c>
      <c r="CJ169" s="111">
        <f t="shared" si="88"/>
        <v>0</v>
      </c>
    </row>
    <row r="170" spans="11:88" x14ac:dyDescent="0.3">
      <c r="K170" s="263">
        <f>J170*(1+'Headcount Summary'!$C$4)</f>
        <v>0</v>
      </c>
      <c r="L170" s="263">
        <f>K170*(1+'Headcount Summary'!$C$4)</f>
        <v>0</v>
      </c>
      <c r="M170" s="263">
        <f>L170*(1+'Headcount Summary'!$C$4)</f>
        <v>0</v>
      </c>
      <c r="Q170" s="111">
        <f t="shared" ref="Q170:CB173" si="89">IF(OR(AND($G170&lt;Q$1,$G170&lt;&gt;""),$F170&gt;EOMONTH(Q$1,0)),0,IF(AND($F170&lt;Q$1,OR($G170="",$G170&gt;EOMONTH(Q$1,0))),INDEX($H170:$M170,1,MATCH(YEAR(Q$1),$H$1:$M$1,0))/12,INDEX($H170:$M170,1,MATCH(YEAR(Q$1),$H$1:$M$1,0))/12*((_xlfn.DAYS(MIN(EOMONTH(Q$1,0),$G170),MAX(Q$1,$F170)))/_xlfn.DAYS(EOMONTH(Q$1,0),Q$1))))</f>
        <v>0</v>
      </c>
      <c r="R170" s="111">
        <f t="shared" si="89"/>
        <v>0</v>
      </c>
      <c r="S170" s="111">
        <f t="shared" si="89"/>
        <v>0</v>
      </c>
      <c r="T170" s="111">
        <f t="shared" si="89"/>
        <v>0</v>
      </c>
      <c r="U170" s="111">
        <f t="shared" si="89"/>
        <v>0</v>
      </c>
      <c r="V170" s="111">
        <f t="shared" si="89"/>
        <v>0</v>
      </c>
      <c r="W170" s="111">
        <f t="shared" si="89"/>
        <v>0</v>
      </c>
      <c r="X170" s="111">
        <f t="shared" si="89"/>
        <v>0</v>
      </c>
      <c r="Y170" s="111">
        <f t="shared" si="89"/>
        <v>0</v>
      </c>
      <c r="Z170" s="111">
        <f t="shared" si="89"/>
        <v>0</v>
      </c>
      <c r="AA170" s="111">
        <f t="shared" si="89"/>
        <v>0</v>
      </c>
      <c r="AB170" s="111">
        <f t="shared" si="89"/>
        <v>0</v>
      </c>
      <c r="AC170" s="111">
        <f t="shared" si="89"/>
        <v>0</v>
      </c>
      <c r="AD170" s="111">
        <f t="shared" si="89"/>
        <v>0</v>
      </c>
      <c r="AE170" s="111">
        <f t="shared" si="89"/>
        <v>0</v>
      </c>
      <c r="AF170" s="111">
        <f t="shared" si="89"/>
        <v>0</v>
      </c>
      <c r="AG170" s="111">
        <f t="shared" si="89"/>
        <v>0</v>
      </c>
      <c r="AH170" s="111">
        <f t="shared" si="89"/>
        <v>0</v>
      </c>
      <c r="AI170" s="111">
        <f t="shared" si="89"/>
        <v>0</v>
      </c>
      <c r="AJ170" s="111">
        <f t="shared" si="89"/>
        <v>0</v>
      </c>
      <c r="AK170" s="111">
        <f t="shared" si="89"/>
        <v>0</v>
      </c>
      <c r="AL170" s="111">
        <f t="shared" si="89"/>
        <v>0</v>
      </c>
      <c r="AM170" s="111">
        <f t="shared" si="89"/>
        <v>0</v>
      </c>
      <c r="AN170" s="111">
        <f t="shared" si="89"/>
        <v>0</v>
      </c>
      <c r="AO170" s="111">
        <f t="shared" si="89"/>
        <v>0</v>
      </c>
      <c r="AP170" s="111">
        <f t="shared" si="89"/>
        <v>0</v>
      </c>
      <c r="AQ170" s="111">
        <f t="shared" si="89"/>
        <v>0</v>
      </c>
      <c r="AR170" s="111">
        <f t="shared" si="89"/>
        <v>0</v>
      </c>
      <c r="AS170" s="111">
        <f t="shared" si="89"/>
        <v>0</v>
      </c>
      <c r="AT170" s="111">
        <f t="shared" si="89"/>
        <v>0</v>
      </c>
      <c r="AU170" s="111">
        <f t="shared" si="89"/>
        <v>0</v>
      </c>
      <c r="AV170" s="111">
        <f t="shared" si="89"/>
        <v>0</v>
      </c>
      <c r="AW170" s="111">
        <f t="shared" si="89"/>
        <v>0</v>
      </c>
      <c r="AX170" s="111">
        <f t="shared" si="89"/>
        <v>0</v>
      </c>
      <c r="AY170" s="111">
        <f t="shared" si="89"/>
        <v>0</v>
      </c>
      <c r="AZ170" s="111">
        <f t="shared" si="89"/>
        <v>0</v>
      </c>
      <c r="BA170" s="111">
        <f t="shared" si="89"/>
        <v>0</v>
      </c>
      <c r="BB170" s="111">
        <f t="shared" si="89"/>
        <v>0</v>
      </c>
      <c r="BC170" s="111">
        <f t="shared" si="89"/>
        <v>0</v>
      </c>
      <c r="BD170" s="111">
        <f t="shared" si="89"/>
        <v>0</v>
      </c>
      <c r="BE170" s="111">
        <f t="shared" si="89"/>
        <v>0</v>
      </c>
      <c r="BF170" s="111">
        <f t="shared" si="89"/>
        <v>0</v>
      </c>
      <c r="BG170" s="111">
        <f t="shared" si="89"/>
        <v>0</v>
      </c>
      <c r="BH170" s="111">
        <f t="shared" si="89"/>
        <v>0</v>
      </c>
      <c r="BI170" s="111">
        <f t="shared" si="89"/>
        <v>0</v>
      </c>
      <c r="BJ170" s="111">
        <f t="shared" si="89"/>
        <v>0</v>
      </c>
      <c r="BK170" s="111">
        <f t="shared" si="89"/>
        <v>0</v>
      </c>
      <c r="BL170" s="111">
        <f t="shared" si="89"/>
        <v>0</v>
      </c>
      <c r="BM170" s="111">
        <f t="shared" si="89"/>
        <v>0</v>
      </c>
      <c r="BN170" s="111">
        <f t="shared" si="89"/>
        <v>0</v>
      </c>
      <c r="BO170" s="111">
        <f t="shared" si="89"/>
        <v>0</v>
      </c>
      <c r="BP170" s="111">
        <f t="shared" si="89"/>
        <v>0</v>
      </c>
      <c r="BQ170" s="111">
        <f t="shared" si="89"/>
        <v>0</v>
      </c>
      <c r="BR170" s="111">
        <f t="shared" si="89"/>
        <v>0</v>
      </c>
      <c r="BS170" s="111">
        <f t="shared" si="89"/>
        <v>0</v>
      </c>
      <c r="BT170" s="111">
        <f t="shared" si="89"/>
        <v>0</v>
      </c>
      <c r="BU170" s="111">
        <f t="shared" si="89"/>
        <v>0</v>
      </c>
      <c r="BV170" s="111">
        <f t="shared" si="89"/>
        <v>0</v>
      </c>
      <c r="BW170" s="111">
        <f t="shared" si="89"/>
        <v>0</v>
      </c>
      <c r="BX170" s="111">
        <f t="shared" si="89"/>
        <v>0</v>
      </c>
      <c r="BY170" s="111">
        <f t="shared" si="89"/>
        <v>0</v>
      </c>
      <c r="BZ170" s="111">
        <f t="shared" si="89"/>
        <v>0</v>
      </c>
      <c r="CA170" s="111">
        <f t="shared" si="89"/>
        <v>0</v>
      </c>
      <c r="CB170" s="111">
        <f t="shared" si="89"/>
        <v>0</v>
      </c>
      <c r="CC170" s="111">
        <f t="shared" si="88"/>
        <v>0</v>
      </c>
      <c r="CD170" s="111">
        <f t="shared" si="88"/>
        <v>0</v>
      </c>
      <c r="CE170" s="111">
        <f t="shared" si="88"/>
        <v>0</v>
      </c>
      <c r="CF170" s="111">
        <f t="shared" si="88"/>
        <v>0</v>
      </c>
      <c r="CG170" s="111">
        <f t="shared" si="88"/>
        <v>0</v>
      </c>
      <c r="CH170" s="111">
        <f t="shared" si="88"/>
        <v>0</v>
      </c>
      <c r="CI170" s="111">
        <f t="shared" si="88"/>
        <v>0</v>
      </c>
      <c r="CJ170" s="111">
        <f t="shared" si="88"/>
        <v>0</v>
      </c>
    </row>
    <row r="171" spans="11:88" x14ac:dyDescent="0.3">
      <c r="K171" s="263">
        <f>J171*(1+'Headcount Summary'!$C$4)</f>
        <v>0</v>
      </c>
      <c r="L171" s="263">
        <f>K171*(1+'Headcount Summary'!$C$4)</f>
        <v>0</v>
      </c>
      <c r="M171" s="263">
        <f>L171*(1+'Headcount Summary'!$C$4)</f>
        <v>0</v>
      </c>
      <c r="Q171" s="111">
        <f t="shared" si="89"/>
        <v>0</v>
      </c>
      <c r="R171" s="111">
        <f t="shared" si="89"/>
        <v>0</v>
      </c>
      <c r="S171" s="111">
        <f t="shared" si="89"/>
        <v>0</v>
      </c>
      <c r="T171" s="111">
        <f t="shared" si="89"/>
        <v>0</v>
      </c>
      <c r="U171" s="111">
        <f t="shared" si="89"/>
        <v>0</v>
      </c>
      <c r="V171" s="111">
        <f t="shared" si="89"/>
        <v>0</v>
      </c>
      <c r="W171" s="111">
        <f t="shared" si="89"/>
        <v>0</v>
      </c>
      <c r="X171" s="111">
        <f t="shared" si="89"/>
        <v>0</v>
      </c>
      <c r="Y171" s="111">
        <f t="shared" si="89"/>
        <v>0</v>
      </c>
      <c r="Z171" s="111">
        <f t="shared" si="89"/>
        <v>0</v>
      </c>
      <c r="AA171" s="111">
        <f t="shared" si="89"/>
        <v>0</v>
      </c>
      <c r="AB171" s="111">
        <f t="shared" si="89"/>
        <v>0</v>
      </c>
      <c r="AC171" s="111">
        <f t="shared" si="89"/>
        <v>0</v>
      </c>
      <c r="AD171" s="111">
        <f t="shared" si="89"/>
        <v>0</v>
      </c>
      <c r="AE171" s="111">
        <f t="shared" si="89"/>
        <v>0</v>
      </c>
      <c r="AF171" s="111">
        <f t="shared" si="89"/>
        <v>0</v>
      </c>
      <c r="AG171" s="111">
        <f t="shared" si="89"/>
        <v>0</v>
      </c>
      <c r="AH171" s="111">
        <f t="shared" si="89"/>
        <v>0</v>
      </c>
      <c r="AI171" s="111">
        <f t="shared" si="89"/>
        <v>0</v>
      </c>
      <c r="AJ171" s="111">
        <f t="shared" si="89"/>
        <v>0</v>
      </c>
      <c r="AK171" s="111">
        <f t="shared" si="89"/>
        <v>0</v>
      </c>
      <c r="AL171" s="111">
        <f t="shared" si="89"/>
        <v>0</v>
      </c>
      <c r="AM171" s="111">
        <f t="shared" si="89"/>
        <v>0</v>
      </c>
      <c r="AN171" s="111">
        <f t="shared" si="89"/>
        <v>0</v>
      </c>
      <c r="AO171" s="111">
        <f t="shared" si="89"/>
        <v>0</v>
      </c>
      <c r="AP171" s="111">
        <f t="shared" si="89"/>
        <v>0</v>
      </c>
      <c r="AQ171" s="111">
        <f t="shared" si="89"/>
        <v>0</v>
      </c>
      <c r="AR171" s="111">
        <f t="shared" si="89"/>
        <v>0</v>
      </c>
      <c r="AS171" s="111">
        <f t="shared" si="89"/>
        <v>0</v>
      </c>
      <c r="AT171" s="111">
        <f t="shared" si="89"/>
        <v>0</v>
      </c>
      <c r="AU171" s="111">
        <f t="shared" si="89"/>
        <v>0</v>
      </c>
      <c r="AV171" s="111">
        <f t="shared" si="89"/>
        <v>0</v>
      </c>
      <c r="AW171" s="111">
        <f t="shared" si="89"/>
        <v>0</v>
      </c>
      <c r="AX171" s="111">
        <f t="shared" si="89"/>
        <v>0</v>
      </c>
      <c r="AY171" s="111">
        <f t="shared" si="89"/>
        <v>0</v>
      </c>
      <c r="AZ171" s="111">
        <f t="shared" si="89"/>
        <v>0</v>
      </c>
      <c r="BA171" s="111">
        <f t="shared" si="89"/>
        <v>0</v>
      </c>
      <c r="BB171" s="111">
        <f t="shared" si="89"/>
        <v>0</v>
      </c>
      <c r="BC171" s="111">
        <f t="shared" si="89"/>
        <v>0</v>
      </c>
      <c r="BD171" s="111">
        <f t="shared" si="89"/>
        <v>0</v>
      </c>
      <c r="BE171" s="111">
        <f t="shared" si="89"/>
        <v>0</v>
      </c>
      <c r="BF171" s="111">
        <f t="shared" si="89"/>
        <v>0</v>
      </c>
      <c r="BG171" s="111">
        <f t="shared" si="89"/>
        <v>0</v>
      </c>
      <c r="BH171" s="111">
        <f t="shared" si="89"/>
        <v>0</v>
      </c>
      <c r="BI171" s="111">
        <f t="shared" si="89"/>
        <v>0</v>
      </c>
      <c r="BJ171" s="111">
        <f t="shared" si="89"/>
        <v>0</v>
      </c>
      <c r="BK171" s="111">
        <f t="shared" si="89"/>
        <v>0</v>
      </c>
      <c r="BL171" s="111">
        <f t="shared" si="89"/>
        <v>0</v>
      </c>
      <c r="BM171" s="111">
        <f t="shared" si="89"/>
        <v>0</v>
      </c>
      <c r="BN171" s="111">
        <f t="shared" si="89"/>
        <v>0</v>
      </c>
      <c r="BO171" s="111">
        <f t="shared" si="89"/>
        <v>0</v>
      </c>
      <c r="BP171" s="111">
        <f t="shared" si="89"/>
        <v>0</v>
      </c>
      <c r="BQ171" s="111">
        <f t="shared" si="89"/>
        <v>0</v>
      </c>
      <c r="BR171" s="111">
        <f t="shared" si="89"/>
        <v>0</v>
      </c>
      <c r="BS171" s="111">
        <f t="shared" si="89"/>
        <v>0</v>
      </c>
      <c r="BT171" s="111">
        <f t="shared" si="89"/>
        <v>0</v>
      </c>
      <c r="BU171" s="111">
        <f t="shared" si="89"/>
        <v>0</v>
      </c>
      <c r="BV171" s="111">
        <f t="shared" si="89"/>
        <v>0</v>
      </c>
      <c r="BW171" s="111">
        <f t="shared" si="89"/>
        <v>0</v>
      </c>
      <c r="BX171" s="111">
        <f t="shared" si="89"/>
        <v>0</v>
      </c>
      <c r="BY171" s="111">
        <f t="shared" si="89"/>
        <v>0</v>
      </c>
      <c r="BZ171" s="111">
        <f t="shared" si="89"/>
        <v>0</v>
      </c>
      <c r="CA171" s="111">
        <f t="shared" si="89"/>
        <v>0</v>
      </c>
      <c r="CB171" s="111">
        <f t="shared" si="89"/>
        <v>0</v>
      </c>
      <c r="CC171" s="111">
        <f t="shared" si="88"/>
        <v>0</v>
      </c>
      <c r="CD171" s="111">
        <f t="shared" si="88"/>
        <v>0</v>
      </c>
      <c r="CE171" s="111">
        <f t="shared" si="88"/>
        <v>0</v>
      </c>
      <c r="CF171" s="111">
        <f t="shared" si="88"/>
        <v>0</v>
      </c>
      <c r="CG171" s="111">
        <f t="shared" si="88"/>
        <v>0</v>
      </c>
      <c r="CH171" s="111">
        <f t="shared" si="88"/>
        <v>0</v>
      </c>
      <c r="CI171" s="111">
        <f t="shared" si="88"/>
        <v>0</v>
      </c>
      <c r="CJ171" s="111">
        <f t="shared" si="88"/>
        <v>0</v>
      </c>
    </row>
    <row r="172" spans="11:88" x14ac:dyDescent="0.3">
      <c r="K172" s="263">
        <f>J172*(1+'Headcount Summary'!$C$4)</f>
        <v>0</v>
      </c>
      <c r="L172" s="263">
        <f>K172*(1+'Headcount Summary'!$C$4)</f>
        <v>0</v>
      </c>
      <c r="M172" s="263">
        <f>L172*(1+'Headcount Summary'!$C$4)</f>
        <v>0</v>
      </c>
      <c r="Q172" s="111">
        <f t="shared" si="89"/>
        <v>0</v>
      </c>
      <c r="R172" s="111">
        <f t="shared" si="89"/>
        <v>0</v>
      </c>
      <c r="S172" s="111">
        <f t="shared" si="89"/>
        <v>0</v>
      </c>
      <c r="T172" s="111">
        <f t="shared" si="89"/>
        <v>0</v>
      </c>
      <c r="U172" s="111">
        <f t="shared" si="89"/>
        <v>0</v>
      </c>
      <c r="V172" s="111">
        <f t="shared" si="89"/>
        <v>0</v>
      </c>
      <c r="W172" s="111">
        <f t="shared" si="89"/>
        <v>0</v>
      </c>
      <c r="X172" s="111">
        <f t="shared" si="89"/>
        <v>0</v>
      </c>
      <c r="Y172" s="111">
        <f t="shared" si="89"/>
        <v>0</v>
      </c>
      <c r="Z172" s="111">
        <f t="shared" si="89"/>
        <v>0</v>
      </c>
      <c r="AA172" s="111">
        <f t="shared" si="89"/>
        <v>0</v>
      </c>
      <c r="AB172" s="111">
        <f t="shared" si="89"/>
        <v>0</v>
      </c>
      <c r="AC172" s="111">
        <f t="shared" si="89"/>
        <v>0</v>
      </c>
      <c r="AD172" s="111">
        <f t="shared" si="89"/>
        <v>0</v>
      </c>
      <c r="AE172" s="111">
        <f t="shared" si="89"/>
        <v>0</v>
      </c>
      <c r="AF172" s="111">
        <f t="shared" si="89"/>
        <v>0</v>
      </c>
      <c r="AG172" s="111">
        <f t="shared" si="89"/>
        <v>0</v>
      </c>
      <c r="AH172" s="111">
        <f t="shared" si="89"/>
        <v>0</v>
      </c>
      <c r="AI172" s="111">
        <f t="shared" si="89"/>
        <v>0</v>
      </c>
      <c r="AJ172" s="111">
        <f t="shared" si="89"/>
        <v>0</v>
      </c>
      <c r="AK172" s="111">
        <f t="shared" si="89"/>
        <v>0</v>
      </c>
      <c r="AL172" s="111">
        <f t="shared" si="89"/>
        <v>0</v>
      </c>
      <c r="AM172" s="111">
        <f t="shared" si="89"/>
        <v>0</v>
      </c>
      <c r="AN172" s="111">
        <f t="shared" si="89"/>
        <v>0</v>
      </c>
      <c r="AO172" s="111">
        <f t="shared" si="89"/>
        <v>0</v>
      </c>
      <c r="AP172" s="111">
        <f t="shared" si="89"/>
        <v>0</v>
      </c>
      <c r="AQ172" s="111">
        <f t="shared" si="89"/>
        <v>0</v>
      </c>
      <c r="AR172" s="111">
        <f t="shared" si="89"/>
        <v>0</v>
      </c>
      <c r="AS172" s="111">
        <f t="shared" si="89"/>
        <v>0</v>
      </c>
      <c r="AT172" s="111">
        <f t="shared" si="89"/>
        <v>0</v>
      </c>
      <c r="AU172" s="111">
        <f t="shared" si="89"/>
        <v>0</v>
      </c>
      <c r="AV172" s="111">
        <f t="shared" si="89"/>
        <v>0</v>
      </c>
      <c r="AW172" s="111">
        <f t="shared" si="89"/>
        <v>0</v>
      </c>
      <c r="AX172" s="111">
        <f t="shared" si="89"/>
        <v>0</v>
      </c>
      <c r="AY172" s="111">
        <f t="shared" si="89"/>
        <v>0</v>
      </c>
      <c r="AZ172" s="111">
        <f t="shared" si="89"/>
        <v>0</v>
      </c>
      <c r="BA172" s="111">
        <f t="shared" si="89"/>
        <v>0</v>
      </c>
      <c r="BB172" s="111">
        <f t="shared" si="89"/>
        <v>0</v>
      </c>
      <c r="BC172" s="111">
        <f t="shared" si="89"/>
        <v>0</v>
      </c>
      <c r="BD172" s="111">
        <f t="shared" si="89"/>
        <v>0</v>
      </c>
      <c r="BE172" s="111">
        <f t="shared" si="89"/>
        <v>0</v>
      </c>
      <c r="BF172" s="111">
        <f t="shared" si="89"/>
        <v>0</v>
      </c>
      <c r="BG172" s="111">
        <f t="shared" si="89"/>
        <v>0</v>
      </c>
      <c r="BH172" s="111">
        <f t="shared" si="89"/>
        <v>0</v>
      </c>
      <c r="BI172" s="111">
        <f t="shared" si="89"/>
        <v>0</v>
      </c>
      <c r="BJ172" s="111">
        <f t="shared" si="89"/>
        <v>0</v>
      </c>
      <c r="BK172" s="111">
        <f t="shared" si="89"/>
        <v>0</v>
      </c>
      <c r="BL172" s="111">
        <f t="shared" si="89"/>
        <v>0</v>
      </c>
      <c r="BM172" s="111">
        <f t="shared" si="89"/>
        <v>0</v>
      </c>
      <c r="BN172" s="111">
        <f t="shared" si="89"/>
        <v>0</v>
      </c>
      <c r="BO172" s="111">
        <f t="shared" si="89"/>
        <v>0</v>
      </c>
      <c r="BP172" s="111">
        <f t="shared" si="89"/>
        <v>0</v>
      </c>
      <c r="BQ172" s="111">
        <f t="shared" si="89"/>
        <v>0</v>
      </c>
      <c r="BR172" s="111">
        <f t="shared" si="89"/>
        <v>0</v>
      </c>
      <c r="BS172" s="111">
        <f t="shared" si="89"/>
        <v>0</v>
      </c>
      <c r="BT172" s="111">
        <f t="shared" si="89"/>
        <v>0</v>
      </c>
      <c r="BU172" s="111">
        <f t="shared" si="89"/>
        <v>0</v>
      </c>
      <c r="BV172" s="111">
        <f t="shared" si="89"/>
        <v>0</v>
      </c>
      <c r="BW172" s="111">
        <f t="shared" si="89"/>
        <v>0</v>
      </c>
      <c r="BX172" s="111">
        <f t="shared" si="89"/>
        <v>0</v>
      </c>
      <c r="BY172" s="111">
        <f t="shared" si="89"/>
        <v>0</v>
      </c>
      <c r="BZ172" s="111">
        <f t="shared" si="89"/>
        <v>0</v>
      </c>
      <c r="CA172" s="111">
        <f t="shared" si="89"/>
        <v>0</v>
      </c>
      <c r="CB172" s="111">
        <f t="shared" si="89"/>
        <v>0</v>
      </c>
      <c r="CC172" s="111">
        <f t="shared" si="88"/>
        <v>0</v>
      </c>
      <c r="CD172" s="111">
        <f t="shared" si="88"/>
        <v>0</v>
      </c>
      <c r="CE172" s="111">
        <f t="shared" si="88"/>
        <v>0</v>
      </c>
      <c r="CF172" s="111">
        <f t="shared" si="88"/>
        <v>0</v>
      </c>
      <c r="CG172" s="111">
        <f t="shared" si="88"/>
        <v>0</v>
      </c>
      <c r="CH172" s="111">
        <f t="shared" si="88"/>
        <v>0</v>
      </c>
      <c r="CI172" s="111">
        <f t="shared" si="88"/>
        <v>0</v>
      </c>
      <c r="CJ172" s="111">
        <f t="shared" si="88"/>
        <v>0</v>
      </c>
    </row>
    <row r="173" spans="11:88" x14ac:dyDescent="0.3">
      <c r="K173" s="263">
        <f>J173*(1+'Headcount Summary'!$C$4)</f>
        <v>0</v>
      </c>
      <c r="L173" s="263">
        <f>K173*(1+'Headcount Summary'!$C$4)</f>
        <v>0</v>
      </c>
      <c r="M173" s="263">
        <f>L173*(1+'Headcount Summary'!$C$4)</f>
        <v>0</v>
      </c>
      <c r="Q173" s="111">
        <f t="shared" si="89"/>
        <v>0</v>
      </c>
      <c r="R173" s="111">
        <f t="shared" si="89"/>
        <v>0</v>
      </c>
      <c r="S173" s="111">
        <f t="shared" si="89"/>
        <v>0</v>
      </c>
      <c r="T173" s="111">
        <f t="shared" si="89"/>
        <v>0</v>
      </c>
      <c r="U173" s="111">
        <f t="shared" si="89"/>
        <v>0</v>
      </c>
      <c r="V173" s="111">
        <f t="shared" si="89"/>
        <v>0</v>
      </c>
      <c r="W173" s="111">
        <f t="shared" si="89"/>
        <v>0</v>
      </c>
      <c r="X173" s="111">
        <f t="shared" si="89"/>
        <v>0</v>
      </c>
      <c r="Y173" s="111">
        <f t="shared" si="89"/>
        <v>0</v>
      </c>
      <c r="Z173" s="111">
        <f t="shared" si="89"/>
        <v>0</v>
      </c>
      <c r="AA173" s="111">
        <f t="shared" si="89"/>
        <v>0</v>
      </c>
      <c r="AB173" s="111">
        <f t="shared" si="89"/>
        <v>0</v>
      </c>
      <c r="AC173" s="111">
        <f t="shared" si="89"/>
        <v>0</v>
      </c>
      <c r="AD173" s="111">
        <f t="shared" si="89"/>
        <v>0</v>
      </c>
      <c r="AE173" s="111">
        <f t="shared" si="89"/>
        <v>0</v>
      </c>
      <c r="AF173" s="111">
        <f t="shared" si="89"/>
        <v>0</v>
      </c>
      <c r="AG173" s="111">
        <f t="shared" si="89"/>
        <v>0</v>
      </c>
      <c r="AH173" s="111">
        <f t="shared" si="89"/>
        <v>0</v>
      </c>
      <c r="AI173" s="111">
        <f t="shared" si="89"/>
        <v>0</v>
      </c>
      <c r="AJ173" s="111">
        <f t="shared" si="89"/>
        <v>0</v>
      </c>
      <c r="AK173" s="111">
        <f t="shared" si="89"/>
        <v>0</v>
      </c>
      <c r="AL173" s="111">
        <f t="shared" si="89"/>
        <v>0</v>
      </c>
      <c r="AM173" s="111">
        <f t="shared" si="89"/>
        <v>0</v>
      </c>
      <c r="AN173" s="111">
        <f t="shared" si="89"/>
        <v>0</v>
      </c>
      <c r="AO173" s="111">
        <f t="shared" si="89"/>
        <v>0</v>
      </c>
      <c r="AP173" s="111">
        <f t="shared" si="89"/>
        <v>0</v>
      </c>
      <c r="AQ173" s="111">
        <f t="shared" si="89"/>
        <v>0</v>
      </c>
      <c r="AR173" s="111">
        <f t="shared" si="89"/>
        <v>0</v>
      </c>
      <c r="AS173" s="111">
        <f t="shared" si="89"/>
        <v>0</v>
      </c>
      <c r="AT173" s="111">
        <f t="shared" si="89"/>
        <v>0</v>
      </c>
      <c r="AU173" s="111">
        <f t="shared" si="89"/>
        <v>0</v>
      </c>
      <c r="AV173" s="111">
        <f t="shared" si="89"/>
        <v>0</v>
      </c>
      <c r="AW173" s="111">
        <f t="shared" si="89"/>
        <v>0</v>
      </c>
      <c r="AX173" s="111">
        <f t="shared" si="89"/>
        <v>0</v>
      </c>
      <c r="AY173" s="111">
        <f t="shared" si="89"/>
        <v>0</v>
      </c>
      <c r="AZ173" s="111">
        <f t="shared" si="89"/>
        <v>0</v>
      </c>
      <c r="BA173" s="111">
        <f t="shared" si="89"/>
        <v>0</v>
      </c>
      <c r="BB173" s="111">
        <f t="shared" si="89"/>
        <v>0</v>
      </c>
      <c r="BC173" s="111">
        <f t="shared" si="89"/>
        <v>0</v>
      </c>
      <c r="BD173" s="111">
        <f t="shared" si="89"/>
        <v>0</v>
      </c>
      <c r="BE173" s="111">
        <f t="shared" si="89"/>
        <v>0</v>
      </c>
      <c r="BF173" s="111">
        <f t="shared" si="89"/>
        <v>0</v>
      </c>
      <c r="BG173" s="111">
        <f t="shared" si="89"/>
        <v>0</v>
      </c>
      <c r="BH173" s="111">
        <f t="shared" si="89"/>
        <v>0</v>
      </c>
      <c r="BI173" s="111">
        <f t="shared" si="89"/>
        <v>0</v>
      </c>
      <c r="BJ173" s="111">
        <f t="shared" si="89"/>
        <v>0</v>
      </c>
      <c r="BK173" s="111">
        <f t="shared" si="89"/>
        <v>0</v>
      </c>
      <c r="BL173" s="111">
        <f t="shared" si="89"/>
        <v>0</v>
      </c>
      <c r="BM173" s="111">
        <f t="shared" si="89"/>
        <v>0</v>
      </c>
      <c r="BN173" s="111">
        <f t="shared" si="89"/>
        <v>0</v>
      </c>
      <c r="BO173" s="111">
        <f t="shared" si="89"/>
        <v>0</v>
      </c>
      <c r="BP173" s="111">
        <f t="shared" si="89"/>
        <v>0</v>
      </c>
      <c r="BQ173" s="111">
        <f t="shared" si="89"/>
        <v>0</v>
      </c>
      <c r="BR173" s="111">
        <f t="shared" si="89"/>
        <v>0</v>
      </c>
      <c r="BS173" s="111">
        <f t="shared" si="89"/>
        <v>0</v>
      </c>
      <c r="BT173" s="111">
        <f t="shared" si="89"/>
        <v>0</v>
      </c>
      <c r="BU173" s="111">
        <f t="shared" si="89"/>
        <v>0</v>
      </c>
      <c r="BV173" s="111">
        <f t="shared" si="89"/>
        <v>0</v>
      </c>
      <c r="BW173" s="111">
        <f t="shared" si="89"/>
        <v>0</v>
      </c>
      <c r="BX173" s="111">
        <f t="shared" si="89"/>
        <v>0</v>
      </c>
      <c r="BY173" s="111">
        <f t="shared" si="89"/>
        <v>0</v>
      </c>
      <c r="BZ173" s="111">
        <f t="shared" si="89"/>
        <v>0</v>
      </c>
      <c r="CA173" s="111">
        <f t="shared" si="89"/>
        <v>0</v>
      </c>
      <c r="CB173" s="111">
        <f t="shared" ref="CB173:CJ176" si="90">IF(OR(AND($G173&lt;CB$1,$G173&lt;&gt;""),$F173&gt;EOMONTH(CB$1,0)),0,IF(AND($F173&lt;CB$1,OR($G173="",$G173&gt;EOMONTH(CB$1,0))),INDEX($H173:$M173,1,MATCH(YEAR(CB$1),$H$1:$M$1,0))/12,INDEX($H173:$M173,1,MATCH(YEAR(CB$1),$H$1:$M$1,0))/12*((_xlfn.DAYS(MIN(EOMONTH(CB$1,0),$G173),MAX(CB$1,$F173)))/_xlfn.DAYS(EOMONTH(CB$1,0),CB$1))))</f>
        <v>0</v>
      </c>
      <c r="CC173" s="111">
        <f t="shared" si="90"/>
        <v>0</v>
      </c>
      <c r="CD173" s="111">
        <f t="shared" si="90"/>
        <v>0</v>
      </c>
      <c r="CE173" s="111">
        <f t="shared" si="90"/>
        <v>0</v>
      </c>
      <c r="CF173" s="111">
        <f t="shared" si="90"/>
        <v>0</v>
      </c>
      <c r="CG173" s="111">
        <f t="shared" si="90"/>
        <v>0</v>
      </c>
      <c r="CH173" s="111">
        <f t="shared" si="90"/>
        <v>0</v>
      </c>
      <c r="CI173" s="111">
        <f t="shared" si="90"/>
        <v>0</v>
      </c>
      <c r="CJ173" s="111">
        <f t="shared" si="90"/>
        <v>0</v>
      </c>
    </row>
    <row r="174" spans="11:88" x14ac:dyDescent="0.3">
      <c r="K174" s="263">
        <f>J174*(1+'Headcount Summary'!$C$4)</f>
        <v>0</v>
      </c>
      <c r="L174" s="263">
        <f>K174*(1+'Headcount Summary'!$C$4)</f>
        <v>0</v>
      </c>
      <c r="M174" s="263">
        <f>L174*(1+'Headcount Summary'!$C$4)</f>
        <v>0</v>
      </c>
      <c r="Q174" s="111">
        <f t="shared" ref="Q174:CB177" si="91">IF(OR(AND($G174&lt;Q$1,$G174&lt;&gt;""),$F174&gt;EOMONTH(Q$1,0)),0,IF(AND($F174&lt;Q$1,OR($G174="",$G174&gt;EOMONTH(Q$1,0))),INDEX($H174:$M174,1,MATCH(YEAR(Q$1),$H$1:$M$1,0))/12,INDEX($H174:$M174,1,MATCH(YEAR(Q$1),$H$1:$M$1,0))/12*((_xlfn.DAYS(MIN(EOMONTH(Q$1,0),$G174),MAX(Q$1,$F174)))/_xlfn.DAYS(EOMONTH(Q$1,0),Q$1))))</f>
        <v>0</v>
      </c>
      <c r="R174" s="111">
        <f t="shared" si="91"/>
        <v>0</v>
      </c>
      <c r="S174" s="111">
        <f t="shared" si="91"/>
        <v>0</v>
      </c>
      <c r="T174" s="111">
        <f t="shared" si="91"/>
        <v>0</v>
      </c>
      <c r="U174" s="111">
        <f t="shared" si="91"/>
        <v>0</v>
      </c>
      <c r="V174" s="111">
        <f t="shared" si="91"/>
        <v>0</v>
      </c>
      <c r="W174" s="111">
        <f t="shared" si="91"/>
        <v>0</v>
      </c>
      <c r="X174" s="111">
        <f t="shared" si="91"/>
        <v>0</v>
      </c>
      <c r="Y174" s="111">
        <f t="shared" si="91"/>
        <v>0</v>
      </c>
      <c r="Z174" s="111">
        <f t="shared" si="91"/>
        <v>0</v>
      </c>
      <c r="AA174" s="111">
        <f t="shared" si="91"/>
        <v>0</v>
      </c>
      <c r="AB174" s="111">
        <f t="shared" si="91"/>
        <v>0</v>
      </c>
      <c r="AC174" s="111">
        <f t="shared" si="91"/>
        <v>0</v>
      </c>
      <c r="AD174" s="111">
        <f t="shared" si="91"/>
        <v>0</v>
      </c>
      <c r="AE174" s="111">
        <f t="shared" si="91"/>
        <v>0</v>
      </c>
      <c r="AF174" s="111">
        <f t="shared" si="91"/>
        <v>0</v>
      </c>
      <c r="AG174" s="111">
        <f t="shared" si="91"/>
        <v>0</v>
      </c>
      <c r="AH174" s="111">
        <f t="shared" si="91"/>
        <v>0</v>
      </c>
      <c r="AI174" s="111">
        <f t="shared" si="91"/>
        <v>0</v>
      </c>
      <c r="AJ174" s="111">
        <f t="shared" si="91"/>
        <v>0</v>
      </c>
      <c r="AK174" s="111">
        <f t="shared" si="91"/>
        <v>0</v>
      </c>
      <c r="AL174" s="111">
        <f t="shared" si="91"/>
        <v>0</v>
      </c>
      <c r="AM174" s="111">
        <f t="shared" si="91"/>
        <v>0</v>
      </c>
      <c r="AN174" s="111">
        <f t="shared" si="91"/>
        <v>0</v>
      </c>
      <c r="AO174" s="111">
        <f t="shared" si="91"/>
        <v>0</v>
      </c>
      <c r="AP174" s="111">
        <f t="shared" si="91"/>
        <v>0</v>
      </c>
      <c r="AQ174" s="111">
        <f t="shared" si="91"/>
        <v>0</v>
      </c>
      <c r="AR174" s="111">
        <f t="shared" si="91"/>
        <v>0</v>
      </c>
      <c r="AS174" s="111">
        <f t="shared" si="91"/>
        <v>0</v>
      </c>
      <c r="AT174" s="111">
        <f t="shared" si="91"/>
        <v>0</v>
      </c>
      <c r="AU174" s="111">
        <f t="shared" si="91"/>
        <v>0</v>
      </c>
      <c r="AV174" s="111">
        <f t="shared" si="91"/>
        <v>0</v>
      </c>
      <c r="AW174" s="111">
        <f t="shared" si="91"/>
        <v>0</v>
      </c>
      <c r="AX174" s="111">
        <f t="shared" si="91"/>
        <v>0</v>
      </c>
      <c r="AY174" s="111">
        <f t="shared" si="91"/>
        <v>0</v>
      </c>
      <c r="AZ174" s="111">
        <f t="shared" si="91"/>
        <v>0</v>
      </c>
      <c r="BA174" s="111">
        <f t="shared" si="91"/>
        <v>0</v>
      </c>
      <c r="BB174" s="111">
        <f t="shared" si="91"/>
        <v>0</v>
      </c>
      <c r="BC174" s="111">
        <f t="shared" si="91"/>
        <v>0</v>
      </c>
      <c r="BD174" s="111">
        <f t="shared" si="91"/>
        <v>0</v>
      </c>
      <c r="BE174" s="111">
        <f t="shared" si="91"/>
        <v>0</v>
      </c>
      <c r="BF174" s="111">
        <f t="shared" si="91"/>
        <v>0</v>
      </c>
      <c r="BG174" s="111">
        <f t="shared" si="91"/>
        <v>0</v>
      </c>
      <c r="BH174" s="111">
        <f t="shared" si="91"/>
        <v>0</v>
      </c>
      <c r="BI174" s="111">
        <f t="shared" si="91"/>
        <v>0</v>
      </c>
      <c r="BJ174" s="111">
        <f t="shared" si="91"/>
        <v>0</v>
      </c>
      <c r="BK174" s="111">
        <f t="shared" si="91"/>
        <v>0</v>
      </c>
      <c r="BL174" s="111">
        <f t="shared" si="91"/>
        <v>0</v>
      </c>
      <c r="BM174" s="111">
        <f t="shared" si="91"/>
        <v>0</v>
      </c>
      <c r="BN174" s="111">
        <f t="shared" si="91"/>
        <v>0</v>
      </c>
      <c r="BO174" s="111">
        <f t="shared" si="91"/>
        <v>0</v>
      </c>
      <c r="BP174" s="111">
        <f t="shared" si="91"/>
        <v>0</v>
      </c>
      <c r="BQ174" s="111">
        <f t="shared" si="91"/>
        <v>0</v>
      </c>
      <c r="BR174" s="111">
        <f t="shared" si="91"/>
        <v>0</v>
      </c>
      <c r="BS174" s="111">
        <f t="shared" si="91"/>
        <v>0</v>
      </c>
      <c r="BT174" s="111">
        <f t="shared" si="91"/>
        <v>0</v>
      </c>
      <c r="BU174" s="111">
        <f t="shared" si="91"/>
        <v>0</v>
      </c>
      <c r="BV174" s="111">
        <f t="shared" si="91"/>
        <v>0</v>
      </c>
      <c r="BW174" s="111">
        <f t="shared" si="91"/>
        <v>0</v>
      </c>
      <c r="BX174" s="111">
        <f t="shared" si="91"/>
        <v>0</v>
      </c>
      <c r="BY174" s="111">
        <f t="shared" si="91"/>
        <v>0</v>
      </c>
      <c r="BZ174" s="111">
        <f t="shared" si="91"/>
        <v>0</v>
      </c>
      <c r="CA174" s="111">
        <f t="shared" si="91"/>
        <v>0</v>
      </c>
      <c r="CB174" s="111">
        <f t="shared" si="91"/>
        <v>0</v>
      </c>
      <c r="CC174" s="111">
        <f t="shared" si="90"/>
        <v>0</v>
      </c>
      <c r="CD174" s="111">
        <f t="shared" si="90"/>
        <v>0</v>
      </c>
      <c r="CE174" s="111">
        <f t="shared" si="90"/>
        <v>0</v>
      </c>
      <c r="CF174" s="111">
        <f t="shared" si="90"/>
        <v>0</v>
      </c>
      <c r="CG174" s="111">
        <f t="shared" si="90"/>
        <v>0</v>
      </c>
      <c r="CH174" s="111">
        <f t="shared" si="90"/>
        <v>0</v>
      </c>
      <c r="CI174" s="111">
        <f t="shared" si="90"/>
        <v>0</v>
      </c>
      <c r="CJ174" s="111">
        <f t="shared" si="90"/>
        <v>0</v>
      </c>
    </row>
    <row r="175" spans="11:88" x14ac:dyDescent="0.3">
      <c r="K175" s="263">
        <f>J175*(1+'Headcount Summary'!$C$4)</f>
        <v>0</v>
      </c>
      <c r="L175" s="263">
        <f>K175*(1+'Headcount Summary'!$C$4)</f>
        <v>0</v>
      </c>
      <c r="M175" s="263">
        <f>L175*(1+'Headcount Summary'!$C$4)</f>
        <v>0</v>
      </c>
      <c r="Q175" s="111">
        <f t="shared" si="91"/>
        <v>0</v>
      </c>
      <c r="R175" s="111">
        <f t="shared" si="91"/>
        <v>0</v>
      </c>
      <c r="S175" s="111">
        <f t="shared" si="91"/>
        <v>0</v>
      </c>
      <c r="T175" s="111">
        <f t="shared" si="91"/>
        <v>0</v>
      </c>
      <c r="U175" s="111">
        <f t="shared" si="91"/>
        <v>0</v>
      </c>
      <c r="V175" s="111">
        <f t="shared" si="91"/>
        <v>0</v>
      </c>
      <c r="W175" s="111">
        <f t="shared" si="91"/>
        <v>0</v>
      </c>
      <c r="X175" s="111">
        <f t="shared" si="91"/>
        <v>0</v>
      </c>
      <c r="Y175" s="111">
        <f t="shared" si="91"/>
        <v>0</v>
      </c>
      <c r="Z175" s="111">
        <f t="shared" si="91"/>
        <v>0</v>
      </c>
      <c r="AA175" s="111">
        <f t="shared" si="91"/>
        <v>0</v>
      </c>
      <c r="AB175" s="111">
        <f t="shared" si="91"/>
        <v>0</v>
      </c>
      <c r="AC175" s="111">
        <f t="shared" si="91"/>
        <v>0</v>
      </c>
      <c r="AD175" s="111">
        <f t="shared" si="91"/>
        <v>0</v>
      </c>
      <c r="AE175" s="111">
        <f t="shared" si="91"/>
        <v>0</v>
      </c>
      <c r="AF175" s="111">
        <f t="shared" si="91"/>
        <v>0</v>
      </c>
      <c r="AG175" s="111">
        <f t="shared" si="91"/>
        <v>0</v>
      </c>
      <c r="AH175" s="111">
        <f t="shared" si="91"/>
        <v>0</v>
      </c>
      <c r="AI175" s="111">
        <f t="shared" si="91"/>
        <v>0</v>
      </c>
      <c r="AJ175" s="111">
        <f t="shared" si="91"/>
        <v>0</v>
      </c>
      <c r="AK175" s="111">
        <f t="shared" si="91"/>
        <v>0</v>
      </c>
      <c r="AL175" s="111">
        <f t="shared" si="91"/>
        <v>0</v>
      </c>
      <c r="AM175" s="111">
        <f t="shared" si="91"/>
        <v>0</v>
      </c>
      <c r="AN175" s="111">
        <f t="shared" si="91"/>
        <v>0</v>
      </c>
      <c r="AO175" s="111">
        <f t="shared" si="91"/>
        <v>0</v>
      </c>
      <c r="AP175" s="111">
        <f t="shared" si="91"/>
        <v>0</v>
      </c>
      <c r="AQ175" s="111">
        <f t="shared" si="91"/>
        <v>0</v>
      </c>
      <c r="AR175" s="111">
        <f t="shared" si="91"/>
        <v>0</v>
      </c>
      <c r="AS175" s="111">
        <f t="shared" si="91"/>
        <v>0</v>
      </c>
      <c r="AT175" s="111">
        <f t="shared" si="91"/>
        <v>0</v>
      </c>
      <c r="AU175" s="111">
        <f t="shared" si="91"/>
        <v>0</v>
      </c>
      <c r="AV175" s="111">
        <f t="shared" si="91"/>
        <v>0</v>
      </c>
      <c r="AW175" s="111">
        <f t="shared" si="91"/>
        <v>0</v>
      </c>
      <c r="AX175" s="111">
        <f t="shared" si="91"/>
        <v>0</v>
      </c>
      <c r="AY175" s="111">
        <f t="shared" si="91"/>
        <v>0</v>
      </c>
      <c r="AZ175" s="111">
        <f t="shared" si="91"/>
        <v>0</v>
      </c>
      <c r="BA175" s="111">
        <f t="shared" si="91"/>
        <v>0</v>
      </c>
      <c r="BB175" s="111">
        <f t="shared" si="91"/>
        <v>0</v>
      </c>
      <c r="BC175" s="111">
        <f t="shared" si="91"/>
        <v>0</v>
      </c>
      <c r="BD175" s="111">
        <f t="shared" si="91"/>
        <v>0</v>
      </c>
      <c r="BE175" s="111">
        <f t="shared" si="91"/>
        <v>0</v>
      </c>
      <c r="BF175" s="111">
        <f t="shared" si="91"/>
        <v>0</v>
      </c>
      <c r="BG175" s="111">
        <f t="shared" si="91"/>
        <v>0</v>
      </c>
      <c r="BH175" s="111">
        <f t="shared" si="91"/>
        <v>0</v>
      </c>
      <c r="BI175" s="111">
        <f t="shared" si="91"/>
        <v>0</v>
      </c>
      <c r="BJ175" s="111">
        <f t="shared" si="91"/>
        <v>0</v>
      </c>
      <c r="BK175" s="111">
        <f t="shared" si="91"/>
        <v>0</v>
      </c>
      <c r="BL175" s="111">
        <f t="shared" si="91"/>
        <v>0</v>
      </c>
      <c r="BM175" s="111">
        <f t="shared" si="91"/>
        <v>0</v>
      </c>
      <c r="BN175" s="111">
        <f t="shared" si="91"/>
        <v>0</v>
      </c>
      <c r="BO175" s="111">
        <f t="shared" si="91"/>
        <v>0</v>
      </c>
      <c r="BP175" s="111">
        <f t="shared" si="91"/>
        <v>0</v>
      </c>
      <c r="BQ175" s="111">
        <f t="shared" si="91"/>
        <v>0</v>
      </c>
      <c r="BR175" s="111">
        <f t="shared" si="91"/>
        <v>0</v>
      </c>
      <c r="BS175" s="111">
        <f t="shared" si="91"/>
        <v>0</v>
      </c>
      <c r="BT175" s="111">
        <f t="shared" si="91"/>
        <v>0</v>
      </c>
      <c r="BU175" s="111">
        <f t="shared" si="91"/>
        <v>0</v>
      </c>
      <c r="BV175" s="111">
        <f t="shared" si="91"/>
        <v>0</v>
      </c>
      <c r="BW175" s="111">
        <f t="shared" si="91"/>
        <v>0</v>
      </c>
      <c r="BX175" s="111">
        <f t="shared" si="91"/>
        <v>0</v>
      </c>
      <c r="BY175" s="111">
        <f t="shared" si="91"/>
        <v>0</v>
      </c>
      <c r="BZ175" s="111">
        <f t="shared" si="91"/>
        <v>0</v>
      </c>
      <c r="CA175" s="111">
        <f t="shared" si="91"/>
        <v>0</v>
      </c>
      <c r="CB175" s="111">
        <f t="shared" si="91"/>
        <v>0</v>
      </c>
      <c r="CC175" s="111">
        <f t="shared" si="90"/>
        <v>0</v>
      </c>
      <c r="CD175" s="111">
        <f t="shared" si="90"/>
        <v>0</v>
      </c>
      <c r="CE175" s="111">
        <f t="shared" si="90"/>
        <v>0</v>
      </c>
      <c r="CF175" s="111">
        <f t="shared" si="90"/>
        <v>0</v>
      </c>
      <c r="CG175" s="111">
        <f t="shared" si="90"/>
        <v>0</v>
      </c>
      <c r="CH175" s="111">
        <f t="shared" si="90"/>
        <v>0</v>
      </c>
      <c r="CI175" s="111">
        <f t="shared" si="90"/>
        <v>0</v>
      </c>
      <c r="CJ175" s="111">
        <f t="shared" si="90"/>
        <v>0</v>
      </c>
    </row>
    <row r="176" spans="11:88" x14ac:dyDescent="0.3">
      <c r="K176" s="263">
        <f>J176*(1+'Headcount Summary'!$C$4)</f>
        <v>0</v>
      </c>
      <c r="L176" s="263">
        <f>K176*(1+'Headcount Summary'!$C$4)</f>
        <v>0</v>
      </c>
      <c r="M176" s="263">
        <f>L176*(1+'Headcount Summary'!$C$4)</f>
        <v>0</v>
      </c>
      <c r="Q176" s="111">
        <f t="shared" si="91"/>
        <v>0</v>
      </c>
      <c r="R176" s="111">
        <f t="shared" si="91"/>
        <v>0</v>
      </c>
      <c r="S176" s="111">
        <f t="shared" si="91"/>
        <v>0</v>
      </c>
      <c r="T176" s="111">
        <f t="shared" si="91"/>
        <v>0</v>
      </c>
      <c r="U176" s="111">
        <f t="shared" si="91"/>
        <v>0</v>
      </c>
      <c r="V176" s="111">
        <f t="shared" si="91"/>
        <v>0</v>
      </c>
      <c r="W176" s="111">
        <f t="shared" si="91"/>
        <v>0</v>
      </c>
      <c r="X176" s="111">
        <f t="shared" si="91"/>
        <v>0</v>
      </c>
      <c r="Y176" s="111">
        <f t="shared" si="91"/>
        <v>0</v>
      </c>
      <c r="Z176" s="111">
        <f t="shared" si="91"/>
        <v>0</v>
      </c>
      <c r="AA176" s="111">
        <f t="shared" si="91"/>
        <v>0</v>
      </c>
      <c r="AB176" s="111">
        <f t="shared" si="91"/>
        <v>0</v>
      </c>
      <c r="AC176" s="111">
        <f t="shared" si="91"/>
        <v>0</v>
      </c>
      <c r="AD176" s="111">
        <f t="shared" si="91"/>
        <v>0</v>
      </c>
      <c r="AE176" s="111">
        <f t="shared" si="91"/>
        <v>0</v>
      </c>
      <c r="AF176" s="111">
        <f t="shared" si="91"/>
        <v>0</v>
      </c>
      <c r="AG176" s="111">
        <f t="shared" si="91"/>
        <v>0</v>
      </c>
      <c r="AH176" s="111">
        <f t="shared" si="91"/>
        <v>0</v>
      </c>
      <c r="AI176" s="111">
        <f t="shared" si="91"/>
        <v>0</v>
      </c>
      <c r="AJ176" s="111">
        <f t="shared" si="91"/>
        <v>0</v>
      </c>
      <c r="AK176" s="111">
        <f t="shared" si="91"/>
        <v>0</v>
      </c>
      <c r="AL176" s="111">
        <f t="shared" si="91"/>
        <v>0</v>
      </c>
      <c r="AM176" s="111">
        <f t="shared" si="91"/>
        <v>0</v>
      </c>
      <c r="AN176" s="111">
        <f t="shared" si="91"/>
        <v>0</v>
      </c>
      <c r="AO176" s="111">
        <f t="shared" si="91"/>
        <v>0</v>
      </c>
      <c r="AP176" s="111">
        <f t="shared" si="91"/>
        <v>0</v>
      </c>
      <c r="AQ176" s="111">
        <f t="shared" si="91"/>
        <v>0</v>
      </c>
      <c r="AR176" s="111">
        <f t="shared" si="91"/>
        <v>0</v>
      </c>
      <c r="AS176" s="111">
        <f t="shared" si="91"/>
        <v>0</v>
      </c>
      <c r="AT176" s="111">
        <f t="shared" si="91"/>
        <v>0</v>
      </c>
      <c r="AU176" s="111">
        <f t="shared" si="91"/>
        <v>0</v>
      </c>
      <c r="AV176" s="111">
        <f t="shared" si="91"/>
        <v>0</v>
      </c>
      <c r="AW176" s="111">
        <f t="shared" si="91"/>
        <v>0</v>
      </c>
      <c r="AX176" s="111">
        <f t="shared" si="91"/>
        <v>0</v>
      </c>
      <c r="AY176" s="111">
        <f t="shared" si="91"/>
        <v>0</v>
      </c>
      <c r="AZ176" s="111">
        <f t="shared" si="91"/>
        <v>0</v>
      </c>
      <c r="BA176" s="111">
        <f t="shared" si="91"/>
        <v>0</v>
      </c>
      <c r="BB176" s="111">
        <f t="shared" si="91"/>
        <v>0</v>
      </c>
      <c r="BC176" s="111">
        <f t="shared" si="91"/>
        <v>0</v>
      </c>
      <c r="BD176" s="111">
        <f t="shared" si="91"/>
        <v>0</v>
      </c>
      <c r="BE176" s="111">
        <f t="shared" si="91"/>
        <v>0</v>
      </c>
      <c r="BF176" s="111">
        <f t="shared" si="91"/>
        <v>0</v>
      </c>
      <c r="BG176" s="111">
        <f t="shared" si="91"/>
        <v>0</v>
      </c>
      <c r="BH176" s="111">
        <f t="shared" si="91"/>
        <v>0</v>
      </c>
      <c r="BI176" s="111">
        <f t="shared" si="91"/>
        <v>0</v>
      </c>
      <c r="BJ176" s="111">
        <f t="shared" si="91"/>
        <v>0</v>
      </c>
      <c r="BK176" s="111">
        <f t="shared" si="91"/>
        <v>0</v>
      </c>
      <c r="BL176" s="111">
        <f t="shared" si="91"/>
        <v>0</v>
      </c>
      <c r="BM176" s="111">
        <f t="shared" si="91"/>
        <v>0</v>
      </c>
      <c r="BN176" s="111">
        <f t="shared" si="91"/>
        <v>0</v>
      </c>
      <c r="BO176" s="111">
        <f t="shared" si="91"/>
        <v>0</v>
      </c>
      <c r="BP176" s="111">
        <f t="shared" si="91"/>
        <v>0</v>
      </c>
      <c r="BQ176" s="111">
        <f t="shared" si="91"/>
        <v>0</v>
      </c>
      <c r="BR176" s="111">
        <f t="shared" si="91"/>
        <v>0</v>
      </c>
      <c r="BS176" s="111">
        <f t="shared" si="91"/>
        <v>0</v>
      </c>
      <c r="BT176" s="111">
        <f t="shared" si="91"/>
        <v>0</v>
      </c>
      <c r="BU176" s="111">
        <f t="shared" si="91"/>
        <v>0</v>
      </c>
      <c r="BV176" s="111">
        <f t="shared" si="91"/>
        <v>0</v>
      </c>
      <c r="BW176" s="111">
        <f t="shared" si="91"/>
        <v>0</v>
      </c>
      <c r="BX176" s="111">
        <f t="shared" si="91"/>
        <v>0</v>
      </c>
      <c r="BY176" s="111">
        <f t="shared" si="91"/>
        <v>0</v>
      </c>
      <c r="BZ176" s="111">
        <f t="shared" si="91"/>
        <v>0</v>
      </c>
      <c r="CA176" s="111">
        <f t="shared" si="91"/>
        <v>0</v>
      </c>
      <c r="CB176" s="111">
        <f t="shared" si="91"/>
        <v>0</v>
      </c>
      <c r="CC176" s="111">
        <f t="shared" si="90"/>
        <v>0</v>
      </c>
      <c r="CD176" s="111">
        <f t="shared" si="90"/>
        <v>0</v>
      </c>
      <c r="CE176" s="111">
        <f t="shared" si="90"/>
        <v>0</v>
      </c>
      <c r="CF176" s="111">
        <f t="shared" si="90"/>
        <v>0</v>
      </c>
      <c r="CG176" s="111">
        <f t="shared" si="90"/>
        <v>0</v>
      </c>
      <c r="CH176" s="111">
        <f t="shared" si="90"/>
        <v>0</v>
      </c>
      <c r="CI176" s="111">
        <f t="shared" si="90"/>
        <v>0</v>
      </c>
      <c r="CJ176" s="111">
        <f t="shared" si="90"/>
        <v>0</v>
      </c>
    </row>
    <row r="177" spans="11:88" x14ac:dyDescent="0.3">
      <c r="K177" s="263">
        <f>J177*(1+'Headcount Summary'!$C$4)</f>
        <v>0</v>
      </c>
      <c r="L177" s="263">
        <f>K177*(1+'Headcount Summary'!$C$4)</f>
        <v>0</v>
      </c>
      <c r="M177" s="263">
        <f>L177*(1+'Headcount Summary'!$C$4)</f>
        <v>0</v>
      </c>
      <c r="Q177" s="111">
        <f t="shared" si="91"/>
        <v>0</v>
      </c>
      <c r="R177" s="111">
        <f t="shared" si="91"/>
        <v>0</v>
      </c>
      <c r="S177" s="111">
        <f t="shared" si="91"/>
        <v>0</v>
      </c>
      <c r="T177" s="111">
        <f t="shared" si="91"/>
        <v>0</v>
      </c>
      <c r="U177" s="111">
        <f t="shared" si="91"/>
        <v>0</v>
      </c>
      <c r="V177" s="111">
        <f t="shared" si="91"/>
        <v>0</v>
      </c>
      <c r="W177" s="111">
        <f t="shared" si="91"/>
        <v>0</v>
      </c>
      <c r="X177" s="111">
        <f t="shared" si="91"/>
        <v>0</v>
      </c>
      <c r="Y177" s="111">
        <f t="shared" si="91"/>
        <v>0</v>
      </c>
      <c r="Z177" s="111">
        <f t="shared" si="91"/>
        <v>0</v>
      </c>
      <c r="AA177" s="111">
        <f t="shared" si="91"/>
        <v>0</v>
      </c>
      <c r="AB177" s="111">
        <f t="shared" si="91"/>
        <v>0</v>
      </c>
      <c r="AC177" s="111">
        <f t="shared" si="91"/>
        <v>0</v>
      </c>
      <c r="AD177" s="111">
        <f t="shared" si="91"/>
        <v>0</v>
      </c>
      <c r="AE177" s="111">
        <f t="shared" si="91"/>
        <v>0</v>
      </c>
      <c r="AF177" s="111">
        <f t="shared" si="91"/>
        <v>0</v>
      </c>
      <c r="AG177" s="111">
        <f t="shared" si="91"/>
        <v>0</v>
      </c>
      <c r="AH177" s="111">
        <f t="shared" si="91"/>
        <v>0</v>
      </c>
      <c r="AI177" s="111">
        <f t="shared" si="91"/>
        <v>0</v>
      </c>
      <c r="AJ177" s="111">
        <f t="shared" si="91"/>
        <v>0</v>
      </c>
      <c r="AK177" s="111">
        <f t="shared" si="91"/>
        <v>0</v>
      </c>
      <c r="AL177" s="111">
        <f t="shared" si="91"/>
        <v>0</v>
      </c>
      <c r="AM177" s="111">
        <f t="shared" si="91"/>
        <v>0</v>
      </c>
      <c r="AN177" s="111">
        <f t="shared" si="91"/>
        <v>0</v>
      </c>
      <c r="AO177" s="111">
        <f t="shared" si="91"/>
        <v>0</v>
      </c>
      <c r="AP177" s="111">
        <f t="shared" si="91"/>
        <v>0</v>
      </c>
      <c r="AQ177" s="111">
        <f t="shared" si="91"/>
        <v>0</v>
      </c>
      <c r="AR177" s="111">
        <f t="shared" si="91"/>
        <v>0</v>
      </c>
      <c r="AS177" s="111">
        <f t="shared" si="91"/>
        <v>0</v>
      </c>
      <c r="AT177" s="111">
        <f t="shared" si="91"/>
        <v>0</v>
      </c>
      <c r="AU177" s="111">
        <f t="shared" si="91"/>
        <v>0</v>
      </c>
      <c r="AV177" s="111">
        <f t="shared" si="91"/>
        <v>0</v>
      </c>
      <c r="AW177" s="111">
        <f t="shared" si="91"/>
        <v>0</v>
      </c>
      <c r="AX177" s="111">
        <f t="shared" si="91"/>
        <v>0</v>
      </c>
      <c r="AY177" s="111">
        <f t="shared" si="91"/>
        <v>0</v>
      </c>
      <c r="AZ177" s="111">
        <f t="shared" si="91"/>
        <v>0</v>
      </c>
      <c r="BA177" s="111">
        <f t="shared" si="91"/>
        <v>0</v>
      </c>
      <c r="BB177" s="111">
        <f t="shared" si="91"/>
        <v>0</v>
      </c>
      <c r="BC177" s="111">
        <f t="shared" si="91"/>
        <v>0</v>
      </c>
      <c r="BD177" s="111">
        <f t="shared" si="91"/>
        <v>0</v>
      </c>
      <c r="BE177" s="111">
        <f t="shared" si="91"/>
        <v>0</v>
      </c>
      <c r="BF177" s="111">
        <f t="shared" si="91"/>
        <v>0</v>
      </c>
      <c r="BG177" s="111">
        <f t="shared" si="91"/>
        <v>0</v>
      </c>
      <c r="BH177" s="111">
        <f t="shared" si="91"/>
        <v>0</v>
      </c>
      <c r="BI177" s="111">
        <f t="shared" si="91"/>
        <v>0</v>
      </c>
      <c r="BJ177" s="111">
        <f t="shared" si="91"/>
        <v>0</v>
      </c>
      <c r="BK177" s="111">
        <f t="shared" si="91"/>
        <v>0</v>
      </c>
      <c r="BL177" s="111">
        <f t="shared" si="91"/>
        <v>0</v>
      </c>
      <c r="BM177" s="111">
        <f t="shared" si="91"/>
        <v>0</v>
      </c>
      <c r="BN177" s="111">
        <f t="shared" si="91"/>
        <v>0</v>
      </c>
      <c r="BO177" s="111">
        <f t="shared" si="91"/>
        <v>0</v>
      </c>
      <c r="BP177" s="111">
        <f t="shared" si="91"/>
        <v>0</v>
      </c>
      <c r="BQ177" s="111">
        <f t="shared" si="91"/>
        <v>0</v>
      </c>
      <c r="BR177" s="111">
        <f t="shared" si="91"/>
        <v>0</v>
      </c>
      <c r="BS177" s="111">
        <f t="shared" si="91"/>
        <v>0</v>
      </c>
      <c r="BT177" s="111">
        <f t="shared" si="91"/>
        <v>0</v>
      </c>
      <c r="BU177" s="111">
        <f t="shared" si="91"/>
        <v>0</v>
      </c>
      <c r="BV177" s="111">
        <f t="shared" si="91"/>
        <v>0</v>
      </c>
      <c r="BW177" s="111">
        <f t="shared" si="91"/>
        <v>0</v>
      </c>
      <c r="BX177" s="111">
        <f t="shared" si="91"/>
        <v>0</v>
      </c>
      <c r="BY177" s="111">
        <f t="shared" si="91"/>
        <v>0</v>
      </c>
      <c r="BZ177" s="111">
        <f t="shared" si="91"/>
        <v>0</v>
      </c>
      <c r="CA177" s="111">
        <f t="shared" si="91"/>
        <v>0</v>
      </c>
      <c r="CB177" s="111">
        <f t="shared" ref="CB177:CJ180" si="92">IF(OR(AND($G177&lt;CB$1,$G177&lt;&gt;""),$F177&gt;EOMONTH(CB$1,0)),0,IF(AND($F177&lt;CB$1,OR($G177="",$G177&gt;EOMONTH(CB$1,0))),INDEX($H177:$M177,1,MATCH(YEAR(CB$1),$H$1:$M$1,0))/12,INDEX($H177:$M177,1,MATCH(YEAR(CB$1),$H$1:$M$1,0))/12*((_xlfn.DAYS(MIN(EOMONTH(CB$1,0),$G177),MAX(CB$1,$F177)))/_xlfn.DAYS(EOMONTH(CB$1,0),CB$1))))</f>
        <v>0</v>
      </c>
      <c r="CC177" s="111">
        <f t="shared" si="92"/>
        <v>0</v>
      </c>
      <c r="CD177" s="111">
        <f t="shared" si="92"/>
        <v>0</v>
      </c>
      <c r="CE177" s="111">
        <f t="shared" si="92"/>
        <v>0</v>
      </c>
      <c r="CF177" s="111">
        <f t="shared" si="92"/>
        <v>0</v>
      </c>
      <c r="CG177" s="111">
        <f t="shared" si="92"/>
        <v>0</v>
      </c>
      <c r="CH177" s="111">
        <f t="shared" si="92"/>
        <v>0</v>
      </c>
      <c r="CI177" s="111">
        <f t="shared" si="92"/>
        <v>0</v>
      </c>
      <c r="CJ177" s="111">
        <f t="shared" si="92"/>
        <v>0</v>
      </c>
    </row>
    <row r="178" spans="11:88" x14ac:dyDescent="0.3">
      <c r="K178" s="263">
        <f>J178*(1+'Headcount Summary'!$C$4)</f>
        <v>0</v>
      </c>
      <c r="L178" s="263">
        <f>K178*(1+'Headcount Summary'!$C$4)</f>
        <v>0</v>
      </c>
      <c r="M178" s="263">
        <f>L178*(1+'Headcount Summary'!$C$4)</f>
        <v>0</v>
      </c>
      <c r="Q178" s="111">
        <f t="shared" ref="Q178:CB181" si="93">IF(OR(AND($G178&lt;Q$1,$G178&lt;&gt;""),$F178&gt;EOMONTH(Q$1,0)),0,IF(AND($F178&lt;Q$1,OR($G178="",$G178&gt;EOMONTH(Q$1,0))),INDEX($H178:$M178,1,MATCH(YEAR(Q$1),$H$1:$M$1,0))/12,INDEX($H178:$M178,1,MATCH(YEAR(Q$1),$H$1:$M$1,0))/12*((_xlfn.DAYS(MIN(EOMONTH(Q$1,0),$G178),MAX(Q$1,$F178)))/_xlfn.DAYS(EOMONTH(Q$1,0),Q$1))))</f>
        <v>0</v>
      </c>
      <c r="R178" s="111">
        <f t="shared" si="93"/>
        <v>0</v>
      </c>
      <c r="S178" s="111">
        <f t="shared" si="93"/>
        <v>0</v>
      </c>
      <c r="T178" s="111">
        <f t="shared" si="93"/>
        <v>0</v>
      </c>
      <c r="U178" s="111">
        <f t="shared" si="93"/>
        <v>0</v>
      </c>
      <c r="V178" s="111">
        <f t="shared" si="93"/>
        <v>0</v>
      </c>
      <c r="W178" s="111">
        <f t="shared" si="93"/>
        <v>0</v>
      </c>
      <c r="X178" s="111">
        <f t="shared" si="93"/>
        <v>0</v>
      </c>
      <c r="Y178" s="111">
        <f t="shared" si="93"/>
        <v>0</v>
      </c>
      <c r="Z178" s="111">
        <f t="shared" si="93"/>
        <v>0</v>
      </c>
      <c r="AA178" s="111">
        <f t="shared" si="93"/>
        <v>0</v>
      </c>
      <c r="AB178" s="111">
        <f t="shared" si="93"/>
        <v>0</v>
      </c>
      <c r="AC178" s="111">
        <f t="shared" si="93"/>
        <v>0</v>
      </c>
      <c r="AD178" s="111">
        <f t="shared" si="93"/>
        <v>0</v>
      </c>
      <c r="AE178" s="111">
        <f t="shared" si="93"/>
        <v>0</v>
      </c>
      <c r="AF178" s="111">
        <f t="shared" si="93"/>
        <v>0</v>
      </c>
      <c r="AG178" s="111">
        <f t="shared" si="93"/>
        <v>0</v>
      </c>
      <c r="AH178" s="111">
        <f t="shared" si="93"/>
        <v>0</v>
      </c>
      <c r="AI178" s="111">
        <f t="shared" si="93"/>
        <v>0</v>
      </c>
      <c r="AJ178" s="111">
        <f t="shared" si="93"/>
        <v>0</v>
      </c>
      <c r="AK178" s="111">
        <f t="shared" si="93"/>
        <v>0</v>
      </c>
      <c r="AL178" s="111">
        <f t="shared" si="93"/>
        <v>0</v>
      </c>
      <c r="AM178" s="111">
        <f t="shared" si="93"/>
        <v>0</v>
      </c>
      <c r="AN178" s="111">
        <f t="shared" si="93"/>
        <v>0</v>
      </c>
      <c r="AO178" s="111">
        <f t="shared" si="93"/>
        <v>0</v>
      </c>
      <c r="AP178" s="111">
        <f t="shared" si="93"/>
        <v>0</v>
      </c>
      <c r="AQ178" s="111">
        <f t="shared" si="93"/>
        <v>0</v>
      </c>
      <c r="AR178" s="111">
        <f t="shared" si="93"/>
        <v>0</v>
      </c>
      <c r="AS178" s="111">
        <f t="shared" si="93"/>
        <v>0</v>
      </c>
      <c r="AT178" s="111">
        <f t="shared" si="93"/>
        <v>0</v>
      </c>
      <c r="AU178" s="111">
        <f t="shared" si="93"/>
        <v>0</v>
      </c>
      <c r="AV178" s="111">
        <f t="shared" si="93"/>
        <v>0</v>
      </c>
      <c r="AW178" s="111">
        <f t="shared" si="93"/>
        <v>0</v>
      </c>
      <c r="AX178" s="111">
        <f t="shared" si="93"/>
        <v>0</v>
      </c>
      <c r="AY178" s="111">
        <f t="shared" si="93"/>
        <v>0</v>
      </c>
      <c r="AZ178" s="111">
        <f t="shared" si="93"/>
        <v>0</v>
      </c>
      <c r="BA178" s="111">
        <f t="shared" si="93"/>
        <v>0</v>
      </c>
      <c r="BB178" s="111">
        <f t="shared" si="93"/>
        <v>0</v>
      </c>
      <c r="BC178" s="111">
        <f t="shared" si="93"/>
        <v>0</v>
      </c>
      <c r="BD178" s="111">
        <f t="shared" si="93"/>
        <v>0</v>
      </c>
      <c r="BE178" s="111">
        <f t="shared" si="93"/>
        <v>0</v>
      </c>
      <c r="BF178" s="111">
        <f t="shared" si="93"/>
        <v>0</v>
      </c>
      <c r="BG178" s="111">
        <f t="shared" si="93"/>
        <v>0</v>
      </c>
      <c r="BH178" s="111">
        <f t="shared" si="93"/>
        <v>0</v>
      </c>
      <c r="BI178" s="111">
        <f t="shared" si="93"/>
        <v>0</v>
      </c>
      <c r="BJ178" s="111">
        <f t="shared" si="93"/>
        <v>0</v>
      </c>
      <c r="BK178" s="111">
        <f t="shared" si="93"/>
        <v>0</v>
      </c>
      <c r="BL178" s="111">
        <f t="shared" si="93"/>
        <v>0</v>
      </c>
      <c r="BM178" s="111">
        <f t="shared" si="93"/>
        <v>0</v>
      </c>
      <c r="BN178" s="111">
        <f t="shared" si="93"/>
        <v>0</v>
      </c>
      <c r="BO178" s="111">
        <f t="shared" si="93"/>
        <v>0</v>
      </c>
      <c r="BP178" s="111">
        <f t="shared" si="93"/>
        <v>0</v>
      </c>
      <c r="BQ178" s="111">
        <f t="shared" si="93"/>
        <v>0</v>
      </c>
      <c r="BR178" s="111">
        <f t="shared" si="93"/>
        <v>0</v>
      </c>
      <c r="BS178" s="111">
        <f t="shared" si="93"/>
        <v>0</v>
      </c>
      <c r="BT178" s="111">
        <f t="shared" si="93"/>
        <v>0</v>
      </c>
      <c r="BU178" s="111">
        <f t="shared" si="93"/>
        <v>0</v>
      </c>
      <c r="BV178" s="111">
        <f t="shared" si="93"/>
        <v>0</v>
      </c>
      <c r="BW178" s="111">
        <f t="shared" si="93"/>
        <v>0</v>
      </c>
      <c r="BX178" s="111">
        <f t="shared" si="93"/>
        <v>0</v>
      </c>
      <c r="BY178" s="111">
        <f t="shared" si="93"/>
        <v>0</v>
      </c>
      <c r="BZ178" s="111">
        <f t="shared" si="93"/>
        <v>0</v>
      </c>
      <c r="CA178" s="111">
        <f t="shared" si="93"/>
        <v>0</v>
      </c>
      <c r="CB178" s="111">
        <f t="shared" si="93"/>
        <v>0</v>
      </c>
      <c r="CC178" s="111">
        <f t="shared" si="92"/>
        <v>0</v>
      </c>
      <c r="CD178" s="111">
        <f t="shared" si="92"/>
        <v>0</v>
      </c>
      <c r="CE178" s="111">
        <f t="shared" si="92"/>
        <v>0</v>
      </c>
      <c r="CF178" s="111">
        <f t="shared" si="92"/>
        <v>0</v>
      </c>
      <c r="CG178" s="111">
        <f t="shared" si="92"/>
        <v>0</v>
      </c>
      <c r="CH178" s="111">
        <f t="shared" si="92"/>
        <v>0</v>
      </c>
      <c r="CI178" s="111">
        <f t="shared" si="92"/>
        <v>0</v>
      </c>
      <c r="CJ178" s="111">
        <f t="shared" si="92"/>
        <v>0</v>
      </c>
    </row>
    <row r="179" spans="11:88" x14ac:dyDescent="0.3">
      <c r="K179" s="263">
        <f>J179*(1+'Headcount Summary'!$C$4)</f>
        <v>0</v>
      </c>
      <c r="L179" s="263">
        <f>K179*(1+'Headcount Summary'!$C$4)</f>
        <v>0</v>
      </c>
      <c r="M179" s="263">
        <f>L179*(1+'Headcount Summary'!$C$4)</f>
        <v>0</v>
      </c>
      <c r="Q179" s="111">
        <f t="shared" si="93"/>
        <v>0</v>
      </c>
      <c r="R179" s="111">
        <f t="shared" si="93"/>
        <v>0</v>
      </c>
      <c r="S179" s="111">
        <f t="shared" si="93"/>
        <v>0</v>
      </c>
      <c r="T179" s="111">
        <f t="shared" si="93"/>
        <v>0</v>
      </c>
      <c r="U179" s="111">
        <f t="shared" si="93"/>
        <v>0</v>
      </c>
      <c r="V179" s="111">
        <f t="shared" si="93"/>
        <v>0</v>
      </c>
      <c r="W179" s="111">
        <f t="shared" si="93"/>
        <v>0</v>
      </c>
      <c r="X179" s="111">
        <f t="shared" si="93"/>
        <v>0</v>
      </c>
      <c r="Y179" s="111">
        <f t="shared" si="93"/>
        <v>0</v>
      </c>
      <c r="Z179" s="111">
        <f t="shared" si="93"/>
        <v>0</v>
      </c>
      <c r="AA179" s="111">
        <f t="shared" si="93"/>
        <v>0</v>
      </c>
      <c r="AB179" s="111">
        <f t="shared" si="93"/>
        <v>0</v>
      </c>
      <c r="AC179" s="111">
        <f t="shared" si="93"/>
        <v>0</v>
      </c>
      <c r="AD179" s="111">
        <f t="shared" si="93"/>
        <v>0</v>
      </c>
      <c r="AE179" s="111">
        <f t="shared" si="93"/>
        <v>0</v>
      </c>
      <c r="AF179" s="111">
        <f t="shared" si="93"/>
        <v>0</v>
      </c>
      <c r="AG179" s="111">
        <f t="shared" si="93"/>
        <v>0</v>
      </c>
      <c r="AH179" s="111">
        <f t="shared" si="93"/>
        <v>0</v>
      </c>
      <c r="AI179" s="111">
        <f t="shared" si="93"/>
        <v>0</v>
      </c>
      <c r="AJ179" s="111">
        <f t="shared" si="93"/>
        <v>0</v>
      </c>
      <c r="AK179" s="111">
        <f t="shared" si="93"/>
        <v>0</v>
      </c>
      <c r="AL179" s="111">
        <f t="shared" si="93"/>
        <v>0</v>
      </c>
      <c r="AM179" s="111">
        <f t="shared" si="93"/>
        <v>0</v>
      </c>
      <c r="AN179" s="111">
        <f t="shared" si="93"/>
        <v>0</v>
      </c>
      <c r="AO179" s="111">
        <f t="shared" si="93"/>
        <v>0</v>
      </c>
      <c r="AP179" s="111">
        <f t="shared" si="93"/>
        <v>0</v>
      </c>
      <c r="AQ179" s="111">
        <f t="shared" si="93"/>
        <v>0</v>
      </c>
      <c r="AR179" s="111">
        <f t="shared" si="93"/>
        <v>0</v>
      </c>
      <c r="AS179" s="111">
        <f t="shared" si="93"/>
        <v>0</v>
      </c>
      <c r="AT179" s="111">
        <f t="shared" si="93"/>
        <v>0</v>
      </c>
      <c r="AU179" s="111">
        <f t="shared" si="93"/>
        <v>0</v>
      </c>
      <c r="AV179" s="111">
        <f t="shared" si="93"/>
        <v>0</v>
      </c>
      <c r="AW179" s="111">
        <f t="shared" si="93"/>
        <v>0</v>
      </c>
      <c r="AX179" s="111">
        <f t="shared" si="93"/>
        <v>0</v>
      </c>
      <c r="AY179" s="111">
        <f t="shared" si="93"/>
        <v>0</v>
      </c>
      <c r="AZ179" s="111">
        <f t="shared" si="93"/>
        <v>0</v>
      </c>
      <c r="BA179" s="111">
        <f t="shared" si="93"/>
        <v>0</v>
      </c>
      <c r="BB179" s="111">
        <f t="shared" si="93"/>
        <v>0</v>
      </c>
      <c r="BC179" s="111">
        <f t="shared" si="93"/>
        <v>0</v>
      </c>
      <c r="BD179" s="111">
        <f t="shared" si="93"/>
        <v>0</v>
      </c>
      <c r="BE179" s="111">
        <f t="shared" si="93"/>
        <v>0</v>
      </c>
      <c r="BF179" s="111">
        <f t="shared" si="93"/>
        <v>0</v>
      </c>
      <c r="BG179" s="111">
        <f t="shared" si="93"/>
        <v>0</v>
      </c>
      <c r="BH179" s="111">
        <f t="shared" si="93"/>
        <v>0</v>
      </c>
      <c r="BI179" s="111">
        <f t="shared" si="93"/>
        <v>0</v>
      </c>
      <c r="BJ179" s="111">
        <f t="shared" si="93"/>
        <v>0</v>
      </c>
      <c r="BK179" s="111">
        <f t="shared" si="93"/>
        <v>0</v>
      </c>
      <c r="BL179" s="111">
        <f t="shared" si="93"/>
        <v>0</v>
      </c>
      <c r="BM179" s="111">
        <f t="shared" si="93"/>
        <v>0</v>
      </c>
      <c r="BN179" s="111">
        <f t="shared" si="93"/>
        <v>0</v>
      </c>
      <c r="BO179" s="111">
        <f t="shared" si="93"/>
        <v>0</v>
      </c>
      <c r="BP179" s="111">
        <f t="shared" si="93"/>
        <v>0</v>
      </c>
      <c r="BQ179" s="111">
        <f t="shared" si="93"/>
        <v>0</v>
      </c>
      <c r="BR179" s="111">
        <f t="shared" si="93"/>
        <v>0</v>
      </c>
      <c r="BS179" s="111">
        <f t="shared" si="93"/>
        <v>0</v>
      </c>
      <c r="BT179" s="111">
        <f t="shared" si="93"/>
        <v>0</v>
      </c>
      <c r="BU179" s="111">
        <f t="shared" si="93"/>
        <v>0</v>
      </c>
      <c r="BV179" s="111">
        <f t="shared" si="93"/>
        <v>0</v>
      </c>
      <c r="BW179" s="111">
        <f t="shared" si="93"/>
        <v>0</v>
      </c>
      <c r="BX179" s="111">
        <f t="shared" si="93"/>
        <v>0</v>
      </c>
      <c r="BY179" s="111">
        <f t="shared" si="93"/>
        <v>0</v>
      </c>
      <c r="BZ179" s="111">
        <f t="shared" si="93"/>
        <v>0</v>
      </c>
      <c r="CA179" s="111">
        <f t="shared" si="93"/>
        <v>0</v>
      </c>
      <c r="CB179" s="111">
        <f t="shared" si="93"/>
        <v>0</v>
      </c>
      <c r="CC179" s="111">
        <f t="shared" si="92"/>
        <v>0</v>
      </c>
      <c r="CD179" s="111">
        <f t="shared" si="92"/>
        <v>0</v>
      </c>
      <c r="CE179" s="111">
        <f t="shared" si="92"/>
        <v>0</v>
      </c>
      <c r="CF179" s="111">
        <f t="shared" si="92"/>
        <v>0</v>
      </c>
      <c r="CG179" s="111">
        <f t="shared" si="92"/>
        <v>0</v>
      </c>
      <c r="CH179" s="111">
        <f t="shared" si="92"/>
        <v>0</v>
      </c>
      <c r="CI179" s="111">
        <f t="shared" si="92"/>
        <v>0</v>
      </c>
      <c r="CJ179" s="111">
        <f t="shared" si="92"/>
        <v>0</v>
      </c>
    </row>
    <row r="180" spans="11:88" x14ac:dyDescent="0.3">
      <c r="K180" s="263">
        <f>J180*(1+'Headcount Summary'!$C$4)</f>
        <v>0</v>
      </c>
      <c r="L180" s="263">
        <f>K180*(1+'Headcount Summary'!$C$4)</f>
        <v>0</v>
      </c>
      <c r="M180" s="263">
        <f>L180*(1+'Headcount Summary'!$C$4)</f>
        <v>0</v>
      </c>
      <c r="Q180" s="111">
        <f t="shared" si="93"/>
        <v>0</v>
      </c>
      <c r="R180" s="111">
        <f t="shared" si="93"/>
        <v>0</v>
      </c>
      <c r="S180" s="111">
        <f t="shared" si="93"/>
        <v>0</v>
      </c>
      <c r="T180" s="111">
        <f t="shared" si="93"/>
        <v>0</v>
      </c>
      <c r="U180" s="111">
        <f t="shared" si="93"/>
        <v>0</v>
      </c>
      <c r="V180" s="111">
        <f t="shared" si="93"/>
        <v>0</v>
      </c>
      <c r="W180" s="111">
        <f t="shared" si="93"/>
        <v>0</v>
      </c>
      <c r="X180" s="111">
        <f t="shared" si="93"/>
        <v>0</v>
      </c>
      <c r="Y180" s="111">
        <f t="shared" si="93"/>
        <v>0</v>
      </c>
      <c r="Z180" s="111">
        <f t="shared" si="93"/>
        <v>0</v>
      </c>
      <c r="AA180" s="111">
        <f t="shared" si="93"/>
        <v>0</v>
      </c>
      <c r="AB180" s="111">
        <f t="shared" si="93"/>
        <v>0</v>
      </c>
      <c r="AC180" s="111">
        <f t="shared" si="93"/>
        <v>0</v>
      </c>
      <c r="AD180" s="111">
        <f t="shared" si="93"/>
        <v>0</v>
      </c>
      <c r="AE180" s="111">
        <f t="shared" si="93"/>
        <v>0</v>
      </c>
      <c r="AF180" s="111">
        <f t="shared" si="93"/>
        <v>0</v>
      </c>
      <c r="AG180" s="111">
        <f t="shared" si="93"/>
        <v>0</v>
      </c>
      <c r="AH180" s="111">
        <f t="shared" si="93"/>
        <v>0</v>
      </c>
      <c r="AI180" s="111">
        <f t="shared" si="93"/>
        <v>0</v>
      </c>
      <c r="AJ180" s="111">
        <f t="shared" si="93"/>
        <v>0</v>
      </c>
      <c r="AK180" s="111">
        <f t="shared" si="93"/>
        <v>0</v>
      </c>
      <c r="AL180" s="111">
        <f t="shared" si="93"/>
        <v>0</v>
      </c>
      <c r="AM180" s="111">
        <f t="shared" si="93"/>
        <v>0</v>
      </c>
      <c r="AN180" s="111">
        <f t="shared" si="93"/>
        <v>0</v>
      </c>
      <c r="AO180" s="111">
        <f t="shared" si="93"/>
        <v>0</v>
      </c>
      <c r="AP180" s="111">
        <f t="shared" si="93"/>
        <v>0</v>
      </c>
      <c r="AQ180" s="111">
        <f t="shared" si="93"/>
        <v>0</v>
      </c>
      <c r="AR180" s="111">
        <f t="shared" si="93"/>
        <v>0</v>
      </c>
      <c r="AS180" s="111">
        <f t="shared" si="93"/>
        <v>0</v>
      </c>
      <c r="AT180" s="111">
        <f t="shared" si="93"/>
        <v>0</v>
      </c>
      <c r="AU180" s="111">
        <f t="shared" si="93"/>
        <v>0</v>
      </c>
      <c r="AV180" s="111">
        <f t="shared" si="93"/>
        <v>0</v>
      </c>
      <c r="AW180" s="111">
        <f t="shared" si="93"/>
        <v>0</v>
      </c>
      <c r="AX180" s="111">
        <f t="shared" si="93"/>
        <v>0</v>
      </c>
      <c r="AY180" s="111">
        <f t="shared" si="93"/>
        <v>0</v>
      </c>
      <c r="AZ180" s="111">
        <f t="shared" si="93"/>
        <v>0</v>
      </c>
      <c r="BA180" s="111">
        <f t="shared" si="93"/>
        <v>0</v>
      </c>
      <c r="BB180" s="111">
        <f t="shared" si="93"/>
        <v>0</v>
      </c>
      <c r="BC180" s="111">
        <f t="shared" si="93"/>
        <v>0</v>
      </c>
      <c r="BD180" s="111">
        <f t="shared" si="93"/>
        <v>0</v>
      </c>
      <c r="BE180" s="111">
        <f t="shared" si="93"/>
        <v>0</v>
      </c>
      <c r="BF180" s="111">
        <f t="shared" si="93"/>
        <v>0</v>
      </c>
      <c r="BG180" s="111">
        <f t="shared" si="93"/>
        <v>0</v>
      </c>
      <c r="BH180" s="111">
        <f t="shared" si="93"/>
        <v>0</v>
      </c>
      <c r="BI180" s="111">
        <f t="shared" si="93"/>
        <v>0</v>
      </c>
      <c r="BJ180" s="111">
        <f t="shared" si="93"/>
        <v>0</v>
      </c>
      <c r="BK180" s="111">
        <f t="shared" si="93"/>
        <v>0</v>
      </c>
      <c r="BL180" s="111">
        <f t="shared" si="93"/>
        <v>0</v>
      </c>
      <c r="BM180" s="111">
        <f t="shared" si="93"/>
        <v>0</v>
      </c>
      <c r="BN180" s="111">
        <f t="shared" si="93"/>
        <v>0</v>
      </c>
      <c r="BO180" s="111">
        <f t="shared" si="93"/>
        <v>0</v>
      </c>
      <c r="BP180" s="111">
        <f t="shared" si="93"/>
        <v>0</v>
      </c>
      <c r="BQ180" s="111">
        <f t="shared" si="93"/>
        <v>0</v>
      </c>
      <c r="BR180" s="111">
        <f t="shared" si="93"/>
        <v>0</v>
      </c>
      <c r="BS180" s="111">
        <f t="shared" si="93"/>
        <v>0</v>
      </c>
      <c r="BT180" s="111">
        <f t="shared" si="93"/>
        <v>0</v>
      </c>
      <c r="BU180" s="111">
        <f t="shared" si="93"/>
        <v>0</v>
      </c>
      <c r="BV180" s="111">
        <f t="shared" si="93"/>
        <v>0</v>
      </c>
      <c r="BW180" s="111">
        <f t="shared" si="93"/>
        <v>0</v>
      </c>
      <c r="BX180" s="111">
        <f t="shared" si="93"/>
        <v>0</v>
      </c>
      <c r="BY180" s="111">
        <f t="shared" si="93"/>
        <v>0</v>
      </c>
      <c r="BZ180" s="111">
        <f t="shared" si="93"/>
        <v>0</v>
      </c>
      <c r="CA180" s="111">
        <f t="shared" si="93"/>
        <v>0</v>
      </c>
      <c r="CB180" s="111">
        <f t="shared" si="93"/>
        <v>0</v>
      </c>
      <c r="CC180" s="111">
        <f t="shared" si="92"/>
        <v>0</v>
      </c>
      <c r="CD180" s="111">
        <f t="shared" si="92"/>
        <v>0</v>
      </c>
      <c r="CE180" s="111">
        <f t="shared" si="92"/>
        <v>0</v>
      </c>
      <c r="CF180" s="111">
        <f t="shared" si="92"/>
        <v>0</v>
      </c>
      <c r="CG180" s="111">
        <f t="shared" si="92"/>
        <v>0</v>
      </c>
      <c r="CH180" s="111">
        <f t="shared" si="92"/>
        <v>0</v>
      </c>
      <c r="CI180" s="111">
        <f t="shared" si="92"/>
        <v>0</v>
      </c>
      <c r="CJ180" s="111">
        <f t="shared" si="92"/>
        <v>0</v>
      </c>
    </row>
    <row r="181" spans="11:88" x14ac:dyDescent="0.3">
      <c r="K181" s="263">
        <f>J181*(1+'Headcount Summary'!$C$4)</f>
        <v>0</v>
      </c>
      <c r="L181" s="263">
        <f>K181*(1+'Headcount Summary'!$C$4)</f>
        <v>0</v>
      </c>
      <c r="M181" s="263">
        <f>L181*(1+'Headcount Summary'!$C$4)</f>
        <v>0</v>
      </c>
      <c r="Q181" s="111">
        <f t="shared" si="93"/>
        <v>0</v>
      </c>
      <c r="R181" s="111">
        <f t="shared" si="93"/>
        <v>0</v>
      </c>
      <c r="S181" s="111">
        <f t="shared" si="93"/>
        <v>0</v>
      </c>
      <c r="T181" s="111">
        <f t="shared" si="93"/>
        <v>0</v>
      </c>
      <c r="U181" s="111">
        <f t="shared" si="93"/>
        <v>0</v>
      </c>
      <c r="V181" s="111">
        <f t="shared" si="93"/>
        <v>0</v>
      </c>
      <c r="W181" s="111">
        <f t="shared" si="93"/>
        <v>0</v>
      </c>
      <c r="X181" s="111">
        <f t="shared" si="93"/>
        <v>0</v>
      </c>
      <c r="Y181" s="111">
        <f t="shared" si="93"/>
        <v>0</v>
      </c>
      <c r="Z181" s="111">
        <f t="shared" si="93"/>
        <v>0</v>
      </c>
      <c r="AA181" s="111">
        <f t="shared" si="93"/>
        <v>0</v>
      </c>
      <c r="AB181" s="111">
        <f t="shared" si="93"/>
        <v>0</v>
      </c>
      <c r="AC181" s="111">
        <f t="shared" si="93"/>
        <v>0</v>
      </c>
      <c r="AD181" s="111">
        <f t="shared" si="93"/>
        <v>0</v>
      </c>
      <c r="AE181" s="111">
        <f t="shared" si="93"/>
        <v>0</v>
      </c>
      <c r="AF181" s="111">
        <f t="shared" si="93"/>
        <v>0</v>
      </c>
      <c r="AG181" s="111">
        <f t="shared" si="93"/>
        <v>0</v>
      </c>
      <c r="AH181" s="111">
        <f t="shared" si="93"/>
        <v>0</v>
      </c>
      <c r="AI181" s="111">
        <f t="shared" si="93"/>
        <v>0</v>
      </c>
      <c r="AJ181" s="111">
        <f t="shared" si="93"/>
        <v>0</v>
      </c>
      <c r="AK181" s="111">
        <f t="shared" si="93"/>
        <v>0</v>
      </c>
      <c r="AL181" s="111">
        <f t="shared" si="93"/>
        <v>0</v>
      </c>
      <c r="AM181" s="111">
        <f t="shared" si="93"/>
        <v>0</v>
      </c>
      <c r="AN181" s="111">
        <f t="shared" si="93"/>
        <v>0</v>
      </c>
      <c r="AO181" s="111">
        <f t="shared" si="93"/>
        <v>0</v>
      </c>
      <c r="AP181" s="111">
        <f t="shared" si="93"/>
        <v>0</v>
      </c>
      <c r="AQ181" s="111">
        <f t="shared" si="93"/>
        <v>0</v>
      </c>
      <c r="AR181" s="111">
        <f t="shared" si="93"/>
        <v>0</v>
      </c>
      <c r="AS181" s="111">
        <f t="shared" si="93"/>
        <v>0</v>
      </c>
      <c r="AT181" s="111">
        <f t="shared" si="93"/>
        <v>0</v>
      </c>
      <c r="AU181" s="111">
        <f t="shared" si="93"/>
        <v>0</v>
      </c>
      <c r="AV181" s="111">
        <f t="shared" si="93"/>
        <v>0</v>
      </c>
      <c r="AW181" s="111">
        <f t="shared" si="93"/>
        <v>0</v>
      </c>
      <c r="AX181" s="111">
        <f t="shared" si="93"/>
        <v>0</v>
      </c>
      <c r="AY181" s="111">
        <f t="shared" si="93"/>
        <v>0</v>
      </c>
      <c r="AZ181" s="111">
        <f t="shared" si="93"/>
        <v>0</v>
      </c>
      <c r="BA181" s="111">
        <f t="shared" si="93"/>
        <v>0</v>
      </c>
      <c r="BB181" s="111">
        <f t="shared" si="93"/>
        <v>0</v>
      </c>
      <c r="BC181" s="111">
        <f t="shared" si="93"/>
        <v>0</v>
      </c>
      <c r="BD181" s="111">
        <f t="shared" si="93"/>
        <v>0</v>
      </c>
      <c r="BE181" s="111">
        <f t="shared" si="93"/>
        <v>0</v>
      </c>
      <c r="BF181" s="111">
        <f t="shared" si="93"/>
        <v>0</v>
      </c>
      <c r="BG181" s="111">
        <f t="shared" si="93"/>
        <v>0</v>
      </c>
      <c r="BH181" s="111">
        <f t="shared" si="93"/>
        <v>0</v>
      </c>
      <c r="BI181" s="111">
        <f t="shared" si="93"/>
        <v>0</v>
      </c>
      <c r="BJ181" s="111">
        <f t="shared" si="93"/>
        <v>0</v>
      </c>
      <c r="BK181" s="111">
        <f t="shared" si="93"/>
        <v>0</v>
      </c>
      <c r="BL181" s="111">
        <f t="shared" si="93"/>
        <v>0</v>
      </c>
      <c r="BM181" s="111">
        <f t="shared" si="93"/>
        <v>0</v>
      </c>
      <c r="BN181" s="111">
        <f t="shared" si="93"/>
        <v>0</v>
      </c>
      <c r="BO181" s="111">
        <f t="shared" si="93"/>
        <v>0</v>
      </c>
      <c r="BP181" s="111">
        <f t="shared" si="93"/>
        <v>0</v>
      </c>
      <c r="BQ181" s="111">
        <f t="shared" si="93"/>
        <v>0</v>
      </c>
      <c r="BR181" s="111">
        <f t="shared" si="93"/>
        <v>0</v>
      </c>
      <c r="BS181" s="111">
        <f t="shared" si="93"/>
        <v>0</v>
      </c>
      <c r="BT181" s="111">
        <f t="shared" si="93"/>
        <v>0</v>
      </c>
      <c r="BU181" s="111">
        <f t="shared" si="93"/>
        <v>0</v>
      </c>
      <c r="BV181" s="111">
        <f t="shared" si="93"/>
        <v>0</v>
      </c>
      <c r="BW181" s="111">
        <f t="shared" si="93"/>
        <v>0</v>
      </c>
      <c r="BX181" s="111">
        <f t="shared" si="93"/>
        <v>0</v>
      </c>
      <c r="BY181" s="111">
        <f t="shared" si="93"/>
        <v>0</v>
      </c>
      <c r="BZ181" s="111">
        <f t="shared" si="93"/>
        <v>0</v>
      </c>
      <c r="CA181" s="111">
        <f t="shared" si="93"/>
        <v>0</v>
      </c>
      <c r="CB181" s="111">
        <f t="shared" ref="CB181:CJ184" si="94">IF(OR(AND($G181&lt;CB$1,$G181&lt;&gt;""),$F181&gt;EOMONTH(CB$1,0)),0,IF(AND($F181&lt;CB$1,OR($G181="",$G181&gt;EOMONTH(CB$1,0))),INDEX($H181:$M181,1,MATCH(YEAR(CB$1),$H$1:$M$1,0))/12,INDEX($H181:$M181,1,MATCH(YEAR(CB$1),$H$1:$M$1,0))/12*((_xlfn.DAYS(MIN(EOMONTH(CB$1,0),$G181),MAX(CB$1,$F181)))/_xlfn.DAYS(EOMONTH(CB$1,0),CB$1))))</f>
        <v>0</v>
      </c>
      <c r="CC181" s="111">
        <f t="shared" si="94"/>
        <v>0</v>
      </c>
      <c r="CD181" s="111">
        <f t="shared" si="94"/>
        <v>0</v>
      </c>
      <c r="CE181" s="111">
        <f t="shared" si="94"/>
        <v>0</v>
      </c>
      <c r="CF181" s="111">
        <f t="shared" si="94"/>
        <v>0</v>
      </c>
      <c r="CG181" s="111">
        <f t="shared" si="94"/>
        <v>0</v>
      </c>
      <c r="CH181" s="111">
        <f t="shared" si="94"/>
        <v>0</v>
      </c>
      <c r="CI181" s="111">
        <f t="shared" si="94"/>
        <v>0</v>
      </c>
      <c r="CJ181" s="111">
        <f t="shared" si="94"/>
        <v>0</v>
      </c>
    </row>
    <row r="182" spans="11:88" x14ac:dyDescent="0.3">
      <c r="K182" s="263">
        <f>J182*(1+'Headcount Summary'!$C$4)</f>
        <v>0</v>
      </c>
      <c r="L182" s="263">
        <f>K182*(1+'Headcount Summary'!$C$4)</f>
        <v>0</v>
      </c>
      <c r="M182" s="263">
        <f>L182*(1+'Headcount Summary'!$C$4)</f>
        <v>0</v>
      </c>
      <c r="Q182" s="111">
        <f t="shared" ref="Q182:CB185" si="95">IF(OR(AND($G182&lt;Q$1,$G182&lt;&gt;""),$F182&gt;EOMONTH(Q$1,0)),0,IF(AND($F182&lt;Q$1,OR($G182="",$G182&gt;EOMONTH(Q$1,0))),INDEX($H182:$M182,1,MATCH(YEAR(Q$1),$H$1:$M$1,0))/12,INDEX($H182:$M182,1,MATCH(YEAR(Q$1),$H$1:$M$1,0))/12*((_xlfn.DAYS(MIN(EOMONTH(Q$1,0),$G182),MAX(Q$1,$F182)))/_xlfn.DAYS(EOMONTH(Q$1,0),Q$1))))</f>
        <v>0</v>
      </c>
      <c r="R182" s="111">
        <f t="shared" si="95"/>
        <v>0</v>
      </c>
      <c r="S182" s="111">
        <f t="shared" si="95"/>
        <v>0</v>
      </c>
      <c r="T182" s="111">
        <f t="shared" si="95"/>
        <v>0</v>
      </c>
      <c r="U182" s="111">
        <f t="shared" si="95"/>
        <v>0</v>
      </c>
      <c r="V182" s="111">
        <f t="shared" si="95"/>
        <v>0</v>
      </c>
      <c r="W182" s="111">
        <f t="shared" si="95"/>
        <v>0</v>
      </c>
      <c r="X182" s="111">
        <f t="shared" si="95"/>
        <v>0</v>
      </c>
      <c r="Y182" s="111">
        <f t="shared" si="95"/>
        <v>0</v>
      </c>
      <c r="Z182" s="111">
        <f t="shared" si="95"/>
        <v>0</v>
      </c>
      <c r="AA182" s="111">
        <f t="shared" si="95"/>
        <v>0</v>
      </c>
      <c r="AB182" s="111">
        <f t="shared" si="95"/>
        <v>0</v>
      </c>
      <c r="AC182" s="111">
        <f t="shared" si="95"/>
        <v>0</v>
      </c>
      <c r="AD182" s="111">
        <f t="shared" si="95"/>
        <v>0</v>
      </c>
      <c r="AE182" s="111">
        <f t="shared" si="95"/>
        <v>0</v>
      </c>
      <c r="AF182" s="111">
        <f t="shared" si="95"/>
        <v>0</v>
      </c>
      <c r="AG182" s="111">
        <f t="shared" si="95"/>
        <v>0</v>
      </c>
      <c r="AH182" s="111">
        <f t="shared" si="95"/>
        <v>0</v>
      </c>
      <c r="AI182" s="111">
        <f t="shared" si="95"/>
        <v>0</v>
      </c>
      <c r="AJ182" s="111">
        <f t="shared" si="95"/>
        <v>0</v>
      </c>
      <c r="AK182" s="111">
        <f t="shared" si="95"/>
        <v>0</v>
      </c>
      <c r="AL182" s="111">
        <f t="shared" si="95"/>
        <v>0</v>
      </c>
      <c r="AM182" s="111">
        <f t="shared" si="95"/>
        <v>0</v>
      </c>
      <c r="AN182" s="111">
        <f t="shared" si="95"/>
        <v>0</v>
      </c>
      <c r="AO182" s="111">
        <f t="shared" si="95"/>
        <v>0</v>
      </c>
      <c r="AP182" s="111">
        <f t="shared" si="95"/>
        <v>0</v>
      </c>
      <c r="AQ182" s="111">
        <f t="shared" si="95"/>
        <v>0</v>
      </c>
      <c r="AR182" s="111">
        <f t="shared" si="95"/>
        <v>0</v>
      </c>
      <c r="AS182" s="111">
        <f t="shared" si="95"/>
        <v>0</v>
      </c>
      <c r="AT182" s="111">
        <f t="shared" si="95"/>
        <v>0</v>
      </c>
      <c r="AU182" s="111">
        <f t="shared" si="95"/>
        <v>0</v>
      </c>
      <c r="AV182" s="111">
        <f t="shared" si="95"/>
        <v>0</v>
      </c>
      <c r="AW182" s="111">
        <f t="shared" si="95"/>
        <v>0</v>
      </c>
      <c r="AX182" s="111">
        <f t="shared" si="95"/>
        <v>0</v>
      </c>
      <c r="AY182" s="111">
        <f t="shared" si="95"/>
        <v>0</v>
      </c>
      <c r="AZ182" s="111">
        <f t="shared" si="95"/>
        <v>0</v>
      </c>
      <c r="BA182" s="111">
        <f t="shared" si="95"/>
        <v>0</v>
      </c>
      <c r="BB182" s="111">
        <f t="shared" si="95"/>
        <v>0</v>
      </c>
      <c r="BC182" s="111">
        <f t="shared" si="95"/>
        <v>0</v>
      </c>
      <c r="BD182" s="111">
        <f t="shared" si="95"/>
        <v>0</v>
      </c>
      <c r="BE182" s="111">
        <f t="shared" si="95"/>
        <v>0</v>
      </c>
      <c r="BF182" s="111">
        <f t="shared" si="95"/>
        <v>0</v>
      </c>
      <c r="BG182" s="111">
        <f t="shared" si="95"/>
        <v>0</v>
      </c>
      <c r="BH182" s="111">
        <f t="shared" si="95"/>
        <v>0</v>
      </c>
      <c r="BI182" s="111">
        <f t="shared" si="95"/>
        <v>0</v>
      </c>
      <c r="BJ182" s="111">
        <f t="shared" si="95"/>
        <v>0</v>
      </c>
      <c r="BK182" s="111">
        <f t="shared" si="95"/>
        <v>0</v>
      </c>
      <c r="BL182" s="111">
        <f t="shared" si="95"/>
        <v>0</v>
      </c>
      <c r="BM182" s="111">
        <f t="shared" si="95"/>
        <v>0</v>
      </c>
      <c r="BN182" s="111">
        <f t="shared" si="95"/>
        <v>0</v>
      </c>
      <c r="BO182" s="111">
        <f t="shared" si="95"/>
        <v>0</v>
      </c>
      <c r="BP182" s="111">
        <f t="shared" si="95"/>
        <v>0</v>
      </c>
      <c r="BQ182" s="111">
        <f t="shared" si="95"/>
        <v>0</v>
      </c>
      <c r="BR182" s="111">
        <f t="shared" si="95"/>
        <v>0</v>
      </c>
      <c r="BS182" s="111">
        <f t="shared" si="95"/>
        <v>0</v>
      </c>
      <c r="BT182" s="111">
        <f t="shared" si="95"/>
        <v>0</v>
      </c>
      <c r="BU182" s="111">
        <f t="shared" si="95"/>
        <v>0</v>
      </c>
      <c r="BV182" s="111">
        <f t="shared" si="95"/>
        <v>0</v>
      </c>
      <c r="BW182" s="111">
        <f t="shared" si="95"/>
        <v>0</v>
      </c>
      <c r="BX182" s="111">
        <f t="shared" si="95"/>
        <v>0</v>
      </c>
      <c r="BY182" s="111">
        <f t="shared" si="95"/>
        <v>0</v>
      </c>
      <c r="BZ182" s="111">
        <f t="shared" si="95"/>
        <v>0</v>
      </c>
      <c r="CA182" s="111">
        <f t="shared" si="95"/>
        <v>0</v>
      </c>
      <c r="CB182" s="111">
        <f t="shared" si="95"/>
        <v>0</v>
      </c>
      <c r="CC182" s="111">
        <f t="shared" si="94"/>
        <v>0</v>
      </c>
      <c r="CD182" s="111">
        <f t="shared" si="94"/>
        <v>0</v>
      </c>
      <c r="CE182" s="111">
        <f t="shared" si="94"/>
        <v>0</v>
      </c>
      <c r="CF182" s="111">
        <f t="shared" si="94"/>
        <v>0</v>
      </c>
      <c r="CG182" s="111">
        <f t="shared" si="94"/>
        <v>0</v>
      </c>
      <c r="CH182" s="111">
        <f t="shared" si="94"/>
        <v>0</v>
      </c>
      <c r="CI182" s="111">
        <f t="shared" si="94"/>
        <v>0</v>
      </c>
      <c r="CJ182" s="111">
        <f t="shared" si="94"/>
        <v>0</v>
      </c>
    </row>
    <row r="183" spans="11:88" x14ac:dyDescent="0.3">
      <c r="K183" s="263">
        <f>J183*(1+'Headcount Summary'!$C$4)</f>
        <v>0</v>
      </c>
      <c r="L183" s="263">
        <f>K183*(1+'Headcount Summary'!$C$4)</f>
        <v>0</v>
      </c>
      <c r="M183" s="263">
        <f>L183*(1+'Headcount Summary'!$C$4)</f>
        <v>0</v>
      </c>
      <c r="Q183" s="111">
        <f t="shared" si="95"/>
        <v>0</v>
      </c>
      <c r="R183" s="111">
        <f t="shared" si="95"/>
        <v>0</v>
      </c>
      <c r="S183" s="111">
        <f t="shared" si="95"/>
        <v>0</v>
      </c>
      <c r="T183" s="111">
        <f t="shared" si="95"/>
        <v>0</v>
      </c>
      <c r="U183" s="111">
        <f t="shared" si="95"/>
        <v>0</v>
      </c>
      <c r="V183" s="111">
        <f t="shared" si="95"/>
        <v>0</v>
      </c>
      <c r="W183" s="111">
        <f t="shared" si="95"/>
        <v>0</v>
      </c>
      <c r="X183" s="111">
        <f t="shared" si="95"/>
        <v>0</v>
      </c>
      <c r="Y183" s="111">
        <f t="shared" si="95"/>
        <v>0</v>
      </c>
      <c r="Z183" s="111">
        <f t="shared" si="95"/>
        <v>0</v>
      </c>
      <c r="AA183" s="111">
        <f t="shared" si="95"/>
        <v>0</v>
      </c>
      <c r="AB183" s="111">
        <f t="shared" si="95"/>
        <v>0</v>
      </c>
      <c r="AC183" s="111">
        <f t="shared" si="95"/>
        <v>0</v>
      </c>
      <c r="AD183" s="111">
        <f t="shared" si="95"/>
        <v>0</v>
      </c>
      <c r="AE183" s="111">
        <f t="shared" si="95"/>
        <v>0</v>
      </c>
      <c r="AF183" s="111">
        <f t="shared" si="95"/>
        <v>0</v>
      </c>
      <c r="AG183" s="111">
        <f t="shared" si="95"/>
        <v>0</v>
      </c>
      <c r="AH183" s="111">
        <f t="shared" si="95"/>
        <v>0</v>
      </c>
      <c r="AI183" s="111">
        <f t="shared" si="95"/>
        <v>0</v>
      </c>
      <c r="AJ183" s="111">
        <f t="shared" si="95"/>
        <v>0</v>
      </c>
      <c r="AK183" s="111">
        <f t="shared" si="95"/>
        <v>0</v>
      </c>
      <c r="AL183" s="111">
        <f t="shared" si="95"/>
        <v>0</v>
      </c>
      <c r="AM183" s="111">
        <f t="shared" si="95"/>
        <v>0</v>
      </c>
      <c r="AN183" s="111">
        <f t="shared" si="95"/>
        <v>0</v>
      </c>
      <c r="AO183" s="111">
        <f t="shared" si="95"/>
        <v>0</v>
      </c>
      <c r="AP183" s="111">
        <f t="shared" si="95"/>
        <v>0</v>
      </c>
      <c r="AQ183" s="111">
        <f t="shared" si="95"/>
        <v>0</v>
      </c>
      <c r="AR183" s="111">
        <f t="shared" si="95"/>
        <v>0</v>
      </c>
      <c r="AS183" s="111">
        <f t="shared" si="95"/>
        <v>0</v>
      </c>
      <c r="AT183" s="111">
        <f t="shared" si="95"/>
        <v>0</v>
      </c>
      <c r="AU183" s="111">
        <f t="shared" si="95"/>
        <v>0</v>
      </c>
      <c r="AV183" s="111">
        <f t="shared" si="95"/>
        <v>0</v>
      </c>
      <c r="AW183" s="111">
        <f t="shared" si="95"/>
        <v>0</v>
      </c>
      <c r="AX183" s="111">
        <f t="shared" si="95"/>
        <v>0</v>
      </c>
      <c r="AY183" s="111">
        <f t="shared" si="95"/>
        <v>0</v>
      </c>
      <c r="AZ183" s="111">
        <f t="shared" si="95"/>
        <v>0</v>
      </c>
      <c r="BA183" s="111">
        <f t="shared" si="95"/>
        <v>0</v>
      </c>
      <c r="BB183" s="111">
        <f t="shared" si="95"/>
        <v>0</v>
      </c>
      <c r="BC183" s="111">
        <f t="shared" si="95"/>
        <v>0</v>
      </c>
      <c r="BD183" s="111">
        <f t="shared" si="95"/>
        <v>0</v>
      </c>
      <c r="BE183" s="111">
        <f t="shared" si="95"/>
        <v>0</v>
      </c>
      <c r="BF183" s="111">
        <f t="shared" si="95"/>
        <v>0</v>
      </c>
      <c r="BG183" s="111">
        <f t="shared" si="95"/>
        <v>0</v>
      </c>
      <c r="BH183" s="111">
        <f t="shared" si="95"/>
        <v>0</v>
      </c>
      <c r="BI183" s="111">
        <f t="shared" si="95"/>
        <v>0</v>
      </c>
      <c r="BJ183" s="111">
        <f t="shared" si="95"/>
        <v>0</v>
      </c>
      <c r="BK183" s="111">
        <f t="shared" si="95"/>
        <v>0</v>
      </c>
      <c r="BL183" s="111">
        <f t="shared" si="95"/>
        <v>0</v>
      </c>
      <c r="BM183" s="111">
        <f t="shared" si="95"/>
        <v>0</v>
      </c>
      <c r="BN183" s="111">
        <f t="shared" si="95"/>
        <v>0</v>
      </c>
      <c r="BO183" s="111">
        <f t="shared" si="95"/>
        <v>0</v>
      </c>
      <c r="BP183" s="111">
        <f t="shared" si="95"/>
        <v>0</v>
      </c>
      <c r="BQ183" s="111">
        <f t="shared" si="95"/>
        <v>0</v>
      </c>
      <c r="BR183" s="111">
        <f t="shared" si="95"/>
        <v>0</v>
      </c>
      <c r="BS183" s="111">
        <f t="shared" si="95"/>
        <v>0</v>
      </c>
      <c r="BT183" s="111">
        <f t="shared" si="95"/>
        <v>0</v>
      </c>
      <c r="BU183" s="111">
        <f t="shared" si="95"/>
        <v>0</v>
      </c>
      <c r="BV183" s="111">
        <f t="shared" si="95"/>
        <v>0</v>
      </c>
      <c r="BW183" s="111">
        <f t="shared" si="95"/>
        <v>0</v>
      </c>
      <c r="BX183" s="111">
        <f t="shared" si="95"/>
        <v>0</v>
      </c>
      <c r="BY183" s="111">
        <f t="shared" si="95"/>
        <v>0</v>
      </c>
      <c r="BZ183" s="111">
        <f t="shared" si="95"/>
        <v>0</v>
      </c>
      <c r="CA183" s="111">
        <f t="shared" si="95"/>
        <v>0</v>
      </c>
      <c r="CB183" s="111">
        <f t="shared" si="95"/>
        <v>0</v>
      </c>
      <c r="CC183" s="111">
        <f t="shared" si="94"/>
        <v>0</v>
      </c>
      <c r="CD183" s="111">
        <f t="shared" si="94"/>
        <v>0</v>
      </c>
      <c r="CE183" s="111">
        <f t="shared" si="94"/>
        <v>0</v>
      </c>
      <c r="CF183" s="111">
        <f t="shared" si="94"/>
        <v>0</v>
      </c>
      <c r="CG183" s="111">
        <f t="shared" si="94"/>
        <v>0</v>
      </c>
      <c r="CH183" s="111">
        <f t="shared" si="94"/>
        <v>0</v>
      </c>
      <c r="CI183" s="111">
        <f t="shared" si="94"/>
        <v>0</v>
      </c>
      <c r="CJ183" s="111">
        <f t="shared" si="94"/>
        <v>0</v>
      </c>
    </row>
    <row r="184" spans="11:88" x14ac:dyDescent="0.3">
      <c r="K184" s="263">
        <f>J184*(1+'Headcount Summary'!$C$4)</f>
        <v>0</v>
      </c>
      <c r="L184" s="263">
        <f>K184*(1+'Headcount Summary'!$C$4)</f>
        <v>0</v>
      </c>
      <c r="M184" s="263">
        <f>L184*(1+'Headcount Summary'!$C$4)</f>
        <v>0</v>
      </c>
      <c r="Q184" s="111">
        <f t="shared" si="95"/>
        <v>0</v>
      </c>
      <c r="R184" s="111">
        <f t="shared" si="95"/>
        <v>0</v>
      </c>
      <c r="S184" s="111">
        <f t="shared" si="95"/>
        <v>0</v>
      </c>
      <c r="T184" s="111">
        <f t="shared" si="95"/>
        <v>0</v>
      </c>
      <c r="U184" s="111">
        <f t="shared" si="95"/>
        <v>0</v>
      </c>
      <c r="V184" s="111">
        <f t="shared" si="95"/>
        <v>0</v>
      </c>
      <c r="W184" s="111">
        <f t="shared" si="95"/>
        <v>0</v>
      </c>
      <c r="X184" s="111">
        <f t="shared" si="95"/>
        <v>0</v>
      </c>
      <c r="Y184" s="111">
        <f t="shared" si="95"/>
        <v>0</v>
      </c>
      <c r="Z184" s="111">
        <f t="shared" si="95"/>
        <v>0</v>
      </c>
      <c r="AA184" s="111">
        <f t="shared" si="95"/>
        <v>0</v>
      </c>
      <c r="AB184" s="111">
        <f t="shared" si="95"/>
        <v>0</v>
      </c>
      <c r="AC184" s="111">
        <f t="shared" si="95"/>
        <v>0</v>
      </c>
      <c r="AD184" s="111">
        <f t="shared" si="95"/>
        <v>0</v>
      </c>
      <c r="AE184" s="111">
        <f t="shared" si="95"/>
        <v>0</v>
      </c>
      <c r="AF184" s="111">
        <f t="shared" si="95"/>
        <v>0</v>
      </c>
      <c r="AG184" s="111">
        <f t="shared" si="95"/>
        <v>0</v>
      </c>
      <c r="AH184" s="111">
        <f t="shared" si="95"/>
        <v>0</v>
      </c>
      <c r="AI184" s="111">
        <f t="shared" si="95"/>
        <v>0</v>
      </c>
      <c r="AJ184" s="111">
        <f t="shared" si="95"/>
        <v>0</v>
      </c>
      <c r="AK184" s="111">
        <f t="shared" si="95"/>
        <v>0</v>
      </c>
      <c r="AL184" s="111">
        <f t="shared" si="95"/>
        <v>0</v>
      </c>
      <c r="AM184" s="111">
        <f t="shared" si="95"/>
        <v>0</v>
      </c>
      <c r="AN184" s="111">
        <f t="shared" si="95"/>
        <v>0</v>
      </c>
      <c r="AO184" s="111">
        <f t="shared" si="95"/>
        <v>0</v>
      </c>
      <c r="AP184" s="111">
        <f t="shared" si="95"/>
        <v>0</v>
      </c>
      <c r="AQ184" s="111">
        <f t="shared" si="95"/>
        <v>0</v>
      </c>
      <c r="AR184" s="111">
        <f t="shared" si="95"/>
        <v>0</v>
      </c>
      <c r="AS184" s="111">
        <f t="shared" si="95"/>
        <v>0</v>
      </c>
      <c r="AT184" s="111">
        <f t="shared" si="95"/>
        <v>0</v>
      </c>
      <c r="AU184" s="111">
        <f t="shared" si="95"/>
        <v>0</v>
      </c>
      <c r="AV184" s="111">
        <f t="shared" si="95"/>
        <v>0</v>
      </c>
      <c r="AW184" s="111">
        <f t="shared" si="95"/>
        <v>0</v>
      </c>
      <c r="AX184" s="111">
        <f t="shared" si="95"/>
        <v>0</v>
      </c>
      <c r="AY184" s="111">
        <f t="shared" si="95"/>
        <v>0</v>
      </c>
      <c r="AZ184" s="111">
        <f t="shared" si="95"/>
        <v>0</v>
      </c>
      <c r="BA184" s="111">
        <f t="shared" si="95"/>
        <v>0</v>
      </c>
      <c r="BB184" s="111">
        <f t="shared" si="95"/>
        <v>0</v>
      </c>
      <c r="BC184" s="111">
        <f t="shared" si="95"/>
        <v>0</v>
      </c>
      <c r="BD184" s="111">
        <f t="shared" si="95"/>
        <v>0</v>
      </c>
      <c r="BE184" s="111">
        <f t="shared" si="95"/>
        <v>0</v>
      </c>
      <c r="BF184" s="111">
        <f t="shared" si="95"/>
        <v>0</v>
      </c>
      <c r="BG184" s="111">
        <f t="shared" si="95"/>
        <v>0</v>
      </c>
      <c r="BH184" s="111">
        <f t="shared" si="95"/>
        <v>0</v>
      </c>
      <c r="BI184" s="111">
        <f t="shared" si="95"/>
        <v>0</v>
      </c>
      <c r="BJ184" s="111">
        <f t="shared" si="95"/>
        <v>0</v>
      </c>
      <c r="BK184" s="111">
        <f t="shared" si="95"/>
        <v>0</v>
      </c>
      <c r="BL184" s="111">
        <f t="shared" si="95"/>
        <v>0</v>
      </c>
      <c r="BM184" s="111">
        <f t="shared" si="95"/>
        <v>0</v>
      </c>
      <c r="BN184" s="111">
        <f t="shared" si="95"/>
        <v>0</v>
      </c>
      <c r="BO184" s="111">
        <f t="shared" si="95"/>
        <v>0</v>
      </c>
      <c r="BP184" s="111">
        <f t="shared" si="95"/>
        <v>0</v>
      </c>
      <c r="BQ184" s="111">
        <f t="shared" si="95"/>
        <v>0</v>
      </c>
      <c r="BR184" s="111">
        <f t="shared" si="95"/>
        <v>0</v>
      </c>
      <c r="BS184" s="111">
        <f t="shared" si="95"/>
        <v>0</v>
      </c>
      <c r="BT184" s="111">
        <f t="shared" si="95"/>
        <v>0</v>
      </c>
      <c r="BU184" s="111">
        <f t="shared" si="95"/>
        <v>0</v>
      </c>
      <c r="BV184" s="111">
        <f t="shared" si="95"/>
        <v>0</v>
      </c>
      <c r="BW184" s="111">
        <f t="shared" si="95"/>
        <v>0</v>
      </c>
      <c r="BX184" s="111">
        <f t="shared" si="95"/>
        <v>0</v>
      </c>
      <c r="BY184" s="111">
        <f t="shared" si="95"/>
        <v>0</v>
      </c>
      <c r="BZ184" s="111">
        <f t="shared" si="95"/>
        <v>0</v>
      </c>
      <c r="CA184" s="111">
        <f t="shared" si="95"/>
        <v>0</v>
      </c>
      <c r="CB184" s="111">
        <f t="shared" si="95"/>
        <v>0</v>
      </c>
      <c r="CC184" s="111">
        <f t="shared" si="94"/>
        <v>0</v>
      </c>
      <c r="CD184" s="111">
        <f t="shared" si="94"/>
        <v>0</v>
      </c>
      <c r="CE184" s="111">
        <f t="shared" si="94"/>
        <v>0</v>
      </c>
      <c r="CF184" s="111">
        <f t="shared" si="94"/>
        <v>0</v>
      </c>
      <c r="CG184" s="111">
        <f t="shared" si="94"/>
        <v>0</v>
      </c>
      <c r="CH184" s="111">
        <f t="shared" si="94"/>
        <v>0</v>
      </c>
      <c r="CI184" s="111">
        <f t="shared" si="94"/>
        <v>0</v>
      </c>
      <c r="CJ184" s="111">
        <f t="shared" si="94"/>
        <v>0</v>
      </c>
    </row>
    <row r="185" spans="11:88" x14ac:dyDescent="0.3">
      <c r="K185" s="263">
        <f>J185*(1+'Headcount Summary'!$C$4)</f>
        <v>0</v>
      </c>
      <c r="L185" s="263">
        <f>K185*(1+'Headcount Summary'!$C$4)</f>
        <v>0</v>
      </c>
      <c r="M185" s="263">
        <f>L185*(1+'Headcount Summary'!$C$4)</f>
        <v>0</v>
      </c>
      <c r="Q185" s="111">
        <f t="shared" si="95"/>
        <v>0</v>
      </c>
      <c r="R185" s="111">
        <f t="shared" si="95"/>
        <v>0</v>
      </c>
      <c r="S185" s="111">
        <f t="shared" si="95"/>
        <v>0</v>
      </c>
      <c r="T185" s="111">
        <f t="shared" si="95"/>
        <v>0</v>
      </c>
      <c r="U185" s="111">
        <f t="shared" si="95"/>
        <v>0</v>
      </c>
      <c r="V185" s="111">
        <f t="shared" si="95"/>
        <v>0</v>
      </c>
      <c r="W185" s="111">
        <f t="shared" si="95"/>
        <v>0</v>
      </c>
      <c r="X185" s="111">
        <f t="shared" si="95"/>
        <v>0</v>
      </c>
      <c r="Y185" s="111">
        <f t="shared" si="95"/>
        <v>0</v>
      </c>
      <c r="Z185" s="111">
        <f t="shared" si="95"/>
        <v>0</v>
      </c>
      <c r="AA185" s="111">
        <f t="shared" si="95"/>
        <v>0</v>
      </c>
      <c r="AB185" s="111">
        <f t="shared" si="95"/>
        <v>0</v>
      </c>
      <c r="AC185" s="111">
        <f t="shared" si="95"/>
        <v>0</v>
      </c>
      <c r="AD185" s="111">
        <f t="shared" si="95"/>
        <v>0</v>
      </c>
      <c r="AE185" s="111">
        <f t="shared" si="95"/>
        <v>0</v>
      </c>
      <c r="AF185" s="111">
        <f t="shared" si="95"/>
        <v>0</v>
      </c>
      <c r="AG185" s="111">
        <f t="shared" si="95"/>
        <v>0</v>
      </c>
      <c r="AH185" s="111">
        <f t="shared" si="95"/>
        <v>0</v>
      </c>
      <c r="AI185" s="111">
        <f t="shared" si="95"/>
        <v>0</v>
      </c>
      <c r="AJ185" s="111">
        <f t="shared" si="95"/>
        <v>0</v>
      </c>
      <c r="AK185" s="111">
        <f t="shared" si="95"/>
        <v>0</v>
      </c>
      <c r="AL185" s="111">
        <f t="shared" si="95"/>
        <v>0</v>
      </c>
      <c r="AM185" s="111">
        <f t="shared" si="95"/>
        <v>0</v>
      </c>
      <c r="AN185" s="111">
        <f t="shared" si="95"/>
        <v>0</v>
      </c>
      <c r="AO185" s="111">
        <f t="shared" si="95"/>
        <v>0</v>
      </c>
      <c r="AP185" s="111">
        <f t="shared" si="95"/>
        <v>0</v>
      </c>
      <c r="AQ185" s="111">
        <f t="shared" si="95"/>
        <v>0</v>
      </c>
      <c r="AR185" s="111">
        <f t="shared" si="95"/>
        <v>0</v>
      </c>
      <c r="AS185" s="111">
        <f t="shared" si="95"/>
        <v>0</v>
      </c>
      <c r="AT185" s="111">
        <f t="shared" si="95"/>
        <v>0</v>
      </c>
      <c r="AU185" s="111">
        <f t="shared" si="95"/>
        <v>0</v>
      </c>
      <c r="AV185" s="111">
        <f t="shared" si="95"/>
        <v>0</v>
      </c>
      <c r="AW185" s="111">
        <f t="shared" si="95"/>
        <v>0</v>
      </c>
      <c r="AX185" s="111">
        <f t="shared" si="95"/>
        <v>0</v>
      </c>
      <c r="AY185" s="111">
        <f t="shared" si="95"/>
        <v>0</v>
      </c>
      <c r="AZ185" s="111">
        <f t="shared" si="95"/>
        <v>0</v>
      </c>
      <c r="BA185" s="111">
        <f t="shared" si="95"/>
        <v>0</v>
      </c>
      <c r="BB185" s="111">
        <f t="shared" si="95"/>
        <v>0</v>
      </c>
      <c r="BC185" s="111">
        <f t="shared" si="95"/>
        <v>0</v>
      </c>
      <c r="BD185" s="111">
        <f t="shared" si="95"/>
        <v>0</v>
      </c>
      <c r="BE185" s="111">
        <f t="shared" si="95"/>
        <v>0</v>
      </c>
      <c r="BF185" s="111">
        <f t="shared" si="95"/>
        <v>0</v>
      </c>
      <c r="BG185" s="111">
        <f t="shared" si="95"/>
        <v>0</v>
      </c>
      <c r="BH185" s="111">
        <f t="shared" si="95"/>
        <v>0</v>
      </c>
      <c r="BI185" s="111">
        <f t="shared" si="95"/>
        <v>0</v>
      </c>
      <c r="BJ185" s="111">
        <f t="shared" si="95"/>
        <v>0</v>
      </c>
      <c r="BK185" s="111">
        <f t="shared" si="95"/>
        <v>0</v>
      </c>
      <c r="BL185" s="111">
        <f t="shared" si="95"/>
        <v>0</v>
      </c>
      <c r="BM185" s="111">
        <f t="shared" si="95"/>
        <v>0</v>
      </c>
      <c r="BN185" s="111">
        <f t="shared" si="95"/>
        <v>0</v>
      </c>
      <c r="BO185" s="111">
        <f t="shared" si="95"/>
        <v>0</v>
      </c>
      <c r="BP185" s="111">
        <f t="shared" si="95"/>
        <v>0</v>
      </c>
      <c r="BQ185" s="111">
        <f t="shared" si="95"/>
        <v>0</v>
      </c>
      <c r="BR185" s="111">
        <f t="shared" si="95"/>
        <v>0</v>
      </c>
      <c r="BS185" s="111">
        <f t="shared" si="95"/>
        <v>0</v>
      </c>
      <c r="BT185" s="111">
        <f t="shared" si="95"/>
        <v>0</v>
      </c>
      <c r="BU185" s="111">
        <f t="shared" si="95"/>
        <v>0</v>
      </c>
      <c r="BV185" s="111">
        <f t="shared" si="95"/>
        <v>0</v>
      </c>
      <c r="BW185" s="111">
        <f t="shared" si="95"/>
        <v>0</v>
      </c>
      <c r="BX185" s="111">
        <f t="shared" si="95"/>
        <v>0</v>
      </c>
      <c r="BY185" s="111">
        <f t="shared" si="95"/>
        <v>0</v>
      </c>
      <c r="BZ185" s="111">
        <f t="shared" si="95"/>
        <v>0</v>
      </c>
      <c r="CA185" s="111">
        <f t="shared" si="95"/>
        <v>0</v>
      </c>
      <c r="CB185" s="111">
        <f t="shared" ref="CB185:CJ188" si="96">IF(OR(AND($G185&lt;CB$1,$G185&lt;&gt;""),$F185&gt;EOMONTH(CB$1,0)),0,IF(AND($F185&lt;CB$1,OR($G185="",$G185&gt;EOMONTH(CB$1,0))),INDEX($H185:$M185,1,MATCH(YEAR(CB$1),$H$1:$M$1,0))/12,INDEX($H185:$M185,1,MATCH(YEAR(CB$1),$H$1:$M$1,0))/12*((_xlfn.DAYS(MIN(EOMONTH(CB$1,0),$G185),MAX(CB$1,$F185)))/_xlfn.DAYS(EOMONTH(CB$1,0),CB$1))))</f>
        <v>0</v>
      </c>
      <c r="CC185" s="111">
        <f t="shared" si="96"/>
        <v>0</v>
      </c>
      <c r="CD185" s="111">
        <f t="shared" si="96"/>
        <v>0</v>
      </c>
      <c r="CE185" s="111">
        <f t="shared" si="96"/>
        <v>0</v>
      </c>
      <c r="CF185" s="111">
        <f t="shared" si="96"/>
        <v>0</v>
      </c>
      <c r="CG185" s="111">
        <f t="shared" si="96"/>
        <v>0</v>
      </c>
      <c r="CH185" s="111">
        <f t="shared" si="96"/>
        <v>0</v>
      </c>
      <c r="CI185" s="111">
        <f t="shared" si="96"/>
        <v>0</v>
      </c>
      <c r="CJ185" s="111">
        <f t="shared" si="96"/>
        <v>0</v>
      </c>
    </row>
    <row r="186" spans="11:88" x14ac:dyDescent="0.3">
      <c r="K186" s="263">
        <f>J186*(1+'Headcount Summary'!$C$4)</f>
        <v>0</v>
      </c>
      <c r="L186" s="263">
        <f>K186*(1+'Headcount Summary'!$C$4)</f>
        <v>0</v>
      </c>
      <c r="M186" s="263">
        <f>L186*(1+'Headcount Summary'!$C$4)</f>
        <v>0</v>
      </c>
      <c r="Q186" s="111">
        <f t="shared" ref="Q186:CB189" si="97">IF(OR(AND($G186&lt;Q$1,$G186&lt;&gt;""),$F186&gt;EOMONTH(Q$1,0)),0,IF(AND($F186&lt;Q$1,OR($G186="",$G186&gt;EOMONTH(Q$1,0))),INDEX($H186:$M186,1,MATCH(YEAR(Q$1),$H$1:$M$1,0))/12,INDEX($H186:$M186,1,MATCH(YEAR(Q$1),$H$1:$M$1,0))/12*((_xlfn.DAYS(MIN(EOMONTH(Q$1,0),$G186),MAX(Q$1,$F186)))/_xlfn.DAYS(EOMONTH(Q$1,0),Q$1))))</f>
        <v>0</v>
      </c>
      <c r="R186" s="111">
        <f t="shared" si="97"/>
        <v>0</v>
      </c>
      <c r="S186" s="111">
        <f t="shared" si="97"/>
        <v>0</v>
      </c>
      <c r="T186" s="111">
        <f t="shared" si="97"/>
        <v>0</v>
      </c>
      <c r="U186" s="111">
        <f t="shared" si="97"/>
        <v>0</v>
      </c>
      <c r="V186" s="111">
        <f t="shared" si="97"/>
        <v>0</v>
      </c>
      <c r="W186" s="111">
        <f t="shared" si="97"/>
        <v>0</v>
      </c>
      <c r="X186" s="111">
        <f t="shared" si="97"/>
        <v>0</v>
      </c>
      <c r="Y186" s="111">
        <f t="shared" si="97"/>
        <v>0</v>
      </c>
      <c r="Z186" s="111">
        <f t="shared" si="97"/>
        <v>0</v>
      </c>
      <c r="AA186" s="111">
        <f t="shared" si="97"/>
        <v>0</v>
      </c>
      <c r="AB186" s="111">
        <f t="shared" si="97"/>
        <v>0</v>
      </c>
      <c r="AC186" s="111">
        <f t="shared" si="97"/>
        <v>0</v>
      </c>
      <c r="AD186" s="111">
        <f t="shared" si="97"/>
        <v>0</v>
      </c>
      <c r="AE186" s="111">
        <f t="shared" si="97"/>
        <v>0</v>
      </c>
      <c r="AF186" s="111">
        <f t="shared" si="97"/>
        <v>0</v>
      </c>
      <c r="AG186" s="111">
        <f t="shared" si="97"/>
        <v>0</v>
      </c>
      <c r="AH186" s="111">
        <f t="shared" si="97"/>
        <v>0</v>
      </c>
      <c r="AI186" s="111">
        <f t="shared" si="97"/>
        <v>0</v>
      </c>
      <c r="AJ186" s="111">
        <f t="shared" si="97"/>
        <v>0</v>
      </c>
      <c r="AK186" s="111">
        <f t="shared" si="97"/>
        <v>0</v>
      </c>
      <c r="AL186" s="111">
        <f t="shared" si="97"/>
        <v>0</v>
      </c>
      <c r="AM186" s="111">
        <f t="shared" si="97"/>
        <v>0</v>
      </c>
      <c r="AN186" s="111">
        <f t="shared" si="97"/>
        <v>0</v>
      </c>
      <c r="AO186" s="111">
        <f t="shared" si="97"/>
        <v>0</v>
      </c>
      <c r="AP186" s="111">
        <f t="shared" si="97"/>
        <v>0</v>
      </c>
      <c r="AQ186" s="111">
        <f t="shared" si="97"/>
        <v>0</v>
      </c>
      <c r="AR186" s="111">
        <f t="shared" si="97"/>
        <v>0</v>
      </c>
      <c r="AS186" s="111">
        <f t="shared" si="97"/>
        <v>0</v>
      </c>
      <c r="AT186" s="111">
        <f t="shared" si="97"/>
        <v>0</v>
      </c>
      <c r="AU186" s="111">
        <f t="shared" si="97"/>
        <v>0</v>
      </c>
      <c r="AV186" s="111">
        <f t="shared" si="97"/>
        <v>0</v>
      </c>
      <c r="AW186" s="111">
        <f t="shared" si="97"/>
        <v>0</v>
      </c>
      <c r="AX186" s="111">
        <f t="shared" si="97"/>
        <v>0</v>
      </c>
      <c r="AY186" s="111">
        <f t="shared" si="97"/>
        <v>0</v>
      </c>
      <c r="AZ186" s="111">
        <f t="shared" si="97"/>
        <v>0</v>
      </c>
      <c r="BA186" s="111">
        <f t="shared" si="97"/>
        <v>0</v>
      </c>
      <c r="BB186" s="111">
        <f t="shared" si="97"/>
        <v>0</v>
      </c>
      <c r="BC186" s="111">
        <f t="shared" si="97"/>
        <v>0</v>
      </c>
      <c r="BD186" s="111">
        <f t="shared" si="97"/>
        <v>0</v>
      </c>
      <c r="BE186" s="111">
        <f t="shared" si="97"/>
        <v>0</v>
      </c>
      <c r="BF186" s="111">
        <f t="shared" si="97"/>
        <v>0</v>
      </c>
      <c r="BG186" s="111">
        <f t="shared" si="97"/>
        <v>0</v>
      </c>
      <c r="BH186" s="111">
        <f t="shared" si="97"/>
        <v>0</v>
      </c>
      <c r="BI186" s="111">
        <f t="shared" si="97"/>
        <v>0</v>
      </c>
      <c r="BJ186" s="111">
        <f t="shared" si="97"/>
        <v>0</v>
      </c>
      <c r="BK186" s="111">
        <f t="shared" si="97"/>
        <v>0</v>
      </c>
      <c r="BL186" s="111">
        <f t="shared" si="97"/>
        <v>0</v>
      </c>
      <c r="BM186" s="111">
        <f t="shared" si="97"/>
        <v>0</v>
      </c>
      <c r="BN186" s="111">
        <f t="shared" si="97"/>
        <v>0</v>
      </c>
      <c r="BO186" s="111">
        <f t="shared" si="97"/>
        <v>0</v>
      </c>
      <c r="BP186" s="111">
        <f t="shared" si="97"/>
        <v>0</v>
      </c>
      <c r="BQ186" s="111">
        <f t="shared" si="97"/>
        <v>0</v>
      </c>
      <c r="BR186" s="111">
        <f t="shared" si="97"/>
        <v>0</v>
      </c>
      <c r="BS186" s="111">
        <f t="shared" si="97"/>
        <v>0</v>
      </c>
      <c r="BT186" s="111">
        <f t="shared" si="97"/>
        <v>0</v>
      </c>
      <c r="BU186" s="111">
        <f t="shared" si="97"/>
        <v>0</v>
      </c>
      <c r="BV186" s="111">
        <f t="shared" si="97"/>
        <v>0</v>
      </c>
      <c r="BW186" s="111">
        <f t="shared" si="97"/>
        <v>0</v>
      </c>
      <c r="BX186" s="111">
        <f t="shared" si="97"/>
        <v>0</v>
      </c>
      <c r="BY186" s="111">
        <f t="shared" si="97"/>
        <v>0</v>
      </c>
      <c r="BZ186" s="111">
        <f t="shared" si="97"/>
        <v>0</v>
      </c>
      <c r="CA186" s="111">
        <f t="shared" si="97"/>
        <v>0</v>
      </c>
      <c r="CB186" s="111">
        <f t="shared" si="97"/>
        <v>0</v>
      </c>
      <c r="CC186" s="111">
        <f t="shared" si="96"/>
        <v>0</v>
      </c>
      <c r="CD186" s="111">
        <f t="shared" si="96"/>
        <v>0</v>
      </c>
      <c r="CE186" s="111">
        <f t="shared" si="96"/>
        <v>0</v>
      </c>
      <c r="CF186" s="111">
        <f t="shared" si="96"/>
        <v>0</v>
      </c>
      <c r="CG186" s="111">
        <f t="shared" si="96"/>
        <v>0</v>
      </c>
      <c r="CH186" s="111">
        <f t="shared" si="96"/>
        <v>0</v>
      </c>
      <c r="CI186" s="111">
        <f t="shared" si="96"/>
        <v>0</v>
      </c>
      <c r="CJ186" s="111">
        <f t="shared" si="96"/>
        <v>0</v>
      </c>
    </row>
    <row r="187" spans="11:88" x14ac:dyDescent="0.3">
      <c r="K187" s="263">
        <f>J187*(1+'Headcount Summary'!$C$4)</f>
        <v>0</v>
      </c>
      <c r="L187" s="263">
        <f>K187*(1+'Headcount Summary'!$C$4)</f>
        <v>0</v>
      </c>
      <c r="M187" s="263">
        <f>L187*(1+'Headcount Summary'!$C$4)</f>
        <v>0</v>
      </c>
      <c r="Q187" s="111">
        <f t="shared" si="97"/>
        <v>0</v>
      </c>
      <c r="R187" s="111">
        <f t="shared" si="97"/>
        <v>0</v>
      </c>
      <c r="S187" s="111">
        <f t="shared" si="97"/>
        <v>0</v>
      </c>
      <c r="T187" s="111">
        <f t="shared" si="97"/>
        <v>0</v>
      </c>
      <c r="U187" s="111">
        <f t="shared" si="97"/>
        <v>0</v>
      </c>
      <c r="V187" s="111">
        <f t="shared" si="97"/>
        <v>0</v>
      </c>
      <c r="W187" s="111">
        <f t="shared" si="97"/>
        <v>0</v>
      </c>
      <c r="X187" s="111">
        <f t="shared" si="97"/>
        <v>0</v>
      </c>
      <c r="Y187" s="111">
        <f t="shared" si="97"/>
        <v>0</v>
      </c>
      <c r="Z187" s="111">
        <f t="shared" si="97"/>
        <v>0</v>
      </c>
      <c r="AA187" s="111">
        <f t="shared" si="97"/>
        <v>0</v>
      </c>
      <c r="AB187" s="111">
        <f t="shared" si="97"/>
        <v>0</v>
      </c>
      <c r="AC187" s="111">
        <f t="shared" si="97"/>
        <v>0</v>
      </c>
      <c r="AD187" s="111">
        <f t="shared" si="97"/>
        <v>0</v>
      </c>
      <c r="AE187" s="111">
        <f t="shared" si="97"/>
        <v>0</v>
      </c>
      <c r="AF187" s="111">
        <f t="shared" si="97"/>
        <v>0</v>
      </c>
      <c r="AG187" s="111">
        <f t="shared" si="97"/>
        <v>0</v>
      </c>
      <c r="AH187" s="111">
        <f t="shared" si="97"/>
        <v>0</v>
      </c>
      <c r="AI187" s="111">
        <f t="shared" si="97"/>
        <v>0</v>
      </c>
      <c r="AJ187" s="111">
        <f t="shared" si="97"/>
        <v>0</v>
      </c>
      <c r="AK187" s="111">
        <f t="shared" si="97"/>
        <v>0</v>
      </c>
      <c r="AL187" s="111">
        <f t="shared" si="97"/>
        <v>0</v>
      </c>
      <c r="AM187" s="111">
        <f t="shared" si="97"/>
        <v>0</v>
      </c>
      <c r="AN187" s="111">
        <f t="shared" si="97"/>
        <v>0</v>
      </c>
      <c r="AO187" s="111">
        <f t="shared" si="97"/>
        <v>0</v>
      </c>
      <c r="AP187" s="111">
        <f t="shared" si="97"/>
        <v>0</v>
      </c>
      <c r="AQ187" s="111">
        <f t="shared" si="97"/>
        <v>0</v>
      </c>
      <c r="AR187" s="111">
        <f t="shared" si="97"/>
        <v>0</v>
      </c>
      <c r="AS187" s="111">
        <f t="shared" si="97"/>
        <v>0</v>
      </c>
      <c r="AT187" s="111">
        <f t="shared" si="97"/>
        <v>0</v>
      </c>
      <c r="AU187" s="111">
        <f t="shared" si="97"/>
        <v>0</v>
      </c>
      <c r="AV187" s="111">
        <f t="shared" si="97"/>
        <v>0</v>
      </c>
      <c r="AW187" s="111">
        <f t="shared" si="97"/>
        <v>0</v>
      </c>
      <c r="AX187" s="111">
        <f t="shared" si="97"/>
        <v>0</v>
      </c>
      <c r="AY187" s="111">
        <f t="shared" si="97"/>
        <v>0</v>
      </c>
      <c r="AZ187" s="111">
        <f t="shared" si="97"/>
        <v>0</v>
      </c>
      <c r="BA187" s="111">
        <f t="shared" si="97"/>
        <v>0</v>
      </c>
      <c r="BB187" s="111">
        <f t="shared" si="97"/>
        <v>0</v>
      </c>
      <c r="BC187" s="111">
        <f t="shared" si="97"/>
        <v>0</v>
      </c>
      <c r="BD187" s="111">
        <f t="shared" si="97"/>
        <v>0</v>
      </c>
      <c r="BE187" s="111">
        <f t="shared" si="97"/>
        <v>0</v>
      </c>
      <c r="BF187" s="111">
        <f t="shared" si="97"/>
        <v>0</v>
      </c>
      <c r="BG187" s="111">
        <f t="shared" si="97"/>
        <v>0</v>
      </c>
      <c r="BH187" s="111">
        <f t="shared" si="97"/>
        <v>0</v>
      </c>
      <c r="BI187" s="111">
        <f t="shared" si="97"/>
        <v>0</v>
      </c>
      <c r="BJ187" s="111">
        <f t="shared" si="97"/>
        <v>0</v>
      </c>
      <c r="BK187" s="111">
        <f t="shared" si="97"/>
        <v>0</v>
      </c>
      <c r="BL187" s="111">
        <f t="shared" si="97"/>
        <v>0</v>
      </c>
      <c r="BM187" s="111">
        <f t="shared" si="97"/>
        <v>0</v>
      </c>
      <c r="BN187" s="111">
        <f t="shared" si="97"/>
        <v>0</v>
      </c>
      <c r="BO187" s="111">
        <f t="shared" si="97"/>
        <v>0</v>
      </c>
      <c r="BP187" s="111">
        <f t="shared" si="97"/>
        <v>0</v>
      </c>
      <c r="BQ187" s="111">
        <f t="shared" si="97"/>
        <v>0</v>
      </c>
      <c r="BR187" s="111">
        <f t="shared" si="97"/>
        <v>0</v>
      </c>
      <c r="BS187" s="111">
        <f t="shared" si="97"/>
        <v>0</v>
      </c>
      <c r="BT187" s="111">
        <f t="shared" si="97"/>
        <v>0</v>
      </c>
      <c r="BU187" s="111">
        <f t="shared" si="97"/>
        <v>0</v>
      </c>
      <c r="BV187" s="111">
        <f t="shared" si="97"/>
        <v>0</v>
      </c>
      <c r="BW187" s="111">
        <f t="shared" si="97"/>
        <v>0</v>
      </c>
      <c r="BX187" s="111">
        <f t="shared" si="97"/>
        <v>0</v>
      </c>
      <c r="BY187" s="111">
        <f t="shared" si="97"/>
        <v>0</v>
      </c>
      <c r="BZ187" s="111">
        <f t="shared" si="97"/>
        <v>0</v>
      </c>
      <c r="CA187" s="111">
        <f t="shared" si="97"/>
        <v>0</v>
      </c>
      <c r="CB187" s="111">
        <f t="shared" si="97"/>
        <v>0</v>
      </c>
      <c r="CC187" s="111">
        <f t="shared" si="96"/>
        <v>0</v>
      </c>
      <c r="CD187" s="111">
        <f t="shared" si="96"/>
        <v>0</v>
      </c>
      <c r="CE187" s="111">
        <f t="shared" si="96"/>
        <v>0</v>
      </c>
      <c r="CF187" s="111">
        <f t="shared" si="96"/>
        <v>0</v>
      </c>
      <c r="CG187" s="111">
        <f t="shared" si="96"/>
        <v>0</v>
      </c>
      <c r="CH187" s="111">
        <f t="shared" si="96"/>
        <v>0</v>
      </c>
      <c r="CI187" s="111">
        <f t="shared" si="96"/>
        <v>0</v>
      </c>
      <c r="CJ187" s="111">
        <f t="shared" si="96"/>
        <v>0</v>
      </c>
    </row>
    <row r="188" spans="11:88" x14ac:dyDescent="0.3">
      <c r="K188" s="263">
        <f>J188*(1+'Headcount Summary'!$C$4)</f>
        <v>0</v>
      </c>
      <c r="L188" s="263">
        <f>K188*(1+'Headcount Summary'!$C$4)</f>
        <v>0</v>
      </c>
      <c r="M188" s="263">
        <f>L188*(1+'Headcount Summary'!$C$4)</f>
        <v>0</v>
      </c>
      <c r="Q188" s="111">
        <f t="shared" si="97"/>
        <v>0</v>
      </c>
      <c r="R188" s="111">
        <f t="shared" si="97"/>
        <v>0</v>
      </c>
      <c r="S188" s="111">
        <f t="shared" si="97"/>
        <v>0</v>
      </c>
      <c r="T188" s="111">
        <f t="shared" si="97"/>
        <v>0</v>
      </c>
      <c r="U188" s="111">
        <f t="shared" si="97"/>
        <v>0</v>
      </c>
      <c r="V188" s="111">
        <f t="shared" si="97"/>
        <v>0</v>
      </c>
      <c r="W188" s="111">
        <f t="shared" si="97"/>
        <v>0</v>
      </c>
      <c r="X188" s="111">
        <f t="shared" si="97"/>
        <v>0</v>
      </c>
      <c r="Y188" s="111">
        <f t="shared" si="97"/>
        <v>0</v>
      </c>
      <c r="Z188" s="111">
        <f t="shared" si="97"/>
        <v>0</v>
      </c>
      <c r="AA188" s="111">
        <f t="shared" si="97"/>
        <v>0</v>
      </c>
      <c r="AB188" s="111">
        <f t="shared" si="97"/>
        <v>0</v>
      </c>
      <c r="AC188" s="111">
        <f t="shared" si="97"/>
        <v>0</v>
      </c>
      <c r="AD188" s="111">
        <f t="shared" si="97"/>
        <v>0</v>
      </c>
      <c r="AE188" s="111">
        <f t="shared" si="97"/>
        <v>0</v>
      </c>
      <c r="AF188" s="111">
        <f t="shared" si="97"/>
        <v>0</v>
      </c>
      <c r="AG188" s="111">
        <f t="shared" si="97"/>
        <v>0</v>
      </c>
      <c r="AH188" s="111">
        <f t="shared" si="97"/>
        <v>0</v>
      </c>
      <c r="AI188" s="111">
        <f t="shared" si="97"/>
        <v>0</v>
      </c>
      <c r="AJ188" s="111">
        <f t="shared" si="97"/>
        <v>0</v>
      </c>
      <c r="AK188" s="111">
        <f t="shared" si="97"/>
        <v>0</v>
      </c>
      <c r="AL188" s="111">
        <f t="shared" si="97"/>
        <v>0</v>
      </c>
      <c r="AM188" s="111">
        <f t="shared" si="97"/>
        <v>0</v>
      </c>
      <c r="AN188" s="111">
        <f t="shared" si="97"/>
        <v>0</v>
      </c>
      <c r="AO188" s="111">
        <f t="shared" si="97"/>
        <v>0</v>
      </c>
      <c r="AP188" s="111">
        <f t="shared" si="97"/>
        <v>0</v>
      </c>
      <c r="AQ188" s="111">
        <f t="shared" si="97"/>
        <v>0</v>
      </c>
      <c r="AR188" s="111">
        <f t="shared" si="97"/>
        <v>0</v>
      </c>
      <c r="AS188" s="111">
        <f t="shared" si="97"/>
        <v>0</v>
      </c>
      <c r="AT188" s="111">
        <f t="shared" si="97"/>
        <v>0</v>
      </c>
      <c r="AU188" s="111">
        <f t="shared" si="97"/>
        <v>0</v>
      </c>
      <c r="AV188" s="111">
        <f t="shared" si="97"/>
        <v>0</v>
      </c>
      <c r="AW188" s="111">
        <f t="shared" si="97"/>
        <v>0</v>
      </c>
      <c r="AX188" s="111">
        <f t="shared" si="97"/>
        <v>0</v>
      </c>
      <c r="AY188" s="111">
        <f t="shared" si="97"/>
        <v>0</v>
      </c>
      <c r="AZ188" s="111">
        <f t="shared" si="97"/>
        <v>0</v>
      </c>
      <c r="BA188" s="111">
        <f t="shared" si="97"/>
        <v>0</v>
      </c>
      <c r="BB188" s="111">
        <f t="shared" si="97"/>
        <v>0</v>
      </c>
      <c r="BC188" s="111">
        <f t="shared" si="97"/>
        <v>0</v>
      </c>
      <c r="BD188" s="111">
        <f t="shared" si="97"/>
        <v>0</v>
      </c>
      <c r="BE188" s="111">
        <f t="shared" si="97"/>
        <v>0</v>
      </c>
      <c r="BF188" s="111">
        <f t="shared" si="97"/>
        <v>0</v>
      </c>
      <c r="BG188" s="111">
        <f t="shared" si="97"/>
        <v>0</v>
      </c>
      <c r="BH188" s="111">
        <f t="shared" si="97"/>
        <v>0</v>
      </c>
      <c r="BI188" s="111">
        <f t="shared" si="97"/>
        <v>0</v>
      </c>
      <c r="BJ188" s="111">
        <f t="shared" si="97"/>
        <v>0</v>
      </c>
      <c r="BK188" s="111">
        <f t="shared" si="97"/>
        <v>0</v>
      </c>
      <c r="BL188" s="111">
        <f t="shared" si="97"/>
        <v>0</v>
      </c>
      <c r="BM188" s="111">
        <f t="shared" si="97"/>
        <v>0</v>
      </c>
      <c r="BN188" s="111">
        <f t="shared" si="97"/>
        <v>0</v>
      </c>
      <c r="BO188" s="111">
        <f t="shared" si="97"/>
        <v>0</v>
      </c>
      <c r="BP188" s="111">
        <f t="shared" si="97"/>
        <v>0</v>
      </c>
      <c r="BQ188" s="111">
        <f t="shared" si="97"/>
        <v>0</v>
      </c>
      <c r="BR188" s="111">
        <f t="shared" si="97"/>
        <v>0</v>
      </c>
      <c r="BS188" s="111">
        <f t="shared" si="97"/>
        <v>0</v>
      </c>
      <c r="BT188" s="111">
        <f t="shared" si="97"/>
        <v>0</v>
      </c>
      <c r="BU188" s="111">
        <f t="shared" si="97"/>
        <v>0</v>
      </c>
      <c r="BV188" s="111">
        <f t="shared" si="97"/>
        <v>0</v>
      </c>
      <c r="BW188" s="111">
        <f t="shared" si="97"/>
        <v>0</v>
      </c>
      <c r="BX188" s="111">
        <f t="shared" si="97"/>
        <v>0</v>
      </c>
      <c r="BY188" s="111">
        <f t="shared" si="97"/>
        <v>0</v>
      </c>
      <c r="BZ188" s="111">
        <f t="shared" si="97"/>
        <v>0</v>
      </c>
      <c r="CA188" s="111">
        <f t="shared" si="97"/>
        <v>0</v>
      </c>
      <c r="CB188" s="111">
        <f t="shared" si="97"/>
        <v>0</v>
      </c>
      <c r="CC188" s="111">
        <f t="shared" si="96"/>
        <v>0</v>
      </c>
      <c r="CD188" s="111">
        <f t="shared" si="96"/>
        <v>0</v>
      </c>
      <c r="CE188" s="111">
        <f t="shared" si="96"/>
        <v>0</v>
      </c>
      <c r="CF188" s="111">
        <f t="shared" si="96"/>
        <v>0</v>
      </c>
      <c r="CG188" s="111">
        <f t="shared" si="96"/>
        <v>0</v>
      </c>
      <c r="CH188" s="111">
        <f t="shared" si="96"/>
        <v>0</v>
      </c>
      <c r="CI188" s="111">
        <f t="shared" si="96"/>
        <v>0</v>
      </c>
      <c r="CJ188" s="111">
        <f t="shared" si="96"/>
        <v>0</v>
      </c>
    </row>
    <row r="189" spans="11:88" x14ac:dyDescent="0.3">
      <c r="K189" s="263">
        <f>J189*(1+'Headcount Summary'!$C$4)</f>
        <v>0</v>
      </c>
      <c r="L189" s="263">
        <f>K189*(1+'Headcount Summary'!$C$4)</f>
        <v>0</v>
      </c>
      <c r="M189" s="263">
        <f>L189*(1+'Headcount Summary'!$C$4)</f>
        <v>0</v>
      </c>
      <c r="Q189" s="111">
        <f t="shared" si="97"/>
        <v>0</v>
      </c>
      <c r="R189" s="111">
        <f t="shared" si="97"/>
        <v>0</v>
      </c>
      <c r="S189" s="111">
        <f t="shared" si="97"/>
        <v>0</v>
      </c>
      <c r="T189" s="111">
        <f t="shared" si="97"/>
        <v>0</v>
      </c>
      <c r="U189" s="111">
        <f t="shared" si="97"/>
        <v>0</v>
      </c>
      <c r="V189" s="111">
        <f t="shared" si="97"/>
        <v>0</v>
      </c>
      <c r="W189" s="111">
        <f t="shared" si="97"/>
        <v>0</v>
      </c>
      <c r="X189" s="111">
        <f t="shared" si="97"/>
        <v>0</v>
      </c>
      <c r="Y189" s="111">
        <f t="shared" si="97"/>
        <v>0</v>
      </c>
      <c r="Z189" s="111">
        <f t="shared" si="97"/>
        <v>0</v>
      </c>
      <c r="AA189" s="111">
        <f t="shared" si="97"/>
        <v>0</v>
      </c>
      <c r="AB189" s="111">
        <f t="shared" si="97"/>
        <v>0</v>
      </c>
      <c r="AC189" s="111">
        <f t="shared" si="97"/>
        <v>0</v>
      </c>
      <c r="AD189" s="111">
        <f t="shared" si="97"/>
        <v>0</v>
      </c>
      <c r="AE189" s="111">
        <f t="shared" si="97"/>
        <v>0</v>
      </c>
      <c r="AF189" s="111">
        <f t="shared" si="97"/>
        <v>0</v>
      </c>
      <c r="AG189" s="111">
        <f t="shared" si="97"/>
        <v>0</v>
      </c>
      <c r="AH189" s="111">
        <f t="shared" si="97"/>
        <v>0</v>
      </c>
      <c r="AI189" s="111">
        <f t="shared" si="97"/>
        <v>0</v>
      </c>
      <c r="AJ189" s="111">
        <f t="shared" si="97"/>
        <v>0</v>
      </c>
      <c r="AK189" s="111">
        <f t="shared" si="97"/>
        <v>0</v>
      </c>
      <c r="AL189" s="111">
        <f t="shared" si="97"/>
        <v>0</v>
      </c>
      <c r="AM189" s="111">
        <f t="shared" si="97"/>
        <v>0</v>
      </c>
      <c r="AN189" s="111">
        <f t="shared" si="97"/>
        <v>0</v>
      </c>
      <c r="AO189" s="111">
        <f t="shared" si="97"/>
        <v>0</v>
      </c>
      <c r="AP189" s="111">
        <f t="shared" si="97"/>
        <v>0</v>
      </c>
      <c r="AQ189" s="111">
        <f t="shared" si="97"/>
        <v>0</v>
      </c>
      <c r="AR189" s="111">
        <f t="shared" si="97"/>
        <v>0</v>
      </c>
      <c r="AS189" s="111">
        <f t="shared" si="97"/>
        <v>0</v>
      </c>
      <c r="AT189" s="111">
        <f t="shared" si="97"/>
        <v>0</v>
      </c>
      <c r="AU189" s="111">
        <f t="shared" si="97"/>
        <v>0</v>
      </c>
      <c r="AV189" s="111">
        <f t="shared" si="97"/>
        <v>0</v>
      </c>
      <c r="AW189" s="111">
        <f t="shared" si="97"/>
        <v>0</v>
      </c>
      <c r="AX189" s="111">
        <f t="shared" si="97"/>
        <v>0</v>
      </c>
      <c r="AY189" s="111">
        <f t="shared" si="97"/>
        <v>0</v>
      </c>
      <c r="AZ189" s="111">
        <f t="shared" si="97"/>
        <v>0</v>
      </c>
      <c r="BA189" s="111">
        <f t="shared" si="97"/>
        <v>0</v>
      </c>
      <c r="BB189" s="111">
        <f t="shared" si="97"/>
        <v>0</v>
      </c>
      <c r="BC189" s="111">
        <f t="shared" si="97"/>
        <v>0</v>
      </c>
      <c r="BD189" s="111">
        <f t="shared" si="97"/>
        <v>0</v>
      </c>
      <c r="BE189" s="111">
        <f t="shared" si="97"/>
        <v>0</v>
      </c>
      <c r="BF189" s="111">
        <f t="shared" si="97"/>
        <v>0</v>
      </c>
      <c r="BG189" s="111">
        <f t="shared" si="97"/>
        <v>0</v>
      </c>
      <c r="BH189" s="111">
        <f t="shared" si="97"/>
        <v>0</v>
      </c>
      <c r="BI189" s="111">
        <f t="shared" si="97"/>
        <v>0</v>
      </c>
      <c r="BJ189" s="111">
        <f t="shared" si="97"/>
        <v>0</v>
      </c>
      <c r="BK189" s="111">
        <f t="shared" si="97"/>
        <v>0</v>
      </c>
      <c r="BL189" s="111">
        <f t="shared" si="97"/>
        <v>0</v>
      </c>
      <c r="BM189" s="111">
        <f t="shared" si="97"/>
        <v>0</v>
      </c>
      <c r="BN189" s="111">
        <f t="shared" si="97"/>
        <v>0</v>
      </c>
      <c r="BO189" s="111">
        <f t="shared" si="97"/>
        <v>0</v>
      </c>
      <c r="BP189" s="111">
        <f t="shared" si="97"/>
        <v>0</v>
      </c>
      <c r="BQ189" s="111">
        <f t="shared" si="97"/>
        <v>0</v>
      </c>
      <c r="BR189" s="111">
        <f t="shared" si="97"/>
        <v>0</v>
      </c>
      <c r="BS189" s="111">
        <f t="shared" si="97"/>
        <v>0</v>
      </c>
      <c r="BT189" s="111">
        <f t="shared" si="97"/>
        <v>0</v>
      </c>
      <c r="BU189" s="111">
        <f t="shared" si="97"/>
        <v>0</v>
      </c>
      <c r="BV189" s="111">
        <f t="shared" si="97"/>
        <v>0</v>
      </c>
      <c r="BW189" s="111">
        <f t="shared" si="97"/>
        <v>0</v>
      </c>
      <c r="BX189" s="111">
        <f t="shared" si="97"/>
        <v>0</v>
      </c>
      <c r="BY189" s="111">
        <f t="shared" si="97"/>
        <v>0</v>
      </c>
      <c r="BZ189" s="111">
        <f t="shared" si="97"/>
        <v>0</v>
      </c>
      <c r="CA189" s="111">
        <f t="shared" si="97"/>
        <v>0</v>
      </c>
      <c r="CB189" s="111">
        <f t="shared" ref="CB189:CJ192" si="98">IF(OR(AND($G189&lt;CB$1,$G189&lt;&gt;""),$F189&gt;EOMONTH(CB$1,0)),0,IF(AND($F189&lt;CB$1,OR($G189="",$G189&gt;EOMONTH(CB$1,0))),INDEX($H189:$M189,1,MATCH(YEAR(CB$1),$H$1:$M$1,0))/12,INDEX($H189:$M189,1,MATCH(YEAR(CB$1),$H$1:$M$1,0))/12*((_xlfn.DAYS(MIN(EOMONTH(CB$1,0),$G189),MAX(CB$1,$F189)))/_xlfn.DAYS(EOMONTH(CB$1,0),CB$1))))</f>
        <v>0</v>
      </c>
      <c r="CC189" s="111">
        <f t="shared" si="98"/>
        <v>0</v>
      </c>
      <c r="CD189" s="111">
        <f t="shared" si="98"/>
        <v>0</v>
      </c>
      <c r="CE189" s="111">
        <f t="shared" si="98"/>
        <v>0</v>
      </c>
      <c r="CF189" s="111">
        <f t="shared" si="98"/>
        <v>0</v>
      </c>
      <c r="CG189" s="111">
        <f t="shared" si="98"/>
        <v>0</v>
      </c>
      <c r="CH189" s="111">
        <f t="shared" si="98"/>
        <v>0</v>
      </c>
      <c r="CI189" s="111">
        <f t="shared" si="98"/>
        <v>0</v>
      </c>
      <c r="CJ189" s="111">
        <f t="shared" si="98"/>
        <v>0</v>
      </c>
    </row>
    <row r="190" spans="11:88" x14ac:dyDescent="0.3">
      <c r="K190" s="263">
        <f>J190*(1+'Headcount Summary'!$C$4)</f>
        <v>0</v>
      </c>
      <c r="L190" s="263">
        <f>K190*(1+'Headcount Summary'!$C$4)</f>
        <v>0</v>
      </c>
      <c r="M190" s="263">
        <f>L190*(1+'Headcount Summary'!$C$4)</f>
        <v>0</v>
      </c>
      <c r="Q190" s="111">
        <f t="shared" ref="Q190:CB193" si="99">IF(OR(AND($G190&lt;Q$1,$G190&lt;&gt;""),$F190&gt;EOMONTH(Q$1,0)),0,IF(AND($F190&lt;Q$1,OR($G190="",$G190&gt;EOMONTH(Q$1,0))),INDEX($H190:$M190,1,MATCH(YEAR(Q$1),$H$1:$M$1,0))/12,INDEX($H190:$M190,1,MATCH(YEAR(Q$1),$H$1:$M$1,0))/12*((_xlfn.DAYS(MIN(EOMONTH(Q$1,0),$G190),MAX(Q$1,$F190)))/_xlfn.DAYS(EOMONTH(Q$1,0),Q$1))))</f>
        <v>0</v>
      </c>
      <c r="R190" s="111">
        <f t="shared" si="99"/>
        <v>0</v>
      </c>
      <c r="S190" s="111">
        <f t="shared" si="99"/>
        <v>0</v>
      </c>
      <c r="T190" s="111">
        <f t="shared" si="99"/>
        <v>0</v>
      </c>
      <c r="U190" s="111">
        <f t="shared" si="99"/>
        <v>0</v>
      </c>
      <c r="V190" s="111">
        <f t="shared" si="99"/>
        <v>0</v>
      </c>
      <c r="W190" s="111">
        <f t="shared" si="99"/>
        <v>0</v>
      </c>
      <c r="X190" s="111">
        <f t="shared" si="99"/>
        <v>0</v>
      </c>
      <c r="Y190" s="111">
        <f t="shared" si="99"/>
        <v>0</v>
      </c>
      <c r="Z190" s="111">
        <f t="shared" si="99"/>
        <v>0</v>
      </c>
      <c r="AA190" s="111">
        <f t="shared" si="99"/>
        <v>0</v>
      </c>
      <c r="AB190" s="111">
        <f t="shared" si="99"/>
        <v>0</v>
      </c>
      <c r="AC190" s="111">
        <f t="shared" si="99"/>
        <v>0</v>
      </c>
      <c r="AD190" s="111">
        <f t="shared" si="99"/>
        <v>0</v>
      </c>
      <c r="AE190" s="111">
        <f t="shared" si="99"/>
        <v>0</v>
      </c>
      <c r="AF190" s="111">
        <f t="shared" si="99"/>
        <v>0</v>
      </c>
      <c r="AG190" s="111">
        <f t="shared" si="99"/>
        <v>0</v>
      </c>
      <c r="AH190" s="111">
        <f t="shared" si="99"/>
        <v>0</v>
      </c>
      <c r="AI190" s="111">
        <f t="shared" si="99"/>
        <v>0</v>
      </c>
      <c r="AJ190" s="111">
        <f t="shared" si="99"/>
        <v>0</v>
      </c>
      <c r="AK190" s="111">
        <f t="shared" si="99"/>
        <v>0</v>
      </c>
      <c r="AL190" s="111">
        <f t="shared" si="99"/>
        <v>0</v>
      </c>
      <c r="AM190" s="111">
        <f t="shared" si="99"/>
        <v>0</v>
      </c>
      <c r="AN190" s="111">
        <f t="shared" si="99"/>
        <v>0</v>
      </c>
      <c r="AO190" s="111">
        <f t="shared" si="99"/>
        <v>0</v>
      </c>
      <c r="AP190" s="111">
        <f t="shared" si="99"/>
        <v>0</v>
      </c>
      <c r="AQ190" s="111">
        <f t="shared" si="99"/>
        <v>0</v>
      </c>
      <c r="AR190" s="111">
        <f t="shared" si="99"/>
        <v>0</v>
      </c>
      <c r="AS190" s="111">
        <f t="shared" si="99"/>
        <v>0</v>
      </c>
      <c r="AT190" s="111">
        <f t="shared" si="99"/>
        <v>0</v>
      </c>
      <c r="AU190" s="111">
        <f t="shared" si="99"/>
        <v>0</v>
      </c>
      <c r="AV190" s="111">
        <f t="shared" si="99"/>
        <v>0</v>
      </c>
      <c r="AW190" s="111">
        <f t="shared" si="99"/>
        <v>0</v>
      </c>
      <c r="AX190" s="111">
        <f t="shared" si="99"/>
        <v>0</v>
      </c>
      <c r="AY190" s="111">
        <f t="shared" si="99"/>
        <v>0</v>
      </c>
      <c r="AZ190" s="111">
        <f t="shared" si="99"/>
        <v>0</v>
      </c>
      <c r="BA190" s="111">
        <f t="shared" si="99"/>
        <v>0</v>
      </c>
      <c r="BB190" s="111">
        <f t="shared" si="99"/>
        <v>0</v>
      </c>
      <c r="BC190" s="111">
        <f t="shared" si="99"/>
        <v>0</v>
      </c>
      <c r="BD190" s="111">
        <f t="shared" si="99"/>
        <v>0</v>
      </c>
      <c r="BE190" s="111">
        <f t="shared" si="99"/>
        <v>0</v>
      </c>
      <c r="BF190" s="111">
        <f t="shared" si="99"/>
        <v>0</v>
      </c>
      <c r="BG190" s="111">
        <f t="shared" si="99"/>
        <v>0</v>
      </c>
      <c r="BH190" s="111">
        <f t="shared" si="99"/>
        <v>0</v>
      </c>
      <c r="BI190" s="111">
        <f t="shared" si="99"/>
        <v>0</v>
      </c>
      <c r="BJ190" s="111">
        <f t="shared" si="99"/>
        <v>0</v>
      </c>
      <c r="BK190" s="111">
        <f t="shared" si="99"/>
        <v>0</v>
      </c>
      <c r="BL190" s="111">
        <f t="shared" si="99"/>
        <v>0</v>
      </c>
      <c r="BM190" s="111">
        <f t="shared" si="99"/>
        <v>0</v>
      </c>
      <c r="BN190" s="111">
        <f t="shared" si="99"/>
        <v>0</v>
      </c>
      <c r="BO190" s="111">
        <f t="shared" si="99"/>
        <v>0</v>
      </c>
      <c r="BP190" s="111">
        <f t="shared" si="99"/>
        <v>0</v>
      </c>
      <c r="BQ190" s="111">
        <f t="shared" si="99"/>
        <v>0</v>
      </c>
      <c r="BR190" s="111">
        <f t="shared" si="99"/>
        <v>0</v>
      </c>
      <c r="BS190" s="111">
        <f t="shared" si="99"/>
        <v>0</v>
      </c>
      <c r="BT190" s="111">
        <f t="shared" si="99"/>
        <v>0</v>
      </c>
      <c r="BU190" s="111">
        <f t="shared" si="99"/>
        <v>0</v>
      </c>
      <c r="BV190" s="111">
        <f t="shared" si="99"/>
        <v>0</v>
      </c>
      <c r="BW190" s="111">
        <f t="shared" si="99"/>
        <v>0</v>
      </c>
      <c r="BX190" s="111">
        <f t="shared" si="99"/>
        <v>0</v>
      </c>
      <c r="BY190" s="111">
        <f t="shared" si="99"/>
        <v>0</v>
      </c>
      <c r="BZ190" s="111">
        <f t="shared" si="99"/>
        <v>0</v>
      </c>
      <c r="CA190" s="111">
        <f t="shared" si="99"/>
        <v>0</v>
      </c>
      <c r="CB190" s="111">
        <f t="shared" si="99"/>
        <v>0</v>
      </c>
      <c r="CC190" s="111">
        <f t="shared" si="98"/>
        <v>0</v>
      </c>
      <c r="CD190" s="111">
        <f t="shared" si="98"/>
        <v>0</v>
      </c>
      <c r="CE190" s="111">
        <f t="shared" si="98"/>
        <v>0</v>
      </c>
      <c r="CF190" s="111">
        <f t="shared" si="98"/>
        <v>0</v>
      </c>
      <c r="CG190" s="111">
        <f t="shared" si="98"/>
        <v>0</v>
      </c>
      <c r="CH190" s="111">
        <f t="shared" si="98"/>
        <v>0</v>
      </c>
      <c r="CI190" s="111">
        <f t="shared" si="98"/>
        <v>0</v>
      </c>
      <c r="CJ190" s="111">
        <f t="shared" si="98"/>
        <v>0</v>
      </c>
    </row>
    <row r="191" spans="11:88" x14ac:dyDescent="0.3">
      <c r="K191" s="263">
        <f>J191*(1+'Headcount Summary'!$C$4)</f>
        <v>0</v>
      </c>
      <c r="L191" s="263">
        <f>K191*(1+'Headcount Summary'!$C$4)</f>
        <v>0</v>
      </c>
      <c r="M191" s="263">
        <f>L191*(1+'Headcount Summary'!$C$4)</f>
        <v>0</v>
      </c>
      <c r="Q191" s="111">
        <f t="shared" si="99"/>
        <v>0</v>
      </c>
      <c r="R191" s="111">
        <f t="shared" si="99"/>
        <v>0</v>
      </c>
      <c r="S191" s="111">
        <f t="shared" si="99"/>
        <v>0</v>
      </c>
      <c r="T191" s="111">
        <f t="shared" si="99"/>
        <v>0</v>
      </c>
      <c r="U191" s="111">
        <f t="shared" si="99"/>
        <v>0</v>
      </c>
      <c r="V191" s="111">
        <f t="shared" si="99"/>
        <v>0</v>
      </c>
      <c r="W191" s="111">
        <f t="shared" si="99"/>
        <v>0</v>
      </c>
      <c r="X191" s="111">
        <f t="shared" si="99"/>
        <v>0</v>
      </c>
      <c r="Y191" s="111">
        <f t="shared" si="99"/>
        <v>0</v>
      </c>
      <c r="Z191" s="111">
        <f t="shared" si="99"/>
        <v>0</v>
      </c>
      <c r="AA191" s="111">
        <f t="shared" si="99"/>
        <v>0</v>
      </c>
      <c r="AB191" s="111">
        <f t="shared" si="99"/>
        <v>0</v>
      </c>
      <c r="AC191" s="111">
        <f t="shared" si="99"/>
        <v>0</v>
      </c>
      <c r="AD191" s="111">
        <f t="shared" si="99"/>
        <v>0</v>
      </c>
      <c r="AE191" s="111">
        <f t="shared" si="99"/>
        <v>0</v>
      </c>
      <c r="AF191" s="111">
        <f t="shared" si="99"/>
        <v>0</v>
      </c>
      <c r="AG191" s="111">
        <f t="shared" si="99"/>
        <v>0</v>
      </c>
      <c r="AH191" s="111">
        <f t="shared" si="99"/>
        <v>0</v>
      </c>
      <c r="AI191" s="111">
        <f t="shared" si="99"/>
        <v>0</v>
      </c>
      <c r="AJ191" s="111">
        <f t="shared" si="99"/>
        <v>0</v>
      </c>
      <c r="AK191" s="111">
        <f t="shared" si="99"/>
        <v>0</v>
      </c>
      <c r="AL191" s="111">
        <f t="shared" si="99"/>
        <v>0</v>
      </c>
      <c r="AM191" s="111">
        <f t="shared" si="99"/>
        <v>0</v>
      </c>
      <c r="AN191" s="111">
        <f t="shared" si="99"/>
        <v>0</v>
      </c>
      <c r="AO191" s="111">
        <f t="shared" si="99"/>
        <v>0</v>
      </c>
      <c r="AP191" s="111">
        <f t="shared" si="99"/>
        <v>0</v>
      </c>
      <c r="AQ191" s="111">
        <f t="shared" si="99"/>
        <v>0</v>
      </c>
      <c r="AR191" s="111">
        <f t="shared" si="99"/>
        <v>0</v>
      </c>
      <c r="AS191" s="111">
        <f t="shared" si="99"/>
        <v>0</v>
      </c>
      <c r="AT191" s="111">
        <f t="shared" si="99"/>
        <v>0</v>
      </c>
      <c r="AU191" s="111">
        <f t="shared" si="99"/>
        <v>0</v>
      </c>
      <c r="AV191" s="111">
        <f t="shared" si="99"/>
        <v>0</v>
      </c>
      <c r="AW191" s="111">
        <f t="shared" si="99"/>
        <v>0</v>
      </c>
      <c r="AX191" s="111">
        <f t="shared" si="99"/>
        <v>0</v>
      </c>
      <c r="AY191" s="111">
        <f t="shared" si="99"/>
        <v>0</v>
      </c>
      <c r="AZ191" s="111">
        <f t="shared" si="99"/>
        <v>0</v>
      </c>
      <c r="BA191" s="111">
        <f t="shared" si="99"/>
        <v>0</v>
      </c>
      <c r="BB191" s="111">
        <f t="shared" si="99"/>
        <v>0</v>
      </c>
      <c r="BC191" s="111">
        <f t="shared" si="99"/>
        <v>0</v>
      </c>
      <c r="BD191" s="111">
        <f t="shared" si="99"/>
        <v>0</v>
      </c>
      <c r="BE191" s="111">
        <f t="shared" si="99"/>
        <v>0</v>
      </c>
      <c r="BF191" s="111">
        <f t="shared" si="99"/>
        <v>0</v>
      </c>
      <c r="BG191" s="111">
        <f t="shared" si="99"/>
        <v>0</v>
      </c>
      <c r="BH191" s="111">
        <f t="shared" si="99"/>
        <v>0</v>
      </c>
      <c r="BI191" s="111">
        <f t="shared" si="99"/>
        <v>0</v>
      </c>
      <c r="BJ191" s="111">
        <f t="shared" si="99"/>
        <v>0</v>
      </c>
      <c r="BK191" s="111">
        <f t="shared" si="99"/>
        <v>0</v>
      </c>
      <c r="BL191" s="111">
        <f t="shared" si="99"/>
        <v>0</v>
      </c>
      <c r="BM191" s="111">
        <f t="shared" si="99"/>
        <v>0</v>
      </c>
      <c r="BN191" s="111">
        <f t="shared" si="99"/>
        <v>0</v>
      </c>
      <c r="BO191" s="111">
        <f t="shared" si="99"/>
        <v>0</v>
      </c>
      <c r="BP191" s="111">
        <f t="shared" si="99"/>
        <v>0</v>
      </c>
      <c r="BQ191" s="111">
        <f t="shared" si="99"/>
        <v>0</v>
      </c>
      <c r="BR191" s="111">
        <f t="shared" si="99"/>
        <v>0</v>
      </c>
      <c r="BS191" s="111">
        <f t="shared" si="99"/>
        <v>0</v>
      </c>
      <c r="BT191" s="111">
        <f t="shared" si="99"/>
        <v>0</v>
      </c>
      <c r="BU191" s="111">
        <f t="shared" si="99"/>
        <v>0</v>
      </c>
      <c r="BV191" s="111">
        <f t="shared" si="99"/>
        <v>0</v>
      </c>
      <c r="BW191" s="111">
        <f t="shared" si="99"/>
        <v>0</v>
      </c>
      <c r="BX191" s="111">
        <f t="shared" si="99"/>
        <v>0</v>
      </c>
      <c r="BY191" s="111">
        <f t="shared" si="99"/>
        <v>0</v>
      </c>
      <c r="BZ191" s="111">
        <f t="shared" si="99"/>
        <v>0</v>
      </c>
      <c r="CA191" s="111">
        <f t="shared" si="99"/>
        <v>0</v>
      </c>
      <c r="CB191" s="111">
        <f t="shared" si="99"/>
        <v>0</v>
      </c>
      <c r="CC191" s="111">
        <f t="shared" si="98"/>
        <v>0</v>
      </c>
      <c r="CD191" s="111">
        <f t="shared" si="98"/>
        <v>0</v>
      </c>
      <c r="CE191" s="111">
        <f t="shared" si="98"/>
        <v>0</v>
      </c>
      <c r="CF191" s="111">
        <f t="shared" si="98"/>
        <v>0</v>
      </c>
      <c r="CG191" s="111">
        <f t="shared" si="98"/>
        <v>0</v>
      </c>
      <c r="CH191" s="111">
        <f t="shared" si="98"/>
        <v>0</v>
      </c>
      <c r="CI191" s="111">
        <f t="shared" si="98"/>
        <v>0</v>
      </c>
      <c r="CJ191" s="111">
        <f t="shared" si="98"/>
        <v>0</v>
      </c>
    </row>
    <row r="192" spans="11:88" x14ac:dyDescent="0.3">
      <c r="K192" s="263">
        <f>J192*(1+'Headcount Summary'!$C$4)</f>
        <v>0</v>
      </c>
      <c r="L192" s="263">
        <f>K192*(1+'Headcount Summary'!$C$4)</f>
        <v>0</v>
      </c>
      <c r="M192" s="263">
        <f>L192*(1+'Headcount Summary'!$C$4)</f>
        <v>0</v>
      </c>
      <c r="Q192" s="111">
        <f t="shared" si="99"/>
        <v>0</v>
      </c>
      <c r="R192" s="111">
        <f t="shared" si="99"/>
        <v>0</v>
      </c>
      <c r="S192" s="111">
        <f t="shared" si="99"/>
        <v>0</v>
      </c>
      <c r="T192" s="111">
        <f t="shared" si="99"/>
        <v>0</v>
      </c>
      <c r="U192" s="111">
        <f t="shared" si="99"/>
        <v>0</v>
      </c>
      <c r="V192" s="111">
        <f t="shared" si="99"/>
        <v>0</v>
      </c>
      <c r="W192" s="111">
        <f t="shared" si="99"/>
        <v>0</v>
      </c>
      <c r="X192" s="111">
        <f t="shared" si="99"/>
        <v>0</v>
      </c>
      <c r="Y192" s="111">
        <f t="shared" si="99"/>
        <v>0</v>
      </c>
      <c r="Z192" s="111">
        <f t="shared" si="99"/>
        <v>0</v>
      </c>
      <c r="AA192" s="111">
        <f t="shared" si="99"/>
        <v>0</v>
      </c>
      <c r="AB192" s="111">
        <f t="shared" si="99"/>
        <v>0</v>
      </c>
      <c r="AC192" s="111">
        <f t="shared" si="99"/>
        <v>0</v>
      </c>
      <c r="AD192" s="111">
        <f t="shared" si="99"/>
        <v>0</v>
      </c>
      <c r="AE192" s="111">
        <f t="shared" si="99"/>
        <v>0</v>
      </c>
      <c r="AF192" s="111">
        <f t="shared" si="99"/>
        <v>0</v>
      </c>
      <c r="AG192" s="111">
        <f t="shared" si="99"/>
        <v>0</v>
      </c>
      <c r="AH192" s="111">
        <f t="shared" si="99"/>
        <v>0</v>
      </c>
      <c r="AI192" s="111">
        <f t="shared" si="99"/>
        <v>0</v>
      </c>
      <c r="AJ192" s="111">
        <f t="shared" si="99"/>
        <v>0</v>
      </c>
      <c r="AK192" s="111">
        <f t="shared" si="99"/>
        <v>0</v>
      </c>
      <c r="AL192" s="111">
        <f t="shared" si="99"/>
        <v>0</v>
      </c>
      <c r="AM192" s="111">
        <f t="shared" si="99"/>
        <v>0</v>
      </c>
      <c r="AN192" s="111">
        <f t="shared" si="99"/>
        <v>0</v>
      </c>
      <c r="AO192" s="111">
        <f t="shared" si="99"/>
        <v>0</v>
      </c>
      <c r="AP192" s="111">
        <f t="shared" si="99"/>
        <v>0</v>
      </c>
      <c r="AQ192" s="111">
        <f t="shared" si="99"/>
        <v>0</v>
      </c>
      <c r="AR192" s="111">
        <f t="shared" si="99"/>
        <v>0</v>
      </c>
      <c r="AS192" s="111">
        <f t="shared" si="99"/>
        <v>0</v>
      </c>
      <c r="AT192" s="111">
        <f t="shared" si="99"/>
        <v>0</v>
      </c>
      <c r="AU192" s="111">
        <f t="shared" si="99"/>
        <v>0</v>
      </c>
      <c r="AV192" s="111">
        <f t="shared" si="99"/>
        <v>0</v>
      </c>
      <c r="AW192" s="111">
        <f t="shared" si="99"/>
        <v>0</v>
      </c>
      <c r="AX192" s="111">
        <f t="shared" si="99"/>
        <v>0</v>
      </c>
      <c r="AY192" s="111">
        <f t="shared" si="99"/>
        <v>0</v>
      </c>
      <c r="AZ192" s="111">
        <f t="shared" si="99"/>
        <v>0</v>
      </c>
      <c r="BA192" s="111">
        <f t="shared" si="99"/>
        <v>0</v>
      </c>
      <c r="BB192" s="111">
        <f t="shared" si="99"/>
        <v>0</v>
      </c>
      <c r="BC192" s="111">
        <f t="shared" si="99"/>
        <v>0</v>
      </c>
      <c r="BD192" s="111">
        <f t="shared" si="99"/>
        <v>0</v>
      </c>
      <c r="BE192" s="111">
        <f t="shared" si="99"/>
        <v>0</v>
      </c>
      <c r="BF192" s="111">
        <f t="shared" si="99"/>
        <v>0</v>
      </c>
      <c r="BG192" s="111">
        <f t="shared" si="99"/>
        <v>0</v>
      </c>
      <c r="BH192" s="111">
        <f t="shared" si="99"/>
        <v>0</v>
      </c>
      <c r="BI192" s="111">
        <f t="shared" si="99"/>
        <v>0</v>
      </c>
      <c r="BJ192" s="111">
        <f t="shared" si="99"/>
        <v>0</v>
      </c>
      <c r="BK192" s="111">
        <f t="shared" si="99"/>
        <v>0</v>
      </c>
      <c r="BL192" s="111">
        <f t="shared" si="99"/>
        <v>0</v>
      </c>
      <c r="BM192" s="111">
        <f t="shared" si="99"/>
        <v>0</v>
      </c>
      <c r="BN192" s="111">
        <f t="shared" si="99"/>
        <v>0</v>
      </c>
      <c r="BO192" s="111">
        <f t="shared" si="99"/>
        <v>0</v>
      </c>
      <c r="BP192" s="111">
        <f t="shared" si="99"/>
        <v>0</v>
      </c>
      <c r="BQ192" s="111">
        <f t="shared" si="99"/>
        <v>0</v>
      </c>
      <c r="BR192" s="111">
        <f t="shared" si="99"/>
        <v>0</v>
      </c>
      <c r="BS192" s="111">
        <f t="shared" si="99"/>
        <v>0</v>
      </c>
      <c r="BT192" s="111">
        <f t="shared" si="99"/>
        <v>0</v>
      </c>
      <c r="BU192" s="111">
        <f t="shared" si="99"/>
        <v>0</v>
      </c>
      <c r="BV192" s="111">
        <f t="shared" si="99"/>
        <v>0</v>
      </c>
      <c r="BW192" s="111">
        <f t="shared" si="99"/>
        <v>0</v>
      </c>
      <c r="BX192" s="111">
        <f t="shared" si="99"/>
        <v>0</v>
      </c>
      <c r="BY192" s="111">
        <f t="shared" si="99"/>
        <v>0</v>
      </c>
      <c r="BZ192" s="111">
        <f t="shared" si="99"/>
        <v>0</v>
      </c>
      <c r="CA192" s="111">
        <f t="shared" si="99"/>
        <v>0</v>
      </c>
      <c r="CB192" s="111">
        <f t="shared" si="99"/>
        <v>0</v>
      </c>
      <c r="CC192" s="111">
        <f t="shared" si="98"/>
        <v>0</v>
      </c>
      <c r="CD192" s="111">
        <f t="shared" si="98"/>
        <v>0</v>
      </c>
      <c r="CE192" s="111">
        <f t="shared" si="98"/>
        <v>0</v>
      </c>
      <c r="CF192" s="111">
        <f t="shared" si="98"/>
        <v>0</v>
      </c>
      <c r="CG192" s="111">
        <f t="shared" si="98"/>
        <v>0</v>
      </c>
      <c r="CH192" s="111">
        <f t="shared" si="98"/>
        <v>0</v>
      </c>
      <c r="CI192" s="111">
        <f t="shared" si="98"/>
        <v>0</v>
      </c>
      <c r="CJ192" s="111">
        <f t="shared" si="98"/>
        <v>0</v>
      </c>
    </row>
    <row r="193" spans="11:88" x14ac:dyDescent="0.3">
      <c r="K193" s="263">
        <f>J193*(1+'Headcount Summary'!$C$4)</f>
        <v>0</v>
      </c>
      <c r="L193" s="263">
        <f>K193*(1+'Headcount Summary'!$C$4)</f>
        <v>0</v>
      </c>
      <c r="M193" s="263">
        <f>L193*(1+'Headcount Summary'!$C$4)</f>
        <v>0</v>
      </c>
      <c r="Q193" s="111">
        <f t="shared" si="99"/>
        <v>0</v>
      </c>
      <c r="R193" s="111">
        <f t="shared" si="99"/>
        <v>0</v>
      </c>
      <c r="S193" s="111">
        <f t="shared" si="99"/>
        <v>0</v>
      </c>
      <c r="T193" s="111">
        <f t="shared" si="99"/>
        <v>0</v>
      </c>
      <c r="U193" s="111">
        <f t="shared" si="99"/>
        <v>0</v>
      </c>
      <c r="V193" s="111">
        <f t="shared" si="99"/>
        <v>0</v>
      </c>
      <c r="W193" s="111">
        <f t="shared" si="99"/>
        <v>0</v>
      </c>
      <c r="X193" s="111">
        <f t="shared" si="99"/>
        <v>0</v>
      </c>
      <c r="Y193" s="111">
        <f t="shared" si="99"/>
        <v>0</v>
      </c>
      <c r="Z193" s="111">
        <f t="shared" si="99"/>
        <v>0</v>
      </c>
      <c r="AA193" s="111">
        <f t="shared" si="99"/>
        <v>0</v>
      </c>
      <c r="AB193" s="111">
        <f t="shared" si="99"/>
        <v>0</v>
      </c>
      <c r="AC193" s="111">
        <f t="shared" si="99"/>
        <v>0</v>
      </c>
      <c r="AD193" s="111">
        <f t="shared" si="99"/>
        <v>0</v>
      </c>
      <c r="AE193" s="111">
        <f t="shared" si="99"/>
        <v>0</v>
      </c>
      <c r="AF193" s="111">
        <f t="shared" si="99"/>
        <v>0</v>
      </c>
      <c r="AG193" s="111">
        <f t="shared" si="99"/>
        <v>0</v>
      </c>
      <c r="AH193" s="111">
        <f t="shared" si="99"/>
        <v>0</v>
      </c>
      <c r="AI193" s="111">
        <f t="shared" si="99"/>
        <v>0</v>
      </c>
      <c r="AJ193" s="111">
        <f t="shared" si="99"/>
        <v>0</v>
      </c>
      <c r="AK193" s="111">
        <f t="shared" si="99"/>
        <v>0</v>
      </c>
      <c r="AL193" s="111">
        <f t="shared" si="99"/>
        <v>0</v>
      </c>
      <c r="AM193" s="111">
        <f t="shared" si="99"/>
        <v>0</v>
      </c>
      <c r="AN193" s="111">
        <f t="shared" si="99"/>
        <v>0</v>
      </c>
      <c r="AO193" s="111">
        <f t="shared" si="99"/>
        <v>0</v>
      </c>
      <c r="AP193" s="111">
        <f t="shared" si="99"/>
        <v>0</v>
      </c>
      <c r="AQ193" s="111">
        <f t="shared" si="99"/>
        <v>0</v>
      </c>
      <c r="AR193" s="111">
        <f t="shared" si="99"/>
        <v>0</v>
      </c>
      <c r="AS193" s="111">
        <f t="shared" si="99"/>
        <v>0</v>
      </c>
      <c r="AT193" s="111">
        <f t="shared" si="99"/>
        <v>0</v>
      </c>
      <c r="AU193" s="111">
        <f t="shared" si="99"/>
        <v>0</v>
      </c>
      <c r="AV193" s="111">
        <f t="shared" si="99"/>
        <v>0</v>
      </c>
      <c r="AW193" s="111">
        <f t="shared" si="99"/>
        <v>0</v>
      </c>
      <c r="AX193" s="111">
        <f t="shared" si="99"/>
        <v>0</v>
      </c>
      <c r="AY193" s="111">
        <f t="shared" si="99"/>
        <v>0</v>
      </c>
      <c r="AZ193" s="111">
        <f t="shared" si="99"/>
        <v>0</v>
      </c>
      <c r="BA193" s="111">
        <f t="shared" si="99"/>
        <v>0</v>
      </c>
      <c r="BB193" s="111">
        <f t="shared" si="99"/>
        <v>0</v>
      </c>
      <c r="BC193" s="111">
        <f t="shared" si="99"/>
        <v>0</v>
      </c>
      <c r="BD193" s="111">
        <f t="shared" si="99"/>
        <v>0</v>
      </c>
      <c r="BE193" s="111">
        <f t="shared" si="99"/>
        <v>0</v>
      </c>
      <c r="BF193" s="111">
        <f t="shared" si="99"/>
        <v>0</v>
      </c>
      <c r="BG193" s="111">
        <f t="shared" si="99"/>
        <v>0</v>
      </c>
      <c r="BH193" s="111">
        <f t="shared" si="99"/>
        <v>0</v>
      </c>
      <c r="BI193" s="111">
        <f t="shared" si="99"/>
        <v>0</v>
      </c>
      <c r="BJ193" s="111">
        <f t="shared" si="99"/>
        <v>0</v>
      </c>
      <c r="BK193" s="111">
        <f t="shared" si="99"/>
        <v>0</v>
      </c>
      <c r="BL193" s="111">
        <f t="shared" si="99"/>
        <v>0</v>
      </c>
      <c r="BM193" s="111">
        <f t="shared" si="99"/>
        <v>0</v>
      </c>
      <c r="BN193" s="111">
        <f t="shared" si="99"/>
        <v>0</v>
      </c>
      <c r="BO193" s="111">
        <f t="shared" si="99"/>
        <v>0</v>
      </c>
      <c r="BP193" s="111">
        <f t="shared" si="99"/>
        <v>0</v>
      </c>
      <c r="BQ193" s="111">
        <f t="shared" si="99"/>
        <v>0</v>
      </c>
      <c r="BR193" s="111">
        <f t="shared" si="99"/>
        <v>0</v>
      </c>
      <c r="BS193" s="111">
        <f t="shared" si="99"/>
        <v>0</v>
      </c>
      <c r="BT193" s="111">
        <f t="shared" si="99"/>
        <v>0</v>
      </c>
      <c r="BU193" s="111">
        <f t="shared" si="99"/>
        <v>0</v>
      </c>
      <c r="BV193" s="111">
        <f t="shared" si="99"/>
        <v>0</v>
      </c>
      <c r="BW193" s="111">
        <f t="shared" si="99"/>
        <v>0</v>
      </c>
      <c r="BX193" s="111">
        <f t="shared" si="99"/>
        <v>0</v>
      </c>
      <c r="BY193" s="111">
        <f t="shared" si="99"/>
        <v>0</v>
      </c>
      <c r="BZ193" s="111">
        <f t="shared" si="99"/>
        <v>0</v>
      </c>
      <c r="CA193" s="111">
        <f t="shared" si="99"/>
        <v>0</v>
      </c>
      <c r="CB193" s="111">
        <f t="shared" ref="CB193:CJ196" si="100">IF(OR(AND($G193&lt;CB$1,$G193&lt;&gt;""),$F193&gt;EOMONTH(CB$1,0)),0,IF(AND($F193&lt;CB$1,OR($G193="",$G193&gt;EOMONTH(CB$1,0))),INDEX($H193:$M193,1,MATCH(YEAR(CB$1),$H$1:$M$1,0))/12,INDEX($H193:$M193,1,MATCH(YEAR(CB$1),$H$1:$M$1,0))/12*((_xlfn.DAYS(MIN(EOMONTH(CB$1,0),$G193),MAX(CB$1,$F193)))/_xlfn.DAYS(EOMONTH(CB$1,0),CB$1))))</f>
        <v>0</v>
      </c>
      <c r="CC193" s="111">
        <f t="shared" si="100"/>
        <v>0</v>
      </c>
      <c r="CD193" s="111">
        <f t="shared" si="100"/>
        <v>0</v>
      </c>
      <c r="CE193" s="111">
        <f t="shared" si="100"/>
        <v>0</v>
      </c>
      <c r="CF193" s="111">
        <f t="shared" si="100"/>
        <v>0</v>
      </c>
      <c r="CG193" s="111">
        <f t="shared" si="100"/>
        <v>0</v>
      </c>
      <c r="CH193" s="111">
        <f t="shared" si="100"/>
        <v>0</v>
      </c>
      <c r="CI193" s="111">
        <f t="shared" si="100"/>
        <v>0</v>
      </c>
      <c r="CJ193" s="111">
        <f t="shared" si="100"/>
        <v>0</v>
      </c>
    </row>
    <row r="194" spans="11:88" x14ac:dyDescent="0.3">
      <c r="K194" s="263">
        <f>J194*(1+'Headcount Summary'!$C$4)</f>
        <v>0</v>
      </c>
      <c r="L194" s="263">
        <f>K194*(1+'Headcount Summary'!$C$4)</f>
        <v>0</v>
      </c>
      <c r="M194" s="263">
        <f>L194*(1+'Headcount Summary'!$C$4)</f>
        <v>0</v>
      </c>
      <c r="Q194" s="111">
        <f t="shared" ref="Q194:CB197" si="101">IF(OR(AND($G194&lt;Q$1,$G194&lt;&gt;""),$F194&gt;EOMONTH(Q$1,0)),0,IF(AND($F194&lt;Q$1,OR($G194="",$G194&gt;EOMONTH(Q$1,0))),INDEX($H194:$M194,1,MATCH(YEAR(Q$1),$H$1:$M$1,0))/12,INDEX($H194:$M194,1,MATCH(YEAR(Q$1),$H$1:$M$1,0))/12*((_xlfn.DAYS(MIN(EOMONTH(Q$1,0),$G194),MAX(Q$1,$F194)))/_xlfn.DAYS(EOMONTH(Q$1,0),Q$1))))</f>
        <v>0</v>
      </c>
      <c r="R194" s="111">
        <f t="shared" si="101"/>
        <v>0</v>
      </c>
      <c r="S194" s="111">
        <f t="shared" si="101"/>
        <v>0</v>
      </c>
      <c r="T194" s="111">
        <f t="shared" si="101"/>
        <v>0</v>
      </c>
      <c r="U194" s="111">
        <f t="shared" si="101"/>
        <v>0</v>
      </c>
      <c r="V194" s="111">
        <f t="shared" si="101"/>
        <v>0</v>
      </c>
      <c r="W194" s="111">
        <f t="shared" si="101"/>
        <v>0</v>
      </c>
      <c r="X194" s="111">
        <f t="shared" si="101"/>
        <v>0</v>
      </c>
      <c r="Y194" s="111">
        <f t="shared" si="101"/>
        <v>0</v>
      </c>
      <c r="Z194" s="111">
        <f t="shared" si="101"/>
        <v>0</v>
      </c>
      <c r="AA194" s="111">
        <f t="shared" si="101"/>
        <v>0</v>
      </c>
      <c r="AB194" s="111">
        <f t="shared" si="101"/>
        <v>0</v>
      </c>
      <c r="AC194" s="111">
        <f t="shared" si="101"/>
        <v>0</v>
      </c>
      <c r="AD194" s="111">
        <f t="shared" si="101"/>
        <v>0</v>
      </c>
      <c r="AE194" s="111">
        <f t="shared" si="101"/>
        <v>0</v>
      </c>
      <c r="AF194" s="111">
        <f t="shared" si="101"/>
        <v>0</v>
      </c>
      <c r="AG194" s="111">
        <f t="shared" si="101"/>
        <v>0</v>
      </c>
      <c r="AH194" s="111">
        <f t="shared" si="101"/>
        <v>0</v>
      </c>
      <c r="AI194" s="111">
        <f t="shared" si="101"/>
        <v>0</v>
      </c>
      <c r="AJ194" s="111">
        <f t="shared" si="101"/>
        <v>0</v>
      </c>
      <c r="AK194" s="111">
        <f t="shared" si="101"/>
        <v>0</v>
      </c>
      <c r="AL194" s="111">
        <f t="shared" si="101"/>
        <v>0</v>
      </c>
      <c r="AM194" s="111">
        <f t="shared" si="101"/>
        <v>0</v>
      </c>
      <c r="AN194" s="111">
        <f t="shared" si="101"/>
        <v>0</v>
      </c>
      <c r="AO194" s="111">
        <f t="shared" si="101"/>
        <v>0</v>
      </c>
      <c r="AP194" s="111">
        <f t="shared" si="101"/>
        <v>0</v>
      </c>
      <c r="AQ194" s="111">
        <f t="shared" si="101"/>
        <v>0</v>
      </c>
      <c r="AR194" s="111">
        <f t="shared" si="101"/>
        <v>0</v>
      </c>
      <c r="AS194" s="111">
        <f t="shared" si="101"/>
        <v>0</v>
      </c>
      <c r="AT194" s="111">
        <f t="shared" si="101"/>
        <v>0</v>
      </c>
      <c r="AU194" s="111">
        <f t="shared" si="101"/>
        <v>0</v>
      </c>
      <c r="AV194" s="111">
        <f t="shared" si="101"/>
        <v>0</v>
      </c>
      <c r="AW194" s="111">
        <f t="shared" si="101"/>
        <v>0</v>
      </c>
      <c r="AX194" s="111">
        <f t="shared" si="101"/>
        <v>0</v>
      </c>
      <c r="AY194" s="111">
        <f t="shared" si="101"/>
        <v>0</v>
      </c>
      <c r="AZ194" s="111">
        <f t="shared" si="101"/>
        <v>0</v>
      </c>
      <c r="BA194" s="111">
        <f t="shared" si="101"/>
        <v>0</v>
      </c>
      <c r="BB194" s="111">
        <f t="shared" si="101"/>
        <v>0</v>
      </c>
      <c r="BC194" s="111">
        <f t="shared" si="101"/>
        <v>0</v>
      </c>
      <c r="BD194" s="111">
        <f t="shared" si="101"/>
        <v>0</v>
      </c>
      <c r="BE194" s="111">
        <f t="shared" si="101"/>
        <v>0</v>
      </c>
      <c r="BF194" s="111">
        <f t="shared" si="101"/>
        <v>0</v>
      </c>
      <c r="BG194" s="111">
        <f t="shared" si="101"/>
        <v>0</v>
      </c>
      <c r="BH194" s="111">
        <f t="shared" si="101"/>
        <v>0</v>
      </c>
      <c r="BI194" s="111">
        <f t="shared" si="101"/>
        <v>0</v>
      </c>
      <c r="BJ194" s="111">
        <f t="shared" si="101"/>
        <v>0</v>
      </c>
      <c r="BK194" s="111">
        <f t="shared" si="101"/>
        <v>0</v>
      </c>
      <c r="BL194" s="111">
        <f t="shared" si="101"/>
        <v>0</v>
      </c>
      <c r="BM194" s="111">
        <f t="shared" si="101"/>
        <v>0</v>
      </c>
      <c r="BN194" s="111">
        <f t="shared" si="101"/>
        <v>0</v>
      </c>
      <c r="BO194" s="111">
        <f t="shared" si="101"/>
        <v>0</v>
      </c>
      <c r="BP194" s="111">
        <f t="shared" si="101"/>
        <v>0</v>
      </c>
      <c r="BQ194" s="111">
        <f t="shared" si="101"/>
        <v>0</v>
      </c>
      <c r="BR194" s="111">
        <f t="shared" si="101"/>
        <v>0</v>
      </c>
      <c r="BS194" s="111">
        <f t="shared" si="101"/>
        <v>0</v>
      </c>
      <c r="BT194" s="111">
        <f t="shared" si="101"/>
        <v>0</v>
      </c>
      <c r="BU194" s="111">
        <f t="shared" si="101"/>
        <v>0</v>
      </c>
      <c r="BV194" s="111">
        <f t="shared" si="101"/>
        <v>0</v>
      </c>
      <c r="BW194" s="111">
        <f t="shared" si="101"/>
        <v>0</v>
      </c>
      <c r="BX194" s="111">
        <f t="shared" si="101"/>
        <v>0</v>
      </c>
      <c r="BY194" s="111">
        <f t="shared" si="101"/>
        <v>0</v>
      </c>
      <c r="BZ194" s="111">
        <f t="shared" si="101"/>
        <v>0</v>
      </c>
      <c r="CA194" s="111">
        <f t="shared" si="101"/>
        <v>0</v>
      </c>
      <c r="CB194" s="111">
        <f t="shared" si="101"/>
        <v>0</v>
      </c>
      <c r="CC194" s="111">
        <f t="shared" si="100"/>
        <v>0</v>
      </c>
      <c r="CD194" s="111">
        <f t="shared" si="100"/>
        <v>0</v>
      </c>
      <c r="CE194" s="111">
        <f t="shared" si="100"/>
        <v>0</v>
      </c>
      <c r="CF194" s="111">
        <f t="shared" si="100"/>
        <v>0</v>
      </c>
      <c r="CG194" s="111">
        <f t="shared" si="100"/>
        <v>0</v>
      </c>
      <c r="CH194" s="111">
        <f t="shared" si="100"/>
        <v>0</v>
      </c>
      <c r="CI194" s="111">
        <f t="shared" si="100"/>
        <v>0</v>
      </c>
      <c r="CJ194" s="111">
        <f t="shared" si="100"/>
        <v>0</v>
      </c>
    </row>
    <row r="195" spans="11:88" x14ac:dyDescent="0.3">
      <c r="K195" s="263">
        <f>J195*(1+'Headcount Summary'!$C$4)</f>
        <v>0</v>
      </c>
      <c r="L195" s="263">
        <f>K195*(1+'Headcount Summary'!$C$4)</f>
        <v>0</v>
      </c>
      <c r="M195" s="263">
        <f>L195*(1+'Headcount Summary'!$C$4)</f>
        <v>0</v>
      </c>
      <c r="Q195" s="111">
        <f t="shared" si="101"/>
        <v>0</v>
      </c>
      <c r="R195" s="111">
        <f t="shared" si="101"/>
        <v>0</v>
      </c>
      <c r="S195" s="111">
        <f t="shared" si="101"/>
        <v>0</v>
      </c>
      <c r="T195" s="111">
        <f t="shared" si="101"/>
        <v>0</v>
      </c>
      <c r="U195" s="111">
        <f t="shared" si="101"/>
        <v>0</v>
      </c>
      <c r="V195" s="111">
        <f t="shared" si="101"/>
        <v>0</v>
      </c>
      <c r="W195" s="111">
        <f t="shared" si="101"/>
        <v>0</v>
      </c>
      <c r="X195" s="111">
        <f t="shared" si="101"/>
        <v>0</v>
      </c>
      <c r="Y195" s="111">
        <f t="shared" si="101"/>
        <v>0</v>
      </c>
      <c r="Z195" s="111">
        <f t="shared" si="101"/>
        <v>0</v>
      </c>
      <c r="AA195" s="111">
        <f t="shared" si="101"/>
        <v>0</v>
      </c>
      <c r="AB195" s="111">
        <f t="shared" si="101"/>
        <v>0</v>
      </c>
      <c r="AC195" s="111">
        <f t="shared" si="101"/>
        <v>0</v>
      </c>
      <c r="AD195" s="111">
        <f t="shared" si="101"/>
        <v>0</v>
      </c>
      <c r="AE195" s="111">
        <f t="shared" si="101"/>
        <v>0</v>
      </c>
      <c r="AF195" s="111">
        <f t="shared" si="101"/>
        <v>0</v>
      </c>
      <c r="AG195" s="111">
        <f t="shared" si="101"/>
        <v>0</v>
      </c>
      <c r="AH195" s="111">
        <f t="shared" si="101"/>
        <v>0</v>
      </c>
      <c r="AI195" s="111">
        <f t="shared" si="101"/>
        <v>0</v>
      </c>
      <c r="AJ195" s="111">
        <f t="shared" si="101"/>
        <v>0</v>
      </c>
      <c r="AK195" s="111">
        <f t="shared" si="101"/>
        <v>0</v>
      </c>
      <c r="AL195" s="111">
        <f t="shared" si="101"/>
        <v>0</v>
      </c>
      <c r="AM195" s="111">
        <f t="shared" si="101"/>
        <v>0</v>
      </c>
      <c r="AN195" s="111">
        <f t="shared" si="101"/>
        <v>0</v>
      </c>
      <c r="AO195" s="111">
        <f t="shared" si="101"/>
        <v>0</v>
      </c>
      <c r="AP195" s="111">
        <f t="shared" si="101"/>
        <v>0</v>
      </c>
      <c r="AQ195" s="111">
        <f t="shared" si="101"/>
        <v>0</v>
      </c>
      <c r="AR195" s="111">
        <f t="shared" si="101"/>
        <v>0</v>
      </c>
      <c r="AS195" s="111">
        <f t="shared" si="101"/>
        <v>0</v>
      </c>
      <c r="AT195" s="111">
        <f t="shared" si="101"/>
        <v>0</v>
      </c>
      <c r="AU195" s="111">
        <f t="shared" si="101"/>
        <v>0</v>
      </c>
      <c r="AV195" s="111">
        <f t="shared" si="101"/>
        <v>0</v>
      </c>
      <c r="AW195" s="111">
        <f t="shared" si="101"/>
        <v>0</v>
      </c>
      <c r="AX195" s="111">
        <f t="shared" si="101"/>
        <v>0</v>
      </c>
      <c r="AY195" s="111">
        <f t="shared" si="101"/>
        <v>0</v>
      </c>
      <c r="AZ195" s="111">
        <f t="shared" si="101"/>
        <v>0</v>
      </c>
      <c r="BA195" s="111">
        <f t="shared" si="101"/>
        <v>0</v>
      </c>
      <c r="BB195" s="111">
        <f t="shared" si="101"/>
        <v>0</v>
      </c>
      <c r="BC195" s="111">
        <f t="shared" si="101"/>
        <v>0</v>
      </c>
      <c r="BD195" s="111">
        <f t="shared" si="101"/>
        <v>0</v>
      </c>
      <c r="BE195" s="111">
        <f t="shared" si="101"/>
        <v>0</v>
      </c>
      <c r="BF195" s="111">
        <f t="shared" si="101"/>
        <v>0</v>
      </c>
      <c r="BG195" s="111">
        <f t="shared" si="101"/>
        <v>0</v>
      </c>
      <c r="BH195" s="111">
        <f t="shared" si="101"/>
        <v>0</v>
      </c>
      <c r="BI195" s="111">
        <f t="shared" si="101"/>
        <v>0</v>
      </c>
      <c r="BJ195" s="111">
        <f t="shared" si="101"/>
        <v>0</v>
      </c>
      <c r="BK195" s="111">
        <f t="shared" si="101"/>
        <v>0</v>
      </c>
      <c r="BL195" s="111">
        <f t="shared" si="101"/>
        <v>0</v>
      </c>
      <c r="BM195" s="111">
        <f t="shared" si="101"/>
        <v>0</v>
      </c>
      <c r="BN195" s="111">
        <f t="shared" si="101"/>
        <v>0</v>
      </c>
      <c r="BO195" s="111">
        <f t="shared" si="101"/>
        <v>0</v>
      </c>
      <c r="BP195" s="111">
        <f t="shared" si="101"/>
        <v>0</v>
      </c>
      <c r="BQ195" s="111">
        <f t="shared" si="101"/>
        <v>0</v>
      </c>
      <c r="BR195" s="111">
        <f t="shared" si="101"/>
        <v>0</v>
      </c>
      <c r="BS195" s="111">
        <f t="shared" si="101"/>
        <v>0</v>
      </c>
      <c r="BT195" s="111">
        <f t="shared" si="101"/>
        <v>0</v>
      </c>
      <c r="BU195" s="111">
        <f t="shared" si="101"/>
        <v>0</v>
      </c>
      <c r="BV195" s="111">
        <f t="shared" si="101"/>
        <v>0</v>
      </c>
      <c r="BW195" s="111">
        <f t="shared" si="101"/>
        <v>0</v>
      </c>
      <c r="BX195" s="111">
        <f t="shared" si="101"/>
        <v>0</v>
      </c>
      <c r="BY195" s="111">
        <f t="shared" si="101"/>
        <v>0</v>
      </c>
      <c r="BZ195" s="111">
        <f t="shared" si="101"/>
        <v>0</v>
      </c>
      <c r="CA195" s="111">
        <f t="shared" si="101"/>
        <v>0</v>
      </c>
      <c r="CB195" s="111">
        <f t="shared" si="101"/>
        <v>0</v>
      </c>
      <c r="CC195" s="111">
        <f t="shared" si="100"/>
        <v>0</v>
      </c>
      <c r="CD195" s="111">
        <f t="shared" si="100"/>
        <v>0</v>
      </c>
      <c r="CE195" s="111">
        <f t="shared" si="100"/>
        <v>0</v>
      </c>
      <c r="CF195" s="111">
        <f t="shared" si="100"/>
        <v>0</v>
      </c>
      <c r="CG195" s="111">
        <f t="shared" si="100"/>
        <v>0</v>
      </c>
      <c r="CH195" s="111">
        <f t="shared" si="100"/>
        <v>0</v>
      </c>
      <c r="CI195" s="111">
        <f t="shared" si="100"/>
        <v>0</v>
      </c>
      <c r="CJ195" s="111">
        <f t="shared" si="100"/>
        <v>0</v>
      </c>
    </row>
    <row r="196" spans="11:88" x14ac:dyDescent="0.3">
      <c r="K196" s="263">
        <f>J196*(1+'Headcount Summary'!$C$4)</f>
        <v>0</v>
      </c>
      <c r="L196" s="263">
        <f>K196*(1+'Headcount Summary'!$C$4)</f>
        <v>0</v>
      </c>
      <c r="M196" s="263">
        <f>L196*(1+'Headcount Summary'!$C$4)</f>
        <v>0</v>
      </c>
      <c r="Q196" s="111">
        <f t="shared" si="101"/>
        <v>0</v>
      </c>
      <c r="R196" s="111">
        <f t="shared" si="101"/>
        <v>0</v>
      </c>
      <c r="S196" s="111">
        <f t="shared" si="101"/>
        <v>0</v>
      </c>
      <c r="T196" s="111">
        <f t="shared" si="101"/>
        <v>0</v>
      </c>
      <c r="U196" s="111">
        <f t="shared" si="101"/>
        <v>0</v>
      </c>
      <c r="V196" s="111">
        <f t="shared" si="101"/>
        <v>0</v>
      </c>
      <c r="W196" s="111">
        <f t="shared" si="101"/>
        <v>0</v>
      </c>
      <c r="X196" s="111">
        <f t="shared" si="101"/>
        <v>0</v>
      </c>
      <c r="Y196" s="111">
        <f t="shared" si="101"/>
        <v>0</v>
      </c>
      <c r="Z196" s="111">
        <f t="shared" si="101"/>
        <v>0</v>
      </c>
      <c r="AA196" s="111">
        <f t="shared" si="101"/>
        <v>0</v>
      </c>
      <c r="AB196" s="111">
        <f t="shared" si="101"/>
        <v>0</v>
      </c>
      <c r="AC196" s="111">
        <f t="shared" si="101"/>
        <v>0</v>
      </c>
      <c r="AD196" s="111">
        <f t="shared" si="101"/>
        <v>0</v>
      </c>
      <c r="AE196" s="111">
        <f t="shared" si="101"/>
        <v>0</v>
      </c>
      <c r="AF196" s="111">
        <f t="shared" si="101"/>
        <v>0</v>
      </c>
      <c r="AG196" s="111">
        <f t="shared" si="101"/>
        <v>0</v>
      </c>
      <c r="AH196" s="111">
        <f t="shared" si="101"/>
        <v>0</v>
      </c>
      <c r="AI196" s="111">
        <f t="shared" si="101"/>
        <v>0</v>
      </c>
      <c r="AJ196" s="111">
        <f t="shared" si="101"/>
        <v>0</v>
      </c>
      <c r="AK196" s="111">
        <f t="shared" si="101"/>
        <v>0</v>
      </c>
      <c r="AL196" s="111">
        <f t="shared" si="101"/>
        <v>0</v>
      </c>
      <c r="AM196" s="111">
        <f t="shared" si="101"/>
        <v>0</v>
      </c>
      <c r="AN196" s="111">
        <f t="shared" si="101"/>
        <v>0</v>
      </c>
      <c r="AO196" s="111">
        <f t="shared" si="101"/>
        <v>0</v>
      </c>
      <c r="AP196" s="111">
        <f t="shared" si="101"/>
        <v>0</v>
      </c>
      <c r="AQ196" s="111">
        <f t="shared" si="101"/>
        <v>0</v>
      </c>
      <c r="AR196" s="111">
        <f t="shared" si="101"/>
        <v>0</v>
      </c>
      <c r="AS196" s="111">
        <f t="shared" si="101"/>
        <v>0</v>
      </c>
      <c r="AT196" s="111">
        <f t="shared" si="101"/>
        <v>0</v>
      </c>
      <c r="AU196" s="111">
        <f t="shared" si="101"/>
        <v>0</v>
      </c>
      <c r="AV196" s="111">
        <f t="shared" si="101"/>
        <v>0</v>
      </c>
      <c r="AW196" s="111">
        <f t="shared" si="101"/>
        <v>0</v>
      </c>
      <c r="AX196" s="111">
        <f t="shared" si="101"/>
        <v>0</v>
      </c>
      <c r="AY196" s="111">
        <f t="shared" si="101"/>
        <v>0</v>
      </c>
      <c r="AZ196" s="111">
        <f t="shared" si="101"/>
        <v>0</v>
      </c>
      <c r="BA196" s="111">
        <f t="shared" si="101"/>
        <v>0</v>
      </c>
      <c r="BB196" s="111">
        <f t="shared" si="101"/>
        <v>0</v>
      </c>
      <c r="BC196" s="111">
        <f t="shared" si="101"/>
        <v>0</v>
      </c>
      <c r="BD196" s="111">
        <f t="shared" si="101"/>
        <v>0</v>
      </c>
      <c r="BE196" s="111">
        <f t="shared" si="101"/>
        <v>0</v>
      </c>
      <c r="BF196" s="111">
        <f t="shared" si="101"/>
        <v>0</v>
      </c>
      <c r="BG196" s="111">
        <f t="shared" si="101"/>
        <v>0</v>
      </c>
      <c r="BH196" s="111">
        <f t="shared" si="101"/>
        <v>0</v>
      </c>
      <c r="BI196" s="111">
        <f t="shared" si="101"/>
        <v>0</v>
      </c>
      <c r="BJ196" s="111">
        <f t="shared" si="101"/>
        <v>0</v>
      </c>
      <c r="BK196" s="111">
        <f t="shared" si="101"/>
        <v>0</v>
      </c>
      <c r="BL196" s="111">
        <f t="shared" si="101"/>
        <v>0</v>
      </c>
      <c r="BM196" s="111">
        <f t="shared" si="101"/>
        <v>0</v>
      </c>
      <c r="BN196" s="111">
        <f t="shared" si="101"/>
        <v>0</v>
      </c>
      <c r="BO196" s="111">
        <f t="shared" si="101"/>
        <v>0</v>
      </c>
      <c r="BP196" s="111">
        <f t="shared" si="101"/>
        <v>0</v>
      </c>
      <c r="BQ196" s="111">
        <f t="shared" si="101"/>
        <v>0</v>
      </c>
      <c r="BR196" s="111">
        <f t="shared" si="101"/>
        <v>0</v>
      </c>
      <c r="BS196" s="111">
        <f t="shared" si="101"/>
        <v>0</v>
      </c>
      <c r="BT196" s="111">
        <f t="shared" si="101"/>
        <v>0</v>
      </c>
      <c r="BU196" s="111">
        <f t="shared" si="101"/>
        <v>0</v>
      </c>
      <c r="BV196" s="111">
        <f t="shared" si="101"/>
        <v>0</v>
      </c>
      <c r="BW196" s="111">
        <f t="shared" si="101"/>
        <v>0</v>
      </c>
      <c r="BX196" s="111">
        <f t="shared" si="101"/>
        <v>0</v>
      </c>
      <c r="BY196" s="111">
        <f t="shared" si="101"/>
        <v>0</v>
      </c>
      <c r="BZ196" s="111">
        <f t="shared" si="101"/>
        <v>0</v>
      </c>
      <c r="CA196" s="111">
        <f t="shared" si="101"/>
        <v>0</v>
      </c>
      <c r="CB196" s="111">
        <f t="shared" si="101"/>
        <v>0</v>
      </c>
      <c r="CC196" s="111">
        <f t="shared" si="100"/>
        <v>0</v>
      </c>
      <c r="CD196" s="111">
        <f t="shared" si="100"/>
        <v>0</v>
      </c>
      <c r="CE196" s="111">
        <f t="shared" si="100"/>
        <v>0</v>
      </c>
      <c r="CF196" s="111">
        <f t="shared" si="100"/>
        <v>0</v>
      </c>
      <c r="CG196" s="111">
        <f t="shared" si="100"/>
        <v>0</v>
      </c>
      <c r="CH196" s="111">
        <f t="shared" si="100"/>
        <v>0</v>
      </c>
      <c r="CI196" s="111">
        <f t="shared" si="100"/>
        <v>0</v>
      </c>
      <c r="CJ196" s="111">
        <f t="shared" si="100"/>
        <v>0</v>
      </c>
    </row>
    <row r="197" spans="11:88" x14ac:dyDescent="0.3">
      <c r="K197" s="263">
        <f>J197*(1+'Headcount Summary'!$C$4)</f>
        <v>0</v>
      </c>
      <c r="L197" s="263">
        <f>K197*(1+'Headcount Summary'!$C$4)</f>
        <v>0</v>
      </c>
      <c r="M197" s="263">
        <f>L197*(1+'Headcount Summary'!$C$4)</f>
        <v>0</v>
      </c>
      <c r="Q197" s="111">
        <f t="shared" si="101"/>
        <v>0</v>
      </c>
      <c r="R197" s="111">
        <f t="shared" si="101"/>
        <v>0</v>
      </c>
      <c r="S197" s="111">
        <f t="shared" si="101"/>
        <v>0</v>
      </c>
      <c r="T197" s="111">
        <f t="shared" si="101"/>
        <v>0</v>
      </c>
      <c r="U197" s="111">
        <f t="shared" si="101"/>
        <v>0</v>
      </c>
      <c r="V197" s="111">
        <f t="shared" si="101"/>
        <v>0</v>
      </c>
      <c r="W197" s="111">
        <f t="shared" si="101"/>
        <v>0</v>
      </c>
      <c r="X197" s="111">
        <f t="shared" si="101"/>
        <v>0</v>
      </c>
      <c r="Y197" s="111">
        <f t="shared" si="101"/>
        <v>0</v>
      </c>
      <c r="Z197" s="111">
        <f t="shared" si="101"/>
        <v>0</v>
      </c>
      <c r="AA197" s="111">
        <f t="shared" si="101"/>
        <v>0</v>
      </c>
      <c r="AB197" s="111">
        <f t="shared" si="101"/>
        <v>0</v>
      </c>
      <c r="AC197" s="111">
        <f t="shared" si="101"/>
        <v>0</v>
      </c>
      <c r="AD197" s="111">
        <f t="shared" si="101"/>
        <v>0</v>
      </c>
      <c r="AE197" s="111">
        <f t="shared" si="101"/>
        <v>0</v>
      </c>
      <c r="AF197" s="111">
        <f t="shared" si="101"/>
        <v>0</v>
      </c>
      <c r="AG197" s="111">
        <f t="shared" si="101"/>
        <v>0</v>
      </c>
      <c r="AH197" s="111">
        <f t="shared" si="101"/>
        <v>0</v>
      </c>
      <c r="AI197" s="111">
        <f t="shared" si="101"/>
        <v>0</v>
      </c>
      <c r="AJ197" s="111">
        <f t="shared" si="101"/>
        <v>0</v>
      </c>
      <c r="AK197" s="111">
        <f t="shared" si="101"/>
        <v>0</v>
      </c>
      <c r="AL197" s="111">
        <f t="shared" si="101"/>
        <v>0</v>
      </c>
      <c r="AM197" s="111">
        <f t="shared" si="101"/>
        <v>0</v>
      </c>
      <c r="AN197" s="111">
        <f t="shared" si="101"/>
        <v>0</v>
      </c>
      <c r="AO197" s="111">
        <f t="shared" si="101"/>
        <v>0</v>
      </c>
      <c r="AP197" s="111">
        <f t="shared" si="101"/>
        <v>0</v>
      </c>
      <c r="AQ197" s="111">
        <f t="shared" si="101"/>
        <v>0</v>
      </c>
      <c r="AR197" s="111">
        <f t="shared" si="101"/>
        <v>0</v>
      </c>
      <c r="AS197" s="111">
        <f t="shared" si="101"/>
        <v>0</v>
      </c>
      <c r="AT197" s="111">
        <f t="shared" si="101"/>
        <v>0</v>
      </c>
      <c r="AU197" s="111">
        <f t="shared" si="101"/>
        <v>0</v>
      </c>
      <c r="AV197" s="111">
        <f t="shared" si="101"/>
        <v>0</v>
      </c>
      <c r="AW197" s="111">
        <f t="shared" si="101"/>
        <v>0</v>
      </c>
      <c r="AX197" s="111">
        <f t="shared" si="101"/>
        <v>0</v>
      </c>
      <c r="AY197" s="111">
        <f t="shared" si="101"/>
        <v>0</v>
      </c>
      <c r="AZ197" s="111">
        <f t="shared" si="101"/>
        <v>0</v>
      </c>
      <c r="BA197" s="111">
        <f t="shared" si="101"/>
        <v>0</v>
      </c>
      <c r="BB197" s="111">
        <f t="shared" si="101"/>
        <v>0</v>
      </c>
      <c r="BC197" s="111">
        <f t="shared" si="101"/>
        <v>0</v>
      </c>
      <c r="BD197" s="111">
        <f t="shared" si="101"/>
        <v>0</v>
      </c>
      <c r="BE197" s="111">
        <f t="shared" si="101"/>
        <v>0</v>
      </c>
      <c r="BF197" s="111">
        <f t="shared" si="101"/>
        <v>0</v>
      </c>
      <c r="BG197" s="111">
        <f t="shared" si="101"/>
        <v>0</v>
      </c>
      <c r="BH197" s="111">
        <f t="shared" si="101"/>
        <v>0</v>
      </c>
      <c r="BI197" s="111">
        <f t="shared" si="101"/>
        <v>0</v>
      </c>
      <c r="BJ197" s="111">
        <f t="shared" si="101"/>
        <v>0</v>
      </c>
      <c r="BK197" s="111">
        <f t="shared" si="101"/>
        <v>0</v>
      </c>
      <c r="BL197" s="111">
        <f t="shared" si="101"/>
        <v>0</v>
      </c>
      <c r="BM197" s="111">
        <f t="shared" si="101"/>
        <v>0</v>
      </c>
      <c r="BN197" s="111">
        <f t="shared" si="101"/>
        <v>0</v>
      </c>
      <c r="BO197" s="111">
        <f t="shared" si="101"/>
        <v>0</v>
      </c>
      <c r="BP197" s="111">
        <f t="shared" si="101"/>
        <v>0</v>
      </c>
      <c r="BQ197" s="111">
        <f t="shared" si="101"/>
        <v>0</v>
      </c>
      <c r="BR197" s="111">
        <f t="shared" si="101"/>
        <v>0</v>
      </c>
      <c r="BS197" s="111">
        <f t="shared" si="101"/>
        <v>0</v>
      </c>
      <c r="BT197" s="111">
        <f t="shared" si="101"/>
        <v>0</v>
      </c>
      <c r="BU197" s="111">
        <f t="shared" si="101"/>
        <v>0</v>
      </c>
      <c r="BV197" s="111">
        <f t="shared" si="101"/>
        <v>0</v>
      </c>
      <c r="BW197" s="111">
        <f t="shared" si="101"/>
        <v>0</v>
      </c>
      <c r="BX197" s="111">
        <f t="shared" si="101"/>
        <v>0</v>
      </c>
      <c r="BY197" s="111">
        <f t="shared" si="101"/>
        <v>0</v>
      </c>
      <c r="BZ197" s="111">
        <f t="shared" si="101"/>
        <v>0</v>
      </c>
      <c r="CA197" s="111">
        <f t="shared" si="101"/>
        <v>0</v>
      </c>
      <c r="CB197" s="111">
        <f t="shared" ref="CB197:CJ200" si="102">IF(OR(AND($G197&lt;CB$1,$G197&lt;&gt;""),$F197&gt;EOMONTH(CB$1,0)),0,IF(AND($F197&lt;CB$1,OR($G197="",$G197&gt;EOMONTH(CB$1,0))),INDEX($H197:$M197,1,MATCH(YEAR(CB$1),$H$1:$M$1,0))/12,INDEX($H197:$M197,1,MATCH(YEAR(CB$1),$H$1:$M$1,0))/12*((_xlfn.DAYS(MIN(EOMONTH(CB$1,0),$G197),MAX(CB$1,$F197)))/_xlfn.DAYS(EOMONTH(CB$1,0),CB$1))))</f>
        <v>0</v>
      </c>
      <c r="CC197" s="111">
        <f t="shared" si="102"/>
        <v>0</v>
      </c>
      <c r="CD197" s="111">
        <f t="shared" si="102"/>
        <v>0</v>
      </c>
      <c r="CE197" s="111">
        <f t="shared" si="102"/>
        <v>0</v>
      </c>
      <c r="CF197" s="111">
        <f t="shared" si="102"/>
        <v>0</v>
      </c>
      <c r="CG197" s="111">
        <f t="shared" si="102"/>
        <v>0</v>
      </c>
      <c r="CH197" s="111">
        <f t="shared" si="102"/>
        <v>0</v>
      </c>
      <c r="CI197" s="111">
        <f t="shared" si="102"/>
        <v>0</v>
      </c>
      <c r="CJ197" s="111">
        <f t="shared" si="102"/>
        <v>0</v>
      </c>
    </row>
    <row r="198" spans="11:88" x14ac:dyDescent="0.3">
      <c r="K198" s="263">
        <f>J198*(1+'Headcount Summary'!$C$4)</f>
        <v>0</v>
      </c>
      <c r="L198" s="263">
        <f>K198*(1+'Headcount Summary'!$C$4)</f>
        <v>0</v>
      </c>
      <c r="M198" s="263">
        <f>L198*(1+'Headcount Summary'!$C$4)</f>
        <v>0</v>
      </c>
      <c r="Q198" s="111">
        <f t="shared" ref="Q198:CB201" si="103">IF(OR(AND($G198&lt;Q$1,$G198&lt;&gt;""),$F198&gt;EOMONTH(Q$1,0)),0,IF(AND($F198&lt;Q$1,OR($G198="",$G198&gt;EOMONTH(Q$1,0))),INDEX($H198:$M198,1,MATCH(YEAR(Q$1),$H$1:$M$1,0))/12,INDEX($H198:$M198,1,MATCH(YEAR(Q$1),$H$1:$M$1,0))/12*((_xlfn.DAYS(MIN(EOMONTH(Q$1,0),$G198),MAX(Q$1,$F198)))/_xlfn.DAYS(EOMONTH(Q$1,0),Q$1))))</f>
        <v>0</v>
      </c>
      <c r="R198" s="111">
        <f t="shared" si="103"/>
        <v>0</v>
      </c>
      <c r="S198" s="111">
        <f t="shared" si="103"/>
        <v>0</v>
      </c>
      <c r="T198" s="111">
        <f t="shared" si="103"/>
        <v>0</v>
      </c>
      <c r="U198" s="111">
        <f t="shared" si="103"/>
        <v>0</v>
      </c>
      <c r="V198" s="111">
        <f t="shared" si="103"/>
        <v>0</v>
      </c>
      <c r="W198" s="111">
        <f t="shared" si="103"/>
        <v>0</v>
      </c>
      <c r="X198" s="111">
        <f t="shared" si="103"/>
        <v>0</v>
      </c>
      <c r="Y198" s="111">
        <f t="shared" si="103"/>
        <v>0</v>
      </c>
      <c r="Z198" s="111">
        <f t="shared" si="103"/>
        <v>0</v>
      </c>
      <c r="AA198" s="111">
        <f t="shared" si="103"/>
        <v>0</v>
      </c>
      <c r="AB198" s="111">
        <f t="shared" si="103"/>
        <v>0</v>
      </c>
      <c r="AC198" s="111">
        <f t="shared" si="103"/>
        <v>0</v>
      </c>
      <c r="AD198" s="111">
        <f t="shared" si="103"/>
        <v>0</v>
      </c>
      <c r="AE198" s="111">
        <f t="shared" si="103"/>
        <v>0</v>
      </c>
      <c r="AF198" s="111">
        <f t="shared" si="103"/>
        <v>0</v>
      </c>
      <c r="AG198" s="111">
        <f t="shared" si="103"/>
        <v>0</v>
      </c>
      <c r="AH198" s="111">
        <f t="shared" si="103"/>
        <v>0</v>
      </c>
      <c r="AI198" s="111">
        <f t="shared" si="103"/>
        <v>0</v>
      </c>
      <c r="AJ198" s="111">
        <f t="shared" si="103"/>
        <v>0</v>
      </c>
      <c r="AK198" s="111">
        <f t="shared" si="103"/>
        <v>0</v>
      </c>
      <c r="AL198" s="111">
        <f t="shared" si="103"/>
        <v>0</v>
      </c>
      <c r="AM198" s="111">
        <f t="shared" si="103"/>
        <v>0</v>
      </c>
      <c r="AN198" s="111">
        <f t="shared" si="103"/>
        <v>0</v>
      </c>
      <c r="AO198" s="111">
        <f t="shared" si="103"/>
        <v>0</v>
      </c>
      <c r="AP198" s="111">
        <f t="shared" si="103"/>
        <v>0</v>
      </c>
      <c r="AQ198" s="111">
        <f t="shared" si="103"/>
        <v>0</v>
      </c>
      <c r="AR198" s="111">
        <f t="shared" si="103"/>
        <v>0</v>
      </c>
      <c r="AS198" s="111">
        <f t="shared" si="103"/>
        <v>0</v>
      </c>
      <c r="AT198" s="111">
        <f t="shared" si="103"/>
        <v>0</v>
      </c>
      <c r="AU198" s="111">
        <f t="shared" si="103"/>
        <v>0</v>
      </c>
      <c r="AV198" s="111">
        <f t="shared" si="103"/>
        <v>0</v>
      </c>
      <c r="AW198" s="111">
        <f t="shared" si="103"/>
        <v>0</v>
      </c>
      <c r="AX198" s="111">
        <f t="shared" si="103"/>
        <v>0</v>
      </c>
      <c r="AY198" s="111">
        <f t="shared" si="103"/>
        <v>0</v>
      </c>
      <c r="AZ198" s="111">
        <f t="shared" si="103"/>
        <v>0</v>
      </c>
      <c r="BA198" s="111">
        <f t="shared" si="103"/>
        <v>0</v>
      </c>
      <c r="BB198" s="111">
        <f t="shared" si="103"/>
        <v>0</v>
      </c>
      <c r="BC198" s="111">
        <f t="shared" si="103"/>
        <v>0</v>
      </c>
      <c r="BD198" s="111">
        <f t="shared" si="103"/>
        <v>0</v>
      </c>
      <c r="BE198" s="111">
        <f t="shared" si="103"/>
        <v>0</v>
      </c>
      <c r="BF198" s="111">
        <f t="shared" si="103"/>
        <v>0</v>
      </c>
      <c r="BG198" s="111">
        <f t="shared" si="103"/>
        <v>0</v>
      </c>
      <c r="BH198" s="111">
        <f t="shared" si="103"/>
        <v>0</v>
      </c>
      <c r="BI198" s="111">
        <f t="shared" si="103"/>
        <v>0</v>
      </c>
      <c r="BJ198" s="111">
        <f t="shared" si="103"/>
        <v>0</v>
      </c>
      <c r="BK198" s="111">
        <f t="shared" si="103"/>
        <v>0</v>
      </c>
      <c r="BL198" s="111">
        <f t="shared" si="103"/>
        <v>0</v>
      </c>
      <c r="BM198" s="111">
        <f t="shared" si="103"/>
        <v>0</v>
      </c>
      <c r="BN198" s="111">
        <f t="shared" si="103"/>
        <v>0</v>
      </c>
      <c r="BO198" s="111">
        <f t="shared" si="103"/>
        <v>0</v>
      </c>
      <c r="BP198" s="111">
        <f t="shared" si="103"/>
        <v>0</v>
      </c>
      <c r="BQ198" s="111">
        <f t="shared" si="103"/>
        <v>0</v>
      </c>
      <c r="BR198" s="111">
        <f t="shared" si="103"/>
        <v>0</v>
      </c>
      <c r="BS198" s="111">
        <f t="shared" si="103"/>
        <v>0</v>
      </c>
      <c r="BT198" s="111">
        <f t="shared" si="103"/>
        <v>0</v>
      </c>
      <c r="BU198" s="111">
        <f t="shared" si="103"/>
        <v>0</v>
      </c>
      <c r="BV198" s="111">
        <f t="shared" si="103"/>
        <v>0</v>
      </c>
      <c r="BW198" s="111">
        <f t="shared" si="103"/>
        <v>0</v>
      </c>
      <c r="BX198" s="111">
        <f t="shared" si="103"/>
        <v>0</v>
      </c>
      <c r="BY198" s="111">
        <f t="shared" si="103"/>
        <v>0</v>
      </c>
      <c r="BZ198" s="111">
        <f t="shared" si="103"/>
        <v>0</v>
      </c>
      <c r="CA198" s="111">
        <f t="shared" si="103"/>
        <v>0</v>
      </c>
      <c r="CB198" s="111">
        <f t="shared" si="103"/>
        <v>0</v>
      </c>
      <c r="CC198" s="111">
        <f t="shared" si="102"/>
        <v>0</v>
      </c>
      <c r="CD198" s="111">
        <f t="shared" si="102"/>
        <v>0</v>
      </c>
      <c r="CE198" s="111">
        <f t="shared" si="102"/>
        <v>0</v>
      </c>
      <c r="CF198" s="111">
        <f t="shared" si="102"/>
        <v>0</v>
      </c>
      <c r="CG198" s="111">
        <f t="shared" si="102"/>
        <v>0</v>
      </c>
      <c r="CH198" s="111">
        <f t="shared" si="102"/>
        <v>0</v>
      </c>
      <c r="CI198" s="111">
        <f t="shared" si="102"/>
        <v>0</v>
      </c>
      <c r="CJ198" s="111">
        <f t="shared" si="102"/>
        <v>0</v>
      </c>
    </row>
    <row r="199" spans="11:88" x14ac:dyDescent="0.3">
      <c r="K199" s="263">
        <f>J199*(1+'Headcount Summary'!$C$4)</f>
        <v>0</v>
      </c>
      <c r="L199" s="263">
        <f>K199*(1+'Headcount Summary'!$C$4)</f>
        <v>0</v>
      </c>
      <c r="M199" s="263">
        <f>L199*(1+'Headcount Summary'!$C$4)</f>
        <v>0</v>
      </c>
      <c r="Q199" s="111">
        <f t="shared" si="103"/>
        <v>0</v>
      </c>
      <c r="R199" s="111">
        <f t="shared" si="103"/>
        <v>0</v>
      </c>
      <c r="S199" s="111">
        <f t="shared" si="103"/>
        <v>0</v>
      </c>
      <c r="T199" s="111">
        <f t="shared" si="103"/>
        <v>0</v>
      </c>
      <c r="U199" s="111">
        <f t="shared" si="103"/>
        <v>0</v>
      </c>
      <c r="V199" s="111">
        <f t="shared" si="103"/>
        <v>0</v>
      </c>
      <c r="W199" s="111">
        <f t="shared" si="103"/>
        <v>0</v>
      </c>
      <c r="X199" s="111">
        <f t="shared" si="103"/>
        <v>0</v>
      </c>
      <c r="Y199" s="111">
        <f t="shared" si="103"/>
        <v>0</v>
      </c>
      <c r="Z199" s="111">
        <f t="shared" si="103"/>
        <v>0</v>
      </c>
      <c r="AA199" s="111">
        <f t="shared" si="103"/>
        <v>0</v>
      </c>
      <c r="AB199" s="111">
        <f t="shared" si="103"/>
        <v>0</v>
      </c>
      <c r="AC199" s="111">
        <f t="shared" si="103"/>
        <v>0</v>
      </c>
      <c r="AD199" s="111">
        <f t="shared" si="103"/>
        <v>0</v>
      </c>
      <c r="AE199" s="111">
        <f t="shared" si="103"/>
        <v>0</v>
      </c>
      <c r="AF199" s="111">
        <f t="shared" si="103"/>
        <v>0</v>
      </c>
      <c r="AG199" s="111">
        <f t="shared" si="103"/>
        <v>0</v>
      </c>
      <c r="AH199" s="111">
        <f t="shared" si="103"/>
        <v>0</v>
      </c>
      <c r="AI199" s="111">
        <f t="shared" si="103"/>
        <v>0</v>
      </c>
      <c r="AJ199" s="111">
        <f t="shared" si="103"/>
        <v>0</v>
      </c>
      <c r="AK199" s="111">
        <f t="shared" si="103"/>
        <v>0</v>
      </c>
      <c r="AL199" s="111">
        <f t="shared" si="103"/>
        <v>0</v>
      </c>
      <c r="AM199" s="111">
        <f t="shared" si="103"/>
        <v>0</v>
      </c>
      <c r="AN199" s="111">
        <f t="shared" si="103"/>
        <v>0</v>
      </c>
      <c r="AO199" s="111">
        <f t="shared" si="103"/>
        <v>0</v>
      </c>
      <c r="AP199" s="111">
        <f t="shared" si="103"/>
        <v>0</v>
      </c>
      <c r="AQ199" s="111">
        <f t="shared" si="103"/>
        <v>0</v>
      </c>
      <c r="AR199" s="111">
        <f t="shared" si="103"/>
        <v>0</v>
      </c>
      <c r="AS199" s="111">
        <f t="shared" si="103"/>
        <v>0</v>
      </c>
      <c r="AT199" s="111">
        <f t="shared" si="103"/>
        <v>0</v>
      </c>
      <c r="AU199" s="111">
        <f t="shared" si="103"/>
        <v>0</v>
      </c>
      <c r="AV199" s="111">
        <f t="shared" si="103"/>
        <v>0</v>
      </c>
      <c r="AW199" s="111">
        <f t="shared" si="103"/>
        <v>0</v>
      </c>
      <c r="AX199" s="111">
        <f t="shared" si="103"/>
        <v>0</v>
      </c>
      <c r="AY199" s="111">
        <f t="shared" si="103"/>
        <v>0</v>
      </c>
      <c r="AZ199" s="111">
        <f t="shared" si="103"/>
        <v>0</v>
      </c>
      <c r="BA199" s="111">
        <f t="shared" si="103"/>
        <v>0</v>
      </c>
      <c r="BB199" s="111">
        <f t="shared" si="103"/>
        <v>0</v>
      </c>
      <c r="BC199" s="111">
        <f t="shared" si="103"/>
        <v>0</v>
      </c>
      <c r="BD199" s="111">
        <f t="shared" si="103"/>
        <v>0</v>
      </c>
      <c r="BE199" s="111">
        <f t="shared" si="103"/>
        <v>0</v>
      </c>
      <c r="BF199" s="111">
        <f t="shared" si="103"/>
        <v>0</v>
      </c>
      <c r="BG199" s="111">
        <f t="shared" si="103"/>
        <v>0</v>
      </c>
      <c r="BH199" s="111">
        <f t="shared" si="103"/>
        <v>0</v>
      </c>
      <c r="BI199" s="111">
        <f t="shared" si="103"/>
        <v>0</v>
      </c>
      <c r="BJ199" s="111">
        <f t="shared" si="103"/>
        <v>0</v>
      </c>
      <c r="BK199" s="111">
        <f t="shared" si="103"/>
        <v>0</v>
      </c>
      <c r="BL199" s="111">
        <f t="shared" si="103"/>
        <v>0</v>
      </c>
      <c r="BM199" s="111">
        <f t="shared" si="103"/>
        <v>0</v>
      </c>
      <c r="BN199" s="111">
        <f t="shared" si="103"/>
        <v>0</v>
      </c>
      <c r="BO199" s="111">
        <f t="shared" si="103"/>
        <v>0</v>
      </c>
      <c r="BP199" s="111">
        <f t="shared" si="103"/>
        <v>0</v>
      </c>
      <c r="BQ199" s="111">
        <f t="shared" si="103"/>
        <v>0</v>
      </c>
      <c r="BR199" s="111">
        <f t="shared" si="103"/>
        <v>0</v>
      </c>
      <c r="BS199" s="111">
        <f t="shared" si="103"/>
        <v>0</v>
      </c>
      <c r="BT199" s="111">
        <f t="shared" si="103"/>
        <v>0</v>
      </c>
      <c r="BU199" s="111">
        <f t="shared" si="103"/>
        <v>0</v>
      </c>
      <c r="BV199" s="111">
        <f t="shared" si="103"/>
        <v>0</v>
      </c>
      <c r="BW199" s="111">
        <f t="shared" si="103"/>
        <v>0</v>
      </c>
      <c r="BX199" s="111">
        <f t="shared" si="103"/>
        <v>0</v>
      </c>
      <c r="BY199" s="111">
        <f t="shared" si="103"/>
        <v>0</v>
      </c>
      <c r="BZ199" s="111">
        <f t="shared" si="103"/>
        <v>0</v>
      </c>
      <c r="CA199" s="111">
        <f t="shared" si="103"/>
        <v>0</v>
      </c>
      <c r="CB199" s="111">
        <f t="shared" si="103"/>
        <v>0</v>
      </c>
      <c r="CC199" s="111">
        <f t="shared" si="102"/>
        <v>0</v>
      </c>
      <c r="CD199" s="111">
        <f t="shared" si="102"/>
        <v>0</v>
      </c>
      <c r="CE199" s="111">
        <f t="shared" si="102"/>
        <v>0</v>
      </c>
      <c r="CF199" s="111">
        <f t="shared" si="102"/>
        <v>0</v>
      </c>
      <c r="CG199" s="111">
        <f t="shared" si="102"/>
        <v>0</v>
      </c>
      <c r="CH199" s="111">
        <f t="shared" si="102"/>
        <v>0</v>
      </c>
      <c r="CI199" s="111">
        <f t="shared" si="102"/>
        <v>0</v>
      </c>
      <c r="CJ199" s="111">
        <f t="shared" si="102"/>
        <v>0</v>
      </c>
    </row>
    <row r="200" spans="11:88" x14ac:dyDescent="0.3">
      <c r="K200" s="263">
        <f>J200*(1+'Headcount Summary'!$C$4)</f>
        <v>0</v>
      </c>
      <c r="L200" s="263">
        <f>K200*(1+'Headcount Summary'!$C$4)</f>
        <v>0</v>
      </c>
      <c r="M200" s="263">
        <f>L200*(1+'Headcount Summary'!$C$4)</f>
        <v>0</v>
      </c>
      <c r="Q200" s="111">
        <f t="shared" si="103"/>
        <v>0</v>
      </c>
      <c r="R200" s="111">
        <f t="shared" si="103"/>
        <v>0</v>
      </c>
      <c r="S200" s="111">
        <f t="shared" si="103"/>
        <v>0</v>
      </c>
      <c r="T200" s="111">
        <f t="shared" si="103"/>
        <v>0</v>
      </c>
      <c r="U200" s="111">
        <f t="shared" si="103"/>
        <v>0</v>
      </c>
      <c r="V200" s="111">
        <f t="shared" si="103"/>
        <v>0</v>
      </c>
      <c r="W200" s="111">
        <f t="shared" si="103"/>
        <v>0</v>
      </c>
      <c r="X200" s="111">
        <f t="shared" si="103"/>
        <v>0</v>
      </c>
      <c r="Y200" s="111">
        <f t="shared" si="103"/>
        <v>0</v>
      </c>
      <c r="Z200" s="111">
        <f t="shared" si="103"/>
        <v>0</v>
      </c>
      <c r="AA200" s="111">
        <f t="shared" si="103"/>
        <v>0</v>
      </c>
      <c r="AB200" s="111">
        <f t="shared" si="103"/>
        <v>0</v>
      </c>
      <c r="AC200" s="111">
        <f t="shared" si="103"/>
        <v>0</v>
      </c>
      <c r="AD200" s="111">
        <f t="shared" si="103"/>
        <v>0</v>
      </c>
      <c r="AE200" s="111">
        <f t="shared" si="103"/>
        <v>0</v>
      </c>
      <c r="AF200" s="111">
        <f t="shared" si="103"/>
        <v>0</v>
      </c>
      <c r="AG200" s="111">
        <f t="shared" si="103"/>
        <v>0</v>
      </c>
      <c r="AH200" s="111">
        <f t="shared" si="103"/>
        <v>0</v>
      </c>
      <c r="AI200" s="111">
        <f t="shared" si="103"/>
        <v>0</v>
      </c>
      <c r="AJ200" s="111">
        <f t="shared" si="103"/>
        <v>0</v>
      </c>
      <c r="AK200" s="111">
        <f t="shared" si="103"/>
        <v>0</v>
      </c>
      <c r="AL200" s="111">
        <f t="shared" si="103"/>
        <v>0</v>
      </c>
      <c r="AM200" s="111">
        <f t="shared" si="103"/>
        <v>0</v>
      </c>
      <c r="AN200" s="111">
        <f t="shared" si="103"/>
        <v>0</v>
      </c>
      <c r="AO200" s="111">
        <f t="shared" si="103"/>
        <v>0</v>
      </c>
      <c r="AP200" s="111">
        <f t="shared" si="103"/>
        <v>0</v>
      </c>
      <c r="AQ200" s="111">
        <f t="shared" si="103"/>
        <v>0</v>
      </c>
      <c r="AR200" s="111">
        <f t="shared" si="103"/>
        <v>0</v>
      </c>
      <c r="AS200" s="111">
        <f t="shared" si="103"/>
        <v>0</v>
      </c>
      <c r="AT200" s="111">
        <f t="shared" si="103"/>
        <v>0</v>
      </c>
      <c r="AU200" s="111">
        <f t="shared" si="103"/>
        <v>0</v>
      </c>
      <c r="AV200" s="111">
        <f t="shared" si="103"/>
        <v>0</v>
      </c>
      <c r="AW200" s="111">
        <f t="shared" si="103"/>
        <v>0</v>
      </c>
      <c r="AX200" s="111">
        <f t="shared" si="103"/>
        <v>0</v>
      </c>
      <c r="AY200" s="111">
        <f t="shared" si="103"/>
        <v>0</v>
      </c>
      <c r="AZ200" s="111">
        <f t="shared" si="103"/>
        <v>0</v>
      </c>
      <c r="BA200" s="111">
        <f t="shared" si="103"/>
        <v>0</v>
      </c>
      <c r="BB200" s="111">
        <f t="shared" si="103"/>
        <v>0</v>
      </c>
      <c r="BC200" s="111">
        <f t="shared" si="103"/>
        <v>0</v>
      </c>
      <c r="BD200" s="111">
        <f t="shared" si="103"/>
        <v>0</v>
      </c>
      <c r="BE200" s="111">
        <f t="shared" si="103"/>
        <v>0</v>
      </c>
      <c r="BF200" s="111">
        <f t="shared" si="103"/>
        <v>0</v>
      </c>
      <c r="BG200" s="111">
        <f t="shared" si="103"/>
        <v>0</v>
      </c>
      <c r="BH200" s="111">
        <f t="shared" si="103"/>
        <v>0</v>
      </c>
      <c r="BI200" s="111">
        <f t="shared" si="103"/>
        <v>0</v>
      </c>
      <c r="BJ200" s="111">
        <f t="shared" si="103"/>
        <v>0</v>
      </c>
      <c r="BK200" s="111">
        <f t="shared" si="103"/>
        <v>0</v>
      </c>
      <c r="BL200" s="111">
        <f t="shared" si="103"/>
        <v>0</v>
      </c>
      <c r="BM200" s="111">
        <f t="shared" si="103"/>
        <v>0</v>
      </c>
      <c r="BN200" s="111">
        <f t="shared" si="103"/>
        <v>0</v>
      </c>
      <c r="BO200" s="111">
        <f t="shared" si="103"/>
        <v>0</v>
      </c>
      <c r="BP200" s="111">
        <f t="shared" si="103"/>
        <v>0</v>
      </c>
      <c r="BQ200" s="111">
        <f t="shared" si="103"/>
        <v>0</v>
      </c>
      <c r="BR200" s="111">
        <f t="shared" si="103"/>
        <v>0</v>
      </c>
      <c r="BS200" s="111">
        <f t="shared" si="103"/>
        <v>0</v>
      </c>
      <c r="BT200" s="111">
        <f t="shared" si="103"/>
        <v>0</v>
      </c>
      <c r="BU200" s="111">
        <f t="shared" si="103"/>
        <v>0</v>
      </c>
      <c r="BV200" s="111">
        <f t="shared" si="103"/>
        <v>0</v>
      </c>
      <c r="BW200" s="111">
        <f t="shared" si="103"/>
        <v>0</v>
      </c>
      <c r="BX200" s="111">
        <f t="shared" si="103"/>
        <v>0</v>
      </c>
      <c r="BY200" s="111">
        <f t="shared" si="103"/>
        <v>0</v>
      </c>
      <c r="BZ200" s="111">
        <f t="shared" si="103"/>
        <v>0</v>
      </c>
      <c r="CA200" s="111">
        <f t="shared" si="103"/>
        <v>0</v>
      </c>
      <c r="CB200" s="111">
        <f t="shared" si="103"/>
        <v>0</v>
      </c>
      <c r="CC200" s="111">
        <f t="shared" si="102"/>
        <v>0</v>
      </c>
      <c r="CD200" s="111">
        <f t="shared" si="102"/>
        <v>0</v>
      </c>
      <c r="CE200" s="111">
        <f t="shared" si="102"/>
        <v>0</v>
      </c>
      <c r="CF200" s="111">
        <f t="shared" si="102"/>
        <v>0</v>
      </c>
      <c r="CG200" s="111">
        <f t="shared" si="102"/>
        <v>0</v>
      </c>
      <c r="CH200" s="111">
        <f t="shared" si="102"/>
        <v>0</v>
      </c>
      <c r="CI200" s="111">
        <f t="shared" si="102"/>
        <v>0</v>
      </c>
      <c r="CJ200" s="111">
        <f t="shared" si="102"/>
        <v>0</v>
      </c>
    </row>
    <row r="201" spans="11:88" x14ac:dyDescent="0.3">
      <c r="K201" s="263">
        <f>J201*(1+'Headcount Summary'!$C$4)</f>
        <v>0</v>
      </c>
      <c r="L201" s="263">
        <f>K201*(1+'Headcount Summary'!$C$4)</f>
        <v>0</v>
      </c>
      <c r="M201" s="263">
        <f>L201*(1+'Headcount Summary'!$C$4)</f>
        <v>0</v>
      </c>
      <c r="Q201" s="111">
        <f t="shared" si="103"/>
        <v>0</v>
      </c>
      <c r="R201" s="111">
        <f t="shared" si="103"/>
        <v>0</v>
      </c>
      <c r="S201" s="111">
        <f t="shared" si="103"/>
        <v>0</v>
      </c>
      <c r="T201" s="111">
        <f t="shared" si="103"/>
        <v>0</v>
      </c>
      <c r="U201" s="111">
        <f t="shared" si="103"/>
        <v>0</v>
      </c>
      <c r="V201" s="111">
        <f t="shared" si="103"/>
        <v>0</v>
      </c>
      <c r="W201" s="111">
        <f t="shared" si="103"/>
        <v>0</v>
      </c>
      <c r="X201" s="111">
        <f t="shared" si="103"/>
        <v>0</v>
      </c>
      <c r="Y201" s="111">
        <f t="shared" si="103"/>
        <v>0</v>
      </c>
      <c r="Z201" s="111">
        <f t="shared" si="103"/>
        <v>0</v>
      </c>
      <c r="AA201" s="111">
        <f t="shared" si="103"/>
        <v>0</v>
      </c>
      <c r="AB201" s="111">
        <f t="shared" si="103"/>
        <v>0</v>
      </c>
      <c r="AC201" s="111">
        <f t="shared" si="103"/>
        <v>0</v>
      </c>
      <c r="AD201" s="111">
        <f t="shared" si="103"/>
        <v>0</v>
      </c>
      <c r="AE201" s="111">
        <f t="shared" si="103"/>
        <v>0</v>
      </c>
      <c r="AF201" s="111">
        <f t="shared" si="103"/>
        <v>0</v>
      </c>
      <c r="AG201" s="111">
        <f t="shared" si="103"/>
        <v>0</v>
      </c>
      <c r="AH201" s="111">
        <f t="shared" si="103"/>
        <v>0</v>
      </c>
      <c r="AI201" s="111">
        <f t="shared" si="103"/>
        <v>0</v>
      </c>
      <c r="AJ201" s="111">
        <f t="shared" si="103"/>
        <v>0</v>
      </c>
      <c r="AK201" s="111">
        <f t="shared" si="103"/>
        <v>0</v>
      </c>
      <c r="AL201" s="111">
        <f t="shared" si="103"/>
        <v>0</v>
      </c>
      <c r="AM201" s="111">
        <f t="shared" si="103"/>
        <v>0</v>
      </c>
      <c r="AN201" s="111">
        <f t="shared" si="103"/>
        <v>0</v>
      </c>
      <c r="AO201" s="111">
        <f t="shared" si="103"/>
        <v>0</v>
      </c>
      <c r="AP201" s="111">
        <f t="shared" si="103"/>
        <v>0</v>
      </c>
      <c r="AQ201" s="111">
        <f t="shared" si="103"/>
        <v>0</v>
      </c>
      <c r="AR201" s="111">
        <f t="shared" si="103"/>
        <v>0</v>
      </c>
      <c r="AS201" s="111">
        <f t="shared" si="103"/>
        <v>0</v>
      </c>
      <c r="AT201" s="111">
        <f t="shared" si="103"/>
        <v>0</v>
      </c>
      <c r="AU201" s="111">
        <f t="shared" si="103"/>
        <v>0</v>
      </c>
      <c r="AV201" s="111">
        <f t="shared" si="103"/>
        <v>0</v>
      </c>
      <c r="AW201" s="111">
        <f t="shared" si="103"/>
        <v>0</v>
      </c>
      <c r="AX201" s="111">
        <f t="shared" si="103"/>
        <v>0</v>
      </c>
      <c r="AY201" s="111">
        <f t="shared" si="103"/>
        <v>0</v>
      </c>
      <c r="AZ201" s="111">
        <f t="shared" si="103"/>
        <v>0</v>
      </c>
      <c r="BA201" s="111">
        <f t="shared" si="103"/>
        <v>0</v>
      </c>
      <c r="BB201" s="111">
        <f t="shared" si="103"/>
        <v>0</v>
      </c>
      <c r="BC201" s="111">
        <f t="shared" si="103"/>
        <v>0</v>
      </c>
      <c r="BD201" s="111">
        <f t="shared" si="103"/>
        <v>0</v>
      </c>
      <c r="BE201" s="111">
        <f t="shared" si="103"/>
        <v>0</v>
      </c>
      <c r="BF201" s="111">
        <f t="shared" si="103"/>
        <v>0</v>
      </c>
      <c r="BG201" s="111">
        <f t="shared" si="103"/>
        <v>0</v>
      </c>
      <c r="BH201" s="111">
        <f t="shared" si="103"/>
        <v>0</v>
      </c>
      <c r="BI201" s="111">
        <f t="shared" si="103"/>
        <v>0</v>
      </c>
      <c r="BJ201" s="111">
        <f t="shared" si="103"/>
        <v>0</v>
      </c>
      <c r="BK201" s="111">
        <f t="shared" si="103"/>
        <v>0</v>
      </c>
      <c r="BL201" s="111">
        <f t="shared" si="103"/>
        <v>0</v>
      </c>
      <c r="BM201" s="111">
        <f t="shared" si="103"/>
        <v>0</v>
      </c>
      <c r="BN201" s="111">
        <f t="shared" si="103"/>
        <v>0</v>
      </c>
      <c r="BO201" s="111">
        <f t="shared" si="103"/>
        <v>0</v>
      </c>
      <c r="BP201" s="111">
        <f t="shared" si="103"/>
        <v>0</v>
      </c>
      <c r="BQ201" s="111">
        <f t="shared" si="103"/>
        <v>0</v>
      </c>
      <c r="BR201" s="111">
        <f t="shared" si="103"/>
        <v>0</v>
      </c>
      <c r="BS201" s="111">
        <f t="shared" si="103"/>
        <v>0</v>
      </c>
      <c r="BT201" s="111">
        <f t="shared" si="103"/>
        <v>0</v>
      </c>
      <c r="BU201" s="111">
        <f t="shared" si="103"/>
        <v>0</v>
      </c>
      <c r="BV201" s="111">
        <f t="shared" si="103"/>
        <v>0</v>
      </c>
      <c r="BW201" s="111">
        <f t="shared" si="103"/>
        <v>0</v>
      </c>
      <c r="BX201" s="111">
        <f t="shared" si="103"/>
        <v>0</v>
      </c>
      <c r="BY201" s="111">
        <f t="shared" si="103"/>
        <v>0</v>
      </c>
      <c r="BZ201" s="111">
        <f t="shared" si="103"/>
        <v>0</v>
      </c>
      <c r="CA201" s="111">
        <f t="shared" si="103"/>
        <v>0</v>
      </c>
      <c r="CB201" s="111">
        <f t="shared" ref="CB201:CJ204" si="104">IF(OR(AND($G201&lt;CB$1,$G201&lt;&gt;""),$F201&gt;EOMONTH(CB$1,0)),0,IF(AND($F201&lt;CB$1,OR($G201="",$G201&gt;EOMONTH(CB$1,0))),INDEX($H201:$M201,1,MATCH(YEAR(CB$1),$H$1:$M$1,0))/12,INDEX($H201:$M201,1,MATCH(YEAR(CB$1),$H$1:$M$1,0))/12*((_xlfn.DAYS(MIN(EOMONTH(CB$1,0),$G201),MAX(CB$1,$F201)))/_xlfn.DAYS(EOMONTH(CB$1,0),CB$1))))</f>
        <v>0</v>
      </c>
      <c r="CC201" s="111">
        <f t="shared" si="104"/>
        <v>0</v>
      </c>
      <c r="CD201" s="111">
        <f t="shared" si="104"/>
        <v>0</v>
      </c>
      <c r="CE201" s="111">
        <f t="shared" si="104"/>
        <v>0</v>
      </c>
      <c r="CF201" s="111">
        <f t="shared" si="104"/>
        <v>0</v>
      </c>
      <c r="CG201" s="111">
        <f t="shared" si="104"/>
        <v>0</v>
      </c>
      <c r="CH201" s="111">
        <f t="shared" si="104"/>
        <v>0</v>
      </c>
      <c r="CI201" s="111">
        <f t="shared" si="104"/>
        <v>0</v>
      </c>
      <c r="CJ201" s="111">
        <f t="shared" si="104"/>
        <v>0</v>
      </c>
    </row>
    <row r="202" spans="11:88" x14ac:dyDescent="0.3">
      <c r="K202" s="263">
        <f>J202*(1+'Headcount Summary'!$C$4)</f>
        <v>0</v>
      </c>
      <c r="L202" s="263">
        <f>K202*(1+'Headcount Summary'!$C$4)</f>
        <v>0</v>
      </c>
      <c r="M202" s="263">
        <f>L202*(1+'Headcount Summary'!$C$4)</f>
        <v>0</v>
      </c>
      <c r="Q202" s="111">
        <f t="shared" ref="Q202:CB205" si="105">IF(OR(AND($G202&lt;Q$1,$G202&lt;&gt;""),$F202&gt;EOMONTH(Q$1,0)),0,IF(AND($F202&lt;Q$1,OR($G202="",$G202&gt;EOMONTH(Q$1,0))),INDEX($H202:$M202,1,MATCH(YEAR(Q$1),$H$1:$M$1,0))/12,INDEX($H202:$M202,1,MATCH(YEAR(Q$1),$H$1:$M$1,0))/12*((_xlfn.DAYS(MIN(EOMONTH(Q$1,0),$G202),MAX(Q$1,$F202)))/_xlfn.DAYS(EOMONTH(Q$1,0),Q$1))))</f>
        <v>0</v>
      </c>
      <c r="R202" s="111">
        <f t="shared" si="105"/>
        <v>0</v>
      </c>
      <c r="S202" s="111">
        <f t="shared" si="105"/>
        <v>0</v>
      </c>
      <c r="T202" s="111">
        <f t="shared" si="105"/>
        <v>0</v>
      </c>
      <c r="U202" s="111">
        <f t="shared" si="105"/>
        <v>0</v>
      </c>
      <c r="V202" s="111">
        <f t="shared" si="105"/>
        <v>0</v>
      </c>
      <c r="W202" s="111">
        <f t="shared" si="105"/>
        <v>0</v>
      </c>
      <c r="X202" s="111">
        <f t="shared" si="105"/>
        <v>0</v>
      </c>
      <c r="Y202" s="111">
        <f t="shared" si="105"/>
        <v>0</v>
      </c>
      <c r="Z202" s="111">
        <f t="shared" si="105"/>
        <v>0</v>
      </c>
      <c r="AA202" s="111">
        <f t="shared" si="105"/>
        <v>0</v>
      </c>
      <c r="AB202" s="111">
        <f t="shared" si="105"/>
        <v>0</v>
      </c>
      <c r="AC202" s="111">
        <f t="shared" si="105"/>
        <v>0</v>
      </c>
      <c r="AD202" s="111">
        <f t="shared" si="105"/>
        <v>0</v>
      </c>
      <c r="AE202" s="111">
        <f t="shared" si="105"/>
        <v>0</v>
      </c>
      <c r="AF202" s="111">
        <f t="shared" si="105"/>
        <v>0</v>
      </c>
      <c r="AG202" s="111">
        <f t="shared" si="105"/>
        <v>0</v>
      </c>
      <c r="AH202" s="111">
        <f t="shared" si="105"/>
        <v>0</v>
      </c>
      <c r="AI202" s="111">
        <f t="shared" si="105"/>
        <v>0</v>
      </c>
      <c r="AJ202" s="111">
        <f t="shared" si="105"/>
        <v>0</v>
      </c>
      <c r="AK202" s="111">
        <f t="shared" si="105"/>
        <v>0</v>
      </c>
      <c r="AL202" s="111">
        <f t="shared" si="105"/>
        <v>0</v>
      </c>
      <c r="AM202" s="111">
        <f t="shared" si="105"/>
        <v>0</v>
      </c>
      <c r="AN202" s="111">
        <f t="shared" si="105"/>
        <v>0</v>
      </c>
      <c r="AO202" s="111">
        <f t="shared" si="105"/>
        <v>0</v>
      </c>
      <c r="AP202" s="111">
        <f t="shared" si="105"/>
        <v>0</v>
      </c>
      <c r="AQ202" s="111">
        <f t="shared" si="105"/>
        <v>0</v>
      </c>
      <c r="AR202" s="111">
        <f t="shared" si="105"/>
        <v>0</v>
      </c>
      <c r="AS202" s="111">
        <f t="shared" si="105"/>
        <v>0</v>
      </c>
      <c r="AT202" s="111">
        <f t="shared" si="105"/>
        <v>0</v>
      </c>
      <c r="AU202" s="111">
        <f t="shared" si="105"/>
        <v>0</v>
      </c>
      <c r="AV202" s="111">
        <f t="shared" si="105"/>
        <v>0</v>
      </c>
      <c r="AW202" s="111">
        <f t="shared" si="105"/>
        <v>0</v>
      </c>
      <c r="AX202" s="111">
        <f t="shared" si="105"/>
        <v>0</v>
      </c>
      <c r="AY202" s="111">
        <f t="shared" si="105"/>
        <v>0</v>
      </c>
      <c r="AZ202" s="111">
        <f t="shared" si="105"/>
        <v>0</v>
      </c>
      <c r="BA202" s="111">
        <f t="shared" si="105"/>
        <v>0</v>
      </c>
      <c r="BB202" s="111">
        <f t="shared" si="105"/>
        <v>0</v>
      </c>
      <c r="BC202" s="111">
        <f t="shared" si="105"/>
        <v>0</v>
      </c>
      <c r="BD202" s="111">
        <f t="shared" si="105"/>
        <v>0</v>
      </c>
      <c r="BE202" s="111">
        <f t="shared" si="105"/>
        <v>0</v>
      </c>
      <c r="BF202" s="111">
        <f t="shared" si="105"/>
        <v>0</v>
      </c>
      <c r="BG202" s="111">
        <f t="shared" si="105"/>
        <v>0</v>
      </c>
      <c r="BH202" s="111">
        <f t="shared" si="105"/>
        <v>0</v>
      </c>
      <c r="BI202" s="111">
        <f t="shared" si="105"/>
        <v>0</v>
      </c>
      <c r="BJ202" s="111">
        <f t="shared" si="105"/>
        <v>0</v>
      </c>
      <c r="BK202" s="111">
        <f t="shared" si="105"/>
        <v>0</v>
      </c>
      <c r="BL202" s="111">
        <f t="shared" si="105"/>
        <v>0</v>
      </c>
      <c r="BM202" s="111">
        <f t="shared" si="105"/>
        <v>0</v>
      </c>
      <c r="BN202" s="111">
        <f t="shared" si="105"/>
        <v>0</v>
      </c>
      <c r="BO202" s="111">
        <f t="shared" si="105"/>
        <v>0</v>
      </c>
      <c r="BP202" s="111">
        <f t="shared" si="105"/>
        <v>0</v>
      </c>
      <c r="BQ202" s="111">
        <f t="shared" si="105"/>
        <v>0</v>
      </c>
      <c r="BR202" s="111">
        <f t="shared" si="105"/>
        <v>0</v>
      </c>
      <c r="BS202" s="111">
        <f t="shared" si="105"/>
        <v>0</v>
      </c>
      <c r="BT202" s="111">
        <f t="shared" si="105"/>
        <v>0</v>
      </c>
      <c r="BU202" s="111">
        <f t="shared" si="105"/>
        <v>0</v>
      </c>
      <c r="BV202" s="111">
        <f t="shared" si="105"/>
        <v>0</v>
      </c>
      <c r="BW202" s="111">
        <f t="shared" si="105"/>
        <v>0</v>
      </c>
      <c r="BX202" s="111">
        <f t="shared" si="105"/>
        <v>0</v>
      </c>
      <c r="BY202" s="111">
        <f t="shared" si="105"/>
        <v>0</v>
      </c>
      <c r="BZ202" s="111">
        <f t="shared" si="105"/>
        <v>0</v>
      </c>
      <c r="CA202" s="111">
        <f t="shared" si="105"/>
        <v>0</v>
      </c>
      <c r="CB202" s="111">
        <f t="shared" si="105"/>
        <v>0</v>
      </c>
      <c r="CC202" s="111">
        <f t="shared" si="104"/>
        <v>0</v>
      </c>
      <c r="CD202" s="111">
        <f t="shared" si="104"/>
        <v>0</v>
      </c>
      <c r="CE202" s="111">
        <f t="shared" si="104"/>
        <v>0</v>
      </c>
      <c r="CF202" s="111">
        <f t="shared" si="104"/>
        <v>0</v>
      </c>
      <c r="CG202" s="111">
        <f t="shared" si="104"/>
        <v>0</v>
      </c>
      <c r="CH202" s="111">
        <f t="shared" si="104"/>
        <v>0</v>
      </c>
      <c r="CI202" s="111">
        <f t="shared" si="104"/>
        <v>0</v>
      </c>
      <c r="CJ202" s="111">
        <f t="shared" si="104"/>
        <v>0</v>
      </c>
    </row>
    <row r="203" spans="11:88" x14ac:dyDescent="0.3">
      <c r="K203" s="263">
        <f>J203*(1+'Headcount Summary'!$C$4)</f>
        <v>0</v>
      </c>
      <c r="L203" s="263">
        <f>K203*(1+'Headcount Summary'!$C$4)</f>
        <v>0</v>
      </c>
      <c r="M203" s="263">
        <f>L203*(1+'Headcount Summary'!$C$4)</f>
        <v>0</v>
      </c>
      <c r="Q203" s="111">
        <f t="shared" si="105"/>
        <v>0</v>
      </c>
      <c r="R203" s="111">
        <f t="shared" si="105"/>
        <v>0</v>
      </c>
      <c r="S203" s="111">
        <f t="shared" si="105"/>
        <v>0</v>
      </c>
      <c r="T203" s="111">
        <f t="shared" si="105"/>
        <v>0</v>
      </c>
      <c r="U203" s="111">
        <f t="shared" si="105"/>
        <v>0</v>
      </c>
      <c r="V203" s="111">
        <f t="shared" si="105"/>
        <v>0</v>
      </c>
      <c r="W203" s="111">
        <f t="shared" si="105"/>
        <v>0</v>
      </c>
      <c r="X203" s="111">
        <f t="shared" si="105"/>
        <v>0</v>
      </c>
      <c r="Y203" s="111">
        <f t="shared" si="105"/>
        <v>0</v>
      </c>
      <c r="Z203" s="111">
        <f t="shared" si="105"/>
        <v>0</v>
      </c>
      <c r="AA203" s="111">
        <f t="shared" si="105"/>
        <v>0</v>
      </c>
      <c r="AB203" s="111">
        <f t="shared" si="105"/>
        <v>0</v>
      </c>
      <c r="AC203" s="111">
        <f t="shared" si="105"/>
        <v>0</v>
      </c>
      <c r="AD203" s="111">
        <f t="shared" si="105"/>
        <v>0</v>
      </c>
      <c r="AE203" s="111">
        <f t="shared" si="105"/>
        <v>0</v>
      </c>
      <c r="AF203" s="111">
        <f t="shared" si="105"/>
        <v>0</v>
      </c>
      <c r="AG203" s="111">
        <f t="shared" si="105"/>
        <v>0</v>
      </c>
      <c r="AH203" s="111">
        <f t="shared" si="105"/>
        <v>0</v>
      </c>
      <c r="AI203" s="111">
        <f t="shared" si="105"/>
        <v>0</v>
      </c>
      <c r="AJ203" s="111">
        <f t="shared" si="105"/>
        <v>0</v>
      </c>
      <c r="AK203" s="111">
        <f t="shared" si="105"/>
        <v>0</v>
      </c>
      <c r="AL203" s="111">
        <f t="shared" si="105"/>
        <v>0</v>
      </c>
      <c r="AM203" s="111">
        <f t="shared" si="105"/>
        <v>0</v>
      </c>
      <c r="AN203" s="111">
        <f t="shared" si="105"/>
        <v>0</v>
      </c>
      <c r="AO203" s="111">
        <f t="shared" si="105"/>
        <v>0</v>
      </c>
      <c r="AP203" s="111">
        <f t="shared" si="105"/>
        <v>0</v>
      </c>
      <c r="AQ203" s="111">
        <f t="shared" si="105"/>
        <v>0</v>
      </c>
      <c r="AR203" s="111">
        <f t="shared" si="105"/>
        <v>0</v>
      </c>
      <c r="AS203" s="111">
        <f t="shared" si="105"/>
        <v>0</v>
      </c>
      <c r="AT203" s="111">
        <f t="shared" si="105"/>
        <v>0</v>
      </c>
      <c r="AU203" s="111">
        <f t="shared" si="105"/>
        <v>0</v>
      </c>
      <c r="AV203" s="111">
        <f t="shared" si="105"/>
        <v>0</v>
      </c>
      <c r="AW203" s="111">
        <f t="shared" si="105"/>
        <v>0</v>
      </c>
      <c r="AX203" s="111">
        <f t="shared" si="105"/>
        <v>0</v>
      </c>
      <c r="AY203" s="111">
        <f t="shared" si="105"/>
        <v>0</v>
      </c>
      <c r="AZ203" s="111">
        <f t="shared" si="105"/>
        <v>0</v>
      </c>
      <c r="BA203" s="111">
        <f t="shared" si="105"/>
        <v>0</v>
      </c>
      <c r="BB203" s="111">
        <f t="shared" si="105"/>
        <v>0</v>
      </c>
      <c r="BC203" s="111">
        <f t="shared" si="105"/>
        <v>0</v>
      </c>
      <c r="BD203" s="111">
        <f t="shared" si="105"/>
        <v>0</v>
      </c>
      <c r="BE203" s="111">
        <f t="shared" si="105"/>
        <v>0</v>
      </c>
      <c r="BF203" s="111">
        <f t="shared" si="105"/>
        <v>0</v>
      </c>
      <c r="BG203" s="111">
        <f t="shared" si="105"/>
        <v>0</v>
      </c>
      <c r="BH203" s="111">
        <f t="shared" si="105"/>
        <v>0</v>
      </c>
      <c r="BI203" s="111">
        <f t="shared" si="105"/>
        <v>0</v>
      </c>
      <c r="BJ203" s="111">
        <f t="shared" si="105"/>
        <v>0</v>
      </c>
      <c r="BK203" s="111">
        <f t="shared" si="105"/>
        <v>0</v>
      </c>
      <c r="BL203" s="111">
        <f t="shared" si="105"/>
        <v>0</v>
      </c>
      <c r="BM203" s="111">
        <f t="shared" si="105"/>
        <v>0</v>
      </c>
      <c r="BN203" s="111">
        <f t="shared" si="105"/>
        <v>0</v>
      </c>
      <c r="BO203" s="111">
        <f t="shared" si="105"/>
        <v>0</v>
      </c>
      <c r="BP203" s="111">
        <f t="shared" si="105"/>
        <v>0</v>
      </c>
      <c r="BQ203" s="111">
        <f t="shared" si="105"/>
        <v>0</v>
      </c>
      <c r="BR203" s="111">
        <f t="shared" si="105"/>
        <v>0</v>
      </c>
      <c r="BS203" s="111">
        <f t="shared" si="105"/>
        <v>0</v>
      </c>
      <c r="BT203" s="111">
        <f t="shared" si="105"/>
        <v>0</v>
      </c>
      <c r="BU203" s="111">
        <f t="shared" si="105"/>
        <v>0</v>
      </c>
      <c r="BV203" s="111">
        <f t="shared" si="105"/>
        <v>0</v>
      </c>
      <c r="BW203" s="111">
        <f t="shared" si="105"/>
        <v>0</v>
      </c>
      <c r="BX203" s="111">
        <f t="shared" si="105"/>
        <v>0</v>
      </c>
      <c r="BY203" s="111">
        <f t="shared" si="105"/>
        <v>0</v>
      </c>
      <c r="BZ203" s="111">
        <f t="shared" si="105"/>
        <v>0</v>
      </c>
      <c r="CA203" s="111">
        <f t="shared" si="105"/>
        <v>0</v>
      </c>
      <c r="CB203" s="111">
        <f t="shared" si="105"/>
        <v>0</v>
      </c>
      <c r="CC203" s="111">
        <f t="shared" si="104"/>
        <v>0</v>
      </c>
      <c r="CD203" s="111">
        <f t="shared" si="104"/>
        <v>0</v>
      </c>
      <c r="CE203" s="111">
        <f t="shared" si="104"/>
        <v>0</v>
      </c>
      <c r="CF203" s="111">
        <f t="shared" si="104"/>
        <v>0</v>
      </c>
      <c r="CG203" s="111">
        <f t="shared" si="104"/>
        <v>0</v>
      </c>
      <c r="CH203" s="111">
        <f t="shared" si="104"/>
        <v>0</v>
      </c>
      <c r="CI203" s="111">
        <f t="shared" si="104"/>
        <v>0</v>
      </c>
      <c r="CJ203" s="111">
        <f t="shared" si="104"/>
        <v>0</v>
      </c>
    </row>
    <row r="204" spans="11:88" x14ac:dyDescent="0.3">
      <c r="K204" s="263">
        <f>J204*(1+'Headcount Summary'!$C$4)</f>
        <v>0</v>
      </c>
      <c r="L204" s="263">
        <f>K204*(1+'Headcount Summary'!$C$4)</f>
        <v>0</v>
      </c>
      <c r="M204" s="263">
        <f>L204*(1+'Headcount Summary'!$C$4)</f>
        <v>0</v>
      </c>
      <c r="Q204" s="111">
        <f t="shared" si="105"/>
        <v>0</v>
      </c>
      <c r="R204" s="111">
        <f t="shared" si="105"/>
        <v>0</v>
      </c>
      <c r="S204" s="111">
        <f t="shared" si="105"/>
        <v>0</v>
      </c>
      <c r="T204" s="111">
        <f t="shared" si="105"/>
        <v>0</v>
      </c>
      <c r="U204" s="111">
        <f t="shared" si="105"/>
        <v>0</v>
      </c>
      <c r="V204" s="111">
        <f t="shared" si="105"/>
        <v>0</v>
      </c>
      <c r="W204" s="111">
        <f t="shared" si="105"/>
        <v>0</v>
      </c>
      <c r="X204" s="111">
        <f t="shared" si="105"/>
        <v>0</v>
      </c>
      <c r="Y204" s="111">
        <f t="shared" si="105"/>
        <v>0</v>
      </c>
      <c r="Z204" s="111">
        <f t="shared" si="105"/>
        <v>0</v>
      </c>
      <c r="AA204" s="111">
        <f t="shared" si="105"/>
        <v>0</v>
      </c>
      <c r="AB204" s="111">
        <f t="shared" si="105"/>
        <v>0</v>
      </c>
      <c r="AC204" s="111">
        <f t="shared" si="105"/>
        <v>0</v>
      </c>
      <c r="AD204" s="111">
        <f t="shared" si="105"/>
        <v>0</v>
      </c>
      <c r="AE204" s="111">
        <f t="shared" si="105"/>
        <v>0</v>
      </c>
      <c r="AF204" s="111">
        <f t="shared" si="105"/>
        <v>0</v>
      </c>
      <c r="AG204" s="111">
        <f t="shared" si="105"/>
        <v>0</v>
      </c>
      <c r="AH204" s="111">
        <f t="shared" si="105"/>
        <v>0</v>
      </c>
      <c r="AI204" s="111">
        <f t="shared" si="105"/>
        <v>0</v>
      </c>
      <c r="AJ204" s="111">
        <f t="shared" si="105"/>
        <v>0</v>
      </c>
      <c r="AK204" s="111">
        <f t="shared" si="105"/>
        <v>0</v>
      </c>
      <c r="AL204" s="111">
        <f t="shared" si="105"/>
        <v>0</v>
      </c>
      <c r="AM204" s="111">
        <f t="shared" si="105"/>
        <v>0</v>
      </c>
      <c r="AN204" s="111">
        <f t="shared" si="105"/>
        <v>0</v>
      </c>
      <c r="AO204" s="111">
        <f t="shared" si="105"/>
        <v>0</v>
      </c>
      <c r="AP204" s="111">
        <f t="shared" si="105"/>
        <v>0</v>
      </c>
      <c r="AQ204" s="111">
        <f t="shared" si="105"/>
        <v>0</v>
      </c>
      <c r="AR204" s="111">
        <f t="shared" si="105"/>
        <v>0</v>
      </c>
      <c r="AS204" s="111">
        <f t="shared" si="105"/>
        <v>0</v>
      </c>
      <c r="AT204" s="111">
        <f t="shared" si="105"/>
        <v>0</v>
      </c>
      <c r="AU204" s="111">
        <f t="shared" si="105"/>
        <v>0</v>
      </c>
      <c r="AV204" s="111">
        <f t="shared" si="105"/>
        <v>0</v>
      </c>
      <c r="AW204" s="111">
        <f t="shared" si="105"/>
        <v>0</v>
      </c>
      <c r="AX204" s="111">
        <f t="shared" si="105"/>
        <v>0</v>
      </c>
      <c r="AY204" s="111">
        <f t="shared" si="105"/>
        <v>0</v>
      </c>
      <c r="AZ204" s="111">
        <f t="shared" si="105"/>
        <v>0</v>
      </c>
      <c r="BA204" s="111">
        <f t="shared" si="105"/>
        <v>0</v>
      </c>
      <c r="BB204" s="111">
        <f t="shared" si="105"/>
        <v>0</v>
      </c>
      <c r="BC204" s="111">
        <f t="shared" si="105"/>
        <v>0</v>
      </c>
      <c r="BD204" s="111">
        <f t="shared" si="105"/>
        <v>0</v>
      </c>
      <c r="BE204" s="111">
        <f t="shared" si="105"/>
        <v>0</v>
      </c>
      <c r="BF204" s="111">
        <f t="shared" si="105"/>
        <v>0</v>
      </c>
      <c r="BG204" s="111">
        <f t="shared" si="105"/>
        <v>0</v>
      </c>
      <c r="BH204" s="111">
        <f t="shared" si="105"/>
        <v>0</v>
      </c>
      <c r="BI204" s="111">
        <f t="shared" si="105"/>
        <v>0</v>
      </c>
      <c r="BJ204" s="111">
        <f t="shared" si="105"/>
        <v>0</v>
      </c>
      <c r="BK204" s="111">
        <f t="shared" si="105"/>
        <v>0</v>
      </c>
      <c r="BL204" s="111">
        <f t="shared" si="105"/>
        <v>0</v>
      </c>
      <c r="BM204" s="111">
        <f t="shared" si="105"/>
        <v>0</v>
      </c>
      <c r="BN204" s="111">
        <f t="shared" si="105"/>
        <v>0</v>
      </c>
      <c r="BO204" s="111">
        <f t="shared" si="105"/>
        <v>0</v>
      </c>
      <c r="BP204" s="111">
        <f t="shared" si="105"/>
        <v>0</v>
      </c>
      <c r="BQ204" s="111">
        <f t="shared" si="105"/>
        <v>0</v>
      </c>
      <c r="BR204" s="111">
        <f t="shared" si="105"/>
        <v>0</v>
      </c>
      <c r="BS204" s="111">
        <f t="shared" si="105"/>
        <v>0</v>
      </c>
      <c r="BT204" s="111">
        <f t="shared" si="105"/>
        <v>0</v>
      </c>
      <c r="BU204" s="111">
        <f t="shared" si="105"/>
        <v>0</v>
      </c>
      <c r="BV204" s="111">
        <f t="shared" si="105"/>
        <v>0</v>
      </c>
      <c r="BW204" s="111">
        <f t="shared" si="105"/>
        <v>0</v>
      </c>
      <c r="BX204" s="111">
        <f t="shared" si="105"/>
        <v>0</v>
      </c>
      <c r="BY204" s="111">
        <f t="shared" si="105"/>
        <v>0</v>
      </c>
      <c r="BZ204" s="111">
        <f t="shared" si="105"/>
        <v>0</v>
      </c>
      <c r="CA204" s="111">
        <f t="shared" si="105"/>
        <v>0</v>
      </c>
      <c r="CB204" s="111">
        <f t="shared" si="105"/>
        <v>0</v>
      </c>
      <c r="CC204" s="111">
        <f t="shared" si="104"/>
        <v>0</v>
      </c>
      <c r="CD204" s="111">
        <f t="shared" si="104"/>
        <v>0</v>
      </c>
      <c r="CE204" s="111">
        <f t="shared" si="104"/>
        <v>0</v>
      </c>
      <c r="CF204" s="111">
        <f t="shared" si="104"/>
        <v>0</v>
      </c>
      <c r="CG204" s="111">
        <f t="shared" si="104"/>
        <v>0</v>
      </c>
      <c r="CH204" s="111">
        <f t="shared" si="104"/>
        <v>0</v>
      </c>
      <c r="CI204" s="111">
        <f t="shared" si="104"/>
        <v>0</v>
      </c>
      <c r="CJ204" s="111">
        <f t="shared" si="104"/>
        <v>0</v>
      </c>
    </row>
    <row r="205" spans="11:88" x14ac:dyDescent="0.3">
      <c r="K205" s="263">
        <f>J205*(1+'Headcount Summary'!$C$4)</f>
        <v>0</v>
      </c>
      <c r="L205" s="263">
        <f>K205*(1+'Headcount Summary'!$C$4)</f>
        <v>0</v>
      </c>
      <c r="M205" s="263">
        <f>L205*(1+'Headcount Summary'!$C$4)</f>
        <v>0</v>
      </c>
      <c r="Q205" s="111">
        <f t="shared" si="105"/>
        <v>0</v>
      </c>
      <c r="R205" s="111">
        <f t="shared" si="105"/>
        <v>0</v>
      </c>
      <c r="S205" s="111">
        <f t="shared" si="105"/>
        <v>0</v>
      </c>
      <c r="T205" s="111">
        <f t="shared" si="105"/>
        <v>0</v>
      </c>
      <c r="U205" s="111">
        <f t="shared" si="105"/>
        <v>0</v>
      </c>
      <c r="V205" s="111">
        <f t="shared" si="105"/>
        <v>0</v>
      </c>
      <c r="W205" s="111">
        <f t="shared" si="105"/>
        <v>0</v>
      </c>
      <c r="X205" s="111">
        <f t="shared" si="105"/>
        <v>0</v>
      </c>
      <c r="Y205" s="111">
        <f t="shared" si="105"/>
        <v>0</v>
      </c>
      <c r="Z205" s="111">
        <f t="shared" si="105"/>
        <v>0</v>
      </c>
      <c r="AA205" s="111">
        <f t="shared" si="105"/>
        <v>0</v>
      </c>
      <c r="AB205" s="111">
        <f t="shared" si="105"/>
        <v>0</v>
      </c>
      <c r="AC205" s="111">
        <f t="shared" si="105"/>
        <v>0</v>
      </c>
      <c r="AD205" s="111">
        <f t="shared" si="105"/>
        <v>0</v>
      </c>
      <c r="AE205" s="111">
        <f t="shared" si="105"/>
        <v>0</v>
      </c>
      <c r="AF205" s="111">
        <f t="shared" si="105"/>
        <v>0</v>
      </c>
      <c r="AG205" s="111">
        <f t="shared" si="105"/>
        <v>0</v>
      </c>
      <c r="AH205" s="111">
        <f t="shared" si="105"/>
        <v>0</v>
      </c>
      <c r="AI205" s="111">
        <f t="shared" si="105"/>
        <v>0</v>
      </c>
      <c r="AJ205" s="111">
        <f t="shared" si="105"/>
        <v>0</v>
      </c>
      <c r="AK205" s="111">
        <f t="shared" si="105"/>
        <v>0</v>
      </c>
      <c r="AL205" s="111">
        <f t="shared" si="105"/>
        <v>0</v>
      </c>
      <c r="AM205" s="111">
        <f t="shared" si="105"/>
        <v>0</v>
      </c>
      <c r="AN205" s="111">
        <f t="shared" si="105"/>
        <v>0</v>
      </c>
      <c r="AO205" s="111">
        <f t="shared" si="105"/>
        <v>0</v>
      </c>
      <c r="AP205" s="111">
        <f t="shared" si="105"/>
        <v>0</v>
      </c>
      <c r="AQ205" s="111">
        <f t="shared" si="105"/>
        <v>0</v>
      </c>
      <c r="AR205" s="111">
        <f t="shared" si="105"/>
        <v>0</v>
      </c>
      <c r="AS205" s="111">
        <f t="shared" si="105"/>
        <v>0</v>
      </c>
      <c r="AT205" s="111">
        <f t="shared" si="105"/>
        <v>0</v>
      </c>
      <c r="AU205" s="111">
        <f t="shared" si="105"/>
        <v>0</v>
      </c>
      <c r="AV205" s="111">
        <f t="shared" si="105"/>
        <v>0</v>
      </c>
      <c r="AW205" s="111">
        <f t="shared" si="105"/>
        <v>0</v>
      </c>
      <c r="AX205" s="111">
        <f t="shared" si="105"/>
        <v>0</v>
      </c>
      <c r="AY205" s="111">
        <f t="shared" si="105"/>
        <v>0</v>
      </c>
      <c r="AZ205" s="111">
        <f t="shared" si="105"/>
        <v>0</v>
      </c>
      <c r="BA205" s="111">
        <f t="shared" si="105"/>
        <v>0</v>
      </c>
      <c r="BB205" s="111">
        <f t="shared" si="105"/>
        <v>0</v>
      </c>
      <c r="BC205" s="111">
        <f t="shared" si="105"/>
        <v>0</v>
      </c>
      <c r="BD205" s="111">
        <f t="shared" si="105"/>
        <v>0</v>
      </c>
      <c r="BE205" s="111">
        <f t="shared" si="105"/>
        <v>0</v>
      </c>
      <c r="BF205" s="111">
        <f t="shared" si="105"/>
        <v>0</v>
      </c>
      <c r="BG205" s="111">
        <f t="shared" si="105"/>
        <v>0</v>
      </c>
      <c r="BH205" s="111">
        <f t="shared" si="105"/>
        <v>0</v>
      </c>
      <c r="BI205" s="111">
        <f t="shared" si="105"/>
        <v>0</v>
      </c>
      <c r="BJ205" s="111">
        <f t="shared" si="105"/>
        <v>0</v>
      </c>
      <c r="BK205" s="111">
        <f t="shared" si="105"/>
        <v>0</v>
      </c>
      <c r="BL205" s="111">
        <f t="shared" si="105"/>
        <v>0</v>
      </c>
      <c r="BM205" s="111">
        <f t="shared" si="105"/>
        <v>0</v>
      </c>
      <c r="BN205" s="111">
        <f t="shared" si="105"/>
        <v>0</v>
      </c>
      <c r="BO205" s="111">
        <f t="shared" si="105"/>
        <v>0</v>
      </c>
      <c r="BP205" s="111">
        <f t="shared" si="105"/>
        <v>0</v>
      </c>
      <c r="BQ205" s="111">
        <f t="shared" si="105"/>
        <v>0</v>
      </c>
      <c r="BR205" s="111">
        <f t="shared" si="105"/>
        <v>0</v>
      </c>
      <c r="BS205" s="111">
        <f t="shared" si="105"/>
        <v>0</v>
      </c>
      <c r="BT205" s="111">
        <f t="shared" si="105"/>
        <v>0</v>
      </c>
      <c r="BU205" s="111">
        <f t="shared" si="105"/>
        <v>0</v>
      </c>
      <c r="BV205" s="111">
        <f t="shared" si="105"/>
        <v>0</v>
      </c>
      <c r="BW205" s="111">
        <f t="shared" si="105"/>
        <v>0</v>
      </c>
      <c r="BX205" s="111">
        <f t="shared" si="105"/>
        <v>0</v>
      </c>
      <c r="BY205" s="111">
        <f t="shared" si="105"/>
        <v>0</v>
      </c>
      <c r="BZ205" s="111">
        <f t="shared" si="105"/>
        <v>0</v>
      </c>
      <c r="CA205" s="111">
        <f t="shared" si="105"/>
        <v>0</v>
      </c>
      <c r="CB205" s="111">
        <f t="shared" ref="CB205:CJ208" si="106">IF(OR(AND($G205&lt;CB$1,$G205&lt;&gt;""),$F205&gt;EOMONTH(CB$1,0)),0,IF(AND($F205&lt;CB$1,OR($G205="",$G205&gt;EOMONTH(CB$1,0))),INDEX($H205:$M205,1,MATCH(YEAR(CB$1),$H$1:$M$1,0))/12,INDEX($H205:$M205,1,MATCH(YEAR(CB$1),$H$1:$M$1,0))/12*((_xlfn.DAYS(MIN(EOMONTH(CB$1,0),$G205),MAX(CB$1,$F205)))/_xlfn.DAYS(EOMONTH(CB$1,0),CB$1))))</f>
        <v>0</v>
      </c>
      <c r="CC205" s="111">
        <f t="shared" si="106"/>
        <v>0</v>
      </c>
      <c r="CD205" s="111">
        <f t="shared" si="106"/>
        <v>0</v>
      </c>
      <c r="CE205" s="111">
        <f t="shared" si="106"/>
        <v>0</v>
      </c>
      <c r="CF205" s="111">
        <f t="shared" si="106"/>
        <v>0</v>
      </c>
      <c r="CG205" s="111">
        <f t="shared" si="106"/>
        <v>0</v>
      </c>
      <c r="CH205" s="111">
        <f t="shared" si="106"/>
        <v>0</v>
      </c>
      <c r="CI205" s="111">
        <f t="shared" si="106"/>
        <v>0</v>
      </c>
      <c r="CJ205" s="111">
        <f t="shared" si="106"/>
        <v>0</v>
      </c>
    </row>
    <row r="206" spans="11:88" x14ac:dyDescent="0.3">
      <c r="K206" s="263">
        <f>J206*(1+'Headcount Summary'!$C$4)</f>
        <v>0</v>
      </c>
      <c r="L206" s="263">
        <f>K206*(1+'Headcount Summary'!$C$4)</f>
        <v>0</v>
      </c>
      <c r="M206" s="263">
        <f>L206*(1+'Headcount Summary'!$C$4)</f>
        <v>0</v>
      </c>
      <c r="Q206" s="111">
        <f t="shared" ref="Q206:CB209" si="107">IF(OR(AND($G206&lt;Q$1,$G206&lt;&gt;""),$F206&gt;EOMONTH(Q$1,0)),0,IF(AND($F206&lt;Q$1,OR($G206="",$G206&gt;EOMONTH(Q$1,0))),INDEX($H206:$M206,1,MATCH(YEAR(Q$1),$H$1:$M$1,0))/12,INDEX($H206:$M206,1,MATCH(YEAR(Q$1),$H$1:$M$1,0))/12*((_xlfn.DAYS(MIN(EOMONTH(Q$1,0),$G206),MAX(Q$1,$F206)))/_xlfn.DAYS(EOMONTH(Q$1,0),Q$1))))</f>
        <v>0</v>
      </c>
      <c r="R206" s="111">
        <f t="shared" si="107"/>
        <v>0</v>
      </c>
      <c r="S206" s="111">
        <f t="shared" si="107"/>
        <v>0</v>
      </c>
      <c r="T206" s="111">
        <f t="shared" si="107"/>
        <v>0</v>
      </c>
      <c r="U206" s="111">
        <f t="shared" si="107"/>
        <v>0</v>
      </c>
      <c r="V206" s="111">
        <f t="shared" si="107"/>
        <v>0</v>
      </c>
      <c r="W206" s="111">
        <f t="shared" si="107"/>
        <v>0</v>
      </c>
      <c r="X206" s="111">
        <f t="shared" si="107"/>
        <v>0</v>
      </c>
      <c r="Y206" s="111">
        <f t="shared" si="107"/>
        <v>0</v>
      </c>
      <c r="Z206" s="111">
        <f t="shared" si="107"/>
        <v>0</v>
      </c>
      <c r="AA206" s="111">
        <f t="shared" si="107"/>
        <v>0</v>
      </c>
      <c r="AB206" s="111">
        <f t="shared" si="107"/>
        <v>0</v>
      </c>
      <c r="AC206" s="111">
        <f t="shared" si="107"/>
        <v>0</v>
      </c>
      <c r="AD206" s="111">
        <f t="shared" si="107"/>
        <v>0</v>
      </c>
      <c r="AE206" s="111">
        <f t="shared" si="107"/>
        <v>0</v>
      </c>
      <c r="AF206" s="111">
        <f t="shared" si="107"/>
        <v>0</v>
      </c>
      <c r="AG206" s="111">
        <f t="shared" si="107"/>
        <v>0</v>
      </c>
      <c r="AH206" s="111">
        <f t="shared" si="107"/>
        <v>0</v>
      </c>
      <c r="AI206" s="111">
        <f t="shared" si="107"/>
        <v>0</v>
      </c>
      <c r="AJ206" s="111">
        <f t="shared" si="107"/>
        <v>0</v>
      </c>
      <c r="AK206" s="111">
        <f t="shared" si="107"/>
        <v>0</v>
      </c>
      <c r="AL206" s="111">
        <f t="shared" si="107"/>
        <v>0</v>
      </c>
      <c r="AM206" s="111">
        <f t="shared" si="107"/>
        <v>0</v>
      </c>
      <c r="AN206" s="111">
        <f t="shared" si="107"/>
        <v>0</v>
      </c>
      <c r="AO206" s="111">
        <f t="shared" si="107"/>
        <v>0</v>
      </c>
      <c r="AP206" s="111">
        <f t="shared" si="107"/>
        <v>0</v>
      </c>
      <c r="AQ206" s="111">
        <f t="shared" si="107"/>
        <v>0</v>
      </c>
      <c r="AR206" s="111">
        <f t="shared" si="107"/>
        <v>0</v>
      </c>
      <c r="AS206" s="111">
        <f t="shared" si="107"/>
        <v>0</v>
      </c>
      <c r="AT206" s="111">
        <f t="shared" si="107"/>
        <v>0</v>
      </c>
      <c r="AU206" s="111">
        <f t="shared" si="107"/>
        <v>0</v>
      </c>
      <c r="AV206" s="111">
        <f t="shared" si="107"/>
        <v>0</v>
      </c>
      <c r="AW206" s="111">
        <f t="shared" si="107"/>
        <v>0</v>
      </c>
      <c r="AX206" s="111">
        <f t="shared" si="107"/>
        <v>0</v>
      </c>
      <c r="AY206" s="111">
        <f t="shared" si="107"/>
        <v>0</v>
      </c>
      <c r="AZ206" s="111">
        <f t="shared" si="107"/>
        <v>0</v>
      </c>
      <c r="BA206" s="111">
        <f t="shared" si="107"/>
        <v>0</v>
      </c>
      <c r="BB206" s="111">
        <f t="shared" si="107"/>
        <v>0</v>
      </c>
      <c r="BC206" s="111">
        <f t="shared" si="107"/>
        <v>0</v>
      </c>
      <c r="BD206" s="111">
        <f t="shared" si="107"/>
        <v>0</v>
      </c>
      <c r="BE206" s="111">
        <f t="shared" si="107"/>
        <v>0</v>
      </c>
      <c r="BF206" s="111">
        <f t="shared" si="107"/>
        <v>0</v>
      </c>
      <c r="BG206" s="111">
        <f t="shared" si="107"/>
        <v>0</v>
      </c>
      <c r="BH206" s="111">
        <f t="shared" si="107"/>
        <v>0</v>
      </c>
      <c r="BI206" s="111">
        <f t="shared" si="107"/>
        <v>0</v>
      </c>
      <c r="BJ206" s="111">
        <f t="shared" si="107"/>
        <v>0</v>
      </c>
      <c r="BK206" s="111">
        <f t="shared" si="107"/>
        <v>0</v>
      </c>
      <c r="BL206" s="111">
        <f t="shared" si="107"/>
        <v>0</v>
      </c>
      <c r="BM206" s="111">
        <f t="shared" si="107"/>
        <v>0</v>
      </c>
      <c r="BN206" s="111">
        <f t="shared" si="107"/>
        <v>0</v>
      </c>
      <c r="BO206" s="111">
        <f t="shared" si="107"/>
        <v>0</v>
      </c>
      <c r="BP206" s="111">
        <f t="shared" si="107"/>
        <v>0</v>
      </c>
      <c r="BQ206" s="111">
        <f t="shared" si="107"/>
        <v>0</v>
      </c>
      <c r="BR206" s="111">
        <f t="shared" si="107"/>
        <v>0</v>
      </c>
      <c r="BS206" s="111">
        <f t="shared" si="107"/>
        <v>0</v>
      </c>
      <c r="BT206" s="111">
        <f t="shared" si="107"/>
        <v>0</v>
      </c>
      <c r="BU206" s="111">
        <f t="shared" si="107"/>
        <v>0</v>
      </c>
      <c r="BV206" s="111">
        <f t="shared" si="107"/>
        <v>0</v>
      </c>
      <c r="BW206" s="111">
        <f t="shared" si="107"/>
        <v>0</v>
      </c>
      <c r="BX206" s="111">
        <f t="shared" si="107"/>
        <v>0</v>
      </c>
      <c r="BY206" s="111">
        <f t="shared" si="107"/>
        <v>0</v>
      </c>
      <c r="BZ206" s="111">
        <f t="shared" si="107"/>
        <v>0</v>
      </c>
      <c r="CA206" s="111">
        <f t="shared" si="107"/>
        <v>0</v>
      </c>
      <c r="CB206" s="111">
        <f t="shared" si="107"/>
        <v>0</v>
      </c>
      <c r="CC206" s="111">
        <f t="shared" si="106"/>
        <v>0</v>
      </c>
      <c r="CD206" s="111">
        <f t="shared" si="106"/>
        <v>0</v>
      </c>
      <c r="CE206" s="111">
        <f t="shared" si="106"/>
        <v>0</v>
      </c>
      <c r="CF206" s="111">
        <f t="shared" si="106"/>
        <v>0</v>
      </c>
      <c r="CG206" s="111">
        <f t="shared" si="106"/>
        <v>0</v>
      </c>
      <c r="CH206" s="111">
        <f t="shared" si="106"/>
        <v>0</v>
      </c>
      <c r="CI206" s="111">
        <f t="shared" si="106"/>
        <v>0</v>
      </c>
      <c r="CJ206" s="111">
        <f t="shared" si="106"/>
        <v>0</v>
      </c>
    </row>
    <row r="207" spans="11:88" x14ac:dyDescent="0.3">
      <c r="K207" s="263">
        <f>J207*(1+'Headcount Summary'!$C$4)</f>
        <v>0</v>
      </c>
      <c r="L207" s="263">
        <f>K207*(1+'Headcount Summary'!$C$4)</f>
        <v>0</v>
      </c>
      <c r="M207" s="263">
        <f>L207*(1+'Headcount Summary'!$C$4)</f>
        <v>0</v>
      </c>
      <c r="Q207" s="111">
        <f t="shared" si="107"/>
        <v>0</v>
      </c>
      <c r="R207" s="111">
        <f t="shared" si="107"/>
        <v>0</v>
      </c>
      <c r="S207" s="111">
        <f t="shared" si="107"/>
        <v>0</v>
      </c>
      <c r="T207" s="111">
        <f t="shared" si="107"/>
        <v>0</v>
      </c>
      <c r="U207" s="111">
        <f t="shared" si="107"/>
        <v>0</v>
      </c>
      <c r="V207" s="111">
        <f t="shared" si="107"/>
        <v>0</v>
      </c>
      <c r="W207" s="111">
        <f t="shared" si="107"/>
        <v>0</v>
      </c>
      <c r="X207" s="111">
        <f t="shared" si="107"/>
        <v>0</v>
      </c>
      <c r="Y207" s="111">
        <f t="shared" si="107"/>
        <v>0</v>
      </c>
      <c r="Z207" s="111">
        <f t="shared" si="107"/>
        <v>0</v>
      </c>
      <c r="AA207" s="111">
        <f t="shared" si="107"/>
        <v>0</v>
      </c>
      <c r="AB207" s="111">
        <f t="shared" si="107"/>
        <v>0</v>
      </c>
      <c r="AC207" s="111">
        <f t="shared" si="107"/>
        <v>0</v>
      </c>
      <c r="AD207" s="111">
        <f t="shared" si="107"/>
        <v>0</v>
      </c>
      <c r="AE207" s="111">
        <f t="shared" si="107"/>
        <v>0</v>
      </c>
      <c r="AF207" s="111">
        <f t="shared" si="107"/>
        <v>0</v>
      </c>
      <c r="AG207" s="111">
        <f t="shared" si="107"/>
        <v>0</v>
      </c>
      <c r="AH207" s="111">
        <f t="shared" si="107"/>
        <v>0</v>
      </c>
      <c r="AI207" s="111">
        <f t="shared" si="107"/>
        <v>0</v>
      </c>
      <c r="AJ207" s="111">
        <f t="shared" si="107"/>
        <v>0</v>
      </c>
      <c r="AK207" s="111">
        <f t="shared" si="107"/>
        <v>0</v>
      </c>
      <c r="AL207" s="111">
        <f t="shared" si="107"/>
        <v>0</v>
      </c>
      <c r="AM207" s="111">
        <f t="shared" si="107"/>
        <v>0</v>
      </c>
      <c r="AN207" s="111">
        <f t="shared" si="107"/>
        <v>0</v>
      </c>
      <c r="AO207" s="111">
        <f t="shared" si="107"/>
        <v>0</v>
      </c>
      <c r="AP207" s="111">
        <f t="shared" si="107"/>
        <v>0</v>
      </c>
      <c r="AQ207" s="111">
        <f t="shared" si="107"/>
        <v>0</v>
      </c>
      <c r="AR207" s="111">
        <f t="shared" si="107"/>
        <v>0</v>
      </c>
      <c r="AS207" s="111">
        <f t="shared" si="107"/>
        <v>0</v>
      </c>
      <c r="AT207" s="111">
        <f t="shared" si="107"/>
        <v>0</v>
      </c>
      <c r="AU207" s="111">
        <f t="shared" si="107"/>
        <v>0</v>
      </c>
      <c r="AV207" s="111">
        <f t="shared" si="107"/>
        <v>0</v>
      </c>
      <c r="AW207" s="111">
        <f t="shared" si="107"/>
        <v>0</v>
      </c>
      <c r="AX207" s="111">
        <f t="shared" si="107"/>
        <v>0</v>
      </c>
      <c r="AY207" s="111">
        <f t="shared" si="107"/>
        <v>0</v>
      </c>
      <c r="AZ207" s="111">
        <f t="shared" si="107"/>
        <v>0</v>
      </c>
      <c r="BA207" s="111">
        <f t="shared" si="107"/>
        <v>0</v>
      </c>
      <c r="BB207" s="111">
        <f t="shared" si="107"/>
        <v>0</v>
      </c>
      <c r="BC207" s="111">
        <f t="shared" si="107"/>
        <v>0</v>
      </c>
      <c r="BD207" s="111">
        <f t="shared" si="107"/>
        <v>0</v>
      </c>
      <c r="BE207" s="111">
        <f t="shared" si="107"/>
        <v>0</v>
      </c>
      <c r="BF207" s="111">
        <f t="shared" si="107"/>
        <v>0</v>
      </c>
      <c r="BG207" s="111">
        <f t="shared" si="107"/>
        <v>0</v>
      </c>
      <c r="BH207" s="111">
        <f t="shared" si="107"/>
        <v>0</v>
      </c>
      <c r="BI207" s="111">
        <f t="shared" si="107"/>
        <v>0</v>
      </c>
      <c r="BJ207" s="111">
        <f t="shared" si="107"/>
        <v>0</v>
      </c>
      <c r="BK207" s="111">
        <f t="shared" si="107"/>
        <v>0</v>
      </c>
      <c r="BL207" s="111">
        <f t="shared" si="107"/>
        <v>0</v>
      </c>
      <c r="BM207" s="111">
        <f t="shared" si="107"/>
        <v>0</v>
      </c>
      <c r="BN207" s="111">
        <f t="shared" si="107"/>
        <v>0</v>
      </c>
      <c r="BO207" s="111">
        <f t="shared" si="107"/>
        <v>0</v>
      </c>
      <c r="BP207" s="111">
        <f t="shared" si="107"/>
        <v>0</v>
      </c>
      <c r="BQ207" s="111">
        <f t="shared" si="107"/>
        <v>0</v>
      </c>
      <c r="BR207" s="111">
        <f t="shared" si="107"/>
        <v>0</v>
      </c>
      <c r="BS207" s="111">
        <f t="shared" si="107"/>
        <v>0</v>
      </c>
      <c r="BT207" s="111">
        <f t="shared" si="107"/>
        <v>0</v>
      </c>
      <c r="BU207" s="111">
        <f t="shared" si="107"/>
        <v>0</v>
      </c>
      <c r="BV207" s="111">
        <f t="shared" si="107"/>
        <v>0</v>
      </c>
      <c r="BW207" s="111">
        <f t="shared" si="107"/>
        <v>0</v>
      </c>
      <c r="BX207" s="111">
        <f t="shared" si="107"/>
        <v>0</v>
      </c>
      <c r="BY207" s="111">
        <f t="shared" si="107"/>
        <v>0</v>
      </c>
      <c r="BZ207" s="111">
        <f t="shared" si="107"/>
        <v>0</v>
      </c>
      <c r="CA207" s="111">
        <f t="shared" si="107"/>
        <v>0</v>
      </c>
      <c r="CB207" s="111">
        <f t="shared" si="107"/>
        <v>0</v>
      </c>
      <c r="CC207" s="111">
        <f t="shared" si="106"/>
        <v>0</v>
      </c>
      <c r="CD207" s="111">
        <f t="shared" si="106"/>
        <v>0</v>
      </c>
      <c r="CE207" s="111">
        <f t="shared" si="106"/>
        <v>0</v>
      </c>
      <c r="CF207" s="111">
        <f t="shared" si="106"/>
        <v>0</v>
      </c>
      <c r="CG207" s="111">
        <f t="shared" si="106"/>
        <v>0</v>
      </c>
      <c r="CH207" s="111">
        <f t="shared" si="106"/>
        <v>0</v>
      </c>
      <c r="CI207" s="111">
        <f t="shared" si="106"/>
        <v>0</v>
      </c>
      <c r="CJ207" s="111">
        <f t="shared" si="106"/>
        <v>0</v>
      </c>
    </row>
    <row r="208" spans="11:88" x14ac:dyDescent="0.3">
      <c r="K208" s="263">
        <f>J208*(1+'Headcount Summary'!$C$4)</f>
        <v>0</v>
      </c>
      <c r="L208" s="263">
        <f>K208*(1+'Headcount Summary'!$C$4)</f>
        <v>0</v>
      </c>
      <c r="M208" s="263">
        <f>L208*(1+'Headcount Summary'!$C$4)</f>
        <v>0</v>
      </c>
      <c r="Q208" s="111">
        <f t="shared" si="107"/>
        <v>0</v>
      </c>
      <c r="R208" s="111">
        <f t="shared" si="107"/>
        <v>0</v>
      </c>
      <c r="S208" s="111">
        <f t="shared" si="107"/>
        <v>0</v>
      </c>
      <c r="T208" s="111">
        <f t="shared" si="107"/>
        <v>0</v>
      </c>
      <c r="U208" s="111">
        <f t="shared" si="107"/>
        <v>0</v>
      </c>
      <c r="V208" s="111">
        <f t="shared" si="107"/>
        <v>0</v>
      </c>
      <c r="W208" s="111">
        <f t="shared" si="107"/>
        <v>0</v>
      </c>
      <c r="X208" s="111">
        <f t="shared" si="107"/>
        <v>0</v>
      </c>
      <c r="Y208" s="111">
        <f t="shared" si="107"/>
        <v>0</v>
      </c>
      <c r="Z208" s="111">
        <f t="shared" si="107"/>
        <v>0</v>
      </c>
      <c r="AA208" s="111">
        <f t="shared" si="107"/>
        <v>0</v>
      </c>
      <c r="AB208" s="111">
        <f t="shared" si="107"/>
        <v>0</v>
      </c>
      <c r="AC208" s="111">
        <f t="shared" si="107"/>
        <v>0</v>
      </c>
      <c r="AD208" s="111">
        <f t="shared" si="107"/>
        <v>0</v>
      </c>
      <c r="AE208" s="111">
        <f t="shared" si="107"/>
        <v>0</v>
      </c>
      <c r="AF208" s="111">
        <f t="shared" si="107"/>
        <v>0</v>
      </c>
      <c r="AG208" s="111">
        <f t="shared" si="107"/>
        <v>0</v>
      </c>
      <c r="AH208" s="111">
        <f t="shared" si="107"/>
        <v>0</v>
      </c>
      <c r="AI208" s="111">
        <f t="shared" si="107"/>
        <v>0</v>
      </c>
      <c r="AJ208" s="111">
        <f t="shared" si="107"/>
        <v>0</v>
      </c>
      <c r="AK208" s="111">
        <f t="shared" si="107"/>
        <v>0</v>
      </c>
      <c r="AL208" s="111">
        <f t="shared" si="107"/>
        <v>0</v>
      </c>
      <c r="AM208" s="111">
        <f t="shared" si="107"/>
        <v>0</v>
      </c>
      <c r="AN208" s="111">
        <f t="shared" si="107"/>
        <v>0</v>
      </c>
      <c r="AO208" s="111">
        <f t="shared" si="107"/>
        <v>0</v>
      </c>
      <c r="AP208" s="111">
        <f t="shared" si="107"/>
        <v>0</v>
      </c>
      <c r="AQ208" s="111">
        <f t="shared" si="107"/>
        <v>0</v>
      </c>
      <c r="AR208" s="111">
        <f t="shared" si="107"/>
        <v>0</v>
      </c>
      <c r="AS208" s="111">
        <f t="shared" si="107"/>
        <v>0</v>
      </c>
      <c r="AT208" s="111">
        <f t="shared" si="107"/>
        <v>0</v>
      </c>
      <c r="AU208" s="111">
        <f t="shared" si="107"/>
        <v>0</v>
      </c>
      <c r="AV208" s="111">
        <f t="shared" si="107"/>
        <v>0</v>
      </c>
      <c r="AW208" s="111">
        <f t="shared" si="107"/>
        <v>0</v>
      </c>
      <c r="AX208" s="111">
        <f t="shared" si="107"/>
        <v>0</v>
      </c>
      <c r="AY208" s="111">
        <f t="shared" si="107"/>
        <v>0</v>
      </c>
      <c r="AZ208" s="111">
        <f t="shared" si="107"/>
        <v>0</v>
      </c>
      <c r="BA208" s="111">
        <f t="shared" si="107"/>
        <v>0</v>
      </c>
      <c r="BB208" s="111">
        <f t="shared" si="107"/>
        <v>0</v>
      </c>
      <c r="BC208" s="111">
        <f t="shared" si="107"/>
        <v>0</v>
      </c>
      <c r="BD208" s="111">
        <f t="shared" si="107"/>
        <v>0</v>
      </c>
      <c r="BE208" s="111">
        <f t="shared" si="107"/>
        <v>0</v>
      </c>
      <c r="BF208" s="111">
        <f t="shared" si="107"/>
        <v>0</v>
      </c>
      <c r="BG208" s="111">
        <f t="shared" si="107"/>
        <v>0</v>
      </c>
      <c r="BH208" s="111">
        <f t="shared" si="107"/>
        <v>0</v>
      </c>
      <c r="BI208" s="111">
        <f t="shared" si="107"/>
        <v>0</v>
      </c>
      <c r="BJ208" s="111">
        <f t="shared" si="107"/>
        <v>0</v>
      </c>
      <c r="BK208" s="111">
        <f t="shared" si="107"/>
        <v>0</v>
      </c>
      <c r="BL208" s="111">
        <f t="shared" si="107"/>
        <v>0</v>
      </c>
      <c r="BM208" s="111">
        <f t="shared" si="107"/>
        <v>0</v>
      </c>
      <c r="BN208" s="111">
        <f t="shared" si="107"/>
        <v>0</v>
      </c>
      <c r="BO208" s="111">
        <f t="shared" si="107"/>
        <v>0</v>
      </c>
      <c r="BP208" s="111">
        <f t="shared" si="107"/>
        <v>0</v>
      </c>
      <c r="BQ208" s="111">
        <f t="shared" si="107"/>
        <v>0</v>
      </c>
      <c r="BR208" s="111">
        <f t="shared" si="107"/>
        <v>0</v>
      </c>
      <c r="BS208" s="111">
        <f t="shared" si="107"/>
        <v>0</v>
      </c>
      <c r="BT208" s="111">
        <f t="shared" si="107"/>
        <v>0</v>
      </c>
      <c r="BU208" s="111">
        <f t="shared" si="107"/>
        <v>0</v>
      </c>
      <c r="BV208" s="111">
        <f t="shared" si="107"/>
        <v>0</v>
      </c>
      <c r="BW208" s="111">
        <f t="shared" si="107"/>
        <v>0</v>
      </c>
      <c r="BX208" s="111">
        <f t="shared" si="107"/>
        <v>0</v>
      </c>
      <c r="BY208" s="111">
        <f t="shared" si="107"/>
        <v>0</v>
      </c>
      <c r="BZ208" s="111">
        <f t="shared" si="107"/>
        <v>0</v>
      </c>
      <c r="CA208" s="111">
        <f t="shared" si="107"/>
        <v>0</v>
      </c>
      <c r="CB208" s="111">
        <f t="shared" si="107"/>
        <v>0</v>
      </c>
      <c r="CC208" s="111">
        <f t="shared" si="106"/>
        <v>0</v>
      </c>
      <c r="CD208" s="111">
        <f t="shared" si="106"/>
        <v>0</v>
      </c>
      <c r="CE208" s="111">
        <f t="shared" si="106"/>
        <v>0</v>
      </c>
      <c r="CF208" s="111">
        <f t="shared" si="106"/>
        <v>0</v>
      </c>
      <c r="CG208" s="111">
        <f t="shared" si="106"/>
        <v>0</v>
      </c>
      <c r="CH208" s="111">
        <f t="shared" si="106"/>
        <v>0</v>
      </c>
      <c r="CI208" s="111">
        <f t="shared" si="106"/>
        <v>0</v>
      </c>
      <c r="CJ208" s="111">
        <f t="shared" si="106"/>
        <v>0</v>
      </c>
    </row>
    <row r="209" spans="11:88" x14ac:dyDescent="0.3">
      <c r="K209" s="263">
        <f>J209*(1+'Headcount Summary'!$C$4)</f>
        <v>0</v>
      </c>
      <c r="L209" s="263">
        <f>K209*(1+'Headcount Summary'!$C$4)</f>
        <v>0</v>
      </c>
      <c r="M209" s="263">
        <f>L209*(1+'Headcount Summary'!$C$4)</f>
        <v>0</v>
      </c>
      <c r="Q209" s="111">
        <f t="shared" si="107"/>
        <v>0</v>
      </c>
      <c r="R209" s="111">
        <f t="shared" si="107"/>
        <v>0</v>
      </c>
      <c r="S209" s="111">
        <f t="shared" si="107"/>
        <v>0</v>
      </c>
      <c r="T209" s="111">
        <f t="shared" si="107"/>
        <v>0</v>
      </c>
      <c r="U209" s="111">
        <f t="shared" si="107"/>
        <v>0</v>
      </c>
      <c r="V209" s="111">
        <f t="shared" si="107"/>
        <v>0</v>
      </c>
      <c r="W209" s="111">
        <f t="shared" si="107"/>
        <v>0</v>
      </c>
      <c r="X209" s="111">
        <f t="shared" si="107"/>
        <v>0</v>
      </c>
      <c r="Y209" s="111">
        <f t="shared" si="107"/>
        <v>0</v>
      </c>
      <c r="Z209" s="111">
        <f t="shared" si="107"/>
        <v>0</v>
      </c>
      <c r="AA209" s="111">
        <f t="shared" si="107"/>
        <v>0</v>
      </c>
      <c r="AB209" s="111">
        <f t="shared" si="107"/>
        <v>0</v>
      </c>
      <c r="AC209" s="111">
        <f t="shared" si="107"/>
        <v>0</v>
      </c>
      <c r="AD209" s="111">
        <f t="shared" si="107"/>
        <v>0</v>
      </c>
      <c r="AE209" s="111">
        <f t="shared" si="107"/>
        <v>0</v>
      </c>
      <c r="AF209" s="111">
        <f t="shared" si="107"/>
        <v>0</v>
      </c>
      <c r="AG209" s="111">
        <f t="shared" si="107"/>
        <v>0</v>
      </c>
      <c r="AH209" s="111">
        <f t="shared" si="107"/>
        <v>0</v>
      </c>
      <c r="AI209" s="111">
        <f t="shared" si="107"/>
        <v>0</v>
      </c>
      <c r="AJ209" s="111">
        <f t="shared" si="107"/>
        <v>0</v>
      </c>
      <c r="AK209" s="111">
        <f t="shared" si="107"/>
        <v>0</v>
      </c>
      <c r="AL209" s="111">
        <f t="shared" si="107"/>
        <v>0</v>
      </c>
      <c r="AM209" s="111">
        <f t="shared" si="107"/>
        <v>0</v>
      </c>
      <c r="AN209" s="111">
        <f t="shared" si="107"/>
        <v>0</v>
      </c>
      <c r="AO209" s="111">
        <f t="shared" si="107"/>
        <v>0</v>
      </c>
      <c r="AP209" s="111">
        <f t="shared" si="107"/>
        <v>0</v>
      </c>
      <c r="AQ209" s="111">
        <f t="shared" si="107"/>
        <v>0</v>
      </c>
      <c r="AR209" s="111">
        <f t="shared" si="107"/>
        <v>0</v>
      </c>
      <c r="AS209" s="111">
        <f t="shared" si="107"/>
        <v>0</v>
      </c>
      <c r="AT209" s="111">
        <f t="shared" si="107"/>
        <v>0</v>
      </c>
      <c r="AU209" s="111">
        <f t="shared" si="107"/>
        <v>0</v>
      </c>
      <c r="AV209" s="111">
        <f t="shared" si="107"/>
        <v>0</v>
      </c>
      <c r="AW209" s="111">
        <f t="shared" si="107"/>
        <v>0</v>
      </c>
      <c r="AX209" s="111">
        <f t="shared" si="107"/>
        <v>0</v>
      </c>
      <c r="AY209" s="111">
        <f t="shared" si="107"/>
        <v>0</v>
      </c>
      <c r="AZ209" s="111">
        <f t="shared" si="107"/>
        <v>0</v>
      </c>
      <c r="BA209" s="111">
        <f t="shared" si="107"/>
        <v>0</v>
      </c>
      <c r="BB209" s="111">
        <f t="shared" si="107"/>
        <v>0</v>
      </c>
      <c r="BC209" s="111">
        <f t="shared" si="107"/>
        <v>0</v>
      </c>
      <c r="BD209" s="111">
        <f t="shared" si="107"/>
        <v>0</v>
      </c>
      <c r="BE209" s="111">
        <f t="shared" si="107"/>
        <v>0</v>
      </c>
      <c r="BF209" s="111">
        <f t="shared" si="107"/>
        <v>0</v>
      </c>
      <c r="BG209" s="111">
        <f t="shared" si="107"/>
        <v>0</v>
      </c>
      <c r="BH209" s="111">
        <f t="shared" si="107"/>
        <v>0</v>
      </c>
      <c r="BI209" s="111">
        <f t="shared" si="107"/>
        <v>0</v>
      </c>
      <c r="BJ209" s="111">
        <f t="shared" si="107"/>
        <v>0</v>
      </c>
      <c r="BK209" s="111">
        <f t="shared" si="107"/>
        <v>0</v>
      </c>
      <c r="BL209" s="111">
        <f t="shared" si="107"/>
        <v>0</v>
      </c>
      <c r="BM209" s="111">
        <f t="shared" si="107"/>
        <v>0</v>
      </c>
      <c r="BN209" s="111">
        <f t="shared" si="107"/>
        <v>0</v>
      </c>
      <c r="BO209" s="111">
        <f t="shared" si="107"/>
        <v>0</v>
      </c>
      <c r="BP209" s="111">
        <f t="shared" si="107"/>
        <v>0</v>
      </c>
      <c r="BQ209" s="111">
        <f t="shared" si="107"/>
        <v>0</v>
      </c>
      <c r="BR209" s="111">
        <f t="shared" si="107"/>
        <v>0</v>
      </c>
      <c r="BS209" s="111">
        <f t="shared" si="107"/>
        <v>0</v>
      </c>
      <c r="BT209" s="111">
        <f t="shared" si="107"/>
        <v>0</v>
      </c>
      <c r="BU209" s="111">
        <f t="shared" si="107"/>
        <v>0</v>
      </c>
      <c r="BV209" s="111">
        <f t="shared" si="107"/>
        <v>0</v>
      </c>
      <c r="BW209" s="111">
        <f t="shared" si="107"/>
        <v>0</v>
      </c>
      <c r="BX209" s="111">
        <f t="shared" si="107"/>
        <v>0</v>
      </c>
      <c r="BY209" s="111">
        <f t="shared" si="107"/>
        <v>0</v>
      </c>
      <c r="BZ209" s="111">
        <f t="shared" si="107"/>
        <v>0</v>
      </c>
      <c r="CA209" s="111">
        <f t="shared" si="107"/>
        <v>0</v>
      </c>
      <c r="CB209" s="111">
        <f t="shared" ref="CB209:CJ212" si="108">IF(OR(AND($G209&lt;CB$1,$G209&lt;&gt;""),$F209&gt;EOMONTH(CB$1,0)),0,IF(AND($F209&lt;CB$1,OR($G209="",$G209&gt;EOMONTH(CB$1,0))),INDEX($H209:$M209,1,MATCH(YEAR(CB$1),$H$1:$M$1,0))/12,INDEX($H209:$M209,1,MATCH(YEAR(CB$1),$H$1:$M$1,0))/12*((_xlfn.DAYS(MIN(EOMONTH(CB$1,0),$G209),MAX(CB$1,$F209)))/_xlfn.DAYS(EOMONTH(CB$1,0),CB$1))))</f>
        <v>0</v>
      </c>
      <c r="CC209" s="111">
        <f t="shared" si="108"/>
        <v>0</v>
      </c>
      <c r="CD209" s="111">
        <f t="shared" si="108"/>
        <v>0</v>
      </c>
      <c r="CE209" s="111">
        <f t="shared" si="108"/>
        <v>0</v>
      </c>
      <c r="CF209" s="111">
        <f t="shared" si="108"/>
        <v>0</v>
      </c>
      <c r="CG209" s="111">
        <f t="shared" si="108"/>
        <v>0</v>
      </c>
      <c r="CH209" s="111">
        <f t="shared" si="108"/>
        <v>0</v>
      </c>
      <c r="CI209" s="111">
        <f t="shared" si="108"/>
        <v>0</v>
      </c>
      <c r="CJ209" s="111">
        <f t="shared" si="108"/>
        <v>0</v>
      </c>
    </row>
    <row r="210" spans="11:88" x14ac:dyDescent="0.3">
      <c r="K210" s="263">
        <f>J210*(1+'Headcount Summary'!$C$4)</f>
        <v>0</v>
      </c>
      <c r="L210" s="263">
        <f>K210*(1+'Headcount Summary'!$C$4)</f>
        <v>0</v>
      </c>
      <c r="M210" s="263">
        <f>L210*(1+'Headcount Summary'!$C$4)</f>
        <v>0</v>
      </c>
      <c r="Q210" s="111">
        <f t="shared" ref="Q210:CB213" si="109">IF(OR(AND($G210&lt;Q$1,$G210&lt;&gt;""),$F210&gt;EOMONTH(Q$1,0)),0,IF(AND($F210&lt;Q$1,OR($G210="",$G210&gt;EOMONTH(Q$1,0))),INDEX($H210:$M210,1,MATCH(YEAR(Q$1),$H$1:$M$1,0))/12,INDEX($H210:$M210,1,MATCH(YEAR(Q$1),$H$1:$M$1,0))/12*((_xlfn.DAYS(MIN(EOMONTH(Q$1,0),$G210),MAX(Q$1,$F210)))/_xlfn.DAYS(EOMONTH(Q$1,0),Q$1))))</f>
        <v>0</v>
      </c>
      <c r="R210" s="111">
        <f t="shared" si="109"/>
        <v>0</v>
      </c>
      <c r="S210" s="111">
        <f t="shared" si="109"/>
        <v>0</v>
      </c>
      <c r="T210" s="111">
        <f t="shared" si="109"/>
        <v>0</v>
      </c>
      <c r="U210" s="111">
        <f t="shared" si="109"/>
        <v>0</v>
      </c>
      <c r="V210" s="111">
        <f t="shared" si="109"/>
        <v>0</v>
      </c>
      <c r="W210" s="111">
        <f t="shared" si="109"/>
        <v>0</v>
      </c>
      <c r="X210" s="111">
        <f t="shared" si="109"/>
        <v>0</v>
      </c>
      <c r="Y210" s="111">
        <f t="shared" si="109"/>
        <v>0</v>
      </c>
      <c r="Z210" s="111">
        <f t="shared" si="109"/>
        <v>0</v>
      </c>
      <c r="AA210" s="111">
        <f t="shared" si="109"/>
        <v>0</v>
      </c>
      <c r="AB210" s="111">
        <f t="shared" si="109"/>
        <v>0</v>
      </c>
      <c r="AC210" s="111">
        <f t="shared" si="109"/>
        <v>0</v>
      </c>
      <c r="AD210" s="111">
        <f t="shared" si="109"/>
        <v>0</v>
      </c>
      <c r="AE210" s="111">
        <f t="shared" si="109"/>
        <v>0</v>
      </c>
      <c r="AF210" s="111">
        <f t="shared" si="109"/>
        <v>0</v>
      </c>
      <c r="AG210" s="111">
        <f t="shared" si="109"/>
        <v>0</v>
      </c>
      <c r="AH210" s="111">
        <f t="shared" si="109"/>
        <v>0</v>
      </c>
      <c r="AI210" s="111">
        <f t="shared" si="109"/>
        <v>0</v>
      </c>
      <c r="AJ210" s="111">
        <f t="shared" si="109"/>
        <v>0</v>
      </c>
      <c r="AK210" s="111">
        <f t="shared" si="109"/>
        <v>0</v>
      </c>
      <c r="AL210" s="111">
        <f t="shared" si="109"/>
        <v>0</v>
      </c>
      <c r="AM210" s="111">
        <f t="shared" si="109"/>
        <v>0</v>
      </c>
      <c r="AN210" s="111">
        <f t="shared" si="109"/>
        <v>0</v>
      </c>
      <c r="AO210" s="111">
        <f t="shared" si="109"/>
        <v>0</v>
      </c>
      <c r="AP210" s="111">
        <f t="shared" si="109"/>
        <v>0</v>
      </c>
      <c r="AQ210" s="111">
        <f t="shared" si="109"/>
        <v>0</v>
      </c>
      <c r="AR210" s="111">
        <f t="shared" si="109"/>
        <v>0</v>
      </c>
      <c r="AS210" s="111">
        <f t="shared" si="109"/>
        <v>0</v>
      </c>
      <c r="AT210" s="111">
        <f t="shared" si="109"/>
        <v>0</v>
      </c>
      <c r="AU210" s="111">
        <f t="shared" si="109"/>
        <v>0</v>
      </c>
      <c r="AV210" s="111">
        <f t="shared" si="109"/>
        <v>0</v>
      </c>
      <c r="AW210" s="111">
        <f t="shared" si="109"/>
        <v>0</v>
      </c>
      <c r="AX210" s="111">
        <f t="shared" si="109"/>
        <v>0</v>
      </c>
      <c r="AY210" s="111">
        <f t="shared" si="109"/>
        <v>0</v>
      </c>
      <c r="AZ210" s="111">
        <f t="shared" si="109"/>
        <v>0</v>
      </c>
      <c r="BA210" s="111">
        <f t="shared" si="109"/>
        <v>0</v>
      </c>
      <c r="BB210" s="111">
        <f t="shared" si="109"/>
        <v>0</v>
      </c>
      <c r="BC210" s="111">
        <f t="shared" si="109"/>
        <v>0</v>
      </c>
      <c r="BD210" s="111">
        <f t="shared" si="109"/>
        <v>0</v>
      </c>
      <c r="BE210" s="111">
        <f t="shared" si="109"/>
        <v>0</v>
      </c>
      <c r="BF210" s="111">
        <f t="shared" si="109"/>
        <v>0</v>
      </c>
      <c r="BG210" s="111">
        <f t="shared" si="109"/>
        <v>0</v>
      </c>
      <c r="BH210" s="111">
        <f t="shared" si="109"/>
        <v>0</v>
      </c>
      <c r="BI210" s="111">
        <f t="shared" si="109"/>
        <v>0</v>
      </c>
      <c r="BJ210" s="111">
        <f t="shared" si="109"/>
        <v>0</v>
      </c>
      <c r="BK210" s="111">
        <f t="shared" si="109"/>
        <v>0</v>
      </c>
      <c r="BL210" s="111">
        <f t="shared" si="109"/>
        <v>0</v>
      </c>
      <c r="BM210" s="111">
        <f t="shared" si="109"/>
        <v>0</v>
      </c>
      <c r="BN210" s="111">
        <f t="shared" si="109"/>
        <v>0</v>
      </c>
      <c r="BO210" s="111">
        <f t="shared" si="109"/>
        <v>0</v>
      </c>
      <c r="BP210" s="111">
        <f t="shared" si="109"/>
        <v>0</v>
      </c>
      <c r="BQ210" s="111">
        <f t="shared" si="109"/>
        <v>0</v>
      </c>
      <c r="BR210" s="111">
        <f t="shared" si="109"/>
        <v>0</v>
      </c>
      <c r="BS210" s="111">
        <f t="shared" si="109"/>
        <v>0</v>
      </c>
      <c r="BT210" s="111">
        <f t="shared" si="109"/>
        <v>0</v>
      </c>
      <c r="BU210" s="111">
        <f t="shared" si="109"/>
        <v>0</v>
      </c>
      <c r="BV210" s="111">
        <f t="shared" si="109"/>
        <v>0</v>
      </c>
      <c r="BW210" s="111">
        <f t="shared" si="109"/>
        <v>0</v>
      </c>
      <c r="BX210" s="111">
        <f t="shared" si="109"/>
        <v>0</v>
      </c>
      <c r="BY210" s="111">
        <f t="shared" si="109"/>
        <v>0</v>
      </c>
      <c r="BZ210" s="111">
        <f t="shared" si="109"/>
        <v>0</v>
      </c>
      <c r="CA210" s="111">
        <f t="shared" si="109"/>
        <v>0</v>
      </c>
      <c r="CB210" s="111">
        <f t="shared" si="109"/>
        <v>0</v>
      </c>
      <c r="CC210" s="111">
        <f t="shared" si="108"/>
        <v>0</v>
      </c>
      <c r="CD210" s="111">
        <f t="shared" si="108"/>
        <v>0</v>
      </c>
      <c r="CE210" s="111">
        <f t="shared" si="108"/>
        <v>0</v>
      </c>
      <c r="CF210" s="111">
        <f t="shared" si="108"/>
        <v>0</v>
      </c>
      <c r="CG210" s="111">
        <f t="shared" si="108"/>
        <v>0</v>
      </c>
      <c r="CH210" s="111">
        <f t="shared" si="108"/>
        <v>0</v>
      </c>
      <c r="CI210" s="111">
        <f t="shared" si="108"/>
        <v>0</v>
      </c>
      <c r="CJ210" s="111">
        <f t="shared" si="108"/>
        <v>0</v>
      </c>
    </row>
    <row r="211" spans="11:88" x14ac:dyDescent="0.3">
      <c r="K211" s="263">
        <f>J211*(1+'Headcount Summary'!$C$4)</f>
        <v>0</v>
      </c>
      <c r="L211" s="263">
        <f>K211*(1+'Headcount Summary'!$C$4)</f>
        <v>0</v>
      </c>
      <c r="M211" s="263">
        <f>L211*(1+'Headcount Summary'!$C$4)</f>
        <v>0</v>
      </c>
      <c r="Q211" s="111">
        <f t="shared" si="109"/>
        <v>0</v>
      </c>
      <c r="R211" s="111">
        <f t="shared" si="109"/>
        <v>0</v>
      </c>
      <c r="S211" s="111">
        <f t="shared" si="109"/>
        <v>0</v>
      </c>
      <c r="T211" s="111">
        <f t="shared" si="109"/>
        <v>0</v>
      </c>
      <c r="U211" s="111">
        <f t="shared" si="109"/>
        <v>0</v>
      </c>
      <c r="V211" s="111">
        <f t="shared" si="109"/>
        <v>0</v>
      </c>
      <c r="W211" s="111">
        <f t="shared" si="109"/>
        <v>0</v>
      </c>
      <c r="X211" s="111">
        <f t="shared" si="109"/>
        <v>0</v>
      </c>
      <c r="Y211" s="111">
        <f t="shared" si="109"/>
        <v>0</v>
      </c>
      <c r="Z211" s="111">
        <f t="shared" si="109"/>
        <v>0</v>
      </c>
      <c r="AA211" s="111">
        <f t="shared" si="109"/>
        <v>0</v>
      </c>
      <c r="AB211" s="111">
        <f t="shared" si="109"/>
        <v>0</v>
      </c>
      <c r="AC211" s="111">
        <f t="shared" si="109"/>
        <v>0</v>
      </c>
      <c r="AD211" s="111">
        <f t="shared" si="109"/>
        <v>0</v>
      </c>
      <c r="AE211" s="111">
        <f t="shared" si="109"/>
        <v>0</v>
      </c>
      <c r="AF211" s="111">
        <f t="shared" si="109"/>
        <v>0</v>
      </c>
      <c r="AG211" s="111">
        <f t="shared" si="109"/>
        <v>0</v>
      </c>
      <c r="AH211" s="111">
        <f t="shared" si="109"/>
        <v>0</v>
      </c>
      <c r="AI211" s="111">
        <f t="shared" si="109"/>
        <v>0</v>
      </c>
      <c r="AJ211" s="111">
        <f t="shared" si="109"/>
        <v>0</v>
      </c>
      <c r="AK211" s="111">
        <f t="shared" si="109"/>
        <v>0</v>
      </c>
      <c r="AL211" s="111">
        <f t="shared" si="109"/>
        <v>0</v>
      </c>
      <c r="AM211" s="111">
        <f t="shared" si="109"/>
        <v>0</v>
      </c>
      <c r="AN211" s="111">
        <f t="shared" si="109"/>
        <v>0</v>
      </c>
      <c r="AO211" s="111">
        <f t="shared" si="109"/>
        <v>0</v>
      </c>
      <c r="AP211" s="111">
        <f t="shared" si="109"/>
        <v>0</v>
      </c>
      <c r="AQ211" s="111">
        <f t="shared" si="109"/>
        <v>0</v>
      </c>
      <c r="AR211" s="111">
        <f t="shared" si="109"/>
        <v>0</v>
      </c>
      <c r="AS211" s="111">
        <f t="shared" si="109"/>
        <v>0</v>
      </c>
      <c r="AT211" s="111">
        <f t="shared" si="109"/>
        <v>0</v>
      </c>
      <c r="AU211" s="111">
        <f t="shared" si="109"/>
        <v>0</v>
      </c>
      <c r="AV211" s="111">
        <f t="shared" si="109"/>
        <v>0</v>
      </c>
      <c r="AW211" s="111">
        <f t="shared" si="109"/>
        <v>0</v>
      </c>
      <c r="AX211" s="111">
        <f t="shared" si="109"/>
        <v>0</v>
      </c>
      <c r="AY211" s="111">
        <f t="shared" si="109"/>
        <v>0</v>
      </c>
      <c r="AZ211" s="111">
        <f t="shared" si="109"/>
        <v>0</v>
      </c>
      <c r="BA211" s="111">
        <f t="shared" si="109"/>
        <v>0</v>
      </c>
      <c r="BB211" s="111">
        <f t="shared" si="109"/>
        <v>0</v>
      </c>
      <c r="BC211" s="111">
        <f t="shared" si="109"/>
        <v>0</v>
      </c>
      <c r="BD211" s="111">
        <f t="shared" si="109"/>
        <v>0</v>
      </c>
      <c r="BE211" s="111">
        <f t="shared" si="109"/>
        <v>0</v>
      </c>
      <c r="BF211" s="111">
        <f t="shared" si="109"/>
        <v>0</v>
      </c>
      <c r="BG211" s="111">
        <f t="shared" si="109"/>
        <v>0</v>
      </c>
      <c r="BH211" s="111">
        <f t="shared" si="109"/>
        <v>0</v>
      </c>
      <c r="BI211" s="111">
        <f t="shared" si="109"/>
        <v>0</v>
      </c>
      <c r="BJ211" s="111">
        <f t="shared" si="109"/>
        <v>0</v>
      </c>
      <c r="BK211" s="111">
        <f t="shared" si="109"/>
        <v>0</v>
      </c>
      <c r="BL211" s="111">
        <f t="shared" si="109"/>
        <v>0</v>
      </c>
      <c r="BM211" s="111">
        <f t="shared" si="109"/>
        <v>0</v>
      </c>
      <c r="BN211" s="111">
        <f t="shared" si="109"/>
        <v>0</v>
      </c>
      <c r="BO211" s="111">
        <f t="shared" si="109"/>
        <v>0</v>
      </c>
      <c r="BP211" s="111">
        <f t="shared" si="109"/>
        <v>0</v>
      </c>
      <c r="BQ211" s="111">
        <f t="shared" si="109"/>
        <v>0</v>
      </c>
      <c r="BR211" s="111">
        <f t="shared" si="109"/>
        <v>0</v>
      </c>
      <c r="BS211" s="111">
        <f t="shared" si="109"/>
        <v>0</v>
      </c>
      <c r="BT211" s="111">
        <f t="shared" si="109"/>
        <v>0</v>
      </c>
      <c r="BU211" s="111">
        <f t="shared" si="109"/>
        <v>0</v>
      </c>
      <c r="BV211" s="111">
        <f t="shared" si="109"/>
        <v>0</v>
      </c>
      <c r="BW211" s="111">
        <f t="shared" si="109"/>
        <v>0</v>
      </c>
      <c r="BX211" s="111">
        <f t="shared" si="109"/>
        <v>0</v>
      </c>
      <c r="BY211" s="111">
        <f t="shared" si="109"/>
        <v>0</v>
      </c>
      <c r="BZ211" s="111">
        <f t="shared" si="109"/>
        <v>0</v>
      </c>
      <c r="CA211" s="111">
        <f t="shared" si="109"/>
        <v>0</v>
      </c>
      <c r="CB211" s="111">
        <f t="shared" si="109"/>
        <v>0</v>
      </c>
      <c r="CC211" s="111">
        <f t="shared" si="108"/>
        <v>0</v>
      </c>
      <c r="CD211" s="111">
        <f t="shared" si="108"/>
        <v>0</v>
      </c>
      <c r="CE211" s="111">
        <f t="shared" si="108"/>
        <v>0</v>
      </c>
      <c r="CF211" s="111">
        <f t="shared" si="108"/>
        <v>0</v>
      </c>
      <c r="CG211" s="111">
        <f t="shared" si="108"/>
        <v>0</v>
      </c>
      <c r="CH211" s="111">
        <f t="shared" si="108"/>
        <v>0</v>
      </c>
      <c r="CI211" s="111">
        <f t="shared" si="108"/>
        <v>0</v>
      </c>
      <c r="CJ211" s="111">
        <f t="shared" si="108"/>
        <v>0</v>
      </c>
    </row>
    <row r="212" spans="11:88" x14ac:dyDescent="0.3">
      <c r="K212" s="263">
        <f>J212*(1+'Headcount Summary'!$C$4)</f>
        <v>0</v>
      </c>
      <c r="L212" s="263">
        <f>K212*(1+'Headcount Summary'!$C$4)</f>
        <v>0</v>
      </c>
      <c r="M212" s="263">
        <f>L212*(1+'Headcount Summary'!$C$4)</f>
        <v>0</v>
      </c>
      <c r="Q212" s="111">
        <f t="shared" si="109"/>
        <v>0</v>
      </c>
      <c r="R212" s="111">
        <f t="shared" si="109"/>
        <v>0</v>
      </c>
      <c r="S212" s="111">
        <f t="shared" si="109"/>
        <v>0</v>
      </c>
      <c r="T212" s="111">
        <f t="shared" si="109"/>
        <v>0</v>
      </c>
      <c r="U212" s="111">
        <f t="shared" si="109"/>
        <v>0</v>
      </c>
      <c r="V212" s="111">
        <f t="shared" si="109"/>
        <v>0</v>
      </c>
      <c r="W212" s="111">
        <f t="shared" si="109"/>
        <v>0</v>
      </c>
      <c r="X212" s="111">
        <f t="shared" si="109"/>
        <v>0</v>
      </c>
      <c r="Y212" s="111">
        <f t="shared" si="109"/>
        <v>0</v>
      </c>
      <c r="Z212" s="111">
        <f t="shared" si="109"/>
        <v>0</v>
      </c>
      <c r="AA212" s="111">
        <f t="shared" si="109"/>
        <v>0</v>
      </c>
      <c r="AB212" s="111">
        <f t="shared" si="109"/>
        <v>0</v>
      </c>
      <c r="AC212" s="111">
        <f t="shared" si="109"/>
        <v>0</v>
      </c>
      <c r="AD212" s="111">
        <f t="shared" si="109"/>
        <v>0</v>
      </c>
      <c r="AE212" s="111">
        <f t="shared" si="109"/>
        <v>0</v>
      </c>
      <c r="AF212" s="111">
        <f t="shared" si="109"/>
        <v>0</v>
      </c>
      <c r="AG212" s="111">
        <f t="shared" si="109"/>
        <v>0</v>
      </c>
      <c r="AH212" s="111">
        <f t="shared" si="109"/>
        <v>0</v>
      </c>
      <c r="AI212" s="111">
        <f t="shared" si="109"/>
        <v>0</v>
      </c>
      <c r="AJ212" s="111">
        <f t="shared" si="109"/>
        <v>0</v>
      </c>
      <c r="AK212" s="111">
        <f t="shared" si="109"/>
        <v>0</v>
      </c>
      <c r="AL212" s="111">
        <f t="shared" si="109"/>
        <v>0</v>
      </c>
      <c r="AM212" s="111">
        <f t="shared" si="109"/>
        <v>0</v>
      </c>
      <c r="AN212" s="111">
        <f t="shared" si="109"/>
        <v>0</v>
      </c>
      <c r="AO212" s="111">
        <f t="shared" si="109"/>
        <v>0</v>
      </c>
      <c r="AP212" s="111">
        <f t="shared" si="109"/>
        <v>0</v>
      </c>
      <c r="AQ212" s="111">
        <f t="shared" si="109"/>
        <v>0</v>
      </c>
      <c r="AR212" s="111">
        <f t="shared" si="109"/>
        <v>0</v>
      </c>
      <c r="AS212" s="111">
        <f t="shared" si="109"/>
        <v>0</v>
      </c>
      <c r="AT212" s="111">
        <f t="shared" si="109"/>
        <v>0</v>
      </c>
      <c r="AU212" s="111">
        <f t="shared" si="109"/>
        <v>0</v>
      </c>
      <c r="AV212" s="111">
        <f t="shared" si="109"/>
        <v>0</v>
      </c>
      <c r="AW212" s="111">
        <f t="shared" si="109"/>
        <v>0</v>
      </c>
      <c r="AX212" s="111">
        <f t="shared" si="109"/>
        <v>0</v>
      </c>
      <c r="AY212" s="111">
        <f t="shared" si="109"/>
        <v>0</v>
      </c>
      <c r="AZ212" s="111">
        <f t="shared" si="109"/>
        <v>0</v>
      </c>
      <c r="BA212" s="111">
        <f t="shared" si="109"/>
        <v>0</v>
      </c>
      <c r="BB212" s="111">
        <f t="shared" si="109"/>
        <v>0</v>
      </c>
      <c r="BC212" s="111">
        <f t="shared" si="109"/>
        <v>0</v>
      </c>
      <c r="BD212" s="111">
        <f t="shared" si="109"/>
        <v>0</v>
      </c>
      <c r="BE212" s="111">
        <f t="shared" si="109"/>
        <v>0</v>
      </c>
      <c r="BF212" s="111">
        <f t="shared" si="109"/>
        <v>0</v>
      </c>
      <c r="BG212" s="111">
        <f t="shared" si="109"/>
        <v>0</v>
      </c>
      <c r="BH212" s="111">
        <f t="shared" si="109"/>
        <v>0</v>
      </c>
      <c r="BI212" s="111">
        <f t="shared" si="109"/>
        <v>0</v>
      </c>
      <c r="BJ212" s="111">
        <f t="shared" si="109"/>
        <v>0</v>
      </c>
      <c r="BK212" s="111">
        <f t="shared" si="109"/>
        <v>0</v>
      </c>
      <c r="BL212" s="111">
        <f t="shared" si="109"/>
        <v>0</v>
      </c>
      <c r="BM212" s="111">
        <f t="shared" si="109"/>
        <v>0</v>
      </c>
      <c r="BN212" s="111">
        <f t="shared" si="109"/>
        <v>0</v>
      </c>
      <c r="BO212" s="111">
        <f t="shared" si="109"/>
        <v>0</v>
      </c>
      <c r="BP212" s="111">
        <f t="shared" si="109"/>
        <v>0</v>
      </c>
      <c r="BQ212" s="111">
        <f t="shared" si="109"/>
        <v>0</v>
      </c>
      <c r="BR212" s="111">
        <f t="shared" si="109"/>
        <v>0</v>
      </c>
      <c r="BS212" s="111">
        <f t="shared" si="109"/>
        <v>0</v>
      </c>
      <c r="BT212" s="111">
        <f t="shared" si="109"/>
        <v>0</v>
      </c>
      <c r="BU212" s="111">
        <f t="shared" si="109"/>
        <v>0</v>
      </c>
      <c r="BV212" s="111">
        <f t="shared" si="109"/>
        <v>0</v>
      </c>
      <c r="BW212" s="111">
        <f t="shared" si="109"/>
        <v>0</v>
      </c>
      <c r="BX212" s="111">
        <f t="shared" si="109"/>
        <v>0</v>
      </c>
      <c r="BY212" s="111">
        <f t="shared" si="109"/>
        <v>0</v>
      </c>
      <c r="BZ212" s="111">
        <f t="shared" si="109"/>
        <v>0</v>
      </c>
      <c r="CA212" s="111">
        <f t="shared" si="109"/>
        <v>0</v>
      </c>
      <c r="CB212" s="111">
        <f t="shared" si="109"/>
        <v>0</v>
      </c>
      <c r="CC212" s="111">
        <f t="shared" si="108"/>
        <v>0</v>
      </c>
      <c r="CD212" s="111">
        <f t="shared" si="108"/>
        <v>0</v>
      </c>
      <c r="CE212" s="111">
        <f t="shared" si="108"/>
        <v>0</v>
      </c>
      <c r="CF212" s="111">
        <f t="shared" si="108"/>
        <v>0</v>
      </c>
      <c r="CG212" s="111">
        <f t="shared" si="108"/>
        <v>0</v>
      </c>
      <c r="CH212" s="111">
        <f t="shared" si="108"/>
        <v>0</v>
      </c>
      <c r="CI212" s="111">
        <f t="shared" si="108"/>
        <v>0</v>
      </c>
      <c r="CJ212" s="111">
        <f t="shared" si="108"/>
        <v>0</v>
      </c>
    </row>
    <row r="213" spans="11:88" x14ac:dyDescent="0.3">
      <c r="K213" s="263">
        <f>J213*(1+'Headcount Summary'!$C$4)</f>
        <v>0</v>
      </c>
      <c r="L213" s="263">
        <f>K213*(1+'Headcount Summary'!$C$4)</f>
        <v>0</v>
      </c>
      <c r="M213" s="263">
        <f>L213*(1+'Headcount Summary'!$C$4)</f>
        <v>0</v>
      </c>
      <c r="Q213" s="111">
        <f t="shared" si="109"/>
        <v>0</v>
      </c>
      <c r="R213" s="111">
        <f t="shared" si="109"/>
        <v>0</v>
      </c>
      <c r="S213" s="111">
        <f t="shared" si="109"/>
        <v>0</v>
      </c>
      <c r="T213" s="111">
        <f t="shared" si="109"/>
        <v>0</v>
      </c>
      <c r="U213" s="111">
        <f t="shared" si="109"/>
        <v>0</v>
      </c>
      <c r="V213" s="111">
        <f t="shared" si="109"/>
        <v>0</v>
      </c>
      <c r="W213" s="111">
        <f t="shared" si="109"/>
        <v>0</v>
      </c>
      <c r="X213" s="111">
        <f t="shared" si="109"/>
        <v>0</v>
      </c>
      <c r="Y213" s="111">
        <f t="shared" si="109"/>
        <v>0</v>
      </c>
      <c r="Z213" s="111">
        <f t="shared" si="109"/>
        <v>0</v>
      </c>
      <c r="AA213" s="111">
        <f t="shared" si="109"/>
        <v>0</v>
      </c>
      <c r="AB213" s="111">
        <f t="shared" si="109"/>
        <v>0</v>
      </c>
      <c r="AC213" s="111">
        <f t="shared" si="109"/>
        <v>0</v>
      </c>
      <c r="AD213" s="111">
        <f t="shared" si="109"/>
        <v>0</v>
      </c>
      <c r="AE213" s="111">
        <f t="shared" si="109"/>
        <v>0</v>
      </c>
      <c r="AF213" s="111">
        <f t="shared" si="109"/>
        <v>0</v>
      </c>
      <c r="AG213" s="111">
        <f t="shared" si="109"/>
        <v>0</v>
      </c>
      <c r="AH213" s="111">
        <f t="shared" si="109"/>
        <v>0</v>
      </c>
      <c r="AI213" s="111">
        <f t="shared" si="109"/>
        <v>0</v>
      </c>
      <c r="AJ213" s="111">
        <f t="shared" si="109"/>
        <v>0</v>
      </c>
      <c r="AK213" s="111">
        <f t="shared" si="109"/>
        <v>0</v>
      </c>
      <c r="AL213" s="111">
        <f t="shared" si="109"/>
        <v>0</v>
      </c>
      <c r="AM213" s="111">
        <f t="shared" si="109"/>
        <v>0</v>
      </c>
      <c r="AN213" s="111">
        <f t="shared" si="109"/>
        <v>0</v>
      </c>
      <c r="AO213" s="111">
        <f t="shared" si="109"/>
        <v>0</v>
      </c>
      <c r="AP213" s="111">
        <f t="shared" si="109"/>
        <v>0</v>
      </c>
      <c r="AQ213" s="111">
        <f t="shared" si="109"/>
        <v>0</v>
      </c>
      <c r="AR213" s="111">
        <f t="shared" si="109"/>
        <v>0</v>
      </c>
      <c r="AS213" s="111">
        <f t="shared" si="109"/>
        <v>0</v>
      </c>
      <c r="AT213" s="111">
        <f t="shared" si="109"/>
        <v>0</v>
      </c>
      <c r="AU213" s="111">
        <f t="shared" si="109"/>
        <v>0</v>
      </c>
      <c r="AV213" s="111">
        <f t="shared" si="109"/>
        <v>0</v>
      </c>
      <c r="AW213" s="111">
        <f t="shared" si="109"/>
        <v>0</v>
      </c>
      <c r="AX213" s="111">
        <f t="shared" si="109"/>
        <v>0</v>
      </c>
      <c r="AY213" s="111">
        <f t="shared" si="109"/>
        <v>0</v>
      </c>
      <c r="AZ213" s="111">
        <f t="shared" si="109"/>
        <v>0</v>
      </c>
      <c r="BA213" s="111">
        <f t="shared" si="109"/>
        <v>0</v>
      </c>
      <c r="BB213" s="111">
        <f t="shared" si="109"/>
        <v>0</v>
      </c>
      <c r="BC213" s="111">
        <f t="shared" si="109"/>
        <v>0</v>
      </c>
      <c r="BD213" s="111">
        <f t="shared" si="109"/>
        <v>0</v>
      </c>
      <c r="BE213" s="111">
        <f t="shared" si="109"/>
        <v>0</v>
      </c>
      <c r="BF213" s="111">
        <f t="shared" si="109"/>
        <v>0</v>
      </c>
      <c r="BG213" s="111">
        <f t="shared" si="109"/>
        <v>0</v>
      </c>
      <c r="BH213" s="111">
        <f t="shared" si="109"/>
        <v>0</v>
      </c>
      <c r="BI213" s="111">
        <f t="shared" si="109"/>
        <v>0</v>
      </c>
      <c r="BJ213" s="111">
        <f t="shared" si="109"/>
        <v>0</v>
      </c>
      <c r="BK213" s="111">
        <f t="shared" si="109"/>
        <v>0</v>
      </c>
      <c r="BL213" s="111">
        <f t="shared" si="109"/>
        <v>0</v>
      </c>
      <c r="BM213" s="111">
        <f t="shared" si="109"/>
        <v>0</v>
      </c>
      <c r="BN213" s="111">
        <f t="shared" si="109"/>
        <v>0</v>
      </c>
      <c r="BO213" s="111">
        <f t="shared" si="109"/>
        <v>0</v>
      </c>
      <c r="BP213" s="111">
        <f t="shared" si="109"/>
        <v>0</v>
      </c>
      <c r="BQ213" s="111">
        <f t="shared" si="109"/>
        <v>0</v>
      </c>
      <c r="BR213" s="111">
        <f t="shared" si="109"/>
        <v>0</v>
      </c>
      <c r="BS213" s="111">
        <f t="shared" si="109"/>
        <v>0</v>
      </c>
      <c r="BT213" s="111">
        <f t="shared" si="109"/>
        <v>0</v>
      </c>
      <c r="BU213" s="111">
        <f t="shared" si="109"/>
        <v>0</v>
      </c>
      <c r="BV213" s="111">
        <f t="shared" si="109"/>
        <v>0</v>
      </c>
      <c r="BW213" s="111">
        <f t="shared" si="109"/>
        <v>0</v>
      </c>
      <c r="BX213" s="111">
        <f t="shared" si="109"/>
        <v>0</v>
      </c>
      <c r="BY213" s="111">
        <f t="shared" si="109"/>
        <v>0</v>
      </c>
      <c r="BZ213" s="111">
        <f t="shared" si="109"/>
        <v>0</v>
      </c>
      <c r="CA213" s="111">
        <f t="shared" si="109"/>
        <v>0</v>
      </c>
      <c r="CB213" s="111">
        <f t="shared" ref="CB213:CJ216" si="110">IF(OR(AND($G213&lt;CB$1,$G213&lt;&gt;""),$F213&gt;EOMONTH(CB$1,0)),0,IF(AND($F213&lt;CB$1,OR($G213="",$G213&gt;EOMONTH(CB$1,0))),INDEX($H213:$M213,1,MATCH(YEAR(CB$1),$H$1:$M$1,0))/12,INDEX($H213:$M213,1,MATCH(YEAR(CB$1),$H$1:$M$1,0))/12*((_xlfn.DAYS(MIN(EOMONTH(CB$1,0),$G213),MAX(CB$1,$F213)))/_xlfn.DAYS(EOMONTH(CB$1,0),CB$1))))</f>
        <v>0</v>
      </c>
      <c r="CC213" s="111">
        <f t="shared" si="110"/>
        <v>0</v>
      </c>
      <c r="CD213" s="111">
        <f t="shared" si="110"/>
        <v>0</v>
      </c>
      <c r="CE213" s="111">
        <f t="shared" si="110"/>
        <v>0</v>
      </c>
      <c r="CF213" s="111">
        <f t="shared" si="110"/>
        <v>0</v>
      </c>
      <c r="CG213" s="111">
        <f t="shared" si="110"/>
        <v>0</v>
      </c>
      <c r="CH213" s="111">
        <f t="shared" si="110"/>
        <v>0</v>
      </c>
      <c r="CI213" s="111">
        <f t="shared" si="110"/>
        <v>0</v>
      </c>
      <c r="CJ213" s="111">
        <f t="shared" si="110"/>
        <v>0</v>
      </c>
    </row>
    <row r="214" spans="11:88" x14ac:dyDescent="0.3">
      <c r="K214" s="263">
        <f>J214*(1+'Headcount Summary'!$C$4)</f>
        <v>0</v>
      </c>
      <c r="L214" s="263">
        <f>K214*(1+'Headcount Summary'!$C$4)</f>
        <v>0</v>
      </c>
      <c r="M214" s="263">
        <f>L214*(1+'Headcount Summary'!$C$4)</f>
        <v>0</v>
      </c>
      <c r="Q214" s="111">
        <f t="shared" ref="Q214:CB217" si="111">IF(OR(AND($G214&lt;Q$1,$G214&lt;&gt;""),$F214&gt;EOMONTH(Q$1,0)),0,IF(AND($F214&lt;Q$1,OR($G214="",$G214&gt;EOMONTH(Q$1,0))),INDEX($H214:$M214,1,MATCH(YEAR(Q$1),$H$1:$M$1,0))/12,INDEX($H214:$M214,1,MATCH(YEAR(Q$1),$H$1:$M$1,0))/12*((_xlfn.DAYS(MIN(EOMONTH(Q$1,0),$G214),MAX(Q$1,$F214)))/_xlfn.DAYS(EOMONTH(Q$1,0),Q$1))))</f>
        <v>0</v>
      </c>
      <c r="R214" s="111">
        <f t="shared" si="111"/>
        <v>0</v>
      </c>
      <c r="S214" s="111">
        <f t="shared" si="111"/>
        <v>0</v>
      </c>
      <c r="T214" s="111">
        <f t="shared" si="111"/>
        <v>0</v>
      </c>
      <c r="U214" s="111">
        <f t="shared" si="111"/>
        <v>0</v>
      </c>
      <c r="V214" s="111">
        <f t="shared" si="111"/>
        <v>0</v>
      </c>
      <c r="W214" s="111">
        <f t="shared" si="111"/>
        <v>0</v>
      </c>
      <c r="X214" s="111">
        <f t="shared" si="111"/>
        <v>0</v>
      </c>
      <c r="Y214" s="111">
        <f t="shared" si="111"/>
        <v>0</v>
      </c>
      <c r="Z214" s="111">
        <f t="shared" si="111"/>
        <v>0</v>
      </c>
      <c r="AA214" s="111">
        <f t="shared" si="111"/>
        <v>0</v>
      </c>
      <c r="AB214" s="111">
        <f t="shared" si="111"/>
        <v>0</v>
      </c>
      <c r="AC214" s="111">
        <f t="shared" si="111"/>
        <v>0</v>
      </c>
      <c r="AD214" s="111">
        <f t="shared" si="111"/>
        <v>0</v>
      </c>
      <c r="AE214" s="111">
        <f t="shared" si="111"/>
        <v>0</v>
      </c>
      <c r="AF214" s="111">
        <f t="shared" si="111"/>
        <v>0</v>
      </c>
      <c r="AG214" s="111">
        <f t="shared" si="111"/>
        <v>0</v>
      </c>
      <c r="AH214" s="111">
        <f t="shared" si="111"/>
        <v>0</v>
      </c>
      <c r="AI214" s="111">
        <f t="shared" si="111"/>
        <v>0</v>
      </c>
      <c r="AJ214" s="111">
        <f t="shared" si="111"/>
        <v>0</v>
      </c>
      <c r="AK214" s="111">
        <f t="shared" si="111"/>
        <v>0</v>
      </c>
      <c r="AL214" s="111">
        <f t="shared" si="111"/>
        <v>0</v>
      </c>
      <c r="AM214" s="111">
        <f t="shared" si="111"/>
        <v>0</v>
      </c>
      <c r="AN214" s="111">
        <f t="shared" si="111"/>
        <v>0</v>
      </c>
      <c r="AO214" s="111">
        <f t="shared" si="111"/>
        <v>0</v>
      </c>
      <c r="AP214" s="111">
        <f t="shared" si="111"/>
        <v>0</v>
      </c>
      <c r="AQ214" s="111">
        <f t="shared" si="111"/>
        <v>0</v>
      </c>
      <c r="AR214" s="111">
        <f t="shared" si="111"/>
        <v>0</v>
      </c>
      <c r="AS214" s="111">
        <f t="shared" si="111"/>
        <v>0</v>
      </c>
      <c r="AT214" s="111">
        <f t="shared" si="111"/>
        <v>0</v>
      </c>
      <c r="AU214" s="111">
        <f t="shared" si="111"/>
        <v>0</v>
      </c>
      <c r="AV214" s="111">
        <f t="shared" si="111"/>
        <v>0</v>
      </c>
      <c r="AW214" s="111">
        <f t="shared" si="111"/>
        <v>0</v>
      </c>
      <c r="AX214" s="111">
        <f t="shared" si="111"/>
        <v>0</v>
      </c>
      <c r="AY214" s="111">
        <f t="shared" si="111"/>
        <v>0</v>
      </c>
      <c r="AZ214" s="111">
        <f t="shared" si="111"/>
        <v>0</v>
      </c>
      <c r="BA214" s="111">
        <f t="shared" si="111"/>
        <v>0</v>
      </c>
      <c r="BB214" s="111">
        <f t="shared" si="111"/>
        <v>0</v>
      </c>
      <c r="BC214" s="111">
        <f t="shared" si="111"/>
        <v>0</v>
      </c>
      <c r="BD214" s="111">
        <f t="shared" si="111"/>
        <v>0</v>
      </c>
      <c r="BE214" s="111">
        <f t="shared" si="111"/>
        <v>0</v>
      </c>
      <c r="BF214" s="111">
        <f t="shared" si="111"/>
        <v>0</v>
      </c>
      <c r="BG214" s="111">
        <f t="shared" si="111"/>
        <v>0</v>
      </c>
      <c r="BH214" s="111">
        <f t="shared" si="111"/>
        <v>0</v>
      </c>
      <c r="BI214" s="111">
        <f t="shared" si="111"/>
        <v>0</v>
      </c>
      <c r="BJ214" s="111">
        <f t="shared" si="111"/>
        <v>0</v>
      </c>
      <c r="BK214" s="111">
        <f t="shared" si="111"/>
        <v>0</v>
      </c>
      <c r="BL214" s="111">
        <f t="shared" si="111"/>
        <v>0</v>
      </c>
      <c r="BM214" s="111">
        <f t="shared" si="111"/>
        <v>0</v>
      </c>
      <c r="BN214" s="111">
        <f t="shared" si="111"/>
        <v>0</v>
      </c>
      <c r="BO214" s="111">
        <f t="shared" si="111"/>
        <v>0</v>
      </c>
      <c r="BP214" s="111">
        <f t="shared" si="111"/>
        <v>0</v>
      </c>
      <c r="BQ214" s="111">
        <f t="shared" si="111"/>
        <v>0</v>
      </c>
      <c r="BR214" s="111">
        <f t="shared" si="111"/>
        <v>0</v>
      </c>
      <c r="BS214" s="111">
        <f t="shared" si="111"/>
        <v>0</v>
      </c>
      <c r="BT214" s="111">
        <f t="shared" si="111"/>
        <v>0</v>
      </c>
      <c r="BU214" s="111">
        <f t="shared" si="111"/>
        <v>0</v>
      </c>
      <c r="BV214" s="111">
        <f t="shared" si="111"/>
        <v>0</v>
      </c>
      <c r="BW214" s="111">
        <f t="shared" si="111"/>
        <v>0</v>
      </c>
      <c r="BX214" s="111">
        <f t="shared" si="111"/>
        <v>0</v>
      </c>
      <c r="BY214" s="111">
        <f t="shared" si="111"/>
        <v>0</v>
      </c>
      <c r="BZ214" s="111">
        <f t="shared" si="111"/>
        <v>0</v>
      </c>
      <c r="CA214" s="111">
        <f t="shared" si="111"/>
        <v>0</v>
      </c>
      <c r="CB214" s="111">
        <f t="shared" si="111"/>
        <v>0</v>
      </c>
      <c r="CC214" s="111">
        <f t="shared" si="110"/>
        <v>0</v>
      </c>
      <c r="CD214" s="111">
        <f t="shared" si="110"/>
        <v>0</v>
      </c>
      <c r="CE214" s="111">
        <f t="shared" si="110"/>
        <v>0</v>
      </c>
      <c r="CF214" s="111">
        <f t="shared" si="110"/>
        <v>0</v>
      </c>
      <c r="CG214" s="111">
        <f t="shared" si="110"/>
        <v>0</v>
      </c>
      <c r="CH214" s="111">
        <f t="shared" si="110"/>
        <v>0</v>
      </c>
      <c r="CI214" s="111">
        <f t="shared" si="110"/>
        <v>0</v>
      </c>
      <c r="CJ214" s="111">
        <f t="shared" si="110"/>
        <v>0</v>
      </c>
    </row>
    <row r="215" spans="11:88" x14ac:dyDescent="0.3">
      <c r="K215" s="263">
        <f>J215*(1+'Headcount Summary'!$C$4)</f>
        <v>0</v>
      </c>
      <c r="L215" s="263">
        <f>K215*(1+'Headcount Summary'!$C$4)</f>
        <v>0</v>
      </c>
      <c r="M215" s="263">
        <f>L215*(1+'Headcount Summary'!$C$4)</f>
        <v>0</v>
      </c>
      <c r="Q215" s="111">
        <f t="shared" si="111"/>
        <v>0</v>
      </c>
      <c r="R215" s="111">
        <f t="shared" si="111"/>
        <v>0</v>
      </c>
      <c r="S215" s="111">
        <f t="shared" si="111"/>
        <v>0</v>
      </c>
      <c r="T215" s="111">
        <f t="shared" si="111"/>
        <v>0</v>
      </c>
      <c r="U215" s="111">
        <f t="shared" si="111"/>
        <v>0</v>
      </c>
      <c r="V215" s="111">
        <f t="shared" si="111"/>
        <v>0</v>
      </c>
      <c r="W215" s="111">
        <f t="shared" si="111"/>
        <v>0</v>
      </c>
      <c r="X215" s="111">
        <f t="shared" si="111"/>
        <v>0</v>
      </c>
      <c r="Y215" s="111">
        <f t="shared" si="111"/>
        <v>0</v>
      </c>
      <c r="Z215" s="111">
        <f t="shared" si="111"/>
        <v>0</v>
      </c>
      <c r="AA215" s="111">
        <f t="shared" si="111"/>
        <v>0</v>
      </c>
      <c r="AB215" s="111">
        <f t="shared" si="111"/>
        <v>0</v>
      </c>
      <c r="AC215" s="111">
        <f t="shared" si="111"/>
        <v>0</v>
      </c>
      <c r="AD215" s="111">
        <f t="shared" si="111"/>
        <v>0</v>
      </c>
      <c r="AE215" s="111">
        <f t="shared" si="111"/>
        <v>0</v>
      </c>
      <c r="AF215" s="111">
        <f t="shared" si="111"/>
        <v>0</v>
      </c>
      <c r="AG215" s="111">
        <f t="shared" si="111"/>
        <v>0</v>
      </c>
      <c r="AH215" s="111">
        <f t="shared" si="111"/>
        <v>0</v>
      </c>
      <c r="AI215" s="111">
        <f t="shared" si="111"/>
        <v>0</v>
      </c>
      <c r="AJ215" s="111">
        <f t="shared" si="111"/>
        <v>0</v>
      </c>
      <c r="AK215" s="111">
        <f t="shared" si="111"/>
        <v>0</v>
      </c>
      <c r="AL215" s="111">
        <f t="shared" si="111"/>
        <v>0</v>
      </c>
      <c r="AM215" s="111">
        <f t="shared" si="111"/>
        <v>0</v>
      </c>
      <c r="AN215" s="111">
        <f t="shared" si="111"/>
        <v>0</v>
      </c>
      <c r="AO215" s="111">
        <f t="shared" si="111"/>
        <v>0</v>
      </c>
      <c r="AP215" s="111">
        <f t="shared" si="111"/>
        <v>0</v>
      </c>
      <c r="AQ215" s="111">
        <f t="shared" si="111"/>
        <v>0</v>
      </c>
      <c r="AR215" s="111">
        <f t="shared" si="111"/>
        <v>0</v>
      </c>
      <c r="AS215" s="111">
        <f t="shared" si="111"/>
        <v>0</v>
      </c>
      <c r="AT215" s="111">
        <f t="shared" si="111"/>
        <v>0</v>
      </c>
      <c r="AU215" s="111">
        <f t="shared" si="111"/>
        <v>0</v>
      </c>
      <c r="AV215" s="111">
        <f t="shared" si="111"/>
        <v>0</v>
      </c>
      <c r="AW215" s="111">
        <f t="shared" si="111"/>
        <v>0</v>
      </c>
      <c r="AX215" s="111">
        <f t="shared" si="111"/>
        <v>0</v>
      </c>
      <c r="AY215" s="111">
        <f t="shared" si="111"/>
        <v>0</v>
      </c>
      <c r="AZ215" s="111">
        <f t="shared" si="111"/>
        <v>0</v>
      </c>
      <c r="BA215" s="111">
        <f t="shared" si="111"/>
        <v>0</v>
      </c>
      <c r="BB215" s="111">
        <f t="shared" si="111"/>
        <v>0</v>
      </c>
      <c r="BC215" s="111">
        <f t="shared" si="111"/>
        <v>0</v>
      </c>
      <c r="BD215" s="111">
        <f t="shared" si="111"/>
        <v>0</v>
      </c>
      <c r="BE215" s="111">
        <f t="shared" si="111"/>
        <v>0</v>
      </c>
      <c r="BF215" s="111">
        <f t="shared" si="111"/>
        <v>0</v>
      </c>
      <c r="BG215" s="111">
        <f t="shared" si="111"/>
        <v>0</v>
      </c>
      <c r="BH215" s="111">
        <f t="shared" si="111"/>
        <v>0</v>
      </c>
      <c r="BI215" s="111">
        <f t="shared" si="111"/>
        <v>0</v>
      </c>
      <c r="BJ215" s="111">
        <f t="shared" si="111"/>
        <v>0</v>
      </c>
      <c r="BK215" s="111">
        <f t="shared" si="111"/>
        <v>0</v>
      </c>
      <c r="BL215" s="111">
        <f t="shared" si="111"/>
        <v>0</v>
      </c>
      <c r="BM215" s="111">
        <f t="shared" si="111"/>
        <v>0</v>
      </c>
      <c r="BN215" s="111">
        <f t="shared" si="111"/>
        <v>0</v>
      </c>
      <c r="BO215" s="111">
        <f t="shared" si="111"/>
        <v>0</v>
      </c>
      <c r="BP215" s="111">
        <f t="shared" si="111"/>
        <v>0</v>
      </c>
      <c r="BQ215" s="111">
        <f t="shared" si="111"/>
        <v>0</v>
      </c>
      <c r="BR215" s="111">
        <f t="shared" si="111"/>
        <v>0</v>
      </c>
      <c r="BS215" s="111">
        <f t="shared" si="111"/>
        <v>0</v>
      </c>
      <c r="BT215" s="111">
        <f t="shared" si="111"/>
        <v>0</v>
      </c>
      <c r="BU215" s="111">
        <f t="shared" si="111"/>
        <v>0</v>
      </c>
      <c r="BV215" s="111">
        <f t="shared" si="111"/>
        <v>0</v>
      </c>
      <c r="BW215" s="111">
        <f t="shared" si="111"/>
        <v>0</v>
      </c>
      <c r="BX215" s="111">
        <f t="shared" si="111"/>
        <v>0</v>
      </c>
      <c r="BY215" s="111">
        <f t="shared" si="111"/>
        <v>0</v>
      </c>
      <c r="BZ215" s="111">
        <f t="shared" si="111"/>
        <v>0</v>
      </c>
      <c r="CA215" s="111">
        <f t="shared" si="111"/>
        <v>0</v>
      </c>
      <c r="CB215" s="111">
        <f t="shared" si="111"/>
        <v>0</v>
      </c>
      <c r="CC215" s="111">
        <f t="shared" si="110"/>
        <v>0</v>
      </c>
      <c r="CD215" s="111">
        <f t="shared" si="110"/>
        <v>0</v>
      </c>
      <c r="CE215" s="111">
        <f t="shared" si="110"/>
        <v>0</v>
      </c>
      <c r="CF215" s="111">
        <f t="shared" si="110"/>
        <v>0</v>
      </c>
      <c r="CG215" s="111">
        <f t="shared" si="110"/>
        <v>0</v>
      </c>
      <c r="CH215" s="111">
        <f t="shared" si="110"/>
        <v>0</v>
      </c>
      <c r="CI215" s="111">
        <f t="shared" si="110"/>
        <v>0</v>
      </c>
      <c r="CJ215" s="111">
        <f t="shared" si="110"/>
        <v>0</v>
      </c>
    </row>
    <row r="216" spans="11:88" x14ac:dyDescent="0.3">
      <c r="K216" s="263">
        <f>J216*(1+'Headcount Summary'!$C$4)</f>
        <v>0</v>
      </c>
      <c r="L216" s="263">
        <f>K216*(1+'Headcount Summary'!$C$4)</f>
        <v>0</v>
      </c>
      <c r="M216" s="263">
        <f>L216*(1+'Headcount Summary'!$C$4)</f>
        <v>0</v>
      </c>
      <c r="Q216" s="111">
        <f t="shared" si="111"/>
        <v>0</v>
      </c>
      <c r="R216" s="111">
        <f t="shared" si="111"/>
        <v>0</v>
      </c>
      <c r="S216" s="111">
        <f t="shared" si="111"/>
        <v>0</v>
      </c>
      <c r="T216" s="111">
        <f t="shared" si="111"/>
        <v>0</v>
      </c>
      <c r="U216" s="111">
        <f t="shared" si="111"/>
        <v>0</v>
      </c>
      <c r="V216" s="111">
        <f t="shared" si="111"/>
        <v>0</v>
      </c>
      <c r="W216" s="111">
        <f t="shared" si="111"/>
        <v>0</v>
      </c>
      <c r="X216" s="111">
        <f t="shared" si="111"/>
        <v>0</v>
      </c>
      <c r="Y216" s="111">
        <f t="shared" si="111"/>
        <v>0</v>
      </c>
      <c r="Z216" s="111">
        <f t="shared" si="111"/>
        <v>0</v>
      </c>
      <c r="AA216" s="111">
        <f t="shared" si="111"/>
        <v>0</v>
      </c>
      <c r="AB216" s="111">
        <f t="shared" si="111"/>
        <v>0</v>
      </c>
      <c r="AC216" s="111">
        <f t="shared" si="111"/>
        <v>0</v>
      </c>
      <c r="AD216" s="111">
        <f t="shared" si="111"/>
        <v>0</v>
      </c>
      <c r="AE216" s="111">
        <f t="shared" si="111"/>
        <v>0</v>
      </c>
      <c r="AF216" s="111">
        <f t="shared" si="111"/>
        <v>0</v>
      </c>
      <c r="AG216" s="111">
        <f t="shared" si="111"/>
        <v>0</v>
      </c>
      <c r="AH216" s="111">
        <f t="shared" si="111"/>
        <v>0</v>
      </c>
      <c r="AI216" s="111">
        <f t="shared" si="111"/>
        <v>0</v>
      </c>
      <c r="AJ216" s="111">
        <f t="shared" si="111"/>
        <v>0</v>
      </c>
      <c r="AK216" s="111">
        <f t="shared" si="111"/>
        <v>0</v>
      </c>
      <c r="AL216" s="111">
        <f t="shared" si="111"/>
        <v>0</v>
      </c>
      <c r="AM216" s="111">
        <f t="shared" si="111"/>
        <v>0</v>
      </c>
      <c r="AN216" s="111">
        <f t="shared" si="111"/>
        <v>0</v>
      </c>
      <c r="AO216" s="111">
        <f t="shared" si="111"/>
        <v>0</v>
      </c>
      <c r="AP216" s="111">
        <f t="shared" si="111"/>
        <v>0</v>
      </c>
      <c r="AQ216" s="111">
        <f t="shared" si="111"/>
        <v>0</v>
      </c>
      <c r="AR216" s="111">
        <f t="shared" si="111"/>
        <v>0</v>
      </c>
      <c r="AS216" s="111">
        <f t="shared" si="111"/>
        <v>0</v>
      </c>
      <c r="AT216" s="111">
        <f t="shared" si="111"/>
        <v>0</v>
      </c>
      <c r="AU216" s="111">
        <f t="shared" si="111"/>
        <v>0</v>
      </c>
      <c r="AV216" s="111">
        <f t="shared" si="111"/>
        <v>0</v>
      </c>
      <c r="AW216" s="111">
        <f t="shared" si="111"/>
        <v>0</v>
      </c>
      <c r="AX216" s="111">
        <f t="shared" si="111"/>
        <v>0</v>
      </c>
      <c r="AY216" s="111">
        <f t="shared" si="111"/>
        <v>0</v>
      </c>
      <c r="AZ216" s="111">
        <f t="shared" si="111"/>
        <v>0</v>
      </c>
      <c r="BA216" s="111">
        <f t="shared" si="111"/>
        <v>0</v>
      </c>
      <c r="BB216" s="111">
        <f t="shared" si="111"/>
        <v>0</v>
      </c>
      <c r="BC216" s="111">
        <f t="shared" si="111"/>
        <v>0</v>
      </c>
      <c r="BD216" s="111">
        <f t="shared" si="111"/>
        <v>0</v>
      </c>
      <c r="BE216" s="111">
        <f t="shared" si="111"/>
        <v>0</v>
      </c>
      <c r="BF216" s="111">
        <f t="shared" si="111"/>
        <v>0</v>
      </c>
      <c r="BG216" s="111">
        <f t="shared" si="111"/>
        <v>0</v>
      </c>
      <c r="BH216" s="111">
        <f t="shared" si="111"/>
        <v>0</v>
      </c>
      <c r="BI216" s="111">
        <f t="shared" si="111"/>
        <v>0</v>
      </c>
      <c r="BJ216" s="111">
        <f t="shared" si="111"/>
        <v>0</v>
      </c>
      <c r="BK216" s="111">
        <f t="shared" si="111"/>
        <v>0</v>
      </c>
      <c r="BL216" s="111">
        <f t="shared" si="111"/>
        <v>0</v>
      </c>
      <c r="BM216" s="111">
        <f t="shared" si="111"/>
        <v>0</v>
      </c>
      <c r="BN216" s="111">
        <f t="shared" si="111"/>
        <v>0</v>
      </c>
      <c r="BO216" s="111">
        <f t="shared" si="111"/>
        <v>0</v>
      </c>
      <c r="BP216" s="111">
        <f t="shared" si="111"/>
        <v>0</v>
      </c>
      <c r="BQ216" s="111">
        <f t="shared" si="111"/>
        <v>0</v>
      </c>
      <c r="BR216" s="111">
        <f t="shared" si="111"/>
        <v>0</v>
      </c>
      <c r="BS216" s="111">
        <f t="shared" si="111"/>
        <v>0</v>
      </c>
      <c r="BT216" s="111">
        <f t="shared" si="111"/>
        <v>0</v>
      </c>
      <c r="BU216" s="111">
        <f t="shared" si="111"/>
        <v>0</v>
      </c>
      <c r="BV216" s="111">
        <f t="shared" si="111"/>
        <v>0</v>
      </c>
      <c r="BW216" s="111">
        <f t="shared" si="111"/>
        <v>0</v>
      </c>
      <c r="BX216" s="111">
        <f t="shared" si="111"/>
        <v>0</v>
      </c>
      <c r="BY216" s="111">
        <f t="shared" si="111"/>
        <v>0</v>
      </c>
      <c r="BZ216" s="111">
        <f t="shared" si="111"/>
        <v>0</v>
      </c>
      <c r="CA216" s="111">
        <f t="shared" si="111"/>
        <v>0</v>
      </c>
      <c r="CB216" s="111">
        <f t="shared" si="111"/>
        <v>0</v>
      </c>
      <c r="CC216" s="111">
        <f t="shared" si="110"/>
        <v>0</v>
      </c>
      <c r="CD216" s="111">
        <f t="shared" si="110"/>
        <v>0</v>
      </c>
      <c r="CE216" s="111">
        <f t="shared" si="110"/>
        <v>0</v>
      </c>
      <c r="CF216" s="111">
        <f t="shared" si="110"/>
        <v>0</v>
      </c>
      <c r="CG216" s="111">
        <f t="shared" si="110"/>
        <v>0</v>
      </c>
      <c r="CH216" s="111">
        <f t="shared" si="110"/>
        <v>0</v>
      </c>
      <c r="CI216" s="111">
        <f t="shared" si="110"/>
        <v>0</v>
      </c>
      <c r="CJ216" s="111">
        <f t="shared" si="110"/>
        <v>0</v>
      </c>
    </row>
    <row r="217" spans="11:88" x14ac:dyDescent="0.3">
      <c r="K217" s="263">
        <f>J217*(1+'Headcount Summary'!$C$4)</f>
        <v>0</v>
      </c>
      <c r="L217" s="263">
        <f>K217*(1+'Headcount Summary'!$C$4)</f>
        <v>0</v>
      </c>
      <c r="M217" s="263">
        <f>L217*(1+'Headcount Summary'!$C$4)</f>
        <v>0</v>
      </c>
      <c r="Q217" s="111">
        <f t="shared" si="111"/>
        <v>0</v>
      </c>
      <c r="R217" s="111">
        <f t="shared" si="111"/>
        <v>0</v>
      </c>
      <c r="S217" s="111">
        <f t="shared" si="111"/>
        <v>0</v>
      </c>
      <c r="T217" s="111">
        <f t="shared" si="111"/>
        <v>0</v>
      </c>
      <c r="U217" s="111">
        <f t="shared" si="111"/>
        <v>0</v>
      </c>
      <c r="V217" s="111">
        <f t="shared" si="111"/>
        <v>0</v>
      </c>
      <c r="W217" s="111">
        <f t="shared" si="111"/>
        <v>0</v>
      </c>
      <c r="X217" s="111">
        <f t="shared" si="111"/>
        <v>0</v>
      </c>
      <c r="Y217" s="111">
        <f t="shared" si="111"/>
        <v>0</v>
      </c>
      <c r="Z217" s="111">
        <f t="shared" si="111"/>
        <v>0</v>
      </c>
      <c r="AA217" s="111">
        <f t="shared" si="111"/>
        <v>0</v>
      </c>
      <c r="AB217" s="111">
        <f t="shared" si="111"/>
        <v>0</v>
      </c>
      <c r="AC217" s="111">
        <f t="shared" si="111"/>
        <v>0</v>
      </c>
      <c r="AD217" s="111">
        <f t="shared" si="111"/>
        <v>0</v>
      </c>
      <c r="AE217" s="111">
        <f t="shared" si="111"/>
        <v>0</v>
      </c>
      <c r="AF217" s="111">
        <f t="shared" si="111"/>
        <v>0</v>
      </c>
      <c r="AG217" s="111">
        <f t="shared" si="111"/>
        <v>0</v>
      </c>
      <c r="AH217" s="111">
        <f t="shared" si="111"/>
        <v>0</v>
      </c>
      <c r="AI217" s="111">
        <f t="shared" si="111"/>
        <v>0</v>
      </c>
      <c r="AJ217" s="111">
        <f t="shared" si="111"/>
        <v>0</v>
      </c>
      <c r="AK217" s="111">
        <f t="shared" si="111"/>
        <v>0</v>
      </c>
      <c r="AL217" s="111">
        <f t="shared" si="111"/>
        <v>0</v>
      </c>
      <c r="AM217" s="111">
        <f t="shared" si="111"/>
        <v>0</v>
      </c>
      <c r="AN217" s="111">
        <f t="shared" si="111"/>
        <v>0</v>
      </c>
      <c r="AO217" s="111">
        <f t="shared" si="111"/>
        <v>0</v>
      </c>
      <c r="AP217" s="111">
        <f t="shared" si="111"/>
        <v>0</v>
      </c>
      <c r="AQ217" s="111">
        <f t="shared" si="111"/>
        <v>0</v>
      </c>
      <c r="AR217" s="111">
        <f t="shared" si="111"/>
        <v>0</v>
      </c>
      <c r="AS217" s="111">
        <f t="shared" si="111"/>
        <v>0</v>
      </c>
      <c r="AT217" s="111">
        <f t="shared" si="111"/>
        <v>0</v>
      </c>
      <c r="AU217" s="111">
        <f t="shared" si="111"/>
        <v>0</v>
      </c>
      <c r="AV217" s="111">
        <f t="shared" si="111"/>
        <v>0</v>
      </c>
      <c r="AW217" s="111">
        <f t="shared" si="111"/>
        <v>0</v>
      </c>
      <c r="AX217" s="111">
        <f t="shared" si="111"/>
        <v>0</v>
      </c>
      <c r="AY217" s="111">
        <f t="shared" si="111"/>
        <v>0</v>
      </c>
      <c r="AZ217" s="111">
        <f t="shared" si="111"/>
        <v>0</v>
      </c>
      <c r="BA217" s="111">
        <f t="shared" si="111"/>
        <v>0</v>
      </c>
      <c r="BB217" s="111">
        <f t="shared" si="111"/>
        <v>0</v>
      </c>
      <c r="BC217" s="111">
        <f t="shared" si="111"/>
        <v>0</v>
      </c>
      <c r="BD217" s="111">
        <f t="shared" si="111"/>
        <v>0</v>
      </c>
      <c r="BE217" s="111">
        <f t="shared" si="111"/>
        <v>0</v>
      </c>
      <c r="BF217" s="111">
        <f t="shared" si="111"/>
        <v>0</v>
      </c>
      <c r="BG217" s="111">
        <f t="shared" si="111"/>
        <v>0</v>
      </c>
      <c r="BH217" s="111">
        <f t="shared" si="111"/>
        <v>0</v>
      </c>
      <c r="BI217" s="111">
        <f t="shared" si="111"/>
        <v>0</v>
      </c>
      <c r="BJ217" s="111">
        <f t="shared" si="111"/>
        <v>0</v>
      </c>
      <c r="BK217" s="111">
        <f t="shared" si="111"/>
        <v>0</v>
      </c>
      <c r="BL217" s="111">
        <f t="shared" si="111"/>
        <v>0</v>
      </c>
      <c r="BM217" s="111">
        <f t="shared" si="111"/>
        <v>0</v>
      </c>
      <c r="BN217" s="111">
        <f t="shared" si="111"/>
        <v>0</v>
      </c>
      <c r="BO217" s="111">
        <f t="shared" si="111"/>
        <v>0</v>
      </c>
      <c r="BP217" s="111">
        <f t="shared" si="111"/>
        <v>0</v>
      </c>
      <c r="BQ217" s="111">
        <f t="shared" si="111"/>
        <v>0</v>
      </c>
      <c r="BR217" s="111">
        <f t="shared" si="111"/>
        <v>0</v>
      </c>
      <c r="BS217" s="111">
        <f t="shared" si="111"/>
        <v>0</v>
      </c>
      <c r="BT217" s="111">
        <f t="shared" si="111"/>
        <v>0</v>
      </c>
      <c r="BU217" s="111">
        <f t="shared" si="111"/>
        <v>0</v>
      </c>
      <c r="BV217" s="111">
        <f t="shared" si="111"/>
        <v>0</v>
      </c>
      <c r="BW217" s="111">
        <f t="shared" si="111"/>
        <v>0</v>
      </c>
      <c r="BX217" s="111">
        <f t="shared" si="111"/>
        <v>0</v>
      </c>
      <c r="BY217" s="111">
        <f t="shared" si="111"/>
        <v>0</v>
      </c>
      <c r="BZ217" s="111">
        <f t="shared" si="111"/>
        <v>0</v>
      </c>
      <c r="CA217" s="111">
        <f t="shared" si="111"/>
        <v>0</v>
      </c>
      <c r="CB217" s="111">
        <f t="shared" ref="CB217:CJ220" si="112">IF(OR(AND($G217&lt;CB$1,$G217&lt;&gt;""),$F217&gt;EOMONTH(CB$1,0)),0,IF(AND($F217&lt;CB$1,OR($G217="",$G217&gt;EOMONTH(CB$1,0))),INDEX($H217:$M217,1,MATCH(YEAR(CB$1),$H$1:$M$1,0))/12,INDEX($H217:$M217,1,MATCH(YEAR(CB$1),$H$1:$M$1,0))/12*((_xlfn.DAYS(MIN(EOMONTH(CB$1,0),$G217),MAX(CB$1,$F217)))/_xlfn.DAYS(EOMONTH(CB$1,0),CB$1))))</f>
        <v>0</v>
      </c>
      <c r="CC217" s="111">
        <f t="shared" si="112"/>
        <v>0</v>
      </c>
      <c r="CD217" s="111">
        <f t="shared" si="112"/>
        <v>0</v>
      </c>
      <c r="CE217" s="111">
        <f t="shared" si="112"/>
        <v>0</v>
      </c>
      <c r="CF217" s="111">
        <f t="shared" si="112"/>
        <v>0</v>
      </c>
      <c r="CG217" s="111">
        <f t="shared" si="112"/>
        <v>0</v>
      </c>
      <c r="CH217" s="111">
        <f t="shared" si="112"/>
        <v>0</v>
      </c>
      <c r="CI217" s="111">
        <f t="shared" si="112"/>
        <v>0</v>
      </c>
      <c r="CJ217" s="111">
        <f t="shared" si="112"/>
        <v>0</v>
      </c>
    </row>
    <row r="218" spans="11:88" x14ac:dyDescent="0.3">
      <c r="K218" s="263">
        <f>J218*(1+'Headcount Summary'!$C$4)</f>
        <v>0</v>
      </c>
      <c r="L218" s="263">
        <f>K218*(1+'Headcount Summary'!$C$4)</f>
        <v>0</v>
      </c>
      <c r="M218" s="263">
        <f>L218*(1+'Headcount Summary'!$C$4)</f>
        <v>0</v>
      </c>
      <c r="Q218" s="111">
        <f t="shared" ref="Q218:CB221" si="113">IF(OR(AND($G218&lt;Q$1,$G218&lt;&gt;""),$F218&gt;EOMONTH(Q$1,0)),0,IF(AND($F218&lt;Q$1,OR($G218="",$G218&gt;EOMONTH(Q$1,0))),INDEX($H218:$M218,1,MATCH(YEAR(Q$1),$H$1:$M$1,0))/12,INDEX($H218:$M218,1,MATCH(YEAR(Q$1),$H$1:$M$1,0))/12*((_xlfn.DAYS(MIN(EOMONTH(Q$1,0),$G218),MAX(Q$1,$F218)))/_xlfn.DAYS(EOMONTH(Q$1,0),Q$1))))</f>
        <v>0</v>
      </c>
      <c r="R218" s="111">
        <f t="shared" si="113"/>
        <v>0</v>
      </c>
      <c r="S218" s="111">
        <f t="shared" si="113"/>
        <v>0</v>
      </c>
      <c r="T218" s="111">
        <f t="shared" si="113"/>
        <v>0</v>
      </c>
      <c r="U218" s="111">
        <f t="shared" si="113"/>
        <v>0</v>
      </c>
      <c r="V218" s="111">
        <f t="shared" si="113"/>
        <v>0</v>
      </c>
      <c r="W218" s="111">
        <f t="shared" si="113"/>
        <v>0</v>
      </c>
      <c r="X218" s="111">
        <f t="shared" si="113"/>
        <v>0</v>
      </c>
      <c r="Y218" s="111">
        <f t="shared" si="113"/>
        <v>0</v>
      </c>
      <c r="Z218" s="111">
        <f t="shared" si="113"/>
        <v>0</v>
      </c>
      <c r="AA218" s="111">
        <f t="shared" si="113"/>
        <v>0</v>
      </c>
      <c r="AB218" s="111">
        <f t="shared" si="113"/>
        <v>0</v>
      </c>
      <c r="AC218" s="111">
        <f t="shared" si="113"/>
        <v>0</v>
      </c>
      <c r="AD218" s="111">
        <f t="shared" si="113"/>
        <v>0</v>
      </c>
      <c r="AE218" s="111">
        <f t="shared" si="113"/>
        <v>0</v>
      </c>
      <c r="AF218" s="111">
        <f t="shared" si="113"/>
        <v>0</v>
      </c>
      <c r="AG218" s="111">
        <f t="shared" si="113"/>
        <v>0</v>
      </c>
      <c r="AH218" s="111">
        <f t="shared" si="113"/>
        <v>0</v>
      </c>
      <c r="AI218" s="111">
        <f t="shared" si="113"/>
        <v>0</v>
      </c>
      <c r="AJ218" s="111">
        <f t="shared" si="113"/>
        <v>0</v>
      </c>
      <c r="AK218" s="111">
        <f t="shared" si="113"/>
        <v>0</v>
      </c>
      <c r="AL218" s="111">
        <f t="shared" si="113"/>
        <v>0</v>
      </c>
      <c r="AM218" s="111">
        <f t="shared" si="113"/>
        <v>0</v>
      </c>
      <c r="AN218" s="111">
        <f t="shared" si="113"/>
        <v>0</v>
      </c>
      <c r="AO218" s="111">
        <f t="shared" si="113"/>
        <v>0</v>
      </c>
      <c r="AP218" s="111">
        <f t="shared" si="113"/>
        <v>0</v>
      </c>
      <c r="AQ218" s="111">
        <f t="shared" si="113"/>
        <v>0</v>
      </c>
      <c r="AR218" s="111">
        <f t="shared" si="113"/>
        <v>0</v>
      </c>
      <c r="AS218" s="111">
        <f t="shared" si="113"/>
        <v>0</v>
      </c>
      <c r="AT218" s="111">
        <f t="shared" si="113"/>
        <v>0</v>
      </c>
      <c r="AU218" s="111">
        <f t="shared" si="113"/>
        <v>0</v>
      </c>
      <c r="AV218" s="111">
        <f t="shared" si="113"/>
        <v>0</v>
      </c>
      <c r="AW218" s="111">
        <f t="shared" si="113"/>
        <v>0</v>
      </c>
      <c r="AX218" s="111">
        <f t="shared" si="113"/>
        <v>0</v>
      </c>
      <c r="AY218" s="111">
        <f t="shared" si="113"/>
        <v>0</v>
      </c>
      <c r="AZ218" s="111">
        <f t="shared" si="113"/>
        <v>0</v>
      </c>
      <c r="BA218" s="111">
        <f t="shared" si="113"/>
        <v>0</v>
      </c>
      <c r="BB218" s="111">
        <f t="shared" si="113"/>
        <v>0</v>
      </c>
      <c r="BC218" s="111">
        <f t="shared" si="113"/>
        <v>0</v>
      </c>
      <c r="BD218" s="111">
        <f t="shared" si="113"/>
        <v>0</v>
      </c>
      <c r="BE218" s="111">
        <f t="shared" si="113"/>
        <v>0</v>
      </c>
      <c r="BF218" s="111">
        <f t="shared" si="113"/>
        <v>0</v>
      </c>
      <c r="BG218" s="111">
        <f t="shared" si="113"/>
        <v>0</v>
      </c>
      <c r="BH218" s="111">
        <f t="shared" si="113"/>
        <v>0</v>
      </c>
      <c r="BI218" s="111">
        <f t="shared" si="113"/>
        <v>0</v>
      </c>
      <c r="BJ218" s="111">
        <f t="shared" si="113"/>
        <v>0</v>
      </c>
      <c r="BK218" s="111">
        <f t="shared" si="113"/>
        <v>0</v>
      </c>
      <c r="BL218" s="111">
        <f t="shared" si="113"/>
        <v>0</v>
      </c>
      <c r="BM218" s="111">
        <f t="shared" si="113"/>
        <v>0</v>
      </c>
      <c r="BN218" s="111">
        <f t="shared" si="113"/>
        <v>0</v>
      </c>
      <c r="BO218" s="111">
        <f t="shared" si="113"/>
        <v>0</v>
      </c>
      <c r="BP218" s="111">
        <f t="shared" si="113"/>
        <v>0</v>
      </c>
      <c r="BQ218" s="111">
        <f t="shared" si="113"/>
        <v>0</v>
      </c>
      <c r="BR218" s="111">
        <f t="shared" si="113"/>
        <v>0</v>
      </c>
      <c r="BS218" s="111">
        <f t="shared" si="113"/>
        <v>0</v>
      </c>
      <c r="BT218" s="111">
        <f t="shared" si="113"/>
        <v>0</v>
      </c>
      <c r="BU218" s="111">
        <f t="shared" si="113"/>
        <v>0</v>
      </c>
      <c r="BV218" s="111">
        <f t="shared" si="113"/>
        <v>0</v>
      </c>
      <c r="BW218" s="111">
        <f t="shared" si="113"/>
        <v>0</v>
      </c>
      <c r="BX218" s="111">
        <f t="shared" si="113"/>
        <v>0</v>
      </c>
      <c r="BY218" s="111">
        <f t="shared" si="113"/>
        <v>0</v>
      </c>
      <c r="BZ218" s="111">
        <f t="shared" si="113"/>
        <v>0</v>
      </c>
      <c r="CA218" s="111">
        <f t="shared" si="113"/>
        <v>0</v>
      </c>
      <c r="CB218" s="111">
        <f t="shared" si="113"/>
        <v>0</v>
      </c>
      <c r="CC218" s="111">
        <f t="shared" si="112"/>
        <v>0</v>
      </c>
      <c r="CD218" s="111">
        <f t="shared" si="112"/>
        <v>0</v>
      </c>
      <c r="CE218" s="111">
        <f t="shared" si="112"/>
        <v>0</v>
      </c>
      <c r="CF218" s="111">
        <f t="shared" si="112"/>
        <v>0</v>
      </c>
      <c r="CG218" s="111">
        <f t="shared" si="112"/>
        <v>0</v>
      </c>
      <c r="CH218" s="111">
        <f t="shared" si="112"/>
        <v>0</v>
      </c>
      <c r="CI218" s="111">
        <f t="shared" si="112"/>
        <v>0</v>
      </c>
      <c r="CJ218" s="111">
        <f t="shared" si="112"/>
        <v>0</v>
      </c>
    </row>
    <row r="219" spans="11:88" x14ac:dyDescent="0.3">
      <c r="K219" s="263">
        <f>J219*(1+'Headcount Summary'!$C$4)</f>
        <v>0</v>
      </c>
      <c r="L219" s="263">
        <f>K219*(1+'Headcount Summary'!$C$4)</f>
        <v>0</v>
      </c>
      <c r="M219" s="263">
        <f>L219*(1+'Headcount Summary'!$C$4)</f>
        <v>0</v>
      </c>
      <c r="Q219" s="111">
        <f t="shared" si="113"/>
        <v>0</v>
      </c>
      <c r="R219" s="111">
        <f t="shared" si="113"/>
        <v>0</v>
      </c>
      <c r="S219" s="111">
        <f t="shared" si="113"/>
        <v>0</v>
      </c>
      <c r="T219" s="111">
        <f t="shared" si="113"/>
        <v>0</v>
      </c>
      <c r="U219" s="111">
        <f t="shared" si="113"/>
        <v>0</v>
      </c>
      <c r="V219" s="111">
        <f t="shared" si="113"/>
        <v>0</v>
      </c>
      <c r="W219" s="111">
        <f t="shared" si="113"/>
        <v>0</v>
      </c>
      <c r="X219" s="111">
        <f t="shared" si="113"/>
        <v>0</v>
      </c>
      <c r="Y219" s="111">
        <f t="shared" si="113"/>
        <v>0</v>
      </c>
      <c r="Z219" s="111">
        <f t="shared" si="113"/>
        <v>0</v>
      </c>
      <c r="AA219" s="111">
        <f t="shared" si="113"/>
        <v>0</v>
      </c>
      <c r="AB219" s="111">
        <f t="shared" si="113"/>
        <v>0</v>
      </c>
      <c r="AC219" s="111">
        <f t="shared" si="113"/>
        <v>0</v>
      </c>
      <c r="AD219" s="111">
        <f t="shared" si="113"/>
        <v>0</v>
      </c>
      <c r="AE219" s="111">
        <f t="shared" si="113"/>
        <v>0</v>
      </c>
      <c r="AF219" s="111">
        <f t="shared" si="113"/>
        <v>0</v>
      </c>
      <c r="AG219" s="111">
        <f t="shared" si="113"/>
        <v>0</v>
      </c>
      <c r="AH219" s="111">
        <f t="shared" si="113"/>
        <v>0</v>
      </c>
      <c r="AI219" s="111">
        <f t="shared" si="113"/>
        <v>0</v>
      </c>
      <c r="AJ219" s="111">
        <f t="shared" si="113"/>
        <v>0</v>
      </c>
      <c r="AK219" s="111">
        <f t="shared" si="113"/>
        <v>0</v>
      </c>
      <c r="AL219" s="111">
        <f t="shared" si="113"/>
        <v>0</v>
      </c>
      <c r="AM219" s="111">
        <f t="shared" si="113"/>
        <v>0</v>
      </c>
      <c r="AN219" s="111">
        <f t="shared" si="113"/>
        <v>0</v>
      </c>
      <c r="AO219" s="111">
        <f t="shared" si="113"/>
        <v>0</v>
      </c>
      <c r="AP219" s="111">
        <f t="shared" si="113"/>
        <v>0</v>
      </c>
      <c r="AQ219" s="111">
        <f t="shared" si="113"/>
        <v>0</v>
      </c>
      <c r="AR219" s="111">
        <f t="shared" si="113"/>
        <v>0</v>
      </c>
      <c r="AS219" s="111">
        <f t="shared" si="113"/>
        <v>0</v>
      </c>
      <c r="AT219" s="111">
        <f t="shared" si="113"/>
        <v>0</v>
      </c>
      <c r="AU219" s="111">
        <f t="shared" si="113"/>
        <v>0</v>
      </c>
      <c r="AV219" s="111">
        <f t="shared" si="113"/>
        <v>0</v>
      </c>
      <c r="AW219" s="111">
        <f t="shared" si="113"/>
        <v>0</v>
      </c>
      <c r="AX219" s="111">
        <f t="shared" si="113"/>
        <v>0</v>
      </c>
      <c r="AY219" s="111">
        <f t="shared" si="113"/>
        <v>0</v>
      </c>
      <c r="AZ219" s="111">
        <f t="shared" si="113"/>
        <v>0</v>
      </c>
      <c r="BA219" s="111">
        <f t="shared" si="113"/>
        <v>0</v>
      </c>
      <c r="BB219" s="111">
        <f t="shared" si="113"/>
        <v>0</v>
      </c>
      <c r="BC219" s="111">
        <f t="shared" si="113"/>
        <v>0</v>
      </c>
      <c r="BD219" s="111">
        <f t="shared" si="113"/>
        <v>0</v>
      </c>
      <c r="BE219" s="111">
        <f t="shared" si="113"/>
        <v>0</v>
      </c>
      <c r="BF219" s="111">
        <f t="shared" si="113"/>
        <v>0</v>
      </c>
      <c r="BG219" s="111">
        <f t="shared" si="113"/>
        <v>0</v>
      </c>
      <c r="BH219" s="111">
        <f t="shared" si="113"/>
        <v>0</v>
      </c>
      <c r="BI219" s="111">
        <f t="shared" si="113"/>
        <v>0</v>
      </c>
      <c r="BJ219" s="111">
        <f t="shared" si="113"/>
        <v>0</v>
      </c>
      <c r="BK219" s="111">
        <f t="shared" si="113"/>
        <v>0</v>
      </c>
      <c r="BL219" s="111">
        <f t="shared" si="113"/>
        <v>0</v>
      </c>
      <c r="BM219" s="111">
        <f t="shared" si="113"/>
        <v>0</v>
      </c>
      <c r="BN219" s="111">
        <f t="shared" si="113"/>
        <v>0</v>
      </c>
      <c r="BO219" s="111">
        <f t="shared" si="113"/>
        <v>0</v>
      </c>
      <c r="BP219" s="111">
        <f t="shared" si="113"/>
        <v>0</v>
      </c>
      <c r="BQ219" s="111">
        <f t="shared" si="113"/>
        <v>0</v>
      </c>
      <c r="BR219" s="111">
        <f t="shared" si="113"/>
        <v>0</v>
      </c>
      <c r="BS219" s="111">
        <f t="shared" si="113"/>
        <v>0</v>
      </c>
      <c r="BT219" s="111">
        <f t="shared" si="113"/>
        <v>0</v>
      </c>
      <c r="BU219" s="111">
        <f t="shared" si="113"/>
        <v>0</v>
      </c>
      <c r="BV219" s="111">
        <f t="shared" si="113"/>
        <v>0</v>
      </c>
      <c r="BW219" s="111">
        <f t="shared" si="113"/>
        <v>0</v>
      </c>
      <c r="BX219" s="111">
        <f t="shared" si="113"/>
        <v>0</v>
      </c>
      <c r="BY219" s="111">
        <f t="shared" si="113"/>
        <v>0</v>
      </c>
      <c r="BZ219" s="111">
        <f t="shared" si="113"/>
        <v>0</v>
      </c>
      <c r="CA219" s="111">
        <f t="shared" si="113"/>
        <v>0</v>
      </c>
      <c r="CB219" s="111">
        <f t="shared" si="113"/>
        <v>0</v>
      </c>
      <c r="CC219" s="111">
        <f t="shared" si="112"/>
        <v>0</v>
      </c>
      <c r="CD219" s="111">
        <f t="shared" si="112"/>
        <v>0</v>
      </c>
      <c r="CE219" s="111">
        <f t="shared" si="112"/>
        <v>0</v>
      </c>
      <c r="CF219" s="111">
        <f t="shared" si="112"/>
        <v>0</v>
      </c>
      <c r="CG219" s="111">
        <f t="shared" si="112"/>
        <v>0</v>
      </c>
      <c r="CH219" s="111">
        <f t="shared" si="112"/>
        <v>0</v>
      </c>
      <c r="CI219" s="111">
        <f t="shared" si="112"/>
        <v>0</v>
      </c>
      <c r="CJ219" s="111">
        <f t="shared" si="112"/>
        <v>0</v>
      </c>
    </row>
    <row r="220" spans="11:88" x14ac:dyDescent="0.3">
      <c r="K220" s="263">
        <f>J220*(1+'Headcount Summary'!$C$4)</f>
        <v>0</v>
      </c>
      <c r="L220" s="263">
        <f>K220*(1+'Headcount Summary'!$C$4)</f>
        <v>0</v>
      </c>
      <c r="M220" s="263">
        <f>L220*(1+'Headcount Summary'!$C$4)</f>
        <v>0</v>
      </c>
      <c r="Q220" s="111">
        <f t="shared" si="113"/>
        <v>0</v>
      </c>
      <c r="R220" s="111">
        <f t="shared" si="113"/>
        <v>0</v>
      </c>
      <c r="S220" s="111">
        <f t="shared" si="113"/>
        <v>0</v>
      </c>
      <c r="T220" s="111">
        <f t="shared" si="113"/>
        <v>0</v>
      </c>
      <c r="U220" s="111">
        <f t="shared" si="113"/>
        <v>0</v>
      </c>
      <c r="V220" s="111">
        <f t="shared" si="113"/>
        <v>0</v>
      </c>
      <c r="W220" s="111">
        <f t="shared" si="113"/>
        <v>0</v>
      </c>
      <c r="X220" s="111">
        <f t="shared" si="113"/>
        <v>0</v>
      </c>
      <c r="Y220" s="111">
        <f t="shared" si="113"/>
        <v>0</v>
      </c>
      <c r="Z220" s="111">
        <f t="shared" si="113"/>
        <v>0</v>
      </c>
      <c r="AA220" s="111">
        <f t="shared" si="113"/>
        <v>0</v>
      </c>
      <c r="AB220" s="111">
        <f t="shared" si="113"/>
        <v>0</v>
      </c>
      <c r="AC220" s="111">
        <f t="shared" si="113"/>
        <v>0</v>
      </c>
      <c r="AD220" s="111">
        <f t="shared" si="113"/>
        <v>0</v>
      </c>
      <c r="AE220" s="111">
        <f t="shared" si="113"/>
        <v>0</v>
      </c>
      <c r="AF220" s="111">
        <f t="shared" si="113"/>
        <v>0</v>
      </c>
      <c r="AG220" s="111">
        <f t="shared" si="113"/>
        <v>0</v>
      </c>
      <c r="AH220" s="111">
        <f t="shared" si="113"/>
        <v>0</v>
      </c>
      <c r="AI220" s="111">
        <f t="shared" si="113"/>
        <v>0</v>
      </c>
      <c r="AJ220" s="111">
        <f t="shared" si="113"/>
        <v>0</v>
      </c>
      <c r="AK220" s="111">
        <f t="shared" si="113"/>
        <v>0</v>
      </c>
      <c r="AL220" s="111">
        <f t="shared" si="113"/>
        <v>0</v>
      </c>
      <c r="AM220" s="111">
        <f t="shared" si="113"/>
        <v>0</v>
      </c>
      <c r="AN220" s="111">
        <f t="shared" si="113"/>
        <v>0</v>
      </c>
      <c r="AO220" s="111">
        <f t="shared" si="113"/>
        <v>0</v>
      </c>
      <c r="AP220" s="111">
        <f t="shared" si="113"/>
        <v>0</v>
      </c>
      <c r="AQ220" s="111">
        <f t="shared" si="113"/>
        <v>0</v>
      </c>
      <c r="AR220" s="111">
        <f t="shared" si="113"/>
        <v>0</v>
      </c>
      <c r="AS220" s="111">
        <f t="shared" si="113"/>
        <v>0</v>
      </c>
      <c r="AT220" s="111">
        <f t="shared" si="113"/>
        <v>0</v>
      </c>
      <c r="AU220" s="111">
        <f t="shared" si="113"/>
        <v>0</v>
      </c>
      <c r="AV220" s="111">
        <f t="shared" si="113"/>
        <v>0</v>
      </c>
      <c r="AW220" s="111">
        <f t="shared" si="113"/>
        <v>0</v>
      </c>
      <c r="AX220" s="111">
        <f t="shared" si="113"/>
        <v>0</v>
      </c>
      <c r="AY220" s="111">
        <f t="shared" si="113"/>
        <v>0</v>
      </c>
      <c r="AZ220" s="111">
        <f t="shared" si="113"/>
        <v>0</v>
      </c>
      <c r="BA220" s="111">
        <f t="shared" si="113"/>
        <v>0</v>
      </c>
      <c r="BB220" s="111">
        <f t="shared" si="113"/>
        <v>0</v>
      </c>
      <c r="BC220" s="111">
        <f t="shared" si="113"/>
        <v>0</v>
      </c>
      <c r="BD220" s="111">
        <f t="shared" si="113"/>
        <v>0</v>
      </c>
      <c r="BE220" s="111">
        <f t="shared" si="113"/>
        <v>0</v>
      </c>
      <c r="BF220" s="111">
        <f t="shared" si="113"/>
        <v>0</v>
      </c>
      <c r="BG220" s="111">
        <f t="shared" si="113"/>
        <v>0</v>
      </c>
      <c r="BH220" s="111">
        <f t="shared" si="113"/>
        <v>0</v>
      </c>
      <c r="BI220" s="111">
        <f t="shared" si="113"/>
        <v>0</v>
      </c>
      <c r="BJ220" s="111">
        <f t="shared" si="113"/>
        <v>0</v>
      </c>
      <c r="BK220" s="111">
        <f t="shared" si="113"/>
        <v>0</v>
      </c>
      <c r="BL220" s="111">
        <f t="shared" si="113"/>
        <v>0</v>
      </c>
      <c r="BM220" s="111">
        <f t="shared" si="113"/>
        <v>0</v>
      </c>
      <c r="BN220" s="111">
        <f t="shared" si="113"/>
        <v>0</v>
      </c>
      <c r="BO220" s="111">
        <f t="shared" si="113"/>
        <v>0</v>
      </c>
      <c r="BP220" s="111">
        <f t="shared" si="113"/>
        <v>0</v>
      </c>
      <c r="BQ220" s="111">
        <f t="shared" si="113"/>
        <v>0</v>
      </c>
      <c r="BR220" s="111">
        <f t="shared" si="113"/>
        <v>0</v>
      </c>
      <c r="BS220" s="111">
        <f t="shared" si="113"/>
        <v>0</v>
      </c>
      <c r="BT220" s="111">
        <f t="shared" si="113"/>
        <v>0</v>
      </c>
      <c r="BU220" s="111">
        <f t="shared" si="113"/>
        <v>0</v>
      </c>
      <c r="BV220" s="111">
        <f t="shared" si="113"/>
        <v>0</v>
      </c>
      <c r="BW220" s="111">
        <f t="shared" si="113"/>
        <v>0</v>
      </c>
      <c r="BX220" s="111">
        <f t="shared" si="113"/>
        <v>0</v>
      </c>
      <c r="BY220" s="111">
        <f t="shared" si="113"/>
        <v>0</v>
      </c>
      <c r="BZ220" s="111">
        <f t="shared" si="113"/>
        <v>0</v>
      </c>
      <c r="CA220" s="111">
        <f t="shared" si="113"/>
        <v>0</v>
      </c>
      <c r="CB220" s="111">
        <f t="shared" si="113"/>
        <v>0</v>
      </c>
      <c r="CC220" s="111">
        <f t="shared" si="112"/>
        <v>0</v>
      </c>
      <c r="CD220" s="111">
        <f t="shared" si="112"/>
        <v>0</v>
      </c>
      <c r="CE220" s="111">
        <f t="shared" si="112"/>
        <v>0</v>
      </c>
      <c r="CF220" s="111">
        <f t="shared" si="112"/>
        <v>0</v>
      </c>
      <c r="CG220" s="111">
        <f t="shared" si="112"/>
        <v>0</v>
      </c>
      <c r="CH220" s="111">
        <f t="shared" si="112"/>
        <v>0</v>
      </c>
      <c r="CI220" s="111">
        <f t="shared" si="112"/>
        <v>0</v>
      </c>
      <c r="CJ220" s="111">
        <f t="shared" si="112"/>
        <v>0</v>
      </c>
    </row>
    <row r="221" spans="11:88" x14ac:dyDescent="0.3">
      <c r="K221" s="263">
        <f>J221*(1+'Headcount Summary'!$C$4)</f>
        <v>0</v>
      </c>
      <c r="L221" s="263">
        <f>K221*(1+'Headcount Summary'!$C$4)</f>
        <v>0</v>
      </c>
      <c r="M221" s="263">
        <f>L221*(1+'Headcount Summary'!$C$4)</f>
        <v>0</v>
      </c>
      <c r="Q221" s="111">
        <f t="shared" si="113"/>
        <v>0</v>
      </c>
      <c r="R221" s="111">
        <f t="shared" si="113"/>
        <v>0</v>
      </c>
      <c r="S221" s="111">
        <f t="shared" si="113"/>
        <v>0</v>
      </c>
      <c r="T221" s="111">
        <f t="shared" si="113"/>
        <v>0</v>
      </c>
      <c r="U221" s="111">
        <f t="shared" si="113"/>
        <v>0</v>
      </c>
      <c r="V221" s="111">
        <f t="shared" si="113"/>
        <v>0</v>
      </c>
      <c r="W221" s="111">
        <f t="shared" si="113"/>
        <v>0</v>
      </c>
      <c r="X221" s="111">
        <f t="shared" si="113"/>
        <v>0</v>
      </c>
      <c r="Y221" s="111">
        <f t="shared" si="113"/>
        <v>0</v>
      </c>
      <c r="Z221" s="111">
        <f t="shared" si="113"/>
        <v>0</v>
      </c>
      <c r="AA221" s="111">
        <f t="shared" si="113"/>
        <v>0</v>
      </c>
      <c r="AB221" s="111">
        <f t="shared" si="113"/>
        <v>0</v>
      </c>
      <c r="AC221" s="111">
        <f t="shared" si="113"/>
        <v>0</v>
      </c>
      <c r="AD221" s="111">
        <f t="shared" si="113"/>
        <v>0</v>
      </c>
      <c r="AE221" s="111">
        <f t="shared" si="113"/>
        <v>0</v>
      </c>
      <c r="AF221" s="111">
        <f t="shared" si="113"/>
        <v>0</v>
      </c>
      <c r="AG221" s="111">
        <f t="shared" si="113"/>
        <v>0</v>
      </c>
      <c r="AH221" s="111">
        <f t="shared" si="113"/>
        <v>0</v>
      </c>
      <c r="AI221" s="111">
        <f t="shared" si="113"/>
        <v>0</v>
      </c>
      <c r="AJ221" s="111">
        <f t="shared" si="113"/>
        <v>0</v>
      </c>
      <c r="AK221" s="111">
        <f t="shared" si="113"/>
        <v>0</v>
      </c>
      <c r="AL221" s="111">
        <f t="shared" si="113"/>
        <v>0</v>
      </c>
      <c r="AM221" s="111">
        <f t="shared" si="113"/>
        <v>0</v>
      </c>
      <c r="AN221" s="111">
        <f t="shared" si="113"/>
        <v>0</v>
      </c>
      <c r="AO221" s="111">
        <f t="shared" si="113"/>
        <v>0</v>
      </c>
      <c r="AP221" s="111">
        <f t="shared" si="113"/>
        <v>0</v>
      </c>
      <c r="AQ221" s="111">
        <f t="shared" si="113"/>
        <v>0</v>
      </c>
      <c r="AR221" s="111">
        <f t="shared" si="113"/>
        <v>0</v>
      </c>
      <c r="AS221" s="111">
        <f t="shared" si="113"/>
        <v>0</v>
      </c>
      <c r="AT221" s="111">
        <f t="shared" si="113"/>
        <v>0</v>
      </c>
      <c r="AU221" s="111">
        <f t="shared" si="113"/>
        <v>0</v>
      </c>
      <c r="AV221" s="111">
        <f t="shared" si="113"/>
        <v>0</v>
      </c>
      <c r="AW221" s="111">
        <f t="shared" si="113"/>
        <v>0</v>
      </c>
      <c r="AX221" s="111">
        <f t="shared" si="113"/>
        <v>0</v>
      </c>
      <c r="AY221" s="111">
        <f t="shared" si="113"/>
        <v>0</v>
      </c>
      <c r="AZ221" s="111">
        <f t="shared" si="113"/>
        <v>0</v>
      </c>
      <c r="BA221" s="111">
        <f t="shared" si="113"/>
        <v>0</v>
      </c>
      <c r="BB221" s="111">
        <f t="shared" si="113"/>
        <v>0</v>
      </c>
      <c r="BC221" s="111">
        <f t="shared" si="113"/>
        <v>0</v>
      </c>
      <c r="BD221" s="111">
        <f t="shared" si="113"/>
        <v>0</v>
      </c>
      <c r="BE221" s="111">
        <f t="shared" si="113"/>
        <v>0</v>
      </c>
      <c r="BF221" s="111">
        <f t="shared" si="113"/>
        <v>0</v>
      </c>
      <c r="BG221" s="111">
        <f t="shared" si="113"/>
        <v>0</v>
      </c>
      <c r="BH221" s="111">
        <f t="shared" si="113"/>
        <v>0</v>
      </c>
      <c r="BI221" s="111">
        <f t="shared" si="113"/>
        <v>0</v>
      </c>
      <c r="BJ221" s="111">
        <f t="shared" si="113"/>
        <v>0</v>
      </c>
      <c r="BK221" s="111">
        <f t="shared" si="113"/>
        <v>0</v>
      </c>
      <c r="BL221" s="111">
        <f t="shared" si="113"/>
        <v>0</v>
      </c>
      <c r="BM221" s="111">
        <f t="shared" si="113"/>
        <v>0</v>
      </c>
      <c r="BN221" s="111">
        <f t="shared" si="113"/>
        <v>0</v>
      </c>
      <c r="BO221" s="111">
        <f t="shared" si="113"/>
        <v>0</v>
      </c>
      <c r="BP221" s="111">
        <f t="shared" si="113"/>
        <v>0</v>
      </c>
      <c r="BQ221" s="111">
        <f t="shared" si="113"/>
        <v>0</v>
      </c>
      <c r="BR221" s="111">
        <f t="shared" si="113"/>
        <v>0</v>
      </c>
      <c r="BS221" s="111">
        <f t="shared" si="113"/>
        <v>0</v>
      </c>
      <c r="BT221" s="111">
        <f t="shared" si="113"/>
        <v>0</v>
      </c>
      <c r="BU221" s="111">
        <f t="shared" si="113"/>
        <v>0</v>
      </c>
      <c r="BV221" s="111">
        <f t="shared" si="113"/>
        <v>0</v>
      </c>
      <c r="BW221" s="111">
        <f t="shared" si="113"/>
        <v>0</v>
      </c>
      <c r="BX221" s="111">
        <f t="shared" si="113"/>
        <v>0</v>
      </c>
      <c r="BY221" s="111">
        <f t="shared" si="113"/>
        <v>0</v>
      </c>
      <c r="BZ221" s="111">
        <f t="shared" si="113"/>
        <v>0</v>
      </c>
      <c r="CA221" s="111">
        <f t="shared" si="113"/>
        <v>0</v>
      </c>
      <c r="CB221" s="111">
        <f t="shared" ref="CB221:CJ224" si="114">IF(OR(AND($G221&lt;CB$1,$G221&lt;&gt;""),$F221&gt;EOMONTH(CB$1,0)),0,IF(AND($F221&lt;CB$1,OR($G221="",$G221&gt;EOMONTH(CB$1,0))),INDEX($H221:$M221,1,MATCH(YEAR(CB$1),$H$1:$M$1,0))/12,INDEX($H221:$M221,1,MATCH(YEAR(CB$1),$H$1:$M$1,0))/12*((_xlfn.DAYS(MIN(EOMONTH(CB$1,0),$G221),MAX(CB$1,$F221)))/_xlfn.DAYS(EOMONTH(CB$1,0),CB$1))))</f>
        <v>0</v>
      </c>
      <c r="CC221" s="111">
        <f t="shared" si="114"/>
        <v>0</v>
      </c>
      <c r="CD221" s="111">
        <f t="shared" si="114"/>
        <v>0</v>
      </c>
      <c r="CE221" s="111">
        <f t="shared" si="114"/>
        <v>0</v>
      </c>
      <c r="CF221" s="111">
        <f t="shared" si="114"/>
        <v>0</v>
      </c>
      <c r="CG221" s="111">
        <f t="shared" si="114"/>
        <v>0</v>
      </c>
      <c r="CH221" s="111">
        <f t="shared" si="114"/>
        <v>0</v>
      </c>
      <c r="CI221" s="111">
        <f t="shared" si="114"/>
        <v>0</v>
      </c>
      <c r="CJ221" s="111">
        <f t="shared" si="114"/>
        <v>0</v>
      </c>
    </row>
    <row r="222" spans="11:88" x14ac:dyDescent="0.3">
      <c r="K222" s="263">
        <f>J222*(1+'Headcount Summary'!$C$4)</f>
        <v>0</v>
      </c>
      <c r="L222" s="263">
        <f>K222*(1+'Headcount Summary'!$C$4)</f>
        <v>0</v>
      </c>
      <c r="M222" s="263">
        <f>L222*(1+'Headcount Summary'!$C$4)</f>
        <v>0</v>
      </c>
      <c r="Q222" s="111">
        <f t="shared" ref="Q222:CB225" si="115">IF(OR(AND($G222&lt;Q$1,$G222&lt;&gt;""),$F222&gt;EOMONTH(Q$1,0)),0,IF(AND($F222&lt;Q$1,OR($G222="",$G222&gt;EOMONTH(Q$1,0))),INDEX($H222:$M222,1,MATCH(YEAR(Q$1),$H$1:$M$1,0))/12,INDEX($H222:$M222,1,MATCH(YEAR(Q$1),$H$1:$M$1,0))/12*((_xlfn.DAYS(MIN(EOMONTH(Q$1,0),$G222),MAX(Q$1,$F222)))/_xlfn.DAYS(EOMONTH(Q$1,0),Q$1))))</f>
        <v>0</v>
      </c>
      <c r="R222" s="111">
        <f t="shared" si="115"/>
        <v>0</v>
      </c>
      <c r="S222" s="111">
        <f t="shared" si="115"/>
        <v>0</v>
      </c>
      <c r="T222" s="111">
        <f t="shared" si="115"/>
        <v>0</v>
      </c>
      <c r="U222" s="111">
        <f t="shared" si="115"/>
        <v>0</v>
      </c>
      <c r="V222" s="111">
        <f t="shared" si="115"/>
        <v>0</v>
      </c>
      <c r="W222" s="111">
        <f t="shared" si="115"/>
        <v>0</v>
      </c>
      <c r="X222" s="111">
        <f t="shared" si="115"/>
        <v>0</v>
      </c>
      <c r="Y222" s="111">
        <f t="shared" si="115"/>
        <v>0</v>
      </c>
      <c r="Z222" s="111">
        <f t="shared" si="115"/>
        <v>0</v>
      </c>
      <c r="AA222" s="111">
        <f t="shared" si="115"/>
        <v>0</v>
      </c>
      <c r="AB222" s="111">
        <f t="shared" si="115"/>
        <v>0</v>
      </c>
      <c r="AC222" s="111">
        <f t="shared" si="115"/>
        <v>0</v>
      </c>
      <c r="AD222" s="111">
        <f t="shared" si="115"/>
        <v>0</v>
      </c>
      <c r="AE222" s="111">
        <f t="shared" si="115"/>
        <v>0</v>
      </c>
      <c r="AF222" s="111">
        <f t="shared" si="115"/>
        <v>0</v>
      </c>
      <c r="AG222" s="111">
        <f t="shared" si="115"/>
        <v>0</v>
      </c>
      <c r="AH222" s="111">
        <f t="shared" si="115"/>
        <v>0</v>
      </c>
      <c r="AI222" s="111">
        <f t="shared" si="115"/>
        <v>0</v>
      </c>
      <c r="AJ222" s="111">
        <f t="shared" si="115"/>
        <v>0</v>
      </c>
      <c r="AK222" s="111">
        <f t="shared" si="115"/>
        <v>0</v>
      </c>
      <c r="AL222" s="111">
        <f t="shared" si="115"/>
        <v>0</v>
      </c>
      <c r="AM222" s="111">
        <f t="shared" si="115"/>
        <v>0</v>
      </c>
      <c r="AN222" s="111">
        <f t="shared" si="115"/>
        <v>0</v>
      </c>
      <c r="AO222" s="111">
        <f t="shared" si="115"/>
        <v>0</v>
      </c>
      <c r="AP222" s="111">
        <f t="shared" si="115"/>
        <v>0</v>
      </c>
      <c r="AQ222" s="111">
        <f t="shared" si="115"/>
        <v>0</v>
      </c>
      <c r="AR222" s="111">
        <f t="shared" si="115"/>
        <v>0</v>
      </c>
      <c r="AS222" s="111">
        <f t="shared" si="115"/>
        <v>0</v>
      </c>
      <c r="AT222" s="111">
        <f t="shared" si="115"/>
        <v>0</v>
      </c>
      <c r="AU222" s="111">
        <f t="shared" si="115"/>
        <v>0</v>
      </c>
      <c r="AV222" s="111">
        <f t="shared" si="115"/>
        <v>0</v>
      </c>
      <c r="AW222" s="111">
        <f t="shared" si="115"/>
        <v>0</v>
      </c>
      <c r="AX222" s="111">
        <f t="shared" si="115"/>
        <v>0</v>
      </c>
      <c r="AY222" s="111">
        <f t="shared" si="115"/>
        <v>0</v>
      </c>
      <c r="AZ222" s="111">
        <f t="shared" si="115"/>
        <v>0</v>
      </c>
      <c r="BA222" s="111">
        <f t="shared" si="115"/>
        <v>0</v>
      </c>
      <c r="BB222" s="111">
        <f t="shared" si="115"/>
        <v>0</v>
      </c>
      <c r="BC222" s="111">
        <f t="shared" si="115"/>
        <v>0</v>
      </c>
      <c r="BD222" s="111">
        <f t="shared" si="115"/>
        <v>0</v>
      </c>
      <c r="BE222" s="111">
        <f t="shared" si="115"/>
        <v>0</v>
      </c>
      <c r="BF222" s="111">
        <f t="shared" si="115"/>
        <v>0</v>
      </c>
      <c r="BG222" s="111">
        <f t="shared" si="115"/>
        <v>0</v>
      </c>
      <c r="BH222" s="111">
        <f t="shared" si="115"/>
        <v>0</v>
      </c>
      <c r="BI222" s="111">
        <f t="shared" si="115"/>
        <v>0</v>
      </c>
      <c r="BJ222" s="111">
        <f t="shared" si="115"/>
        <v>0</v>
      </c>
      <c r="BK222" s="111">
        <f t="shared" si="115"/>
        <v>0</v>
      </c>
      <c r="BL222" s="111">
        <f t="shared" si="115"/>
        <v>0</v>
      </c>
      <c r="BM222" s="111">
        <f t="shared" si="115"/>
        <v>0</v>
      </c>
      <c r="BN222" s="111">
        <f t="shared" si="115"/>
        <v>0</v>
      </c>
      <c r="BO222" s="111">
        <f t="shared" si="115"/>
        <v>0</v>
      </c>
      <c r="BP222" s="111">
        <f t="shared" si="115"/>
        <v>0</v>
      </c>
      <c r="BQ222" s="111">
        <f t="shared" si="115"/>
        <v>0</v>
      </c>
      <c r="BR222" s="111">
        <f t="shared" si="115"/>
        <v>0</v>
      </c>
      <c r="BS222" s="111">
        <f t="shared" si="115"/>
        <v>0</v>
      </c>
      <c r="BT222" s="111">
        <f t="shared" si="115"/>
        <v>0</v>
      </c>
      <c r="BU222" s="111">
        <f t="shared" si="115"/>
        <v>0</v>
      </c>
      <c r="BV222" s="111">
        <f t="shared" si="115"/>
        <v>0</v>
      </c>
      <c r="BW222" s="111">
        <f t="shared" si="115"/>
        <v>0</v>
      </c>
      <c r="BX222" s="111">
        <f t="shared" si="115"/>
        <v>0</v>
      </c>
      <c r="BY222" s="111">
        <f t="shared" si="115"/>
        <v>0</v>
      </c>
      <c r="BZ222" s="111">
        <f t="shared" si="115"/>
        <v>0</v>
      </c>
      <c r="CA222" s="111">
        <f t="shared" si="115"/>
        <v>0</v>
      </c>
      <c r="CB222" s="111">
        <f t="shared" si="115"/>
        <v>0</v>
      </c>
      <c r="CC222" s="111">
        <f t="shared" si="114"/>
        <v>0</v>
      </c>
      <c r="CD222" s="111">
        <f t="shared" si="114"/>
        <v>0</v>
      </c>
      <c r="CE222" s="111">
        <f t="shared" si="114"/>
        <v>0</v>
      </c>
      <c r="CF222" s="111">
        <f t="shared" si="114"/>
        <v>0</v>
      </c>
      <c r="CG222" s="111">
        <f t="shared" si="114"/>
        <v>0</v>
      </c>
      <c r="CH222" s="111">
        <f t="shared" si="114"/>
        <v>0</v>
      </c>
      <c r="CI222" s="111">
        <f t="shared" si="114"/>
        <v>0</v>
      </c>
      <c r="CJ222" s="111">
        <f t="shared" si="114"/>
        <v>0</v>
      </c>
    </row>
    <row r="223" spans="11:88" x14ac:dyDescent="0.3">
      <c r="K223" s="263">
        <f>J223*(1+'Headcount Summary'!$C$4)</f>
        <v>0</v>
      </c>
      <c r="L223" s="263">
        <f>K223*(1+'Headcount Summary'!$C$4)</f>
        <v>0</v>
      </c>
      <c r="M223" s="263">
        <f>L223*(1+'Headcount Summary'!$C$4)</f>
        <v>0</v>
      </c>
      <c r="Q223" s="111">
        <f t="shared" si="115"/>
        <v>0</v>
      </c>
      <c r="R223" s="111">
        <f t="shared" si="115"/>
        <v>0</v>
      </c>
      <c r="S223" s="111">
        <f t="shared" si="115"/>
        <v>0</v>
      </c>
      <c r="T223" s="111">
        <f t="shared" si="115"/>
        <v>0</v>
      </c>
      <c r="U223" s="111">
        <f t="shared" si="115"/>
        <v>0</v>
      </c>
      <c r="V223" s="111">
        <f t="shared" si="115"/>
        <v>0</v>
      </c>
      <c r="W223" s="111">
        <f t="shared" si="115"/>
        <v>0</v>
      </c>
      <c r="X223" s="111">
        <f t="shared" si="115"/>
        <v>0</v>
      </c>
      <c r="Y223" s="111">
        <f t="shared" si="115"/>
        <v>0</v>
      </c>
      <c r="Z223" s="111">
        <f t="shared" si="115"/>
        <v>0</v>
      </c>
      <c r="AA223" s="111">
        <f t="shared" si="115"/>
        <v>0</v>
      </c>
      <c r="AB223" s="111">
        <f t="shared" si="115"/>
        <v>0</v>
      </c>
      <c r="AC223" s="111">
        <f t="shared" si="115"/>
        <v>0</v>
      </c>
      <c r="AD223" s="111">
        <f t="shared" si="115"/>
        <v>0</v>
      </c>
      <c r="AE223" s="111">
        <f t="shared" si="115"/>
        <v>0</v>
      </c>
      <c r="AF223" s="111">
        <f t="shared" si="115"/>
        <v>0</v>
      </c>
      <c r="AG223" s="111">
        <f t="shared" si="115"/>
        <v>0</v>
      </c>
      <c r="AH223" s="111">
        <f t="shared" si="115"/>
        <v>0</v>
      </c>
      <c r="AI223" s="111">
        <f t="shared" si="115"/>
        <v>0</v>
      </c>
      <c r="AJ223" s="111">
        <f t="shared" si="115"/>
        <v>0</v>
      </c>
      <c r="AK223" s="111">
        <f t="shared" si="115"/>
        <v>0</v>
      </c>
      <c r="AL223" s="111">
        <f t="shared" si="115"/>
        <v>0</v>
      </c>
      <c r="AM223" s="111">
        <f t="shared" si="115"/>
        <v>0</v>
      </c>
      <c r="AN223" s="111">
        <f t="shared" si="115"/>
        <v>0</v>
      </c>
      <c r="AO223" s="111">
        <f t="shared" si="115"/>
        <v>0</v>
      </c>
      <c r="AP223" s="111">
        <f t="shared" si="115"/>
        <v>0</v>
      </c>
      <c r="AQ223" s="111">
        <f t="shared" si="115"/>
        <v>0</v>
      </c>
      <c r="AR223" s="111">
        <f t="shared" si="115"/>
        <v>0</v>
      </c>
      <c r="AS223" s="111">
        <f t="shared" si="115"/>
        <v>0</v>
      </c>
      <c r="AT223" s="111">
        <f t="shared" si="115"/>
        <v>0</v>
      </c>
      <c r="AU223" s="111">
        <f t="shared" si="115"/>
        <v>0</v>
      </c>
      <c r="AV223" s="111">
        <f t="shared" si="115"/>
        <v>0</v>
      </c>
      <c r="AW223" s="111">
        <f t="shared" si="115"/>
        <v>0</v>
      </c>
      <c r="AX223" s="111">
        <f t="shared" si="115"/>
        <v>0</v>
      </c>
      <c r="AY223" s="111">
        <f t="shared" si="115"/>
        <v>0</v>
      </c>
      <c r="AZ223" s="111">
        <f t="shared" si="115"/>
        <v>0</v>
      </c>
      <c r="BA223" s="111">
        <f t="shared" si="115"/>
        <v>0</v>
      </c>
      <c r="BB223" s="111">
        <f t="shared" si="115"/>
        <v>0</v>
      </c>
      <c r="BC223" s="111">
        <f t="shared" si="115"/>
        <v>0</v>
      </c>
      <c r="BD223" s="111">
        <f t="shared" si="115"/>
        <v>0</v>
      </c>
      <c r="BE223" s="111">
        <f t="shared" si="115"/>
        <v>0</v>
      </c>
      <c r="BF223" s="111">
        <f t="shared" si="115"/>
        <v>0</v>
      </c>
      <c r="BG223" s="111">
        <f t="shared" si="115"/>
        <v>0</v>
      </c>
      <c r="BH223" s="111">
        <f t="shared" si="115"/>
        <v>0</v>
      </c>
      <c r="BI223" s="111">
        <f t="shared" si="115"/>
        <v>0</v>
      </c>
      <c r="BJ223" s="111">
        <f t="shared" si="115"/>
        <v>0</v>
      </c>
      <c r="BK223" s="111">
        <f t="shared" si="115"/>
        <v>0</v>
      </c>
      <c r="BL223" s="111">
        <f t="shared" si="115"/>
        <v>0</v>
      </c>
      <c r="BM223" s="111">
        <f t="shared" si="115"/>
        <v>0</v>
      </c>
      <c r="BN223" s="111">
        <f t="shared" si="115"/>
        <v>0</v>
      </c>
      <c r="BO223" s="111">
        <f t="shared" si="115"/>
        <v>0</v>
      </c>
      <c r="BP223" s="111">
        <f t="shared" si="115"/>
        <v>0</v>
      </c>
      <c r="BQ223" s="111">
        <f t="shared" si="115"/>
        <v>0</v>
      </c>
      <c r="BR223" s="111">
        <f t="shared" si="115"/>
        <v>0</v>
      </c>
      <c r="BS223" s="111">
        <f t="shared" si="115"/>
        <v>0</v>
      </c>
      <c r="BT223" s="111">
        <f t="shared" si="115"/>
        <v>0</v>
      </c>
      <c r="BU223" s="111">
        <f t="shared" si="115"/>
        <v>0</v>
      </c>
      <c r="BV223" s="111">
        <f t="shared" si="115"/>
        <v>0</v>
      </c>
      <c r="BW223" s="111">
        <f t="shared" si="115"/>
        <v>0</v>
      </c>
      <c r="BX223" s="111">
        <f t="shared" si="115"/>
        <v>0</v>
      </c>
      <c r="BY223" s="111">
        <f t="shared" si="115"/>
        <v>0</v>
      </c>
      <c r="BZ223" s="111">
        <f t="shared" si="115"/>
        <v>0</v>
      </c>
      <c r="CA223" s="111">
        <f t="shared" si="115"/>
        <v>0</v>
      </c>
      <c r="CB223" s="111">
        <f t="shared" si="115"/>
        <v>0</v>
      </c>
      <c r="CC223" s="111">
        <f t="shared" si="114"/>
        <v>0</v>
      </c>
      <c r="CD223" s="111">
        <f t="shared" si="114"/>
        <v>0</v>
      </c>
      <c r="CE223" s="111">
        <f t="shared" si="114"/>
        <v>0</v>
      </c>
      <c r="CF223" s="111">
        <f t="shared" si="114"/>
        <v>0</v>
      </c>
      <c r="CG223" s="111">
        <f t="shared" si="114"/>
        <v>0</v>
      </c>
      <c r="CH223" s="111">
        <f t="shared" si="114"/>
        <v>0</v>
      </c>
      <c r="CI223" s="111">
        <f t="shared" si="114"/>
        <v>0</v>
      </c>
      <c r="CJ223" s="111">
        <f t="shared" si="114"/>
        <v>0</v>
      </c>
    </row>
    <row r="224" spans="11:88" x14ac:dyDescent="0.3">
      <c r="K224" s="263">
        <f>J224*(1+'Headcount Summary'!$C$4)</f>
        <v>0</v>
      </c>
      <c r="L224" s="263">
        <f>K224*(1+'Headcount Summary'!$C$4)</f>
        <v>0</v>
      </c>
      <c r="M224" s="263">
        <f>L224*(1+'Headcount Summary'!$C$4)</f>
        <v>0</v>
      </c>
      <c r="Q224" s="111">
        <f t="shared" si="115"/>
        <v>0</v>
      </c>
      <c r="R224" s="111">
        <f t="shared" si="115"/>
        <v>0</v>
      </c>
      <c r="S224" s="111">
        <f t="shared" si="115"/>
        <v>0</v>
      </c>
      <c r="T224" s="111">
        <f t="shared" si="115"/>
        <v>0</v>
      </c>
      <c r="U224" s="111">
        <f t="shared" si="115"/>
        <v>0</v>
      </c>
      <c r="V224" s="111">
        <f t="shared" si="115"/>
        <v>0</v>
      </c>
      <c r="W224" s="111">
        <f t="shared" si="115"/>
        <v>0</v>
      </c>
      <c r="X224" s="111">
        <f t="shared" si="115"/>
        <v>0</v>
      </c>
      <c r="Y224" s="111">
        <f t="shared" si="115"/>
        <v>0</v>
      </c>
      <c r="Z224" s="111">
        <f t="shared" si="115"/>
        <v>0</v>
      </c>
      <c r="AA224" s="111">
        <f t="shared" si="115"/>
        <v>0</v>
      </c>
      <c r="AB224" s="111">
        <f t="shared" si="115"/>
        <v>0</v>
      </c>
      <c r="AC224" s="111">
        <f t="shared" si="115"/>
        <v>0</v>
      </c>
      <c r="AD224" s="111">
        <f t="shared" si="115"/>
        <v>0</v>
      </c>
      <c r="AE224" s="111">
        <f t="shared" si="115"/>
        <v>0</v>
      </c>
      <c r="AF224" s="111">
        <f t="shared" si="115"/>
        <v>0</v>
      </c>
      <c r="AG224" s="111">
        <f t="shared" si="115"/>
        <v>0</v>
      </c>
      <c r="AH224" s="111">
        <f t="shared" si="115"/>
        <v>0</v>
      </c>
      <c r="AI224" s="111">
        <f t="shared" si="115"/>
        <v>0</v>
      </c>
      <c r="AJ224" s="111">
        <f t="shared" si="115"/>
        <v>0</v>
      </c>
      <c r="AK224" s="111">
        <f t="shared" si="115"/>
        <v>0</v>
      </c>
      <c r="AL224" s="111">
        <f t="shared" si="115"/>
        <v>0</v>
      </c>
      <c r="AM224" s="111">
        <f t="shared" si="115"/>
        <v>0</v>
      </c>
      <c r="AN224" s="111">
        <f t="shared" si="115"/>
        <v>0</v>
      </c>
      <c r="AO224" s="111">
        <f t="shared" si="115"/>
        <v>0</v>
      </c>
      <c r="AP224" s="111">
        <f t="shared" si="115"/>
        <v>0</v>
      </c>
      <c r="AQ224" s="111">
        <f t="shared" si="115"/>
        <v>0</v>
      </c>
      <c r="AR224" s="111">
        <f t="shared" si="115"/>
        <v>0</v>
      </c>
      <c r="AS224" s="111">
        <f t="shared" si="115"/>
        <v>0</v>
      </c>
      <c r="AT224" s="111">
        <f t="shared" si="115"/>
        <v>0</v>
      </c>
      <c r="AU224" s="111">
        <f t="shared" si="115"/>
        <v>0</v>
      </c>
      <c r="AV224" s="111">
        <f t="shared" si="115"/>
        <v>0</v>
      </c>
      <c r="AW224" s="111">
        <f t="shared" si="115"/>
        <v>0</v>
      </c>
      <c r="AX224" s="111">
        <f t="shared" si="115"/>
        <v>0</v>
      </c>
      <c r="AY224" s="111">
        <f t="shared" si="115"/>
        <v>0</v>
      </c>
      <c r="AZ224" s="111">
        <f t="shared" si="115"/>
        <v>0</v>
      </c>
      <c r="BA224" s="111">
        <f t="shared" si="115"/>
        <v>0</v>
      </c>
      <c r="BB224" s="111">
        <f t="shared" si="115"/>
        <v>0</v>
      </c>
      <c r="BC224" s="111">
        <f t="shared" si="115"/>
        <v>0</v>
      </c>
      <c r="BD224" s="111">
        <f t="shared" si="115"/>
        <v>0</v>
      </c>
      <c r="BE224" s="111">
        <f t="shared" si="115"/>
        <v>0</v>
      </c>
      <c r="BF224" s="111">
        <f t="shared" si="115"/>
        <v>0</v>
      </c>
      <c r="BG224" s="111">
        <f t="shared" si="115"/>
        <v>0</v>
      </c>
      <c r="BH224" s="111">
        <f t="shared" si="115"/>
        <v>0</v>
      </c>
      <c r="BI224" s="111">
        <f t="shared" si="115"/>
        <v>0</v>
      </c>
      <c r="BJ224" s="111">
        <f t="shared" si="115"/>
        <v>0</v>
      </c>
      <c r="BK224" s="111">
        <f t="shared" si="115"/>
        <v>0</v>
      </c>
      <c r="BL224" s="111">
        <f t="shared" si="115"/>
        <v>0</v>
      </c>
      <c r="BM224" s="111">
        <f t="shared" si="115"/>
        <v>0</v>
      </c>
      <c r="BN224" s="111">
        <f t="shared" si="115"/>
        <v>0</v>
      </c>
      <c r="BO224" s="111">
        <f t="shared" si="115"/>
        <v>0</v>
      </c>
      <c r="BP224" s="111">
        <f t="shared" si="115"/>
        <v>0</v>
      </c>
      <c r="BQ224" s="111">
        <f t="shared" si="115"/>
        <v>0</v>
      </c>
      <c r="BR224" s="111">
        <f t="shared" si="115"/>
        <v>0</v>
      </c>
      <c r="BS224" s="111">
        <f t="shared" si="115"/>
        <v>0</v>
      </c>
      <c r="BT224" s="111">
        <f t="shared" si="115"/>
        <v>0</v>
      </c>
      <c r="BU224" s="111">
        <f t="shared" si="115"/>
        <v>0</v>
      </c>
      <c r="BV224" s="111">
        <f t="shared" si="115"/>
        <v>0</v>
      </c>
      <c r="BW224" s="111">
        <f t="shared" si="115"/>
        <v>0</v>
      </c>
      <c r="BX224" s="111">
        <f t="shared" si="115"/>
        <v>0</v>
      </c>
      <c r="BY224" s="111">
        <f t="shared" si="115"/>
        <v>0</v>
      </c>
      <c r="BZ224" s="111">
        <f t="shared" si="115"/>
        <v>0</v>
      </c>
      <c r="CA224" s="111">
        <f t="shared" si="115"/>
        <v>0</v>
      </c>
      <c r="CB224" s="111">
        <f t="shared" si="115"/>
        <v>0</v>
      </c>
      <c r="CC224" s="111">
        <f t="shared" si="114"/>
        <v>0</v>
      </c>
      <c r="CD224" s="111">
        <f t="shared" si="114"/>
        <v>0</v>
      </c>
      <c r="CE224" s="111">
        <f t="shared" si="114"/>
        <v>0</v>
      </c>
      <c r="CF224" s="111">
        <f t="shared" si="114"/>
        <v>0</v>
      </c>
      <c r="CG224" s="111">
        <f t="shared" si="114"/>
        <v>0</v>
      </c>
      <c r="CH224" s="111">
        <f t="shared" si="114"/>
        <v>0</v>
      </c>
      <c r="CI224" s="111">
        <f t="shared" si="114"/>
        <v>0</v>
      </c>
      <c r="CJ224" s="111">
        <f t="shared" si="114"/>
        <v>0</v>
      </c>
    </row>
    <row r="225" spans="11:88" x14ac:dyDescent="0.3">
      <c r="K225" s="263">
        <f>J225*(1+'Headcount Summary'!$C$4)</f>
        <v>0</v>
      </c>
      <c r="L225" s="263">
        <f>K225*(1+'Headcount Summary'!$C$4)</f>
        <v>0</v>
      </c>
      <c r="M225" s="263">
        <f>L225*(1+'Headcount Summary'!$C$4)</f>
        <v>0</v>
      </c>
      <c r="Q225" s="111">
        <f t="shared" si="115"/>
        <v>0</v>
      </c>
      <c r="R225" s="111">
        <f t="shared" si="115"/>
        <v>0</v>
      </c>
      <c r="S225" s="111">
        <f t="shared" si="115"/>
        <v>0</v>
      </c>
      <c r="T225" s="111">
        <f t="shared" si="115"/>
        <v>0</v>
      </c>
      <c r="U225" s="111">
        <f t="shared" si="115"/>
        <v>0</v>
      </c>
      <c r="V225" s="111">
        <f t="shared" si="115"/>
        <v>0</v>
      </c>
      <c r="W225" s="111">
        <f t="shared" si="115"/>
        <v>0</v>
      </c>
      <c r="X225" s="111">
        <f t="shared" si="115"/>
        <v>0</v>
      </c>
      <c r="Y225" s="111">
        <f t="shared" si="115"/>
        <v>0</v>
      </c>
      <c r="Z225" s="111">
        <f t="shared" si="115"/>
        <v>0</v>
      </c>
      <c r="AA225" s="111">
        <f t="shared" si="115"/>
        <v>0</v>
      </c>
      <c r="AB225" s="111">
        <f t="shared" si="115"/>
        <v>0</v>
      </c>
      <c r="AC225" s="111">
        <f t="shared" si="115"/>
        <v>0</v>
      </c>
      <c r="AD225" s="111">
        <f t="shared" si="115"/>
        <v>0</v>
      </c>
      <c r="AE225" s="111">
        <f t="shared" si="115"/>
        <v>0</v>
      </c>
      <c r="AF225" s="111">
        <f t="shared" si="115"/>
        <v>0</v>
      </c>
      <c r="AG225" s="111">
        <f t="shared" si="115"/>
        <v>0</v>
      </c>
      <c r="AH225" s="111">
        <f t="shared" si="115"/>
        <v>0</v>
      </c>
      <c r="AI225" s="111">
        <f t="shared" si="115"/>
        <v>0</v>
      </c>
      <c r="AJ225" s="111">
        <f t="shared" si="115"/>
        <v>0</v>
      </c>
      <c r="AK225" s="111">
        <f t="shared" si="115"/>
        <v>0</v>
      </c>
      <c r="AL225" s="111">
        <f t="shared" si="115"/>
        <v>0</v>
      </c>
      <c r="AM225" s="111">
        <f t="shared" si="115"/>
        <v>0</v>
      </c>
      <c r="AN225" s="111">
        <f t="shared" si="115"/>
        <v>0</v>
      </c>
      <c r="AO225" s="111">
        <f t="shared" si="115"/>
        <v>0</v>
      </c>
      <c r="AP225" s="111">
        <f t="shared" si="115"/>
        <v>0</v>
      </c>
      <c r="AQ225" s="111">
        <f t="shared" si="115"/>
        <v>0</v>
      </c>
      <c r="AR225" s="111">
        <f t="shared" si="115"/>
        <v>0</v>
      </c>
      <c r="AS225" s="111">
        <f t="shared" si="115"/>
        <v>0</v>
      </c>
      <c r="AT225" s="111">
        <f t="shared" si="115"/>
        <v>0</v>
      </c>
      <c r="AU225" s="111">
        <f t="shared" si="115"/>
        <v>0</v>
      </c>
      <c r="AV225" s="111">
        <f t="shared" si="115"/>
        <v>0</v>
      </c>
      <c r="AW225" s="111">
        <f t="shared" si="115"/>
        <v>0</v>
      </c>
      <c r="AX225" s="111">
        <f t="shared" si="115"/>
        <v>0</v>
      </c>
      <c r="AY225" s="111">
        <f t="shared" si="115"/>
        <v>0</v>
      </c>
      <c r="AZ225" s="111">
        <f t="shared" si="115"/>
        <v>0</v>
      </c>
      <c r="BA225" s="111">
        <f t="shared" si="115"/>
        <v>0</v>
      </c>
      <c r="BB225" s="111">
        <f t="shared" si="115"/>
        <v>0</v>
      </c>
      <c r="BC225" s="111">
        <f t="shared" si="115"/>
        <v>0</v>
      </c>
      <c r="BD225" s="111">
        <f t="shared" si="115"/>
        <v>0</v>
      </c>
      <c r="BE225" s="111">
        <f t="shared" si="115"/>
        <v>0</v>
      </c>
      <c r="BF225" s="111">
        <f t="shared" si="115"/>
        <v>0</v>
      </c>
      <c r="BG225" s="111">
        <f t="shared" si="115"/>
        <v>0</v>
      </c>
      <c r="BH225" s="111">
        <f t="shared" si="115"/>
        <v>0</v>
      </c>
      <c r="BI225" s="111">
        <f t="shared" si="115"/>
        <v>0</v>
      </c>
      <c r="BJ225" s="111">
        <f t="shared" si="115"/>
        <v>0</v>
      </c>
      <c r="BK225" s="111">
        <f t="shared" si="115"/>
        <v>0</v>
      </c>
      <c r="BL225" s="111">
        <f t="shared" si="115"/>
        <v>0</v>
      </c>
      <c r="BM225" s="111">
        <f t="shared" si="115"/>
        <v>0</v>
      </c>
      <c r="BN225" s="111">
        <f t="shared" si="115"/>
        <v>0</v>
      </c>
      <c r="BO225" s="111">
        <f t="shared" si="115"/>
        <v>0</v>
      </c>
      <c r="BP225" s="111">
        <f t="shared" si="115"/>
        <v>0</v>
      </c>
      <c r="BQ225" s="111">
        <f t="shared" si="115"/>
        <v>0</v>
      </c>
      <c r="BR225" s="111">
        <f t="shared" si="115"/>
        <v>0</v>
      </c>
      <c r="BS225" s="111">
        <f t="shared" si="115"/>
        <v>0</v>
      </c>
      <c r="BT225" s="111">
        <f t="shared" si="115"/>
        <v>0</v>
      </c>
      <c r="BU225" s="111">
        <f t="shared" si="115"/>
        <v>0</v>
      </c>
      <c r="BV225" s="111">
        <f t="shared" si="115"/>
        <v>0</v>
      </c>
      <c r="BW225" s="111">
        <f t="shared" si="115"/>
        <v>0</v>
      </c>
      <c r="BX225" s="111">
        <f t="shared" si="115"/>
        <v>0</v>
      </c>
      <c r="BY225" s="111">
        <f t="shared" si="115"/>
        <v>0</v>
      </c>
      <c r="BZ225" s="111">
        <f t="shared" si="115"/>
        <v>0</v>
      </c>
      <c r="CA225" s="111">
        <f t="shared" si="115"/>
        <v>0</v>
      </c>
      <c r="CB225" s="111">
        <f t="shared" ref="CB225:CJ228" si="116">IF(OR(AND($G225&lt;CB$1,$G225&lt;&gt;""),$F225&gt;EOMONTH(CB$1,0)),0,IF(AND($F225&lt;CB$1,OR($G225="",$G225&gt;EOMONTH(CB$1,0))),INDEX($H225:$M225,1,MATCH(YEAR(CB$1),$H$1:$M$1,0))/12,INDEX($H225:$M225,1,MATCH(YEAR(CB$1),$H$1:$M$1,0))/12*((_xlfn.DAYS(MIN(EOMONTH(CB$1,0),$G225),MAX(CB$1,$F225)))/_xlfn.DAYS(EOMONTH(CB$1,0),CB$1))))</f>
        <v>0</v>
      </c>
      <c r="CC225" s="111">
        <f t="shared" si="116"/>
        <v>0</v>
      </c>
      <c r="CD225" s="111">
        <f t="shared" si="116"/>
        <v>0</v>
      </c>
      <c r="CE225" s="111">
        <f t="shared" si="116"/>
        <v>0</v>
      </c>
      <c r="CF225" s="111">
        <f t="shared" si="116"/>
        <v>0</v>
      </c>
      <c r="CG225" s="111">
        <f t="shared" si="116"/>
        <v>0</v>
      </c>
      <c r="CH225" s="111">
        <f t="shared" si="116"/>
        <v>0</v>
      </c>
      <c r="CI225" s="111">
        <f t="shared" si="116"/>
        <v>0</v>
      </c>
      <c r="CJ225" s="111">
        <f t="shared" si="116"/>
        <v>0</v>
      </c>
    </row>
    <row r="226" spans="11:88" x14ac:dyDescent="0.3">
      <c r="K226" s="263">
        <f>J226*(1+'Headcount Summary'!$C$4)</f>
        <v>0</v>
      </c>
      <c r="L226" s="263">
        <f>K226*(1+'Headcount Summary'!$C$4)</f>
        <v>0</v>
      </c>
      <c r="M226" s="263">
        <f>L226*(1+'Headcount Summary'!$C$4)</f>
        <v>0</v>
      </c>
      <c r="Q226" s="111">
        <f t="shared" ref="Q226:CB229" si="117">IF(OR(AND($G226&lt;Q$1,$G226&lt;&gt;""),$F226&gt;EOMONTH(Q$1,0)),0,IF(AND($F226&lt;Q$1,OR($G226="",$G226&gt;EOMONTH(Q$1,0))),INDEX($H226:$M226,1,MATCH(YEAR(Q$1),$H$1:$M$1,0))/12,INDEX($H226:$M226,1,MATCH(YEAR(Q$1),$H$1:$M$1,0))/12*((_xlfn.DAYS(MIN(EOMONTH(Q$1,0),$G226),MAX(Q$1,$F226)))/_xlfn.DAYS(EOMONTH(Q$1,0),Q$1))))</f>
        <v>0</v>
      </c>
      <c r="R226" s="111">
        <f t="shared" si="117"/>
        <v>0</v>
      </c>
      <c r="S226" s="111">
        <f t="shared" si="117"/>
        <v>0</v>
      </c>
      <c r="T226" s="111">
        <f t="shared" si="117"/>
        <v>0</v>
      </c>
      <c r="U226" s="111">
        <f t="shared" si="117"/>
        <v>0</v>
      </c>
      <c r="V226" s="111">
        <f t="shared" si="117"/>
        <v>0</v>
      </c>
      <c r="W226" s="111">
        <f t="shared" si="117"/>
        <v>0</v>
      </c>
      <c r="X226" s="111">
        <f t="shared" si="117"/>
        <v>0</v>
      </c>
      <c r="Y226" s="111">
        <f t="shared" si="117"/>
        <v>0</v>
      </c>
      <c r="Z226" s="111">
        <f t="shared" si="117"/>
        <v>0</v>
      </c>
      <c r="AA226" s="111">
        <f t="shared" si="117"/>
        <v>0</v>
      </c>
      <c r="AB226" s="111">
        <f t="shared" si="117"/>
        <v>0</v>
      </c>
      <c r="AC226" s="111">
        <f t="shared" si="117"/>
        <v>0</v>
      </c>
      <c r="AD226" s="111">
        <f t="shared" si="117"/>
        <v>0</v>
      </c>
      <c r="AE226" s="111">
        <f t="shared" si="117"/>
        <v>0</v>
      </c>
      <c r="AF226" s="111">
        <f t="shared" si="117"/>
        <v>0</v>
      </c>
      <c r="AG226" s="111">
        <f t="shared" si="117"/>
        <v>0</v>
      </c>
      <c r="AH226" s="111">
        <f t="shared" si="117"/>
        <v>0</v>
      </c>
      <c r="AI226" s="111">
        <f t="shared" si="117"/>
        <v>0</v>
      </c>
      <c r="AJ226" s="111">
        <f t="shared" si="117"/>
        <v>0</v>
      </c>
      <c r="AK226" s="111">
        <f t="shared" si="117"/>
        <v>0</v>
      </c>
      <c r="AL226" s="111">
        <f t="shared" si="117"/>
        <v>0</v>
      </c>
      <c r="AM226" s="111">
        <f t="shared" si="117"/>
        <v>0</v>
      </c>
      <c r="AN226" s="111">
        <f t="shared" si="117"/>
        <v>0</v>
      </c>
      <c r="AO226" s="111">
        <f t="shared" si="117"/>
        <v>0</v>
      </c>
      <c r="AP226" s="111">
        <f t="shared" si="117"/>
        <v>0</v>
      </c>
      <c r="AQ226" s="111">
        <f t="shared" si="117"/>
        <v>0</v>
      </c>
      <c r="AR226" s="111">
        <f t="shared" si="117"/>
        <v>0</v>
      </c>
      <c r="AS226" s="111">
        <f t="shared" si="117"/>
        <v>0</v>
      </c>
      <c r="AT226" s="111">
        <f t="shared" si="117"/>
        <v>0</v>
      </c>
      <c r="AU226" s="111">
        <f t="shared" si="117"/>
        <v>0</v>
      </c>
      <c r="AV226" s="111">
        <f t="shared" si="117"/>
        <v>0</v>
      </c>
      <c r="AW226" s="111">
        <f t="shared" si="117"/>
        <v>0</v>
      </c>
      <c r="AX226" s="111">
        <f t="shared" si="117"/>
        <v>0</v>
      </c>
      <c r="AY226" s="111">
        <f t="shared" si="117"/>
        <v>0</v>
      </c>
      <c r="AZ226" s="111">
        <f t="shared" si="117"/>
        <v>0</v>
      </c>
      <c r="BA226" s="111">
        <f t="shared" si="117"/>
        <v>0</v>
      </c>
      <c r="BB226" s="111">
        <f t="shared" si="117"/>
        <v>0</v>
      </c>
      <c r="BC226" s="111">
        <f t="shared" si="117"/>
        <v>0</v>
      </c>
      <c r="BD226" s="111">
        <f t="shared" si="117"/>
        <v>0</v>
      </c>
      <c r="BE226" s="111">
        <f t="shared" si="117"/>
        <v>0</v>
      </c>
      <c r="BF226" s="111">
        <f t="shared" si="117"/>
        <v>0</v>
      </c>
      <c r="BG226" s="111">
        <f t="shared" si="117"/>
        <v>0</v>
      </c>
      <c r="BH226" s="111">
        <f t="shared" si="117"/>
        <v>0</v>
      </c>
      <c r="BI226" s="111">
        <f t="shared" si="117"/>
        <v>0</v>
      </c>
      <c r="BJ226" s="111">
        <f t="shared" si="117"/>
        <v>0</v>
      </c>
      <c r="BK226" s="111">
        <f t="shared" si="117"/>
        <v>0</v>
      </c>
      <c r="BL226" s="111">
        <f t="shared" si="117"/>
        <v>0</v>
      </c>
      <c r="BM226" s="111">
        <f t="shared" si="117"/>
        <v>0</v>
      </c>
      <c r="BN226" s="111">
        <f t="shared" si="117"/>
        <v>0</v>
      </c>
      <c r="BO226" s="111">
        <f t="shared" si="117"/>
        <v>0</v>
      </c>
      <c r="BP226" s="111">
        <f t="shared" si="117"/>
        <v>0</v>
      </c>
      <c r="BQ226" s="111">
        <f t="shared" si="117"/>
        <v>0</v>
      </c>
      <c r="BR226" s="111">
        <f t="shared" si="117"/>
        <v>0</v>
      </c>
      <c r="BS226" s="111">
        <f t="shared" si="117"/>
        <v>0</v>
      </c>
      <c r="BT226" s="111">
        <f t="shared" si="117"/>
        <v>0</v>
      </c>
      <c r="BU226" s="111">
        <f t="shared" si="117"/>
        <v>0</v>
      </c>
      <c r="BV226" s="111">
        <f t="shared" si="117"/>
        <v>0</v>
      </c>
      <c r="BW226" s="111">
        <f t="shared" si="117"/>
        <v>0</v>
      </c>
      <c r="BX226" s="111">
        <f t="shared" si="117"/>
        <v>0</v>
      </c>
      <c r="BY226" s="111">
        <f t="shared" si="117"/>
        <v>0</v>
      </c>
      <c r="BZ226" s="111">
        <f t="shared" si="117"/>
        <v>0</v>
      </c>
      <c r="CA226" s="111">
        <f t="shared" si="117"/>
        <v>0</v>
      </c>
      <c r="CB226" s="111">
        <f t="shared" si="117"/>
        <v>0</v>
      </c>
      <c r="CC226" s="111">
        <f t="shared" si="116"/>
        <v>0</v>
      </c>
      <c r="CD226" s="111">
        <f t="shared" si="116"/>
        <v>0</v>
      </c>
      <c r="CE226" s="111">
        <f t="shared" si="116"/>
        <v>0</v>
      </c>
      <c r="CF226" s="111">
        <f t="shared" si="116"/>
        <v>0</v>
      </c>
      <c r="CG226" s="111">
        <f t="shared" si="116"/>
        <v>0</v>
      </c>
      <c r="CH226" s="111">
        <f t="shared" si="116"/>
        <v>0</v>
      </c>
      <c r="CI226" s="111">
        <f t="shared" si="116"/>
        <v>0</v>
      </c>
      <c r="CJ226" s="111">
        <f t="shared" si="116"/>
        <v>0</v>
      </c>
    </row>
    <row r="227" spans="11:88" x14ac:dyDescent="0.3">
      <c r="K227" s="263">
        <f>J227*(1+'Headcount Summary'!$C$4)</f>
        <v>0</v>
      </c>
      <c r="L227" s="263">
        <f>K227*(1+'Headcount Summary'!$C$4)</f>
        <v>0</v>
      </c>
      <c r="M227" s="263">
        <f>L227*(1+'Headcount Summary'!$C$4)</f>
        <v>0</v>
      </c>
      <c r="Q227" s="111">
        <f t="shared" si="117"/>
        <v>0</v>
      </c>
      <c r="R227" s="111">
        <f t="shared" si="117"/>
        <v>0</v>
      </c>
      <c r="S227" s="111">
        <f t="shared" si="117"/>
        <v>0</v>
      </c>
      <c r="T227" s="111">
        <f t="shared" si="117"/>
        <v>0</v>
      </c>
      <c r="U227" s="111">
        <f t="shared" si="117"/>
        <v>0</v>
      </c>
      <c r="V227" s="111">
        <f t="shared" si="117"/>
        <v>0</v>
      </c>
      <c r="W227" s="111">
        <f t="shared" si="117"/>
        <v>0</v>
      </c>
      <c r="X227" s="111">
        <f t="shared" si="117"/>
        <v>0</v>
      </c>
      <c r="Y227" s="111">
        <f t="shared" si="117"/>
        <v>0</v>
      </c>
      <c r="Z227" s="111">
        <f t="shared" si="117"/>
        <v>0</v>
      </c>
      <c r="AA227" s="111">
        <f t="shared" si="117"/>
        <v>0</v>
      </c>
      <c r="AB227" s="111">
        <f t="shared" si="117"/>
        <v>0</v>
      </c>
      <c r="AC227" s="111">
        <f t="shared" si="117"/>
        <v>0</v>
      </c>
      <c r="AD227" s="111">
        <f t="shared" si="117"/>
        <v>0</v>
      </c>
      <c r="AE227" s="111">
        <f t="shared" si="117"/>
        <v>0</v>
      </c>
      <c r="AF227" s="111">
        <f t="shared" si="117"/>
        <v>0</v>
      </c>
      <c r="AG227" s="111">
        <f t="shared" si="117"/>
        <v>0</v>
      </c>
      <c r="AH227" s="111">
        <f t="shared" si="117"/>
        <v>0</v>
      </c>
      <c r="AI227" s="111">
        <f t="shared" si="117"/>
        <v>0</v>
      </c>
      <c r="AJ227" s="111">
        <f t="shared" si="117"/>
        <v>0</v>
      </c>
      <c r="AK227" s="111">
        <f t="shared" si="117"/>
        <v>0</v>
      </c>
      <c r="AL227" s="111">
        <f t="shared" si="117"/>
        <v>0</v>
      </c>
      <c r="AM227" s="111">
        <f t="shared" si="117"/>
        <v>0</v>
      </c>
      <c r="AN227" s="111">
        <f t="shared" si="117"/>
        <v>0</v>
      </c>
      <c r="AO227" s="111">
        <f t="shared" si="117"/>
        <v>0</v>
      </c>
      <c r="AP227" s="111">
        <f t="shared" si="117"/>
        <v>0</v>
      </c>
      <c r="AQ227" s="111">
        <f t="shared" si="117"/>
        <v>0</v>
      </c>
      <c r="AR227" s="111">
        <f t="shared" si="117"/>
        <v>0</v>
      </c>
      <c r="AS227" s="111">
        <f t="shared" si="117"/>
        <v>0</v>
      </c>
      <c r="AT227" s="111">
        <f t="shared" si="117"/>
        <v>0</v>
      </c>
      <c r="AU227" s="111">
        <f t="shared" si="117"/>
        <v>0</v>
      </c>
      <c r="AV227" s="111">
        <f t="shared" si="117"/>
        <v>0</v>
      </c>
      <c r="AW227" s="111">
        <f t="shared" si="117"/>
        <v>0</v>
      </c>
      <c r="AX227" s="111">
        <f t="shared" si="117"/>
        <v>0</v>
      </c>
      <c r="AY227" s="111">
        <f t="shared" si="117"/>
        <v>0</v>
      </c>
      <c r="AZ227" s="111">
        <f t="shared" si="117"/>
        <v>0</v>
      </c>
      <c r="BA227" s="111">
        <f t="shared" si="117"/>
        <v>0</v>
      </c>
      <c r="BB227" s="111">
        <f t="shared" si="117"/>
        <v>0</v>
      </c>
      <c r="BC227" s="111">
        <f t="shared" si="117"/>
        <v>0</v>
      </c>
      <c r="BD227" s="111">
        <f t="shared" si="117"/>
        <v>0</v>
      </c>
      <c r="BE227" s="111">
        <f t="shared" si="117"/>
        <v>0</v>
      </c>
      <c r="BF227" s="111">
        <f t="shared" si="117"/>
        <v>0</v>
      </c>
      <c r="BG227" s="111">
        <f t="shared" si="117"/>
        <v>0</v>
      </c>
      <c r="BH227" s="111">
        <f t="shared" si="117"/>
        <v>0</v>
      </c>
      <c r="BI227" s="111">
        <f t="shared" si="117"/>
        <v>0</v>
      </c>
      <c r="BJ227" s="111">
        <f t="shared" si="117"/>
        <v>0</v>
      </c>
      <c r="BK227" s="111">
        <f t="shared" si="117"/>
        <v>0</v>
      </c>
      <c r="BL227" s="111">
        <f t="shared" si="117"/>
        <v>0</v>
      </c>
      <c r="BM227" s="111">
        <f t="shared" si="117"/>
        <v>0</v>
      </c>
      <c r="BN227" s="111">
        <f t="shared" si="117"/>
        <v>0</v>
      </c>
      <c r="BO227" s="111">
        <f t="shared" si="117"/>
        <v>0</v>
      </c>
      <c r="BP227" s="111">
        <f t="shared" si="117"/>
        <v>0</v>
      </c>
      <c r="BQ227" s="111">
        <f t="shared" si="117"/>
        <v>0</v>
      </c>
      <c r="BR227" s="111">
        <f t="shared" si="117"/>
        <v>0</v>
      </c>
      <c r="BS227" s="111">
        <f t="shared" si="117"/>
        <v>0</v>
      </c>
      <c r="BT227" s="111">
        <f t="shared" si="117"/>
        <v>0</v>
      </c>
      <c r="BU227" s="111">
        <f t="shared" si="117"/>
        <v>0</v>
      </c>
      <c r="BV227" s="111">
        <f t="shared" si="117"/>
        <v>0</v>
      </c>
      <c r="BW227" s="111">
        <f t="shared" si="117"/>
        <v>0</v>
      </c>
      <c r="BX227" s="111">
        <f t="shared" si="117"/>
        <v>0</v>
      </c>
      <c r="BY227" s="111">
        <f t="shared" si="117"/>
        <v>0</v>
      </c>
      <c r="BZ227" s="111">
        <f t="shared" si="117"/>
        <v>0</v>
      </c>
      <c r="CA227" s="111">
        <f t="shared" si="117"/>
        <v>0</v>
      </c>
      <c r="CB227" s="111">
        <f t="shared" si="117"/>
        <v>0</v>
      </c>
      <c r="CC227" s="111">
        <f t="shared" si="116"/>
        <v>0</v>
      </c>
      <c r="CD227" s="111">
        <f t="shared" si="116"/>
        <v>0</v>
      </c>
      <c r="CE227" s="111">
        <f t="shared" si="116"/>
        <v>0</v>
      </c>
      <c r="CF227" s="111">
        <f t="shared" si="116"/>
        <v>0</v>
      </c>
      <c r="CG227" s="111">
        <f t="shared" si="116"/>
        <v>0</v>
      </c>
      <c r="CH227" s="111">
        <f t="shared" si="116"/>
        <v>0</v>
      </c>
      <c r="CI227" s="111">
        <f t="shared" si="116"/>
        <v>0</v>
      </c>
      <c r="CJ227" s="111">
        <f t="shared" si="116"/>
        <v>0</v>
      </c>
    </row>
    <row r="228" spans="11:88" x14ac:dyDescent="0.3">
      <c r="K228" s="263">
        <f>J228*(1+'Headcount Summary'!$C$4)</f>
        <v>0</v>
      </c>
      <c r="L228" s="263">
        <f>K228*(1+'Headcount Summary'!$C$4)</f>
        <v>0</v>
      </c>
      <c r="M228" s="263">
        <f>L228*(1+'Headcount Summary'!$C$4)</f>
        <v>0</v>
      </c>
      <c r="Q228" s="111">
        <f t="shared" si="117"/>
        <v>0</v>
      </c>
      <c r="R228" s="111">
        <f t="shared" si="117"/>
        <v>0</v>
      </c>
      <c r="S228" s="111">
        <f t="shared" si="117"/>
        <v>0</v>
      </c>
      <c r="T228" s="111">
        <f t="shared" si="117"/>
        <v>0</v>
      </c>
      <c r="U228" s="111">
        <f t="shared" si="117"/>
        <v>0</v>
      </c>
      <c r="V228" s="111">
        <f t="shared" si="117"/>
        <v>0</v>
      </c>
      <c r="W228" s="111">
        <f t="shared" si="117"/>
        <v>0</v>
      </c>
      <c r="X228" s="111">
        <f t="shared" si="117"/>
        <v>0</v>
      </c>
      <c r="Y228" s="111">
        <f t="shared" si="117"/>
        <v>0</v>
      </c>
      <c r="Z228" s="111">
        <f t="shared" si="117"/>
        <v>0</v>
      </c>
      <c r="AA228" s="111">
        <f t="shared" si="117"/>
        <v>0</v>
      </c>
      <c r="AB228" s="111">
        <f t="shared" si="117"/>
        <v>0</v>
      </c>
      <c r="AC228" s="111">
        <f t="shared" si="117"/>
        <v>0</v>
      </c>
      <c r="AD228" s="111">
        <f t="shared" si="117"/>
        <v>0</v>
      </c>
      <c r="AE228" s="111">
        <f t="shared" si="117"/>
        <v>0</v>
      </c>
      <c r="AF228" s="111">
        <f t="shared" si="117"/>
        <v>0</v>
      </c>
      <c r="AG228" s="111">
        <f t="shared" si="117"/>
        <v>0</v>
      </c>
      <c r="AH228" s="111">
        <f t="shared" si="117"/>
        <v>0</v>
      </c>
      <c r="AI228" s="111">
        <f t="shared" si="117"/>
        <v>0</v>
      </c>
      <c r="AJ228" s="111">
        <f t="shared" si="117"/>
        <v>0</v>
      </c>
      <c r="AK228" s="111">
        <f t="shared" si="117"/>
        <v>0</v>
      </c>
      <c r="AL228" s="111">
        <f t="shared" si="117"/>
        <v>0</v>
      </c>
      <c r="AM228" s="111">
        <f t="shared" si="117"/>
        <v>0</v>
      </c>
      <c r="AN228" s="111">
        <f t="shared" si="117"/>
        <v>0</v>
      </c>
      <c r="AO228" s="111">
        <f t="shared" si="117"/>
        <v>0</v>
      </c>
      <c r="AP228" s="111">
        <f t="shared" si="117"/>
        <v>0</v>
      </c>
      <c r="AQ228" s="111">
        <f t="shared" si="117"/>
        <v>0</v>
      </c>
      <c r="AR228" s="111">
        <f t="shared" si="117"/>
        <v>0</v>
      </c>
      <c r="AS228" s="111">
        <f t="shared" si="117"/>
        <v>0</v>
      </c>
      <c r="AT228" s="111">
        <f t="shared" si="117"/>
        <v>0</v>
      </c>
      <c r="AU228" s="111">
        <f t="shared" si="117"/>
        <v>0</v>
      </c>
      <c r="AV228" s="111">
        <f t="shared" si="117"/>
        <v>0</v>
      </c>
      <c r="AW228" s="111">
        <f t="shared" si="117"/>
        <v>0</v>
      </c>
      <c r="AX228" s="111">
        <f t="shared" si="117"/>
        <v>0</v>
      </c>
      <c r="AY228" s="111">
        <f t="shared" si="117"/>
        <v>0</v>
      </c>
      <c r="AZ228" s="111">
        <f t="shared" si="117"/>
        <v>0</v>
      </c>
      <c r="BA228" s="111">
        <f t="shared" si="117"/>
        <v>0</v>
      </c>
      <c r="BB228" s="111">
        <f t="shared" si="117"/>
        <v>0</v>
      </c>
      <c r="BC228" s="111">
        <f t="shared" si="117"/>
        <v>0</v>
      </c>
      <c r="BD228" s="111">
        <f t="shared" si="117"/>
        <v>0</v>
      </c>
      <c r="BE228" s="111">
        <f t="shared" si="117"/>
        <v>0</v>
      </c>
      <c r="BF228" s="111">
        <f t="shared" si="117"/>
        <v>0</v>
      </c>
      <c r="BG228" s="111">
        <f t="shared" si="117"/>
        <v>0</v>
      </c>
      <c r="BH228" s="111">
        <f t="shared" si="117"/>
        <v>0</v>
      </c>
      <c r="BI228" s="111">
        <f t="shared" si="117"/>
        <v>0</v>
      </c>
      <c r="BJ228" s="111">
        <f t="shared" si="117"/>
        <v>0</v>
      </c>
      <c r="BK228" s="111">
        <f t="shared" si="117"/>
        <v>0</v>
      </c>
      <c r="BL228" s="111">
        <f t="shared" si="117"/>
        <v>0</v>
      </c>
      <c r="BM228" s="111">
        <f t="shared" si="117"/>
        <v>0</v>
      </c>
      <c r="BN228" s="111">
        <f t="shared" si="117"/>
        <v>0</v>
      </c>
      <c r="BO228" s="111">
        <f t="shared" si="117"/>
        <v>0</v>
      </c>
      <c r="BP228" s="111">
        <f t="shared" si="117"/>
        <v>0</v>
      </c>
      <c r="BQ228" s="111">
        <f t="shared" si="117"/>
        <v>0</v>
      </c>
      <c r="BR228" s="111">
        <f t="shared" si="117"/>
        <v>0</v>
      </c>
      <c r="BS228" s="111">
        <f t="shared" si="117"/>
        <v>0</v>
      </c>
      <c r="BT228" s="111">
        <f t="shared" si="117"/>
        <v>0</v>
      </c>
      <c r="BU228" s="111">
        <f t="shared" si="117"/>
        <v>0</v>
      </c>
      <c r="BV228" s="111">
        <f t="shared" si="117"/>
        <v>0</v>
      </c>
      <c r="BW228" s="111">
        <f t="shared" si="117"/>
        <v>0</v>
      </c>
      <c r="BX228" s="111">
        <f t="shared" si="117"/>
        <v>0</v>
      </c>
      <c r="BY228" s="111">
        <f t="shared" si="117"/>
        <v>0</v>
      </c>
      <c r="BZ228" s="111">
        <f t="shared" si="117"/>
        <v>0</v>
      </c>
      <c r="CA228" s="111">
        <f t="shared" si="117"/>
        <v>0</v>
      </c>
      <c r="CB228" s="111">
        <f t="shared" si="117"/>
        <v>0</v>
      </c>
      <c r="CC228" s="111">
        <f t="shared" si="116"/>
        <v>0</v>
      </c>
      <c r="CD228" s="111">
        <f t="shared" si="116"/>
        <v>0</v>
      </c>
      <c r="CE228" s="111">
        <f t="shared" si="116"/>
        <v>0</v>
      </c>
      <c r="CF228" s="111">
        <f t="shared" si="116"/>
        <v>0</v>
      </c>
      <c r="CG228" s="111">
        <f t="shared" si="116"/>
        <v>0</v>
      </c>
      <c r="CH228" s="111">
        <f t="shared" si="116"/>
        <v>0</v>
      </c>
      <c r="CI228" s="111">
        <f t="shared" si="116"/>
        <v>0</v>
      </c>
      <c r="CJ228" s="111">
        <f t="shared" si="116"/>
        <v>0</v>
      </c>
    </row>
    <row r="229" spans="11:88" x14ac:dyDescent="0.3">
      <c r="K229" s="263">
        <f>J229*(1+'Headcount Summary'!$C$4)</f>
        <v>0</v>
      </c>
      <c r="L229" s="263">
        <f>K229*(1+'Headcount Summary'!$C$4)</f>
        <v>0</v>
      </c>
      <c r="M229" s="263">
        <f>L229*(1+'Headcount Summary'!$C$4)</f>
        <v>0</v>
      </c>
      <c r="Q229" s="111">
        <f t="shared" si="117"/>
        <v>0</v>
      </c>
      <c r="R229" s="111">
        <f t="shared" si="117"/>
        <v>0</v>
      </c>
      <c r="S229" s="111">
        <f t="shared" si="117"/>
        <v>0</v>
      </c>
      <c r="T229" s="111">
        <f t="shared" si="117"/>
        <v>0</v>
      </c>
      <c r="U229" s="111">
        <f t="shared" si="117"/>
        <v>0</v>
      </c>
      <c r="V229" s="111">
        <f t="shared" si="117"/>
        <v>0</v>
      </c>
      <c r="W229" s="111">
        <f t="shared" si="117"/>
        <v>0</v>
      </c>
      <c r="X229" s="111">
        <f t="shared" si="117"/>
        <v>0</v>
      </c>
      <c r="Y229" s="111">
        <f t="shared" si="117"/>
        <v>0</v>
      </c>
      <c r="Z229" s="111">
        <f t="shared" si="117"/>
        <v>0</v>
      </c>
      <c r="AA229" s="111">
        <f t="shared" si="117"/>
        <v>0</v>
      </c>
      <c r="AB229" s="111">
        <f t="shared" si="117"/>
        <v>0</v>
      </c>
      <c r="AC229" s="111">
        <f t="shared" si="117"/>
        <v>0</v>
      </c>
      <c r="AD229" s="111">
        <f t="shared" si="117"/>
        <v>0</v>
      </c>
      <c r="AE229" s="111">
        <f t="shared" si="117"/>
        <v>0</v>
      </c>
      <c r="AF229" s="111">
        <f t="shared" si="117"/>
        <v>0</v>
      </c>
      <c r="AG229" s="111">
        <f t="shared" si="117"/>
        <v>0</v>
      </c>
      <c r="AH229" s="111">
        <f t="shared" si="117"/>
        <v>0</v>
      </c>
      <c r="AI229" s="111">
        <f t="shared" si="117"/>
        <v>0</v>
      </c>
      <c r="AJ229" s="111">
        <f t="shared" si="117"/>
        <v>0</v>
      </c>
      <c r="AK229" s="111">
        <f t="shared" si="117"/>
        <v>0</v>
      </c>
      <c r="AL229" s="111">
        <f t="shared" si="117"/>
        <v>0</v>
      </c>
      <c r="AM229" s="111">
        <f t="shared" si="117"/>
        <v>0</v>
      </c>
      <c r="AN229" s="111">
        <f t="shared" si="117"/>
        <v>0</v>
      </c>
      <c r="AO229" s="111">
        <f t="shared" si="117"/>
        <v>0</v>
      </c>
      <c r="AP229" s="111">
        <f t="shared" si="117"/>
        <v>0</v>
      </c>
      <c r="AQ229" s="111">
        <f t="shared" si="117"/>
        <v>0</v>
      </c>
      <c r="AR229" s="111">
        <f t="shared" si="117"/>
        <v>0</v>
      </c>
      <c r="AS229" s="111">
        <f t="shared" si="117"/>
        <v>0</v>
      </c>
      <c r="AT229" s="111">
        <f t="shared" si="117"/>
        <v>0</v>
      </c>
      <c r="AU229" s="111">
        <f t="shared" si="117"/>
        <v>0</v>
      </c>
      <c r="AV229" s="111">
        <f t="shared" si="117"/>
        <v>0</v>
      </c>
      <c r="AW229" s="111">
        <f t="shared" si="117"/>
        <v>0</v>
      </c>
      <c r="AX229" s="111">
        <f t="shared" si="117"/>
        <v>0</v>
      </c>
      <c r="AY229" s="111">
        <f t="shared" si="117"/>
        <v>0</v>
      </c>
      <c r="AZ229" s="111">
        <f t="shared" si="117"/>
        <v>0</v>
      </c>
      <c r="BA229" s="111">
        <f t="shared" si="117"/>
        <v>0</v>
      </c>
      <c r="BB229" s="111">
        <f t="shared" si="117"/>
        <v>0</v>
      </c>
      <c r="BC229" s="111">
        <f t="shared" si="117"/>
        <v>0</v>
      </c>
      <c r="BD229" s="111">
        <f t="shared" si="117"/>
        <v>0</v>
      </c>
      <c r="BE229" s="111">
        <f t="shared" si="117"/>
        <v>0</v>
      </c>
      <c r="BF229" s="111">
        <f t="shared" si="117"/>
        <v>0</v>
      </c>
      <c r="BG229" s="111">
        <f t="shared" si="117"/>
        <v>0</v>
      </c>
      <c r="BH229" s="111">
        <f t="shared" si="117"/>
        <v>0</v>
      </c>
      <c r="BI229" s="111">
        <f t="shared" si="117"/>
        <v>0</v>
      </c>
      <c r="BJ229" s="111">
        <f t="shared" si="117"/>
        <v>0</v>
      </c>
      <c r="BK229" s="111">
        <f t="shared" si="117"/>
        <v>0</v>
      </c>
      <c r="BL229" s="111">
        <f t="shared" si="117"/>
        <v>0</v>
      </c>
      <c r="BM229" s="111">
        <f t="shared" si="117"/>
        <v>0</v>
      </c>
      <c r="BN229" s="111">
        <f t="shared" si="117"/>
        <v>0</v>
      </c>
      <c r="BO229" s="111">
        <f t="shared" si="117"/>
        <v>0</v>
      </c>
      <c r="BP229" s="111">
        <f t="shared" si="117"/>
        <v>0</v>
      </c>
      <c r="BQ229" s="111">
        <f t="shared" si="117"/>
        <v>0</v>
      </c>
      <c r="BR229" s="111">
        <f t="shared" si="117"/>
        <v>0</v>
      </c>
      <c r="BS229" s="111">
        <f t="shared" si="117"/>
        <v>0</v>
      </c>
      <c r="BT229" s="111">
        <f t="shared" si="117"/>
        <v>0</v>
      </c>
      <c r="BU229" s="111">
        <f t="shared" si="117"/>
        <v>0</v>
      </c>
      <c r="BV229" s="111">
        <f t="shared" si="117"/>
        <v>0</v>
      </c>
      <c r="BW229" s="111">
        <f t="shared" si="117"/>
        <v>0</v>
      </c>
      <c r="BX229" s="111">
        <f t="shared" si="117"/>
        <v>0</v>
      </c>
      <c r="BY229" s="111">
        <f t="shared" si="117"/>
        <v>0</v>
      </c>
      <c r="BZ229" s="111">
        <f t="shared" si="117"/>
        <v>0</v>
      </c>
      <c r="CA229" s="111">
        <f t="shared" si="117"/>
        <v>0</v>
      </c>
      <c r="CB229" s="111">
        <f t="shared" ref="CB229:CJ232" si="118">IF(OR(AND($G229&lt;CB$1,$G229&lt;&gt;""),$F229&gt;EOMONTH(CB$1,0)),0,IF(AND($F229&lt;CB$1,OR($G229="",$G229&gt;EOMONTH(CB$1,0))),INDEX($H229:$M229,1,MATCH(YEAR(CB$1),$H$1:$M$1,0))/12,INDEX($H229:$M229,1,MATCH(YEAR(CB$1),$H$1:$M$1,0))/12*((_xlfn.DAYS(MIN(EOMONTH(CB$1,0),$G229),MAX(CB$1,$F229)))/_xlfn.DAYS(EOMONTH(CB$1,0),CB$1))))</f>
        <v>0</v>
      </c>
      <c r="CC229" s="111">
        <f t="shared" si="118"/>
        <v>0</v>
      </c>
      <c r="CD229" s="111">
        <f t="shared" si="118"/>
        <v>0</v>
      </c>
      <c r="CE229" s="111">
        <f t="shared" si="118"/>
        <v>0</v>
      </c>
      <c r="CF229" s="111">
        <f t="shared" si="118"/>
        <v>0</v>
      </c>
      <c r="CG229" s="111">
        <f t="shared" si="118"/>
        <v>0</v>
      </c>
      <c r="CH229" s="111">
        <f t="shared" si="118"/>
        <v>0</v>
      </c>
      <c r="CI229" s="111">
        <f t="shared" si="118"/>
        <v>0</v>
      </c>
      <c r="CJ229" s="111">
        <f t="shared" si="118"/>
        <v>0</v>
      </c>
    </row>
    <row r="230" spans="11:88" x14ac:dyDescent="0.3">
      <c r="K230" s="263">
        <f>J230*(1+'Headcount Summary'!$C$4)</f>
        <v>0</v>
      </c>
      <c r="L230" s="263">
        <f>K230*(1+'Headcount Summary'!$C$4)</f>
        <v>0</v>
      </c>
      <c r="M230" s="263">
        <f>L230*(1+'Headcount Summary'!$C$4)</f>
        <v>0</v>
      </c>
      <c r="Q230" s="111">
        <f t="shared" ref="Q230:CB233" si="119">IF(OR(AND($G230&lt;Q$1,$G230&lt;&gt;""),$F230&gt;EOMONTH(Q$1,0)),0,IF(AND($F230&lt;Q$1,OR($G230="",$G230&gt;EOMONTH(Q$1,0))),INDEX($H230:$M230,1,MATCH(YEAR(Q$1),$H$1:$M$1,0))/12,INDEX($H230:$M230,1,MATCH(YEAR(Q$1),$H$1:$M$1,0))/12*((_xlfn.DAYS(MIN(EOMONTH(Q$1,0),$G230),MAX(Q$1,$F230)))/_xlfn.DAYS(EOMONTH(Q$1,0),Q$1))))</f>
        <v>0</v>
      </c>
      <c r="R230" s="111">
        <f t="shared" si="119"/>
        <v>0</v>
      </c>
      <c r="S230" s="111">
        <f t="shared" si="119"/>
        <v>0</v>
      </c>
      <c r="T230" s="111">
        <f t="shared" si="119"/>
        <v>0</v>
      </c>
      <c r="U230" s="111">
        <f t="shared" si="119"/>
        <v>0</v>
      </c>
      <c r="V230" s="111">
        <f t="shared" si="119"/>
        <v>0</v>
      </c>
      <c r="W230" s="111">
        <f t="shared" si="119"/>
        <v>0</v>
      </c>
      <c r="X230" s="111">
        <f t="shared" si="119"/>
        <v>0</v>
      </c>
      <c r="Y230" s="111">
        <f t="shared" si="119"/>
        <v>0</v>
      </c>
      <c r="Z230" s="111">
        <f t="shared" si="119"/>
        <v>0</v>
      </c>
      <c r="AA230" s="111">
        <f t="shared" si="119"/>
        <v>0</v>
      </c>
      <c r="AB230" s="111">
        <f t="shared" si="119"/>
        <v>0</v>
      </c>
      <c r="AC230" s="111">
        <f t="shared" si="119"/>
        <v>0</v>
      </c>
      <c r="AD230" s="111">
        <f t="shared" si="119"/>
        <v>0</v>
      </c>
      <c r="AE230" s="111">
        <f t="shared" si="119"/>
        <v>0</v>
      </c>
      <c r="AF230" s="111">
        <f t="shared" si="119"/>
        <v>0</v>
      </c>
      <c r="AG230" s="111">
        <f t="shared" si="119"/>
        <v>0</v>
      </c>
      <c r="AH230" s="111">
        <f t="shared" si="119"/>
        <v>0</v>
      </c>
      <c r="AI230" s="111">
        <f t="shared" si="119"/>
        <v>0</v>
      </c>
      <c r="AJ230" s="111">
        <f t="shared" si="119"/>
        <v>0</v>
      </c>
      <c r="AK230" s="111">
        <f t="shared" si="119"/>
        <v>0</v>
      </c>
      <c r="AL230" s="111">
        <f t="shared" si="119"/>
        <v>0</v>
      </c>
      <c r="AM230" s="111">
        <f t="shared" si="119"/>
        <v>0</v>
      </c>
      <c r="AN230" s="111">
        <f t="shared" si="119"/>
        <v>0</v>
      </c>
      <c r="AO230" s="111">
        <f t="shared" si="119"/>
        <v>0</v>
      </c>
      <c r="AP230" s="111">
        <f t="shared" si="119"/>
        <v>0</v>
      </c>
      <c r="AQ230" s="111">
        <f t="shared" si="119"/>
        <v>0</v>
      </c>
      <c r="AR230" s="111">
        <f t="shared" si="119"/>
        <v>0</v>
      </c>
      <c r="AS230" s="111">
        <f t="shared" si="119"/>
        <v>0</v>
      </c>
      <c r="AT230" s="111">
        <f t="shared" si="119"/>
        <v>0</v>
      </c>
      <c r="AU230" s="111">
        <f t="shared" si="119"/>
        <v>0</v>
      </c>
      <c r="AV230" s="111">
        <f t="shared" si="119"/>
        <v>0</v>
      </c>
      <c r="AW230" s="111">
        <f t="shared" si="119"/>
        <v>0</v>
      </c>
      <c r="AX230" s="111">
        <f t="shared" si="119"/>
        <v>0</v>
      </c>
      <c r="AY230" s="111">
        <f t="shared" si="119"/>
        <v>0</v>
      </c>
      <c r="AZ230" s="111">
        <f t="shared" si="119"/>
        <v>0</v>
      </c>
      <c r="BA230" s="111">
        <f t="shared" si="119"/>
        <v>0</v>
      </c>
      <c r="BB230" s="111">
        <f t="shared" si="119"/>
        <v>0</v>
      </c>
      <c r="BC230" s="111">
        <f t="shared" si="119"/>
        <v>0</v>
      </c>
      <c r="BD230" s="111">
        <f t="shared" si="119"/>
        <v>0</v>
      </c>
      <c r="BE230" s="111">
        <f t="shared" si="119"/>
        <v>0</v>
      </c>
      <c r="BF230" s="111">
        <f t="shared" si="119"/>
        <v>0</v>
      </c>
      <c r="BG230" s="111">
        <f t="shared" si="119"/>
        <v>0</v>
      </c>
      <c r="BH230" s="111">
        <f t="shared" si="119"/>
        <v>0</v>
      </c>
      <c r="BI230" s="111">
        <f t="shared" si="119"/>
        <v>0</v>
      </c>
      <c r="BJ230" s="111">
        <f t="shared" si="119"/>
        <v>0</v>
      </c>
      <c r="BK230" s="111">
        <f t="shared" si="119"/>
        <v>0</v>
      </c>
      <c r="BL230" s="111">
        <f t="shared" si="119"/>
        <v>0</v>
      </c>
      <c r="BM230" s="111">
        <f t="shared" si="119"/>
        <v>0</v>
      </c>
      <c r="BN230" s="111">
        <f t="shared" si="119"/>
        <v>0</v>
      </c>
      <c r="BO230" s="111">
        <f t="shared" si="119"/>
        <v>0</v>
      </c>
      <c r="BP230" s="111">
        <f t="shared" si="119"/>
        <v>0</v>
      </c>
      <c r="BQ230" s="111">
        <f t="shared" si="119"/>
        <v>0</v>
      </c>
      <c r="BR230" s="111">
        <f t="shared" si="119"/>
        <v>0</v>
      </c>
      <c r="BS230" s="111">
        <f t="shared" si="119"/>
        <v>0</v>
      </c>
      <c r="BT230" s="111">
        <f t="shared" si="119"/>
        <v>0</v>
      </c>
      <c r="BU230" s="111">
        <f t="shared" si="119"/>
        <v>0</v>
      </c>
      <c r="BV230" s="111">
        <f t="shared" si="119"/>
        <v>0</v>
      </c>
      <c r="BW230" s="111">
        <f t="shared" si="119"/>
        <v>0</v>
      </c>
      <c r="BX230" s="111">
        <f t="shared" si="119"/>
        <v>0</v>
      </c>
      <c r="BY230" s="111">
        <f t="shared" si="119"/>
        <v>0</v>
      </c>
      <c r="BZ230" s="111">
        <f t="shared" si="119"/>
        <v>0</v>
      </c>
      <c r="CA230" s="111">
        <f t="shared" si="119"/>
        <v>0</v>
      </c>
      <c r="CB230" s="111">
        <f t="shared" si="119"/>
        <v>0</v>
      </c>
      <c r="CC230" s="111">
        <f t="shared" si="118"/>
        <v>0</v>
      </c>
      <c r="CD230" s="111">
        <f t="shared" si="118"/>
        <v>0</v>
      </c>
      <c r="CE230" s="111">
        <f t="shared" si="118"/>
        <v>0</v>
      </c>
      <c r="CF230" s="111">
        <f t="shared" si="118"/>
        <v>0</v>
      </c>
      <c r="CG230" s="111">
        <f t="shared" si="118"/>
        <v>0</v>
      </c>
      <c r="CH230" s="111">
        <f t="shared" si="118"/>
        <v>0</v>
      </c>
      <c r="CI230" s="111">
        <f t="shared" si="118"/>
        <v>0</v>
      </c>
      <c r="CJ230" s="111">
        <f t="shared" si="118"/>
        <v>0</v>
      </c>
    </row>
    <row r="231" spans="11:88" x14ac:dyDescent="0.3">
      <c r="K231" s="263">
        <f>J231*(1+'Headcount Summary'!$C$4)</f>
        <v>0</v>
      </c>
      <c r="L231" s="263">
        <f>K231*(1+'Headcount Summary'!$C$4)</f>
        <v>0</v>
      </c>
      <c r="M231" s="263">
        <f>L231*(1+'Headcount Summary'!$C$4)</f>
        <v>0</v>
      </c>
      <c r="Q231" s="111">
        <f t="shared" si="119"/>
        <v>0</v>
      </c>
      <c r="R231" s="111">
        <f t="shared" si="119"/>
        <v>0</v>
      </c>
      <c r="S231" s="111">
        <f t="shared" si="119"/>
        <v>0</v>
      </c>
      <c r="T231" s="111">
        <f t="shared" si="119"/>
        <v>0</v>
      </c>
      <c r="U231" s="111">
        <f t="shared" si="119"/>
        <v>0</v>
      </c>
      <c r="V231" s="111">
        <f t="shared" si="119"/>
        <v>0</v>
      </c>
      <c r="W231" s="111">
        <f t="shared" si="119"/>
        <v>0</v>
      </c>
      <c r="X231" s="111">
        <f t="shared" si="119"/>
        <v>0</v>
      </c>
      <c r="Y231" s="111">
        <f t="shared" si="119"/>
        <v>0</v>
      </c>
      <c r="Z231" s="111">
        <f t="shared" si="119"/>
        <v>0</v>
      </c>
      <c r="AA231" s="111">
        <f t="shared" si="119"/>
        <v>0</v>
      </c>
      <c r="AB231" s="111">
        <f t="shared" si="119"/>
        <v>0</v>
      </c>
      <c r="AC231" s="111">
        <f t="shared" si="119"/>
        <v>0</v>
      </c>
      <c r="AD231" s="111">
        <f t="shared" si="119"/>
        <v>0</v>
      </c>
      <c r="AE231" s="111">
        <f t="shared" si="119"/>
        <v>0</v>
      </c>
      <c r="AF231" s="111">
        <f t="shared" si="119"/>
        <v>0</v>
      </c>
      <c r="AG231" s="111">
        <f t="shared" si="119"/>
        <v>0</v>
      </c>
      <c r="AH231" s="111">
        <f t="shared" si="119"/>
        <v>0</v>
      </c>
      <c r="AI231" s="111">
        <f t="shared" si="119"/>
        <v>0</v>
      </c>
      <c r="AJ231" s="111">
        <f t="shared" si="119"/>
        <v>0</v>
      </c>
      <c r="AK231" s="111">
        <f t="shared" si="119"/>
        <v>0</v>
      </c>
      <c r="AL231" s="111">
        <f t="shared" si="119"/>
        <v>0</v>
      </c>
      <c r="AM231" s="111">
        <f t="shared" si="119"/>
        <v>0</v>
      </c>
      <c r="AN231" s="111">
        <f t="shared" si="119"/>
        <v>0</v>
      </c>
      <c r="AO231" s="111">
        <f t="shared" si="119"/>
        <v>0</v>
      </c>
      <c r="AP231" s="111">
        <f t="shared" si="119"/>
        <v>0</v>
      </c>
      <c r="AQ231" s="111">
        <f t="shared" si="119"/>
        <v>0</v>
      </c>
      <c r="AR231" s="111">
        <f t="shared" si="119"/>
        <v>0</v>
      </c>
      <c r="AS231" s="111">
        <f t="shared" si="119"/>
        <v>0</v>
      </c>
      <c r="AT231" s="111">
        <f t="shared" si="119"/>
        <v>0</v>
      </c>
      <c r="AU231" s="111">
        <f t="shared" si="119"/>
        <v>0</v>
      </c>
      <c r="AV231" s="111">
        <f t="shared" si="119"/>
        <v>0</v>
      </c>
      <c r="AW231" s="111">
        <f t="shared" si="119"/>
        <v>0</v>
      </c>
      <c r="AX231" s="111">
        <f t="shared" si="119"/>
        <v>0</v>
      </c>
      <c r="AY231" s="111">
        <f t="shared" si="119"/>
        <v>0</v>
      </c>
      <c r="AZ231" s="111">
        <f t="shared" si="119"/>
        <v>0</v>
      </c>
      <c r="BA231" s="111">
        <f t="shared" si="119"/>
        <v>0</v>
      </c>
      <c r="BB231" s="111">
        <f t="shared" si="119"/>
        <v>0</v>
      </c>
      <c r="BC231" s="111">
        <f t="shared" si="119"/>
        <v>0</v>
      </c>
      <c r="BD231" s="111">
        <f t="shared" si="119"/>
        <v>0</v>
      </c>
      <c r="BE231" s="111">
        <f t="shared" si="119"/>
        <v>0</v>
      </c>
      <c r="BF231" s="111">
        <f t="shared" si="119"/>
        <v>0</v>
      </c>
      <c r="BG231" s="111">
        <f t="shared" si="119"/>
        <v>0</v>
      </c>
      <c r="BH231" s="111">
        <f t="shared" si="119"/>
        <v>0</v>
      </c>
      <c r="BI231" s="111">
        <f t="shared" si="119"/>
        <v>0</v>
      </c>
      <c r="BJ231" s="111">
        <f t="shared" si="119"/>
        <v>0</v>
      </c>
      <c r="BK231" s="111">
        <f t="shared" si="119"/>
        <v>0</v>
      </c>
      <c r="BL231" s="111">
        <f t="shared" si="119"/>
        <v>0</v>
      </c>
      <c r="BM231" s="111">
        <f t="shared" si="119"/>
        <v>0</v>
      </c>
      <c r="BN231" s="111">
        <f t="shared" si="119"/>
        <v>0</v>
      </c>
      <c r="BO231" s="111">
        <f t="shared" si="119"/>
        <v>0</v>
      </c>
      <c r="BP231" s="111">
        <f t="shared" si="119"/>
        <v>0</v>
      </c>
      <c r="BQ231" s="111">
        <f t="shared" si="119"/>
        <v>0</v>
      </c>
      <c r="BR231" s="111">
        <f t="shared" si="119"/>
        <v>0</v>
      </c>
      <c r="BS231" s="111">
        <f t="shared" si="119"/>
        <v>0</v>
      </c>
      <c r="BT231" s="111">
        <f t="shared" si="119"/>
        <v>0</v>
      </c>
      <c r="BU231" s="111">
        <f t="shared" si="119"/>
        <v>0</v>
      </c>
      <c r="BV231" s="111">
        <f t="shared" si="119"/>
        <v>0</v>
      </c>
      <c r="BW231" s="111">
        <f t="shared" si="119"/>
        <v>0</v>
      </c>
      <c r="BX231" s="111">
        <f t="shared" si="119"/>
        <v>0</v>
      </c>
      <c r="BY231" s="111">
        <f t="shared" si="119"/>
        <v>0</v>
      </c>
      <c r="BZ231" s="111">
        <f t="shared" si="119"/>
        <v>0</v>
      </c>
      <c r="CA231" s="111">
        <f t="shared" si="119"/>
        <v>0</v>
      </c>
      <c r="CB231" s="111">
        <f t="shared" si="119"/>
        <v>0</v>
      </c>
      <c r="CC231" s="111">
        <f t="shared" si="118"/>
        <v>0</v>
      </c>
      <c r="CD231" s="111">
        <f t="shared" si="118"/>
        <v>0</v>
      </c>
      <c r="CE231" s="111">
        <f t="shared" si="118"/>
        <v>0</v>
      </c>
      <c r="CF231" s="111">
        <f t="shared" si="118"/>
        <v>0</v>
      </c>
      <c r="CG231" s="111">
        <f t="shared" si="118"/>
        <v>0</v>
      </c>
      <c r="CH231" s="111">
        <f t="shared" si="118"/>
        <v>0</v>
      </c>
      <c r="CI231" s="111">
        <f t="shared" si="118"/>
        <v>0</v>
      </c>
      <c r="CJ231" s="111">
        <f t="shared" si="118"/>
        <v>0</v>
      </c>
    </row>
    <row r="232" spans="11:88" x14ac:dyDescent="0.3">
      <c r="K232" s="263">
        <f>J232*(1+'Headcount Summary'!$C$4)</f>
        <v>0</v>
      </c>
      <c r="L232" s="263">
        <f>K232*(1+'Headcount Summary'!$C$4)</f>
        <v>0</v>
      </c>
      <c r="M232" s="263">
        <f>L232*(1+'Headcount Summary'!$C$4)</f>
        <v>0</v>
      </c>
      <c r="Q232" s="111">
        <f t="shared" si="119"/>
        <v>0</v>
      </c>
      <c r="R232" s="111">
        <f t="shared" si="119"/>
        <v>0</v>
      </c>
      <c r="S232" s="111">
        <f t="shared" si="119"/>
        <v>0</v>
      </c>
      <c r="T232" s="111">
        <f t="shared" si="119"/>
        <v>0</v>
      </c>
      <c r="U232" s="111">
        <f t="shared" si="119"/>
        <v>0</v>
      </c>
      <c r="V232" s="111">
        <f t="shared" si="119"/>
        <v>0</v>
      </c>
      <c r="W232" s="111">
        <f t="shared" si="119"/>
        <v>0</v>
      </c>
      <c r="X232" s="111">
        <f t="shared" si="119"/>
        <v>0</v>
      </c>
      <c r="Y232" s="111">
        <f t="shared" si="119"/>
        <v>0</v>
      </c>
      <c r="Z232" s="111">
        <f t="shared" si="119"/>
        <v>0</v>
      </c>
      <c r="AA232" s="111">
        <f t="shared" si="119"/>
        <v>0</v>
      </c>
      <c r="AB232" s="111">
        <f t="shared" si="119"/>
        <v>0</v>
      </c>
      <c r="AC232" s="111">
        <f t="shared" si="119"/>
        <v>0</v>
      </c>
      <c r="AD232" s="111">
        <f t="shared" si="119"/>
        <v>0</v>
      </c>
      <c r="AE232" s="111">
        <f t="shared" si="119"/>
        <v>0</v>
      </c>
      <c r="AF232" s="111">
        <f t="shared" si="119"/>
        <v>0</v>
      </c>
      <c r="AG232" s="111">
        <f t="shared" si="119"/>
        <v>0</v>
      </c>
      <c r="AH232" s="111">
        <f t="shared" si="119"/>
        <v>0</v>
      </c>
      <c r="AI232" s="111">
        <f t="shared" si="119"/>
        <v>0</v>
      </c>
      <c r="AJ232" s="111">
        <f t="shared" si="119"/>
        <v>0</v>
      </c>
      <c r="AK232" s="111">
        <f t="shared" si="119"/>
        <v>0</v>
      </c>
      <c r="AL232" s="111">
        <f t="shared" si="119"/>
        <v>0</v>
      </c>
      <c r="AM232" s="111">
        <f t="shared" si="119"/>
        <v>0</v>
      </c>
      <c r="AN232" s="111">
        <f t="shared" si="119"/>
        <v>0</v>
      </c>
      <c r="AO232" s="111">
        <f t="shared" si="119"/>
        <v>0</v>
      </c>
      <c r="AP232" s="111">
        <f t="shared" si="119"/>
        <v>0</v>
      </c>
      <c r="AQ232" s="111">
        <f t="shared" si="119"/>
        <v>0</v>
      </c>
      <c r="AR232" s="111">
        <f t="shared" si="119"/>
        <v>0</v>
      </c>
      <c r="AS232" s="111">
        <f t="shared" si="119"/>
        <v>0</v>
      </c>
      <c r="AT232" s="111">
        <f t="shared" si="119"/>
        <v>0</v>
      </c>
      <c r="AU232" s="111">
        <f t="shared" si="119"/>
        <v>0</v>
      </c>
      <c r="AV232" s="111">
        <f t="shared" si="119"/>
        <v>0</v>
      </c>
      <c r="AW232" s="111">
        <f t="shared" si="119"/>
        <v>0</v>
      </c>
      <c r="AX232" s="111">
        <f t="shared" si="119"/>
        <v>0</v>
      </c>
      <c r="AY232" s="111">
        <f t="shared" si="119"/>
        <v>0</v>
      </c>
      <c r="AZ232" s="111">
        <f t="shared" si="119"/>
        <v>0</v>
      </c>
      <c r="BA232" s="111">
        <f t="shared" si="119"/>
        <v>0</v>
      </c>
      <c r="BB232" s="111">
        <f t="shared" si="119"/>
        <v>0</v>
      </c>
      <c r="BC232" s="111">
        <f t="shared" si="119"/>
        <v>0</v>
      </c>
      <c r="BD232" s="111">
        <f t="shared" si="119"/>
        <v>0</v>
      </c>
      <c r="BE232" s="111">
        <f t="shared" si="119"/>
        <v>0</v>
      </c>
      <c r="BF232" s="111">
        <f t="shared" si="119"/>
        <v>0</v>
      </c>
      <c r="BG232" s="111">
        <f t="shared" si="119"/>
        <v>0</v>
      </c>
      <c r="BH232" s="111">
        <f t="shared" si="119"/>
        <v>0</v>
      </c>
      <c r="BI232" s="111">
        <f t="shared" si="119"/>
        <v>0</v>
      </c>
      <c r="BJ232" s="111">
        <f t="shared" si="119"/>
        <v>0</v>
      </c>
      <c r="BK232" s="111">
        <f t="shared" si="119"/>
        <v>0</v>
      </c>
      <c r="BL232" s="111">
        <f t="shared" si="119"/>
        <v>0</v>
      </c>
      <c r="BM232" s="111">
        <f t="shared" si="119"/>
        <v>0</v>
      </c>
      <c r="BN232" s="111">
        <f t="shared" si="119"/>
        <v>0</v>
      </c>
      <c r="BO232" s="111">
        <f t="shared" si="119"/>
        <v>0</v>
      </c>
      <c r="BP232" s="111">
        <f t="shared" si="119"/>
        <v>0</v>
      </c>
      <c r="BQ232" s="111">
        <f t="shared" si="119"/>
        <v>0</v>
      </c>
      <c r="BR232" s="111">
        <f t="shared" si="119"/>
        <v>0</v>
      </c>
      <c r="BS232" s="111">
        <f t="shared" si="119"/>
        <v>0</v>
      </c>
      <c r="BT232" s="111">
        <f t="shared" si="119"/>
        <v>0</v>
      </c>
      <c r="BU232" s="111">
        <f t="shared" si="119"/>
        <v>0</v>
      </c>
      <c r="BV232" s="111">
        <f t="shared" si="119"/>
        <v>0</v>
      </c>
      <c r="BW232" s="111">
        <f t="shared" si="119"/>
        <v>0</v>
      </c>
      <c r="BX232" s="111">
        <f t="shared" si="119"/>
        <v>0</v>
      </c>
      <c r="BY232" s="111">
        <f t="shared" si="119"/>
        <v>0</v>
      </c>
      <c r="BZ232" s="111">
        <f t="shared" si="119"/>
        <v>0</v>
      </c>
      <c r="CA232" s="111">
        <f t="shared" si="119"/>
        <v>0</v>
      </c>
      <c r="CB232" s="111">
        <f t="shared" si="119"/>
        <v>0</v>
      </c>
      <c r="CC232" s="111">
        <f t="shared" si="118"/>
        <v>0</v>
      </c>
      <c r="CD232" s="111">
        <f t="shared" si="118"/>
        <v>0</v>
      </c>
      <c r="CE232" s="111">
        <f t="shared" si="118"/>
        <v>0</v>
      </c>
      <c r="CF232" s="111">
        <f t="shared" si="118"/>
        <v>0</v>
      </c>
      <c r="CG232" s="111">
        <f t="shared" si="118"/>
        <v>0</v>
      </c>
      <c r="CH232" s="111">
        <f t="shared" si="118"/>
        <v>0</v>
      </c>
      <c r="CI232" s="111">
        <f t="shared" si="118"/>
        <v>0</v>
      </c>
      <c r="CJ232" s="111">
        <f t="shared" si="118"/>
        <v>0</v>
      </c>
    </row>
    <row r="233" spans="11:88" x14ac:dyDescent="0.3">
      <c r="K233" s="263">
        <f>J233*(1+'Headcount Summary'!$C$4)</f>
        <v>0</v>
      </c>
      <c r="L233" s="263">
        <f>K233*(1+'Headcount Summary'!$C$4)</f>
        <v>0</v>
      </c>
      <c r="M233" s="263">
        <f>L233*(1+'Headcount Summary'!$C$4)</f>
        <v>0</v>
      </c>
      <c r="Q233" s="111">
        <f t="shared" si="119"/>
        <v>0</v>
      </c>
      <c r="R233" s="111">
        <f t="shared" si="119"/>
        <v>0</v>
      </c>
      <c r="S233" s="111">
        <f t="shared" si="119"/>
        <v>0</v>
      </c>
      <c r="T233" s="111">
        <f t="shared" si="119"/>
        <v>0</v>
      </c>
      <c r="U233" s="111">
        <f t="shared" si="119"/>
        <v>0</v>
      </c>
      <c r="V233" s="111">
        <f t="shared" si="119"/>
        <v>0</v>
      </c>
      <c r="W233" s="111">
        <f t="shared" si="119"/>
        <v>0</v>
      </c>
      <c r="X233" s="111">
        <f t="shared" si="119"/>
        <v>0</v>
      </c>
      <c r="Y233" s="111">
        <f t="shared" si="119"/>
        <v>0</v>
      </c>
      <c r="Z233" s="111">
        <f t="shared" si="119"/>
        <v>0</v>
      </c>
      <c r="AA233" s="111">
        <f t="shared" si="119"/>
        <v>0</v>
      </c>
      <c r="AB233" s="111">
        <f t="shared" si="119"/>
        <v>0</v>
      </c>
      <c r="AC233" s="111">
        <f t="shared" si="119"/>
        <v>0</v>
      </c>
      <c r="AD233" s="111">
        <f t="shared" si="119"/>
        <v>0</v>
      </c>
      <c r="AE233" s="111">
        <f t="shared" si="119"/>
        <v>0</v>
      </c>
      <c r="AF233" s="111">
        <f t="shared" si="119"/>
        <v>0</v>
      </c>
      <c r="AG233" s="111">
        <f t="shared" si="119"/>
        <v>0</v>
      </c>
      <c r="AH233" s="111">
        <f t="shared" si="119"/>
        <v>0</v>
      </c>
      <c r="AI233" s="111">
        <f t="shared" si="119"/>
        <v>0</v>
      </c>
      <c r="AJ233" s="111">
        <f t="shared" si="119"/>
        <v>0</v>
      </c>
      <c r="AK233" s="111">
        <f t="shared" si="119"/>
        <v>0</v>
      </c>
      <c r="AL233" s="111">
        <f t="shared" si="119"/>
        <v>0</v>
      </c>
      <c r="AM233" s="111">
        <f t="shared" si="119"/>
        <v>0</v>
      </c>
      <c r="AN233" s="111">
        <f t="shared" si="119"/>
        <v>0</v>
      </c>
      <c r="AO233" s="111">
        <f t="shared" si="119"/>
        <v>0</v>
      </c>
      <c r="AP233" s="111">
        <f t="shared" si="119"/>
        <v>0</v>
      </c>
      <c r="AQ233" s="111">
        <f t="shared" si="119"/>
        <v>0</v>
      </c>
      <c r="AR233" s="111">
        <f t="shared" si="119"/>
        <v>0</v>
      </c>
      <c r="AS233" s="111">
        <f t="shared" si="119"/>
        <v>0</v>
      </c>
      <c r="AT233" s="111">
        <f t="shared" si="119"/>
        <v>0</v>
      </c>
      <c r="AU233" s="111">
        <f t="shared" si="119"/>
        <v>0</v>
      </c>
      <c r="AV233" s="111">
        <f t="shared" si="119"/>
        <v>0</v>
      </c>
      <c r="AW233" s="111">
        <f t="shared" si="119"/>
        <v>0</v>
      </c>
      <c r="AX233" s="111">
        <f t="shared" si="119"/>
        <v>0</v>
      </c>
      <c r="AY233" s="111">
        <f t="shared" si="119"/>
        <v>0</v>
      </c>
      <c r="AZ233" s="111">
        <f t="shared" si="119"/>
        <v>0</v>
      </c>
      <c r="BA233" s="111">
        <f t="shared" si="119"/>
        <v>0</v>
      </c>
      <c r="BB233" s="111">
        <f t="shared" si="119"/>
        <v>0</v>
      </c>
      <c r="BC233" s="111">
        <f t="shared" si="119"/>
        <v>0</v>
      </c>
      <c r="BD233" s="111">
        <f t="shared" si="119"/>
        <v>0</v>
      </c>
      <c r="BE233" s="111">
        <f t="shared" si="119"/>
        <v>0</v>
      </c>
      <c r="BF233" s="111">
        <f t="shared" si="119"/>
        <v>0</v>
      </c>
      <c r="BG233" s="111">
        <f t="shared" si="119"/>
        <v>0</v>
      </c>
      <c r="BH233" s="111">
        <f t="shared" si="119"/>
        <v>0</v>
      </c>
      <c r="BI233" s="111">
        <f t="shared" si="119"/>
        <v>0</v>
      </c>
      <c r="BJ233" s="111">
        <f t="shared" si="119"/>
        <v>0</v>
      </c>
      <c r="BK233" s="111">
        <f t="shared" si="119"/>
        <v>0</v>
      </c>
      <c r="BL233" s="111">
        <f t="shared" si="119"/>
        <v>0</v>
      </c>
      <c r="BM233" s="111">
        <f t="shared" si="119"/>
        <v>0</v>
      </c>
      <c r="BN233" s="111">
        <f t="shared" si="119"/>
        <v>0</v>
      </c>
      <c r="BO233" s="111">
        <f t="shared" si="119"/>
        <v>0</v>
      </c>
      <c r="BP233" s="111">
        <f t="shared" si="119"/>
        <v>0</v>
      </c>
      <c r="BQ233" s="111">
        <f t="shared" si="119"/>
        <v>0</v>
      </c>
      <c r="BR233" s="111">
        <f t="shared" si="119"/>
        <v>0</v>
      </c>
      <c r="BS233" s="111">
        <f t="shared" si="119"/>
        <v>0</v>
      </c>
      <c r="BT233" s="111">
        <f t="shared" si="119"/>
        <v>0</v>
      </c>
      <c r="BU233" s="111">
        <f t="shared" si="119"/>
        <v>0</v>
      </c>
      <c r="BV233" s="111">
        <f t="shared" si="119"/>
        <v>0</v>
      </c>
      <c r="BW233" s="111">
        <f t="shared" si="119"/>
        <v>0</v>
      </c>
      <c r="BX233" s="111">
        <f t="shared" si="119"/>
        <v>0</v>
      </c>
      <c r="BY233" s="111">
        <f t="shared" si="119"/>
        <v>0</v>
      </c>
      <c r="BZ233" s="111">
        <f t="shared" si="119"/>
        <v>0</v>
      </c>
      <c r="CA233" s="111">
        <f t="shared" si="119"/>
        <v>0</v>
      </c>
      <c r="CB233" s="111">
        <f t="shared" ref="CB233:CJ236" si="120">IF(OR(AND($G233&lt;CB$1,$G233&lt;&gt;""),$F233&gt;EOMONTH(CB$1,0)),0,IF(AND($F233&lt;CB$1,OR($G233="",$G233&gt;EOMONTH(CB$1,0))),INDEX($H233:$M233,1,MATCH(YEAR(CB$1),$H$1:$M$1,0))/12,INDEX($H233:$M233,1,MATCH(YEAR(CB$1),$H$1:$M$1,0))/12*((_xlfn.DAYS(MIN(EOMONTH(CB$1,0),$G233),MAX(CB$1,$F233)))/_xlfn.DAYS(EOMONTH(CB$1,0),CB$1))))</f>
        <v>0</v>
      </c>
      <c r="CC233" s="111">
        <f t="shared" si="120"/>
        <v>0</v>
      </c>
      <c r="CD233" s="111">
        <f t="shared" si="120"/>
        <v>0</v>
      </c>
      <c r="CE233" s="111">
        <f t="shared" si="120"/>
        <v>0</v>
      </c>
      <c r="CF233" s="111">
        <f t="shared" si="120"/>
        <v>0</v>
      </c>
      <c r="CG233" s="111">
        <f t="shared" si="120"/>
        <v>0</v>
      </c>
      <c r="CH233" s="111">
        <f t="shared" si="120"/>
        <v>0</v>
      </c>
      <c r="CI233" s="111">
        <f t="shared" si="120"/>
        <v>0</v>
      </c>
      <c r="CJ233" s="111">
        <f t="shared" si="120"/>
        <v>0</v>
      </c>
    </row>
    <row r="234" spans="11:88" x14ac:dyDescent="0.3">
      <c r="K234" s="263">
        <f>J234*(1+'Headcount Summary'!$C$4)</f>
        <v>0</v>
      </c>
      <c r="L234" s="263">
        <f>K234*(1+'Headcount Summary'!$C$4)</f>
        <v>0</v>
      </c>
      <c r="M234" s="263">
        <f>L234*(1+'Headcount Summary'!$C$4)</f>
        <v>0</v>
      </c>
      <c r="Q234" s="111">
        <f t="shared" ref="Q234:CB237" si="121">IF(OR(AND($G234&lt;Q$1,$G234&lt;&gt;""),$F234&gt;EOMONTH(Q$1,0)),0,IF(AND($F234&lt;Q$1,OR($G234="",$G234&gt;EOMONTH(Q$1,0))),INDEX($H234:$M234,1,MATCH(YEAR(Q$1),$H$1:$M$1,0))/12,INDEX($H234:$M234,1,MATCH(YEAR(Q$1),$H$1:$M$1,0))/12*((_xlfn.DAYS(MIN(EOMONTH(Q$1,0),$G234),MAX(Q$1,$F234)))/_xlfn.DAYS(EOMONTH(Q$1,0),Q$1))))</f>
        <v>0</v>
      </c>
      <c r="R234" s="111">
        <f t="shared" si="121"/>
        <v>0</v>
      </c>
      <c r="S234" s="111">
        <f t="shared" si="121"/>
        <v>0</v>
      </c>
      <c r="T234" s="111">
        <f t="shared" si="121"/>
        <v>0</v>
      </c>
      <c r="U234" s="111">
        <f t="shared" si="121"/>
        <v>0</v>
      </c>
      <c r="V234" s="111">
        <f t="shared" si="121"/>
        <v>0</v>
      </c>
      <c r="W234" s="111">
        <f t="shared" si="121"/>
        <v>0</v>
      </c>
      <c r="X234" s="111">
        <f t="shared" si="121"/>
        <v>0</v>
      </c>
      <c r="Y234" s="111">
        <f t="shared" si="121"/>
        <v>0</v>
      </c>
      <c r="Z234" s="111">
        <f t="shared" si="121"/>
        <v>0</v>
      </c>
      <c r="AA234" s="111">
        <f t="shared" si="121"/>
        <v>0</v>
      </c>
      <c r="AB234" s="111">
        <f t="shared" si="121"/>
        <v>0</v>
      </c>
      <c r="AC234" s="111">
        <f t="shared" si="121"/>
        <v>0</v>
      </c>
      <c r="AD234" s="111">
        <f t="shared" si="121"/>
        <v>0</v>
      </c>
      <c r="AE234" s="111">
        <f t="shared" si="121"/>
        <v>0</v>
      </c>
      <c r="AF234" s="111">
        <f t="shared" si="121"/>
        <v>0</v>
      </c>
      <c r="AG234" s="111">
        <f t="shared" si="121"/>
        <v>0</v>
      </c>
      <c r="AH234" s="111">
        <f t="shared" si="121"/>
        <v>0</v>
      </c>
      <c r="AI234" s="111">
        <f t="shared" si="121"/>
        <v>0</v>
      </c>
      <c r="AJ234" s="111">
        <f t="shared" si="121"/>
        <v>0</v>
      </c>
      <c r="AK234" s="111">
        <f t="shared" si="121"/>
        <v>0</v>
      </c>
      <c r="AL234" s="111">
        <f t="shared" si="121"/>
        <v>0</v>
      </c>
      <c r="AM234" s="111">
        <f t="shared" si="121"/>
        <v>0</v>
      </c>
      <c r="AN234" s="111">
        <f t="shared" si="121"/>
        <v>0</v>
      </c>
      <c r="AO234" s="111">
        <f t="shared" si="121"/>
        <v>0</v>
      </c>
      <c r="AP234" s="111">
        <f t="shared" si="121"/>
        <v>0</v>
      </c>
      <c r="AQ234" s="111">
        <f t="shared" si="121"/>
        <v>0</v>
      </c>
      <c r="AR234" s="111">
        <f t="shared" si="121"/>
        <v>0</v>
      </c>
      <c r="AS234" s="111">
        <f t="shared" si="121"/>
        <v>0</v>
      </c>
      <c r="AT234" s="111">
        <f t="shared" si="121"/>
        <v>0</v>
      </c>
      <c r="AU234" s="111">
        <f t="shared" si="121"/>
        <v>0</v>
      </c>
      <c r="AV234" s="111">
        <f t="shared" si="121"/>
        <v>0</v>
      </c>
      <c r="AW234" s="111">
        <f t="shared" si="121"/>
        <v>0</v>
      </c>
      <c r="AX234" s="111">
        <f t="shared" si="121"/>
        <v>0</v>
      </c>
      <c r="AY234" s="111">
        <f t="shared" si="121"/>
        <v>0</v>
      </c>
      <c r="AZ234" s="111">
        <f t="shared" si="121"/>
        <v>0</v>
      </c>
      <c r="BA234" s="111">
        <f t="shared" si="121"/>
        <v>0</v>
      </c>
      <c r="BB234" s="111">
        <f t="shared" si="121"/>
        <v>0</v>
      </c>
      <c r="BC234" s="111">
        <f t="shared" si="121"/>
        <v>0</v>
      </c>
      <c r="BD234" s="111">
        <f t="shared" si="121"/>
        <v>0</v>
      </c>
      <c r="BE234" s="111">
        <f t="shared" si="121"/>
        <v>0</v>
      </c>
      <c r="BF234" s="111">
        <f t="shared" si="121"/>
        <v>0</v>
      </c>
      <c r="BG234" s="111">
        <f t="shared" si="121"/>
        <v>0</v>
      </c>
      <c r="BH234" s="111">
        <f t="shared" si="121"/>
        <v>0</v>
      </c>
      <c r="BI234" s="111">
        <f t="shared" si="121"/>
        <v>0</v>
      </c>
      <c r="BJ234" s="111">
        <f t="shared" si="121"/>
        <v>0</v>
      </c>
      <c r="BK234" s="111">
        <f t="shared" si="121"/>
        <v>0</v>
      </c>
      <c r="BL234" s="111">
        <f t="shared" si="121"/>
        <v>0</v>
      </c>
      <c r="BM234" s="111">
        <f t="shared" si="121"/>
        <v>0</v>
      </c>
      <c r="BN234" s="111">
        <f t="shared" si="121"/>
        <v>0</v>
      </c>
      <c r="BO234" s="111">
        <f t="shared" si="121"/>
        <v>0</v>
      </c>
      <c r="BP234" s="111">
        <f t="shared" si="121"/>
        <v>0</v>
      </c>
      <c r="BQ234" s="111">
        <f t="shared" si="121"/>
        <v>0</v>
      </c>
      <c r="BR234" s="111">
        <f t="shared" si="121"/>
        <v>0</v>
      </c>
      <c r="BS234" s="111">
        <f t="shared" si="121"/>
        <v>0</v>
      </c>
      <c r="BT234" s="111">
        <f t="shared" si="121"/>
        <v>0</v>
      </c>
      <c r="BU234" s="111">
        <f t="shared" si="121"/>
        <v>0</v>
      </c>
      <c r="BV234" s="111">
        <f t="shared" si="121"/>
        <v>0</v>
      </c>
      <c r="BW234" s="111">
        <f t="shared" si="121"/>
        <v>0</v>
      </c>
      <c r="BX234" s="111">
        <f t="shared" si="121"/>
        <v>0</v>
      </c>
      <c r="BY234" s="111">
        <f t="shared" si="121"/>
        <v>0</v>
      </c>
      <c r="BZ234" s="111">
        <f t="shared" si="121"/>
        <v>0</v>
      </c>
      <c r="CA234" s="111">
        <f t="shared" si="121"/>
        <v>0</v>
      </c>
      <c r="CB234" s="111">
        <f t="shared" si="121"/>
        <v>0</v>
      </c>
      <c r="CC234" s="111">
        <f t="shared" si="120"/>
        <v>0</v>
      </c>
      <c r="CD234" s="111">
        <f t="shared" si="120"/>
        <v>0</v>
      </c>
      <c r="CE234" s="111">
        <f t="shared" si="120"/>
        <v>0</v>
      </c>
      <c r="CF234" s="111">
        <f t="shared" si="120"/>
        <v>0</v>
      </c>
      <c r="CG234" s="111">
        <f t="shared" si="120"/>
        <v>0</v>
      </c>
      <c r="CH234" s="111">
        <f t="shared" si="120"/>
        <v>0</v>
      </c>
      <c r="CI234" s="111">
        <f t="shared" si="120"/>
        <v>0</v>
      </c>
      <c r="CJ234" s="111">
        <f t="shared" si="120"/>
        <v>0</v>
      </c>
    </row>
    <row r="235" spans="11:88" x14ac:dyDescent="0.3">
      <c r="K235" s="263">
        <f>J235*(1+'Headcount Summary'!$C$4)</f>
        <v>0</v>
      </c>
      <c r="L235" s="263">
        <f>K235*(1+'Headcount Summary'!$C$4)</f>
        <v>0</v>
      </c>
      <c r="M235" s="263">
        <f>L235*(1+'Headcount Summary'!$C$4)</f>
        <v>0</v>
      </c>
      <c r="Q235" s="111">
        <f t="shared" si="121"/>
        <v>0</v>
      </c>
      <c r="R235" s="111">
        <f t="shared" si="121"/>
        <v>0</v>
      </c>
      <c r="S235" s="111">
        <f t="shared" si="121"/>
        <v>0</v>
      </c>
      <c r="T235" s="111">
        <f t="shared" si="121"/>
        <v>0</v>
      </c>
      <c r="U235" s="111">
        <f t="shared" si="121"/>
        <v>0</v>
      </c>
      <c r="V235" s="111">
        <f t="shared" si="121"/>
        <v>0</v>
      </c>
      <c r="W235" s="111">
        <f t="shared" si="121"/>
        <v>0</v>
      </c>
      <c r="X235" s="111">
        <f t="shared" si="121"/>
        <v>0</v>
      </c>
      <c r="Y235" s="111">
        <f t="shared" si="121"/>
        <v>0</v>
      </c>
      <c r="Z235" s="111">
        <f t="shared" si="121"/>
        <v>0</v>
      </c>
      <c r="AA235" s="111">
        <f t="shared" si="121"/>
        <v>0</v>
      </c>
      <c r="AB235" s="111">
        <f t="shared" si="121"/>
        <v>0</v>
      </c>
      <c r="AC235" s="111">
        <f t="shared" si="121"/>
        <v>0</v>
      </c>
      <c r="AD235" s="111">
        <f t="shared" si="121"/>
        <v>0</v>
      </c>
      <c r="AE235" s="111">
        <f t="shared" si="121"/>
        <v>0</v>
      </c>
      <c r="AF235" s="111">
        <f t="shared" si="121"/>
        <v>0</v>
      </c>
      <c r="AG235" s="111">
        <f t="shared" si="121"/>
        <v>0</v>
      </c>
      <c r="AH235" s="111">
        <f t="shared" si="121"/>
        <v>0</v>
      </c>
      <c r="AI235" s="111">
        <f t="shared" si="121"/>
        <v>0</v>
      </c>
      <c r="AJ235" s="111">
        <f t="shared" si="121"/>
        <v>0</v>
      </c>
      <c r="AK235" s="111">
        <f t="shared" si="121"/>
        <v>0</v>
      </c>
      <c r="AL235" s="111">
        <f t="shared" si="121"/>
        <v>0</v>
      </c>
      <c r="AM235" s="111">
        <f t="shared" si="121"/>
        <v>0</v>
      </c>
      <c r="AN235" s="111">
        <f t="shared" si="121"/>
        <v>0</v>
      </c>
      <c r="AO235" s="111">
        <f t="shared" si="121"/>
        <v>0</v>
      </c>
      <c r="AP235" s="111">
        <f t="shared" si="121"/>
        <v>0</v>
      </c>
      <c r="AQ235" s="111">
        <f t="shared" si="121"/>
        <v>0</v>
      </c>
      <c r="AR235" s="111">
        <f t="shared" si="121"/>
        <v>0</v>
      </c>
      <c r="AS235" s="111">
        <f t="shared" si="121"/>
        <v>0</v>
      </c>
      <c r="AT235" s="111">
        <f t="shared" si="121"/>
        <v>0</v>
      </c>
      <c r="AU235" s="111">
        <f t="shared" si="121"/>
        <v>0</v>
      </c>
      <c r="AV235" s="111">
        <f t="shared" si="121"/>
        <v>0</v>
      </c>
      <c r="AW235" s="111">
        <f t="shared" si="121"/>
        <v>0</v>
      </c>
      <c r="AX235" s="111">
        <f t="shared" si="121"/>
        <v>0</v>
      </c>
      <c r="AY235" s="111">
        <f t="shared" si="121"/>
        <v>0</v>
      </c>
      <c r="AZ235" s="111">
        <f t="shared" si="121"/>
        <v>0</v>
      </c>
      <c r="BA235" s="111">
        <f t="shared" si="121"/>
        <v>0</v>
      </c>
      <c r="BB235" s="111">
        <f t="shared" si="121"/>
        <v>0</v>
      </c>
      <c r="BC235" s="111">
        <f t="shared" si="121"/>
        <v>0</v>
      </c>
      <c r="BD235" s="111">
        <f t="shared" si="121"/>
        <v>0</v>
      </c>
      <c r="BE235" s="111">
        <f t="shared" si="121"/>
        <v>0</v>
      </c>
      <c r="BF235" s="111">
        <f t="shared" si="121"/>
        <v>0</v>
      </c>
      <c r="BG235" s="111">
        <f t="shared" si="121"/>
        <v>0</v>
      </c>
      <c r="BH235" s="111">
        <f t="shared" si="121"/>
        <v>0</v>
      </c>
      <c r="BI235" s="111">
        <f t="shared" si="121"/>
        <v>0</v>
      </c>
      <c r="BJ235" s="111">
        <f t="shared" si="121"/>
        <v>0</v>
      </c>
      <c r="BK235" s="111">
        <f t="shared" si="121"/>
        <v>0</v>
      </c>
      <c r="BL235" s="111">
        <f t="shared" si="121"/>
        <v>0</v>
      </c>
      <c r="BM235" s="111">
        <f t="shared" si="121"/>
        <v>0</v>
      </c>
      <c r="BN235" s="111">
        <f t="shared" si="121"/>
        <v>0</v>
      </c>
      <c r="BO235" s="111">
        <f t="shared" si="121"/>
        <v>0</v>
      </c>
      <c r="BP235" s="111">
        <f t="shared" si="121"/>
        <v>0</v>
      </c>
      <c r="BQ235" s="111">
        <f t="shared" si="121"/>
        <v>0</v>
      </c>
      <c r="BR235" s="111">
        <f t="shared" si="121"/>
        <v>0</v>
      </c>
      <c r="BS235" s="111">
        <f t="shared" si="121"/>
        <v>0</v>
      </c>
      <c r="BT235" s="111">
        <f t="shared" si="121"/>
        <v>0</v>
      </c>
      <c r="BU235" s="111">
        <f t="shared" si="121"/>
        <v>0</v>
      </c>
      <c r="BV235" s="111">
        <f t="shared" si="121"/>
        <v>0</v>
      </c>
      <c r="BW235" s="111">
        <f t="shared" si="121"/>
        <v>0</v>
      </c>
      <c r="BX235" s="111">
        <f t="shared" si="121"/>
        <v>0</v>
      </c>
      <c r="BY235" s="111">
        <f t="shared" si="121"/>
        <v>0</v>
      </c>
      <c r="BZ235" s="111">
        <f t="shared" si="121"/>
        <v>0</v>
      </c>
      <c r="CA235" s="111">
        <f t="shared" si="121"/>
        <v>0</v>
      </c>
      <c r="CB235" s="111">
        <f t="shared" si="121"/>
        <v>0</v>
      </c>
      <c r="CC235" s="111">
        <f t="shared" si="120"/>
        <v>0</v>
      </c>
      <c r="CD235" s="111">
        <f t="shared" si="120"/>
        <v>0</v>
      </c>
      <c r="CE235" s="111">
        <f t="shared" si="120"/>
        <v>0</v>
      </c>
      <c r="CF235" s="111">
        <f t="shared" si="120"/>
        <v>0</v>
      </c>
      <c r="CG235" s="111">
        <f t="shared" si="120"/>
        <v>0</v>
      </c>
      <c r="CH235" s="111">
        <f t="shared" si="120"/>
        <v>0</v>
      </c>
      <c r="CI235" s="111">
        <f t="shared" si="120"/>
        <v>0</v>
      </c>
      <c r="CJ235" s="111">
        <f t="shared" si="120"/>
        <v>0</v>
      </c>
    </row>
    <row r="236" spans="11:88" x14ac:dyDescent="0.3">
      <c r="K236" s="263">
        <f>J236*(1+'Headcount Summary'!$C$4)</f>
        <v>0</v>
      </c>
      <c r="L236" s="263">
        <f>K236*(1+'Headcount Summary'!$C$4)</f>
        <v>0</v>
      </c>
      <c r="M236" s="263">
        <f>L236*(1+'Headcount Summary'!$C$4)</f>
        <v>0</v>
      </c>
      <c r="Q236" s="111">
        <f t="shared" si="121"/>
        <v>0</v>
      </c>
      <c r="R236" s="111">
        <f t="shared" si="121"/>
        <v>0</v>
      </c>
      <c r="S236" s="111">
        <f t="shared" si="121"/>
        <v>0</v>
      </c>
      <c r="T236" s="111">
        <f t="shared" si="121"/>
        <v>0</v>
      </c>
      <c r="U236" s="111">
        <f t="shared" si="121"/>
        <v>0</v>
      </c>
      <c r="V236" s="111">
        <f t="shared" si="121"/>
        <v>0</v>
      </c>
      <c r="W236" s="111">
        <f t="shared" si="121"/>
        <v>0</v>
      </c>
      <c r="X236" s="111">
        <f t="shared" si="121"/>
        <v>0</v>
      </c>
      <c r="Y236" s="111">
        <f t="shared" si="121"/>
        <v>0</v>
      </c>
      <c r="Z236" s="111">
        <f t="shared" si="121"/>
        <v>0</v>
      </c>
      <c r="AA236" s="111">
        <f t="shared" si="121"/>
        <v>0</v>
      </c>
      <c r="AB236" s="111">
        <f t="shared" si="121"/>
        <v>0</v>
      </c>
      <c r="AC236" s="111">
        <f t="shared" si="121"/>
        <v>0</v>
      </c>
      <c r="AD236" s="111">
        <f t="shared" si="121"/>
        <v>0</v>
      </c>
      <c r="AE236" s="111">
        <f t="shared" si="121"/>
        <v>0</v>
      </c>
      <c r="AF236" s="111">
        <f t="shared" si="121"/>
        <v>0</v>
      </c>
      <c r="AG236" s="111">
        <f t="shared" si="121"/>
        <v>0</v>
      </c>
      <c r="AH236" s="111">
        <f t="shared" si="121"/>
        <v>0</v>
      </c>
      <c r="AI236" s="111">
        <f t="shared" si="121"/>
        <v>0</v>
      </c>
      <c r="AJ236" s="111">
        <f t="shared" si="121"/>
        <v>0</v>
      </c>
      <c r="AK236" s="111">
        <f t="shared" si="121"/>
        <v>0</v>
      </c>
      <c r="AL236" s="111">
        <f t="shared" si="121"/>
        <v>0</v>
      </c>
      <c r="AM236" s="111">
        <f t="shared" si="121"/>
        <v>0</v>
      </c>
      <c r="AN236" s="111">
        <f t="shared" si="121"/>
        <v>0</v>
      </c>
      <c r="AO236" s="111">
        <f t="shared" si="121"/>
        <v>0</v>
      </c>
      <c r="AP236" s="111">
        <f t="shared" si="121"/>
        <v>0</v>
      </c>
      <c r="AQ236" s="111">
        <f t="shared" si="121"/>
        <v>0</v>
      </c>
      <c r="AR236" s="111">
        <f t="shared" si="121"/>
        <v>0</v>
      </c>
      <c r="AS236" s="111">
        <f t="shared" si="121"/>
        <v>0</v>
      </c>
      <c r="AT236" s="111">
        <f t="shared" si="121"/>
        <v>0</v>
      </c>
      <c r="AU236" s="111">
        <f t="shared" si="121"/>
        <v>0</v>
      </c>
      <c r="AV236" s="111">
        <f t="shared" si="121"/>
        <v>0</v>
      </c>
      <c r="AW236" s="111">
        <f t="shared" si="121"/>
        <v>0</v>
      </c>
      <c r="AX236" s="111">
        <f t="shared" si="121"/>
        <v>0</v>
      </c>
      <c r="AY236" s="111">
        <f t="shared" si="121"/>
        <v>0</v>
      </c>
      <c r="AZ236" s="111">
        <f t="shared" si="121"/>
        <v>0</v>
      </c>
      <c r="BA236" s="111">
        <f t="shared" si="121"/>
        <v>0</v>
      </c>
      <c r="BB236" s="111">
        <f t="shared" si="121"/>
        <v>0</v>
      </c>
      <c r="BC236" s="111">
        <f t="shared" si="121"/>
        <v>0</v>
      </c>
      <c r="BD236" s="111">
        <f t="shared" si="121"/>
        <v>0</v>
      </c>
      <c r="BE236" s="111">
        <f t="shared" si="121"/>
        <v>0</v>
      </c>
      <c r="BF236" s="111">
        <f t="shared" si="121"/>
        <v>0</v>
      </c>
      <c r="BG236" s="111">
        <f t="shared" si="121"/>
        <v>0</v>
      </c>
      <c r="BH236" s="111">
        <f t="shared" si="121"/>
        <v>0</v>
      </c>
      <c r="BI236" s="111">
        <f t="shared" si="121"/>
        <v>0</v>
      </c>
      <c r="BJ236" s="111">
        <f t="shared" si="121"/>
        <v>0</v>
      </c>
      <c r="BK236" s="111">
        <f t="shared" si="121"/>
        <v>0</v>
      </c>
      <c r="BL236" s="111">
        <f t="shared" si="121"/>
        <v>0</v>
      </c>
      <c r="BM236" s="111">
        <f t="shared" si="121"/>
        <v>0</v>
      </c>
      <c r="BN236" s="111">
        <f t="shared" si="121"/>
        <v>0</v>
      </c>
      <c r="BO236" s="111">
        <f t="shared" si="121"/>
        <v>0</v>
      </c>
      <c r="BP236" s="111">
        <f t="shared" si="121"/>
        <v>0</v>
      </c>
      <c r="BQ236" s="111">
        <f t="shared" si="121"/>
        <v>0</v>
      </c>
      <c r="BR236" s="111">
        <f t="shared" si="121"/>
        <v>0</v>
      </c>
      <c r="BS236" s="111">
        <f t="shared" si="121"/>
        <v>0</v>
      </c>
      <c r="BT236" s="111">
        <f t="shared" si="121"/>
        <v>0</v>
      </c>
      <c r="BU236" s="111">
        <f t="shared" si="121"/>
        <v>0</v>
      </c>
      <c r="BV236" s="111">
        <f t="shared" si="121"/>
        <v>0</v>
      </c>
      <c r="BW236" s="111">
        <f t="shared" si="121"/>
        <v>0</v>
      </c>
      <c r="BX236" s="111">
        <f t="shared" si="121"/>
        <v>0</v>
      </c>
      <c r="BY236" s="111">
        <f t="shared" si="121"/>
        <v>0</v>
      </c>
      <c r="BZ236" s="111">
        <f t="shared" si="121"/>
        <v>0</v>
      </c>
      <c r="CA236" s="111">
        <f t="shared" si="121"/>
        <v>0</v>
      </c>
      <c r="CB236" s="111">
        <f t="shared" si="121"/>
        <v>0</v>
      </c>
      <c r="CC236" s="111">
        <f t="shared" si="120"/>
        <v>0</v>
      </c>
      <c r="CD236" s="111">
        <f t="shared" si="120"/>
        <v>0</v>
      </c>
      <c r="CE236" s="111">
        <f t="shared" si="120"/>
        <v>0</v>
      </c>
      <c r="CF236" s="111">
        <f t="shared" si="120"/>
        <v>0</v>
      </c>
      <c r="CG236" s="111">
        <f t="shared" si="120"/>
        <v>0</v>
      </c>
      <c r="CH236" s="111">
        <f t="shared" si="120"/>
        <v>0</v>
      </c>
      <c r="CI236" s="111">
        <f t="shared" si="120"/>
        <v>0</v>
      </c>
      <c r="CJ236" s="111">
        <f t="shared" si="120"/>
        <v>0</v>
      </c>
    </row>
    <row r="237" spans="11:88" x14ac:dyDescent="0.3">
      <c r="K237" s="263">
        <f>J237*(1+'Headcount Summary'!$C$4)</f>
        <v>0</v>
      </c>
      <c r="L237" s="263">
        <f>K237*(1+'Headcount Summary'!$C$4)</f>
        <v>0</v>
      </c>
      <c r="M237" s="263">
        <f>L237*(1+'Headcount Summary'!$C$4)</f>
        <v>0</v>
      </c>
      <c r="Q237" s="111">
        <f t="shared" si="121"/>
        <v>0</v>
      </c>
      <c r="R237" s="111">
        <f t="shared" si="121"/>
        <v>0</v>
      </c>
      <c r="S237" s="111">
        <f t="shared" si="121"/>
        <v>0</v>
      </c>
      <c r="T237" s="111">
        <f t="shared" si="121"/>
        <v>0</v>
      </c>
      <c r="U237" s="111">
        <f t="shared" si="121"/>
        <v>0</v>
      </c>
      <c r="V237" s="111">
        <f t="shared" si="121"/>
        <v>0</v>
      </c>
      <c r="W237" s="111">
        <f t="shared" si="121"/>
        <v>0</v>
      </c>
      <c r="X237" s="111">
        <f t="shared" si="121"/>
        <v>0</v>
      </c>
      <c r="Y237" s="111">
        <f t="shared" si="121"/>
        <v>0</v>
      </c>
      <c r="Z237" s="111">
        <f t="shared" si="121"/>
        <v>0</v>
      </c>
      <c r="AA237" s="111">
        <f t="shared" si="121"/>
        <v>0</v>
      </c>
      <c r="AB237" s="111">
        <f t="shared" si="121"/>
        <v>0</v>
      </c>
      <c r="AC237" s="111">
        <f t="shared" si="121"/>
        <v>0</v>
      </c>
      <c r="AD237" s="111">
        <f t="shared" si="121"/>
        <v>0</v>
      </c>
      <c r="AE237" s="111">
        <f t="shared" si="121"/>
        <v>0</v>
      </c>
      <c r="AF237" s="111">
        <f t="shared" si="121"/>
        <v>0</v>
      </c>
      <c r="AG237" s="111">
        <f t="shared" si="121"/>
        <v>0</v>
      </c>
      <c r="AH237" s="111">
        <f t="shared" si="121"/>
        <v>0</v>
      </c>
      <c r="AI237" s="111">
        <f t="shared" si="121"/>
        <v>0</v>
      </c>
      <c r="AJ237" s="111">
        <f t="shared" si="121"/>
        <v>0</v>
      </c>
      <c r="AK237" s="111">
        <f t="shared" si="121"/>
        <v>0</v>
      </c>
      <c r="AL237" s="111">
        <f t="shared" si="121"/>
        <v>0</v>
      </c>
      <c r="AM237" s="111">
        <f t="shared" si="121"/>
        <v>0</v>
      </c>
      <c r="AN237" s="111">
        <f t="shared" si="121"/>
        <v>0</v>
      </c>
      <c r="AO237" s="111">
        <f t="shared" si="121"/>
        <v>0</v>
      </c>
      <c r="AP237" s="111">
        <f t="shared" si="121"/>
        <v>0</v>
      </c>
      <c r="AQ237" s="111">
        <f t="shared" si="121"/>
        <v>0</v>
      </c>
      <c r="AR237" s="111">
        <f t="shared" si="121"/>
        <v>0</v>
      </c>
      <c r="AS237" s="111">
        <f t="shared" si="121"/>
        <v>0</v>
      </c>
      <c r="AT237" s="111">
        <f t="shared" si="121"/>
        <v>0</v>
      </c>
      <c r="AU237" s="111">
        <f t="shared" si="121"/>
        <v>0</v>
      </c>
      <c r="AV237" s="111">
        <f t="shared" si="121"/>
        <v>0</v>
      </c>
      <c r="AW237" s="111">
        <f t="shared" si="121"/>
        <v>0</v>
      </c>
      <c r="AX237" s="111">
        <f t="shared" si="121"/>
        <v>0</v>
      </c>
      <c r="AY237" s="111">
        <f t="shared" si="121"/>
        <v>0</v>
      </c>
      <c r="AZ237" s="111">
        <f t="shared" si="121"/>
        <v>0</v>
      </c>
      <c r="BA237" s="111">
        <f t="shared" si="121"/>
        <v>0</v>
      </c>
      <c r="BB237" s="111">
        <f t="shared" si="121"/>
        <v>0</v>
      </c>
      <c r="BC237" s="111">
        <f t="shared" si="121"/>
        <v>0</v>
      </c>
      <c r="BD237" s="111">
        <f t="shared" si="121"/>
        <v>0</v>
      </c>
      <c r="BE237" s="111">
        <f t="shared" si="121"/>
        <v>0</v>
      </c>
      <c r="BF237" s="111">
        <f t="shared" si="121"/>
        <v>0</v>
      </c>
      <c r="BG237" s="111">
        <f t="shared" si="121"/>
        <v>0</v>
      </c>
      <c r="BH237" s="111">
        <f t="shared" si="121"/>
        <v>0</v>
      </c>
      <c r="BI237" s="111">
        <f t="shared" si="121"/>
        <v>0</v>
      </c>
      <c r="BJ237" s="111">
        <f t="shared" si="121"/>
        <v>0</v>
      </c>
      <c r="BK237" s="111">
        <f t="shared" si="121"/>
        <v>0</v>
      </c>
      <c r="BL237" s="111">
        <f t="shared" si="121"/>
        <v>0</v>
      </c>
      <c r="BM237" s="111">
        <f t="shared" si="121"/>
        <v>0</v>
      </c>
      <c r="BN237" s="111">
        <f t="shared" si="121"/>
        <v>0</v>
      </c>
      <c r="BO237" s="111">
        <f t="shared" si="121"/>
        <v>0</v>
      </c>
      <c r="BP237" s="111">
        <f t="shared" si="121"/>
        <v>0</v>
      </c>
      <c r="BQ237" s="111">
        <f t="shared" si="121"/>
        <v>0</v>
      </c>
      <c r="BR237" s="111">
        <f t="shared" si="121"/>
        <v>0</v>
      </c>
      <c r="BS237" s="111">
        <f t="shared" si="121"/>
        <v>0</v>
      </c>
      <c r="BT237" s="111">
        <f t="shared" si="121"/>
        <v>0</v>
      </c>
      <c r="BU237" s="111">
        <f t="shared" si="121"/>
        <v>0</v>
      </c>
      <c r="BV237" s="111">
        <f t="shared" si="121"/>
        <v>0</v>
      </c>
      <c r="BW237" s="111">
        <f t="shared" si="121"/>
        <v>0</v>
      </c>
      <c r="BX237" s="111">
        <f t="shared" si="121"/>
        <v>0</v>
      </c>
      <c r="BY237" s="111">
        <f t="shared" si="121"/>
        <v>0</v>
      </c>
      <c r="BZ237" s="111">
        <f t="shared" si="121"/>
        <v>0</v>
      </c>
      <c r="CA237" s="111">
        <f t="shared" si="121"/>
        <v>0</v>
      </c>
      <c r="CB237" s="111">
        <f t="shared" ref="CB237:CJ240" si="122">IF(OR(AND($G237&lt;CB$1,$G237&lt;&gt;""),$F237&gt;EOMONTH(CB$1,0)),0,IF(AND($F237&lt;CB$1,OR($G237="",$G237&gt;EOMONTH(CB$1,0))),INDEX($H237:$M237,1,MATCH(YEAR(CB$1),$H$1:$M$1,0))/12,INDEX($H237:$M237,1,MATCH(YEAR(CB$1),$H$1:$M$1,0))/12*((_xlfn.DAYS(MIN(EOMONTH(CB$1,0),$G237),MAX(CB$1,$F237)))/_xlfn.DAYS(EOMONTH(CB$1,0),CB$1))))</f>
        <v>0</v>
      </c>
      <c r="CC237" s="111">
        <f t="shared" si="122"/>
        <v>0</v>
      </c>
      <c r="CD237" s="111">
        <f t="shared" si="122"/>
        <v>0</v>
      </c>
      <c r="CE237" s="111">
        <f t="shared" si="122"/>
        <v>0</v>
      </c>
      <c r="CF237" s="111">
        <f t="shared" si="122"/>
        <v>0</v>
      </c>
      <c r="CG237" s="111">
        <f t="shared" si="122"/>
        <v>0</v>
      </c>
      <c r="CH237" s="111">
        <f t="shared" si="122"/>
        <v>0</v>
      </c>
      <c r="CI237" s="111">
        <f t="shared" si="122"/>
        <v>0</v>
      </c>
      <c r="CJ237" s="111">
        <f t="shared" si="122"/>
        <v>0</v>
      </c>
    </row>
    <row r="238" spans="11:88" x14ac:dyDescent="0.3">
      <c r="K238" s="263">
        <f>J238*(1+'Headcount Summary'!$C$4)</f>
        <v>0</v>
      </c>
      <c r="L238" s="263">
        <f>K238*(1+'Headcount Summary'!$C$4)</f>
        <v>0</v>
      </c>
      <c r="M238" s="263">
        <f>L238*(1+'Headcount Summary'!$C$4)</f>
        <v>0</v>
      </c>
      <c r="Q238" s="111">
        <f t="shared" ref="Q238:CB241" si="123">IF(OR(AND($G238&lt;Q$1,$G238&lt;&gt;""),$F238&gt;EOMONTH(Q$1,0)),0,IF(AND($F238&lt;Q$1,OR($G238="",$G238&gt;EOMONTH(Q$1,0))),INDEX($H238:$M238,1,MATCH(YEAR(Q$1),$H$1:$M$1,0))/12,INDEX($H238:$M238,1,MATCH(YEAR(Q$1),$H$1:$M$1,0))/12*((_xlfn.DAYS(MIN(EOMONTH(Q$1,0),$G238),MAX(Q$1,$F238)))/_xlfn.DAYS(EOMONTH(Q$1,0),Q$1))))</f>
        <v>0</v>
      </c>
      <c r="R238" s="111">
        <f t="shared" si="123"/>
        <v>0</v>
      </c>
      <c r="S238" s="111">
        <f t="shared" si="123"/>
        <v>0</v>
      </c>
      <c r="T238" s="111">
        <f t="shared" si="123"/>
        <v>0</v>
      </c>
      <c r="U238" s="111">
        <f t="shared" si="123"/>
        <v>0</v>
      </c>
      <c r="V238" s="111">
        <f t="shared" si="123"/>
        <v>0</v>
      </c>
      <c r="W238" s="111">
        <f t="shared" si="123"/>
        <v>0</v>
      </c>
      <c r="X238" s="111">
        <f t="shared" si="123"/>
        <v>0</v>
      </c>
      <c r="Y238" s="111">
        <f t="shared" si="123"/>
        <v>0</v>
      </c>
      <c r="Z238" s="111">
        <f t="shared" si="123"/>
        <v>0</v>
      </c>
      <c r="AA238" s="111">
        <f t="shared" si="123"/>
        <v>0</v>
      </c>
      <c r="AB238" s="111">
        <f t="shared" si="123"/>
        <v>0</v>
      </c>
      <c r="AC238" s="111">
        <f t="shared" si="123"/>
        <v>0</v>
      </c>
      <c r="AD238" s="111">
        <f t="shared" si="123"/>
        <v>0</v>
      </c>
      <c r="AE238" s="111">
        <f t="shared" si="123"/>
        <v>0</v>
      </c>
      <c r="AF238" s="111">
        <f t="shared" si="123"/>
        <v>0</v>
      </c>
      <c r="AG238" s="111">
        <f t="shared" si="123"/>
        <v>0</v>
      </c>
      <c r="AH238" s="111">
        <f t="shared" si="123"/>
        <v>0</v>
      </c>
      <c r="AI238" s="111">
        <f t="shared" si="123"/>
        <v>0</v>
      </c>
      <c r="AJ238" s="111">
        <f t="shared" si="123"/>
        <v>0</v>
      </c>
      <c r="AK238" s="111">
        <f t="shared" si="123"/>
        <v>0</v>
      </c>
      <c r="AL238" s="111">
        <f t="shared" si="123"/>
        <v>0</v>
      </c>
      <c r="AM238" s="111">
        <f t="shared" si="123"/>
        <v>0</v>
      </c>
      <c r="AN238" s="111">
        <f t="shared" si="123"/>
        <v>0</v>
      </c>
      <c r="AO238" s="111">
        <f t="shared" si="123"/>
        <v>0</v>
      </c>
      <c r="AP238" s="111">
        <f t="shared" si="123"/>
        <v>0</v>
      </c>
      <c r="AQ238" s="111">
        <f t="shared" si="123"/>
        <v>0</v>
      </c>
      <c r="AR238" s="111">
        <f t="shared" si="123"/>
        <v>0</v>
      </c>
      <c r="AS238" s="111">
        <f t="shared" si="123"/>
        <v>0</v>
      </c>
      <c r="AT238" s="111">
        <f t="shared" si="123"/>
        <v>0</v>
      </c>
      <c r="AU238" s="111">
        <f t="shared" si="123"/>
        <v>0</v>
      </c>
      <c r="AV238" s="111">
        <f t="shared" si="123"/>
        <v>0</v>
      </c>
      <c r="AW238" s="111">
        <f t="shared" si="123"/>
        <v>0</v>
      </c>
      <c r="AX238" s="111">
        <f t="shared" si="123"/>
        <v>0</v>
      </c>
      <c r="AY238" s="111">
        <f t="shared" si="123"/>
        <v>0</v>
      </c>
      <c r="AZ238" s="111">
        <f t="shared" si="123"/>
        <v>0</v>
      </c>
      <c r="BA238" s="111">
        <f t="shared" si="123"/>
        <v>0</v>
      </c>
      <c r="BB238" s="111">
        <f t="shared" si="123"/>
        <v>0</v>
      </c>
      <c r="BC238" s="111">
        <f t="shared" si="123"/>
        <v>0</v>
      </c>
      <c r="BD238" s="111">
        <f t="shared" si="123"/>
        <v>0</v>
      </c>
      <c r="BE238" s="111">
        <f t="shared" si="123"/>
        <v>0</v>
      </c>
      <c r="BF238" s="111">
        <f t="shared" si="123"/>
        <v>0</v>
      </c>
      <c r="BG238" s="111">
        <f t="shared" si="123"/>
        <v>0</v>
      </c>
      <c r="BH238" s="111">
        <f t="shared" si="123"/>
        <v>0</v>
      </c>
      <c r="BI238" s="111">
        <f t="shared" si="123"/>
        <v>0</v>
      </c>
      <c r="BJ238" s="111">
        <f t="shared" si="123"/>
        <v>0</v>
      </c>
      <c r="BK238" s="111">
        <f t="shared" si="123"/>
        <v>0</v>
      </c>
      <c r="BL238" s="111">
        <f t="shared" si="123"/>
        <v>0</v>
      </c>
      <c r="BM238" s="111">
        <f t="shared" si="123"/>
        <v>0</v>
      </c>
      <c r="BN238" s="111">
        <f t="shared" si="123"/>
        <v>0</v>
      </c>
      <c r="BO238" s="111">
        <f t="shared" si="123"/>
        <v>0</v>
      </c>
      <c r="BP238" s="111">
        <f t="shared" si="123"/>
        <v>0</v>
      </c>
      <c r="BQ238" s="111">
        <f t="shared" si="123"/>
        <v>0</v>
      </c>
      <c r="BR238" s="111">
        <f t="shared" si="123"/>
        <v>0</v>
      </c>
      <c r="BS238" s="111">
        <f t="shared" si="123"/>
        <v>0</v>
      </c>
      <c r="BT238" s="111">
        <f t="shared" si="123"/>
        <v>0</v>
      </c>
      <c r="BU238" s="111">
        <f t="shared" si="123"/>
        <v>0</v>
      </c>
      <c r="BV238" s="111">
        <f t="shared" si="123"/>
        <v>0</v>
      </c>
      <c r="BW238" s="111">
        <f t="shared" si="123"/>
        <v>0</v>
      </c>
      <c r="BX238" s="111">
        <f t="shared" si="123"/>
        <v>0</v>
      </c>
      <c r="BY238" s="111">
        <f t="shared" si="123"/>
        <v>0</v>
      </c>
      <c r="BZ238" s="111">
        <f t="shared" si="123"/>
        <v>0</v>
      </c>
      <c r="CA238" s="111">
        <f t="shared" si="123"/>
        <v>0</v>
      </c>
      <c r="CB238" s="111">
        <f t="shared" si="123"/>
        <v>0</v>
      </c>
      <c r="CC238" s="111">
        <f t="shared" si="122"/>
        <v>0</v>
      </c>
      <c r="CD238" s="111">
        <f t="shared" si="122"/>
        <v>0</v>
      </c>
      <c r="CE238" s="111">
        <f t="shared" si="122"/>
        <v>0</v>
      </c>
      <c r="CF238" s="111">
        <f t="shared" si="122"/>
        <v>0</v>
      </c>
      <c r="CG238" s="111">
        <f t="shared" si="122"/>
        <v>0</v>
      </c>
      <c r="CH238" s="111">
        <f t="shared" si="122"/>
        <v>0</v>
      </c>
      <c r="CI238" s="111">
        <f t="shared" si="122"/>
        <v>0</v>
      </c>
      <c r="CJ238" s="111">
        <f t="shared" si="122"/>
        <v>0</v>
      </c>
    </row>
    <row r="239" spans="11:88" x14ac:dyDescent="0.3">
      <c r="K239" s="263">
        <f>J239*(1+'Headcount Summary'!$C$4)</f>
        <v>0</v>
      </c>
      <c r="L239" s="263">
        <f>K239*(1+'Headcount Summary'!$C$4)</f>
        <v>0</v>
      </c>
      <c r="M239" s="263">
        <f>L239*(1+'Headcount Summary'!$C$4)</f>
        <v>0</v>
      </c>
      <c r="Q239" s="111">
        <f t="shared" si="123"/>
        <v>0</v>
      </c>
      <c r="R239" s="111">
        <f t="shared" si="123"/>
        <v>0</v>
      </c>
      <c r="S239" s="111">
        <f t="shared" si="123"/>
        <v>0</v>
      </c>
      <c r="T239" s="111">
        <f t="shared" si="123"/>
        <v>0</v>
      </c>
      <c r="U239" s="111">
        <f t="shared" si="123"/>
        <v>0</v>
      </c>
      <c r="V239" s="111">
        <f t="shared" si="123"/>
        <v>0</v>
      </c>
      <c r="W239" s="111">
        <f t="shared" si="123"/>
        <v>0</v>
      </c>
      <c r="X239" s="111">
        <f t="shared" si="123"/>
        <v>0</v>
      </c>
      <c r="Y239" s="111">
        <f t="shared" si="123"/>
        <v>0</v>
      </c>
      <c r="Z239" s="111">
        <f t="shared" si="123"/>
        <v>0</v>
      </c>
      <c r="AA239" s="111">
        <f t="shared" si="123"/>
        <v>0</v>
      </c>
      <c r="AB239" s="111">
        <f t="shared" si="123"/>
        <v>0</v>
      </c>
      <c r="AC239" s="111">
        <f t="shared" si="123"/>
        <v>0</v>
      </c>
      <c r="AD239" s="111">
        <f t="shared" si="123"/>
        <v>0</v>
      </c>
      <c r="AE239" s="111">
        <f t="shared" si="123"/>
        <v>0</v>
      </c>
      <c r="AF239" s="111">
        <f t="shared" si="123"/>
        <v>0</v>
      </c>
      <c r="AG239" s="111">
        <f t="shared" si="123"/>
        <v>0</v>
      </c>
      <c r="AH239" s="111">
        <f t="shared" si="123"/>
        <v>0</v>
      </c>
      <c r="AI239" s="111">
        <f t="shared" si="123"/>
        <v>0</v>
      </c>
      <c r="AJ239" s="111">
        <f t="shared" si="123"/>
        <v>0</v>
      </c>
      <c r="AK239" s="111">
        <f t="shared" si="123"/>
        <v>0</v>
      </c>
      <c r="AL239" s="111">
        <f t="shared" si="123"/>
        <v>0</v>
      </c>
      <c r="AM239" s="111">
        <f t="shared" si="123"/>
        <v>0</v>
      </c>
      <c r="AN239" s="111">
        <f t="shared" si="123"/>
        <v>0</v>
      </c>
      <c r="AO239" s="111">
        <f t="shared" si="123"/>
        <v>0</v>
      </c>
      <c r="AP239" s="111">
        <f t="shared" si="123"/>
        <v>0</v>
      </c>
      <c r="AQ239" s="111">
        <f t="shared" si="123"/>
        <v>0</v>
      </c>
      <c r="AR239" s="111">
        <f t="shared" si="123"/>
        <v>0</v>
      </c>
      <c r="AS239" s="111">
        <f t="shared" si="123"/>
        <v>0</v>
      </c>
      <c r="AT239" s="111">
        <f t="shared" si="123"/>
        <v>0</v>
      </c>
      <c r="AU239" s="111">
        <f t="shared" si="123"/>
        <v>0</v>
      </c>
      <c r="AV239" s="111">
        <f t="shared" si="123"/>
        <v>0</v>
      </c>
      <c r="AW239" s="111">
        <f t="shared" si="123"/>
        <v>0</v>
      </c>
      <c r="AX239" s="111">
        <f t="shared" si="123"/>
        <v>0</v>
      </c>
      <c r="AY239" s="111">
        <f t="shared" si="123"/>
        <v>0</v>
      </c>
      <c r="AZ239" s="111">
        <f t="shared" si="123"/>
        <v>0</v>
      </c>
      <c r="BA239" s="111">
        <f t="shared" si="123"/>
        <v>0</v>
      </c>
      <c r="BB239" s="111">
        <f t="shared" si="123"/>
        <v>0</v>
      </c>
      <c r="BC239" s="111">
        <f t="shared" si="123"/>
        <v>0</v>
      </c>
      <c r="BD239" s="111">
        <f t="shared" si="123"/>
        <v>0</v>
      </c>
      <c r="BE239" s="111">
        <f t="shared" si="123"/>
        <v>0</v>
      </c>
      <c r="BF239" s="111">
        <f t="shared" si="123"/>
        <v>0</v>
      </c>
      <c r="BG239" s="111">
        <f t="shared" si="123"/>
        <v>0</v>
      </c>
      <c r="BH239" s="111">
        <f t="shared" si="123"/>
        <v>0</v>
      </c>
      <c r="BI239" s="111">
        <f t="shared" si="123"/>
        <v>0</v>
      </c>
      <c r="BJ239" s="111">
        <f t="shared" si="123"/>
        <v>0</v>
      </c>
      <c r="BK239" s="111">
        <f t="shared" si="123"/>
        <v>0</v>
      </c>
      <c r="BL239" s="111">
        <f t="shared" si="123"/>
        <v>0</v>
      </c>
      <c r="BM239" s="111">
        <f t="shared" si="123"/>
        <v>0</v>
      </c>
      <c r="BN239" s="111">
        <f t="shared" si="123"/>
        <v>0</v>
      </c>
      <c r="BO239" s="111">
        <f t="shared" si="123"/>
        <v>0</v>
      </c>
      <c r="BP239" s="111">
        <f t="shared" si="123"/>
        <v>0</v>
      </c>
      <c r="BQ239" s="111">
        <f t="shared" si="123"/>
        <v>0</v>
      </c>
      <c r="BR239" s="111">
        <f t="shared" si="123"/>
        <v>0</v>
      </c>
      <c r="BS239" s="111">
        <f t="shared" si="123"/>
        <v>0</v>
      </c>
      <c r="BT239" s="111">
        <f t="shared" si="123"/>
        <v>0</v>
      </c>
      <c r="BU239" s="111">
        <f t="shared" si="123"/>
        <v>0</v>
      </c>
      <c r="BV239" s="111">
        <f t="shared" si="123"/>
        <v>0</v>
      </c>
      <c r="BW239" s="111">
        <f t="shared" si="123"/>
        <v>0</v>
      </c>
      <c r="BX239" s="111">
        <f t="shared" si="123"/>
        <v>0</v>
      </c>
      <c r="BY239" s="111">
        <f t="shared" si="123"/>
        <v>0</v>
      </c>
      <c r="BZ239" s="111">
        <f t="shared" si="123"/>
        <v>0</v>
      </c>
      <c r="CA239" s="111">
        <f t="shared" si="123"/>
        <v>0</v>
      </c>
      <c r="CB239" s="111">
        <f t="shared" si="123"/>
        <v>0</v>
      </c>
      <c r="CC239" s="111">
        <f t="shared" si="122"/>
        <v>0</v>
      </c>
      <c r="CD239" s="111">
        <f t="shared" si="122"/>
        <v>0</v>
      </c>
      <c r="CE239" s="111">
        <f t="shared" si="122"/>
        <v>0</v>
      </c>
      <c r="CF239" s="111">
        <f t="shared" si="122"/>
        <v>0</v>
      </c>
      <c r="CG239" s="111">
        <f t="shared" si="122"/>
        <v>0</v>
      </c>
      <c r="CH239" s="111">
        <f t="shared" si="122"/>
        <v>0</v>
      </c>
      <c r="CI239" s="111">
        <f t="shared" si="122"/>
        <v>0</v>
      </c>
      <c r="CJ239" s="111">
        <f t="shared" si="122"/>
        <v>0</v>
      </c>
    </row>
    <row r="240" spans="11:88" x14ac:dyDescent="0.3">
      <c r="K240" s="263">
        <f>J240*(1+'Headcount Summary'!$C$4)</f>
        <v>0</v>
      </c>
      <c r="L240" s="263">
        <f>K240*(1+'Headcount Summary'!$C$4)</f>
        <v>0</v>
      </c>
      <c r="M240" s="263">
        <f>L240*(1+'Headcount Summary'!$C$4)</f>
        <v>0</v>
      </c>
      <c r="Q240" s="111">
        <f t="shared" si="123"/>
        <v>0</v>
      </c>
      <c r="R240" s="111">
        <f t="shared" si="123"/>
        <v>0</v>
      </c>
      <c r="S240" s="111">
        <f t="shared" si="123"/>
        <v>0</v>
      </c>
      <c r="T240" s="111">
        <f t="shared" si="123"/>
        <v>0</v>
      </c>
      <c r="U240" s="111">
        <f t="shared" si="123"/>
        <v>0</v>
      </c>
      <c r="V240" s="111">
        <f t="shared" si="123"/>
        <v>0</v>
      </c>
      <c r="W240" s="111">
        <f t="shared" si="123"/>
        <v>0</v>
      </c>
      <c r="X240" s="111">
        <f t="shared" si="123"/>
        <v>0</v>
      </c>
      <c r="Y240" s="111">
        <f t="shared" si="123"/>
        <v>0</v>
      </c>
      <c r="Z240" s="111">
        <f t="shared" si="123"/>
        <v>0</v>
      </c>
      <c r="AA240" s="111">
        <f t="shared" si="123"/>
        <v>0</v>
      </c>
      <c r="AB240" s="111">
        <f t="shared" si="123"/>
        <v>0</v>
      </c>
      <c r="AC240" s="111">
        <f t="shared" si="123"/>
        <v>0</v>
      </c>
      <c r="AD240" s="111">
        <f t="shared" si="123"/>
        <v>0</v>
      </c>
      <c r="AE240" s="111">
        <f t="shared" si="123"/>
        <v>0</v>
      </c>
      <c r="AF240" s="111">
        <f t="shared" si="123"/>
        <v>0</v>
      </c>
      <c r="AG240" s="111">
        <f t="shared" si="123"/>
        <v>0</v>
      </c>
      <c r="AH240" s="111">
        <f t="shared" si="123"/>
        <v>0</v>
      </c>
      <c r="AI240" s="111">
        <f t="shared" si="123"/>
        <v>0</v>
      </c>
      <c r="AJ240" s="111">
        <f t="shared" si="123"/>
        <v>0</v>
      </c>
      <c r="AK240" s="111">
        <f t="shared" si="123"/>
        <v>0</v>
      </c>
      <c r="AL240" s="111">
        <f t="shared" si="123"/>
        <v>0</v>
      </c>
      <c r="AM240" s="111">
        <f t="shared" si="123"/>
        <v>0</v>
      </c>
      <c r="AN240" s="111">
        <f t="shared" si="123"/>
        <v>0</v>
      </c>
      <c r="AO240" s="111">
        <f t="shared" si="123"/>
        <v>0</v>
      </c>
      <c r="AP240" s="111">
        <f t="shared" si="123"/>
        <v>0</v>
      </c>
      <c r="AQ240" s="111">
        <f t="shared" si="123"/>
        <v>0</v>
      </c>
      <c r="AR240" s="111">
        <f t="shared" si="123"/>
        <v>0</v>
      </c>
      <c r="AS240" s="111">
        <f t="shared" si="123"/>
        <v>0</v>
      </c>
      <c r="AT240" s="111">
        <f t="shared" si="123"/>
        <v>0</v>
      </c>
      <c r="AU240" s="111">
        <f t="shared" si="123"/>
        <v>0</v>
      </c>
      <c r="AV240" s="111">
        <f t="shared" si="123"/>
        <v>0</v>
      </c>
      <c r="AW240" s="111">
        <f t="shared" si="123"/>
        <v>0</v>
      </c>
      <c r="AX240" s="111">
        <f t="shared" si="123"/>
        <v>0</v>
      </c>
      <c r="AY240" s="111">
        <f t="shared" si="123"/>
        <v>0</v>
      </c>
      <c r="AZ240" s="111">
        <f t="shared" si="123"/>
        <v>0</v>
      </c>
      <c r="BA240" s="111">
        <f t="shared" si="123"/>
        <v>0</v>
      </c>
      <c r="BB240" s="111">
        <f t="shared" si="123"/>
        <v>0</v>
      </c>
      <c r="BC240" s="111">
        <f t="shared" si="123"/>
        <v>0</v>
      </c>
      <c r="BD240" s="111">
        <f t="shared" si="123"/>
        <v>0</v>
      </c>
      <c r="BE240" s="111">
        <f t="shared" si="123"/>
        <v>0</v>
      </c>
      <c r="BF240" s="111">
        <f t="shared" si="123"/>
        <v>0</v>
      </c>
      <c r="BG240" s="111">
        <f t="shared" si="123"/>
        <v>0</v>
      </c>
      <c r="BH240" s="111">
        <f t="shared" si="123"/>
        <v>0</v>
      </c>
      <c r="BI240" s="111">
        <f t="shared" si="123"/>
        <v>0</v>
      </c>
      <c r="BJ240" s="111">
        <f t="shared" si="123"/>
        <v>0</v>
      </c>
      <c r="BK240" s="111">
        <f t="shared" si="123"/>
        <v>0</v>
      </c>
      <c r="BL240" s="111">
        <f t="shared" si="123"/>
        <v>0</v>
      </c>
      <c r="BM240" s="111">
        <f t="shared" si="123"/>
        <v>0</v>
      </c>
      <c r="BN240" s="111">
        <f t="shared" si="123"/>
        <v>0</v>
      </c>
      <c r="BO240" s="111">
        <f t="shared" si="123"/>
        <v>0</v>
      </c>
      <c r="BP240" s="111">
        <f t="shared" si="123"/>
        <v>0</v>
      </c>
      <c r="BQ240" s="111">
        <f t="shared" si="123"/>
        <v>0</v>
      </c>
      <c r="BR240" s="111">
        <f t="shared" si="123"/>
        <v>0</v>
      </c>
      <c r="BS240" s="111">
        <f t="shared" si="123"/>
        <v>0</v>
      </c>
      <c r="BT240" s="111">
        <f t="shared" si="123"/>
        <v>0</v>
      </c>
      <c r="BU240" s="111">
        <f t="shared" si="123"/>
        <v>0</v>
      </c>
      <c r="BV240" s="111">
        <f t="shared" si="123"/>
        <v>0</v>
      </c>
      <c r="BW240" s="111">
        <f t="shared" si="123"/>
        <v>0</v>
      </c>
      <c r="BX240" s="111">
        <f t="shared" si="123"/>
        <v>0</v>
      </c>
      <c r="BY240" s="111">
        <f t="shared" si="123"/>
        <v>0</v>
      </c>
      <c r="BZ240" s="111">
        <f t="shared" si="123"/>
        <v>0</v>
      </c>
      <c r="CA240" s="111">
        <f t="shared" si="123"/>
        <v>0</v>
      </c>
      <c r="CB240" s="111">
        <f t="shared" si="123"/>
        <v>0</v>
      </c>
      <c r="CC240" s="111">
        <f t="shared" si="122"/>
        <v>0</v>
      </c>
      <c r="CD240" s="111">
        <f t="shared" si="122"/>
        <v>0</v>
      </c>
      <c r="CE240" s="111">
        <f t="shared" si="122"/>
        <v>0</v>
      </c>
      <c r="CF240" s="111">
        <f t="shared" si="122"/>
        <v>0</v>
      </c>
      <c r="CG240" s="111">
        <f t="shared" si="122"/>
        <v>0</v>
      </c>
      <c r="CH240" s="111">
        <f t="shared" si="122"/>
        <v>0</v>
      </c>
      <c r="CI240" s="111">
        <f t="shared" si="122"/>
        <v>0</v>
      </c>
      <c r="CJ240" s="111">
        <f t="shared" si="122"/>
        <v>0</v>
      </c>
    </row>
    <row r="241" spans="11:88" x14ac:dyDescent="0.3">
      <c r="K241" s="263">
        <f>J241*(1+'Headcount Summary'!$C$4)</f>
        <v>0</v>
      </c>
      <c r="L241" s="263">
        <f>K241*(1+'Headcount Summary'!$C$4)</f>
        <v>0</v>
      </c>
      <c r="M241" s="263">
        <f>L241*(1+'Headcount Summary'!$C$4)</f>
        <v>0</v>
      </c>
      <c r="Q241" s="111">
        <f t="shared" si="123"/>
        <v>0</v>
      </c>
      <c r="R241" s="111">
        <f t="shared" si="123"/>
        <v>0</v>
      </c>
      <c r="S241" s="111">
        <f t="shared" si="123"/>
        <v>0</v>
      </c>
      <c r="T241" s="111">
        <f t="shared" si="123"/>
        <v>0</v>
      </c>
      <c r="U241" s="111">
        <f t="shared" si="123"/>
        <v>0</v>
      </c>
      <c r="V241" s="111">
        <f t="shared" si="123"/>
        <v>0</v>
      </c>
      <c r="W241" s="111">
        <f t="shared" si="123"/>
        <v>0</v>
      </c>
      <c r="X241" s="111">
        <f t="shared" si="123"/>
        <v>0</v>
      </c>
      <c r="Y241" s="111">
        <f t="shared" si="123"/>
        <v>0</v>
      </c>
      <c r="Z241" s="111">
        <f t="shared" si="123"/>
        <v>0</v>
      </c>
      <c r="AA241" s="111">
        <f t="shared" si="123"/>
        <v>0</v>
      </c>
      <c r="AB241" s="111">
        <f t="shared" si="123"/>
        <v>0</v>
      </c>
      <c r="AC241" s="111">
        <f t="shared" si="123"/>
        <v>0</v>
      </c>
      <c r="AD241" s="111">
        <f t="shared" si="123"/>
        <v>0</v>
      </c>
      <c r="AE241" s="111">
        <f t="shared" si="123"/>
        <v>0</v>
      </c>
      <c r="AF241" s="111">
        <f t="shared" si="123"/>
        <v>0</v>
      </c>
      <c r="AG241" s="111">
        <f t="shared" si="123"/>
        <v>0</v>
      </c>
      <c r="AH241" s="111">
        <f t="shared" si="123"/>
        <v>0</v>
      </c>
      <c r="AI241" s="111">
        <f t="shared" si="123"/>
        <v>0</v>
      </c>
      <c r="AJ241" s="111">
        <f t="shared" si="123"/>
        <v>0</v>
      </c>
      <c r="AK241" s="111">
        <f t="shared" si="123"/>
        <v>0</v>
      </c>
      <c r="AL241" s="111">
        <f t="shared" si="123"/>
        <v>0</v>
      </c>
      <c r="AM241" s="111">
        <f t="shared" si="123"/>
        <v>0</v>
      </c>
      <c r="AN241" s="111">
        <f t="shared" si="123"/>
        <v>0</v>
      </c>
      <c r="AO241" s="111">
        <f t="shared" si="123"/>
        <v>0</v>
      </c>
      <c r="AP241" s="111">
        <f t="shared" si="123"/>
        <v>0</v>
      </c>
      <c r="AQ241" s="111">
        <f t="shared" si="123"/>
        <v>0</v>
      </c>
      <c r="AR241" s="111">
        <f t="shared" si="123"/>
        <v>0</v>
      </c>
      <c r="AS241" s="111">
        <f t="shared" si="123"/>
        <v>0</v>
      </c>
      <c r="AT241" s="111">
        <f t="shared" si="123"/>
        <v>0</v>
      </c>
      <c r="AU241" s="111">
        <f t="shared" si="123"/>
        <v>0</v>
      </c>
      <c r="AV241" s="111">
        <f t="shared" si="123"/>
        <v>0</v>
      </c>
      <c r="AW241" s="111">
        <f t="shared" si="123"/>
        <v>0</v>
      </c>
      <c r="AX241" s="111">
        <f t="shared" si="123"/>
        <v>0</v>
      </c>
      <c r="AY241" s="111">
        <f t="shared" si="123"/>
        <v>0</v>
      </c>
      <c r="AZ241" s="111">
        <f t="shared" si="123"/>
        <v>0</v>
      </c>
      <c r="BA241" s="111">
        <f t="shared" si="123"/>
        <v>0</v>
      </c>
      <c r="BB241" s="111">
        <f t="shared" si="123"/>
        <v>0</v>
      </c>
      <c r="BC241" s="111">
        <f t="shared" si="123"/>
        <v>0</v>
      </c>
      <c r="BD241" s="111">
        <f t="shared" si="123"/>
        <v>0</v>
      </c>
      <c r="BE241" s="111">
        <f t="shared" si="123"/>
        <v>0</v>
      </c>
      <c r="BF241" s="111">
        <f t="shared" si="123"/>
        <v>0</v>
      </c>
      <c r="BG241" s="111">
        <f t="shared" si="123"/>
        <v>0</v>
      </c>
      <c r="BH241" s="111">
        <f t="shared" si="123"/>
        <v>0</v>
      </c>
      <c r="BI241" s="111">
        <f t="shared" si="123"/>
        <v>0</v>
      </c>
      <c r="BJ241" s="111">
        <f t="shared" si="123"/>
        <v>0</v>
      </c>
      <c r="BK241" s="111">
        <f t="shared" si="123"/>
        <v>0</v>
      </c>
      <c r="BL241" s="111">
        <f t="shared" si="123"/>
        <v>0</v>
      </c>
      <c r="BM241" s="111">
        <f t="shared" si="123"/>
        <v>0</v>
      </c>
      <c r="BN241" s="111">
        <f t="shared" si="123"/>
        <v>0</v>
      </c>
      <c r="BO241" s="111">
        <f t="shared" si="123"/>
        <v>0</v>
      </c>
      <c r="BP241" s="111">
        <f t="shared" si="123"/>
        <v>0</v>
      </c>
      <c r="BQ241" s="111">
        <f t="shared" si="123"/>
        <v>0</v>
      </c>
      <c r="BR241" s="111">
        <f t="shared" si="123"/>
        <v>0</v>
      </c>
      <c r="BS241" s="111">
        <f t="shared" si="123"/>
        <v>0</v>
      </c>
      <c r="BT241" s="111">
        <f t="shared" si="123"/>
        <v>0</v>
      </c>
      <c r="BU241" s="111">
        <f t="shared" si="123"/>
        <v>0</v>
      </c>
      <c r="BV241" s="111">
        <f t="shared" si="123"/>
        <v>0</v>
      </c>
      <c r="BW241" s="111">
        <f t="shared" si="123"/>
        <v>0</v>
      </c>
      <c r="BX241" s="111">
        <f t="shared" si="123"/>
        <v>0</v>
      </c>
      <c r="BY241" s="111">
        <f t="shared" si="123"/>
        <v>0</v>
      </c>
      <c r="BZ241" s="111">
        <f t="shared" si="123"/>
        <v>0</v>
      </c>
      <c r="CA241" s="111">
        <f t="shared" si="123"/>
        <v>0</v>
      </c>
      <c r="CB241" s="111">
        <f t="shared" ref="CB241:CJ244" si="124">IF(OR(AND($G241&lt;CB$1,$G241&lt;&gt;""),$F241&gt;EOMONTH(CB$1,0)),0,IF(AND($F241&lt;CB$1,OR($G241="",$G241&gt;EOMONTH(CB$1,0))),INDEX($H241:$M241,1,MATCH(YEAR(CB$1),$H$1:$M$1,0))/12,INDEX($H241:$M241,1,MATCH(YEAR(CB$1),$H$1:$M$1,0))/12*((_xlfn.DAYS(MIN(EOMONTH(CB$1,0),$G241),MAX(CB$1,$F241)))/_xlfn.DAYS(EOMONTH(CB$1,0),CB$1))))</f>
        <v>0</v>
      </c>
      <c r="CC241" s="111">
        <f t="shared" si="124"/>
        <v>0</v>
      </c>
      <c r="CD241" s="111">
        <f t="shared" si="124"/>
        <v>0</v>
      </c>
      <c r="CE241" s="111">
        <f t="shared" si="124"/>
        <v>0</v>
      </c>
      <c r="CF241" s="111">
        <f t="shared" si="124"/>
        <v>0</v>
      </c>
      <c r="CG241" s="111">
        <f t="shared" si="124"/>
        <v>0</v>
      </c>
      <c r="CH241" s="111">
        <f t="shared" si="124"/>
        <v>0</v>
      </c>
      <c r="CI241" s="111">
        <f t="shared" si="124"/>
        <v>0</v>
      </c>
      <c r="CJ241" s="111">
        <f t="shared" si="124"/>
        <v>0</v>
      </c>
    </row>
    <row r="242" spans="11:88" x14ac:dyDescent="0.3">
      <c r="K242" s="263">
        <f>J242*(1+'Headcount Summary'!$C$4)</f>
        <v>0</v>
      </c>
      <c r="L242" s="263">
        <f>K242*(1+'Headcount Summary'!$C$4)</f>
        <v>0</v>
      </c>
      <c r="M242" s="263">
        <f>L242*(1+'Headcount Summary'!$C$4)</f>
        <v>0</v>
      </c>
      <c r="Q242" s="111">
        <f t="shared" ref="Q242:CB245" si="125">IF(OR(AND($G242&lt;Q$1,$G242&lt;&gt;""),$F242&gt;EOMONTH(Q$1,0)),0,IF(AND($F242&lt;Q$1,OR($G242="",$G242&gt;EOMONTH(Q$1,0))),INDEX($H242:$M242,1,MATCH(YEAR(Q$1),$H$1:$M$1,0))/12,INDEX($H242:$M242,1,MATCH(YEAR(Q$1),$H$1:$M$1,0))/12*((_xlfn.DAYS(MIN(EOMONTH(Q$1,0),$G242),MAX(Q$1,$F242)))/_xlfn.DAYS(EOMONTH(Q$1,0),Q$1))))</f>
        <v>0</v>
      </c>
      <c r="R242" s="111">
        <f t="shared" si="125"/>
        <v>0</v>
      </c>
      <c r="S242" s="111">
        <f t="shared" si="125"/>
        <v>0</v>
      </c>
      <c r="T242" s="111">
        <f t="shared" si="125"/>
        <v>0</v>
      </c>
      <c r="U242" s="111">
        <f t="shared" si="125"/>
        <v>0</v>
      </c>
      <c r="V242" s="111">
        <f t="shared" si="125"/>
        <v>0</v>
      </c>
      <c r="W242" s="111">
        <f t="shared" si="125"/>
        <v>0</v>
      </c>
      <c r="X242" s="111">
        <f t="shared" si="125"/>
        <v>0</v>
      </c>
      <c r="Y242" s="111">
        <f t="shared" si="125"/>
        <v>0</v>
      </c>
      <c r="Z242" s="111">
        <f t="shared" si="125"/>
        <v>0</v>
      </c>
      <c r="AA242" s="111">
        <f t="shared" si="125"/>
        <v>0</v>
      </c>
      <c r="AB242" s="111">
        <f t="shared" si="125"/>
        <v>0</v>
      </c>
      <c r="AC242" s="111">
        <f t="shared" si="125"/>
        <v>0</v>
      </c>
      <c r="AD242" s="111">
        <f t="shared" si="125"/>
        <v>0</v>
      </c>
      <c r="AE242" s="111">
        <f t="shared" si="125"/>
        <v>0</v>
      </c>
      <c r="AF242" s="111">
        <f t="shared" si="125"/>
        <v>0</v>
      </c>
      <c r="AG242" s="111">
        <f t="shared" si="125"/>
        <v>0</v>
      </c>
      <c r="AH242" s="111">
        <f t="shared" si="125"/>
        <v>0</v>
      </c>
      <c r="AI242" s="111">
        <f t="shared" si="125"/>
        <v>0</v>
      </c>
      <c r="AJ242" s="111">
        <f t="shared" si="125"/>
        <v>0</v>
      </c>
      <c r="AK242" s="111">
        <f t="shared" si="125"/>
        <v>0</v>
      </c>
      <c r="AL242" s="111">
        <f t="shared" si="125"/>
        <v>0</v>
      </c>
      <c r="AM242" s="111">
        <f t="shared" si="125"/>
        <v>0</v>
      </c>
      <c r="AN242" s="111">
        <f t="shared" si="125"/>
        <v>0</v>
      </c>
      <c r="AO242" s="111">
        <f t="shared" si="125"/>
        <v>0</v>
      </c>
      <c r="AP242" s="111">
        <f t="shared" si="125"/>
        <v>0</v>
      </c>
      <c r="AQ242" s="111">
        <f t="shared" si="125"/>
        <v>0</v>
      </c>
      <c r="AR242" s="111">
        <f t="shared" si="125"/>
        <v>0</v>
      </c>
      <c r="AS242" s="111">
        <f t="shared" si="125"/>
        <v>0</v>
      </c>
      <c r="AT242" s="111">
        <f t="shared" si="125"/>
        <v>0</v>
      </c>
      <c r="AU242" s="111">
        <f t="shared" si="125"/>
        <v>0</v>
      </c>
      <c r="AV242" s="111">
        <f t="shared" si="125"/>
        <v>0</v>
      </c>
      <c r="AW242" s="111">
        <f t="shared" si="125"/>
        <v>0</v>
      </c>
      <c r="AX242" s="111">
        <f t="shared" si="125"/>
        <v>0</v>
      </c>
      <c r="AY242" s="111">
        <f t="shared" si="125"/>
        <v>0</v>
      </c>
      <c r="AZ242" s="111">
        <f t="shared" si="125"/>
        <v>0</v>
      </c>
      <c r="BA242" s="111">
        <f t="shared" si="125"/>
        <v>0</v>
      </c>
      <c r="BB242" s="111">
        <f t="shared" si="125"/>
        <v>0</v>
      </c>
      <c r="BC242" s="111">
        <f t="shared" si="125"/>
        <v>0</v>
      </c>
      <c r="BD242" s="111">
        <f t="shared" si="125"/>
        <v>0</v>
      </c>
      <c r="BE242" s="111">
        <f t="shared" si="125"/>
        <v>0</v>
      </c>
      <c r="BF242" s="111">
        <f t="shared" si="125"/>
        <v>0</v>
      </c>
      <c r="BG242" s="111">
        <f t="shared" si="125"/>
        <v>0</v>
      </c>
      <c r="BH242" s="111">
        <f t="shared" si="125"/>
        <v>0</v>
      </c>
      <c r="BI242" s="111">
        <f t="shared" si="125"/>
        <v>0</v>
      </c>
      <c r="BJ242" s="111">
        <f t="shared" si="125"/>
        <v>0</v>
      </c>
      <c r="BK242" s="111">
        <f t="shared" si="125"/>
        <v>0</v>
      </c>
      <c r="BL242" s="111">
        <f t="shared" si="125"/>
        <v>0</v>
      </c>
      <c r="BM242" s="111">
        <f t="shared" si="125"/>
        <v>0</v>
      </c>
      <c r="BN242" s="111">
        <f t="shared" si="125"/>
        <v>0</v>
      </c>
      <c r="BO242" s="111">
        <f t="shared" si="125"/>
        <v>0</v>
      </c>
      <c r="BP242" s="111">
        <f t="shared" si="125"/>
        <v>0</v>
      </c>
      <c r="BQ242" s="111">
        <f t="shared" si="125"/>
        <v>0</v>
      </c>
      <c r="BR242" s="111">
        <f t="shared" si="125"/>
        <v>0</v>
      </c>
      <c r="BS242" s="111">
        <f t="shared" si="125"/>
        <v>0</v>
      </c>
      <c r="BT242" s="111">
        <f t="shared" si="125"/>
        <v>0</v>
      </c>
      <c r="BU242" s="111">
        <f t="shared" si="125"/>
        <v>0</v>
      </c>
      <c r="BV242" s="111">
        <f t="shared" si="125"/>
        <v>0</v>
      </c>
      <c r="BW242" s="111">
        <f t="shared" si="125"/>
        <v>0</v>
      </c>
      <c r="BX242" s="111">
        <f t="shared" si="125"/>
        <v>0</v>
      </c>
      <c r="BY242" s="111">
        <f t="shared" si="125"/>
        <v>0</v>
      </c>
      <c r="BZ242" s="111">
        <f t="shared" si="125"/>
        <v>0</v>
      </c>
      <c r="CA242" s="111">
        <f t="shared" si="125"/>
        <v>0</v>
      </c>
      <c r="CB242" s="111">
        <f t="shared" si="125"/>
        <v>0</v>
      </c>
      <c r="CC242" s="111">
        <f t="shared" si="124"/>
        <v>0</v>
      </c>
      <c r="CD242" s="111">
        <f t="shared" si="124"/>
        <v>0</v>
      </c>
      <c r="CE242" s="111">
        <f t="shared" si="124"/>
        <v>0</v>
      </c>
      <c r="CF242" s="111">
        <f t="shared" si="124"/>
        <v>0</v>
      </c>
      <c r="CG242" s="111">
        <f t="shared" si="124"/>
        <v>0</v>
      </c>
      <c r="CH242" s="111">
        <f t="shared" si="124"/>
        <v>0</v>
      </c>
      <c r="CI242" s="111">
        <f t="shared" si="124"/>
        <v>0</v>
      </c>
      <c r="CJ242" s="111">
        <f t="shared" si="124"/>
        <v>0</v>
      </c>
    </row>
    <row r="243" spans="11:88" x14ac:dyDescent="0.3">
      <c r="K243" s="263">
        <f>J243*(1+'Headcount Summary'!$C$4)</f>
        <v>0</v>
      </c>
      <c r="L243" s="263">
        <f>K243*(1+'Headcount Summary'!$C$4)</f>
        <v>0</v>
      </c>
      <c r="M243" s="263">
        <f>L243*(1+'Headcount Summary'!$C$4)</f>
        <v>0</v>
      </c>
      <c r="Q243" s="111">
        <f t="shared" si="125"/>
        <v>0</v>
      </c>
      <c r="R243" s="111">
        <f t="shared" si="125"/>
        <v>0</v>
      </c>
      <c r="S243" s="111">
        <f t="shared" si="125"/>
        <v>0</v>
      </c>
      <c r="T243" s="111">
        <f t="shared" si="125"/>
        <v>0</v>
      </c>
      <c r="U243" s="111">
        <f t="shared" si="125"/>
        <v>0</v>
      </c>
      <c r="V243" s="111">
        <f t="shared" si="125"/>
        <v>0</v>
      </c>
      <c r="W243" s="111">
        <f t="shared" si="125"/>
        <v>0</v>
      </c>
      <c r="X243" s="111">
        <f t="shared" si="125"/>
        <v>0</v>
      </c>
      <c r="Y243" s="111">
        <f t="shared" si="125"/>
        <v>0</v>
      </c>
      <c r="Z243" s="111">
        <f t="shared" si="125"/>
        <v>0</v>
      </c>
      <c r="AA243" s="111">
        <f t="shared" si="125"/>
        <v>0</v>
      </c>
      <c r="AB243" s="111">
        <f t="shared" si="125"/>
        <v>0</v>
      </c>
      <c r="AC243" s="111">
        <f t="shared" si="125"/>
        <v>0</v>
      </c>
      <c r="AD243" s="111">
        <f t="shared" si="125"/>
        <v>0</v>
      </c>
      <c r="AE243" s="111">
        <f t="shared" si="125"/>
        <v>0</v>
      </c>
      <c r="AF243" s="111">
        <f t="shared" si="125"/>
        <v>0</v>
      </c>
      <c r="AG243" s="111">
        <f t="shared" si="125"/>
        <v>0</v>
      </c>
      <c r="AH243" s="111">
        <f t="shared" si="125"/>
        <v>0</v>
      </c>
      <c r="AI243" s="111">
        <f t="shared" si="125"/>
        <v>0</v>
      </c>
      <c r="AJ243" s="111">
        <f t="shared" si="125"/>
        <v>0</v>
      </c>
      <c r="AK243" s="111">
        <f t="shared" si="125"/>
        <v>0</v>
      </c>
      <c r="AL243" s="111">
        <f t="shared" si="125"/>
        <v>0</v>
      </c>
      <c r="AM243" s="111">
        <f t="shared" si="125"/>
        <v>0</v>
      </c>
      <c r="AN243" s="111">
        <f t="shared" si="125"/>
        <v>0</v>
      </c>
      <c r="AO243" s="111">
        <f t="shared" si="125"/>
        <v>0</v>
      </c>
      <c r="AP243" s="111">
        <f t="shared" si="125"/>
        <v>0</v>
      </c>
      <c r="AQ243" s="111">
        <f t="shared" si="125"/>
        <v>0</v>
      </c>
      <c r="AR243" s="111">
        <f t="shared" si="125"/>
        <v>0</v>
      </c>
      <c r="AS243" s="111">
        <f t="shared" si="125"/>
        <v>0</v>
      </c>
      <c r="AT243" s="111">
        <f t="shared" si="125"/>
        <v>0</v>
      </c>
      <c r="AU243" s="111">
        <f t="shared" si="125"/>
        <v>0</v>
      </c>
      <c r="AV243" s="111">
        <f t="shared" si="125"/>
        <v>0</v>
      </c>
      <c r="AW243" s="111">
        <f t="shared" si="125"/>
        <v>0</v>
      </c>
      <c r="AX243" s="111">
        <f t="shared" si="125"/>
        <v>0</v>
      </c>
      <c r="AY243" s="111">
        <f t="shared" si="125"/>
        <v>0</v>
      </c>
      <c r="AZ243" s="111">
        <f t="shared" si="125"/>
        <v>0</v>
      </c>
      <c r="BA243" s="111">
        <f t="shared" si="125"/>
        <v>0</v>
      </c>
      <c r="BB243" s="111">
        <f t="shared" si="125"/>
        <v>0</v>
      </c>
      <c r="BC243" s="111">
        <f t="shared" si="125"/>
        <v>0</v>
      </c>
      <c r="BD243" s="111">
        <f t="shared" si="125"/>
        <v>0</v>
      </c>
      <c r="BE243" s="111">
        <f t="shared" si="125"/>
        <v>0</v>
      </c>
      <c r="BF243" s="111">
        <f t="shared" si="125"/>
        <v>0</v>
      </c>
      <c r="BG243" s="111">
        <f t="shared" si="125"/>
        <v>0</v>
      </c>
      <c r="BH243" s="111">
        <f t="shared" si="125"/>
        <v>0</v>
      </c>
      <c r="BI243" s="111">
        <f t="shared" si="125"/>
        <v>0</v>
      </c>
      <c r="BJ243" s="111">
        <f t="shared" si="125"/>
        <v>0</v>
      </c>
      <c r="BK243" s="111">
        <f t="shared" si="125"/>
        <v>0</v>
      </c>
      <c r="BL243" s="111">
        <f t="shared" si="125"/>
        <v>0</v>
      </c>
      <c r="BM243" s="111">
        <f t="shared" si="125"/>
        <v>0</v>
      </c>
      <c r="BN243" s="111">
        <f t="shared" si="125"/>
        <v>0</v>
      </c>
      <c r="BO243" s="111">
        <f t="shared" si="125"/>
        <v>0</v>
      </c>
      <c r="BP243" s="111">
        <f t="shared" si="125"/>
        <v>0</v>
      </c>
      <c r="BQ243" s="111">
        <f t="shared" si="125"/>
        <v>0</v>
      </c>
      <c r="BR243" s="111">
        <f t="shared" si="125"/>
        <v>0</v>
      </c>
      <c r="BS243" s="111">
        <f t="shared" si="125"/>
        <v>0</v>
      </c>
      <c r="BT243" s="111">
        <f t="shared" si="125"/>
        <v>0</v>
      </c>
      <c r="BU243" s="111">
        <f t="shared" si="125"/>
        <v>0</v>
      </c>
      <c r="BV243" s="111">
        <f t="shared" si="125"/>
        <v>0</v>
      </c>
      <c r="BW243" s="111">
        <f t="shared" si="125"/>
        <v>0</v>
      </c>
      <c r="BX243" s="111">
        <f t="shared" si="125"/>
        <v>0</v>
      </c>
      <c r="BY243" s="111">
        <f t="shared" si="125"/>
        <v>0</v>
      </c>
      <c r="BZ243" s="111">
        <f t="shared" si="125"/>
        <v>0</v>
      </c>
      <c r="CA243" s="111">
        <f t="shared" si="125"/>
        <v>0</v>
      </c>
      <c r="CB243" s="111">
        <f t="shared" si="125"/>
        <v>0</v>
      </c>
      <c r="CC243" s="111">
        <f t="shared" si="124"/>
        <v>0</v>
      </c>
      <c r="CD243" s="111">
        <f t="shared" si="124"/>
        <v>0</v>
      </c>
      <c r="CE243" s="111">
        <f t="shared" si="124"/>
        <v>0</v>
      </c>
      <c r="CF243" s="111">
        <f t="shared" si="124"/>
        <v>0</v>
      </c>
      <c r="CG243" s="111">
        <f t="shared" si="124"/>
        <v>0</v>
      </c>
      <c r="CH243" s="111">
        <f t="shared" si="124"/>
        <v>0</v>
      </c>
      <c r="CI243" s="111">
        <f t="shared" si="124"/>
        <v>0</v>
      </c>
      <c r="CJ243" s="111">
        <f t="shared" si="124"/>
        <v>0</v>
      </c>
    </row>
    <row r="244" spans="11:88" x14ac:dyDescent="0.3">
      <c r="K244" s="263">
        <f>J244*(1+'Headcount Summary'!$C$4)</f>
        <v>0</v>
      </c>
      <c r="L244" s="263">
        <f>K244*(1+'Headcount Summary'!$C$4)</f>
        <v>0</v>
      </c>
      <c r="M244" s="263">
        <f>L244*(1+'Headcount Summary'!$C$4)</f>
        <v>0</v>
      </c>
      <c r="Q244" s="111">
        <f t="shared" si="125"/>
        <v>0</v>
      </c>
      <c r="R244" s="111">
        <f t="shared" si="125"/>
        <v>0</v>
      </c>
      <c r="S244" s="111">
        <f t="shared" si="125"/>
        <v>0</v>
      </c>
      <c r="T244" s="111">
        <f t="shared" si="125"/>
        <v>0</v>
      </c>
      <c r="U244" s="111">
        <f t="shared" si="125"/>
        <v>0</v>
      </c>
      <c r="V244" s="111">
        <f t="shared" si="125"/>
        <v>0</v>
      </c>
      <c r="W244" s="111">
        <f t="shared" si="125"/>
        <v>0</v>
      </c>
      <c r="X244" s="111">
        <f t="shared" si="125"/>
        <v>0</v>
      </c>
      <c r="Y244" s="111">
        <f t="shared" si="125"/>
        <v>0</v>
      </c>
      <c r="Z244" s="111">
        <f t="shared" si="125"/>
        <v>0</v>
      </c>
      <c r="AA244" s="111">
        <f t="shared" si="125"/>
        <v>0</v>
      </c>
      <c r="AB244" s="111">
        <f t="shared" si="125"/>
        <v>0</v>
      </c>
      <c r="AC244" s="111">
        <f t="shared" si="125"/>
        <v>0</v>
      </c>
      <c r="AD244" s="111">
        <f t="shared" si="125"/>
        <v>0</v>
      </c>
      <c r="AE244" s="111">
        <f t="shared" si="125"/>
        <v>0</v>
      </c>
      <c r="AF244" s="111">
        <f t="shared" si="125"/>
        <v>0</v>
      </c>
      <c r="AG244" s="111">
        <f t="shared" si="125"/>
        <v>0</v>
      </c>
      <c r="AH244" s="111">
        <f t="shared" si="125"/>
        <v>0</v>
      </c>
      <c r="AI244" s="111">
        <f t="shared" si="125"/>
        <v>0</v>
      </c>
      <c r="AJ244" s="111">
        <f t="shared" si="125"/>
        <v>0</v>
      </c>
      <c r="AK244" s="111">
        <f t="shared" si="125"/>
        <v>0</v>
      </c>
      <c r="AL244" s="111">
        <f t="shared" si="125"/>
        <v>0</v>
      </c>
      <c r="AM244" s="111">
        <f t="shared" si="125"/>
        <v>0</v>
      </c>
      <c r="AN244" s="111">
        <f t="shared" si="125"/>
        <v>0</v>
      </c>
      <c r="AO244" s="111">
        <f t="shared" si="125"/>
        <v>0</v>
      </c>
      <c r="AP244" s="111">
        <f t="shared" si="125"/>
        <v>0</v>
      </c>
      <c r="AQ244" s="111">
        <f t="shared" si="125"/>
        <v>0</v>
      </c>
      <c r="AR244" s="111">
        <f t="shared" si="125"/>
        <v>0</v>
      </c>
      <c r="AS244" s="111">
        <f t="shared" si="125"/>
        <v>0</v>
      </c>
      <c r="AT244" s="111">
        <f t="shared" si="125"/>
        <v>0</v>
      </c>
      <c r="AU244" s="111">
        <f t="shared" si="125"/>
        <v>0</v>
      </c>
      <c r="AV244" s="111">
        <f t="shared" si="125"/>
        <v>0</v>
      </c>
      <c r="AW244" s="111">
        <f t="shared" si="125"/>
        <v>0</v>
      </c>
      <c r="AX244" s="111">
        <f t="shared" si="125"/>
        <v>0</v>
      </c>
      <c r="AY244" s="111">
        <f t="shared" si="125"/>
        <v>0</v>
      </c>
      <c r="AZ244" s="111">
        <f t="shared" si="125"/>
        <v>0</v>
      </c>
      <c r="BA244" s="111">
        <f t="shared" si="125"/>
        <v>0</v>
      </c>
      <c r="BB244" s="111">
        <f t="shared" si="125"/>
        <v>0</v>
      </c>
      <c r="BC244" s="111">
        <f t="shared" si="125"/>
        <v>0</v>
      </c>
      <c r="BD244" s="111">
        <f t="shared" si="125"/>
        <v>0</v>
      </c>
      <c r="BE244" s="111">
        <f t="shared" si="125"/>
        <v>0</v>
      </c>
      <c r="BF244" s="111">
        <f t="shared" si="125"/>
        <v>0</v>
      </c>
      <c r="BG244" s="111">
        <f t="shared" si="125"/>
        <v>0</v>
      </c>
      <c r="BH244" s="111">
        <f t="shared" si="125"/>
        <v>0</v>
      </c>
      <c r="BI244" s="111">
        <f t="shared" si="125"/>
        <v>0</v>
      </c>
      <c r="BJ244" s="111">
        <f t="shared" si="125"/>
        <v>0</v>
      </c>
      <c r="BK244" s="111">
        <f t="shared" si="125"/>
        <v>0</v>
      </c>
      <c r="BL244" s="111">
        <f t="shared" si="125"/>
        <v>0</v>
      </c>
      <c r="BM244" s="111">
        <f t="shared" si="125"/>
        <v>0</v>
      </c>
      <c r="BN244" s="111">
        <f t="shared" si="125"/>
        <v>0</v>
      </c>
      <c r="BO244" s="111">
        <f t="shared" si="125"/>
        <v>0</v>
      </c>
      <c r="BP244" s="111">
        <f t="shared" si="125"/>
        <v>0</v>
      </c>
      <c r="BQ244" s="111">
        <f t="shared" si="125"/>
        <v>0</v>
      </c>
      <c r="BR244" s="111">
        <f t="shared" si="125"/>
        <v>0</v>
      </c>
      <c r="BS244" s="111">
        <f t="shared" si="125"/>
        <v>0</v>
      </c>
      <c r="BT244" s="111">
        <f t="shared" si="125"/>
        <v>0</v>
      </c>
      <c r="BU244" s="111">
        <f t="shared" si="125"/>
        <v>0</v>
      </c>
      <c r="BV244" s="111">
        <f t="shared" si="125"/>
        <v>0</v>
      </c>
      <c r="BW244" s="111">
        <f t="shared" si="125"/>
        <v>0</v>
      </c>
      <c r="BX244" s="111">
        <f t="shared" si="125"/>
        <v>0</v>
      </c>
      <c r="BY244" s="111">
        <f t="shared" si="125"/>
        <v>0</v>
      </c>
      <c r="BZ244" s="111">
        <f t="shared" si="125"/>
        <v>0</v>
      </c>
      <c r="CA244" s="111">
        <f t="shared" si="125"/>
        <v>0</v>
      </c>
      <c r="CB244" s="111">
        <f t="shared" si="125"/>
        <v>0</v>
      </c>
      <c r="CC244" s="111">
        <f t="shared" si="124"/>
        <v>0</v>
      </c>
      <c r="CD244" s="111">
        <f t="shared" si="124"/>
        <v>0</v>
      </c>
      <c r="CE244" s="111">
        <f t="shared" si="124"/>
        <v>0</v>
      </c>
      <c r="CF244" s="111">
        <f t="shared" si="124"/>
        <v>0</v>
      </c>
      <c r="CG244" s="111">
        <f t="shared" si="124"/>
        <v>0</v>
      </c>
      <c r="CH244" s="111">
        <f t="shared" si="124"/>
        <v>0</v>
      </c>
      <c r="CI244" s="111">
        <f t="shared" si="124"/>
        <v>0</v>
      </c>
      <c r="CJ244" s="111">
        <f t="shared" si="124"/>
        <v>0</v>
      </c>
    </row>
    <row r="245" spans="11:88" x14ac:dyDescent="0.3">
      <c r="K245" s="263">
        <f>J245*(1+'Headcount Summary'!$C$4)</f>
        <v>0</v>
      </c>
      <c r="L245" s="263">
        <f>K245*(1+'Headcount Summary'!$C$4)</f>
        <v>0</v>
      </c>
      <c r="M245" s="263">
        <f>L245*(1+'Headcount Summary'!$C$4)</f>
        <v>0</v>
      </c>
      <c r="Q245" s="111">
        <f t="shared" si="125"/>
        <v>0</v>
      </c>
      <c r="R245" s="111">
        <f t="shared" si="125"/>
        <v>0</v>
      </c>
      <c r="S245" s="111">
        <f t="shared" si="125"/>
        <v>0</v>
      </c>
      <c r="T245" s="111">
        <f t="shared" si="125"/>
        <v>0</v>
      </c>
      <c r="U245" s="111">
        <f t="shared" si="125"/>
        <v>0</v>
      </c>
      <c r="V245" s="111">
        <f t="shared" si="125"/>
        <v>0</v>
      </c>
      <c r="W245" s="111">
        <f t="shared" si="125"/>
        <v>0</v>
      </c>
      <c r="X245" s="111">
        <f t="shared" si="125"/>
        <v>0</v>
      </c>
      <c r="Y245" s="111">
        <f t="shared" si="125"/>
        <v>0</v>
      </c>
      <c r="Z245" s="111">
        <f t="shared" si="125"/>
        <v>0</v>
      </c>
      <c r="AA245" s="111">
        <f t="shared" si="125"/>
        <v>0</v>
      </c>
      <c r="AB245" s="111">
        <f t="shared" si="125"/>
        <v>0</v>
      </c>
      <c r="AC245" s="111">
        <f t="shared" si="125"/>
        <v>0</v>
      </c>
      <c r="AD245" s="111">
        <f t="shared" si="125"/>
        <v>0</v>
      </c>
      <c r="AE245" s="111">
        <f t="shared" si="125"/>
        <v>0</v>
      </c>
      <c r="AF245" s="111">
        <f t="shared" si="125"/>
        <v>0</v>
      </c>
      <c r="AG245" s="111">
        <f t="shared" si="125"/>
        <v>0</v>
      </c>
      <c r="AH245" s="111">
        <f t="shared" si="125"/>
        <v>0</v>
      </c>
      <c r="AI245" s="111">
        <f t="shared" si="125"/>
        <v>0</v>
      </c>
      <c r="AJ245" s="111">
        <f t="shared" si="125"/>
        <v>0</v>
      </c>
      <c r="AK245" s="111">
        <f t="shared" si="125"/>
        <v>0</v>
      </c>
      <c r="AL245" s="111">
        <f t="shared" si="125"/>
        <v>0</v>
      </c>
      <c r="AM245" s="111">
        <f t="shared" si="125"/>
        <v>0</v>
      </c>
      <c r="AN245" s="111">
        <f t="shared" si="125"/>
        <v>0</v>
      </c>
      <c r="AO245" s="111">
        <f t="shared" si="125"/>
        <v>0</v>
      </c>
      <c r="AP245" s="111">
        <f t="shared" si="125"/>
        <v>0</v>
      </c>
      <c r="AQ245" s="111">
        <f t="shared" si="125"/>
        <v>0</v>
      </c>
      <c r="AR245" s="111">
        <f t="shared" si="125"/>
        <v>0</v>
      </c>
      <c r="AS245" s="111">
        <f t="shared" si="125"/>
        <v>0</v>
      </c>
      <c r="AT245" s="111">
        <f t="shared" si="125"/>
        <v>0</v>
      </c>
      <c r="AU245" s="111">
        <f t="shared" si="125"/>
        <v>0</v>
      </c>
      <c r="AV245" s="111">
        <f t="shared" si="125"/>
        <v>0</v>
      </c>
      <c r="AW245" s="111">
        <f t="shared" si="125"/>
        <v>0</v>
      </c>
      <c r="AX245" s="111">
        <f t="shared" si="125"/>
        <v>0</v>
      </c>
      <c r="AY245" s="111">
        <f t="shared" si="125"/>
        <v>0</v>
      </c>
      <c r="AZ245" s="111">
        <f t="shared" si="125"/>
        <v>0</v>
      </c>
      <c r="BA245" s="111">
        <f t="shared" si="125"/>
        <v>0</v>
      </c>
      <c r="BB245" s="111">
        <f t="shared" si="125"/>
        <v>0</v>
      </c>
      <c r="BC245" s="111">
        <f t="shared" si="125"/>
        <v>0</v>
      </c>
      <c r="BD245" s="111">
        <f t="shared" si="125"/>
        <v>0</v>
      </c>
      <c r="BE245" s="111">
        <f t="shared" si="125"/>
        <v>0</v>
      </c>
      <c r="BF245" s="111">
        <f t="shared" si="125"/>
        <v>0</v>
      </c>
      <c r="BG245" s="111">
        <f t="shared" si="125"/>
        <v>0</v>
      </c>
      <c r="BH245" s="111">
        <f t="shared" si="125"/>
        <v>0</v>
      </c>
      <c r="BI245" s="111">
        <f t="shared" si="125"/>
        <v>0</v>
      </c>
      <c r="BJ245" s="111">
        <f t="shared" si="125"/>
        <v>0</v>
      </c>
      <c r="BK245" s="111">
        <f t="shared" si="125"/>
        <v>0</v>
      </c>
      <c r="BL245" s="111">
        <f t="shared" si="125"/>
        <v>0</v>
      </c>
      <c r="BM245" s="111">
        <f t="shared" si="125"/>
        <v>0</v>
      </c>
      <c r="BN245" s="111">
        <f t="shared" si="125"/>
        <v>0</v>
      </c>
      <c r="BO245" s="111">
        <f t="shared" si="125"/>
        <v>0</v>
      </c>
      <c r="BP245" s="111">
        <f t="shared" si="125"/>
        <v>0</v>
      </c>
      <c r="BQ245" s="111">
        <f t="shared" si="125"/>
        <v>0</v>
      </c>
      <c r="BR245" s="111">
        <f t="shared" si="125"/>
        <v>0</v>
      </c>
      <c r="BS245" s="111">
        <f t="shared" si="125"/>
        <v>0</v>
      </c>
      <c r="BT245" s="111">
        <f t="shared" si="125"/>
        <v>0</v>
      </c>
      <c r="BU245" s="111">
        <f t="shared" si="125"/>
        <v>0</v>
      </c>
      <c r="BV245" s="111">
        <f t="shared" si="125"/>
        <v>0</v>
      </c>
      <c r="BW245" s="111">
        <f t="shared" si="125"/>
        <v>0</v>
      </c>
      <c r="BX245" s="111">
        <f t="shared" si="125"/>
        <v>0</v>
      </c>
      <c r="BY245" s="111">
        <f t="shared" si="125"/>
        <v>0</v>
      </c>
      <c r="BZ245" s="111">
        <f t="shared" si="125"/>
        <v>0</v>
      </c>
      <c r="CA245" s="111">
        <f t="shared" si="125"/>
        <v>0</v>
      </c>
      <c r="CB245" s="111">
        <f t="shared" ref="CB245:CJ248" si="126">IF(OR(AND($G245&lt;CB$1,$G245&lt;&gt;""),$F245&gt;EOMONTH(CB$1,0)),0,IF(AND($F245&lt;CB$1,OR($G245="",$G245&gt;EOMONTH(CB$1,0))),INDEX($H245:$M245,1,MATCH(YEAR(CB$1),$H$1:$M$1,0))/12,INDEX($H245:$M245,1,MATCH(YEAR(CB$1),$H$1:$M$1,0))/12*((_xlfn.DAYS(MIN(EOMONTH(CB$1,0),$G245),MAX(CB$1,$F245)))/_xlfn.DAYS(EOMONTH(CB$1,0),CB$1))))</f>
        <v>0</v>
      </c>
      <c r="CC245" s="111">
        <f t="shared" si="126"/>
        <v>0</v>
      </c>
      <c r="CD245" s="111">
        <f t="shared" si="126"/>
        <v>0</v>
      </c>
      <c r="CE245" s="111">
        <f t="shared" si="126"/>
        <v>0</v>
      </c>
      <c r="CF245" s="111">
        <f t="shared" si="126"/>
        <v>0</v>
      </c>
      <c r="CG245" s="111">
        <f t="shared" si="126"/>
        <v>0</v>
      </c>
      <c r="CH245" s="111">
        <f t="shared" si="126"/>
        <v>0</v>
      </c>
      <c r="CI245" s="111">
        <f t="shared" si="126"/>
        <v>0</v>
      </c>
      <c r="CJ245" s="111">
        <f t="shared" si="126"/>
        <v>0</v>
      </c>
    </row>
    <row r="246" spans="11:88" x14ac:dyDescent="0.3">
      <c r="K246" s="263">
        <f>J246*(1+'Headcount Summary'!$C$4)</f>
        <v>0</v>
      </c>
      <c r="L246" s="263">
        <f>K246*(1+'Headcount Summary'!$C$4)</f>
        <v>0</v>
      </c>
      <c r="M246" s="263">
        <f>L246*(1+'Headcount Summary'!$C$4)</f>
        <v>0</v>
      </c>
      <c r="Q246" s="111">
        <f t="shared" ref="Q246:CB249" si="127">IF(OR(AND($G246&lt;Q$1,$G246&lt;&gt;""),$F246&gt;EOMONTH(Q$1,0)),0,IF(AND($F246&lt;Q$1,OR($G246="",$G246&gt;EOMONTH(Q$1,0))),INDEX($H246:$M246,1,MATCH(YEAR(Q$1),$H$1:$M$1,0))/12,INDEX($H246:$M246,1,MATCH(YEAR(Q$1),$H$1:$M$1,0))/12*((_xlfn.DAYS(MIN(EOMONTH(Q$1,0),$G246),MAX(Q$1,$F246)))/_xlfn.DAYS(EOMONTH(Q$1,0),Q$1))))</f>
        <v>0</v>
      </c>
      <c r="R246" s="111">
        <f t="shared" si="127"/>
        <v>0</v>
      </c>
      <c r="S246" s="111">
        <f t="shared" si="127"/>
        <v>0</v>
      </c>
      <c r="T246" s="111">
        <f t="shared" si="127"/>
        <v>0</v>
      </c>
      <c r="U246" s="111">
        <f t="shared" si="127"/>
        <v>0</v>
      </c>
      <c r="V246" s="111">
        <f t="shared" si="127"/>
        <v>0</v>
      </c>
      <c r="W246" s="111">
        <f t="shared" si="127"/>
        <v>0</v>
      </c>
      <c r="X246" s="111">
        <f t="shared" si="127"/>
        <v>0</v>
      </c>
      <c r="Y246" s="111">
        <f t="shared" si="127"/>
        <v>0</v>
      </c>
      <c r="Z246" s="111">
        <f t="shared" si="127"/>
        <v>0</v>
      </c>
      <c r="AA246" s="111">
        <f t="shared" si="127"/>
        <v>0</v>
      </c>
      <c r="AB246" s="111">
        <f t="shared" si="127"/>
        <v>0</v>
      </c>
      <c r="AC246" s="111">
        <f t="shared" si="127"/>
        <v>0</v>
      </c>
      <c r="AD246" s="111">
        <f t="shared" si="127"/>
        <v>0</v>
      </c>
      <c r="AE246" s="111">
        <f t="shared" si="127"/>
        <v>0</v>
      </c>
      <c r="AF246" s="111">
        <f t="shared" si="127"/>
        <v>0</v>
      </c>
      <c r="AG246" s="111">
        <f t="shared" si="127"/>
        <v>0</v>
      </c>
      <c r="AH246" s="111">
        <f t="shared" si="127"/>
        <v>0</v>
      </c>
      <c r="AI246" s="111">
        <f t="shared" si="127"/>
        <v>0</v>
      </c>
      <c r="AJ246" s="111">
        <f t="shared" si="127"/>
        <v>0</v>
      </c>
      <c r="AK246" s="111">
        <f t="shared" si="127"/>
        <v>0</v>
      </c>
      <c r="AL246" s="111">
        <f t="shared" si="127"/>
        <v>0</v>
      </c>
      <c r="AM246" s="111">
        <f t="shared" si="127"/>
        <v>0</v>
      </c>
      <c r="AN246" s="111">
        <f t="shared" si="127"/>
        <v>0</v>
      </c>
      <c r="AO246" s="111">
        <f t="shared" si="127"/>
        <v>0</v>
      </c>
      <c r="AP246" s="111">
        <f t="shared" si="127"/>
        <v>0</v>
      </c>
      <c r="AQ246" s="111">
        <f t="shared" si="127"/>
        <v>0</v>
      </c>
      <c r="AR246" s="111">
        <f t="shared" si="127"/>
        <v>0</v>
      </c>
      <c r="AS246" s="111">
        <f t="shared" si="127"/>
        <v>0</v>
      </c>
      <c r="AT246" s="111">
        <f t="shared" si="127"/>
        <v>0</v>
      </c>
      <c r="AU246" s="111">
        <f t="shared" si="127"/>
        <v>0</v>
      </c>
      <c r="AV246" s="111">
        <f t="shared" si="127"/>
        <v>0</v>
      </c>
      <c r="AW246" s="111">
        <f t="shared" si="127"/>
        <v>0</v>
      </c>
      <c r="AX246" s="111">
        <f t="shared" si="127"/>
        <v>0</v>
      </c>
      <c r="AY246" s="111">
        <f t="shared" si="127"/>
        <v>0</v>
      </c>
      <c r="AZ246" s="111">
        <f t="shared" si="127"/>
        <v>0</v>
      </c>
      <c r="BA246" s="111">
        <f t="shared" si="127"/>
        <v>0</v>
      </c>
      <c r="BB246" s="111">
        <f t="shared" si="127"/>
        <v>0</v>
      </c>
      <c r="BC246" s="111">
        <f t="shared" si="127"/>
        <v>0</v>
      </c>
      <c r="BD246" s="111">
        <f t="shared" si="127"/>
        <v>0</v>
      </c>
      <c r="BE246" s="111">
        <f t="shared" si="127"/>
        <v>0</v>
      </c>
      <c r="BF246" s="111">
        <f t="shared" si="127"/>
        <v>0</v>
      </c>
      <c r="BG246" s="111">
        <f t="shared" si="127"/>
        <v>0</v>
      </c>
      <c r="BH246" s="111">
        <f t="shared" si="127"/>
        <v>0</v>
      </c>
      <c r="BI246" s="111">
        <f t="shared" si="127"/>
        <v>0</v>
      </c>
      <c r="BJ246" s="111">
        <f t="shared" si="127"/>
        <v>0</v>
      </c>
      <c r="BK246" s="111">
        <f t="shared" si="127"/>
        <v>0</v>
      </c>
      <c r="BL246" s="111">
        <f t="shared" si="127"/>
        <v>0</v>
      </c>
      <c r="BM246" s="111">
        <f t="shared" si="127"/>
        <v>0</v>
      </c>
      <c r="BN246" s="111">
        <f t="shared" si="127"/>
        <v>0</v>
      </c>
      <c r="BO246" s="111">
        <f t="shared" si="127"/>
        <v>0</v>
      </c>
      <c r="BP246" s="111">
        <f t="shared" si="127"/>
        <v>0</v>
      </c>
      <c r="BQ246" s="111">
        <f t="shared" si="127"/>
        <v>0</v>
      </c>
      <c r="BR246" s="111">
        <f t="shared" si="127"/>
        <v>0</v>
      </c>
      <c r="BS246" s="111">
        <f t="shared" si="127"/>
        <v>0</v>
      </c>
      <c r="BT246" s="111">
        <f t="shared" si="127"/>
        <v>0</v>
      </c>
      <c r="BU246" s="111">
        <f t="shared" si="127"/>
        <v>0</v>
      </c>
      <c r="BV246" s="111">
        <f t="shared" si="127"/>
        <v>0</v>
      </c>
      <c r="BW246" s="111">
        <f t="shared" si="127"/>
        <v>0</v>
      </c>
      <c r="BX246" s="111">
        <f t="shared" si="127"/>
        <v>0</v>
      </c>
      <c r="BY246" s="111">
        <f t="shared" si="127"/>
        <v>0</v>
      </c>
      <c r="BZ246" s="111">
        <f t="shared" si="127"/>
        <v>0</v>
      </c>
      <c r="CA246" s="111">
        <f t="shared" si="127"/>
        <v>0</v>
      </c>
      <c r="CB246" s="111">
        <f t="shared" si="127"/>
        <v>0</v>
      </c>
      <c r="CC246" s="111">
        <f t="shared" si="126"/>
        <v>0</v>
      </c>
      <c r="CD246" s="111">
        <f t="shared" si="126"/>
        <v>0</v>
      </c>
      <c r="CE246" s="111">
        <f t="shared" si="126"/>
        <v>0</v>
      </c>
      <c r="CF246" s="111">
        <f t="shared" si="126"/>
        <v>0</v>
      </c>
      <c r="CG246" s="111">
        <f t="shared" si="126"/>
        <v>0</v>
      </c>
      <c r="CH246" s="111">
        <f t="shared" si="126"/>
        <v>0</v>
      </c>
      <c r="CI246" s="111">
        <f t="shared" si="126"/>
        <v>0</v>
      </c>
      <c r="CJ246" s="111">
        <f t="shared" si="126"/>
        <v>0</v>
      </c>
    </row>
    <row r="247" spans="11:88" x14ac:dyDescent="0.3">
      <c r="K247" s="263">
        <f>J247*(1+'Headcount Summary'!$C$4)</f>
        <v>0</v>
      </c>
      <c r="L247" s="263">
        <f>K247*(1+'Headcount Summary'!$C$4)</f>
        <v>0</v>
      </c>
      <c r="M247" s="263">
        <f>L247*(1+'Headcount Summary'!$C$4)</f>
        <v>0</v>
      </c>
      <c r="Q247" s="111">
        <f t="shared" si="127"/>
        <v>0</v>
      </c>
      <c r="R247" s="111">
        <f t="shared" si="127"/>
        <v>0</v>
      </c>
      <c r="S247" s="111">
        <f t="shared" si="127"/>
        <v>0</v>
      </c>
      <c r="T247" s="111">
        <f t="shared" si="127"/>
        <v>0</v>
      </c>
      <c r="U247" s="111">
        <f t="shared" si="127"/>
        <v>0</v>
      </c>
      <c r="V247" s="111">
        <f t="shared" si="127"/>
        <v>0</v>
      </c>
      <c r="W247" s="111">
        <f t="shared" si="127"/>
        <v>0</v>
      </c>
      <c r="X247" s="111">
        <f t="shared" si="127"/>
        <v>0</v>
      </c>
      <c r="Y247" s="111">
        <f t="shared" si="127"/>
        <v>0</v>
      </c>
      <c r="Z247" s="111">
        <f t="shared" si="127"/>
        <v>0</v>
      </c>
      <c r="AA247" s="111">
        <f t="shared" si="127"/>
        <v>0</v>
      </c>
      <c r="AB247" s="111">
        <f t="shared" si="127"/>
        <v>0</v>
      </c>
      <c r="AC247" s="111">
        <f t="shared" si="127"/>
        <v>0</v>
      </c>
      <c r="AD247" s="111">
        <f t="shared" si="127"/>
        <v>0</v>
      </c>
      <c r="AE247" s="111">
        <f t="shared" si="127"/>
        <v>0</v>
      </c>
      <c r="AF247" s="111">
        <f t="shared" si="127"/>
        <v>0</v>
      </c>
      <c r="AG247" s="111">
        <f t="shared" si="127"/>
        <v>0</v>
      </c>
      <c r="AH247" s="111">
        <f t="shared" si="127"/>
        <v>0</v>
      </c>
      <c r="AI247" s="111">
        <f t="shared" si="127"/>
        <v>0</v>
      </c>
      <c r="AJ247" s="111">
        <f t="shared" si="127"/>
        <v>0</v>
      </c>
      <c r="AK247" s="111">
        <f t="shared" si="127"/>
        <v>0</v>
      </c>
      <c r="AL247" s="111">
        <f t="shared" si="127"/>
        <v>0</v>
      </c>
      <c r="AM247" s="111">
        <f t="shared" si="127"/>
        <v>0</v>
      </c>
      <c r="AN247" s="111">
        <f t="shared" si="127"/>
        <v>0</v>
      </c>
      <c r="AO247" s="111">
        <f t="shared" si="127"/>
        <v>0</v>
      </c>
      <c r="AP247" s="111">
        <f t="shared" si="127"/>
        <v>0</v>
      </c>
      <c r="AQ247" s="111">
        <f t="shared" si="127"/>
        <v>0</v>
      </c>
      <c r="AR247" s="111">
        <f t="shared" si="127"/>
        <v>0</v>
      </c>
      <c r="AS247" s="111">
        <f t="shared" si="127"/>
        <v>0</v>
      </c>
      <c r="AT247" s="111">
        <f t="shared" si="127"/>
        <v>0</v>
      </c>
      <c r="AU247" s="111">
        <f t="shared" si="127"/>
        <v>0</v>
      </c>
      <c r="AV247" s="111">
        <f t="shared" si="127"/>
        <v>0</v>
      </c>
      <c r="AW247" s="111">
        <f t="shared" si="127"/>
        <v>0</v>
      </c>
      <c r="AX247" s="111">
        <f t="shared" si="127"/>
        <v>0</v>
      </c>
      <c r="AY247" s="111">
        <f t="shared" si="127"/>
        <v>0</v>
      </c>
      <c r="AZ247" s="111">
        <f t="shared" si="127"/>
        <v>0</v>
      </c>
      <c r="BA247" s="111">
        <f t="shared" si="127"/>
        <v>0</v>
      </c>
      <c r="BB247" s="111">
        <f t="shared" si="127"/>
        <v>0</v>
      </c>
      <c r="BC247" s="111">
        <f t="shared" si="127"/>
        <v>0</v>
      </c>
      <c r="BD247" s="111">
        <f t="shared" si="127"/>
        <v>0</v>
      </c>
      <c r="BE247" s="111">
        <f t="shared" si="127"/>
        <v>0</v>
      </c>
      <c r="BF247" s="111">
        <f t="shared" si="127"/>
        <v>0</v>
      </c>
      <c r="BG247" s="111">
        <f t="shared" si="127"/>
        <v>0</v>
      </c>
      <c r="BH247" s="111">
        <f t="shared" si="127"/>
        <v>0</v>
      </c>
      <c r="BI247" s="111">
        <f t="shared" si="127"/>
        <v>0</v>
      </c>
      <c r="BJ247" s="111">
        <f t="shared" si="127"/>
        <v>0</v>
      </c>
      <c r="BK247" s="111">
        <f t="shared" si="127"/>
        <v>0</v>
      </c>
      <c r="BL247" s="111">
        <f t="shared" si="127"/>
        <v>0</v>
      </c>
      <c r="BM247" s="111">
        <f t="shared" si="127"/>
        <v>0</v>
      </c>
      <c r="BN247" s="111">
        <f t="shared" si="127"/>
        <v>0</v>
      </c>
      <c r="BO247" s="111">
        <f t="shared" si="127"/>
        <v>0</v>
      </c>
      <c r="BP247" s="111">
        <f t="shared" si="127"/>
        <v>0</v>
      </c>
      <c r="BQ247" s="111">
        <f t="shared" si="127"/>
        <v>0</v>
      </c>
      <c r="BR247" s="111">
        <f t="shared" si="127"/>
        <v>0</v>
      </c>
      <c r="BS247" s="111">
        <f t="shared" si="127"/>
        <v>0</v>
      </c>
      <c r="BT247" s="111">
        <f t="shared" si="127"/>
        <v>0</v>
      </c>
      <c r="BU247" s="111">
        <f t="shared" si="127"/>
        <v>0</v>
      </c>
      <c r="BV247" s="111">
        <f t="shared" si="127"/>
        <v>0</v>
      </c>
      <c r="BW247" s="111">
        <f t="shared" si="127"/>
        <v>0</v>
      </c>
      <c r="BX247" s="111">
        <f t="shared" si="127"/>
        <v>0</v>
      </c>
      <c r="BY247" s="111">
        <f t="shared" si="127"/>
        <v>0</v>
      </c>
      <c r="BZ247" s="111">
        <f t="shared" si="127"/>
        <v>0</v>
      </c>
      <c r="CA247" s="111">
        <f t="shared" si="127"/>
        <v>0</v>
      </c>
      <c r="CB247" s="111">
        <f t="shared" si="127"/>
        <v>0</v>
      </c>
      <c r="CC247" s="111">
        <f t="shared" si="126"/>
        <v>0</v>
      </c>
      <c r="CD247" s="111">
        <f t="shared" si="126"/>
        <v>0</v>
      </c>
      <c r="CE247" s="111">
        <f t="shared" si="126"/>
        <v>0</v>
      </c>
      <c r="CF247" s="111">
        <f t="shared" si="126"/>
        <v>0</v>
      </c>
      <c r="CG247" s="111">
        <f t="shared" si="126"/>
        <v>0</v>
      </c>
      <c r="CH247" s="111">
        <f t="shared" si="126"/>
        <v>0</v>
      </c>
      <c r="CI247" s="111">
        <f t="shared" si="126"/>
        <v>0</v>
      </c>
      <c r="CJ247" s="111">
        <f t="shared" si="126"/>
        <v>0</v>
      </c>
    </row>
    <row r="248" spans="11:88" x14ac:dyDescent="0.3">
      <c r="K248" s="263">
        <f>J248*(1+'Headcount Summary'!$C$4)</f>
        <v>0</v>
      </c>
      <c r="L248" s="263">
        <f>K248*(1+'Headcount Summary'!$C$4)</f>
        <v>0</v>
      </c>
      <c r="M248" s="263">
        <f>L248*(1+'Headcount Summary'!$C$4)</f>
        <v>0</v>
      </c>
      <c r="Q248" s="111">
        <f t="shared" si="127"/>
        <v>0</v>
      </c>
      <c r="R248" s="111">
        <f t="shared" si="127"/>
        <v>0</v>
      </c>
      <c r="S248" s="111">
        <f t="shared" si="127"/>
        <v>0</v>
      </c>
      <c r="T248" s="111">
        <f t="shared" si="127"/>
        <v>0</v>
      </c>
      <c r="U248" s="111">
        <f t="shared" si="127"/>
        <v>0</v>
      </c>
      <c r="V248" s="111">
        <f t="shared" si="127"/>
        <v>0</v>
      </c>
      <c r="W248" s="111">
        <f t="shared" si="127"/>
        <v>0</v>
      </c>
      <c r="X248" s="111">
        <f t="shared" si="127"/>
        <v>0</v>
      </c>
      <c r="Y248" s="111">
        <f t="shared" si="127"/>
        <v>0</v>
      </c>
      <c r="Z248" s="111">
        <f t="shared" si="127"/>
        <v>0</v>
      </c>
      <c r="AA248" s="111">
        <f t="shared" si="127"/>
        <v>0</v>
      </c>
      <c r="AB248" s="111">
        <f t="shared" si="127"/>
        <v>0</v>
      </c>
      <c r="AC248" s="111">
        <f t="shared" si="127"/>
        <v>0</v>
      </c>
      <c r="AD248" s="111">
        <f t="shared" si="127"/>
        <v>0</v>
      </c>
      <c r="AE248" s="111">
        <f t="shared" si="127"/>
        <v>0</v>
      </c>
      <c r="AF248" s="111">
        <f t="shared" si="127"/>
        <v>0</v>
      </c>
      <c r="AG248" s="111">
        <f t="shared" si="127"/>
        <v>0</v>
      </c>
      <c r="AH248" s="111">
        <f t="shared" si="127"/>
        <v>0</v>
      </c>
      <c r="AI248" s="111">
        <f t="shared" si="127"/>
        <v>0</v>
      </c>
      <c r="AJ248" s="111">
        <f t="shared" si="127"/>
        <v>0</v>
      </c>
      <c r="AK248" s="111">
        <f t="shared" si="127"/>
        <v>0</v>
      </c>
      <c r="AL248" s="111">
        <f t="shared" si="127"/>
        <v>0</v>
      </c>
      <c r="AM248" s="111">
        <f t="shared" si="127"/>
        <v>0</v>
      </c>
      <c r="AN248" s="111">
        <f t="shared" si="127"/>
        <v>0</v>
      </c>
      <c r="AO248" s="111">
        <f t="shared" si="127"/>
        <v>0</v>
      </c>
      <c r="AP248" s="111">
        <f t="shared" si="127"/>
        <v>0</v>
      </c>
      <c r="AQ248" s="111">
        <f t="shared" si="127"/>
        <v>0</v>
      </c>
      <c r="AR248" s="111">
        <f t="shared" si="127"/>
        <v>0</v>
      </c>
      <c r="AS248" s="111">
        <f t="shared" si="127"/>
        <v>0</v>
      </c>
      <c r="AT248" s="111">
        <f t="shared" si="127"/>
        <v>0</v>
      </c>
      <c r="AU248" s="111">
        <f t="shared" si="127"/>
        <v>0</v>
      </c>
      <c r="AV248" s="111">
        <f t="shared" si="127"/>
        <v>0</v>
      </c>
      <c r="AW248" s="111">
        <f t="shared" si="127"/>
        <v>0</v>
      </c>
      <c r="AX248" s="111">
        <f t="shared" si="127"/>
        <v>0</v>
      </c>
      <c r="AY248" s="111">
        <f t="shared" si="127"/>
        <v>0</v>
      </c>
      <c r="AZ248" s="111">
        <f t="shared" si="127"/>
        <v>0</v>
      </c>
      <c r="BA248" s="111">
        <f t="shared" si="127"/>
        <v>0</v>
      </c>
      <c r="BB248" s="111">
        <f t="shared" si="127"/>
        <v>0</v>
      </c>
      <c r="BC248" s="111">
        <f t="shared" si="127"/>
        <v>0</v>
      </c>
      <c r="BD248" s="111">
        <f t="shared" si="127"/>
        <v>0</v>
      </c>
      <c r="BE248" s="111">
        <f t="shared" si="127"/>
        <v>0</v>
      </c>
      <c r="BF248" s="111">
        <f t="shared" si="127"/>
        <v>0</v>
      </c>
      <c r="BG248" s="111">
        <f t="shared" si="127"/>
        <v>0</v>
      </c>
      <c r="BH248" s="111">
        <f t="shared" si="127"/>
        <v>0</v>
      </c>
      <c r="BI248" s="111">
        <f t="shared" si="127"/>
        <v>0</v>
      </c>
      <c r="BJ248" s="111">
        <f t="shared" si="127"/>
        <v>0</v>
      </c>
      <c r="BK248" s="111">
        <f t="shared" si="127"/>
        <v>0</v>
      </c>
      <c r="BL248" s="111">
        <f t="shared" si="127"/>
        <v>0</v>
      </c>
      <c r="BM248" s="111">
        <f t="shared" si="127"/>
        <v>0</v>
      </c>
      <c r="BN248" s="111">
        <f t="shared" si="127"/>
        <v>0</v>
      </c>
      <c r="BO248" s="111">
        <f t="shared" si="127"/>
        <v>0</v>
      </c>
      <c r="BP248" s="111">
        <f t="shared" si="127"/>
        <v>0</v>
      </c>
      <c r="BQ248" s="111">
        <f t="shared" si="127"/>
        <v>0</v>
      </c>
      <c r="BR248" s="111">
        <f t="shared" si="127"/>
        <v>0</v>
      </c>
      <c r="BS248" s="111">
        <f t="shared" si="127"/>
        <v>0</v>
      </c>
      <c r="BT248" s="111">
        <f t="shared" si="127"/>
        <v>0</v>
      </c>
      <c r="BU248" s="111">
        <f t="shared" si="127"/>
        <v>0</v>
      </c>
      <c r="BV248" s="111">
        <f t="shared" si="127"/>
        <v>0</v>
      </c>
      <c r="BW248" s="111">
        <f t="shared" si="127"/>
        <v>0</v>
      </c>
      <c r="BX248" s="111">
        <f t="shared" si="127"/>
        <v>0</v>
      </c>
      <c r="BY248" s="111">
        <f t="shared" si="127"/>
        <v>0</v>
      </c>
      <c r="BZ248" s="111">
        <f t="shared" si="127"/>
        <v>0</v>
      </c>
      <c r="CA248" s="111">
        <f t="shared" si="127"/>
        <v>0</v>
      </c>
      <c r="CB248" s="111">
        <f t="shared" si="127"/>
        <v>0</v>
      </c>
      <c r="CC248" s="111">
        <f t="shared" si="126"/>
        <v>0</v>
      </c>
      <c r="CD248" s="111">
        <f t="shared" si="126"/>
        <v>0</v>
      </c>
      <c r="CE248" s="111">
        <f t="shared" si="126"/>
        <v>0</v>
      </c>
      <c r="CF248" s="111">
        <f t="shared" si="126"/>
        <v>0</v>
      </c>
      <c r="CG248" s="111">
        <f t="shared" si="126"/>
        <v>0</v>
      </c>
      <c r="CH248" s="111">
        <f t="shared" si="126"/>
        <v>0</v>
      </c>
      <c r="CI248" s="111">
        <f t="shared" si="126"/>
        <v>0</v>
      </c>
      <c r="CJ248" s="111">
        <f t="shared" si="126"/>
        <v>0</v>
      </c>
    </row>
    <row r="249" spans="11:88" x14ac:dyDescent="0.3">
      <c r="K249" s="263">
        <f>J249*(1+'Headcount Summary'!$C$4)</f>
        <v>0</v>
      </c>
      <c r="L249" s="263">
        <f>K249*(1+'Headcount Summary'!$C$4)</f>
        <v>0</v>
      </c>
      <c r="M249" s="263">
        <f>L249*(1+'Headcount Summary'!$C$4)</f>
        <v>0</v>
      </c>
      <c r="Q249" s="111">
        <f t="shared" si="127"/>
        <v>0</v>
      </c>
      <c r="R249" s="111">
        <f t="shared" si="127"/>
        <v>0</v>
      </c>
      <c r="S249" s="111">
        <f t="shared" si="127"/>
        <v>0</v>
      </c>
      <c r="T249" s="111">
        <f t="shared" si="127"/>
        <v>0</v>
      </c>
      <c r="U249" s="111">
        <f t="shared" si="127"/>
        <v>0</v>
      </c>
      <c r="V249" s="111">
        <f t="shared" si="127"/>
        <v>0</v>
      </c>
      <c r="W249" s="111">
        <f t="shared" si="127"/>
        <v>0</v>
      </c>
      <c r="X249" s="111">
        <f t="shared" si="127"/>
        <v>0</v>
      </c>
      <c r="Y249" s="111">
        <f t="shared" si="127"/>
        <v>0</v>
      </c>
      <c r="Z249" s="111">
        <f t="shared" si="127"/>
        <v>0</v>
      </c>
      <c r="AA249" s="111">
        <f t="shared" si="127"/>
        <v>0</v>
      </c>
      <c r="AB249" s="111">
        <f t="shared" si="127"/>
        <v>0</v>
      </c>
      <c r="AC249" s="111">
        <f t="shared" si="127"/>
        <v>0</v>
      </c>
      <c r="AD249" s="111">
        <f t="shared" si="127"/>
        <v>0</v>
      </c>
      <c r="AE249" s="111">
        <f t="shared" si="127"/>
        <v>0</v>
      </c>
      <c r="AF249" s="111">
        <f t="shared" si="127"/>
        <v>0</v>
      </c>
      <c r="AG249" s="111">
        <f t="shared" si="127"/>
        <v>0</v>
      </c>
      <c r="AH249" s="111">
        <f t="shared" si="127"/>
        <v>0</v>
      </c>
      <c r="AI249" s="111">
        <f t="shared" si="127"/>
        <v>0</v>
      </c>
      <c r="AJ249" s="111">
        <f t="shared" si="127"/>
        <v>0</v>
      </c>
      <c r="AK249" s="111">
        <f t="shared" si="127"/>
        <v>0</v>
      </c>
      <c r="AL249" s="111">
        <f t="shared" si="127"/>
        <v>0</v>
      </c>
      <c r="AM249" s="111">
        <f t="shared" si="127"/>
        <v>0</v>
      </c>
      <c r="AN249" s="111">
        <f t="shared" si="127"/>
        <v>0</v>
      </c>
      <c r="AO249" s="111">
        <f t="shared" si="127"/>
        <v>0</v>
      </c>
      <c r="AP249" s="111">
        <f t="shared" si="127"/>
        <v>0</v>
      </c>
      <c r="AQ249" s="111">
        <f t="shared" si="127"/>
        <v>0</v>
      </c>
      <c r="AR249" s="111">
        <f t="shared" si="127"/>
        <v>0</v>
      </c>
      <c r="AS249" s="111">
        <f t="shared" si="127"/>
        <v>0</v>
      </c>
      <c r="AT249" s="111">
        <f t="shared" si="127"/>
        <v>0</v>
      </c>
      <c r="AU249" s="111">
        <f t="shared" si="127"/>
        <v>0</v>
      </c>
      <c r="AV249" s="111">
        <f t="shared" si="127"/>
        <v>0</v>
      </c>
      <c r="AW249" s="111">
        <f t="shared" si="127"/>
        <v>0</v>
      </c>
      <c r="AX249" s="111">
        <f t="shared" si="127"/>
        <v>0</v>
      </c>
      <c r="AY249" s="111">
        <f t="shared" si="127"/>
        <v>0</v>
      </c>
      <c r="AZ249" s="111">
        <f t="shared" si="127"/>
        <v>0</v>
      </c>
      <c r="BA249" s="111">
        <f t="shared" si="127"/>
        <v>0</v>
      </c>
      <c r="BB249" s="111">
        <f t="shared" si="127"/>
        <v>0</v>
      </c>
      <c r="BC249" s="111">
        <f t="shared" si="127"/>
        <v>0</v>
      </c>
      <c r="BD249" s="111">
        <f t="shared" si="127"/>
        <v>0</v>
      </c>
      <c r="BE249" s="111">
        <f t="shared" si="127"/>
        <v>0</v>
      </c>
      <c r="BF249" s="111">
        <f t="shared" si="127"/>
        <v>0</v>
      </c>
      <c r="BG249" s="111">
        <f t="shared" si="127"/>
        <v>0</v>
      </c>
      <c r="BH249" s="111">
        <f t="shared" si="127"/>
        <v>0</v>
      </c>
      <c r="BI249" s="111">
        <f t="shared" si="127"/>
        <v>0</v>
      </c>
      <c r="BJ249" s="111">
        <f t="shared" si="127"/>
        <v>0</v>
      </c>
      <c r="BK249" s="111">
        <f t="shared" si="127"/>
        <v>0</v>
      </c>
      <c r="BL249" s="111">
        <f t="shared" si="127"/>
        <v>0</v>
      </c>
      <c r="BM249" s="111">
        <f t="shared" si="127"/>
        <v>0</v>
      </c>
      <c r="BN249" s="111">
        <f t="shared" si="127"/>
        <v>0</v>
      </c>
      <c r="BO249" s="111">
        <f t="shared" si="127"/>
        <v>0</v>
      </c>
      <c r="BP249" s="111">
        <f t="shared" si="127"/>
        <v>0</v>
      </c>
      <c r="BQ249" s="111">
        <f t="shared" si="127"/>
        <v>0</v>
      </c>
      <c r="BR249" s="111">
        <f t="shared" si="127"/>
        <v>0</v>
      </c>
      <c r="BS249" s="111">
        <f t="shared" si="127"/>
        <v>0</v>
      </c>
      <c r="BT249" s="111">
        <f t="shared" si="127"/>
        <v>0</v>
      </c>
      <c r="BU249" s="111">
        <f t="shared" si="127"/>
        <v>0</v>
      </c>
      <c r="BV249" s="111">
        <f t="shared" si="127"/>
        <v>0</v>
      </c>
      <c r="BW249" s="111">
        <f t="shared" si="127"/>
        <v>0</v>
      </c>
      <c r="BX249" s="111">
        <f t="shared" si="127"/>
        <v>0</v>
      </c>
      <c r="BY249" s="111">
        <f t="shared" si="127"/>
        <v>0</v>
      </c>
      <c r="BZ249" s="111">
        <f t="shared" si="127"/>
        <v>0</v>
      </c>
      <c r="CA249" s="111">
        <f t="shared" si="127"/>
        <v>0</v>
      </c>
      <c r="CB249" s="111">
        <f t="shared" ref="CB249:CJ252" si="128">IF(OR(AND($G249&lt;CB$1,$G249&lt;&gt;""),$F249&gt;EOMONTH(CB$1,0)),0,IF(AND($F249&lt;CB$1,OR($G249="",$G249&gt;EOMONTH(CB$1,0))),INDEX($H249:$M249,1,MATCH(YEAR(CB$1),$H$1:$M$1,0))/12,INDEX($H249:$M249,1,MATCH(YEAR(CB$1),$H$1:$M$1,0))/12*((_xlfn.DAYS(MIN(EOMONTH(CB$1,0),$G249),MAX(CB$1,$F249)))/_xlfn.DAYS(EOMONTH(CB$1,0),CB$1))))</f>
        <v>0</v>
      </c>
      <c r="CC249" s="111">
        <f t="shared" si="128"/>
        <v>0</v>
      </c>
      <c r="CD249" s="111">
        <f t="shared" si="128"/>
        <v>0</v>
      </c>
      <c r="CE249" s="111">
        <f t="shared" si="128"/>
        <v>0</v>
      </c>
      <c r="CF249" s="111">
        <f t="shared" si="128"/>
        <v>0</v>
      </c>
      <c r="CG249" s="111">
        <f t="shared" si="128"/>
        <v>0</v>
      </c>
      <c r="CH249" s="111">
        <f t="shared" si="128"/>
        <v>0</v>
      </c>
      <c r="CI249" s="111">
        <f t="shared" si="128"/>
        <v>0</v>
      </c>
      <c r="CJ249" s="111">
        <f t="shared" si="128"/>
        <v>0</v>
      </c>
    </row>
    <row r="250" spans="11:88" x14ac:dyDescent="0.3">
      <c r="K250" s="263">
        <f>J250*(1+'Headcount Summary'!$C$4)</f>
        <v>0</v>
      </c>
      <c r="L250" s="263">
        <f>K250*(1+'Headcount Summary'!$C$4)</f>
        <v>0</v>
      </c>
      <c r="M250" s="263">
        <f>L250*(1+'Headcount Summary'!$C$4)</f>
        <v>0</v>
      </c>
      <c r="Q250" s="111">
        <f t="shared" ref="Q250:CB253" si="129">IF(OR(AND($G250&lt;Q$1,$G250&lt;&gt;""),$F250&gt;EOMONTH(Q$1,0)),0,IF(AND($F250&lt;Q$1,OR($G250="",$G250&gt;EOMONTH(Q$1,0))),INDEX($H250:$M250,1,MATCH(YEAR(Q$1),$H$1:$M$1,0))/12,INDEX($H250:$M250,1,MATCH(YEAR(Q$1),$H$1:$M$1,0))/12*((_xlfn.DAYS(MIN(EOMONTH(Q$1,0),$G250),MAX(Q$1,$F250)))/_xlfn.DAYS(EOMONTH(Q$1,0),Q$1))))</f>
        <v>0</v>
      </c>
      <c r="R250" s="111">
        <f t="shared" si="129"/>
        <v>0</v>
      </c>
      <c r="S250" s="111">
        <f t="shared" si="129"/>
        <v>0</v>
      </c>
      <c r="T250" s="111">
        <f t="shared" si="129"/>
        <v>0</v>
      </c>
      <c r="U250" s="111">
        <f t="shared" si="129"/>
        <v>0</v>
      </c>
      <c r="V250" s="111">
        <f t="shared" si="129"/>
        <v>0</v>
      </c>
      <c r="W250" s="111">
        <f t="shared" si="129"/>
        <v>0</v>
      </c>
      <c r="X250" s="111">
        <f t="shared" si="129"/>
        <v>0</v>
      </c>
      <c r="Y250" s="111">
        <f t="shared" si="129"/>
        <v>0</v>
      </c>
      <c r="Z250" s="111">
        <f t="shared" si="129"/>
        <v>0</v>
      </c>
      <c r="AA250" s="111">
        <f t="shared" si="129"/>
        <v>0</v>
      </c>
      <c r="AB250" s="111">
        <f t="shared" si="129"/>
        <v>0</v>
      </c>
      <c r="AC250" s="111">
        <f t="shared" si="129"/>
        <v>0</v>
      </c>
      <c r="AD250" s="111">
        <f t="shared" si="129"/>
        <v>0</v>
      </c>
      <c r="AE250" s="111">
        <f t="shared" si="129"/>
        <v>0</v>
      </c>
      <c r="AF250" s="111">
        <f t="shared" si="129"/>
        <v>0</v>
      </c>
      <c r="AG250" s="111">
        <f t="shared" si="129"/>
        <v>0</v>
      </c>
      <c r="AH250" s="111">
        <f t="shared" si="129"/>
        <v>0</v>
      </c>
      <c r="AI250" s="111">
        <f t="shared" si="129"/>
        <v>0</v>
      </c>
      <c r="AJ250" s="111">
        <f t="shared" si="129"/>
        <v>0</v>
      </c>
      <c r="AK250" s="111">
        <f t="shared" si="129"/>
        <v>0</v>
      </c>
      <c r="AL250" s="111">
        <f t="shared" si="129"/>
        <v>0</v>
      </c>
      <c r="AM250" s="111">
        <f t="shared" si="129"/>
        <v>0</v>
      </c>
      <c r="AN250" s="111">
        <f t="shared" si="129"/>
        <v>0</v>
      </c>
      <c r="AO250" s="111">
        <f t="shared" si="129"/>
        <v>0</v>
      </c>
      <c r="AP250" s="111">
        <f t="shared" si="129"/>
        <v>0</v>
      </c>
      <c r="AQ250" s="111">
        <f t="shared" si="129"/>
        <v>0</v>
      </c>
      <c r="AR250" s="111">
        <f t="shared" si="129"/>
        <v>0</v>
      </c>
      <c r="AS250" s="111">
        <f t="shared" si="129"/>
        <v>0</v>
      </c>
      <c r="AT250" s="111">
        <f t="shared" si="129"/>
        <v>0</v>
      </c>
      <c r="AU250" s="111">
        <f t="shared" si="129"/>
        <v>0</v>
      </c>
      <c r="AV250" s="111">
        <f t="shared" si="129"/>
        <v>0</v>
      </c>
      <c r="AW250" s="111">
        <f t="shared" si="129"/>
        <v>0</v>
      </c>
      <c r="AX250" s="111">
        <f t="shared" si="129"/>
        <v>0</v>
      </c>
      <c r="AY250" s="111">
        <f t="shared" si="129"/>
        <v>0</v>
      </c>
      <c r="AZ250" s="111">
        <f t="shared" si="129"/>
        <v>0</v>
      </c>
      <c r="BA250" s="111">
        <f t="shared" si="129"/>
        <v>0</v>
      </c>
      <c r="BB250" s="111">
        <f t="shared" si="129"/>
        <v>0</v>
      </c>
      <c r="BC250" s="111">
        <f t="shared" si="129"/>
        <v>0</v>
      </c>
      <c r="BD250" s="111">
        <f t="shared" si="129"/>
        <v>0</v>
      </c>
      <c r="BE250" s="111">
        <f t="shared" si="129"/>
        <v>0</v>
      </c>
      <c r="BF250" s="111">
        <f t="shared" si="129"/>
        <v>0</v>
      </c>
      <c r="BG250" s="111">
        <f t="shared" si="129"/>
        <v>0</v>
      </c>
      <c r="BH250" s="111">
        <f t="shared" si="129"/>
        <v>0</v>
      </c>
      <c r="BI250" s="111">
        <f t="shared" si="129"/>
        <v>0</v>
      </c>
      <c r="BJ250" s="111">
        <f t="shared" si="129"/>
        <v>0</v>
      </c>
      <c r="BK250" s="111">
        <f t="shared" si="129"/>
        <v>0</v>
      </c>
      <c r="BL250" s="111">
        <f t="shared" si="129"/>
        <v>0</v>
      </c>
      <c r="BM250" s="111">
        <f t="shared" si="129"/>
        <v>0</v>
      </c>
      <c r="BN250" s="111">
        <f t="shared" si="129"/>
        <v>0</v>
      </c>
      <c r="BO250" s="111">
        <f t="shared" si="129"/>
        <v>0</v>
      </c>
      <c r="BP250" s="111">
        <f t="shared" si="129"/>
        <v>0</v>
      </c>
      <c r="BQ250" s="111">
        <f t="shared" si="129"/>
        <v>0</v>
      </c>
      <c r="BR250" s="111">
        <f t="shared" si="129"/>
        <v>0</v>
      </c>
      <c r="BS250" s="111">
        <f t="shared" si="129"/>
        <v>0</v>
      </c>
      <c r="BT250" s="111">
        <f t="shared" si="129"/>
        <v>0</v>
      </c>
      <c r="BU250" s="111">
        <f t="shared" si="129"/>
        <v>0</v>
      </c>
      <c r="BV250" s="111">
        <f t="shared" si="129"/>
        <v>0</v>
      </c>
      <c r="BW250" s="111">
        <f t="shared" si="129"/>
        <v>0</v>
      </c>
      <c r="BX250" s="111">
        <f t="shared" si="129"/>
        <v>0</v>
      </c>
      <c r="BY250" s="111">
        <f t="shared" si="129"/>
        <v>0</v>
      </c>
      <c r="BZ250" s="111">
        <f t="shared" si="129"/>
        <v>0</v>
      </c>
      <c r="CA250" s="111">
        <f t="shared" si="129"/>
        <v>0</v>
      </c>
      <c r="CB250" s="111">
        <f t="shared" si="129"/>
        <v>0</v>
      </c>
      <c r="CC250" s="111">
        <f t="shared" si="128"/>
        <v>0</v>
      </c>
      <c r="CD250" s="111">
        <f t="shared" si="128"/>
        <v>0</v>
      </c>
      <c r="CE250" s="111">
        <f t="shared" si="128"/>
        <v>0</v>
      </c>
      <c r="CF250" s="111">
        <f t="shared" si="128"/>
        <v>0</v>
      </c>
      <c r="CG250" s="111">
        <f t="shared" si="128"/>
        <v>0</v>
      </c>
      <c r="CH250" s="111">
        <f t="shared" si="128"/>
        <v>0</v>
      </c>
      <c r="CI250" s="111">
        <f t="shared" si="128"/>
        <v>0</v>
      </c>
      <c r="CJ250" s="111">
        <f t="shared" si="128"/>
        <v>0</v>
      </c>
    </row>
    <row r="251" spans="11:88" x14ac:dyDescent="0.3">
      <c r="K251" s="263">
        <f>J251*(1+'Headcount Summary'!$C$4)</f>
        <v>0</v>
      </c>
      <c r="L251" s="263">
        <f>K251*(1+'Headcount Summary'!$C$4)</f>
        <v>0</v>
      </c>
      <c r="M251" s="263">
        <f>L251*(1+'Headcount Summary'!$C$4)</f>
        <v>0</v>
      </c>
      <c r="Q251" s="111">
        <f t="shared" si="129"/>
        <v>0</v>
      </c>
      <c r="R251" s="111">
        <f t="shared" si="129"/>
        <v>0</v>
      </c>
      <c r="S251" s="111">
        <f t="shared" si="129"/>
        <v>0</v>
      </c>
      <c r="T251" s="111">
        <f t="shared" si="129"/>
        <v>0</v>
      </c>
      <c r="U251" s="111">
        <f t="shared" si="129"/>
        <v>0</v>
      </c>
      <c r="V251" s="111">
        <f t="shared" si="129"/>
        <v>0</v>
      </c>
      <c r="W251" s="111">
        <f t="shared" si="129"/>
        <v>0</v>
      </c>
      <c r="X251" s="111">
        <f t="shared" si="129"/>
        <v>0</v>
      </c>
      <c r="Y251" s="111">
        <f t="shared" si="129"/>
        <v>0</v>
      </c>
      <c r="Z251" s="111">
        <f t="shared" si="129"/>
        <v>0</v>
      </c>
      <c r="AA251" s="111">
        <f t="shared" si="129"/>
        <v>0</v>
      </c>
      <c r="AB251" s="111">
        <f t="shared" si="129"/>
        <v>0</v>
      </c>
      <c r="AC251" s="111">
        <f t="shared" si="129"/>
        <v>0</v>
      </c>
      <c r="AD251" s="111">
        <f t="shared" si="129"/>
        <v>0</v>
      </c>
      <c r="AE251" s="111">
        <f t="shared" si="129"/>
        <v>0</v>
      </c>
      <c r="AF251" s="111">
        <f t="shared" si="129"/>
        <v>0</v>
      </c>
      <c r="AG251" s="111">
        <f t="shared" si="129"/>
        <v>0</v>
      </c>
      <c r="AH251" s="111">
        <f t="shared" si="129"/>
        <v>0</v>
      </c>
      <c r="AI251" s="111">
        <f t="shared" si="129"/>
        <v>0</v>
      </c>
      <c r="AJ251" s="111">
        <f t="shared" si="129"/>
        <v>0</v>
      </c>
      <c r="AK251" s="111">
        <f t="shared" si="129"/>
        <v>0</v>
      </c>
      <c r="AL251" s="111">
        <f t="shared" si="129"/>
        <v>0</v>
      </c>
      <c r="AM251" s="111">
        <f t="shared" si="129"/>
        <v>0</v>
      </c>
      <c r="AN251" s="111">
        <f t="shared" si="129"/>
        <v>0</v>
      </c>
      <c r="AO251" s="111">
        <f t="shared" si="129"/>
        <v>0</v>
      </c>
      <c r="AP251" s="111">
        <f t="shared" si="129"/>
        <v>0</v>
      </c>
      <c r="AQ251" s="111">
        <f t="shared" si="129"/>
        <v>0</v>
      </c>
      <c r="AR251" s="111">
        <f t="shared" si="129"/>
        <v>0</v>
      </c>
      <c r="AS251" s="111">
        <f t="shared" si="129"/>
        <v>0</v>
      </c>
      <c r="AT251" s="111">
        <f t="shared" si="129"/>
        <v>0</v>
      </c>
      <c r="AU251" s="111">
        <f t="shared" si="129"/>
        <v>0</v>
      </c>
      <c r="AV251" s="111">
        <f t="shared" si="129"/>
        <v>0</v>
      </c>
      <c r="AW251" s="111">
        <f t="shared" si="129"/>
        <v>0</v>
      </c>
      <c r="AX251" s="111">
        <f t="shared" si="129"/>
        <v>0</v>
      </c>
      <c r="AY251" s="111">
        <f t="shared" si="129"/>
        <v>0</v>
      </c>
      <c r="AZ251" s="111">
        <f t="shared" si="129"/>
        <v>0</v>
      </c>
      <c r="BA251" s="111">
        <f t="shared" si="129"/>
        <v>0</v>
      </c>
      <c r="BB251" s="111">
        <f t="shared" si="129"/>
        <v>0</v>
      </c>
      <c r="BC251" s="111">
        <f t="shared" si="129"/>
        <v>0</v>
      </c>
      <c r="BD251" s="111">
        <f t="shared" si="129"/>
        <v>0</v>
      </c>
      <c r="BE251" s="111">
        <f t="shared" si="129"/>
        <v>0</v>
      </c>
      <c r="BF251" s="111">
        <f t="shared" si="129"/>
        <v>0</v>
      </c>
      <c r="BG251" s="111">
        <f t="shared" si="129"/>
        <v>0</v>
      </c>
      <c r="BH251" s="111">
        <f t="shared" si="129"/>
        <v>0</v>
      </c>
      <c r="BI251" s="111">
        <f t="shared" si="129"/>
        <v>0</v>
      </c>
      <c r="BJ251" s="111">
        <f t="shared" si="129"/>
        <v>0</v>
      </c>
      <c r="BK251" s="111">
        <f t="shared" si="129"/>
        <v>0</v>
      </c>
      <c r="BL251" s="111">
        <f t="shared" si="129"/>
        <v>0</v>
      </c>
      <c r="BM251" s="111">
        <f t="shared" si="129"/>
        <v>0</v>
      </c>
      <c r="BN251" s="111">
        <f t="shared" si="129"/>
        <v>0</v>
      </c>
      <c r="BO251" s="111">
        <f t="shared" si="129"/>
        <v>0</v>
      </c>
      <c r="BP251" s="111">
        <f t="shared" si="129"/>
        <v>0</v>
      </c>
      <c r="BQ251" s="111">
        <f t="shared" si="129"/>
        <v>0</v>
      </c>
      <c r="BR251" s="111">
        <f t="shared" si="129"/>
        <v>0</v>
      </c>
      <c r="BS251" s="111">
        <f t="shared" si="129"/>
        <v>0</v>
      </c>
      <c r="BT251" s="111">
        <f t="shared" si="129"/>
        <v>0</v>
      </c>
      <c r="BU251" s="111">
        <f t="shared" si="129"/>
        <v>0</v>
      </c>
      <c r="BV251" s="111">
        <f t="shared" si="129"/>
        <v>0</v>
      </c>
      <c r="BW251" s="111">
        <f t="shared" si="129"/>
        <v>0</v>
      </c>
      <c r="BX251" s="111">
        <f t="shared" si="129"/>
        <v>0</v>
      </c>
      <c r="BY251" s="111">
        <f t="shared" si="129"/>
        <v>0</v>
      </c>
      <c r="BZ251" s="111">
        <f t="shared" si="129"/>
        <v>0</v>
      </c>
      <c r="CA251" s="111">
        <f t="shared" si="129"/>
        <v>0</v>
      </c>
      <c r="CB251" s="111">
        <f t="shared" si="129"/>
        <v>0</v>
      </c>
      <c r="CC251" s="111">
        <f t="shared" si="128"/>
        <v>0</v>
      </c>
      <c r="CD251" s="111">
        <f t="shared" si="128"/>
        <v>0</v>
      </c>
      <c r="CE251" s="111">
        <f t="shared" si="128"/>
        <v>0</v>
      </c>
      <c r="CF251" s="111">
        <f t="shared" si="128"/>
        <v>0</v>
      </c>
      <c r="CG251" s="111">
        <f t="shared" si="128"/>
        <v>0</v>
      </c>
      <c r="CH251" s="111">
        <f t="shared" si="128"/>
        <v>0</v>
      </c>
      <c r="CI251" s="111">
        <f t="shared" si="128"/>
        <v>0</v>
      </c>
      <c r="CJ251" s="111">
        <f t="shared" si="128"/>
        <v>0</v>
      </c>
    </row>
    <row r="252" spans="11:88" x14ac:dyDescent="0.3">
      <c r="K252" s="263">
        <f>J252*(1+'Headcount Summary'!$C$4)</f>
        <v>0</v>
      </c>
      <c r="L252" s="263">
        <f>K252*(1+'Headcount Summary'!$C$4)</f>
        <v>0</v>
      </c>
      <c r="M252" s="263">
        <f>L252*(1+'Headcount Summary'!$C$4)</f>
        <v>0</v>
      </c>
      <c r="Q252" s="111">
        <f t="shared" si="129"/>
        <v>0</v>
      </c>
      <c r="R252" s="111">
        <f t="shared" si="129"/>
        <v>0</v>
      </c>
      <c r="S252" s="111">
        <f t="shared" si="129"/>
        <v>0</v>
      </c>
      <c r="T252" s="111">
        <f t="shared" si="129"/>
        <v>0</v>
      </c>
      <c r="U252" s="111">
        <f t="shared" si="129"/>
        <v>0</v>
      </c>
      <c r="V252" s="111">
        <f t="shared" si="129"/>
        <v>0</v>
      </c>
      <c r="W252" s="111">
        <f t="shared" si="129"/>
        <v>0</v>
      </c>
      <c r="X252" s="111">
        <f t="shared" si="129"/>
        <v>0</v>
      </c>
      <c r="Y252" s="111">
        <f t="shared" si="129"/>
        <v>0</v>
      </c>
      <c r="Z252" s="111">
        <f t="shared" si="129"/>
        <v>0</v>
      </c>
      <c r="AA252" s="111">
        <f t="shared" si="129"/>
        <v>0</v>
      </c>
      <c r="AB252" s="111">
        <f t="shared" si="129"/>
        <v>0</v>
      </c>
      <c r="AC252" s="111">
        <f t="shared" si="129"/>
        <v>0</v>
      </c>
      <c r="AD252" s="111">
        <f t="shared" si="129"/>
        <v>0</v>
      </c>
      <c r="AE252" s="111">
        <f t="shared" si="129"/>
        <v>0</v>
      </c>
      <c r="AF252" s="111">
        <f t="shared" si="129"/>
        <v>0</v>
      </c>
      <c r="AG252" s="111">
        <f t="shared" si="129"/>
        <v>0</v>
      </c>
      <c r="AH252" s="111">
        <f t="shared" si="129"/>
        <v>0</v>
      </c>
      <c r="AI252" s="111">
        <f t="shared" si="129"/>
        <v>0</v>
      </c>
      <c r="AJ252" s="111">
        <f t="shared" si="129"/>
        <v>0</v>
      </c>
      <c r="AK252" s="111">
        <f t="shared" si="129"/>
        <v>0</v>
      </c>
      <c r="AL252" s="111">
        <f t="shared" si="129"/>
        <v>0</v>
      </c>
      <c r="AM252" s="111">
        <f t="shared" si="129"/>
        <v>0</v>
      </c>
      <c r="AN252" s="111">
        <f t="shared" si="129"/>
        <v>0</v>
      </c>
      <c r="AO252" s="111">
        <f t="shared" si="129"/>
        <v>0</v>
      </c>
      <c r="AP252" s="111">
        <f t="shared" si="129"/>
        <v>0</v>
      </c>
      <c r="AQ252" s="111">
        <f t="shared" si="129"/>
        <v>0</v>
      </c>
      <c r="AR252" s="111">
        <f t="shared" si="129"/>
        <v>0</v>
      </c>
      <c r="AS252" s="111">
        <f t="shared" si="129"/>
        <v>0</v>
      </c>
      <c r="AT252" s="111">
        <f t="shared" si="129"/>
        <v>0</v>
      </c>
      <c r="AU252" s="111">
        <f t="shared" si="129"/>
        <v>0</v>
      </c>
      <c r="AV252" s="111">
        <f t="shared" si="129"/>
        <v>0</v>
      </c>
      <c r="AW252" s="111">
        <f t="shared" si="129"/>
        <v>0</v>
      </c>
      <c r="AX252" s="111">
        <f t="shared" si="129"/>
        <v>0</v>
      </c>
      <c r="AY252" s="111">
        <f t="shared" si="129"/>
        <v>0</v>
      </c>
      <c r="AZ252" s="111">
        <f t="shared" si="129"/>
        <v>0</v>
      </c>
      <c r="BA252" s="111">
        <f t="shared" si="129"/>
        <v>0</v>
      </c>
      <c r="BB252" s="111">
        <f t="shared" si="129"/>
        <v>0</v>
      </c>
      <c r="BC252" s="111">
        <f t="shared" si="129"/>
        <v>0</v>
      </c>
      <c r="BD252" s="111">
        <f t="shared" si="129"/>
        <v>0</v>
      </c>
      <c r="BE252" s="111">
        <f t="shared" si="129"/>
        <v>0</v>
      </c>
      <c r="BF252" s="111">
        <f t="shared" si="129"/>
        <v>0</v>
      </c>
      <c r="BG252" s="111">
        <f t="shared" si="129"/>
        <v>0</v>
      </c>
      <c r="BH252" s="111">
        <f t="shared" si="129"/>
        <v>0</v>
      </c>
      <c r="BI252" s="111">
        <f t="shared" si="129"/>
        <v>0</v>
      </c>
      <c r="BJ252" s="111">
        <f t="shared" si="129"/>
        <v>0</v>
      </c>
      <c r="BK252" s="111">
        <f t="shared" si="129"/>
        <v>0</v>
      </c>
      <c r="BL252" s="111">
        <f t="shared" si="129"/>
        <v>0</v>
      </c>
      <c r="BM252" s="111">
        <f t="shared" si="129"/>
        <v>0</v>
      </c>
      <c r="BN252" s="111">
        <f t="shared" si="129"/>
        <v>0</v>
      </c>
      <c r="BO252" s="111">
        <f t="shared" si="129"/>
        <v>0</v>
      </c>
      <c r="BP252" s="111">
        <f t="shared" si="129"/>
        <v>0</v>
      </c>
      <c r="BQ252" s="111">
        <f t="shared" si="129"/>
        <v>0</v>
      </c>
      <c r="BR252" s="111">
        <f t="shared" si="129"/>
        <v>0</v>
      </c>
      <c r="BS252" s="111">
        <f t="shared" si="129"/>
        <v>0</v>
      </c>
      <c r="BT252" s="111">
        <f t="shared" si="129"/>
        <v>0</v>
      </c>
      <c r="BU252" s="111">
        <f t="shared" si="129"/>
        <v>0</v>
      </c>
      <c r="BV252" s="111">
        <f t="shared" si="129"/>
        <v>0</v>
      </c>
      <c r="BW252" s="111">
        <f t="shared" si="129"/>
        <v>0</v>
      </c>
      <c r="BX252" s="111">
        <f t="shared" si="129"/>
        <v>0</v>
      </c>
      <c r="BY252" s="111">
        <f t="shared" si="129"/>
        <v>0</v>
      </c>
      <c r="BZ252" s="111">
        <f t="shared" si="129"/>
        <v>0</v>
      </c>
      <c r="CA252" s="111">
        <f t="shared" si="129"/>
        <v>0</v>
      </c>
      <c r="CB252" s="111">
        <f t="shared" si="129"/>
        <v>0</v>
      </c>
      <c r="CC252" s="111">
        <f t="shared" si="128"/>
        <v>0</v>
      </c>
      <c r="CD252" s="111">
        <f t="shared" si="128"/>
        <v>0</v>
      </c>
      <c r="CE252" s="111">
        <f t="shared" si="128"/>
        <v>0</v>
      </c>
      <c r="CF252" s="111">
        <f t="shared" si="128"/>
        <v>0</v>
      </c>
      <c r="CG252" s="111">
        <f t="shared" si="128"/>
        <v>0</v>
      </c>
      <c r="CH252" s="111">
        <f t="shared" si="128"/>
        <v>0</v>
      </c>
      <c r="CI252" s="111">
        <f t="shared" si="128"/>
        <v>0</v>
      </c>
      <c r="CJ252" s="111">
        <f t="shared" si="128"/>
        <v>0</v>
      </c>
    </row>
    <row r="253" spans="11:88" x14ac:dyDescent="0.3">
      <c r="K253" s="263">
        <f>J253*(1+'Headcount Summary'!$C$4)</f>
        <v>0</v>
      </c>
      <c r="L253" s="263">
        <f>K253*(1+'Headcount Summary'!$C$4)</f>
        <v>0</v>
      </c>
      <c r="M253" s="263">
        <f>L253*(1+'Headcount Summary'!$C$4)</f>
        <v>0</v>
      </c>
      <c r="Q253" s="111">
        <f t="shared" si="129"/>
        <v>0</v>
      </c>
      <c r="R253" s="111">
        <f t="shared" si="129"/>
        <v>0</v>
      </c>
      <c r="S253" s="111">
        <f t="shared" si="129"/>
        <v>0</v>
      </c>
      <c r="T253" s="111">
        <f t="shared" si="129"/>
        <v>0</v>
      </c>
      <c r="U253" s="111">
        <f t="shared" si="129"/>
        <v>0</v>
      </c>
      <c r="V253" s="111">
        <f t="shared" si="129"/>
        <v>0</v>
      </c>
      <c r="W253" s="111">
        <f t="shared" si="129"/>
        <v>0</v>
      </c>
      <c r="X253" s="111">
        <f t="shared" si="129"/>
        <v>0</v>
      </c>
      <c r="Y253" s="111">
        <f t="shared" si="129"/>
        <v>0</v>
      </c>
      <c r="Z253" s="111">
        <f t="shared" si="129"/>
        <v>0</v>
      </c>
      <c r="AA253" s="111">
        <f t="shared" si="129"/>
        <v>0</v>
      </c>
      <c r="AB253" s="111">
        <f t="shared" si="129"/>
        <v>0</v>
      </c>
      <c r="AC253" s="111">
        <f t="shared" si="129"/>
        <v>0</v>
      </c>
      <c r="AD253" s="111">
        <f t="shared" si="129"/>
        <v>0</v>
      </c>
      <c r="AE253" s="111">
        <f t="shared" si="129"/>
        <v>0</v>
      </c>
      <c r="AF253" s="111">
        <f t="shared" si="129"/>
        <v>0</v>
      </c>
      <c r="AG253" s="111">
        <f t="shared" si="129"/>
        <v>0</v>
      </c>
      <c r="AH253" s="111">
        <f t="shared" si="129"/>
        <v>0</v>
      </c>
      <c r="AI253" s="111">
        <f t="shared" si="129"/>
        <v>0</v>
      </c>
      <c r="AJ253" s="111">
        <f t="shared" si="129"/>
        <v>0</v>
      </c>
      <c r="AK253" s="111">
        <f t="shared" si="129"/>
        <v>0</v>
      </c>
      <c r="AL253" s="111">
        <f t="shared" si="129"/>
        <v>0</v>
      </c>
      <c r="AM253" s="111">
        <f t="shared" si="129"/>
        <v>0</v>
      </c>
      <c r="AN253" s="111">
        <f t="shared" si="129"/>
        <v>0</v>
      </c>
      <c r="AO253" s="111">
        <f t="shared" si="129"/>
        <v>0</v>
      </c>
      <c r="AP253" s="111">
        <f t="shared" si="129"/>
        <v>0</v>
      </c>
      <c r="AQ253" s="111">
        <f t="shared" si="129"/>
        <v>0</v>
      </c>
      <c r="AR253" s="111">
        <f t="shared" si="129"/>
        <v>0</v>
      </c>
      <c r="AS253" s="111">
        <f t="shared" si="129"/>
        <v>0</v>
      </c>
      <c r="AT253" s="111">
        <f t="shared" si="129"/>
        <v>0</v>
      </c>
      <c r="AU253" s="111">
        <f t="shared" si="129"/>
        <v>0</v>
      </c>
      <c r="AV253" s="111">
        <f t="shared" si="129"/>
        <v>0</v>
      </c>
      <c r="AW253" s="111">
        <f t="shared" si="129"/>
        <v>0</v>
      </c>
      <c r="AX253" s="111">
        <f t="shared" si="129"/>
        <v>0</v>
      </c>
      <c r="AY253" s="111">
        <f t="shared" si="129"/>
        <v>0</v>
      </c>
      <c r="AZ253" s="111">
        <f t="shared" si="129"/>
        <v>0</v>
      </c>
      <c r="BA253" s="111">
        <f t="shared" si="129"/>
        <v>0</v>
      </c>
      <c r="BB253" s="111">
        <f t="shared" si="129"/>
        <v>0</v>
      </c>
      <c r="BC253" s="111">
        <f t="shared" si="129"/>
        <v>0</v>
      </c>
      <c r="BD253" s="111">
        <f t="shared" si="129"/>
        <v>0</v>
      </c>
      <c r="BE253" s="111">
        <f t="shared" si="129"/>
        <v>0</v>
      </c>
      <c r="BF253" s="111">
        <f t="shared" si="129"/>
        <v>0</v>
      </c>
      <c r="BG253" s="111">
        <f t="shared" si="129"/>
        <v>0</v>
      </c>
      <c r="BH253" s="111">
        <f t="shared" si="129"/>
        <v>0</v>
      </c>
      <c r="BI253" s="111">
        <f t="shared" si="129"/>
        <v>0</v>
      </c>
      <c r="BJ253" s="111">
        <f t="shared" si="129"/>
        <v>0</v>
      </c>
      <c r="BK253" s="111">
        <f t="shared" si="129"/>
        <v>0</v>
      </c>
      <c r="BL253" s="111">
        <f t="shared" si="129"/>
        <v>0</v>
      </c>
      <c r="BM253" s="111">
        <f t="shared" si="129"/>
        <v>0</v>
      </c>
      <c r="BN253" s="111">
        <f t="shared" si="129"/>
        <v>0</v>
      </c>
      <c r="BO253" s="111">
        <f t="shared" si="129"/>
        <v>0</v>
      </c>
      <c r="BP253" s="111">
        <f t="shared" si="129"/>
        <v>0</v>
      </c>
      <c r="BQ253" s="111">
        <f t="shared" si="129"/>
        <v>0</v>
      </c>
      <c r="BR253" s="111">
        <f t="shared" si="129"/>
        <v>0</v>
      </c>
      <c r="BS253" s="111">
        <f t="shared" si="129"/>
        <v>0</v>
      </c>
      <c r="BT253" s="111">
        <f t="shared" si="129"/>
        <v>0</v>
      </c>
      <c r="BU253" s="111">
        <f t="shared" si="129"/>
        <v>0</v>
      </c>
      <c r="BV253" s="111">
        <f t="shared" si="129"/>
        <v>0</v>
      </c>
      <c r="BW253" s="111">
        <f t="shared" si="129"/>
        <v>0</v>
      </c>
      <c r="BX253" s="111">
        <f t="shared" si="129"/>
        <v>0</v>
      </c>
      <c r="BY253" s="111">
        <f t="shared" si="129"/>
        <v>0</v>
      </c>
      <c r="BZ253" s="111">
        <f t="shared" si="129"/>
        <v>0</v>
      </c>
      <c r="CA253" s="111">
        <f t="shared" si="129"/>
        <v>0</v>
      </c>
      <c r="CB253" s="111">
        <f t="shared" ref="CB253:CJ256" si="130">IF(OR(AND($G253&lt;CB$1,$G253&lt;&gt;""),$F253&gt;EOMONTH(CB$1,0)),0,IF(AND($F253&lt;CB$1,OR($G253="",$G253&gt;EOMONTH(CB$1,0))),INDEX($H253:$M253,1,MATCH(YEAR(CB$1),$H$1:$M$1,0))/12,INDEX($H253:$M253,1,MATCH(YEAR(CB$1),$H$1:$M$1,0))/12*((_xlfn.DAYS(MIN(EOMONTH(CB$1,0),$G253),MAX(CB$1,$F253)))/_xlfn.DAYS(EOMONTH(CB$1,0),CB$1))))</f>
        <v>0</v>
      </c>
      <c r="CC253" s="111">
        <f t="shared" si="130"/>
        <v>0</v>
      </c>
      <c r="CD253" s="111">
        <f t="shared" si="130"/>
        <v>0</v>
      </c>
      <c r="CE253" s="111">
        <f t="shared" si="130"/>
        <v>0</v>
      </c>
      <c r="CF253" s="111">
        <f t="shared" si="130"/>
        <v>0</v>
      </c>
      <c r="CG253" s="111">
        <f t="shared" si="130"/>
        <v>0</v>
      </c>
      <c r="CH253" s="111">
        <f t="shared" si="130"/>
        <v>0</v>
      </c>
      <c r="CI253" s="111">
        <f t="shared" si="130"/>
        <v>0</v>
      </c>
      <c r="CJ253" s="111">
        <f t="shared" si="130"/>
        <v>0</v>
      </c>
    </row>
    <row r="254" spans="11:88" x14ac:dyDescent="0.3">
      <c r="K254" s="263">
        <f>J254*(1+'Headcount Summary'!$C$4)</f>
        <v>0</v>
      </c>
      <c r="L254" s="263">
        <f>K254*(1+'Headcount Summary'!$C$4)</f>
        <v>0</v>
      </c>
      <c r="M254" s="263">
        <f>L254*(1+'Headcount Summary'!$C$4)</f>
        <v>0</v>
      </c>
      <c r="Q254" s="111">
        <f t="shared" ref="Q254:CB257" si="131">IF(OR(AND($G254&lt;Q$1,$G254&lt;&gt;""),$F254&gt;EOMONTH(Q$1,0)),0,IF(AND($F254&lt;Q$1,OR($G254="",$G254&gt;EOMONTH(Q$1,0))),INDEX($H254:$M254,1,MATCH(YEAR(Q$1),$H$1:$M$1,0))/12,INDEX($H254:$M254,1,MATCH(YEAR(Q$1),$H$1:$M$1,0))/12*((_xlfn.DAYS(MIN(EOMONTH(Q$1,0),$G254),MAX(Q$1,$F254)))/_xlfn.DAYS(EOMONTH(Q$1,0),Q$1))))</f>
        <v>0</v>
      </c>
      <c r="R254" s="111">
        <f t="shared" si="131"/>
        <v>0</v>
      </c>
      <c r="S254" s="111">
        <f t="shared" si="131"/>
        <v>0</v>
      </c>
      <c r="T254" s="111">
        <f t="shared" si="131"/>
        <v>0</v>
      </c>
      <c r="U254" s="111">
        <f t="shared" si="131"/>
        <v>0</v>
      </c>
      <c r="V254" s="111">
        <f t="shared" si="131"/>
        <v>0</v>
      </c>
      <c r="W254" s="111">
        <f t="shared" si="131"/>
        <v>0</v>
      </c>
      <c r="X254" s="111">
        <f t="shared" si="131"/>
        <v>0</v>
      </c>
      <c r="Y254" s="111">
        <f t="shared" si="131"/>
        <v>0</v>
      </c>
      <c r="Z254" s="111">
        <f t="shared" si="131"/>
        <v>0</v>
      </c>
      <c r="AA254" s="111">
        <f t="shared" si="131"/>
        <v>0</v>
      </c>
      <c r="AB254" s="111">
        <f t="shared" si="131"/>
        <v>0</v>
      </c>
      <c r="AC254" s="111">
        <f t="shared" si="131"/>
        <v>0</v>
      </c>
      <c r="AD254" s="111">
        <f t="shared" si="131"/>
        <v>0</v>
      </c>
      <c r="AE254" s="111">
        <f t="shared" si="131"/>
        <v>0</v>
      </c>
      <c r="AF254" s="111">
        <f t="shared" si="131"/>
        <v>0</v>
      </c>
      <c r="AG254" s="111">
        <f t="shared" si="131"/>
        <v>0</v>
      </c>
      <c r="AH254" s="111">
        <f t="shared" si="131"/>
        <v>0</v>
      </c>
      <c r="AI254" s="111">
        <f t="shared" si="131"/>
        <v>0</v>
      </c>
      <c r="AJ254" s="111">
        <f t="shared" si="131"/>
        <v>0</v>
      </c>
      <c r="AK254" s="111">
        <f t="shared" si="131"/>
        <v>0</v>
      </c>
      <c r="AL254" s="111">
        <f t="shared" si="131"/>
        <v>0</v>
      </c>
      <c r="AM254" s="111">
        <f t="shared" si="131"/>
        <v>0</v>
      </c>
      <c r="AN254" s="111">
        <f t="shared" si="131"/>
        <v>0</v>
      </c>
      <c r="AO254" s="111">
        <f t="shared" si="131"/>
        <v>0</v>
      </c>
      <c r="AP254" s="111">
        <f t="shared" si="131"/>
        <v>0</v>
      </c>
      <c r="AQ254" s="111">
        <f t="shared" si="131"/>
        <v>0</v>
      </c>
      <c r="AR254" s="111">
        <f t="shared" si="131"/>
        <v>0</v>
      </c>
      <c r="AS254" s="111">
        <f t="shared" si="131"/>
        <v>0</v>
      </c>
      <c r="AT254" s="111">
        <f t="shared" si="131"/>
        <v>0</v>
      </c>
      <c r="AU254" s="111">
        <f t="shared" si="131"/>
        <v>0</v>
      </c>
      <c r="AV254" s="111">
        <f t="shared" si="131"/>
        <v>0</v>
      </c>
      <c r="AW254" s="111">
        <f t="shared" si="131"/>
        <v>0</v>
      </c>
      <c r="AX254" s="111">
        <f t="shared" si="131"/>
        <v>0</v>
      </c>
      <c r="AY254" s="111">
        <f t="shared" si="131"/>
        <v>0</v>
      </c>
      <c r="AZ254" s="111">
        <f t="shared" si="131"/>
        <v>0</v>
      </c>
      <c r="BA254" s="111">
        <f t="shared" si="131"/>
        <v>0</v>
      </c>
      <c r="BB254" s="111">
        <f t="shared" si="131"/>
        <v>0</v>
      </c>
      <c r="BC254" s="111">
        <f t="shared" si="131"/>
        <v>0</v>
      </c>
      <c r="BD254" s="111">
        <f t="shared" si="131"/>
        <v>0</v>
      </c>
      <c r="BE254" s="111">
        <f t="shared" si="131"/>
        <v>0</v>
      </c>
      <c r="BF254" s="111">
        <f t="shared" si="131"/>
        <v>0</v>
      </c>
      <c r="BG254" s="111">
        <f t="shared" si="131"/>
        <v>0</v>
      </c>
      <c r="BH254" s="111">
        <f t="shared" si="131"/>
        <v>0</v>
      </c>
      <c r="BI254" s="111">
        <f t="shared" si="131"/>
        <v>0</v>
      </c>
      <c r="BJ254" s="111">
        <f t="shared" si="131"/>
        <v>0</v>
      </c>
      <c r="BK254" s="111">
        <f t="shared" si="131"/>
        <v>0</v>
      </c>
      <c r="BL254" s="111">
        <f t="shared" si="131"/>
        <v>0</v>
      </c>
      <c r="BM254" s="111">
        <f t="shared" si="131"/>
        <v>0</v>
      </c>
      <c r="BN254" s="111">
        <f t="shared" si="131"/>
        <v>0</v>
      </c>
      <c r="BO254" s="111">
        <f t="shared" si="131"/>
        <v>0</v>
      </c>
      <c r="BP254" s="111">
        <f t="shared" si="131"/>
        <v>0</v>
      </c>
      <c r="BQ254" s="111">
        <f t="shared" si="131"/>
        <v>0</v>
      </c>
      <c r="BR254" s="111">
        <f t="shared" si="131"/>
        <v>0</v>
      </c>
      <c r="BS254" s="111">
        <f t="shared" si="131"/>
        <v>0</v>
      </c>
      <c r="BT254" s="111">
        <f t="shared" si="131"/>
        <v>0</v>
      </c>
      <c r="BU254" s="111">
        <f t="shared" si="131"/>
        <v>0</v>
      </c>
      <c r="BV254" s="111">
        <f t="shared" si="131"/>
        <v>0</v>
      </c>
      <c r="BW254" s="111">
        <f t="shared" si="131"/>
        <v>0</v>
      </c>
      <c r="BX254" s="111">
        <f t="shared" si="131"/>
        <v>0</v>
      </c>
      <c r="BY254" s="111">
        <f t="shared" si="131"/>
        <v>0</v>
      </c>
      <c r="BZ254" s="111">
        <f t="shared" si="131"/>
        <v>0</v>
      </c>
      <c r="CA254" s="111">
        <f t="shared" si="131"/>
        <v>0</v>
      </c>
      <c r="CB254" s="111">
        <f t="shared" si="131"/>
        <v>0</v>
      </c>
      <c r="CC254" s="111">
        <f t="shared" si="130"/>
        <v>0</v>
      </c>
      <c r="CD254" s="111">
        <f t="shared" si="130"/>
        <v>0</v>
      </c>
      <c r="CE254" s="111">
        <f t="shared" si="130"/>
        <v>0</v>
      </c>
      <c r="CF254" s="111">
        <f t="shared" si="130"/>
        <v>0</v>
      </c>
      <c r="CG254" s="111">
        <f t="shared" si="130"/>
        <v>0</v>
      </c>
      <c r="CH254" s="111">
        <f t="shared" si="130"/>
        <v>0</v>
      </c>
      <c r="CI254" s="111">
        <f t="shared" si="130"/>
        <v>0</v>
      </c>
      <c r="CJ254" s="111">
        <f t="shared" si="130"/>
        <v>0</v>
      </c>
    </row>
    <row r="255" spans="11:88" x14ac:dyDescent="0.3">
      <c r="K255" s="263">
        <f>J255*(1+'Headcount Summary'!$C$4)</f>
        <v>0</v>
      </c>
      <c r="L255" s="263">
        <f>K255*(1+'Headcount Summary'!$C$4)</f>
        <v>0</v>
      </c>
      <c r="M255" s="263">
        <f>L255*(1+'Headcount Summary'!$C$4)</f>
        <v>0</v>
      </c>
      <c r="Q255" s="111">
        <f t="shared" si="131"/>
        <v>0</v>
      </c>
      <c r="R255" s="111">
        <f t="shared" si="131"/>
        <v>0</v>
      </c>
      <c r="S255" s="111">
        <f t="shared" si="131"/>
        <v>0</v>
      </c>
      <c r="T255" s="111">
        <f t="shared" si="131"/>
        <v>0</v>
      </c>
      <c r="U255" s="111">
        <f t="shared" si="131"/>
        <v>0</v>
      </c>
      <c r="V255" s="111">
        <f t="shared" si="131"/>
        <v>0</v>
      </c>
      <c r="W255" s="111">
        <f t="shared" si="131"/>
        <v>0</v>
      </c>
      <c r="X255" s="111">
        <f t="shared" si="131"/>
        <v>0</v>
      </c>
      <c r="Y255" s="111">
        <f t="shared" si="131"/>
        <v>0</v>
      </c>
      <c r="Z255" s="111">
        <f t="shared" si="131"/>
        <v>0</v>
      </c>
      <c r="AA255" s="111">
        <f t="shared" si="131"/>
        <v>0</v>
      </c>
      <c r="AB255" s="111">
        <f t="shared" si="131"/>
        <v>0</v>
      </c>
      <c r="AC255" s="111">
        <f t="shared" si="131"/>
        <v>0</v>
      </c>
      <c r="AD255" s="111">
        <f t="shared" si="131"/>
        <v>0</v>
      </c>
      <c r="AE255" s="111">
        <f t="shared" si="131"/>
        <v>0</v>
      </c>
      <c r="AF255" s="111">
        <f t="shared" si="131"/>
        <v>0</v>
      </c>
      <c r="AG255" s="111">
        <f t="shared" si="131"/>
        <v>0</v>
      </c>
      <c r="AH255" s="111">
        <f t="shared" si="131"/>
        <v>0</v>
      </c>
      <c r="AI255" s="111">
        <f t="shared" si="131"/>
        <v>0</v>
      </c>
      <c r="AJ255" s="111">
        <f t="shared" si="131"/>
        <v>0</v>
      </c>
      <c r="AK255" s="111">
        <f t="shared" si="131"/>
        <v>0</v>
      </c>
      <c r="AL255" s="111">
        <f t="shared" si="131"/>
        <v>0</v>
      </c>
      <c r="AM255" s="111">
        <f t="shared" si="131"/>
        <v>0</v>
      </c>
      <c r="AN255" s="111">
        <f t="shared" si="131"/>
        <v>0</v>
      </c>
      <c r="AO255" s="111">
        <f t="shared" si="131"/>
        <v>0</v>
      </c>
      <c r="AP255" s="111">
        <f t="shared" si="131"/>
        <v>0</v>
      </c>
      <c r="AQ255" s="111">
        <f t="shared" si="131"/>
        <v>0</v>
      </c>
      <c r="AR255" s="111">
        <f t="shared" si="131"/>
        <v>0</v>
      </c>
      <c r="AS255" s="111">
        <f t="shared" si="131"/>
        <v>0</v>
      </c>
      <c r="AT255" s="111">
        <f t="shared" si="131"/>
        <v>0</v>
      </c>
      <c r="AU255" s="111">
        <f t="shared" si="131"/>
        <v>0</v>
      </c>
      <c r="AV255" s="111">
        <f t="shared" si="131"/>
        <v>0</v>
      </c>
      <c r="AW255" s="111">
        <f t="shared" si="131"/>
        <v>0</v>
      </c>
      <c r="AX255" s="111">
        <f t="shared" si="131"/>
        <v>0</v>
      </c>
      <c r="AY255" s="111">
        <f t="shared" si="131"/>
        <v>0</v>
      </c>
      <c r="AZ255" s="111">
        <f t="shared" si="131"/>
        <v>0</v>
      </c>
      <c r="BA255" s="111">
        <f t="shared" si="131"/>
        <v>0</v>
      </c>
      <c r="BB255" s="111">
        <f t="shared" si="131"/>
        <v>0</v>
      </c>
      <c r="BC255" s="111">
        <f t="shared" si="131"/>
        <v>0</v>
      </c>
      <c r="BD255" s="111">
        <f t="shared" si="131"/>
        <v>0</v>
      </c>
      <c r="BE255" s="111">
        <f t="shared" si="131"/>
        <v>0</v>
      </c>
      <c r="BF255" s="111">
        <f t="shared" si="131"/>
        <v>0</v>
      </c>
      <c r="BG255" s="111">
        <f t="shared" si="131"/>
        <v>0</v>
      </c>
      <c r="BH255" s="111">
        <f t="shared" si="131"/>
        <v>0</v>
      </c>
      <c r="BI255" s="111">
        <f t="shared" si="131"/>
        <v>0</v>
      </c>
      <c r="BJ255" s="111">
        <f t="shared" si="131"/>
        <v>0</v>
      </c>
      <c r="BK255" s="111">
        <f t="shared" si="131"/>
        <v>0</v>
      </c>
      <c r="BL255" s="111">
        <f t="shared" si="131"/>
        <v>0</v>
      </c>
      <c r="BM255" s="111">
        <f t="shared" si="131"/>
        <v>0</v>
      </c>
      <c r="BN255" s="111">
        <f t="shared" si="131"/>
        <v>0</v>
      </c>
      <c r="BO255" s="111">
        <f t="shared" si="131"/>
        <v>0</v>
      </c>
      <c r="BP255" s="111">
        <f t="shared" si="131"/>
        <v>0</v>
      </c>
      <c r="BQ255" s="111">
        <f t="shared" si="131"/>
        <v>0</v>
      </c>
      <c r="BR255" s="111">
        <f t="shared" si="131"/>
        <v>0</v>
      </c>
      <c r="BS255" s="111">
        <f t="shared" si="131"/>
        <v>0</v>
      </c>
      <c r="BT255" s="111">
        <f t="shared" si="131"/>
        <v>0</v>
      </c>
      <c r="BU255" s="111">
        <f t="shared" si="131"/>
        <v>0</v>
      </c>
      <c r="BV255" s="111">
        <f t="shared" si="131"/>
        <v>0</v>
      </c>
      <c r="BW255" s="111">
        <f t="shared" si="131"/>
        <v>0</v>
      </c>
      <c r="BX255" s="111">
        <f t="shared" si="131"/>
        <v>0</v>
      </c>
      <c r="BY255" s="111">
        <f t="shared" si="131"/>
        <v>0</v>
      </c>
      <c r="BZ255" s="111">
        <f t="shared" si="131"/>
        <v>0</v>
      </c>
      <c r="CA255" s="111">
        <f t="shared" si="131"/>
        <v>0</v>
      </c>
      <c r="CB255" s="111">
        <f t="shared" si="131"/>
        <v>0</v>
      </c>
      <c r="CC255" s="111">
        <f t="shared" si="130"/>
        <v>0</v>
      </c>
      <c r="CD255" s="111">
        <f t="shared" si="130"/>
        <v>0</v>
      </c>
      <c r="CE255" s="111">
        <f t="shared" si="130"/>
        <v>0</v>
      </c>
      <c r="CF255" s="111">
        <f t="shared" si="130"/>
        <v>0</v>
      </c>
      <c r="CG255" s="111">
        <f t="shared" si="130"/>
        <v>0</v>
      </c>
      <c r="CH255" s="111">
        <f t="shared" si="130"/>
        <v>0</v>
      </c>
      <c r="CI255" s="111">
        <f t="shared" si="130"/>
        <v>0</v>
      </c>
      <c r="CJ255" s="111">
        <f t="shared" si="130"/>
        <v>0</v>
      </c>
    </row>
    <row r="256" spans="11:88" x14ac:dyDescent="0.3">
      <c r="K256" s="263">
        <f>J256*(1+'Headcount Summary'!$C$4)</f>
        <v>0</v>
      </c>
      <c r="L256" s="263">
        <f>K256*(1+'Headcount Summary'!$C$4)</f>
        <v>0</v>
      </c>
      <c r="M256" s="263">
        <f>L256*(1+'Headcount Summary'!$C$4)</f>
        <v>0</v>
      </c>
      <c r="Q256" s="111">
        <f t="shared" si="131"/>
        <v>0</v>
      </c>
      <c r="R256" s="111">
        <f t="shared" si="131"/>
        <v>0</v>
      </c>
      <c r="S256" s="111">
        <f t="shared" si="131"/>
        <v>0</v>
      </c>
      <c r="T256" s="111">
        <f t="shared" si="131"/>
        <v>0</v>
      </c>
      <c r="U256" s="111">
        <f t="shared" si="131"/>
        <v>0</v>
      </c>
      <c r="V256" s="111">
        <f t="shared" si="131"/>
        <v>0</v>
      </c>
      <c r="W256" s="111">
        <f t="shared" si="131"/>
        <v>0</v>
      </c>
      <c r="X256" s="111">
        <f t="shared" si="131"/>
        <v>0</v>
      </c>
      <c r="Y256" s="111">
        <f t="shared" si="131"/>
        <v>0</v>
      </c>
      <c r="Z256" s="111">
        <f t="shared" si="131"/>
        <v>0</v>
      </c>
      <c r="AA256" s="111">
        <f t="shared" si="131"/>
        <v>0</v>
      </c>
      <c r="AB256" s="111">
        <f t="shared" si="131"/>
        <v>0</v>
      </c>
      <c r="AC256" s="111">
        <f t="shared" si="131"/>
        <v>0</v>
      </c>
      <c r="AD256" s="111">
        <f t="shared" si="131"/>
        <v>0</v>
      </c>
      <c r="AE256" s="111">
        <f t="shared" si="131"/>
        <v>0</v>
      </c>
      <c r="AF256" s="111">
        <f t="shared" si="131"/>
        <v>0</v>
      </c>
      <c r="AG256" s="111">
        <f t="shared" si="131"/>
        <v>0</v>
      </c>
      <c r="AH256" s="111">
        <f t="shared" si="131"/>
        <v>0</v>
      </c>
      <c r="AI256" s="111">
        <f t="shared" si="131"/>
        <v>0</v>
      </c>
      <c r="AJ256" s="111">
        <f t="shared" si="131"/>
        <v>0</v>
      </c>
      <c r="AK256" s="111">
        <f t="shared" si="131"/>
        <v>0</v>
      </c>
      <c r="AL256" s="111">
        <f t="shared" si="131"/>
        <v>0</v>
      </c>
      <c r="AM256" s="111">
        <f t="shared" si="131"/>
        <v>0</v>
      </c>
      <c r="AN256" s="111">
        <f t="shared" si="131"/>
        <v>0</v>
      </c>
      <c r="AO256" s="111">
        <f t="shared" si="131"/>
        <v>0</v>
      </c>
      <c r="AP256" s="111">
        <f t="shared" si="131"/>
        <v>0</v>
      </c>
      <c r="AQ256" s="111">
        <f t="shared" si="131"/>
        <v>0</v>
      </c>
      <c r="AR256" s="111">
        <f t="shared" si="131"/>
        <v>0</v>
      </c>
      <c r="AS256" s="111">
        <f t="shared" si="131"/>
        <v>0</v>
      </c>
      <c r="AT256" s="111">
        <f t="shared" si="131"/>
        <v>0</v>
      </c>
      <c r="AU256" s="111">
        <f t="shared" si="131"/>
        <v>0</v>
      </c>
      <c r="AV256" s="111">
        <f t="shared" si="131"/>
        <v>0</v>
      </c>
      <c r="AW256" s="111">
        <f t="shared" si="131"/>
        <v>0</v>
      </c>
      <c r="AX256" s="111">
        <f t="shared" si="131"/>
        <v>0</v>
      </c>
      <c r="AY256" s="111">
        <f t="shared" si="131"/>
        <v>0</v>
      </c>
      <c r="AZ256" s="111">
        <f t="shared" si="131"/>
        <v>0</v>
      </c>
      <c r="BA256" s="111">
        <f t="shared" si="131"/>
        <v>0</v>
      </c>
      <c r="BB256" s="111">
        <f t="shared" si="131"/>
        <v>0</v>
      </c>
      <c r="BC256" s="111">
        <f t="shared" si="131"/>
        <v>0</v>
      </c>
      <c r="BD256" s="111">
        <f t="shared" si="131"/>
        <v>0</v>
      </c>
      <c r="BE256" s="111">
        <f t="shared" si="131"/>
        <v>0</v>
      </c>
      <c r="BF256" s="111">
        <f t="shared" si="131"/>
        <v>0</v>
      </c>
      <c r="BG256" s="111">
        <f t="shared" si="131"/>
        <v>0</v>
      </c>
      <c r="BH256" s="111">
        <f t="shared" si="131"/>
        <v>0</v>
      </c>
      <c r="BI256" s="111">
        <f t="shared" si="131"/>
        <v>0</v>
      </c>
      <c r="BJ256" s="111">
        <f t="shared" si="131"/>
        <v>0</v>
      </c>
      <c r="BK256" s="111">
        <f t="shared" si="131"/>
        <v>0</v>
      </c>
      <c r="BL256" s="111">
        <f t="shared" si="131"/>
        <v>0</v>
      </c>
      <c r="BM256" s="111">
        <f t="shared" si="131"/>
        <v>0</v>
      </c>
      <c r="BN256" s="111">
        <f t="shared" si="131"/>
        <v>0</v>
      </c>
      <c r="BO256" s="111">
        <f t="shared" si="131"/>
        <v>0</v>
      </c>
      <c r="BP256" s="111">
        <f t="shared" si="131"/>
        <v>0</v>
      </c>
      <c r="BQ256" s="111">
        <f t="shared" si="131"/>
        <v>0</v>
      </c>
      <c r="BR256" s="111">
        <f t="shared" si="131"/>
        <v>0</v>
      </c>
      <c r="BS256" s="111">
        <f t="shared" si="131"/>
        <v>0</v>
      </c>
      <c r="BT256" s="111">
        <f t="shared" si="131"/>
        <v>0</v>
      </c>
      <c r="BU256" s="111">
        <f t="shared" si="131"/>
        <v>0</v>
      </c>
      <c r="BV256" s="111">
        <f t="shared" si="131"/>
        <v>0</v>
      </c>
      <c r="BW256" s="111">
        <f t="shared" si="131"/>
        <v>0</v>
      </c>
      <c r="BX256" s="111">
        <f t="shared" si="131"/>
        <v>0</v>
      </c>
      <c r="BY256" s="111">
        <f t="shared" si="131"/>
        <v>0</v>
      </c>
      <c r="BZ256" s="111">
        <f t="shared" si="131"/>
        <v>0</v>
      </c>
      <c r="CA256" s="111">
        <f t="shared" si="131"/>
        <v>0</v>
      </c>
      <c r="CB256" s="111">
        <f t="shared" si="131"/>
        <v>0</v>
      </c>
      <c r="CC256" s="111">
        <f t="shared" si="130"/>
        <v>0</v>
      </c>
      <c r="CD256" s="111">
        <f t="shared" si="130"/>
        <v>0</v>
      </c>
      <c r="CE256" s="111">
        <f t="shared" si="130"/>
        <v>0</v>
      </c>
      <c r="CF256" s="111">
        <f t="shared" si="130"/>
        <v>0</v>
      </c>
      <c r="CG256" s="111">
        <f t="shared" si="130"/>
        <v>0</v>
      </c>
      <c r="CH256" s="111">
        <f t="shared" si="130"/>
        <v>0</v>
      </c>
      <c r="CI256" s="111">
        <f t="shared" si="130"/>
        <v>0</v>
      </c>
      <c r="CJ256" s="111">
        <f t="shared" si="130"/>
        <v>0</v>
      </c>
    </row>
    <row r="257" spans="11:88" x14ac:dyDescent="0.3">
      <c r="K257" s="263">
        <f>J257*(1+'Headcount Summary'!$C$4)</f>
        <v>0</v>
      </c>
      <c r="L257" s="263">
        <f>K257*(1+'Headcount Summary'!$C$4)</f>
        <v>0</v>
      </c>
      <c r="M257" s="263">
        <f>L257*(1+'Headcount Summary'!$C$4)</f>
        <v>0</v>
      </c>
      <c r="Q257" s="111">
        <f t="shared" si="131"/>
        <v>0</v>
      </c>
      <c r="R257" s="111">
        <f t="shared" si="131"/>
        <v>0</v>
      </c>
      <c r="S257" s="111">
        <f t="shared" si="131"/>
        <v>0</v>
      </c>
      <c r="T257" s="111">
        <f t="shared" si="131"/>
        <v>0</v>
      </c>
      <c r="U257" s="111">
        <f t="shared" si="131"/>
        <v>0</v>
      </c>
      <c r="V257" s="111">
        <f t="shared" si="131"/>
        <v>0</v>
      </c>
      <c r="W257" s="111">
        <f t="shared" si="131"/>
        <v>0</v>
      </c>
      <c r="X257" s="111">
        <f t="shared" si="131"/>
        <v>0</v>
      </c>
      <c r="Y257" s="111">
        <f t="shared" si="131"/>
        <v>0</v>
      </c>
      <c r="Z257" s="111">
        <f t="shared" si="131"/>
        <v>0</v>
      </c>
      <c r="AA257" s="111">
        <f t="shared" si="131"/>
        <v>0</v>
      </c>
      <c r="AB257" s="111">
        <f t="shared" si="131"/>
        <v>0</v>
      </c>
      <c r="AC257" s="111">
        <f t="shared" si="131"/>
        <v>0</v>
      </c>
      <c r="AD257" s="111">
        <f t="shared" si="131"/>
        <v>0</v>
      </c>
      <c r="AE257" s="111">
        <f t="shared" si="131"/>
        <v>0</v>
      </c>
      <c r="AF257" s="111">
        <f t="shared" si="131"/>
        <v>0</v>
      </c>
      <c r="AG257" s="111">
        <f t="shared" si="131"/>
        <v>0</v>
      </c>
      <c r="AH257" s="111">
        <f t="shared" si="131"/>
        <v>0</v>
      </c>
      <c r="AI257" s="111">
        <f t="shared" si="131"/>
        <v>0</v>
      </c>
      <c r="AJ257" s="111">
        <f t="shared" si="131"/>
        <v>0</v>
      </c>
      <c r="AK257" s="111">
        <f t="shared" si="131"/>
        <v>0</v>
      </c>
      <c r="AL257" s="111">
        <f t="shared" si="131"/>
        <v>0</v>
      </c>
      <c r="AM257" s="111">
        <f t="shared" si="131"/>
        <v>0</v>
      </c>
      <c r="AN257" s="111">
        <f t="shared" si="131"/>
        <v>0</v>
      </c>
      <c r="AO257" s="111">
        <f t="shared" si="131"/>
        <v>0</v>
      </c>
      <c r="AP257" s="111">
        <f t="shared" si="131"/>
        <v>0</v>
      </c>
      <c r="AQ257" s="111">
        <f t="shared" si="131"/>
        <v>0</v>
      </c>
      <c r="AR257" s="111">
        <f t="shared" si="131"/>
        <v>0</v>
      </c>
      <c r="AS257" s="111">
        <f t="shared" si="131"/>
        <v>0</v>
      </c>
      <c r="AT257" s="111">
        <f t="shared" si="131"/>
        <v>0</v>
      </c>
      <c r="AU257" s="111">
        <f t="shared" si="131"/>
        <v>0</v>
      </c>
      <c r="AV257" s="111">
        <f t="shared" si="131"/>
        <v>0</v>
      </c>
      <c r="AW257" s="111">
        <f t="shared" si="131"/>
        <v>0</v>
      </c>
      <c r="AX257" s="111">
        <f t="shared" si="131"/>
        <v>0</v>
      </c>
      <c r="AY257" s="111">
        <f t="shared" si="131"/>
        <v>0</v>
      </c>
      <c r="AZ257" s="111">
        <f t="shared" si="131"/>
        <v>0</v>
      </c>
      <c r="BA257" s="111">
        <f t="shared" si="131"/>
        <v>0</v>
      </c>
      <c r="BB257" s="111">
        <f t="shared" si="131"/>
        <v>0</v>
      </c>
      <c r="BC257" s="111">
        <f t="shared" si="131"/>
        <v>0</v>
      </c>
      <c r="BD257" s="111">
        <f t="shared" si="131"/>
        <v>0</v>
      </c>
      <c r="BE257" s="111">
        <f t="shared" si="131"/>
        <v>0</v>
      </c>
      <c r="BF257" s="111">
        <f t="shared" si="131"/>
        <v>0</v>
      </c>
      <c r="BG257" s="111">
        <f t="shared" si="131"/>
        <v>0</v>
      </c>
      <c r="BH257" s="111">
        <f t="shared" si="131"/>
        <v>0</v>
      </c>
      <c r="BI257" s="111">
        <f t="shared" si="131"/>
        <v>0</v>
      </c>
      <c r="BJ257" s="111">
        <f t="shared" si="131"/>
        <v>0</v>
      </c>
      <c r="BK257" s="111">
        <f t="shared" si="131"/>
        <v>0</v>
      </c>
      <c r="BL257" s="111">
        <f t="shared" si="131"/>
        <v>0</v>
      </c>
      <c r="BM257" s="111">
        <f t="shared" si="131"/>
        <v>0</v>
      </c>
      <c r="BN257" s="111">
        <f t="shared" si="131"/>
        <v>0</v>
      </c>
      <c r="BO257" s="111">
        <f t="shared" si="131"/>
        <v>0</v>
      </c>
      <c r="BP257" s="111">
        <f t="shared" si="131"/>
        <v>0</v>
      </c>
      <c r="BQ257" s="111">
        <f t="shared" si="131"/>
        <v>0</v>
      </c>
      <c r="BR257" s="111">
        <f t="shared" si="131"/>
        <v>0</v>
      </c>
      <c r="BS257" s="111">
        <f t="shared" si="131"/>
        <v>0</v>
      </c>
      <c r="BT257" s="111">
        <f t="shared" si="131"/>
        <v>0</v>
      </c>
      <c r="BU257" s="111">
        <f t="shared" si="131"/>
        <v>0</v>
      </c>
      <c r="BV257" s="111">
        <f t="shared" si="131"/>
        <v>0</v>
      </c>
      <c r="BW257" s="111">
        <f t="shared" si="131"/>
        <v>0</v>
      </c>
      <c r="BX257" s="111">
        <f t="shared" si="131"/>
        <v>0</v>
      </c>
      <c r="BY257" s="111">
        <f t="shared" si="131"/>
        <v>0</v>
      </c>
      <c r="BZ257" s="111">
        <f t="shared" si="131"/>
        <v>0</v>
      </c>
      <c r="CA257" s="111">
        <f t="shared" si="131"/>
        <v>0</v>
      </c>
      <c r="CB257" s="111">
        <f t="shared" ref="CB257:CJ260" si="132">IF(OR(AND($G257&lt;CB$1,$G257&lt;&gt;""),$F257&gt;EOMONTH(CB$1,0)),0,IF(AND($F257&lt;CB$1,OR($G257="",$G257&gt;EOMONTH(CB$1,0))),INDEX($H257:$M257,1,MATCH(YEAR(CB$1),$H$1:$M$1,0))/12,INDEX($H257:$M257,1,MATCH(YEAR(CB$1),$H$1:$M$1,0))/12*((_xlfn.DAYS(MIN(EOMONTH(CB$1,0),$G257),MAX(CB$1,$F257)))/_xlfn.DAYS(EOMONTH(CB$1,0),CB$1))))</f>
        <v>0</v>
      </c>
      <c r="CC257" s="111">
        <f t="shared" si="132"/>
        <v>0</v>
      </c>
      <c r="CD257" s="111">
        <f t="shared" si="132"/>
        <v>0</v>
      </c>
      <c r="CE257" s="111">
        <f t="shared" si="132"/>
        <v>0</v>
      </c>
      <c r="CF257" s="111">
        <f t="shared" si="132"/>
        <v>0</v>
      </c>
      <c r="CG257" s="111">
        <f t="shared" si="132"/>
        <v>0</v>
      </c>
      <c r="CH257" s="111">
        <f t="shared" si="132"/>
        <v>0</v>
      </c>
      <c r="CI257" s="111">
        <f t="shared" si="132"/>
        <v>0</v>
      </c>
      <c r="CJ257" s="111">
        <f t="shared" si="132"/>
        <v>0</v>
      </c>
    </row>
    <row r="258" spans="11:88" x14ac:dyDescent="0.3">
      <c r="K258" s="263">
        <f>J258*(1+'Headcount Summary'!$C$4)</f>
        <v>0</v>
      </c>
      <c r="L258" s="263">
        <f>K258*(1+'Headcount Summary'!$C$4)</f>
        <v>0</v>
      </c>
      <c r="M258" s="263">
        <f>L258*(1+'Headcount Summary'!$C$4)</f>
        <v>0</v>
      </c>
      <c r="Q258" s="111">
        <f t="shared" ref="Q258:CB261" si="133">IF(OR(AND($G258&lt;Q$1,$G258&lt;&gt;""),$F258&gt;EOMONTH(Q$1,0)),0,IF(AND($F258&lt;Q$1,OR($G258="",$G258&gt;EOMONTH(Q$1,0))),INDEX($H258:$M258,1,MATCH(YEAR(Q$1),$H$1:$M$1,0))/12,INDEX($H258:$M258,1,MATCH(YEAR(Q$1),$H$1:$M$1,0))/12*((_xlfn.DAYS(MIN(EOMONTH(Q$1,0),$G258),MAX(Q$1,$F258)))/_xlfn.DAYS(EOMONTH(Q$1,0),Q$1))))</f>
        <v>0</v>
      </c>
      <c r="R258" s="111">
        <f t="shared" si="133"/>
        <v>0</v>
      </c>
      <c r="S258" s="111">
        <f t="shared" si="133"/>
        <v>0</v>
      </c>
      <c r="T258" s="111">
        <f t="shared" si="133"/>
        <v>0</v>
      </c>
      <c r="U258" s="111">
        <f t="shared" si="133"/>
        <v>0</v>
      </c>
      <c r="V258" s="111">
        <f t="shared" si="133"/>
        <v>0</v>
      </c>
      <c r="W258" s="111">
        <f t="shared" si="133"/>
        <v>0</v>
      </c>
      <c r="X258" s="111">
        <f t="shared" si="133"/>
        <v>0</v>
      </c>
      <c r="Y258" s="111">
        <f t="shared" si="133"/>
        <v>0</v>
      </c>
      <c r="Z258" s="111">
        <f t="shared" si="133"/>
        <v>0</v>
      </c>
      <c r="AA258" s="111">
        <f t="shared" si="133"/>
        <v>0</v>
      </c>
      <c r="AB258" s="111">
        <f t="shared" si="133"/>
        <v>0</v>
      </c>
      <c r="AC258" s="111">
        <f t="shared" si="133"/>
        <v>0</v>
      </c>
      <c r="AD258" s="111">
        <f t="shared" si="133"/>
        <v>0</v>
      </c>
      <c r="AE258" s="111">
        <f t="shared" si="133"/>
        <v>0</v>
      </c>
      <c r="AF258" s="111">
        <f t="shared" si="133"/>
        <v>0</v>
      </c>
      <c r="AG258" s="111">
        <f t="shared" si="133"/>
        <v>0</v>
      </c>
      <c r="AH258" s="111">
        <f t="shared" si="133"/>
        <v>0</v>
      </c>
      <c r="AI258" s="111">
        <f t="shared" si="133"/>
        <v>0</v>
      </c>
      <c r="AJ258" s="111">
        <f t="shared" si="133"/>
        <v>0</v>
      </c>
      <c r="AK258" s="111">
        <f t="shared" si="133"/>
        <v>0</v>
      </c>
      <c r="AL258" s="111">
        <f t="shared" si="133"/>
        <v>0</v>
      </c>
      <c r="AM258" s="111">
        <f t="shared" si="133"/>
        <v>0</v>
      </c>
      <c r="AN258" s="111">
        <f t="shared" si="133"/>
        <v>0</v>
      </c>
      <c r="AO258" s="111">
        <f t="shared" si="133"/>
        <v>0</v>
      </c>
      <c r="AP258" s="111">
        <f t="shared" si="133"/>
        <v>0</v>
      </c>
      <c r="AQ258" s="111">
        <f t="shared" si="133"/>
        <v>0</v>
      </c>
      <c r="AR258" s="111">
        <f t="shared" si="133"/>
        <v>0</v>
      </c>
      <c r="AS258" s="111">
        <f t="shared" si="133"/>
        <v>0</v>
      </c>
      <c r="AT258" s="111">
        <f t="shared" si="133"/>
        <v>0</v>
      </c>
      <c r="AU258" s="111">
        <f t="shared" si="133"/>
        <v>0</v>
      </c>
      <c r="AV258" s="111">
        <f t="shared" si="133"/>
        <v>0</v>
      </c>
      <c r="AW258" s="111">
        <f t="shared" si="133"/>
        <v>0</v>
      </c>
      <c r="AX258" s="111">
        <f t="shared" si="133"/>
        <v>0</v>
      </c>
      <c r="AY258" s="111">
        <f t="shared" si="133"/>
        <v>0</v>
      </c>
      <c r="AZ258" s="111">
        <f t="shared" si="133"/>
        <v>0</v>
      </c>
      <c r="BA258" s="111">
        <f t="shared" si="133"/>
        <v>0</v>
      </c>
      <c r="BB258" s="111">
        <f t="shared" si="133"/>
        <v>0</v>
      </c>
      <c r="BC258" s="111">
        <f t="shared" si="133"/>
        <v>0</v>
      </c>
      <c r="BD258" s="111">
        <f t="shared" si="133"/>
        <v>0</v>
      </c>
      <c r="BE258" s="111">
        <f t="shared" si="133"/>
        <v>0</v>
      </c>
      <c r="BF258" s="111">
        <f t="shared" si="133"/>
        <v>0</v>
      </c>
      <c r="BG258" s="111">
        <f t="shared" si="133"/>
        <v>0</v>
      </c>
      <c r="BH258" s="111">
        <f t="shared" si="133"/>
        <v>0</v>
      </c>
      <c r="BI258" s="111">
        <f t="shared" si="133"/>
        <v>0</v>
      </c>
      <c r="BJ258" s="111">
        <f t="shared" si="133"/>
        <v>0</v>
      </c>
      <c r="BK258" s="111">
        <f t="shared" si="133"/>
        <v>0</v>
      </c>
      <c r="BL258" s="111">
        <f t="shared" si="133"/>
        <v>0</v>
      </c>
      <c r="BM258" s="111">
        <f t="shared" si="133"/>
        <v>0</v>
      </c>
      <c r="BN258" s="111">
        <f t="shared" si="133"/>
        <v>0</v>
      </c>
      <c r="BO258" s="111">
        <f t="shared" si="133"/>
        <v>0</v>
      </c>
      <c r="BP258" s="111">
        <f t="shared" si="133"/>
        <v>0</v>
      </c>
      <c r="BQ258" s="111">
        <f t="shared" si="133"/>
        <v>0</v>
      </c>
      <c r="BR258" s="111">
        <f t="shared" si="133"/>
        <v>0</v>
      </c>
      <c r="BS258" s="111">
        <f t="shared" si="133"/>
        <v>0</v>
      </c>
      <c r="BT258" s="111">
        <f t="shared" si="133"/>
        <v>0</v>
      </c>
      <c r="BU258" s="111">
        <f t="shared" si="133"/>
        <v>0</v>
      </c>
      <c r="BV258" s="111">
        <f t="shared" si="133"/>
        <v>0</v>
      </c>
      <c r="BW258" s="111">
        <f t="shared" si="133"/>
        <v>0</v>
      </c>
      <c r="BX258" s="111">
        <f t="shared" si="133"/>
        <v>0</v>
      </c>
      <c r="BY258" s="111">
        <f t="shared" si="133"/>
        <v>0</v>
      </c>
      <c r="BZ258" s="111">
        <f t="shared" si="133"/>
        <v>0</v>
      </c>
      <c r="CA258" s="111">
        <f t="shared" si="133"/>
        <v>0</v>
      </c>
      <c r="CB258" s="111">
        <f t="shared" si="133"/>
        <v>0</v>
      </c>
      <c r="CC258" s="111">
        <f t="shared" si="132"/>
        <v>0</v>
      </c>
      <c r="CD258" s="111">
        <f t="shared" si="132"/>
        <v>0</v>
      </c>
      <c r="CE258" s="111">
        <f t="shared" si="132"/>
        <v>0</v>
      </c>
      <c r="CF258" s="111">
        <f t="shared" si="132"/>
        <v>0</v>
      </c>
      <c r="CG258" s="111">
        <f t="shared" si="132"/>
        <v>0</v>
      </c>
      <c r="CH258" s="111">
        <f t="shared" si="132"/>
        <v>0</v>
      </c>
      <c r="CI258" s="111">
        <f t="shared" si="132"/>
        <v>0</v>
      </c>
      <c r="CJ258" s="111">
        <f t="shared" si="132"/>
        <v>0</v>
      </c>
    </row>
    <row r="259" spans="11:88" x14ac:dyDescent="0.3">
      <c r="K259" s="263">
        <f>J259*(1+'Headcount Summary'!$C$4)</f>
        <v>0</v>
      </c>
      <c r="L259" s="263">
        <f>K259*(1+'Headcount Summary'!$C$4)</f>
        <v>0</v>
      </c>
      <c r="M259" s="263">
        <f>L259*(1+'Headcount Summary'!$C$4)</f>
        <v>0</v>
      </c>
      <c r="Q259" s="111">
        <f t="shared" si="133"/>
        <v>0</v>
      </c>
      <c r="R259" s="111">
        <f t="shared" si="133"/>
        <v>0</v>
      </c>
      <c r="S259" s="111">
        <f t="shared" si="133"/>
        <v>0</v>
      </c>
      <c r="T259" s="111">
        <f t="shared" si="133"/>
        <v>0</v>
      </c>
      <c r="U259" s="111">
        <f t="shared" si="133"/>
        <v>0</v>
      </c>
      <c r="V259" s="111">
        <f t="shared" si="133"/>
        <v>0</v>
      </c>
      <c r="W259" s="111">
        <f t="shared" si="133"/>
        <v>0</v>
      </c>
      <c r="X259" s="111">
        <f t="shared" si="133"/>
        <v>0</v>
      </c>
      <c r="Y259" s="111">
        <f t="shared" si="133"/>
        <v>0</v>
      </c>
      <c r="Z259" s="111">
        <f t="shared" si="133"/>
        <v>0</v>
      </c>
      <c r="AA259" s="111">
        <f t="shared" si="133"/>
        <v>0</v>
      </c>
      <c r="AB259" s="111">
        <f t="shared" si="133"/>
        <v>0</v>
      </c>
      <c r="AC259" s="111">
        <f t="shared" si="133"/>
        <v>0</v>
      </c>
      <c r="AD259" s="111">
        <f t="shared" si="133"/>
        <v>0</v>
      </c>
      <c r="AE259" s="111">
        <f t="shared" si="133"/>
        <v>0</v>
      </c>
      <c r="AF259" s="111">
        <f t="shared" si="133"/>
        <v>0</v>
      </c>
      <c r="AG259" s="111">
        <f t="shared" si="133"/>
        <v>0</v>
      </c>
      <c r="AH259" s="111">
        <f t="shared" si="133"/>
        <v>0</v>
      </c>
      <c r="AI259" s="111">
        <f t="shared" si="133"/>
        <v>0</v>
      </c>
      <c r="AJ259" s="111">
        <f t="shared" si="133"/>
        <v>0</v>
      </c>
      <c r="AK259" s="111">
        <f t="shared" si="133"/>
        <v>0</v>
      </c>
      <c r="AL259" s="111">
        <f t="shared" si="133"/>
        <v>0</v>
      </c>
      <c r="AM259" s="111">
        <f t="shared" si="133"/>
        <v>0</v>
      </c>
      <c r="AN259" s="111">
        <f t="shared" si="133"/>
        <v>0</v>
      </c>
      <c r="AO259" s="111">
        <f t="shared" si="133"/>
        <v>0</v>
      </c>
      <c r="AP259" s="111">
        <f t="shared" si="133"/>
        <v>0</v>
      </c>
      <c r="AQ259" s="111">
        <f t="shared" si="133"/>
        <v>0</v>
      </c>
      <c r="AR259" s="111">
        <f t="shared" si="133"/>
        <v>0</v>
      </c>
      <c r="AS259" s="111">
        <f t="shared" si="133"/>
        <v>0</v>
      </c>
      <c r="AT259" s="111">
        <f t="shared" si="133"/>
        <v>0</v>
      </c>
      <c r="AU259" s="111">
        <f t="shared" si="133"/>
        <v>0</v>
      </c>
      <c r="AV259" s="111">
        <f t="shared" si="133"/>
        <v>0</v>
      </c>
      <c r="AW259" s="111">
        <f t="shared" si="133"/>
        <v>0</v>
      </c>
      <c r="AX259" s="111">
        <f t="shared" si="133"/>
        <v>0</v>
      </c>
      <c r="AY259" s="111">
        <f t="shared" si="133"/>
        <v>0</v>
      </c>
      <c r="AZ259" s="111">
        <f t="shared" si="133"/>
        <v>0</v>
      </c>
      <c r="BA259" s="111">
        <f t="shared" si="133"/>
        <v>0</v>
      </c>
      <c r="BB259" s="111">
        <f t="shared" si="133"/>
        <v>0</v>
      </c>
      <c r="BC259" s="111">
        <f t="shared" si="133"/>
        <v>0</v>
      </c>
      <c r="BD259" s="111">
        <f t="shared" si="133"/>
        <v>0</v>
      </c>
      <c r="BE259" s="111">
        <f t="shared" si="133"/>
        <v>0</v>
      </c>
      <c r="BF259" s="111">
        <f t="shared" si="133"/>
        <v>0</v>
      </c>
      <c r="BG259" s="111">
        <f t="shared" si="133"/>
        <v>0</v>
      </c>
      <c r="BH259" s="111">
        <f t="shared" si="133"/>
        <v>0</v>
      </c>
      <c r="BI259" s="111">
        <f t="shared" si="133"/>
        <v>0</v>
      </c>
      <c r="BJ259" s="111">
        <f t="shared" si="133"/>
        <v>0</v>
      </c>
      <c r="BK259" s="111">
        <f t="shared" si="133"/>
        <v>0</v>
      </c>
      <c r="BL259" s="111">
        <f t="shared" si="133"/>
        <v>0</v>
      </c>
      <c r="BM259" s="111">
        <f t="shared" si="133"/>
        <v>0</v>
      </c>
      <c r="BN259" s="111">
        <f t="shared" si="133"/>
        <v>0</v>
      </c>
      <c r="BO259" s="111">
        <f t="shared" si="133"/>
        <v>0</v>
      </c>
      <c r="BP259" s="111">
        <f t="shared" si="133"/>
        <v>0</v>
      </c>
      <c r="BQ259" s="111">
        <f t="shared" si="133"/>
        <v>0</v>
      </c>
      <c r="BR259" s="111">
        <f t="shared" si="133"/>
        <v>0</v>
      </c>
      <c r="BS259" s="111">
        <f t="shared" si="133"/>
        <v>0</v>
      </c>
      <c r="BT259" s="111">
        <f t="shared" si="133"/>
        <v>0</v>
      </c>
      <c r="BU259" s="111">
        <f t="shared" si="133"/>
        <v>0</v>
      </c>
      <c r="BV259" s="111">
        <f t="shared" si="133"/>
        <v>0</v>
      </c>
      <c r="BW259" s="111">
        <f t="shared" si="133"/>
        <v>0</v>
      </c>
      <c r="BX259" s="111">
        <f t="shared" si="133"/>
        <v>0</v>
      </c>
      <c r="BY259" s="111">
        <f t="shared" si="133"/>
        <v>0</v>
      </c>
      <c r="BZ259" s="111">
        <f t="shared" si="133"/>
        <v>0</v>
      </c>
      <c r="CA259" s="111">
        <f t="shared" si="133"/>
        <v>0</v>
      </c>
      <c r="CB259" s="111">
        <f t="shared" si="133"/>
        <v>0</v>
      </c>
      <c r="CC259" s="111">
        <f t="shared" si="132"/>
        <v>0</v>
      </c>
      <c r="CD259" s="111">
        <f t="shared" si="132"/>
        <v>0</v>
      </c>
      <c r="CE259" s="111">
        <f t="shared" si="132"/>
        <v>0</v>
      </c>
      <c r="CF259" s="111">
        <f t="shared" si="132"/>
        <v>0</v>
      </c>
      <c r="CG259" s="111">
        <f t="shared" si="132"/>
        <v>0</v>
      </c>
      <c r="CH259" s="111">
        <f t="shared" si="132"/>
        <v>0</v>
      </c>
      <c r="CI259" s="111">
        <f t="shared" si="132"/>
        <v>0</v>
      </c>
      <c r="CJ259" s="111">
        <f t="shared" si="132"/>
        <v>0</v>
      </c>
    </row>
    <row r="260" spans="11:88" x14ac:dyDescent="0.3">
      <c r="K260" s="263">
        <f>J260*(1+'Headcount Summary'!$C$4)</f>
        <v>0</v>
      </c>
      <c r="L260" s="263">
        <f>K260*(1+'Headcount Summary'!$C$4)</f>
        <v>0</v>
      </c>
      <c r="M260" s="263">
        <f>L260*(1+'Headcount Summary'!$C$4)</f>
        <v>0</v>
      </c>
      <c r="Q260" s="111">
        <f t="shared" si="133"/>
        <v>0</v>
      </c>
      <c r="R260" s="111">
        <f t="shared" si="133"/>
        <v>0</v>
      </c>
      <c r="S260" s="111">
        <f t="shared" si="133"/>
        <v>0</v>
      </c>
      <c r="T260" s="111">
        <f t="shared" si="133"/>
        <v>0</v>
      </c>
      <c r="U260" s="111">
        <f t="shared" si="133"/>
        <v>0</v>
      </c>
      <c r="V260" s="111">
        <f t="shared" si="133"/>
        <v>0</v>
      </c>
      <c r="W260" s="111">
        <f t="shared" si="133"/>
        <v>0</v>
      </c>
      <c r="X260" s="111">
        <f t="shared" si="133"/>
        <v>0</v>
      </c>
      <c r="Y260" s="111">
        <f t="shared" si="133"/>
        <v>0</v>
      </c>
      <c r="Z260" s="111">
        <f t="shared" si="133"/>
        <v>0</v>
      </c>
      <c r="AA260" s="111">
        <f t="shared" si="133"/>
        <v>0</v>
      </c>
      <c r="AB260" s="111">
        <f t="shared" si="133"/>
        <v>0</v>
      </c>
      <c r="AC260" s="111">
        <f t="shared" si="133"/>
        <v>0</v>
      </c>
      <c r="AD260" s="111">
        <f t="shared" si="133"/>
        <v>0</v>
      </c>
      <c r="AE260" s="111">
        <f t="shared" si="133"/>
        <v>0</v>
      </c>
      <c r="AF260" s="111">
        <f t="shared" si="133"/>
        <v>0</v>
      </c>
      <c r="AG260" s="111">
        <f t="shared" si="133"/>
        <v>0</v>
      </c>
      <c r="AH260" s="111">
        <f t="shared" si="133"/>
        <v>0</v>
      </c>
      <c r="AI260" s="111">
        <f t="shared" si="133"/>
        <v>0</v>
      </c>
      <c r="AJ260" s="111">
        <f t="shared" si="133"/>
        <v>0</v>
      </c>
      <c r="AK260" s="111">
        <f t="shared" si="133"/>
        <v>0</v>
      </c>
      <c r="AL260" s="111">
        <f t="shared" si="133"/>
        <v>0</v>
      </c>
      <c r="AM260" s="111">
        <f t="shared" si="133"/>
        <v>0</v>
      </c>
      <c r="AN260" s="111">
        <f t="shared" si="133"/>
        <v>0</v>
      </c>
      <c r="AO260" s="111">
        <f t="shared" si="133"/>
        <v>0</v>
      </c>
      <c r="AP260" s="111">
        <f t="shared" si="133"/>
        <v>0</v>
      </c>
      <c r="AQ260" s="111">
        <f t="shared" si="133"/>
        <v>0</v>
      </c>
      <c r="AR260" s="111">
        <f t="shared" si="133"/>
        <v>0</v>
      </c>
      <c r="AS260" s="111">
        <f t="shared" si="133"/>
        <v>0</v>
      </c>
      <c r="AT260" s="111">
        <f t="shared" si="133"/>
        <v>0</v>
      </c>
      <c r="AU260" s="111">
        <f t="shared" si="133"/>
        <v>0</v>
      </c>
      <c r="AV260" s="111">
        <f t="shared" si="133"/>
        <v>0</v>
      </c>
      <c r="AW260" s="111">
        <f t="shared" si="133"/>
        <v>0</v>
      </c>
      <c r="AX260" s="111">
        <f t="shared" si="133"/>
        <v>0</v>
      </c>
      <c r="AY260" s="111">
        <f t="shared" si="133"/>
        <v>0</v>
      </c>
      <c r="AZ260" s="111">
        <f t="shared" si="133"/>
        <v>0</v>
      </c>
      <c r="BA260" s="111">
        <f t="shared" si="133"/>
        <v>0</v>
      </c>
      <c r="BB260" s="111">
        <f t="shared" si="133"/>
        <v>0</v>
      </c>
      <c r="BC260" s="111">
        <f t="shared" si="133"/>
        <v>0</v>
      </c>
      <c r="BD260" s="111">
        <f t="shared" si="133"/>
        <v>0</v>
      </c>
      <c r="BE260" s="111">
        <f t="shared" si="133"/>
        <v>0</v>
      </c>
      <c r="BF260" s="111">
        <f t="shared" si="133"/>
        <v>0</v>
      </c>
      <c r="BG260" s="111">
        <f t="shared" si="133"/>
        <v>0</v>
      </c>
      <c r="BH260" s="111">
        <f t="shared" si="133"/>
        <v>0</v>
      </c>
      <c r="BI260" s="111">
        <f t="shared" si="133"/>
        <v>0</v>
      </c>
      <c r="BJ260" s="111">
        <f t="shared" si="133"/>
        <v>0</v>
      </c>
      <c r="BK260" s="111">
        <f t="shared" si="133"/>
        <v>0</v>
      </c>
      <c r="BL260" s="111">
        <f t="shared" si="133"/>
        <v>0</v>
      </c>
      <c r="BM260" s="111">
        <f t="shared" si="133"/>
        <v>0</v>
      </c>
      <c r="BN260" s="111">
        <f t="shared" si="133"/>
        <v>0</v>
      </c>
      <c r="BO260" s="111">
        <f t="shared" si="133"/>
        <v>0</v>
      </c>
      <c r="BP260" s="111">
        <f t="shared" si="133"/>
        <v>0</v>
      </c>
      <c r="BQ260" s="111">
        <f t="shared" si="133"/>
        <v>0</v>
      </c>
      <c r="BR260" s="111">
        <f t="shared" si="133"/>
        <v>0</v>
      </c>
      <c r="BS260" s="111">
        <f t="shared" si="133"/>
        <v>0</v>
      </c>
      <c r="BT260" s="111">
        <f t="shared" si="133"/>
        <v>0</v>
      </c>
      <c r="BU260" s="111">
        <f t="shared" si="133"/>
        <v>0</v>
      </c>
      <c r="BV260" s="111">
        <f t="shared" si="133"/>
        <v>0</v>
      </c>
      <c r="BW260" s="111">
        <f t="shared" si="133"/>
        <v>0</v>
      </c>
      <c r="BX260" s="111">
        <f t="shared" si="133"/>
        <v>0</v>
      </c>
      <c r="BY260" s="111">
        <f t="shared" si="133"/>
        <v>0</v>
      </c>
      <c r="BZ260" s="111">
        <f t="shared" si="133"/>
        <v>0</v>
      </c>
      <c r="CA260" s="111">
        <f t="shared" si="133"/>
        <v>0</v>
      </c>
      <c r="CB260" s="111">
        <f t="shared" si="133"/>
        <v>0</v>
      </c>
      <c r="CC260" s="111">
        <f t="shared" si="132"/>
        <v>0</v>
      </c>
      <c r="CD260" s="111">
        <f t="shared" si="132"/>
        <v>0</v>
      </c>
      <c r="CE260" s="111">
        <f t="shared" si="132"/>
        <v>0</v>
      </c>
      <c r="CF260" s="111">
        <f t="shared" si="132"/>
        <v>0</v>
      </c>
      <c r="CG260" s="111">
        <f t="shared" si="132"/>
        <v>0</v>
      </c>
      <c r="CH260" s="111">
        <f t="shared" si="132"/>
        <v>0</v>
      </c>
      <c r="CI260" s="111">
        <f t="shared" si="132"/>
        <v>0</v>
      </c>
      <c r="CJ260" s="111">
        <f t="shared" si="132"/>
        <v>0</v>
      </c>
    </row>
    <row r="261" spans="11:88" x14ac:dyDescent="0.3">
      <c r="K261" s="263">
        <f>J261*(1+'Headcount Summary'!$C$4)</f>
        <v>0</v>
      </c>
      <c r="L261" s="263">
        <f>K261*(1+'Headcount Summary'!$C$4)</f>
        <v>0</v>
      </c>
      <c r="M261" s="263">
        <f>L261*(1+'Headcount Summary'!$C$4)</f>
        <v>0</v>
      </c>
      <c r="Q261" s="111">
        <f t="shared" si="133"/>
        <v>0</v>
      </c>
      <c r="R261" s="111">
        <f t="shared" si="133"/>
        <v>0</v>
      </c>
      <c r="S261" s="111">
        <f t="shared" si="133"/>
        <v>0</v>
      </c>
      <c r="T261" s="111">
        <f t="shared" si="133"/>
        <v>0</v>
      </c>
      <c r="U261" s="111">
        <f t="shared" si="133"/>
        <v>0</v>
      </c>
      <c r="V261" s="111">
        <f t="shared" si="133"/>
        <v>0</v>
      </c>
      <c r="W261" s="111">
        <f t="shared" si="133"/>
        <v>0</v>
      </c>
      <c r="X261" s="111">
        <f t="shared" si="133"/>
        <v>0</v>
      </c>
      <c r="Y261" s="111">
        <f t="shared" si="133"/>
        <v>0</v>
      </c>
      <c r="Z261" s="111">
        <f t="shared" si="133"/>
        <v>0</v>
      </c>
      <c r="AA261" s="111">
        <f t="shared" si="133"/>
        <v>0</v>
      </c>
      <c r="AB261" s="111">
        <f t="shared" si="133"/>
        <v>0</v>
      </c>
      <c r="AC261" s="111">
        <f t="shared" si="133"/>
        <v>0</v>
      </c>
      <c r="AD261" s="111">
        <f t="shared" si="133"/>
        <v>0</v>
      </c>
      <c r="AE261" s="111">
        <f t="shared" si="133"/>
        <v>0</v>
      </c>
      <c r="AF261" s="111">
        <f t="shared" si="133"/>
        <v>0</v>
      </c>
      <c r="AG261" s="111">
        <f t="shared" si="133"/>
        <v>0</v>
      </c>
      <c r="AH261" s="111">
        <f t="shared" si="133"/>
        <v>0</v>
      </c>
      <c r="AI261" s="111">
        <f t="shared" si="133"/>
        <v>0</v>
      </c>
      <c r="AJ261" s="111">
        <f t="shared" si="133"/>
        <v>0</v>
      </c>
      <c r="AK261" s="111">
        <f t="shared" si="133"/>
        <v>0</v>
      </c>
      <c r="AL261" s="111">
        <f t="shared" si="133"/>
        <v>0</v>
      </c>
      <c r="AM261" s="111">
        <f t="shared" si="133"/>
        <v>0</v>
      </c>
      <c r="AN261" s="111">
        <f t="shared" si="133"/>
        <v>0</v>
      </c>
      <c r="AO261" s="111">
        <f t="shared" si="133"/>
        <v>0</v>
      </c>
      <c r="AP261" s="111">
        <f t="shared" si="133"/>
        <v>0</v>
      </c>
      <c r="AQ261" s="111">
        <f t="shared" si="133"/>
        <v>0</v>
      </c>
      <c r="AR261" s="111">
        <f t="shared" si="133"/>
        <v>0</v>
      </c>
      <c r="AS261" s="111">
        <f t="shared" si="133"/>
        <v>0</v>
      </c>
      <c r="AT261" s="111">
        <f t="shared" si="133"/>
        <v>0</v>
      </c>
      <c r="AU261" s="111">
        <f t="shared" si="133"/>
        <v>0</v>
      </c>
      <c r="AV261" s="111">
        <f t="shared" si="133"/>
        <v>0</v>
      </c>
      <c r="AW261" s="111">
        <f t="shared" si="133"/>
        <v>0</v>
      </c>
      <c r="AX261" s="111">
        <f t="shared" si="133"/>
        <v>0</v>
      </c>
      <c r="AY261" s="111">
        <f t="shared" si="133"/>
        <v>0</v>
      </c>
      <c r="AZ261" s="111">
        <f t="shared" si="133"/>
        <v>0</v>
      </c>
      <c r="BA261" s="111">
        <f t="shared" si="133"/>
        <v>0</v>
      </c>
      <c r="BB261" s="111">
        <f t="shared" si="133"/>
        <v>0</v>
      </c>
      <c r="BC261" s="111">
        <f t="shared" si="133"/>
        <v>0</v>
      </c>
      <c r="BD261" s="111">
        <f t="shared" si="133"/>
        <v>0</v>
      </c>
      <c r="BE261" s="111">
        <f t="shared" si="133"/>
        <v>0</v>
      </c>
      <c r="BF261" s="111">
        <f t="shared" si="133"/>
        <v>0</v>
      </c>
      <c r="BG261" s="111">
        <f t="shared" si="133"/>
        <v>0</v>
      </c>
      <c r="BH261" s="111">
        <f t="shared" si="133"/>
        <v>0</v>
      </c>
      <c r="BI261" s="111">
        <f t="shared" si="133"/>
        <v>0</v>
      </c>
      <c r="BJ261" s="111">
        <f t="shared" si="133"/>
        <v>0</v>
      </c>
      <c r="BK261" s="111">
        <f t="shared" si="133"/>
        <v>0</v>
      </c>
      <c r="BL261" s="111">
        <f t="shared" si="133"/>
        <v>0</v>
      </c>
      <c r="BM261" s="111">
        <f t="shared" si="133"/>
        <v>0</v>
      </c>
      <c r="BN261" s="111">
        <f t="shared" si="133"/>
        <v>0</v>
      </c>
      <c r="BO261" s="111">
        <f t="shared" si="133"/>
        <v>0</v>
      </c>
      <c r="BP261" s="111">
        <f t="shared" si="133"/>
        <v>0</v>
      </c>
      <c r="BQ261" s="111">
        <f t="shared" si="133"/>
        <v>0</v>
      </c>
      <c r="BR261" s="111">
        <f t="shared" si="133"/>
        <v>0</v>
      </c>
      <c r="BS261" s="111">
        <f t="shared" si="133"/>
        <v>0</v>
      </c>
      <c r="BT261" s="111">
        <f t="shared" si="133"/>
        <v>0</v>
      </c>
      <c r="BU261" s="111">
        <f t="shared" si="133"/>
        <v>0</v>
      </c>
      <c r="BV261" s="111">
        <f t="shared" si="133"/>
        <v>0</v>
      </c>
      <c r="BW261" s="111">
        <f t="shared" si="133"/>
        <v>0</v>
      </c>
      <c r="BX261" s="111">
        <f t="shared" si="133"/>
        <v>0</v>
      </c>
      <c r="BY261" s="111">
        <f t="shared" si="133"/>
        <v>0</v>
      </c>
      <c r="BZ261" s="111">
        <f t="shared" si="133"/>
        <v>0</v>
      </c>
      <c r="CA261" s="111">
        <f t="shared" si="133"/>
        <v>0</v>
      </c>
      <c r="CB261" s="111">
        <f t="shared" ref="CB261:CJ264" si="134">IF(OR(AND($G261&lt;CB$1,$G261&lt;&gt;""),$F261&gt;EOMONTH(CB$1,0)),0,IF(AND($F261&lt;CB$1,OR($G261="",$G261&gt;EOMONTH(CB$1,0))),INDEX($H261:$M261,1,MATCH(YEAR(CB$1),$H$1:$M$1,0))/12,INDEX($H261:$M261,1,MATCH(YEAR(CB$1),$H$1:$M$1,0))/12*((_xlfn.DAYS(MIN(EOMONTH(CB$1,0),$G261),MAX(CB$1,$F261)))/_xlfn.DAYS(EOMONTH(CB$1,0),CB$1))))</f>
        <v>0</v>
      </c>
      <c r="CC261" s="111">
        <f t="shared" si="134"/>
        <v>0</v>
      </c>
      <c r="CD261" s="111">
        <f t="shared" si="134"/>
        <v>0</v>
      </c>
      <c r="CE261" s="111">
        <f t="shared" si="134"/>
        <v>0</v>
      </c>
      <c r="CF261" s="111">
        <f t="shared" si="134"/>
        <v>0</v>
      </c>
      <c r="CG261" s="111">
        <f t="shared" si="134"/>
        <v>0</v>
      </c>
      <c r="CH261" s="111">
        <f t="shared" si="134"/>
        <v>0</v>
      </c>
      <c r="CI261" s="111">
        <f t="shared" si="134"/>
        <v>0</v>
      </c>
      <c r="CJ261" s="111">
        <f t="shared" si="134"/>
        <v>0</v>
      </c>
    </row>
    <row r="262" spans="11:88" x14ac:dyDescent="0.3">
      <c r="K262" s="263">
        <f>J262*(1+'Headcount Summary'!$C$4)</f>
        <v>0</v>
      </c>
      <c r="L262" s="263">
        <f>K262*(1+'Headcount Summary'!$C$4)</f>
        <v>0</v>
      </c>
      <c r="M262" s="263">
        <f>L262*(1+'Headcount Summary'!$C$4)</f>
        <v>0</v>
      </c>
      <c r="Q262" s="111">
        <f t="shared" ref="Q262:CB265" si="135">IF(OR(AND($G262&lt;Q$1,$G262&lt;&gt;""),$F262&gt;EOMONTH(Q$1,0)),0,IF(AND($F262&lt;Q$1,OR($G262="",$G262&gt;EOMONTH(Q$1,0))),INDEX($H262:$M262,1,MATCH(YEAR(Q$1),$H$1:$M$1,0))/12,INDEX($H262:$M262,1,MATCH(YEAR(Q$1),$H$1:$M$1,0))/12*((_xlfn.DAYS(MIN(EOMONTH(Q$1,0),$G262),MAX(Q$1,$F262)))/_xlfn.DAYS(EOMONTH(Q$1,0),Q$1))))</f>
        <v>0</v>
      </c>
      <c r="R262" s="111">
        <f t="shared" si="135"/>
        <v>0</v>
      </c>
      <c r="S262" s="111">
        <f t="shared" si="135"/>
        <v>0</v>
      </c>
      <c r="T262" s="111">
        <f t="shared" si="135"/>
        <v>0</v>
      </c>
      <c r="U262" s="111">
        <f t="shared" si="135"/>
        <v>0</v>
      </c>
      <c r="V262" s="111">
        <f t="shared" si="135"/>
        <v>0</v>
      </c>
      <c r="W262" s="111">
        <f t="shared" si="135"/>
        <v>0</v>
      </c>
      <c r="X262" s="111">
        <f t="shared" si="135"/>
        <v>0</v>
      </c>
      <c r="Y262" s="111">
        <f t="shared" si="135"/>
        <v>0</v>
      </c>
      <c r="Z262" s="111">
        <f t="shared" si="135"/>
        <v>0</v>
      </c>
      <c r="AA262" s="111">
        <f t="shared" si="135"/>
        <v>0</v>
      </c>
      <c r="AB262" s="111">
        <f t="shared" si="135"/>
        <v>0</v>
      </c>
      <c r="AC262" s="111">
        <f t="shared" si="135"/>
        <v>0</v>
      </c>
      <c r="AD262" s="111">
        <f t="shared" si="135"/>
        <v>0</v>
      </c>
      <c r="AE262" s="111">
        <f t="shared" si="135"/>
        <v>0</v>
      </c>
      <c r="AF262" s="111">
        <f t="shared" si="135"/>
        <v>0</v>
      </c>
      <c r="AG262" s="111">
        <f t="shared" si="135"/>
        <v>0</v>
      </c>
      <c r="AH262" s="111">
        <f t="shared" si="135"/>
        <v>0</v>
      </c>
      <c r="AI262" s="111">
        <f t="shared" si="135"/>
        <v>0</v>
      </c>
      <c r="AJ262" s="111">
        <f t="shared" si="135"/>
        <v>0</v>
      </c>
      <c r="AK262" s="111">
        <f t="shared" si="135"/>
        <v>0</v>
      </c>
      <c r="AL262" s="111">
        <f t="shared" si="135"/>
        <v>0</v>
      </c>
      <c r="AM262" s="111">
        <f t="shared" si="135"/>
        <v>0</v>
      </c>
      <c r="AN262" s="111">
        <f t="shared" si="135"/>
        <v>0</v>
      </c>
      <c r="AO262" s="111">
        <f t="shared" si="135"/>
        <v>0</v>
      </c>
      <c r="AP262" s="111">
        <f t="shared" si="135"/>
        <v>0</v>
      </c>
      <c r="AQ262" s="111">
        <f t="shared" si="135"/>
        <v>0</v>
      </c>
      <c r="AR262" s="111">
        <f t="shared" si="135"/>
        <v>0</v>
      </c>
      <c r="AS262" s="111">
        <f t="shared" si="135"/>
        <v>0</v>
      </c>
      <c r="AT262" s="111">
        <f t="shared" si="135"/>
        <v>0</v>
      </c>
      <c r="AU262" s="111">
        <f t="shared" si="135"/>
        <v>0</v>
      </c>
      <c r="AV262" s="111">
        <f t="shared" si="135"/>
        <v>0</v>
      </c>
      <c r="AW262" s="111">
        <f t="shared" si="135"/>
        <v>0</v>
      </c>
      <c r="AX262" s="111">
        <f t="shared" si="135"/>
        <v>0</v>
      </c>
      <c r="AY262" s="111">
        <f t="shared" si="135"/>
        <v>0</v>
      </c>
      <c r="AZ262" s="111">
        <f t="shared" si="135"/>
        <v>0</v>
      </c>
      <c r="BA262" s="111">
        <f t="shared" si="135"/>
        <v>0</v>
      </c>
      <c r="BB262" s="111">
        <f t="shared" si="135"/>
        <v>0</v>
      </c>
      <c r="BC262" s="111">
        <f t="shared" si="135"/>
        <v>0</v>
      </c>
      <c r="BD262" s="111">
        <f t="shared" si="135"/>
        <v>0</v>
      </c>
      <c r="BE262" s="111">
        <f t="shared" si="135"/>
        <v>0</v>
      </c>
      <c r="BF262" s="111">
        <f t="shared" si="135"/>
        <v>0</v>
      </c>
      <c r="BG262" s="111">
        <f t="shared" si="135"/>
        <v>0</v>
      </c>
      <c r="BH262" s="111">
        <f t="shared" si="135"/>
        <v>0</v>
      </c>
      <c r="BI262" s="111">
        <f t="shared" si="135"/>
        <v>0</v>
      </c>
      <c r="BJ262" s="111">
        <f t="shared" si="135"/>
        <v>0</v>
      </c>
      <c r="BK262" s="111">
        <f t="shared" si="135"/>
        <v>0</v>
      </c>
      <c r="BL262" s="111">
        <f t="shared" si="135"/>
        <v>0</v>
      </c>
      <c r="BM262" s="111">
        <f t="shared" si="135"/>
        <v>0</v>
      </c>
      <c r="BN262" s="111">
        <f t="shared" si="135"/>
        <v>0</v>
      </c>
      <c r="BO262" s="111">
        <f t="shared" si="135"/>
        <v>0</v>
      </c>
      <c r="BP262" s="111">
        <f t="shared" si="135"/>
        <v>0</v>
      </c>
      <c r="BQ262" s="111">
        <f t="shared" si="135"/>
        <v>0</v>
      </c>
      <c r="BR262" s="111">
        <f t="shared" si="135"/>
        <v>0</v>
      </c>
      <c r="BS262" s="111">
        <f t="shared" si="135"/>
        <v>0</v>
      </c>
      <c r="BT262" s="111">
        <f t="shared" si="135"/>
        <v>0</v>
      </c>
      <c r="BU262" s="111">
        <f t="shared" si="135"/>
        <v>0</v>
      </c>
      <c r="BV262" s="111">
        <f t="shared" si="135"/>
        <v>0</v>
      </c>
      <c r="BW262" s="111">
        <f t="shared" si="135"/>
        <v>0</v>
      </c>
      <c r="BX262" s="111">
        <f t="shared" si="135"/>
        <v>0</v>
      </c>
      <c r="BY262" s="111">
        <f t="shared" si="135"/>
        <v>0</v>
      </c>
      <c r="BZ262" s="111">
        <f t="shared" si="135"/>
        <v>0</v>
      </c>
      <c r="CA262" s="111">
        <f t="shared" si="135"/>
        <v>0</v>
      </c>
      <c r="CB262" s="111">
        <f t="shared" si="135"/>
        <v>0</v>
      </c>
      <c r="CC262" s="111">
        <f t="shared" si="134"/>
        <v>0</v>
      </c>
      <c r="CD262" s="111">
        <f t="shared" si="134"/>
        <v>0</v>
      </c>
      <c r="CE262" s="111">
        <f t="shared" si="134"/>
        <v>0</v>
      </c>
      <c r="CF262" s="111">
        <f t="shared" si="134"/>
        <v>0</v>
      </c>
      <c r="CG262" s="111">
        <f t="shared" si="134"/>
        <v>0</v>
      </c>
      <c r="CH262" s="111">
        <f t="shared" si="134"/>
        <v>0</v>
      </c>
      <c r="CI262" s="111">
        <f t="shared" si="134"/>
        <v>0</v>
      </c>
      <c r="CJ262" s="111">
        <f t="shared" si="134"/>
        <v>0</v>
      </c>
    </row>
    <row r="263" spans="11:88" x14ac:dyDescent="0.3">
      <c r="K263" s="263">
        <f>J263*(1+'Headcount Summary'!$C$4)</f>
        <v>0</v>
      </c>
      <c r="L263" s="263">
        <f>K263*(1+'Headcount Summary'!$C$4)</f>
        <v>0</v>
      </c>
      <c r="M263" s="263">
        <f>L263*(1+'Headcount Summary'!$C$4)</f>
        <v>0</v>
      </c>
      <c r="Q263" s="111">
        <f t="shared" si="135"/>
        <v>0</v>
      </c>
      <c r="R263" s="111">
        <f t="shared" si="135"/>
        <v>0</v>
      </c>
      <c r="S263" s="111">
        <f t="shared" si="135"/>
        <v>0</v>
      </c>
      <c r="T263" s="111">
        <f t="shared" si="135"/>
        <v>0</v>
      </c>
      <c r="U263" s="111">
        <f t="shared" si="135"/>
        <v>0</v>
      </c>
      <c r="V263" s="111">
        <f t="shared" si="135"/>
        <v>0</v>
      </c>
      <c r="W263" s="111">
        <f t="shared" si="135"/>
        <v>0</v>
      </c>
      <c r="X263" s="111">
        <f t="shared" si="135"/>
        <v>0</v>
      </c>
      <c r="Y263" s="111">
        <f t="shared" si="135"/>
        <v>0</v>
      </c>
      <c r="Z263" s="111">
        <f t="shared" si="135"/>
        <v>0</v>
      </c>
      <c r="AA263" s="111">
        <f t="shared" si="135"/>
        <v>0</v>
      </c>
      <c r="AB263" s="111">
        <f t="shared" si="135"/>
        <v>0</v>
      </c>
      <c r="AC263" s="111">
        <f t="shared" si="135"/>
        <v>0</v>
      </c>
      <c r="AD263" s="111">
        <f t="shared" si="135"/>
        <v>0</v>
      </c>
      <c r="AE263" s="111">
        <f t="shared" si="135"/>
        <v>0</v>
      </c>
      <c r="AF263" s="111">
        <f t="shared" si="135"/>
        <v>0</v>
      </c>
      <c r="AG263" s="111">
        <f t="shared" si="135"/>
        <v>0</v>
      </c>
      <c r="AH263" s="111">
        <f t="shared" si="135"/>
        <v>0</v>
      </c>
      <c r="AI263" s="111">
        <f t="shared" si="135"/>
        <v>0</v>
      </c>
      <c r="AJ263" s="111">
        <f t="shared" si="135"/>
        <v>0</v>
      </c>
      <c r="AK263" s="111">
        <f t="shared" si="135"/>
        <v>0</v>
      </c>
      <c r="AL263" s="111">
        <f t="shared" si="135"/>
        <v>0</v>
      </c>
      <c r="AM263" s="111">
        <f t="shared" si="135"/>
        <v>0</v>
      </c>
      <c r="AN263" s="111">
        <f t="shared" si="135"/>
        <v>0</v>
      </c>
      <c r="AO263" s="111">
        <f t="shared" si="135"/>
        <v>0</v>
      </c>
      <c r="AP263" s="111">
        <f t="shared" si="135"/>
        <v>0</v>
      </c>
      <c r="AQ263" s="111">
        <f t="shared" si="135"/>
        <v>0</v>
      </c>
      <c r="AR263" s="111">
        <f t="shared" si="135"/>
        <v>0</v>
      </c>
      <c r="AS263" s="111">
        <f t="shared" si="135"/>
        <v>0</v>
      </c>
      <c r="AT263" s="111">
        <f t="shared" si="135"/>
        <v>0</v>
      </c>
      <c r="AU263" s="111">
        <f t="shared" si="135"/>
        <v>0</v>
      </c>
      <c r="AV263" s="111">
        <f t="shared" si="135"/>
        <v>0</v>
      </c>
      <c r="AW263" s="111">
        <f t="shared" si="135"/>
        <v>0</v>
      </c>
      <c r="AX263" s="111">
        <f t="shared" si="135"/>
        <v>0</v>
      </c>
      <c r="AY263" s="111">
        <f t="shared" si="135"/>
        <v>0</v>
      </c>
      <c r="AZ263" s="111">
        <f t="shared" si="135"/>
        <v>0</v>
      </c>
      <c r="BA263" s="111">
        <f t="shared" si="135"/>
        <v>0</v>
      </c>
      <c r="BB263" s="111">
        <f t="shared" si="135"/>
        <v>0</v>
      </c>
      <c r="BC263" s="111">
        <f t="shared" si="135"/>
        <v>0</v>
      </c>
      <c r="BD263" s="111">
        <f t="shared" si="135"/>
        <v>0</v>
      </c>
      <c r="BE263" s="111">
        <f t="shared" si="135"/>
        <v>0</v>
      </c>
      <c r="BF263" s="111">
        <f t="shared" si="135"/>
        <v>0</v>
      </c>
      <c r="BG263" s="111">
        <f t="shared" si="135"/>
        <v>0</v>
      </c>
      <c r="BH263" s="111">
        <f t="shared" si="135"/>
        <v>0</v>
      </c>
      <c r="BI263" s="111">
        <f t="shared" si="135"/>
        <v>0</v>
      </c>
      <c r="BJ263" s="111">
        <f t="shared" si="135"/>
        <v>0</v>
      </c>
      <c r="BK263" s="111">
        <f t="shared" si="135"/>
        <v>0</v>
      </c>
      <c r="BL263" s="111">
        <f t="shared" si="135"/>
        <v>0</v>
      </c>
      <c r="BM263" s="111">
        <f t="shared" si="135"/>
        <v>0</v>
      </c>
      <c r="BN263" s="111">
        <f t="shared" si="135"/>
        <v>0</v>
      </c>
      <c r="BO263" s="111">
        <f t="shared" si="135"/>
        <v>0</v>
      </c>
      <c r="BP263" s="111">
        <f t="shared" si="135"/>
        <v>0</v>
      </c>
      <c r="BQ263" s="111">
        <f t="shared" si="135"/>
        <v>0</v>
      </c>
      <c r="BR263" s="111">
        <f t="shared" si="135"/>
        <v>0</v>
      </c>
      <c r="BS263" s="111">
        <f t="shared" si="135"/>
        <v>0</v>
      </c>
      <c r="BT263" s="111">
        <f t="shared" si="135"/>
        <v>0</v>
      </c>
      <c r="BU263" s="111">
        <f t="shared" si="135"/>
        <v>0</v>
      </c>
      <c r="BV263" s="111">
        <f t="shared" si="135"/>
        <v>0</v>
      </c>
      <c r="BW263" s="111">
        <f t="shared" si="135"/>
        <v>0</v>
      </c>
      <c r="BX263" s="111">
        <f t="shared" si="135"/>
        <v>0</v>
      </c>
      <c r="BY263" s="111">
        <f t="shared" si="135"/>
        <v>0</v>
      </c>
      <c r="BZ263" s="111">
        <f t="shared" si="135"/>
        <v>0</v>
      </c>
      <c r="CA263" s="111">
        <f t="shared" si="135"/>
        <v>0</v>
      </c>
      <c r="CB263" s="111">
        <f t="shared" si="135"/>
        <v>0</v>
      </c>
      <c r="CC263" s="111">
        <f t="shared" si="134"/>
        <v>0</v>
      </c>
      <c r="CD263" s="111">
        <f t="shared" si="134"/>
        <v>0</v>
      </c>
      <c r="CE263" s="111">
        <f t="shared" si="134"/>
        <v>0</v>
      </c>
      <c r="CF263" s="111">
        <f t="shared" si="134"/>
        <v>0</v>
      </c>
      <c r="CG263" s="111">
        <f t="shared" si="134"/>
        <v>0</v>
      </c>
      <c r="CH263" s="111">
        <f t="shared" si="134"/>
        <v>0</v>
      </c>
      <c r="CI263" s="111">
        <f t="shared" si="134"/>
        <v>0</v>
      </c>
      <c r="CJ263" s="111">
        <f t="shared" si="134"/>
        <v>0</v>
      </c>
    </row>
    <row r="264" spans="11:88" x14ac:dyDescent="0.3">
      <c r="K264" s="263">
        <f>J264*(1+'Headcount Summary'!$C$4)</f>
        <v>0</v>
      </c>
      <c r="L264" s="263">
        <f>K264*(1+'Headcount Summary'!$C$4)</f>
        <v>0</v>
      </c>
      <c r="M264" s="263">
        <f>L264*(1+'Headcount Summary'!$C$4)</f>
        <v>0</v>
      </c>
      <c r="Q264" s="111">
        <f t="shared" si="135"/>
        <v>0</v>
      </c>
      <c r="R264" s="111">
        <f t="shared" si="135"/>
        <v>0</v>
      </c>
      <c r="S264" s="111">
        <f t="shared" si="135"/>
        <v>0</v>
      </c>
      <c r="T264" s="111">
        <f t="shared" si="135"/>
        <v>0</v>
      </c>
      <c r="U264" s="111">
        <f t="shared" si="135"/>
        <v>0</v>
      </c>
      <c r="V264" s="111">
        <f t="shared" si="135"/>
        <v>0</v>
      </c>
      <c r="W264" s="111">
        <f t="shared" si="135"/>
        <v>0</v>
      </c>
      <c r="X264" s="111">
        <f t="shared" si="135"/>
        <v>0</v>
      </c>
      <c r="Y264" s="111">
        <f t="shared" si="135"/>
        <v>0</v>
      </c>
      <c r="Z264" s="111">
        <f t="shared" si="135"/>
        <v>0</v>
      </c>
      <c r="AA264" s="111">
        <f t="shared" si="135"/>
        <v>0</v>
      </c>
      <c r="AB264" s="111">
        <f t="shared" si="135"/>
        <v>0</v>
      </c>
      <c r="AC264" s="111">
        <f t="shared" si="135"/>
        <v>0</v>
      </c>
      <c r="AD264" s="111">
        <f t="shared" si="135"/>
        <v>0</v>
      </c>
      <c r="AE264" s="111">
        <f t="shared" si="135"/>
        <v>0</v>
      </c>
      <c r="AF264" s="111">
        <f t="shared" si="135"/>
        <v>0</v>
      </c>
      <c r="AG264" s="111">
        <f t="shared" si="135"/>
        <v>0</v>
      </c>
      <c r="AH264" s="111">
        <f t="shared" si="135"/>
        <v>0</v>
      </c>
      <c r="AI264" s="111">
        <f t="shared" si="135"/>
        <v>0</v>
      </c>
      <c r="AJ264" s="111">
        <f t="shared" si="135"/>
        <v>0</v>
      </c>
      <c r="AK264" s="111">
        <f t="shared" si="135"/>
        <v>0</v>
      </c>
      <c r="AL264" s="111">
        <f t="shared" si="135"/>
        <v>0</v>
      </c>
      <c r="AM264" s="111">
        <f t="shared" si="135"/>
        <v>0</v>
      </c>
      <c r="AN264" s="111">
        <f t="shared" si="135"/>
        <v>0</v>
      </c>
      <c r="AO264" s="111">
        <f t="shared" si="135"/>
        <v>0</v>
      </c>
      <c r="AP264" s="111">
        <f t="shared" si="135"/>
        <v>0</v>
      </c>
      <c r="AQ264" s="111">
        <f t="shared" si="135"/>
        <v>0</v>
      </c>
      <c r="AR264" s="111">
        <f t="shared" si="135"/>
        <v>0</v>
      </c>
      <c r="AS264" s="111">
        <f t="shared" si="135"/>
        <v>0</v>
      </c>
      <c r="AT264" s="111">
        <f t="shared" si="135"/>
        <v>0</v>
      </c>
      <c r="AU264" s="111">
        <f t="shared" si="135"/>
        <v>0</v>
      </c>
      <c r="AV264" s="111">
        <f t="shared" si="135"/>
        <v>0</v>
      </c>
      <c r="AW264" s="111">
        <f t="shared" si="135"/>
        <v>0</v>
      </c>
      <c r="AX264" s="111">
        <f t="shared" si="135"/>
        <v>0</v>
      </c>
      <c r="AY264" s="111">
        <f t="shared" si="135"/>
        <v>0</v>
      </c>
      <c r="AZ264" s="111">
        <f t="shared" si="135"/>
        <v>0</v>
      </c>
      <c r="BA264" s="111">
        <f t="shared" si="135"/>
        <v>0</v>
      </c>
      <c r="BB264" s="111">
        <f t="shared" si="135"/>
        <v>0</v>
      </c>
      <c r="BC264" s="111">
        <f t="shared" si="135"/>
        <v>0</v>
      </c>
      <c r="BD264" s="111">
        <f t="shared" si="135"/>
        <v>0</v>
      </c>
      <c r="BE264" s="111">
        <f t="shared" si="135"/>
        <v>0</v>
      </c>
      <c r="BF264" s="111">
        <f t="shared" si="135"/>
        <v>0</v>
      </c>
      <c r="BG264" s="111">
        <f t="shared" si="135"/>
        <v>0</v>
      </c>
      <c r="BH264" s="111">
        <f t="shared" si="135"/>
        <v>0</v>
      </c>
      <c r="BI264" s="111">
        <f t="shared" si="135"/>
        <v>0</v>
      </c>
      <c r="BJ264" s="111">
        <f t="shared" si="135"/>
        <v>0</v>
      </c>
      <c r="BK264" s="111">
        <f t="shared" si="135"/>
        <v>0</v>
      </c>
      <c r="BL264" s="111">
        <f t="shared" si="135"/>
        <v>0</v>
      </c>
      <c r="BM264" s="111">
        <f t="shared" si="135"/>
        <v>0</v>
      </c>
      <c r="BN264" s="111">
        <f t="shared" si="135"/>
        <v>0</v>
      </c>
      <c r="BO264" s="111">
        <f t="shared" si="135"/>
        <v>0</v>
      </c>
      <c r="BP264" s="111">
        <f t="shared" si="135"/>
        <v>0</v>
      </c>
      <c r="BQ264" s="111">
        <f t="shared" si="135"/>
        <v>0</v>
      </c>
      <c r="BR264" s="111">
        <f t="shared" si="135"/>
        <v>0</v>
      </c>
      <c r="BS264" s="111">
        <f t="shared" si="135"/>
        <v>0</v>
      </c>
      <c r="BT264" s="111">
        <f t="shared" si="135"/>
        <v>0</v>
      </c>
      <c r="BU264" s="111">
        <f t="shared" si="135"/>
        <v>0</v>
      </c>
      <c r="BV264" s="111">
        <f t="shared" si="135"/>
        <v>0</v>
      </c>
      <c r="BW264" s="111">
        <f t="shared" si="135"/>
        <v>0</v>
      </c>
      <c r="BX264" s="111">
        <f t="shared" si="135"/>
        <v>0</v>
      </c>
      <c r="BY264" s="111">
        <f t="shared" si="135"/>
        <v>0</v>
      </c>
      <c r="BZ264" s="111">
        <f t="shared" si="135"/>
        <v>0</v>
      </c>
      <c r="CA264" s="111">
        <f t="shared" si="135"/>
        <v>0</v>
      </c>
      <c r="CB264" s="111">
        <f t="shared" si="135"/>
        <v>0</v>
      </c>
      <c r="CC264" s="111">
        <f t="shared" si="134"/>
        <v>0</v>
      </c>
      <c r="CD264" s="111">
        <f t="shared" si="134"/>
        <v>0</v>
      </c>
      <c r="CE264" s="111">
        <f t="shared" si="134"/>
        <v>0</v>
      </c>
      <c r="CF264" s="111">
        <f t="shared" si="134"/>
        <v>0</v>
      </c>
      <c r="CG264" s="111">
        <f t="shared" si="134"/>
        <v>0</v>
      </c>
      <c r="CH264" s="111">
        <f t="shared" si="134"/>
        <v>0</v>
      </c>
      <c r="CI264" s="111">
        <f t="shared" si="134"/>
        <v>0</v>
      </c>
      <c r="CJ264" s="111">
        <f t="shared" si="134"/>
        <v>0</v>
      </c>
    </row>
    <row r="265" spans="11:88" x14ac:dyDescent="0.3">
      <c r="K265" s="263">
        <f>J265*(1+'Headcount Summary'!$C$4)</f>
        <v>0</v>
      </c>
      <c r="L265" s="263">
        <f>K265*(1+'Headcount Summary'!$C$4)</f>
        <v>0</v>
      </c>
      <c r="M265" s="263">
        <f>L265*(1+'Headcount Summary'!$C$4)</f>
        <v>0</v>
      </c>
      <c r="Q265" s="111">
        <f t="shared" si="135"/>
        <v>0</v>
      </c>
      <c r="R265" s="111">
        <f t="shared" si="135"/>
        <v>0</v>
      </c>
      <c r="S265" s="111">
        <f t="shared" si="135"/>
        <v>0</v>
      </c>
      <c r="T265" s="111">
        <f t="shared" si="135"/>
        <v>0</v>
      </c>
      <c r="U265" s="111">
        <f t="shared" si="135"/>
        <v>0</v>
      </c>
      <c r="V265" s="111">
        <f t="shared" si="135"/>
        <v>0</v>
      </c>
      <c r="W265" s="111">
        <f t="shared" si="135"/>
        <v>0</v>
      </c>
      <c r="X265" s="111">
        <f t="shared" si="135"/>
        <v>0</v>
      </c>
      <c r="Y265" s="111">
        <f t="shared" si="135"/>
        <v>0</v>
      </c>
      <c r="Z265" s="111">
        <f t="shared" si="135"/>
        <v>0</v>
      </c>
      <c r="AA265" s="111">
        <f t="shared" si="135"/>
        <v>0</v>
      </c>
      <c r="AB265" s="111">
        <f t="shared" si="135"/>
        <v>0</v>
      </c>
      <c r="AC265" s="111">
        <f t="shared" si="135"/>
        <v>0</v>
      </c>
      <c r="AD265" s="111">
        <f t="shared" si="135"/>
        <v>0</v>
      </c>
      <c r="AE265" s="111">
        <f t="shared" si="135"/>
        <v>0</v>
      </c>
      <c r="AF265" s="111">
        <f t="shared" si="135"/>
        <v>0</v>
      </c>
      <c r="AG265" s="111">
        <f t="shared" si="135"/>
        <v>0</v>
      </c>
      <c r="AH265" s="111">
        <f t="shared" si="135"/>
        <v>0</v>
      </c>
      <c r="AI265" s="111">
        <f t="shared" si="135"/>
        <v>0</v>
      </c>
      <c r="AJ265" s="111">
        <f t="shared" si="135"/>
        <v>0</v>
      </c>
      <c r="AK265" s="111">
        <f t="shared" si="135"/>
        <v>0</v>
      </c>
      <c r="AL265" s="111">
        <f t="shared" si="135"/>
        <v>0</v>
      </c>
      <c r="AM265" s="111">
        <f t="shared" si="135"/>
        <v>0</v>
      </c>
      <c r="AN265" s="111">
        <f t="shared" si="135"/>
        <v>0</v>
      </c>
      <c r="AO265" s="111">
        <f t="shared" si="135"/>
        <v>0</v>
      </c>
      <c r="AP265" s="111">
        <f t="shared" si="135"/>
        <v>0</v>
      </c>
      <c r="AQ265" s="111">
        <f t="shared" si="135"/>
        <v>0</v>
      </c>
      <c r="AR265" s="111">
        <f t="shared" si="135"/>
        <v>0</v>
      </c>
      <c r="AS265" s="111">
        <f t="shared" si="135"/>
        <v>0</v>
      </c>
      <c r="AT265" s="111">
        <f t="shared" si="135"/>
        <v>0</v>
      </c>
      <c r="AU265" s="111">
        <f t="shared" si="135"/>
        <v>0</v>
      </c>
      <c r="AV265" s="111">
        <f t="shared" si="135"/>
        <v>0</v>
      </c>
      <c r="AW265" s="111">
        <f t="shared" si="135"/>
        <v>0</v>
      </c>
      <c r="AX265" s="111">
        <f t="shared" si="135"/>
        <v>0</v>
      </c>
      <c r="AY265" s="111">
        <f t="shared" si="135"/>
        <v>0</v>
      </c>
      <c r="AZ265" s="111">
        <f t="shared" si="135"/>
        <v>0</v>
      </c>
      <c r="BA265" s="111">
        <f t="shared" si="135"/>
        <v>0</v>
      </c>
      <c r="BB265" s="111">
        <f t="shared" si="135"/>
        <v>0</v>
      </c>
      <c r="BC265" s="111">
        <f t="shared" si="135"/>
        <v>0</v>
      </c>
      <c r="BD265" s="111">
        <f t="shared" si="135"/>
        <v>0</v>
      </c>
      <c r="BE265" s="111">
        <f t="shared" si="135"/>
        <v>0</v>
      </c>
      <c r="BF265" s="111">
        <f t="shared" si="135"/>
        <v>0</v>
      </c>
      <c r="BG265" s="111">
        <f t="shared" si="135"/>
        <v>0</v>
      </c>
      <c r="BH265" s="111">
        <f t="shared" si="135"/>
        <v>0</v>
      </c>
      <c r="BI265" s="111">
        <f t="shared" si="135"/>
        <v>0</v>
      </c>
      <c r="BJ265" s="111">
        <f t="shared" si="135"/>
        <v>0</v>
      </c>
      <c r="BK265" s="111">
        <f t="shared" si="135"/>
        <v>0</v>
      </c>
      <c r="BL265" s="111">
        <f t="shared" si="135"/>
        <v>0</v>
      </c>
      <c r="BM265" s="111">
        <f t="shared" si="135"/>
        <v>0</v>
      </c>
      <c r="BN265" s="111">
        <f t="shared" si="135"/>
        <v>0</v>
      </c>
      <c r="BO265" s="111">
        <f t="shared" si="135"/>
        <v>0</v>
      </c>
      <c r="BP265" s="111">
        <f t="shared" si="135"/>
        <v>0</v>
      </c>
      <c r="BQ265" s="111">
        <f t="shared" si="135"/>
        <v>0</v>
      </c>
      <c r="BR265" s="111">
        <f t="shared" si="135"/>
        <v>0</v>
      </c>
      <c r="BS265" s="111">
        <f t="shared" si="135"/>
        <v>0</v>
      </c>
      <c r="BT265" s="111">
        <f t="shared" si="135"/>
        <v>0</v>
      </c>
      <c r="BU265" s="111">
        <f t="shared" si="135"/>
        <v>0</v>
      </c>
      <c r="BV265" s="111">
        <f t="shared" si="135"/>
        <v>0</v>
      </c>
      <c r="BW265" s="111">
        <f t="shared" si="135"/>
        <v>0</v>
      </c>
      <c r="BX265" s="111">
        <f t="shared" si="135"/>
        <v>0</v>
      </c>
      <c r="BY265" s="111">
        <f t="shared" si="135"/>
        <v>0</v>
      </c>
      <c r="BZ265" s="111">
        <f t="shared" si="135"/>
        <v>0</v>
      </c>
      <c r="CA265" s="111">
        <f t="shared" si="135"/>
        <v>0</v>
      </c>
      <c r="CB265" s="111">
        <f t="shared" ref="CB265:CJ268" si="136">IF(OR(AND($G265&lt;CB$1,$G265&lt;&gt;""),$F265&gt;EOMONTH(CB$1,0)),0,IF(AND($F265&lt;CB$1,OR($G265="",$G265&gt;EOMONTH(CB$1,0))),INDEX($H265:$M265,1,MATCH(YEAR(CB$1),$H$1:$M$1,0))/12,INDEX($H265:$M265,1,MATCH(YEAR(CB$1),$H$1:$M$1,0))/12*((_xlfn.DAYS(MIN(EOMONTH(CB$1,0),$G265),MAX(CB$1,$F265)))/_xlfn.DAYS(EOMONTH(CB$1,0),CB$1))))</f>
        <v>0</v>
      </c>
      <c r="CC265" s="111">
        <f t="shared" si="136"/>
        <v>0</v>
      </c>
      <c r="CD265" s="111">
        <f t="shared" si="136"/>
        <v>0</v>
      </c>
      <c r="CE265" s="111">
        <f t="shared" si="136"/>
        <v>0</v>
      </c>
      <c r="CF265" s="111">
        <f t="shared" si="136"/>
        <v>0</v>
      </c>
      <c r="CG265" s="111">
        <f t="shared" si="136"/>
        <v>0</v>
      </c>
      <c r="CH265" s="111">
        <f t="shared" si="136"/>
        <v>0</v>
      </c>
      <c r="CI265" s="111">
        <f t="shared" si="136"/>
        <v>0</v>
      </c>
      <c r="CJ265" s="111">
        <f t="shared" si="136"/>
        <v>0</v>
      </c>
    </row>
    <row r="266" spans="11:88" x14ac:dyDescent="0.3">
      <c r="K266" s="263">
        <f>J266*(1+'Headcount Summary'!$C$4)</f>
        <v>0</v>
      </c>
      <c r="L266" s="263">
        <f>K266*(1+'Headcount Summary'!$C$4)</f>
        <v>0</v>
      </c>
      <c r="M266" s="263">
        <f>L266*(1+'Headcount Summary'!$C$4)</f>
        <v>0</v>
      </c>
      <c r="Q266" s="111">
        <f t="shared" ref="Q266:CB269" si="137">IF(OR(AND($G266&lt;Q$1,$G266&lt;&gt;""),$F266&gt;EOMONTH(Q$1,0)),0,IF(AND($F266&lt;Q$1,OR($G266="",$G266&gt;EOMONTH(Q$1,0))),INDEX($H266:$M266,1,MATCH(YEAR(Q$1),$H$1:$M$1,0))/12,INDEX($H266:$M266,1,MATCH(YEAR(Q$1),$H$1:$M$1,0))/12*((_xlfn.DAYS(MIN(EOMONTH(Q$1,0),$G266),MAX(Q$1,$F266)))/_xlfn.DAYS(EOMONTH(Q$1,0),Q$1))))</f>
        <v>0</v>
      </c>
      <c r="R266" s="111">
        <f t="shared" si="137"/>
        <v>0</v>
      </c>
      <c r="S266" s="111">
        <f t="shared" si="137"/>
        <v>0</v>
      </c>
      <c r="T266" s="111">
        <f t="shared" si="137"/>
        <v>0</v>
      </c>
      <c r="U266" s="111">
        <f t="shared" si="137"/>
        <v>0</v>
      </c>
      <c r="V266" s="111">
        <f t="shared" si="137"/>
        <v>0</v>
      </c>
      <c r="W266" s="111">
        <f t="shared" si="137"/>
        <v>0</v>
      </c>
      <c r="X266" s="111">
        <f t="shared" si="137"/>
        <v>0</v>
      </c>
      <c r="Y266" s="111">
        <f t="shared" si="137"/>
        <v>0</v>
      </c>
      <c r="Z266" s="111">
        <f t="shared" si="137"/>
        <v>0</v>
      </c>
      <c r="AA266" s="111">
        <f t="shared" si="137"/>
        <v>0</v>
      </c>
      <c r="AB266" s="111">
        <f t="shared" si="137"/>
        <v>0</v>
      </c>
      <c r="AC266" s="111">
        <f t="shared" si="137"/>
        <v>0</v>
      </c>
      <c r="AD266" s="111">
        <f t="shared" si="137"/>
        <v>0</v>
      </c>
      <c r="AE266" s="111">
        <f t="shared" si="137"/>
        <v>0</v>
      </c>
      <c r="AF266" s="111">
        <f t="shared" si="137"/>
        <v>0</v>
      </c>
      <c r="AG266" s="111">
        <f t="shared" si="137"/>
        <v>0</v>
      </c>
      <c r="AH266" s="111">
        <f t="shared" si="137"/>
        <v>0</v>
      </c>
      <c r="AI266" s="111">
        <f t="shared" si="137"/>
        <v>0</v>
      </c>
      <c r="AJ266" s="111">
        <f t="shared" si="137"/>
        <v>0</v>
      </c>
      <c r="AK266" s="111">
        <f t="shared" si="137"/>
        <v>0</v>
      </c>
      <c r="AL266" s="111">
        <f t="shared" si="137"/>
        <v>0</v>
      </c>
      <c r="AM266" s="111">
        <f t="shared" si="137"/>
        <v>0</v>
      </c>
      <c r="AN266" s="111">
        <f t="shared" si="137"/>
        <v>0</v>
      </c>
      <c r="AO266" s="111">
        <f t="shared" si="137"/>
        <v>0</v>
      </c>
      <c r="AP266" s="111">
        <f t="shared" si="137"/>
        <v>0</v>
      </c>
      <c r="AQ266" s="111">
        <f t="shared" si="137"/>
        <v>0</v>
      </c>
      <c r="AR266" s="111">
        <f t="shared" si="137"/>
        <v>0</v>
      </c>
      <c r="AS266" s="111">
        <f t="shared" si="137"/>
        <v>0</v>
      </c>
      <c r="AT266" s="111">
        <f t="shared" si="137"/>
        <v>0</v>
      </c>
      <c r="AU266" s="111">
        <f t="shared" si="137"/>
        <v>0</v>
      </c>
      <c r="AV266" s="111">
        <f t="shared" si="137"/>
        <v>0</v>
      </c>
      <c r="AW266" s="111">
        <f t="shared" si="137"/>
        <v>0</v>
      </c>
      <c r="AX266" s="111">
        <f t="shared" si="137"/>
        <v>0</v>
      </c>
      <c r="AY266" s="111">
        <f t="shared" si="137"/>
        <v>0</v>
      </c>
      <c r="AZ266" s="111">
        <f t="shared" si="137"/>
        <v>0</v>
      </c>
      <c r="BA266" s="111">
        <f t="shared" si="137"/>
        <v>0</v>
      </c>
      <c r="BB266" s="111">
        <f t="shared" si="137"/>
        <v>0</v>
      </c>
      <c r="BC266" s="111">
        <f t="shared" si="137"/>
        <v>0</v>
      </c>
      <c r="BD266" s="111">
        <f t="shared" si="137"/>
        <v>0</v>
      </c>
      <c r="BE266" s="111">
        <f t="shared" si="137"/>
        <v>0</v>
      </c>
      <c r="BF266" s="111">
        <f t="shared" si="137"/>
        <v>0</v>
      </c>
      <c r="BG266" s="111">
        <f t="shared" si="137"/>
        <v>0</v>
      </c>
      <c r="BH266" s="111">
        <f t="shared" si="137"/>
        <v>0</v>
      </c>
      <c r="BI266" s="111">
        <f t="shared" si="137"/>
        <v>0</v>
      </c>
      <c r="BJ266" s="111">
        <f t="shared" si="137"/>
        <v>0</v>
      </c>
      <c r="BK266" s="111">
        <f t="shared" si="137"/>
        <v>0</v>
      </c>
      <c r="BL266" s="111">
        <f t="shared" si="137"/>
        <v>0</v>
      </c>
      <c r="BM266" s="111">
        <f t="shared" si="137"/>
        <v>0</v>
      </c>
      <c r="BN266" s="111">
        <f t="shared" si="137"/>
        <v>0</v>
      </c>
      <c r="BO266" s="111">
        <f t="shared" si="137"/>
        <v>0</v>
      </c>
      <c r="BP266" s="111">
        <f t="shared" si="137"/>
        <v>0</v>
      </c>
      <c r="BQ266" s="111">
        <f t="shared" si="137"/>
        <v>0</v>
      </c>
      <c r="BR266" s="111">
        <f t="shared" si="137"/>
        <v>0</v>
      </c>
      <c r="BS266" s="111">
        <f t="shared" si="137"/>
        <v>0</v>
      </c>
      <c r="BT266" s="111">
        <f t="shared" si="137"/>
        <v>0</v>
      </c>
      <c r="BU266" s="111">
        <f t="shared" si="137"/>
        <v>0</v>
      </c>
      <c r="BV266" s="111">
        <f t="shared" si="137"/>
        <v>0</v>
      </c>
      <c r="BW266" s="111">
        <f t="shared" si="137"/>
        <v>0</v>
      </c>
      <c r="BX266" s="111">
        <f t="shared" si="137"/>
        <v>0</v>
      </c>
      <c r="BY266" s="111">
        <f t="shared" si="137"/>
        <v>0</v>
      </c>
      <c r="BZ266" s="111">
        <f t="shared" si="137"/>
        <v>0</v>
      </c>
      <c r="CA266" s="111">
        <f t="shared" si="137"/>
        <v>0</v>
      </c>
      <c r="CB266" s="111">
        <f t="shared" si="137"/>
        <v>0</v>
      </c>
      <c r="CC266" s="111">
        <f t="shared" si="136"/>
        <v>0</v>
      </c>
      <c r="CD266" s="111">
        <f t="shared" si="136"/>
        <v>0</v>
      </c>
      <c r="CE266" s="111">
        <f t="shared" si="136"/>
        <v>0</v>
      </c>
      <c r="CF266" s="111">
        <f t="shared" si="136"/>
        <v>0</v>
      </c>
      <c r="CG266" s="111">
        <f t="shared" si="136"/>
        <v>0</v>
      </c>
      <c r="CH266" s="111">
        <f t="shared" si="136"/>
        <v>0</v>
      </c>
      <c r="CI266" s="111">
        <f t="shared" si="136"/>
        <v>0</v>
      </c>
      <c r="CJ266" s="111">
        <f t="shared" si="136"/>
        <v>0</v>
      </c>
    </row>
    <row r="267" spans="11:88" x14ac:dyDescent="0.3">
      <c r="K267" s="263">
        <f>J267*(1+'Headcount Summary'!$C$4)</f>
        <v>0</v>
      </c>
      <c r="L267" s="263">
        <f>K267*(1+'Headcount Summary'!$C$4)</f>
        <v>0</v>
      </c>
      <c r="M267" s="263">
        <f>L267*(1+'Headcount Summary'!$C$4)</f>
        <v>0</v>
      </c>
      <c r="Q267" s="111">
        <f t="shared" si="137"/>
        <v>0</v>
      </c>
      <c r="R267" s="111">
        <f t="shared" si="137"/>
        <v>0</v>
      </c>
      <c r="S267" s="111">
        <f t="shared" si="137"/>
        <v>0</v>
      </c>
      <c r="T267" s="111">
        <f t="shared" si="137"/>
        <v>0</v>
      </c>
      <c r="U267" s="111">
        <f t="shared" si="137"/>
        <v>0</v>
      </c>
      <c r="V267" s="111">
        <f t="shared" si="137"/>
        <v>0</v>
      </c>
      <c r="W267" s="111">
        <f t="shared" si="137"/>
        <v>0</v>
      </c>
      <c r="X267" s="111">
        <f t="shared" si="137"/>
        <v>0</v>
      </c>
      <c r="Y267" s="111">
        <f t="shared" si="137"/>
        <v>0</v>
      </c>
      <c r="Z267" s="111">
        <f t="shared" si="137"/>
        <v>0</v>
      </c>
      <c r="AA267" s="111">
        <f t="shared" si="137"/>
        <v>0</v>
      </c>
      <c r="AB267" s="111">
        <f t="shared" si="137"/>
        <v>0</v>
      </c>
      <c r="AC267" s="111">
        <f t="shared" si="137"/>
        <v>0</v>
      </c>
      <c r="AD267" s="111">
        <f t="shared" si="137"/>
        <v>0</v>
      </c>
      <c r="AE267" s="111">
        <f t="shared" si="137"/>
        <v>0</v>
      </c>
      <c r="AF267" s="111">
        <f t="shared" si="137"/>
        <v>0</v>
      </c>
      <c r="AG267" s="111">
        <f t="shared" si="137"/>
        <v>0</v>
      </c>
      <c r="AH267" s="111">
        <f t="shared" si="137"/>
        <v>0</v>
      </c>
      <c r="AI267" s="111">
        <f t="shared" si="137"/>
        <v>0</v>
      </c>
      <c r="AJ267" s="111">
        <f t="shared" si="137"/>
        <v>0</v>
      </c>
      <c r="AK267" s="111">
        <f t="shared" si="137"/>
        <v>0</v>
      </c>
      <c r="AL267" s="111">
        <f t="shared" si="137"/>
        <v>0</v>
      </c>
      <c r="AM267" s="111">
        <f t="shared" si="137"/>
        <v>0</v>
      </c>
      <c r="AN267" s="111">
        <f t="shared" si="137"/>
        <v>0</v>
      </c>
      <c r="AO267" s="111">
        <f t="shared" si="137"/>
        <v>0</v>
      </c>
      <c r="AP267" s="111">
        <f t="shared" si="137"/>
        <v>0</v>
      </c>
      <c r="AQ267" s="111">
        <f t="shared" si="137"/>
        <v>0</v>
      </c>
      <c r="AR267" s="111">
        <f t="shared" si="137"/>
        <v>0</v>
      </c>
      <c r="AS267" s="111">
        <f t="shared" si="137"/>
        <v>0</v>
      </c>
      <c r="AT267" s="111">
        <f t="shared" si="137"/>
        <v>0</v>
      </c>
      <c r="AU267" s="111">
        <f t="shared" si="137"/>
        <v>0</v>
      </c>
      <c r="AV267" s="111">
        <f t="shared" si="137"/>
        <v>0</v>
      </c>
      <c r="AW267" s="111">
        <f t="shared" si="137"/>
        <v>0</v>
      </c>
      <c r="AX267" s="111">
        <f t="shared" si="137"/>
        <v>0</v>
      </c>
      <c r="AY267" s="111">
        <f t="shared" si="137"/>
        <v>0</v>
      </c>
      <c r="AZ267" s="111">
        <f t="shared" si="137"/>
        <v>0</v>
      </c>
      <c r="BA267" s="111">
        <f t="shared" si="137"/>
        <v>0</v>
      </c>
      <c r="BB267" s="111">
        <f t="shared" si="137"/>
        <v>0</v>
      </c>
      <c r="BC267" s="111">
        <f t="shared" si="137"/>
        <v>0</v>
      </c>
      <c r="BD267" s="111">
        <f t="shared" si="137"/>
        <v>0</v>
      </c>
      <c r="BE267" s="111">
        <f t="shared" si="137"/>
        <v>0</v>
      </c>
      <c r="BF267" s="111">
        <f t="shared" si="137"/>
        <v>0</v>
      </c>
      <c r="BG267" s="111">
        <f t="shared" si="137"/>
        <v>0</v>
      </c>
      <c r="BH267" s="111">
        <f t="shared" si="137"/>
        <v>0</v>
      </c>
      <c r="BI267" s="111">
        <f t="shared" si="137"/>
        <v>0</v>
      </c>
      <c r="BJ267" s="111">
        <f t="shared" si="137"/>
        <v>0</v>
      </c>
      <c r="BK267" s="111">
        <f t="shared" si="137"/>
        <v>0</v>
      </c>
      <c r="BL267" s="111">
        <f t="shared" si="137"/>
        <v>0</v>
      </c>
      <c r="BM267" s="111">
        <f t="shared" si="137"/>
        <v>0</v>
      </c>
      <c r="BN267" s="111">
        <f t="shared" si="137"/>
        <v>0</v>
      </c>
      <c r="BO267" s="111">
        <f t="shared" si="137"/>
        <v>0</v>
      </c>
      <c r="BP267" s="111">
        <f t="shared" si="137"/>
        <v>0</v>
      </c>
      <c r="BQ267" s="111">
        <f t="shared" si="137"/>
        <v>0</v>
      </c>
      <c r="BR267" s="111">
        <f t="shared" si="137"/>
        <v>0</v>
      </c>
      <c r="BS267" s="111">
        <f t="shared" si="137"/>
        <v>0</v>
      </c>
      <c r="BT267" s="111">
        <f t="shared" si="137"/>
        <v>0</v>
      </c>
      <c r="BU267" s="111">
        <f t="shared" si="137"/>
        <v>0</v>
      </c>
      <c r="BV267" s="111">
        <f t="shared" si="137"/>
        <v>0</v>
      </c>
      <c r="BW267" s="111">
        <f t="shared" si="137"/>
        <v>0</v>
      </c>
      <c r="BX267" s="111">
        <f t="shared" si="137"/>
        <v>0</v>
      </c>
      <c r="BY267" s="111">
        <f t="shared" si="137"/>
        <v>0</v>
      </c>
      <c r="BZ267" s="111">
        <f t="shared" si="137"/>
        <v>0</v>
      </c>
      <c r="CA267" s="111">
        <f t="shared" si="137"/>
        <v>0</v>
      </c>
      <c r="CB267" s="111">
        <f t="shared" si="137"/>
        <v>0</v>
      </c>
      <c r="CC267" s="111">
        <f t="shared" si="136"/>
        <v>0</v>
      </c>
      <c r="CD267" s="111">
        <f t="shared" si="136"/>
        <v>0</v>
      </c>
      <c r="CE267" s="111">
        <f t="shared" si="136"/>
        <v>0</v>
      </c>
      <c r="CF267" s="111">
        <f t="shared" si="136"/>
        <v>0</v>
      </c>
      <c r="CG267" s="111">
        <f t="shared" si="136"/>
        <v>0</v>
      </c>
      <c r="CH267" s="111">
        <f t="shared" si="136"/>
        <v>0</v>
      </c>
      <c r="CI267" s="111">
        <f t="shared" si="136"/>
        <v>0</v>
      </c>
      <c r="CJ267" s="111">
        <f t="shared" si="136"/>
        <v>0</v>
      </c>
    </row>
    <row r="268" spans="11:88" x14ac:dyDescent="0.3">
      <c r="K268" s="263">
        <f>J268*(1+'Headcount Summary'!$C$4)</f>
        <v>0</v>
      </c>
      <c r="L268" s="263">
        <f>K268*(1+'Headcount Summary'!$C$4)</f>
        <v>0</v>
      </c>
      <c r="M268" s="263">
        <f>L268*(1+'Headcount Summary'!$C$4)</f>
        <v>0</v>
      </c>
      <c r="Q268" s="111">
        <f t="shared" si="137"/>
        <v>0</v>
      </c>
      <c r="R268" s="111">
        <f t="shared" si="137"/>
        <v>0</v>
      </c>
      <c r="S268" s="111">
        <f t="shared" si="137"/>
        <v>0</v>
      </c>
      <c r="T268" s="111">
        <f t="shared" si="137"/>
        <v>0</v>
      </c>
      <c r="U268" s="111">
        <f t="shared" si="137"/>
        <v>0</v>
      </c>
      <c r="V268" s="111">
        <f t="shared" si="137"/>
        <v>0</v>
      </c>
      <c r="W268" s="111">
        <f t="shared" si="137"/>
        <v>0</v>
      </c>
      <c r="X268" s="111">
        <f t="shared" si="137"/>
        <v>0</v>
      </c>
      <c r="Y268" s="111">
        <f t="shared" si="137"/>
        <v>0</v>
      </c>
      <c r="Z268" s="111">
        <f t="shared" si="137"/>
        <v>0</v>
      </c>
      <c r="AA268" s="111">
        <f t="shared" si="137"/>
        <v>0</v>
      </c>
      <c r="AB268" s="111">
        <f t="shared" si="137"/>
        <v>0</v>
      </c>
      <c r="AC268" s="111">
        <f t="shared" si="137"/>
        <v>0</v>
      </c>
      <c r="AD268" s="111">
        <f t="shared" si="137"/>
        <v>0</v>
      </c>
      <c r="AE268" s="111">
        <f t="shared" si="137"/>
        <v>0</v>
      </c>
      <c r="AF268" s="111">
        <f t="shared" si="137"/>
        <v>0</v>
      </c>
      <c r="AG268" s="111">
        <f t="shared" si="137"/>
        <v>0</v>
      </c>
      <c r="AH268" s="111">
        <f t="shared" si="137"/>
        <v>0</v>
      </c>
      <c r="AI268" s="111">
        <f t="shared" si="137"/>
        <v>0</v>
      </c>
      <c r="AJ268" s="111">
        <f t="shared" si="137"/>
        <v>0</v>
      </c>
      <c r="AK268" s="111">
        <f t="shared" si="137"/>
        <v>0</v>
      </c>
      <c r="AL268" s="111">
        <f t="shared" si="137"/>
        <v>0</v>
      </c>
      <c r="AM268" s="111">
        <f t="shared" si="137"/>
        <v>0</v>
      </c>
      <c r="AN268" s="111">
        <f t="shared" si="137"/>
        <v>0</v>
      </c>
      <c r="AO268" s="111">
        <f t="shared" si="137"/>
        <v>0</v>
      </c>
      <c r="AP268" s="111">
        <f t="shared" si="137"/>
        <v>0</v>
      </c>
      <c r="AQ268" s="111">
        <f t="shared" si="137"/>
        <v>0</v>
      </c>
      <c r="AR268" s="111">
        <f t="shared" si="137"/>
        <v>0</v>
      </c>
      <c r="AS268" s="111">
        <f t="shared" si="137"/>
        <v>0</v>
      </c>
      <c r="AT268" s="111">
        <f t="shared" si="137"/>
        <v>0</v>
      </c>
      <c r="AU268" s="111">
        <f t="shared" si="137"/>
        <v>0</v>
      </c>
      <c r="AV268" s="111">
        <f t="shared" si="137"/>
        <v>0</v>
      </c>
      <c r="AW268" s="111">
        <f t="shared" si="137"/>
        <v>0</v>
      </c>
      <c r="AX268" s="111">
        <f t="shared" si="137"/>
        <v>0</v>
      </c>
      <c r="AY268" s="111">
        <f t="shared" si="137"/>
        <v>0</v>
      </c>
      <c r="AZ268" s="111">
        <f t="shared" si="137"/>
        <v>0</v>
      </c>
      <c r="BA268" s="111">
        <f t="shared" si="137"/>
        <v>0</v>
      </c>
      <c r="BB268" s="111">
        <f t="shared" si="137"/>
        <v>0</v>
      </c>
      <c r="BC268" s="111">
        <f t="shared" si="137"/>
        <v>0</v>
      </c>
      <c r="BD268" s="111">
        <f t="shared" si="137"/>
        <v>0</v>
      </c>
      <c r="BE268" s="111">
        <f t="shared" si="137"/>
        <v>0</v>
      </c>
      <c r="BF268" s="111">
        <f t="shared" si="137"/>
        <v>0</v>
      </c>
      <c r="BG268" s="111">
        <f t="shared" si="137"/>
        <v>0</v>
      </c>
      <c r="BH268" s="111">
        <f t="shared" si="137"/>
        <v>0</v>
      </c>
      <c r="BI268" s="111">
        <f t="shared" si="137"/>
        <v>0</v>
      </c>
      <c r="BJ268" s="111">
        <f t="shared" si="137"/>
        <v>0</v>
      </c>
      <c r="BK268" s="111">
        <f t="shared" si="137"/>
        <v>0</v>
      </c>
      <c r="BL268" s="111">
        <f t="shared" si="137"/>
        <v>0</v>
      </c>
      <c r="BM268" s="111">
        <f t="shared" si="137"/>
        <v>0</v>
      </c>
      <c r="BN268" s="111">
        <f t="shared" si="137"/>
        <v>0</v>
      </c>
      <c r="BO268" s="111">
        <f t="shared" si="137"/>
        <v>0</v>
      </c>
      <c r="BP268" s="111">
        <f t="shared" si="137"/>
        <v>0</v>
      </c>
      <c r="BQ268" s="111">
        <f t="shared" si="137"/>
        <v>0</v>
      </c>
      <c r="BR268" s="111">
        <f t="shared" si="137"/>
        <v>0</v>
      </c>
      <c r="BS268" s="111">
        <f t="shared" si="137"/>
        <v>0</v>
      </c>
      <c r="BT268" s="111">
        <f t="shared" si="137"/>
        <v>0</v>
      </c>
      <c r="BU268" s="111">
        <f t="shared" si="137"/>
        <v>0</v>
      </c>
      <c r="BV268" s="111">
        <f t="shared" si="137"/>
        <v>0</v>
      </c>
      <c r="BW268" s="111">
        <f t="shared" si="137"/>
        <v>0</v>
      </c>
      <c r="BX268" s="111">
        <f t="shared" si="137"/>
        <v>0</v>
      </c>
      <c r="BY268" s="111">
        <f t="shared" si="137"/>
        <v>0</v>
      </c>
      <c r="BZ268" s="111">
        <f t="shared" si="137"/>
        <v>0</v>
      </c>
      <c r="CA268" s="111">
        <f t="shared" si="137"/>
        <v>0</v>
      </c>
      <c r="CB268" s="111">
        <f t="shared" si="137"/>
        <v>0</v>
      </c>
      <c r="CC268" s="111">
        <f t="shared" si="136"/>
        <v>0</v>
      </c>
      <c r="CD268" s="111">
        <f t="shared" si="136"/>
        <v>0</v>
      </c>
      <c r="CE268" s="111">
        <f t="shared" si="136"/>
        <v>0</v>
      </c>
      <c r="CF268" s="111">
        <f t="shared" si="136"/>
        <v>0</v>
      </c>
      <c r="CG268" s="111">
        <f t="shared" si="136"/>
        <v>0</v>
      </c>
      <c r="CH268" s="111">
        <f t="shared" si="136"/>
        <v>0</v>
      </c>
      <c r="CI268" s="111">
        <f t="shared" si="136"/>
        <v>0</v>
      </c>
      <c r="CJ268" s="111">
        <f t="shared" si="136"/>
        <v>0</v>
      </c>
    </row>
    <row r="269" spans="11:88" x14ac:dyDescent="0.3">
      <c r="K269" s="263">
        <f>J269*(1+'Headcount Summary'!$C$4)</f>
        <v>0</v>
      </c>
      <c r="L269" s="263">
        <f>K269*(1+'Headcount Summary'!$C$4)</f>
        <v>0</v>
      </c>
      <c r="M269" s="263">
        <f>L269*(1+'Headcount Summary'!$C$4)</f>
        <v>0</v>
      </c>
      <c r="Q269" s="111">
        <f t="shared" si="137"/>
        <v>0</v>
      </c>
      <c r="R269" s="111">
        <f t="shared" si="137"/>
        <v>0</v>
      </c>
      <c r="S269" s="111">
        <f t="shared" si="137"/>
        <v>0</v>
      </c>
      <c r="T269" s="111">
        <f t="shared" si="137"/>
        <v>0</v>
      </c>
      <c r="U269" s="111">
        <f t="shared" si="137"/>
        <v>0</v>
      </c>
      <c r="V269" s="111">
        <f t="shared" si="137"/>
        <v>0</v>
      </c>
      <c r="W269" s="111">
        <f t="shared" si="137"/>
        <v>0</v>
      </c>
      <c r="X269" s="111">
        <f t="shared" si="137"/>
        <v>0</v>
      </c>
      <c r="Y269" s="111">
        <f t="shared" si="137"/>
        <v>0</v>
      </c>
      <c r="Z269" s="111">
        <f t="shared" si="137"/>
        <v>0</v>
      </c>
      <c r="AA269" s="111">
        <f t="shared" si="137"/>
        <v>0</v>
      </c>
      <c r="AB269" s="111">
        <f t="shared" si="137"/>
        <v>0</v>
      </c>
      <c r="AC269" s="111">
        <f t="shared" si="137"/>
        <v>0</v>
      </c>
      <c r="AD269" s="111">
        <f t="shared" si="137"/>
        <v>0</v>
      </c>
      <c r="AE269" s="111">
        <f t="shared" si="137"/>
        <v>0</v>
      </c>
      <c r="AF269" s="111">
        <f t="shared" si="137"/>
        <v>0</v>
      </c>
      <c r="AG269" s="111">
        <f t="shared" si="137"/>
        <v>0</v>
      </c>
      <c r="AH269" s="111">
        <f t="shared" si="137"/>
        <v>0</v>
      </c>
      <c r="AI269" s="111">
        <f t="shared" si="137"/>
        <v>0</v>
      </c>
      <c r="AJ269" s="111">
        <f t="shared" si="137"/>
        <v>0</v>
      </c>
      <c r="AK269" s="111">
        <f t="shared" si="137"/>
        <v>0</v>
      </c>
      <c r="AL269" s="111">
        <f t="shared" si="137"/>
        <v>0</v>
      </c>
      <c r="AM269" s="111">
        <f t="shared" si="137"/>
        <v>0</v>
      </c>
      <c r="AN269" s="111">
        <f t="shared" si="137"/>
        <v>0</v>
      </c>
      <c r="AO269" s="111">
        <f t="shared" si="137"/>
        <v>0</v>
      </c>
      <c r="AP269" s="111">
        <f t="shared" si="137"/>
        <v>0</v>
      </c>
      <c r="AQ269" s="111">
        <f t="shared" si="137"/>
        <v>0</v>
      </c>
      <c r="AR269" s="111">
        <f t="shared" si="137"/>
        <v>0</v>
      </c>
      <c r="AS269" s="111">
        <f t="shared" si="137"/>
        <v>0</v>
      </c>
      <c r="AT269" s="111">
        <f t="shared" si="137"/>
        <v>0</v>
      </c>
      <c r="AU269" s="111">
        <f t="shared" si="137"/>
        <v>0</v>
      </c>
      <c r="AV269" s="111">
        <f t="shared" si="137"/>
        <v>0</v>
      </c>
      <c r="AW269" s="111">
        <f t="shared" si="137"/>
        <v>0</v>
      </c>
      <c r="AX269" s="111">
        <f t="shared" si="137"/>
        <v>0</v>
      </c>
      <c r="AY269" s="111">
        <f t="shared" si="137"/>
        <v>0</v>
      </c>
      <c r="AZ269" s="111">
        <f t="shared" si="137"/>
        <v>0</v>
      </c>
      <c r="BA269" s="111">
        <f t="shared" si="137"/>
        <v>0</v>
      </c>
      <c r="BB269" s="111">
        <f t="shared" si="137"/>
        <v>0</v>
      </c>
      <c r="BC269" s="111">
        <f t="shared" si="137"/>
        <v>0</v>
      </c>
      <c r="BD269" s="111">
        <f t="shared" si="137"/>
        <v>0</v>
      </c>
      <c r="BE269" s="111">
        <f t="shared" si="137"/>
        <v>0</v>
      </c>
      <c r="BF269" s="111">
        <f t="shared" si="137"/>
        <v>0</v>
      </c>
      <c r="BG269" s="111">
        <f t="shared" si="137"/>
        <v>0</v>
      </c>
      <c r="BH269" s="111">
        <f t="shared" si="137"/>
        <v>0</v>
      </c>
      <c r="BI269" s="111">
        <f t="shared" si="137"/>
        <v>0</v>
      </c>
      <c r="BJ269" s="111">
        <f t="shared" si="137"/>
        <v>0</v>
      </c>
      <c r="BK269" s="111">
        <f t="shared" si="137"/>
        <v>0</v>
      </c>
      <c r="BL269" s="111">
        <f t="shared" si="137"/>
        <v>0</v>
      </c>
      <c r="BM269" s="111">
        <f t="shared" si="137"/>
        <v>0</v>
      </c>
      <c r="BN269" s="111">
        <f t="shared" si="137"/>
        <v>0</v>
      </c>
      <c r="BO269" s="111">
        <f t="shared" si="137"/>
        <v>0</v>
      </c>
      <c r="BP269" s="111">
        <f t="shared" si="137"/>
        <v>0</v>
      </c>
      <c r="BQ269" s="111">
        <f t="shared" si="137"/>
        <v>0</v>
      </c>
      <c r="BR269" s="111">
        <f t="shared" si="137"/>
        <v>0</v>
      </c>
      <c r="BS269" s="111">
        <f t="shared" si="137"/>
        <v>0</v>
      </c>
      <c r="BT269" s="111">
        <f t="shared" si="137"/>
        <v>0</v>
      </c>
      <c r="BU269" s="111">
        <f t="shared" si="137"/>
        <v>0</v>
      </c>
      <c r="BV269" s="111">
        <f t="shared" si="137"/>
        <v>0</v>
      </c>
      <c r="BW269" s="111">
        <f t="shared" si="137"/>
        <v>0</v>
      </c>
      <c r="BX269" s="111">
        <f t="shared" si="137"/>
        <v>0</v>
      </c>
      <c r="BY269" s="111">
        <f t="shared" si="137"/>
        <v>0</v>
      </c>
      <c r="BZ269" s="111">
        <f t="shared" si="137"/>
        <v>0</v>
      </c>
      <c r="CA269" s="111">
        <f t="shared" si="137"/>
        <v>0</v>
      </c>
      <c r="CB269" s="111">
        <f t="shared" ref="CB269:CJ272" si="138">IF(OR(AND($G269&lt;CB$1,$G269&lt;&gt;""),$F269&gt;EOMONTH(CB$1,0)),0,IF(AND($F269&lt;CB$1,OR($G269="",$G269&gt;EOMONTH(CB$1,0))),INDEX($H269:$M269,1,MATCH(YEAR(CB$1),$H$1:$M$1,0))/12,INDEX($H269:$M269,1,MATCH(YEAR(CB$1),$H$1:$M$1,0))/12*((_xlfn.DAYS(MIN(EOMONTH(CB$1,0),$G269),MAX(CB$1,$F269)))/_xlfn.DAYS(EOMONTH(CB$1,0),CB$1))))</f>
        <v>0</v>
      </c>
      <c r="CC269" s="111">
        <f t="shared" si="138"/>
        <v>0</v>
      </c>
      <c r="CD269" s="111">
        <f t="shared" si="138"/>
        <v>0</v>
      </c>
      <c r="CE269" s="111">
        <f t="shared" si="138"/>
        <v>0</v>
      </c>
      <c r="CF269" s="111">
        <f t="shared" si="138"/>
        <v>0</v>
      </c>
      <c r="CG269" s="111">
        <f t="shared" si="138"/>
        <v>0</v>
      </c>
      <c r="CH269" s="111">
        <f t="shared" si="138"/>
        <v>0</v>
      </c>
      <c r="CI269" s="111">
        <f t="shared" si="138"/>
        <v>0</v>
      </c>
      <c r="CJ269" s="111">
        <f t="shared" si="138"/>
        <v>0</v>
      </c>
    </row>
    <row r="270" spans="11:88" x14ac:dyDescent="0.3">
      <c r="K270" s="263">
        <f>J270*(1+'Headcount Summary'!$C$4)</f>
        <v>0</v>
      </c>
      <c r="L270" s="263">
        <f>K270*(1+'Headcount Summary'!$C$4)</f>
        <v>0</v>
      </c>
      <c r="M270" s="263">
        <f>L270*(1+'Headcount Summary'!$C$4)</f>
        <v>0</v>
      </c>
      <c r="Q270" s="111">
        <f t="shared" ref="Q270:CB273" si="139">IF(OR(AND($G270&lt;Q$1,$G270&lt;&gt;""),$F270&gt;EOMONTH(Q$1,0)),0,IF(AND($F270&lt;Q$1,OR($G270="",$G270&gt;EOMONTH(Q$1,0))),INDEX($H270:$M270,1,MATCH(YEAR(Q$1),$H$1:$M$1,0))/12,INDEX($H270:$M270,1,MATCH(YEAR(Q$1),$H$1:$M$1,0))/12*((_xlfn.DAYS(MIN(EOMONTH(Q$1,0),$G270),MAX(Q$1,$F270)))/_xlfn.DAYS(EOMONTH(Q$1,0),Q$1))))</f>
        <v>0</v>
      </c>
      <c r="R270" s="111">
        <f t="shared" si="139"/>
        <v>0</v>
      </c>
      <c r="S270" s="111">
        <f t="shared" si="139"/>
        <v>0</v>
      </c>
      <c r="T270" s="111">
        <f t="shared" si="139"/>
        <v>0</v>
      </c>
      <c r="U270" s="111">
        <f t="shared" si="139"/>
        <v>0</v>
      </c>
      <c r="V270" s="111">
        <f t="shared" si="139"/>
        <v>0</v>
      </c>
      <c r="W270" s="111">
        <f t="shared" si="139"/>
        <v>0</v>
      </c>
      <c r="X270" s="111">
        <f t="shared" si="139"/>
        <v>0</v>
      </c>
      <c r="Y270" s="111">
        <f t="shared" si="139"/>
        <v>0</v>
      </c>
      <c r="Z270" s="111">
        <f t="shared" si="139"/>
        <v>0</v>
      </c>
      <c r="AA270" s="111">
        <f t="shared" si="139"/>
        <v>0</v>
      </c>
      <c r="AB270" s="111">
        <f t="shared" si="139"/>
        <v>0</v>
      </c>
      <c r="AC270" s="111">
        <f t="shared" si="139"/>
        <v>0</v>
      </c>
      <c r="AD270" s="111">
        <f t="shared" si="139"/>
        <v>0</v>
      </c>
      <c r="AE270" s="111">
        <f t="shared" si="139"/>
        <v>0</v>
      </c>
      <c r="AF270" s="111">
        <f t="shared" si="139"/>
        <v>0</v>
      </c>
      <c r="AG270" s="111">
        <f t="shared" si="139"/>
        <v>0</v>
      </c>
      <c r="AH270" s="111">
        <f t="shared" si="139"/>
        <v>0</v>
      </c>
      <c r="AI270" s="111">
        <f t="shared" si="139"/>
        <v>0</v>
      </c>
      <c r="AJ270" s="111">
        <f t="shared" si="139"/>
        <v>0</v>
      </c>
      <c r="AK270" s="111">
        <f t="shared" si="139"/>
        <v>0</v>
      </c>
      <c r="AL270" s="111">
        <f t="shared" si="139"/>
        <v>0</v>
      </c>
      <c r="AM270" s="111">
        <f t="shared" si="139"/>
        <v>0</v>
      </c>
      <c r="AN270" s="111">
        <f t="shared" si="139"/>
        <v>0</v>
      </c>
      <c r="AO270" s="111">
        <f t="shared" si="139"/>
        <v>0</v>
      </c>
      <c r="AP270" s="111">
        <f t="shared" si="139"/>
        <v>0</v>
      </c>
      <c r="AQ270" s="111">
        <f t="shared" si="139"/>
        <v>0</v>
      </c>
      <c r="AR270" s="111">
        <f t="shared" si="139"/>
        <v>0</v>
      </c>
      <c r="AS270" s="111">
        <f t="shared" si="139"/>
        <v>0</v>
      </c>
      <c r="AT270" s="111">
        <f t="shared" si="139"/>
        <v>0</v>
      </c>
      <c r="AU270" s="111">
        <f t="shared" si="139"/>
        <v>0</v>
      </c>
      <c r="AV270" s="111">
        <f t="shared" si="139"/>
        <v>0</v>
      </c>
      <c r="AW270" s="111">
        <f t="shared" si="139"/>
        <v>0</v>
      </c>
      <c r="AX270" s="111">
        <f t="shared" si="139"/>
        <v>0</v>
      </c>
      <c r="AY270" s="111">
        <f t="shared" si="139"/>
        <v>0</v>
      </c>
      <c r="AZ270" s="111">
        <f t="shared" si="139"/>
        <v>0</v>
      </c>
      <c r="BA270" s="111">
        <f t="shared" si="139"/>
        <v>0</v>
      </c>
      <c r="BB270" s="111">
        <f t="shared" si="139"/>
        <v>0</v>
      </c>
      <c r="BC270" s="111">
        <f t="shared" si="139"/>
        <v>0</v>
      </c>
      <c r="BD270" s="111">
        <f t="shared" si="139"/>
        <v>0</v>
      </c>
      <c r="BE270" s="111">
        <f t="shared" si="139"/>
        <v>0</v>
      </c>
      <c r="BF270" s="111">
        <f t="shared" si="139"/>
        <v>0</v>
      </c>
      <c r="BG270" s="111">
        <f t="shared" si="139"/>
        <v>0</v>
      </c>
      <c r="BH270" s="111">
        <f t="shared" si="139"/>
        <v>0</v>
      </c>
      <c r="BI270" s="111">
        <f t="shared" si="139"/>
        <v>0</v>
      </c>
      <c r="BJ270" s="111">
        <f t="shared" si="139"/>
        <v>0</v>
      </c>
      <c r="BK270" s="111">
        <f t="shared" si="139"/>
        <v>0</v>
      </c>
      <c r="BL270" s="111">
        <f t="shared" si="139"/>
        <v>0</v>
      </c>
      <c r="BM270" s="111">
        <f t="shared" si="139"/>
        <v>0</v>
      </c>
      <c r="BN270" s="111">
        <f t="shared" si="139"/>
        <v>0</v>
      </c>
      <c r="BO270" s="111">
        <f t="shared" si="139"/>
        <v>0</v>
      </c>
      <c r="BP270" s="111">
        <f t="shared" si="139"/>
        <v>0</v>
      </c>
      <c r="BQ270" s="111">
        <f t="shared" si="139"/>
        <v>0</v>
      </c>
      <c r="BR270" s="111">
        <f t="shared" si="139"/>
        <v>0</v>
      </c>
      <c r="BS270" s="111">
        <f t="shared" si="139"/>
        <v>0</v>
      </c>
      <c r="BT270" s="111">
        <f t="shared" si="139"/>
        <v>0</v>
      </c>
      <c r="BU270" s="111">
        <f t="shared" si="139"/>
        <v>0</v>
      </c>
      <c r="BV270" s="111">
        <f t="shared" si="139"/>
        <v>0</v>
      </c>
      <c r="BW270" s="111">
        <f t="shared" si="139"/>
        <v>0</v>
      </c>
      <c r="BX270" s="111">
        <f t="shared" si="139"/>
        <v>0</v>
      </c>
      <c r="BY270" s="111">
        <f t="shared" si="139"/>
        <v>0</v>
      </c>
      <c r="BZ270" s="111">
        <f t="shared" si="139"/>
        <v>0</v>
      </c>
      <c r="CA270" s="111">
        <f t="shared" si="139"/>
        <v>0</v>
      </c>
      <c r="CB270" s="111">
        <f t="shared" si="139"/>
        <v>0</v>
      </c>
      <c r="CC270" s="111">
        <f t="shared" si="138"/>
        <v>0</v>
      </c>
      <c r="CD270" s="111">
        <f t="shared" si="138"/>
        <v>0</v>
      </c>
      <c r="CE270" s="111">
        <f t="shared" si="138"/>
        <v>0</v>
      </c>
      <c r="CF270" s="111">
        <f t="shared" si="138"/>
        <v>0</v>
      </c>
      <c r="CG270" s="111">
        <f t="shared" si="138"/>
        <v>0</v>
      </c>
      <c r="CH270" s="111">
        <f t="shared" si="138"/>
        <v>0</v>
      </c>
      <c r="CI270" s="111">
        <f t="shared" si="138"/>
        <v>0</v>
      </c>
      <c r="CJ270" s="111">
        <f t="shared" si="138"/>
        <v>0</v>
      </c>
    </row>
    <row r="271" spans="11:88" x14ac:dyDescent="0.3">
      <c r="K271" s="263">
        <f>J271*(1+'Headcount Summary'!$C$4)</f>
        <v>0</v>
      </c>
      <c r="L271" s="263">
        <f>K271*(1+'Headcount Summary'!$C$4)</f>
        <v>0</v>
      </c>
      <c r="M271" s="263">
        <f>L271*(1+'Headcount Summary'!$C$4)</f>
        <v>0</v>
      </c>
      <c r="Q271" s="111">
        <f t="shared" si="139"/>
        <v>0</v>
      </c>
      <c r="R271" s="111">
        <f t="shared" si="139"/>
        <v>0</v>
      </c>
      <c r="S271" s="111">
        <f t="shared" si="139"/>
        <v>0</v>
      </c>
      <c r="T271" s="111">
        <f t="shared" si="139"/>
        <v>0</v>
      </c>
      <c r="U271" s="111">
        <f t="shared" si="139"/>
        <v>0</v>
      </c>
      <c r="V271" s="111">
        <f t="shared" si="139"/>
        <v>0</v>
      </c>
      <c r="W271" s="111">
        <f t="shared" si="139"/>
        <v>0</v>
      </c>
      <c r="X271" s="111">
        <f t="shared" si="139"/>
        <v>0</v>
      </c>
      <c r="Y271" s="111">
        <f t="shared" si="139"/>
        <v>0</v>
      </c>
      <c r="Z271" s="111">
        <f t="shared" si="139"/>
        <v>0</v>
      </c>
      <c r="AA271" s="111">
        <f t="shared" si="139"/>
        <v>0</v>
      </c>
      <c r="AB271" s="111">
        <f t="shared" si="139"/>
        <v>0</v>
      </c>
      <c r="AC271" s="111">
        <f t="shared" si="139"/>
        <v>0</v>
      </c>
      <c r="AD271" s="111">
        <f t="shared" si="139"/>
        <v>0</v>
      </c>
      <c r="AE271" s="111">
        <f t="shared" si="139"/>
        <v>0</v>
      </c>
      <c r="AF271" s="111">
        <f t="shared" si="139"/>
        <v>0</v>
      </c>
      <c r="AG271" s="111">
        <f t="shared" si="139"/>
        <v>0</v>
      </c>
      <c r="AH271" s="111">
        <f t="shared" si="139"/>
        <v>0</v>
      </c>
      <c r="AI271" s="111">
        <f t="shared" si="139"/>
        <v>0</v>
      </c>
      <c r="AJ271" s="111">
        <f t="shared" si="139"/>
        <v>0</v>
      </c>
      <c r="AK271" s="111">
        <f t="shared" si="139"/>
        <v>0</v>
      </c>
      <c r="AL271" s="111">
        <f t="shared" si="139"/>
        <v>0</v>
      </c>
      <c r="AM271" s="111">
        <f t="shared" si="139"/>
        <v>0</v>
      </c>
      <c r="AN271" s="111">
        <f t="shared" si="139"/>
        <v>0</v>
      </c>
      <c r="AO271" s="111">
        <f t="shared" si="139"/>
        <v>0</v>
      </c>
      <c r="AP271" s="111">
        <f t="shared" si="139"/>
        <v>0</v>
      </c>
      <c r="AQ271" s="111">
        <f t="shared" si="139"/>
        <v>0</v>
      </c>
      <c r="AR271" s="111">
        <f t="shared" si="139"/>
        <v>0</v>
      </c>
      <c r="AS271" s="111">
        <f t="shared" si="139"/>
        <v>0</v>
      </c>
      <c r="AT271" s="111">
        <f t="shared" si="139"/>
        <v>0</v>
      </c>
      <c r="AU271" s="111">
        <f t="shared" si="139"/>
        <v>0</v>
      </c>
      <c r="AV271" s="111">
        <f t="shared" si="139"/>
        <v>0</v>
      </c>
      <c r="AW271" s="111">
        <f t="shared" si="139"/>
        <v>0</v>
      </c>
      <c r="AX271" s="111">
        <f t="shared" si="139"/>
        <v>0</v>
      </c>
      <c r="AY271" s="111">
        <f t="shared" si="139"/>
        <v>0</v>
      </c>
      <c r="AZ271" s="111">
        <f t="shared" si="139"/>
        <v>0</v>
      </c>
      <c r="BA271" s="111">
        <f t="shared" si="139"/>
        <v>0</v>
      </c>
      <c r="BB271" s="111">
        <f t="shared" si="139"/>
        <v>0</v>
      </c>
      <c r="BC271" s="111">
        <f t="shared" si="139"/>
        <v>0</v>
      </c>
      <c r="BD271" s="111">
        <f t="shared" si="139"/>
        <v>0</v>
      </c>
      <c r="BE271" s="111">
        <f t="shared" si="139"/>
        <v>0</v>
      </c>
      <c r="BF271" s="111">
        <f t="shared" si="139"/>
        <v>0</v>
      </c>
      <c r="BG271" s="111">
        <f t="shared" si="139"/>
        <v>0</v>
      </c>
      <c r="BH271" s="111">
        <f t="shared" si="139"/>
        <v>0</v>
      </c>
      <c r="BI271" s="111">
        <f t="shared" si="139"/>
        <v>0</v>
      </c>
      <c r="BJ271" s="111">
        <f t="shared" si="139"/>
        <v>0</v>
      </c>
      <c r="BK271" s="111">
        <f t="shared" si="139"/>
        <v>0</v>
      </c>
      <c r="BL271" s="111">
        <f t="shared" si="139"/>
        <v>0</v>
      </c>
      <c r="BM271" s="111">
        <f t="shared" si="139"/>
        <v>0</v>
      </c>
      <c r="BN271" s="111">
        <f t="shared" si="139"/>
        <v>0</v>
      </c>
      <c r="BO271" s="111">
        <f t="shared" si="139"/>
        <v>0</v>
      </c>
      <c r="BP271" s="111">
        <f t="shared" si="139"/>
        <v>0</v>
      </c>
      <c r="BQ271" s="111">
        <f t="shared" si="139"/>
        <v>0</v>
      </c>
      <c r="BR271" s="111">
        <f t="shared" si="139"/>
        <v>0</v>
      </c>
      <c r="BS271" s="111">
        <f t="shared" si="139"/>
        <v>0</v>
      </c>
      <c r="BT271" s="111">
        <f t="shared" si="139"/>
        <v>0</v>
      </c>
      <c r="BU271" s="111">
        <f t="shared" si="139"/>
        <v>0</v>
      </c>
      <c r="BV271" s="111">
        <f t="shared" si="139"/>
        <v>0</v>
      </c>
      <c r="BW271" s="111">
        <f t="shared" si="139"/>
        <v>0</v>
      </c>
      <c r="BX271" s="111">
        <f t="shared" si="139"/>
        <v>0</v>
      </c>
      <c r="BY271" s="111">
        <f t="shared" si="139"/>
        <v>0</v>
      </c>
      <c r="BZ271" s="111">
        <f t="shared" si="139"/>
        <v>0</v>
      </c>
      <c r="CA271" s="111">
        <f t="shared" si="139"/>
        <v>0</v>
      </c>
      <c r="CB271" s="111">
        <f t="shared" si="139"/>
        <v>0</v>
      </c>
      <c r="CC271" s="111">
        <f t="shared" si="138"/>
        <v>0</v>
      </c>
      <c r="CD271" s="111">
        <f t="shared" si="138"/>
        <v>0</v>
      </c>
      <c r="CE271" s="111">
        <f t="shared" si="138"/>
        <v>0</v>
      </c>
      <c r="CF271" s="111">
        <f t="shared" si="138"/>
        <v>0</v>
      </c>
      <c r="CG271" s="111">
        <f t="shared" si="138"/>
        <v>0</v>
      </c>
      <c r="CH271" s="111">
        <f t="shared" si="138"/>
        <v>0</v>
      </c>
      <c r="CI271" s="111">
        <f t="shared" si="138"/>
        <v>0</v>
      </c>
      <c r="CJ271" s="111">
        <f t="shared" si="138"/>
        <v>0</v>
      </c>
    </row>
    <row r="272" spans="11:88" x14ac:dyDescent="0.3">
      <c r="K272" s="263">
        <f>J272*(1+'Headcount Summary'!$C$4)</f>
        <v>0</v>
      </c>
      <c r="L272" s="263">
        <f>K272*(1+'Headcount Summary'!$C$4)</f>
        <v>0</v>
      </c>
      <c r="M272" s="263">
        <f>L272*(1+'Headcount Summary'!$C$4)</f>
        <v>0</v>
      </c>
      <c r="Q272" s="111">
        <f t="shared" si="139"/>
        <v>0</v>
      </c>
      <c r="R272" s="111">
        <f t="shared" si="139"/>
        <v>0</v>
      </c>
      <c r="S272" s="111">
        <f t="shared" si="139"/>
        <v>0</v>
      </c>
      <c r="T272" s="111">
        <f t="shared" si="139"/>
        <v>0</v>
      </c>
      <c r="U272" s="111">
        <f t="shared" si="139"/>
        <v>0</v>
      </c>
      <c r="V272" s="111">
        <f t="shared" si="139"/>
        <v>0</v>
      </c>
      <c r="W272" s="111">
        <f t="shared" si="139"/>
        <v>0</v>
      </c>
      <c r="X272" s="111">
        <f t="shared" si="139"/>
        <v>0</v>
      </c>
      <c r="Y272" s="111">
        <f t="shared" si="139"/>
        <v>0</v>
      </c>
      <c r="Z272" s="111">
        <f t="shared" si="139"/>
        <v>0</v>
      </c>
      <c r="AA272" s="111">
        <f t="shared" si="139"/>
        <v>0</v>
      </c>
      <c r="AB272" s="111">
        <f t="shared" si="139"/>
        <v>0</v>
      </c>
      <c r="AC272" s="111">
        <f t="shared" si="139"/>
        <v>0</v>
      </c>
      <c r="AD272" s="111">
        <f t="shared" si="139"/>
        <v>0</v>
      </c>
      <c r="AE272" s="111">
        <f t="shared" si="139"/>
        <v>0</v>
      </c>
      <c r="AF272" s="111">
        <f t="shared" si="139"/>
        <v>0</v>
      </c>
      <c r="AG272" s="111">
        <f t="shared" si="139"/>
        <v>0</v>
      </c>
      <c r="AH272" s="111">
        <f t="shared" si="139"/>
        <v>0</v>
      </c>
      <c r="AI272" s="111">
        <f t="shared" si="139"/>
        <v>0</v>
      </c>
      <c r="AJ272" s="111">
        <f t="shared" si="139"/>
        <v>0</v>
      </c>
      <c r="AK272" s="111">
        <f t="shared" si="139"/>
        <v>0</v>
      </c>
      <c r="AL272" s="111">
        <f t="shared" si="139"/>
        <v>0</v>
      </c>
      <c r="AM272" s="111">
        <f t="shared" si="139"/>
        <v>0</v>
      </c>
      <c r="AN272" s="111">
        <f t="shared" si="139"/>
        <v>0</v>
      </c>
      <c r="AO272" s="111">
        <f t="shared" si="139"/>
        <v>0</v>
      </c>
      <c r="AP272" s="111">
        <f t="shared" si="139"/>
        <v>0</v>
      </c>
      <c r="AQ272" s="111">
        <f t="shared" si="139"/>
        <v>0</v>
      </c>
      <c r="AR272" s="111">
        <f t="shared" si="139"/>
        <v>0</v>
      </c>
      <c r="AS272" s="111">
        <f t="shared" si="139"/>
        <v>0</v>
      </c>
      <c r="AT272" s="111">
        <f t="shared" si="139"/>
        <v>0</v>
      </c>
      <c r="AU272" s="111">
        <f t="shared" si="139"/>
        <v>0</v>
      </c>
      <c r="AV272" s="111">
        <f t="shared" si="139"/>
        <v>0</v>
      </c>
      <c r="AW272" s="111">
        <f t="shared" si="139"/>
        <v>0</v>
      </c>
      <c r="AX272" s="111">
        <f t="shared" si="139"/>
        <v>0</v>
      </c>
      <c r="AY272" s="111">
        <f t="shared" si="139"/>
        <v>0</v>
      </c>
      <c r="AZ272" s="111">
        <f t="shared" si="139"/>
        <v>0</v>
      </c>
      <c r="BA272" s="111">
        <f t="shared" si="139"/>
        <v>0</v>
      </c>
      <c r="BB272" s="111">
        <f t="shared" si="139"/>
        <v>0</v>
      </c>
      <c r="BC272" s="111">
        <f t="shared" si="139"/>
        <v>0</v>
      </c>
      <c r="BD272" s="111">
        <f t="shared" si="139"/>
        <v>0</v>
      </c>
      <c r="BE272" s="111">
        <f t="shared" si="139"/>
        <v>0</v>
      </c>
      <c r="BF272" s="111">
        <f t="shared" si="139"/>
        <v>0</v>
      </c>
      <c r="BG272" s="111">
        <f t="shared" si="139"/>
        <v>0</v>
      </c>
      <c r="BH272" s="111">
        <f t="shared" si="139"/>
        <v>0</v>
      </c>
      <c r="BI272" s="111">
        <f t="shared" si="139"/>
        <v>0</v>
      </c>
      <c r="BJ272" s="111">
        <f t="shared" si="139"/>
        <v>0</v>
      </c>
      <c r="BK272" s="111">
        <f t="shared" si="139"/>
        <v>0</v>
      </c>
      <c r="BL272" s="111">
        <f t="shared" si="139"/>
        <v>0</v>
      </c>
      <c r="BM272" s="111">
        <f t="shared" si="139"/>
        <v>0</v>
      </c>
      <c r="BN272" s="111">
        <f t="shared" si="139"/>
        <v>0</v>
      </c>
      <c r="BO272" s="111">
        <f t="shared" si="139"/>
        <v>0</v>
      </c>
      <c r="BP272" s="111">
        <f t="shared" si="139"/>
        <v>0</v>
      </c>
      <c r="BQ272" s="111">
        <f t="shared" si="139"/>
        <v>0</v>
      </c>
      <c r="BR272" s="111">
        <f t="shared" si="139"/>
        <v>0</v>
      </c>
      <c r="BS272" s="111">
        <f t="shared" si="139"/>
        <v>0</v>
      </c>
      <c r="BT272" s="111">
        <f t="shared" si="139"/>
        <v>0</v>
      </c>
      <c r="BU272" s="111">
        <f t="shared" si="139"/>
        <v>0</v>
      </c>
      <c r="BV272" s="111">
        <f t="shared" si="139"/>
        <v>0</v>
      </c>
      <c r="BW272" s="111">
        <f t="shared" si="139"/>
        <v>0</v>
      </c>
      <c r="BX272" s="111">
        <f t="shared" si="139"/>
        <v>0</v>
      </c>
      <c r="BY272" s="111">
        <f t="shared" si="139"/>
        <v>0</v>
      </c>
      <c r="BZ272" s="111">
        <f t="shared" si="139"/>
        <v>0</v>
      </c>
      <c r="CA272" s="111">
        <f t="shared" si="139"/>
        <v>0</v>
      </c>
      <c r="CB272" s="111">
        <f t="shared" si="139"/>
        <v>0</v>
      </c>
      <c r="CC272" s="111">
        <f t="shared" si="138"/>
        <v>0</v>
      </c>
      <c r="CD272" s="111">
        <f t="shared" si="138"/>
        <v>0</v>
      </c>
      <c r="CE272" s="111">
        <f t="shared" si="138"/>
        <v>0</v>
      </c>
      <c r="CF272" s="111">
        <f t="shared" si="138"/>
        <v>0</v>
      </c>
      <c r="CG272" s="111">
        <f t="shared" si="138"/>
        <v>0</v>
      </c>
      <c r="CH272" s="111">
        <f t="shared" si="138"/>
        <v>0</v>
      </c>
      <c r="CI272" s="111">
        <f t="shared" si="138"/>
        <v>0</v>
      </c>
      <c r="CJ272" s="111">
        <f t="shared" si="138"/>
        <v>0</v>
      </c>
    </row>
    <row r="273" spans="11:88" x14ac:dyDescent="0.3">
      <c r="K273" s="263">
        <f>J273*(1+'Headcount Summary'!$C$4)</f>
        <v>0</v>
      </c>
      <c r="L273" s="263">
        <f>K273*(1+'Headcount Summary'!$C$4)</f>
        <v>0</v>
      </c>
      <c r="M273" s="263">
        <f>L273*(1+'Headcount Summary'!$C$4)</f>
        <v>0</v>
      </c>
      <c r="Q273" s="111">
        <f t="shared" si="139"/>
        <v>0</v>
      </c>
      <c r="R273" s="111">
        <f t="shared" si="139"/>
        <v>0</v>
      </c>
      <c r="S273" s="111">
        <f t="shared" si="139"/>
        <v>0</v>
      </c>
      <c r="T273" s="111">
        <f t="shared" si="139"/>
        <v>0</v>
      </c>
      <c r="U273" s="111">
        <f t="shared" si="139"/>
        <v>0</v>
      </c>
      <c r="V273" s="111">
        <f t="shared" si="139"/>
        <v>0</v>
      </c>
      <c r="W273" s="111">
        <f t="shared" si="139"/>
        <v>0</v>
      </c>
      <c r="X273" s="111">
        <f t="shared" si="139"/>
        <v>0</v>
      </c>
      <c r="Y273" s="111">
        <f t="shared" si="139"/>
        <v>0</v>
      </c>
      <c r="Z273" s="111">
        <f t="shared" si="139"/>
        <v>0</v>
      </c>
      <c r="AA273" s="111">
        <f t="shared" si="139"/>
        <v>0</v>
      </c>
      <c r="AB273" s="111">
        <f t="shared" si="139"/>
        <v>0</v>
      </c>
      <c r="AC273" s="111">
        <f t="shared" si="139"/>
        <v>0</v>
      </c>
      <c r="AD273" s="111">
        <f t="shared" si="139"/>
        <v>0</v>
      </c>
      <c r="AE273" s="111">
        <f t="shared" si="139"/>
        <v>0</v>
      </c>
      <c r="AF273" s="111">
        <f t="shared" si="139"/>
        <v>0</v>
      </c>
      <c r="AG273" s="111">
        <f t="shared" si="139"/>
        <v>0</v>
      </c>
      <c r="AH273" s="111">
        <f t="shared" si="139"/>
        <v>0</v>
      </c>
      <c r="AI273" s="111">
        <f t="shared" si="139"/>
        <v>0</v>
      </c>
      <c r="AJ273" s="111">
        <f t="shared" si="139"/>
        <v>0</v>
      </c>
      <c r="AK273" s="111">
        <f t="shared" si="139"/>
        <v>0</v>
      </c>
      <c r="AL273" s="111">
        <f t="shared" si="139"/>
        <v>0</v>
      </c>
      <c r="AM273" s="111">
        <f t="shared" si="139"/>
        <v>0</v>
      </c>
      <c r="AN273" s="111">
        <f t="shared" si="139"/>
        <v>0</v>
      </c>
      <c r="AO273" s="111">
        <f t="shared" si="139"/>
        <v>0</v>
      </c>
      <c r="AP273" s="111">
        <f t="shared" si="139"/>
        <v>0</v>
      </c>
      <c r="AQ273" s="111">
        <f t="shared" si="139"/>
        <v>0</v>
      </c>
      <c r="AR273" s="111">
        <f t="shared" si="139"/>
        <v>0</v>
      </c>
      <c r="AS273" s="111">
        <f t="shared" si="139"/>
        <v>0</v>
      </c>
      <c r="AT273" s="111">
        <f t="shared" si="139"/>
        <v>0</v>
      </c>
      <c r="AU273" s="111">
        <f t="shared" si="139"/>
        <v>0</v>
      </c>
      <c r="AV273" s="111">
        <f t="shared" si="139"/>
        <v>0</v>
      </c>
      <c r="AW273" s="111">
        <f t="shared" si="139"/>
        <v>0</v>
      </c>
      <c r="AX273" s="111">
        <f t="shared" si="139"/>
        <v>0</v>
      </c>
      <c r="AY273" s="111">
        <f t="shared" si="139"/>
        <v>0</v>
      </c>
      <c r="AZ273" s="111">
        <f t="shared" si="139"/>
        <v>0</v>
      </c>
      <c r="BA273" s="111">
        <f t="shared" si="139"/>
        <v>0</v>
      </c>
      <c r="BB273" s="111">
        <f t="shared" si="139"/>
        <v>0</v>
      </c>
      <c r="BC273" s="111">
        <f t="shared" si="139"/>
        <v>0</v>
      </c>
      <c r="BD273" s="111">
        <f t="shared" si="139"/>
        <v>0</v>
      </c>
      <c r="BE273" s="111">
        <f t="shared" si="139"/>
        <v>0</v>
      </c>
      <c r="BF273" s="111">
        <f t="shared" si="139"/>
        <v>0</v>
      </c>
      <c r="BG273" s="111">
        <f t="shared" si="139"/>
        <v>0</v>
      </c>
      <c r="BH273" s="111">
        <f t="shared" si="139"/>
        <v>0</v>
      </c>
      <c r="BI273" s="111">
        <f t="shared" si="139"/>
        <v>0</v>
      </c>
      <c r="BJ273" s="111">
        <f t="shared" si="139"/>
        <v>0</v>
      </c>
      <c r="BK273" s="111">
        <f t="shared" si="139"/>
        <v>0</v>
      </c>
      <c r="BL273" s="111">
        <f t="shared" si="139"/>
        <v>0</v>
      </c>
      <c r="BM273" s="111">
        <f t="shared" si="139"/>
        <v>0</v>
      </c>
      <c r="BN273" s="111">
        <f t="shared" si="139"/>
        <v>0</v>
      </c>
      <c r="BO273" s="111">
        <f t="shared" si="139"/>
        <v>0</v>
      </c>
      <c r="BP273" s="111">
        <f t="shared" si="139"/>
        <v>0</v>
      </c>
      <c r="BQ273" s="111">
        <f t="shared" si="139"/>
        <v>0</v>
      </c>
      <c r="BR273" s="111">
        <f t="shared" si="139"/>
        <v>0</v>
      </c>
      <c r="BS273" s="111">
        <f t="shared" si="139"/>
        <v>0</v>
      </c>
      <c r="BT273" s="111">
        <f t="shared" si="139"/>
        <v>0</v>
      </c>
      <c r="BU273" s="111">
        <f t="shared" si="139"/>
        <v>0</v>
      </c>
      <c r="BV273" s="111">
        <f t="shared" si="139"/>
        <v>0</v>
      </c>
      <c r="BW273" s="111">
        <f t="shared" si="139"/>
        <v>0</v>
      </c>
      <c r="BX273" s="111">
        <f t="shared" si="139"/>
        <v>0</v>
      </c>
      <c r="BY273" s="111">
        <f t="shared" si="139"/>
        <v>0</v>
      </c>
      <c r="BZ273" s="111">
        <f t="shared" si="139"/>
        <v>0</v>
      </c>
      <c r="CA273" s="111">
        <f t="shared" si="139"/>
        <v>0</v>
      </c>
      <c r="CB273" s="111">
        <f t="shared" ref="CB273:CJ276" si="140">IF(OR(AND($G273&lt;CB$1,$G273&lt;&gt;""),$F273&gt;EOMONTH(CB$1,0)),0,IF(AND($F273&lt;CB$1,OR($G273="",$G273&gt;EOMONTH(CB$1,0))),INDEX($H273:$M273,1,MATCH(YEAR(CB$1),$H$1:$M$1,0))/12,INDEX($H273:$M273,1,MATCH(YEAR(CB$1),$H$1:$M$1,0))/12*((_xlfn.DAYS(MIN(EOMONTH(CB$1,0),$G273),MAX(CB$1,$F273)))/_xlfn.DAYS(EOMONTH(CB$1,0),CB$1))))</f>
        <v>0</v>
      </c>
      <c r="CC273" s="111">
        <f t="shared" si="140"/>
        <v>0</v>
      </c>
      <c r="CD273" s="111">
        <f t="shared" si="140"/>
        <v>0</v>
      </c>
      <c r="CE273" s="111">
        <f t="shared" si="140"/>
        <v>0</v>
      </c>
      <c r="CF273" s="111">
        <f t="shared" si="140"/>
        <v>0</v>
      </c>
      <c r="CG273" s="111">
        <f t="shared" si="140"/>
        <v>0</v>
      </c>
      <c r="CH273" s="111">
        <f t="shared" si="140"/>
        <v>0</v>
      </c>
      <c r="CI273" s="111">
        <f t="shared" si="140"/>
        <v>0</v>
      </c>
      <c r="CJ273" s="111">
        <f t="shared" si="140"/>
        <v>0</v>
      </c>
    </row>
    <row r="274" spans="11:88" x14ac:dyDescent="0.3">
      <c r="K274" s="263">
        <f>J274*(1+'Headcount Summary'!$C$4)</f>
        <v>0</v>
      </c>
      <c r="L274" s="263">
        <f>K274*(1+'Headcount Summary'!$C$4)</f>
        <v>0</v>
      </c>
      <c r="M274" s="263">
        <f>L274*(1+'Headcount Summary'!$C$4)</f>
        <v>0</v>
      </c>
      <c r="Q274" s="111">
        <f t="shared" ref="Q274:CB277" si="141">IF(OR(AND($G274&lt;Q$1,$G274&lt;&gt;""),$F274&gt;EOMONTH(Q$1,0)),0,IF(AND($F274&lt;Q$1,OR($G274="",$G274&gt;EOMONTH(Q$1,0))),INDEX($H274:$M274,1,MATCH(YEAR(Q$1),$H$1:$M$1,0))/12,INDEX($H274:$M274,1,MATCH(YEAR(Q$1),$H$1:$M$1,0))/12*((_xlfn.DAYS(MIN(EOMONTH(Q$1,0),$G274),MAX(Q$1,$F274)))/_xlfn.DAYS(EOMONTH(Q$1,0),Q$1))))</f>
        <v>0</v>
      </c>
      <c r="R274" s="111">
        <f t="shared" si="141"/>
        <v>0</v>
      </c>
      <c r="S274" s="111">
        <f t="shared" si="141"/>
        <v>0</v>
      </c>
      <c r="T274" s="111">
        <f t="shared" si="141"/>
        <v>0</v>
      </c>
      <c r="U274" s="111">
        <f t="shared" si="141"/>
        <v>0</v>
      </c>
      <c r="V274" s="111">
        <f t="shared" si="141"/>
        <v>0</v>
      </c>
      <c r="W274" s="111">
        <f t="shared" si="141"/>
        <v>0</v>
      </c>
      <c r="X274" s="111">
        <f t="shared" si="141"/>
        <v>0</v>
      </c>
      <c r="Y274" s="111">
        <f t="shared" si="141"/>
        <v>0</v>
      </c>
      <c r="Z274" s="111">
        <f t="shared" si="141"/>
        <v>0</v>
      </c>
      <c r="AA274" s="111">
        <f t="shared" si="141"/>
        <v>0</v>
      </c>
      <c r="AB274" s="111">
        <f t="shared" si="141"/>
        <v>0</v>
      </c>
      <c r="AC274" s="111">
        <f t="shared" si="141"/>
        <v>0</v>
      </c>
      <c r="AD274" s="111">
        <f t="shared" si="141"/>
        <v>0</v>
      </c>
      <c r="AE274" s="111">
        <f t="shared" si="141"/>
        <v>0</v>
      </c>
      <c r="AF274" s="111">
        <f t="shared" si="141"/>
        <v>0</v>
      </c>
      <c r="AG274" s="111">
        <f t="shared" si="141"/>
        <v>0</v>
      </c>
      <c r="AH274" s="111">
        <f t="shared" si="141"/>
        <v>0</v>
      </c>
      <c r="AI274" s="111">
        <f t="shared" si="141"/>
        <v>0</v>
      </c>
      <c r="AJ274" s="111">
        <f t="shared" si="141"/>
        <v>0</v>
      </c>
      <c r="AK274" s="111">
        <f t="shared" si="141"/>
        <v>0</v>
      </c>
      <c r="AL274" s="111">
        <f t="shared" si="141"/>
        <v>0</v>
      </c>
      <c r="AM274" s="111">
        <f t="shared" si="141"/>
        <v>0</v>
      </c>
      <c r="AN274" s="111">
        <f t="shared" si="141"/>
        <v>0</v>
      </c>
      <c r="AO274" s="111">
        <f t="shared" si="141"/>
        <v>0</v>
      </c>
      <c r="AP274" s="111">
        <f t="shared" si="141"/>
        <v>0</v>
      </c>
      <c r="AQ274" s="111">
        <f t="shared" si="141"/>
        <v>0</v>
      </c>
      <c r="AR274" s="111">
        <f t="shared" si="141"/>
        <v>0</v>
      </c>
      <c r="AS274" s="111">
        <f t="shared" si="141"/>
        <v>0</v>
      </c>
      <c r="AT274" s="111">
        <f t="shared" si="141"/>
        <v>0</v>
      </c>
      <c r="AU274" s="111">
        <f t="shared" si="141"/>
        <v>0</v>
      </c>
      <c r="AV274" s="111">
        <f t="shared" si="141"/>
        <v>0</v>
      </c>
      <c r="AW274" s="111">
        <f t="shared" si="141"/>
        <v>0</v>
      </c>
      <c r="AX274" s="111">
        <f t="shared" si="141"/>
        <v>0</v>
      </c>
      <c r="AY274" s="111">
        <f t="shared" si="141"/>
        <v>0</v>
      </c>
      <c r="AZ274" s="111">
        <f t="shared" si="141"/>
        <v>0</v>
      </c>
      <c r="BA274" s="111">
        <f t="shared" si="141"/>
        <v>0</v>
      </c>
      <c r="BB274" s="111">
        <f t="shared" si="141"/>
        <v>0</v>
      </c>
      <c r="BC274" s="111">
        <f t="shared" si="141"/>
        <v>0</v>
      </c>
      <c r="BD274" s="111">
        <f t="shared" si="141"/>
        <v>0</v>
      </c>
      <c r="BE274" s="111">
        <f t="shared" si="141"/>
        <v>0</v>
      </c>
      <c r="BF274" s="111">
        <f t="shared" si="141"/>
        <v>0</v>
      </c>
      <c r="BG274" s="111">
        <f t="shared" si="141"/>
        <v>0</v>
      </c>
      <c r="BH274" s="111">
        <f t="shared" si="141"/>
        <v>0</v>
      </c>
      <c r="BI274" s="111">
        <f t="shared" si="141"/>
        <v>0</v>
      </c>
      <c r="BJ274" s="111">
        <f t="shared" si="141"/>
        <v>0</v>
      </c>
      <c r="BK274" s="111">
        <f t="shared" si="141"/>
        <v>0</v>
      </c>
      <c r="BL274" s="111">
        <f t="shared" si="141"/>
        <v>0</v>
      </c>
      <c r="BM274" s="111">
        <f t="shared" si="141"/>
        <v>0</v>
      </c>
      <c r="BN274" s="111">
        <f t="shared" si="141"/>
        <v>0</v>
      </c>
      <c r="BO274" s="111">
        <f t="shared" si="141"/>
        <v>0</v>
      </c>
      <c r="BP274" s="111">
        <f t="shared" si="141"/>
        <v>0</v>
      </c>
      <c r="BQ274" s="111">
        <f t="shared" si="141"/>
        <v>0</v>
      </c>
      <c r="BR274" s="111">
        <f t="shared" si="141"/>
        <v>0</v>
      </c>
      <c r="BS274" s="111">
        <f t="shared" si="141"/>
        <v>0</v>
      </c>
      <c r="BT274" s="111">
        <f t="shared" si="141"/>
        <v>0</v>
      </c>
      <c r="BU274" s="111">
        <f t="shared" si="141"/>
        <v>0</v>
      </c>
      <c r="BV274" s="111">
        <f t="shared" si="141"/>
        <v>0</v>
      </c>
      <c r="BW274" s="111">
        <f t="shared" si="141"/>
        <v>0</v>
      </c>
      <c r="BX274" s="111">
        <f t="shared" si="141"/>
        <v>0</v>
      </c>
      <c r="BY274" s="111">
        <f t="shared" si="141"/>
        <v>0</v>
      </c>
      <c r="BZ274" s="111">
        <f t="shared" si="141"/>
        <v>0</v>
      </c>
      <c r="CA274" s="111">
        <f t="shared" si="141"/>
        <v>0</v>
      </c>
      <c r="CB274" s="111">
        <f t="shared" si="141"/>
        <v>0</v>
      </c>
      <c r="CC274" s="111">
        <f t="shared" si="140"/>
        <v>0</v>
      </c>
      <c r="CD274" s="111">
        <f t="shared" si="140"/>
        <v>0</v>
      </c>
      <c r="CE274" s="111">
        <f t="shared" si="140"/>
        <v>0</v>
      </c>
      <c r="CF274" s="111">
        <f t="shared" si="140"/>
        <v>0</v>
      </c>
      <c r="CG274" s="111">
        <f t="shared" si="140"/>
        <v>0</v>
      </c>
      <c r="CH274" s="111">
        <f t="shared" si="140"/>
        <v>0</v>
      </c>
      <c r="CI274" s="111">
        <f t="shared" si="140"/>
        <v>0</v>
      </c>
      <c r="CJ274" s="111">
        <f t="shared" si="140"/>
        <v>0</v>
      </c>
    </row>
    <row r="275" spans="11:88" x14ac:dyDescent="0.3">
      <c r="K275" s="263">
        <f>J275*(1+'Headcount Summary'!$C$4)</f>
        <v>0</v>
      </c>
      <c r="L275" s="263">
        <f>K275*(1+'Headcount Summary'!$C$4)</f>
        <v>0</v>
      </c>
      <c r="M275" s="263">
        <f>L275*(1+'Headcount Summary'!$C$4)</f>
        <v>0</v>
      </c>
      <c r="Q275" s="111">
        <f t="shared" si="141"/>
        <v>0</v>
      </c>
      <c r="R275" s="111">
        <f t="shared" si="141"/>
        <v>0</v>
      </c>
      <c r="S275" s="111">
        <f t="shared" si="141"/>
        <v>0</v>
      </c>
      <c r="T275" s="111">
        <f t="shared" si="141"/>
        <v>0</v>
      </c>
      <c r="U275" s="111">
        <f t="shared" si="141"/>
        <v>0</v>
      </c>
      <c r="V275" s="111">
        <f t="shared" si="141"/>
        <v>0</v>
      </c>
      <c r="W275" s="111">
        <f t="shared" si="141"/>
        <v>0</v>
      </c>
      <c r="X275" s="111">
        <f t="shared" si="141"/>
        <v>0</v>
      </c>
      <c r="Y275" s="111">
        <f t="shared" si="141"/>
        <v>0</v>
      </c>
      <c r="Z275" s="111">
        <f t="shared" si="141"/>
        <v>0</v>
      </c>
      <c r="AA275" s="111">
        <f t="shared" si="141"/>
        <v>0</v>
      </c>
      <c r="AB275" s="111">
        <f t="shared" si="141"/>
        <v>0</v>
      </c>
      <c r="AC275" s="111">
        <f t="shared" si="141"/>
        <v>0</v>
      </c>
      <c r="AD275" s="111">
        <f t="shared" si="141"/>
        <v>0</v>
      </c>
      <c r="AE275" s="111">
        <f t="shared" si="141"/>
        <v>0</v>
      </c>
      <c r="AF275" s="111">
        <f t="shared" si="141"/>
        <v>0</v>
      </c>
      <c r="AG275" s="111">
        <f t="shared" si="141"/>
        <v>0</v>
      </c>
      <c r="AH275" s="111">
        <f t="shared" si="141"/>
        <v>0</v>
      </c>
      <c r="AI275" s="111">
        <f t="shared" si="141"/>
        <v>0</v>
      </c>
      <c r="AJ275" s="111">
        <f t="shared" si="141"/>
        <v>0</v>
      </c>
      <c r="AK275" s="111">
        <f t="shared" si="141"/>
        <v>0</v>
      </c>
      <c r="AL275" s="111">
        <f t="shared" si="141"/>
        <v>0</v>
      </c>
      <c r="AM275" s="111">
        <f t="shared" si="141"/>
        <v>0</v>
      </c>
      <c r="AN275" s="111">
        <f t="shared" si="141"/>
        <v>0</v>
      </c>
      <c r="AO275" s="111">
        <f t="shared" si="141"/>
        <v>0</v>
      </c>
      <c r="AP275" s="111">
        <f t="shared" si="141"/>
        <v>0</v>
      </c>
      <c r="AQ275" s="111">
        <f t="shared" si="141"/>
        <v>0</v>
      </c>
      <c r="AR275" s="111">
        <f t="shared" si="141"/>
        <v>0</v>
      </c>
      <c r="AS275" s="111">
        <f t="shared" si="141"/>
        <v>0</v>
      </c>
      <c r="AT275" s="111">
        <f t="shared" si="141"/>
        <v>0</v>
      </c>
      <c r="AU275" s="111">
        <f t="shared" si="141"/>
        <v>0</v>
      </c>
      <c r="AV275" s="111">
        <f t="shared" si="141"/>
        <v>0</v>
      </c>
      <c r="AW275" s="111">
        <f t="shared" si="141"/>
        <v>0</v>
      </c>
      <c r="AX275" s="111">
        <f t="shared" si="141"/>
        <v>0</v>
      </c>
      <c r="AY275" s="111">
        <f t="shared" si="141"/>
        <v>0</v>
      </c>
      <c r="AZ275" s="111">
        <f t="shared" si="141"/>
        <v>0</v>
      </c>
      <c r="BA275" s="111">
        <f t="shared" si="141"/>
        <v>0</v>
      </c>
      <c r="BB275" s="111">
        <f t="shared" si="141"/>
        <v>0</v>
      </c>
      <c r="BC275" s="111">
        <f t="shared" si="141"/>
        <v>0</v>
      </c>
      <c r="BD275" s="111">
        <f t="shared" si="141"/>
        <v>0</v>
      </c>
      <c r="BE275" s="111">
        <f t="shared" si="141"/>
        <v>0</v>
      </c>
      <c r="BF275" s="111">
        <f t="shared" si="141"/>
        <v>0</v>
      </c>
      <c r="BG275" s="111">
        <f t="shared" si="141"/>
        <v>0</v>
      </c>
      <c r="BH275" s="111">
        <f t="shared" si="141"/>
        <v>0</v>
      </c>
      <c r="BI275" s="111">
        <f t="shared" si="141"/>
        <v>0</v>
      </c>
      <c r="BJ275" s="111">
        <f t="shared" si="141"/>
        <v>0</v>
      </c>
      <c r="BK275" s="111">
        <f t="shared" si="141"/>
        <v>0</v>
      </c>
      <c r="BL275" s="111">
        <f t="shared" si="141"/>
        <v>0</v>
      </c>
      <c r="BM275" s="111">
        <f t="shared" si="141"/>
        <v>0</v>
      </c>
      <c r="BN275" s="111">
        <f t="shared" si="141"/>
        <v>0</v>
      </c>
      <c r="BO275" s="111">
        <f t="shared" si="141"/>
        <v>0</v>
      </c>
      <c r="BP275" s="111">
        <f t="shared" si="141"/>
        <v>0</v>
      </c>
      <c r="BQ275" s="111">
        <f t="shared" si="141"/>
        <v>0</v>
      </c>
      <c r="BR275" s="111">
        <f t="shared" si="141"/>
        <v>0</v>
      </c>
      <c r="BS275" s="111">
        <f t="shared" si="141"/>
        <v>0</v>
      </c>
      <c r="BT275" s="111">
        <f t="shared" si="141"/>
        <v>0</v>
      </c>
      <c r="BU275" s="111">
        <f t="shared" si="141"/>
        <v>0</v>
      </c>
      <c r="BV275" s="111">
        <f t="shared" si="141"/>
        <v>0</v>
      </c>
      <c r="BW275" s="111">
        <f t="shared" si="141"/>
        <v>0</v>
      </c>
      <c r="BX275" s="111">
        <f t="shared" si="141"/>
        <v>0</v>
      </c>
      <c r="BY275" s="111">
        <f t="shared" si="141"/>
        <v>0</v>
      </c>
      <c r="BZ275" s="111">
        <f t="shared" si="141"/>
        <v>0</v>
      </c>
      <c r="CA275" s="111">
        <f t="shared" si="141"/>
        <v>0</v>
      </c>
      <c r="CB275" s="111">
        <f t="shared" si="141"/>
        <v>0</v>
      </c>
      <c r="CC275" s="111">
        <f t="shared" si="140"/>
        <v>0</v>
      </c>
      <c r="CD275" s="111">
        <f t="shared" si="140"/>
        <v>0</v>
      </c>
      <c r="CE275" s="111">
        <f t="shared" si="140"/>
        <v>0</v>
      </c>
      <c r="CF275" s="111">
        <f t="shared" si="140"/>
        <v>0</v>
      </c>
      <c r="CG275" s="111">
        <f t="shared" si="140"/>
        <v>0</v>
      </c>
      <c r="CH275" s="111">
        <f t="shared" si="140"/>
        <v>0</v>
      </c>
      <c r="CI275" s="111">
        <f t="shared" si="140"/>
        <v>0</v>
      </c>
      <c r="CJ275" s="111">
        <f t="shared" si="140"/>
        <v>0</v>
      </c>
    </row>
    <row r="276" spans="11:88" x14ac:dyDescent="0.3">
      <c r="K276" s="263">
        <f>J276*(1+'Headcount Summary'!$C$4)</f>
        <v>0</v>
      </c>
      <c r="L276" s="263">
        <f>K276*(1+'Headcount Summary'!$C$4)</f>
        <v>0</v>
      </c>
      <c r="M276" s="263">
        <f>L276*(1+'Headcount Summary'!$C$4)</f>
        <v>0</v>
      </c>
      <c r="Q276" s="111">
        <f t="shared" si="141"/>
        <v>0</v>
      </c>
      <c r="R276" s="111">
        <f t="shared" si="141"/>
        <v>0</v>
      </c>
      <c r="S276" s="111">
        <f t="shared" si="141"/>
        <v>0</v>
      </c>
      <c r="T276" s="111">
        <f t="shared" si="141"/>
        <v>0</v>
      </c>
      <c r="U276" s="111">
        <f t="shared" si="141"/>
        <v>0</v>
      </c>
      <c r="V276" s="111">
        <f t="shared" si="141"/>
        <v>0</v>
      </c>
      <c r="W276" s="111">
        <f t="shared" si="141"/>
        <v>0</v>
      </c>
      <c r="X276" s="111">
        <f t="shared" si="141"/>
        <v>0</v>
      </c>
      <c r="Y276" s="111">
        <f t="shared" si="141"/>
        <v>0</v>
      </c>
      <c r="Z276" s="111">
        <f t="shared" si="141"/>
        <v>0</v>
      </c>
      <c r="AA276" s="111">
        <f t="shared" si="141"/>
        <v>0</v>
      </c>
      <c r="AB276" s="111">
        <f t="shared" si="141"/>
        <v>0</v>
      </c>
      <c r="AC276" s="111">
        <f t="shared" si="141"/>
        <v>0</v>
      </c>
      <c r="AD276" s="111">
        <f t="shared" si="141"/>
        <v>0</v>
      </c>
      <c r="AE276" s="111">
        <f t="shared" si="141"/>
        <v>0</v>
      </c>
      <c r="AF276" s="111">
        <f t="shared" si="141"/>
        <v>0</v>
      </c>
      <c r="AG276" s="111">
        <f t="shared" si="141"/>
        <v>0</v>
      </c>
      <c r="AH276" s="111">
        <f t="shared" si="141"/>
        <v>0</v>
      </c>
      <c r="AI276" s="111">
        <f t="shared" si="141"/>
        <v>0</v>
      </c>
      <c r="AJ276" s="111">
        <f t="shared" si="141"/>
        <v>0</v>
      </c>
      <c r="AK276" s="111">
        <f t="shared" si="141"/>
        <v>0</v>
      </c>
      <c r="AL276" s="111">
        <f t="shared" si="141"/>
        <v>0</v>
      </c>
      <c r="AM276" s="111">
        <f t="shared" si="141"/>
        <v>0</v>
      </c>
      <c r="AN276" s="111">
        <f t="shared" si="141"/>
        <v>0</v>
      </c>
      <c r="AO276" s="111">
        <f t="shared" si="141"/>
        <v>0</v>
      </c>
      <c r="AP276" s="111">
        <f t="shared" si="141"/>
        <v>0</v>
      </c>
      <c r="AQ276" s="111">
        <f t="shared" si="141"/>
        <v>0</v>
      </c>
      <c r="AR276" s="111">
        <f t="shared" si="141"/>
        <v>0</v>
      </c>
      <c r="AS276" s="111">
        <f t="shared" si="141"/>
        <v>0</v>
      </c>
      <c r="AT276" s="111">
        <f t="shared" si="141"/>
        <v>0</v>
      </c>
      <c r="AU276" s="111">
        <f t="shared" si="141"/>
        <v>0</v>
      </c>
      <c r="AV276" s="111">
        <f t="shared" si="141"/>
        <v>0</v>
      </c>
      <c r="AW276" s="111">
        <f t="shared" si="141"/>
        <v>0</v>
      </c>
      <c r="AX276" s="111">
        <f t="shared" si="141"/>
        <v>0</v>
      </c>
      <c r="AY276" s="111">
        <f t="shared" si="141"/>
        <v>0</v>
      </c>
      <c r="AZ276" s="111">
        <f t="shared" si="141"/>
        <v>0</v>
      </c>
      <c r="BA276" s="111">
        <f t="shared" si="141"/>
        <v>0</v>
      </c>
      <c r="BB276" s="111">
        <f t="shared" si="141"/>
        <v>0</v>
      </c>
      <c r="BC276" s="111">
        <f t="shared" si="141"/>
        <v>0</v>
      </c>
      <c r="BD276" s="111">
        <f t="shared" si="141"/>
        <v>0</v>
      </c>
      <c r="BE276" s="111">
        <f t="shared" si="141"/>
        <v>0</v>
      </c>
      <c r="BF276" s="111">
        <f t="shared" si="141"/>
        <v>0</v>
      </c>
      <c r="BG276" s="111">
        <f t="shared" si="141"/>
        <v>0</v>
      </c>
      <c r="BH276" s="111">
        <f t="shared" si="141"/>
        <v>0</v>
      </c>
      <c r="BI276" s="111">
        <f t="shared" si="141"/>
        <v>0</v>
      </c>
      <c r="BJ276" s="111">
        <f t="shared" si="141"/>
        <v>0</v>
      </c>
      <c r="BK276" s="111">
        <f t="shared" si="141"/>
        <v>0</v>
      </c>
      <c r="BL276" s="111">
        <f t="shared" si="141"/>
        <v>0</v>
      </c>
      <c r="BM276" s="111">
        <f t="shared" si="141"/>
        <v>0</v>
      </c>
      <c r="BN276" s="111">
        <f t="shared" si="141"/>
        <v>0</v>
      </c>
      <c r="BO276" s="111">
        <f t="shared" si="141"/>
        <v>0</v>
      </c>
      <c r="BP276" s="111">
        <f t="shared" si="141"/>
        <v>0</v>
      </c>
      <c r="BQ276" s="111">
        <f t="shared" si="141"/>
        <v>0</v>
      </c>
      <c r="BR276" s="111">
        <f t="shared" si="141"/>
        <v>0</v>
      </c>
      <c r="BS276" s="111">
        <f t="shared" si="141"/>
        <v>0</v>
      </c>
      <c r="BT276" s="111">
        <f t="shared" si="141"/>
        <v>0</v>
      </c>
      <c r="BU276" s="111">
        <f t="shared" si="141"/>
        <v>0</v>
      </c>
      <c r="BV276" s="111">
        <f t="shared" si="141"/>
        <v>0</v>
      </c>
      <c r="BW276" s="111">
        <f t="shared" si="141"/>
        <v>0</v>
      </c>
      <c r="BX276" s="111">
        <f t="shared" si="141"/>
        <v>0</v>
      </c>
      <c r="BY276" s="111">
        <f t="shared" si="141"/>
        <v>0</v>
      </c>
      <c r="BZ276" s="111">
        <f t="shared" si="141"/>
        <v>0</v>
      </c>
      <c r="CA276" s="111">
        <f t="shared" si="141"/>
        <v>0</v>
      </c>
      <c r="CB276" s="111">
        <f t="shared" si="141"/>
        <v>0</v>
      </c>
      <c r="CC276" s="111">
        <f t="shared" si="140"/>
        <v>0</v>
      </c>
      <c r="CD276" s="111">
        <f t="shared" si="140"/>
        <v>0</v>
      </c>
      <c r="CE276" s="111">
        <f t="shared" si="140"/>
        <v>0</v>
      </c>
      <c r="CF276" s="111">
        <f t="shared" si="140"/>
        <v>0</v>
      </c>
      <c r="CG276" s="111">
        <f t="shared" si="140"/>
        <v>0</v>
      </c>
      <c r="CH276" s="111">
        <f t="shared" si="140"/>
        <v>0</v>
      </c>
      <c r="CI276" s="111">
        <f t="shared" si="140"/>
        <v>0</v>
      </c>
      <c r="CJ276" s="111">
        <f t="shared" si="140"/>
        <v>0</v>
      </c>
    </row>
    <row r="277" spans="11:88" x14ac:dyDescent="0.3">
      <c r="K277" s="263">
        <f>J277*(1+'Headcount Summary'!$C$4)</f>
        <v>0</v>
      </c>
      <c r="L277" s="263">
        <f>K277*(1+'Headcount Summary'!$C$4)</f>
        <v>0</v>
      </c>
      <c r="M277" s="263">
        <f>L277*(1+'Headcount Summary'!$C$4)</f>
        <v>0</v>
      </c>
      <c r="Q277" s="111">
        <f t="shared" si="141"/>
        <v>0</v>
      </c>
      <c r="R277" s="111">
        <f t="shared" si="141"/>
        <v>0</v>
      </c>
      <c r="S277" s="111">
        <f t="shared" si="141"/>
        <v>0</v>
      </c>
      <c r="T277" s="111">
        <f t="shared" si="141"/>
        <v>0</v>
      </c>
      <c r="U277" s="111">
        <f t="shared" si="141"/>
        <v>0</v>
      </c>
      <c r="V277" s="111">
        <f t="shared" si="141"/>
        <v>0</v>
      </c>
      <c r="W277" s="111">
        <f t="shared" si="141"/>
        <v>0</v>
      </c>
      <c r="X277" s="111">
        <f t="shared" si="141"/>
        <v>0</v>
      </c>
      <c r="Y277" s="111">
        <f t="shared" si="141"/>
        <v>0</v>
      </c>
      <c r="Z277" s="111">
        <f t="shared" si="141"/>
        <v>0</v>
      </c>
      <c r="AA277" s="111">
        <f t="shared" si="141"/>
        <v>0</v>
      </c>
      <c r="AB277" s="111">
        <f t="shared" si="141"/>
        <v>0</v>
      </c>
      <c r="AC277" s="111">
        <f t="shared" si="141"/>
        <v>0</v>
      </c>
      <c r="AD277" s="111">
        <f t="shared" si="141"/>
        <v>0</v>
      </c>
      <c r="AE277" s="111">
        <f t="shared" si="141"/>
        <v>0</v>
      </c>
      <c r="AF277" s="111">
        <f t="shared" si="141"/>
        <v>0</v>
      </c>
      <c r="AG277" s="111">
        <f t="shared" si="141"/>
        <v>0</v>
      </c>
      <c r="AH277" s="111">
        <f t="shared" si="141"/>
        <v>0</v>
      </c>
      <c r="AI277" s="111">
        <f t="shared" si="141"/>
        <v>0</v>
      </c>
      <c r="AJ277" s="111">
        <f t="shared" si="141"/>
        <v>0</v>
      </c>
      <c r="AK277" s="111">
        <f t="shared" si="141"/>
        <v>0</v>
      </c>
      <c r="AL277" s="111">
        <f t="shared" si="141"/>
        <v>0</v>
      </c>
      <c r="AM277" s="111">
        <f t="shared" si="141"/>
        <v>0</v>
      </c>
      <c r="AN277" s="111">
        <f t="shared" si="141"/>
        <v>0</v>
      </c>
      <c r="AO277" s="111">
        <f t="shared" si="141"/>
        <v>0</v>
      </c>
      <c r="AP277" s="111">
        <f t="shared" si="141"/>
        <v>0</v>
      </c>
      <c r="AQ277" s="111">
        <f t="shared" si="141"/>
        <v>0</v>
      </c>
      <c r="AR277" s="111">
        <f t="shared" si="141"/>
        <v>0</v>
      </c>
      <c r="AS277" s="111">
        <f t="shared" si="141"/>
        <v>0</v>
      </c>
      <c r="AT277" s="111">
        <f t="shared" si="141"/>
        <v>0</v>
      </c>
      <c r="AU277" s="111">
        <f t="shared" si="141"/>
        <v>0</v>
      </c>
      <c r="AV277" s="111">
        <f t="shared" si="141"/>
        <v>0</v>
      </c>
      <c r="AW277" s="111">
        <f t="shared" si="141"/>
        <v>0</v>
      </c>
      <c r="AX277" s="111">
        <f t="shared" si="141"/>
        <v>0</v>
      </c>
      <c r="AY277" s="111">
        <f t="shared" si="141"/>
        <v>0</v>
      </c>
      <c r="AZ277" s="111">
        <f t="shared" si="141"/>
        <v>0</v>
      </c>
      <c r="BA277" s="111">
        <f t="shared" si="141"/>
        <v>0</v>
      </c>
      <c r="BB277" s="111">
        <f t="shared" si="141"/>
        <v>0</v>
      </c>
      <c r="BC277" s="111">
        <f t="shared" si="141"/>
        <v>0</v>
      </c>
      <c r="BD277" s="111">
        <f t="shared" si="141"/>
        <v>0</v>
      </c>
      <c r="BE277" s="111">
        <f t="shared" si="141"/>
        <v>0</v>
      </c>
      <c r="BF277" s="111">
        <f t="shared" si="141"/>
        <v>0</v>
      </c>
      <c r="BG277" s="111">
        <f t="shared" si="141"/>
        <v>0</v>
      </c>
      <c r="BH277" s="111">
        <f t="shared" si="141"/>
        <v>0</v>
      </c>
      <c r="BI277" s="111">
        <f t="shared" si="141"/>
        <v>0</v>
      </c>
      <c r="BJ277" s="111">
        <f t="shared" si="141"/>
        <v>0</v>
      </c>
      <c r="BK277" s="111">
        <f t="shared" si="141"/>
        <v>0</v>
      </c>
      <c r="BL277" s="111">
        <f t="shared" si="141"/>
        <v>0</v>
      </c>
      <c r="BM277" s="111">
        <f t="shared" si="141"/>
        <v>0</v>
      </c>
      <c r="BN277" s="111">
        <f t="shared" si="141"/>
        <v>0</v>
      </c>
      <c r="BO277" s="111">
        <f t="shared" si="141"/>
        <v>0</v>
      </c>
      <c r="BP277" s="111">
        <f t="shared" si="141"/>
        <v>0</v>
      </c>
      <c r="BQ277" s="111">
        <f t="shared" si="141"/>
        <v>0</v>
      </c>
      <c r="BR277" s="111">
        <f t="shared" si="141"/>
        <v>0</v>
      </c>
      <c r="BS277" s="111">
        <f t="shared" si="141"/>
        <v>0</v>
      </c>
      <c r="BT277" s="111">
        <f t="shared" si="141"/>
        <v>0</v>
      </c>
      <c r="BU277" s="111">
        <f t="shared" si="141"/>
        <v>0</v>
      </c>
      <c r="BV277" s="111">
        <f t="shared" si="141"/>
        <v>0</v>
      </c>
      <c r="BW277" s="111">
        <f t="shared" si="141"/>
        <v>0</v>
      </c>
      <c r="BX277" s="111">
        <f t="shared" si="141"/>
        <v>0</v>
      </c>
      <c r="BY277" s="111">
        <f t="shared" si="141"/>
        <v>0</v>
      </c>
      <c r="BZ277" s="111">
        <f t="shared" si="141"/>
        <v>0</v>
      </c>
      <c r="CA277" s="111">
        <f t="shared" si="141"/>
        <v>0</v>
      </c>
      <c r="CB277" s="111">
        <f t="shared" ref="CB277:CJ280" si="142">IF(OR(AND($G277&lt;CB$1,$G277&lt;&gt;""),$F277&gt;EOMONTH(CB$1,0)),0,IF(AND($F277&lt;CB$1,OR($G277="",$G277&gt;EOMONTH(CB$1,0))),INDEX($H277:$M277,1,MATCH(YEAR(CB$1),$H$1:$M$1,0))/12,INDEX($H277:$M277,1,MATCH(YEAR(CB$1),$H$1:$M$1,0))/12*((_xlfn.DAYS(MIN(EOMONTH(CB$1,0),$G277),MAX(CB$1,$F277)))/_xlfn.DAYS(EOMONTH(CB$1,0),CB$1))))</f>
        <v>0</v>
      </c>
      <c r="CC277" s="111">
        <f t="shared" si="142"/>
        <v>0</v>
      </c>
      <c r="CD277" s="111">
        <f t="shared" si="142"/>
        <v>0</v>
      </c>
      <c r="CE277" s="111">
        <f t="shared" si="142"/>
        <v>0</v>
      </c>
      <c r="CF277" s="111">
        <f t="shared" si="142"/>
        <v>0</v>
      </c>
      <c r="CG277" s="111">
        <f t="shared" si="142"/>
        <v>0</v>
      </c>
      <c r="CH277" s="111">
        <f t="shared" si="142"/>
        <v>0</v>
      </c>
      <c r="CI277" s="111">
        <f t="shared" si="142"/>
        <v>0</v>
      </c>
      <c r="CJ277" s="111">
        <f t="shared" si="142"/>
        <v>0</v>
      </c>
    </row>
    <row r="278" spans="11:88" x14ac:dyDescent="0.3">
      <c r="K278" s="263">
        <f>J278*(1+'Headcount Summary'!$C$4)</f>
        <v>0</v>
      </c>
      <c r="L278" s="263">
        <f>K278*(1+'Headcount Summary'!$C$4)</f>
        <v>0</v>
      </c>
      <c r="M278" s="263">
        <f>L278*(1+'Headcount Summary'!$C$4)</f>
        <v>0</v>
      </c>
      <c r="Q278" s="111">
        <f t="shared" ref="Q278:CB281" si="143">IF(OR(AND($G278&lt;Q$1,$G278&lt;&gt;""),$F278&gt;EOMONTH(Q$1,0)),0,IF(AND($F278&lt;Q$1,OR($G278="",$G278&gt;EOMONTH(Q$1,0))),INDEX($H278:$M278,1,MATCH(YEAR(Q$1),$H$1:$M$1,0))/12,INDEX($H278:$M278,1,MATCH(YEAR(Q$1),$H$1:$M$1,0))/12*((_xlfn.DAYS(MIN(EOMONTH(Q$1,0),$G278),MAX(Q$1,$F278)))/_xlfn.DAYS(EOMONTH(Q$1,0),Q$1))))</f>
        <v>0</v>
      </c>
      <c r="R278" s="111">
        <f t="shared" si="143"/>
        <v>0</v>
      </c>
      <c r="S278" s="111">
        <f t="shared" si="143"/>
        <v>0</v>
      </c>
      <c r="T278" s="111">
        <f t="shared" si="143"/>
        <v>0</v>
      </c>
      <c r="U278" s="111">
        <f t="shared" si="143"/>
        <v>0</v>
      </c>
      <c r="V278" s="111">
        <f t="shared" si="143"/>
        <v>0</v>
      </c>
      <c r="W278" s="111">
        <f t="shared" si="143"/>
        <v>0</v>
      </c>
      <c r="X278" s="111">
        <f t="shared" si="143"/>
        <v>0</v>
      </c>
      <c r="Y278" s="111">
        <f t="shared" si="143"/>
        <v>0</v>
      </c>
      <c r="Z278" s="111">
        <f t="shared" si="143"/>
        <v>0</v>
      </c>
      <c r="AA278" s="111">
        <f t="shared" si="143"/>
        <v>0</v>
      </c>
      <c r="AB278" s="111">
        <f t="shared" si="143"/>
        <v>0</v>
      </c>
      <c r="AC278" s="111">
        <f t="shared" si="143"/>
        <v>0</v>
      </c>
      <c r="AD278" s="111">
        <f t="shared" si="143"/>
        <v>0</v>
      </c>
      <c r="AE278" s="111">
        <f t="shared" si="143"/>
        <v>0</v>
      </c>
      <c r="AF278" s="111">
        <f t="shared" si="143"/>
        <v>0</v>
      </c>
      <c r="AG278" s="111">
        <f t="shared" si="143"/>
        <v>0</v>
      </c>
      <c r="AH278" s="111">
        <f t="shared" si="143"/>
        <v>0</v>
      </c>
      <c r="AI278" s="111">
        <f t="shared" si="143"/>
        <v>0</v>
      </c>
      <c r="AJ278" s="111">
        <f t="shared" si="143"/>
        <v>0</v>
      </c>
      <c r="AK278" s="111">
        <f t="shared" si="143"/>
        <v>0</v>
      </c>
      <c r="AL278" s="111">
        <f t="shared" si="143"/>
        <v>0</v>
      </c>
      <c r="AM278" s="111">
        <f t="shared" si="143"/>
        <v>0</v>
      </c>
      <c r="AN278" s="111">
        <f t="shared" si="143"/>
        <v>0</v>
      </c>
      <c r="AO278" s="111">
        <f t="shared" si="143"/>
        <v>0</v>
      </c>
      <c r="AP278" s="111">
        <f t="shared" si="143"/>
        <v>0</v>
      </c>
      <c r="AQ278" s="111">
        <f t="shared" si="143"/>
        <v>0</v>
      </c>
      <c r="AR278" s="111">
        <f t="shared" si="143"/>
        <v>0</v>
      </c>
      <c r="AS278" s="111">
        <f t="shared" si="143"/>
        <v>0</v>
      </c>
      <c r="AT278" s="111">
        <f t="shared" si="143"/>
        <v>0</v>
      </c>
      <c r="AU278" s="111">
        <f t="shared" si="143"/>
        <v>0</v>
      </c>
      <c r="AV278" s="111">
        <f t="shared" si="143"/>
        <v>0</v>
      </c>
      <c r="AW278" s="111">
        <f t="shared" si="143"/>
        <v>0</v>
      </c>
      <c r="AX278" s="111">
        <f t="shared" si="143"/>
        <v>0</v>
      </c>
      <c r="AY278" s="111">
        <f t="shared" si="143"/>
        <v>0</v>
      </c>
      <c r="AZ278" s="111">
        <f t="shared" si="143"/>
        <v>0</v>
      </c>
      <c r="BA278" s="111">
        <f t="shared" si="143"/>
        <v>0</v>
      </c>
      <c r="BB278" s="111">
        <f t="shared" si="143"/>
        <v>0</v>
      </c>
      <c r="BC278" s="111">
        <f t="shared" si="143"/>
        <v>0</v>
      </c>
      <c r="BD278" s="111">
        <f t="shared" si="143"/>
        <v>0</v>
      </c>
      <c r="BE278" s="111">
        <f t="shared" si="143"/>
        <v>0</v>
      </c>
      <c r="BF278" s="111">
        <f t="shared" si="143"/>
        <v>0</v>
      </c>
      <c r="BG278" s="111">
        <f t="shared" si="143"/>
        <v>0</v>
      </c>
      <c r="BH278" s="111">
        <f t="shared" si="143"/>
        <v>0</v>
      </c>
      <c r="BI278" s="111">
        <f t="shared" si="143"/>
        <v>0</v>
      </c>
      <c r="BJ278" s="111">
        <f t="shared" si="143"/>
        <v>0</v>
      </c>
      <c r="BK278" s="111">
        <f t="shared" si="143"/>
        <v>0</v>
      </c>
      <c r="BL278" s="111">
        <f t="shared" si="143"/>
        <v>0</v>
      </c>
      <c r="BM278" s="111">
        <f t="shared" si="143"/>
        <v>0</v>
      </c>
      <c r="BN278" s="111">
        <f t="shared" si="143"/>
        <v>0</v>
      </c>
      <c r="BO278" s="111">
        <f t="shared" si="143"/>
        <v>0</v>
      </c>
      <c r="BP278" s="111">
        <f t="shared" si="143"/>
        <v>0</v>
      </c>
      <c r="BQ278" s="111">
        <f t="shared" si="143"/>
        <v>0</v>
      </c>
      <c r="BR278" s="111">
        <f t="shared" si="143"/>
        <v>0</v>
      </c>
      <c r="BS278" s="111">
        <f t="shared" si="143"/>
        <v>0</v>
      </c>
      <c r="BT278" s="111">
        <f t="shared" si="143"/>
        <v>0</v>
      </c>
      <c r="BU278" s="111">
        <f t="shared" si="143"/>
        <v>0</v>
      </c>
      <c r="BV278" s="111">
        <f t="shared" si="143"/>
        <v>0</v>
      </c>
      <c r="BW278" s="111">
        <f t="shared" si="143"/>
        <v>0</v>
      </c>
      <c r="BX278" s="111">
        <f t="shared" si="143"/>
        <v>0</v>
      </c>
      <c r="BY278" s="111">
        <f t="shared" si="143"/>
        <v>0</v>
      </c>
      <c r="BZ278" s="111">
        <f t="shared" si="143"/>
        <v>0</v>
      </c>
      <c r="CA278" s="111">
        <f t="shared" si="143"/>
        <v>0</v>
      </c>
      <c r="CB278" s="111">
        <f t="shared" si="143"/>
        <v>0</v>
      </c>
      <c r="CC278" s="111">
        <f t="shared" si="142"/>
        <v>0</v>
      </c>
      <c r="CD278" s="111">
        <f t="shared" si="142"/>
        <v>0</v>
      </c>
      <c r="CE278" s="111">
        <f t="shared" si="142"/>
        <v>0</v>
      </c>
      <c r="CF278" s="111">
        <f t="shared" si="142"/>
        <v>0</v>
      </c>
      <c r="CG278" s="111">
        <f t="shared" si="142"/>
        <v>0</v>
      </c>
      <c r="CH278" s="111">
        <f t="shared" si="142"/>
        <v>0</v>
      </c>
      <c r="CI278" s="111">
        <f t="shared" si="142"/>
        <v>0</v>
      </c>
      <c r="CJ278" s="111">
        <f t="shared" si="142"/>
        <v>0</v>
      </c>
    </row>
    <row r="279" spans="11:88" x14ac:dyDescent="0.3">
      <c r="K279" s="263">
        <f>J279*(1+'Headcount Summary'!$C$4)</f>
        <v>0</v>
      </c>
      <c r="L279" s="263">
        <f>K279*(1+'Headcount Summary'!$C$4)</f>
        <v>0</v>
      </c>
      <c r="M279" s="263">
        <f>L279*(1+'Headcount Summary'!$C$4)</f>
        <v>0</v>
      </c>
      <c r="Q279" s="111">
        <f t="shared" si="143"/>
        <v>0</v>
      </c>
      <c r="R279" s="111">
        <f t="shared" si="143"/>
        <v>0</v>
      </c>
      <c r="S279" s="111">
        <f t="shared" si="143"/>
        <v>0</v>
      </c>
      <c r="T279" s="111">
        <f t="shared" si="143"/>
        <v>0</v>
      </c>
      <c r="U279" s="111">
        <f t="shared" si="143"/>
        <v>0</v>
      </c>
      <c r="V279" s="111">
        <f t="shared" si="143"/>
        <v>0</v>
      </c>
      <c r="W279" s="111">
        <f t="shared" si="143"/>
        <v>0</v>
      </c>
      <c r="X279" s="111">
        <f t="shared" si="143"/>
        <v>0</v>
      </c>
      <c r="Y279" s="111">
        <f t="shared" si="143"/>
        <v>0</v>
      </c>
      <c r="Z279" s="111">
        <f t="shared" si="143"/>
        <v>0</v>
      </c>
      <c r="AA279" s="111">
        <f t="shared" si="143"/>
        <v>0</v>
      </c>
      <c r="AB279" s="111">
        <f t="shared" si="143"/>
        <v>0</v>
      </c>
      <c r="AC279" s="111">
        <f t="shared" si="143"/>
        <v>0</v>
      </c>
      <c r="AD279" s="111">
        <f t="shared" si="143"/>
        <v>0</v>
      </c>
      <c r="AE279" s="111">
        <f t="shared" si="143"/>
        <v>0</v>
      </c>
      <c r="AF279" s="111">
        <f t="shared" si="143"/>
        <v>0</v>
      </c>
      <c r="AG279" s="111">
        <f t="shared" si="143"/>
        <v>0</v>
      </c>
      <c r="AH279" s="111">
        <f t="shared" si="143"/>
        <v>0</v>
      </c>
      <c r="AI279" s="111">
        <f t="shared" si="143"/>
        <v>0</v>
      </c>
      <c r="AJ279" s="111">
        <f t="shared" si="143"/>
        <v>0</v>
      </c>
      <c r="AK279" s="111">
        <f t="shared" si="143"/>
        <v>0</v>
      </c>
      <c r="AL279" s="111">
        <f t="shared" si="143"/>
        <v>0</v>
      </c>
      <c r="AM279" s="111">
        <f t="shared" si="143"/>
        <v>0</v>
      </c>
      <c r="AN279" s="111">
        <f t="shared" si="143"/>
        <v>0</v>
      </c>
      <c r="AO279" s="111">
        <f t="shared" si="143"/>
        <v>0</v>
      </c>
      <c r="AP279" s="111">
        <f t="shared" si="143"/>
        <v>0</v>
      </c>
      <c r="AQ279" s="111">
        <f t="shared" si="143"/>
        <v>0</v>
      </c>
      <c r="AR279" s="111">
        <f t="shared" si="143"/>
        <v>0</v>
      </c>
      <c r="AS279" s="111">
        <f t="shared" si="143"/>
        <v>0</v>
      </c>
      <c r="AT279" s="111">
        <f t="shared" si="143"/>
        <v>0</v>
      </c>
      <c r="AU279" s="111">
        <f t="shared" si="143"/>
        <v>0</v>
      </c>
      <c r="AV279" s="111">
        <f t="shared" si="143"/>
        <v>0</v>
      </c>
      <c r="AW279" s="111">
        <f t="shared" si="143"/>
        <v>0</v>
      </c>
      <c r="AX279" s="111">
        <f t="shared" si="143"/>
        <v>0</v>
      </c>
      <c r="AY279" s="111">
        <f t="shared" si="143"/>
        <v>0</v>
      </c>
      <c r="AZ279" s="111">
        <f t="shared" si="143"/>
        <v>0</v>
      </c>
      <c r="BA279" s="111">
        <f t="shared" si="143"/>
        <v>0</v>
      </c>
      <c r="BB279" s="111">
        <f t="shared" si="143"/>
        <v>0</v>
      </c>
      <c r="BC279" s="111">
        <f t="shared" si="143"/>
        <v>0</v>
      </c>
      <c r="BD279" s="111">
        <f t="shared" si="143"/>
        <v>0</v>
      </c>
      <c r="BE279" s="111">
        <f t="shared" si="143"/>
        <v>0</v>
      </c>
      <c r="BF279" s="111">
        <f t="shared" si="143"/>
        <v>0</v>
      </c>
      <c r="BG279" s="111">
        <f t="shared" si="143"/>
        <v>0</v>
      </c>
      <c r="BH279" s="111">
        <f t="shared" si="143"/>
        <v>0</v>
      </c>
      <c r="BI279" s="111">
        <f t="shared" si="143"/>
        <v>0</v>
      </c>
      <c r="BJ279" s="111">
        <f t="shared" si="143"/>
        <v>0</v>
      </c>
      <c r="BK279" s="111">
        <f t="shared" si="143"/>
        <v>0</v>
      </c>
      <c r="BL279" s="111">
        <f t="shared" si="143"/>
        <v>0</v>
      </c>
      <c r="BM279" s="111">
        <f t="shared" si="143"/>
        <v>0</v>
      </c>
      <c r="BN279" s="111">
        <f t="shared" si="143"/>
        <v>0</v>
      </c>
      <c r="BO279" s="111">
        <f t="shared" si="143"/>
        <v>0</v>
      </c>
      <c r="BP279" s="111">
        <f t="shared" si="143"/>
        <v>0</v>
      </c>
      <c r="BQ279" s="111">
        <f t="shared" si="143"/>
        <v>0</v>
      </c>
      <c r="BR279" s="111">
        <f t="shared" si="143"/>
        <v>0</v>
      </c>
      <c r="BS279" s="111">
        <f t="shared" si="143"/>
        <v>0</v>
      </c>
      <c r="BT279" s="111">
        <f t="shared" si="143"/>
        <v>0</v>
      </c>
      <c r="BU279" s="111">
        <f t="shared" si="143"/>
        <v>0</v>
      </c>
      <c r="BV279" s="111">
        <f t="shared" si="143"/>
        <v>0</v>
      </c>
      <c r="BW279" s="111">
        <f t="shared" si="143"/>
        <v>0</v>
      </c>
      <c r="BX279" s="111">
        <f t="shared" si="143"/>
        <v>0</v>
      </c>
      <c r="BY279" s="111">
        <f t="shared" si="143"/>
        <v>0</v>
      </c>
      <c r="BZ279" s="111">
        <f t="shared" si="143"/>
        <v>0</v>
      </c>
      <c r="CA279" s="111">
        <f t="shared" si="143"/>
        <v>0</v>
      </c>
      <c r="CB279" s="111">
        <f t="shared" si="143"/>
        <v>0</v>
      </c>
      <c r="CC279" s="111">
        <f t="shared" si="142"/>
        <v>0</v>
      </c>
      <c r="CD279" s="111">
        <f t="shared" si="142"/>
        <v>0</v>
      </c>
      <c r="CE279" s="111">
        <f t="shared" si="142"/>
        <v>0</v>
      </c>
      <c r="CF279" s="111">
        <f t="shared" si="142"/>
        <v>0</v>
      </c>
      <c r="CG279" s="111">
        <f t="shared" si="142"/>
        <v>0</v>
      </c>
      <c r="CH279" s="111">
        <f t="shared" si="142"/>
        <v>0</v>
      </c>
      <c r="CI279" s="111">
        <f t="shared" si="142"/>
        <v>0</v>
      </c>
      <c r="CJ279" s="111">
        <f t="shared" si="142"/>
        <v>0</v>
      </c>
    </row>
    <row r="280" spans="11:88" x14ac:dyDescent="0.3">
      <c r="K280" s="263">
        <f>J280*(1+'Headcount Summary'!$C$4)</f>
        <v>0</v>
      </c>
      <c r="L280" s="263">
        <f>K280*(1+'Headcount Summary'!$C$4)</f>
        <v>0</v>
      </c>
      <c r="M280" s="263">
        <f>L280*(1+'Headcount Summary'!$C$4)</f>
        <v>0</v>
      </c>
      <c r="Q280" s="111">
        <f t="shared" si="143"/>
        <v>0</v>
      </c>
      <c r="R280" s="111">
        <f t="shared" si="143"/>
        <v>0</v>
      </c>
      <c r="S280" s="111">
        <f t="shared" si="143"/>
        <v>0</v>
      </c>
      <c r="T280" s="111">
        <f t="shared" si="143"/>
        <v>0</v>
      </c>
      <c r="U280" s="111">
        <f t="shared" si="143"/>
        <v>0</v>
      </c>
      <c r="V280" s="111">
        <f t="shared" si="143"/>
        <v>0</v>
      </c>
      <c r="W280" s="111">
        <f t="shared" si="143"/>
        <v>0</v>
      </c>
      <c r="X280" s="111">
        <f t="shared" si="143"/>
        <v>0</v>
      </c>
      <c r="Y280" s="111">
        <f t="shared" si="143"/>
        <v>0</v>
      </c>
      <c r="Z280" s="111">
        <f t="shared" si="143"/>
        <v>0</v>
      </c>
      <c r="AA280" s="111">
        <f t="shared" si="143"/>
        <v>0</v>
      </c>
      <c r="AB280" s="111">
        <f t="shared" si="143"/>
        <v>0</v>
      </c>
      <c r="AC280" s="111">
        <f t="shared" si="143"/>
        <v>0</v>
      </c>
      <c r="AD280" s="111">
        <f t="shared" si="143"/>
        <v>0</v>
      </c>
      <c r="AE280" s="111">
        <f t="shared" si="143"/>
        <v>0</v>
      </c>
      <c r="AF280" s="111">
        <f t="shared" si="143"/>
        <v>0</v>
      </c>
      <c r="AG280" s="111">
        <f t="shared" si="143"/>
        <v>0</v>
      </c>
      <c r="AH280" s="111">
        <f t="shared" si="143"/>
        <v>0</v>
      </c>
      <c r="AI280" s="111">
        <f t="shared" si="143"/>
        <v>0</v>
      </c>
      <c r="AJ280" s="111">
        <f t="shared" si="143"/>
        <v>0</v>
      </c>
      <c r="AK280" s="111">
        <f t="shared" si="143"/>
        <v>0</v>
      </c>
      <c r="AL280" s="111">
        <f t="shared" si="143"/>
        <v>0</v>
      </c>
      <c r="AM280" s="111">
        <f t="shared" si="143"/>
        <v>0</v>
      </c>
      <c r="AN280" s="111">
        <f t="shared" si="143"/>
        <v>0</v>
      </c>
      <c r="AO280" s="111">
        <f t="shared" si="143"/>
        <v>0</v>
      </c>
      <c r="AP280" s="111">
        <f t="shared" si="143"/>
        <v>0</v>
      </c>
      <c r="AQ280" s="111">
        <f t="shared" si="143"/>
        <v>0</v>
      </c>
      <c r="AR280" s="111">
        <f t="shared" si="143"/>
        <v>0</v>
      </c>
      <c r="AS280" s="111">
        <f t="shared" si="143"/>
        <v>0</v>
      </c>
      <c r="AT280" s="111">
        <f t="shared" si="143"/>
        <v>0</v>
      </c>
      <c r="AU280" s="111">
        <f t="shared" si="143"/>
        <v>0</v>
      </c>
      <c r="AV280" s="111">
        <f t="shared" si="143"/>
        <v>0</v>
      </c>
      <c r="AW280" s="111">
        <f t="shared" si="143"/>
        <v>0</v>
      </c>
      <c r="AX280" s="111">
        <f t="shared" si="143"/>
        <v>0</v>
      </c>
      <c r="AY280" s="111">
        <f t="shared" si="143"/>
        <v>0</v>
      </c>
      <c r="AZ280" s="111">
        <f t="shared" si="143"/>
        <v>0</v>
      </c>
      <c r="BA280" s="111">
        <f t="shared" si="143"/>
        <v>0</v>
      </c>
      <c r="BB280" s="111">
        <f t="shared" si="143"/>
        <v>0</v>
      </c>
      <c r="BC280" s="111">
        <f t="shared" si="143"/>
        <v>0</v>
      </c>
      <c r="BD280" s="111">
        <f t="shared" si="143"/>
        <v>0</v>
      </c>
      <c r="BE280" s="111">
        <f t="shared" si="143"/>
        <v>0</v>
      </c>
      <c r="BF280" s="111">
        <f t="shared" si="143"/>
        <v>0</v>
      </c>
      <c r="BG280" s="111">
        <f t="shared" si="143"/>
        <v>0</v>
      </c>
      <c r="BH280" s="111">
        <f t="shared" si="143"/>
        <v>0</v>
      </c>
      <c r="BI280" s="111">
        <f t="shared" si="143"/>
        <v>0</v>
      </c>
      <c r="BJ280" s="111">
        <f t="shared" si="143"/>
        <v>0</v>
      </c>
      <c r="BK280" s="111">
        <f t="shared" si="143"/>
        <v>0</v>
      </c>
      <c r="BL280" s="111">
        <f t="shared" si="143"/>
        <v>0</v>
      </c>
      <c r="BM280" s="111">
        <f t="shared" si="143"/>
        <v>0</v>
      </c>
      <c r="BN280" s="111">
        <f t="shared" si="143"/>
        <v>0</v>
      </c>
      <c r="BO280" s="111">
        <f t="shared" si="143"/>
        <v>0</v>
      </c>
      <c r="BP280" s="111">
        <f t="shared" si="143"/>
        <v>0</v>
      </c>
      <c r="BQ280" s="111">
        <f t="shared" si="143"/>
        <v>0</v>
      </c>
      <c r="BR280" s="111">
        <f t="shared" si="143"/>
        <v>0</v>
      </c>
      <c r="BS280" s="111">
        <f t="shared" si="143"/>
        <v>0</v>
      </c>
      <c r="BT280" s="111">
        <f t="shared" si="143"/>
        <v>0</v>
      </c>
      <c r="BU280" s="111">
        <f t="shared" si="143"/>
        <v>0</v>
      </c>
      <c r="BV280" s="111">
        <f t="shared" si="143"/>
        <v>0</v>
      </c>
      <c r="BW280" s="111">
        <f t="shared" si="143"/>
        <v>0</v>
      </c>
      <c r="BX280" s="111">
        <f t="shared" si="143"/>
        <v>0</v>
      </c>
      <c r="BY280" s="111">
        <f t="shared" si="143"/>
        <v>0</v>
      </c>
      <c r="BZ280" s="111">
        <f t="shared" si="143"/>
        <v>0</v>
      </c>
      <c r="CA280" s="111">
        <f t="shared" si="143"/>
        <v>0</v>
      </c>
      <c r="CB280" s="111">
        <f t="shared" si="143"/>
        <v>0</v>
      </c>
      <c r="CC280" s="111">
        <f t="shared" si="142"/>
        <v>0</v>
      </c>
      <c r="CD280" s="111">
        <f t="shared" si="142"/>
        <v>0</v>
      </c>
      <c r="CE280" s="111">
        <f t="shared" si="142"/>
        <v>0</v>
      </c>
      <c r="CF280" s="111">
        <f t="shared" si="142"/>
        <v>0</v>
      </c>
      <c r="CG280" s="111">
        <f t="shared" si="142"/>
        <v>0</v>
      </c>
      <c r="CH280" s="111">
        <f t="shared" si="142"/>
        <v>0</v>
      </c>
      <c r="CI280" s="111">
        <f t="shared" si="142"/>
        <v>0</v>
      </c>
      <c r="CJ280" s="111">
        <f t="shared" si="142"/>
        <v>0</v>
      </c>
    </row>
    <row r="281" spans="11:88" x14ac:dyDescent="0.3">
      <c r="K281" s="263">
        <f>J281*(1+'Headcount Summary'!$C$4)</f>
        <v>0</v>
      </c>
      <c r="L281" s="263">
        <f>K281*(1+'Headcount Summary'!$C$4)</f>
        <v>0</v>
      </c>
      <c r="M281" s="263">
        <f>L281*(1+'Headcount Summary'!$C$4)</f>
        <v>0</v>
      </c>
      <c r="Q281" s="111">
        <f t="shared" si="143"/>
        <v>0</v>
      </c>
      <c r="R281" s="111">
        <f t="shared" si="143"/>
        <v>0</v>
      </c>
      <c r="S281" s="111">
        <f t="shared" si="143"/>
        <v>0</v>
      </c>
      <c r="T281" s="111">
        <f t="shared" si="143"/>
        <v>0</v>
      </c>
      <c r="U281" s="111">
        <f t="shared" si="143"/>
        <v>0</v>
      </c>
      <c r="V281" s="111">
        <f t="shared" si="143"/>
        <v>0</v>
      </c>
      <c r="W281" s="111">
        <f t="shared" si="143"/>
        <v>0</v>
      </c>
      <c r="X281" s="111">
        <f t="shared" si="143"/>
        <v>0</v>
      </c>
      <c r="Y281" s="111">
        <f t="shared" si="143"/>
        <v>0</v>
      </c>
      <c r="Z281" s="111">
        <f t="shared" si="143"/>
        <v>0</v>
      </c>
      <c r="AA281" s="111">
        <f t="shared" si="143"/>
        <v>0</v>
      </c>
      <c r="AB281" s="111">
        <f t="shared" si="143"/>
        <v>0</v>
      </c>
      <c r="AC281" s="111">
        <f t="shared" si="143"/>
        <v>0</v>
      </c>
      <c r="AD281" s="111">
        <f t="shared" si="143"/>
        <v>0</v>
      </c>
      <c r="AE281" s="111">
        <f t="shared" si="143"/>
        <v>0</v>
      </c>
      <c r="AF281" s="111">
        <f t="shared" si="143"/>
        <v>0</v>
      </c>
      <c r="AG281" s="111">
        <f t="shared" si="143"/>
        <v>0</v>
      </c>
      <c r="AH281" s="111">
        <f t="shared" si="143"/>
        <v>0</v>
      </c>
      <c r="AI281" s="111">
        <f t="shared" si="143"/>
        <v>0</v>
      </c>
      <c r="AJ281" s="111">
        <f t="shared" si="143"/>
        <v>0</v>
      </c>
      <c r="AK281" s="111">
        <f t="shared" si="143"/>
        <v>0</v>
      </c>
      <c r="AL281" s="111">
        <f t="shared" si="143"/>
        <v>0</v>
      </c>
      <c r="AM281" s="111">
        <f t="shared" si="143"/>
        <v>0</v>
      </c>
      <c r="AN281" s="111">
        <f t="shared" si="143"/>
        <v>0</v>
      </c>
      <c r="AO281" s="111">
        <f t="shared" si="143"/>
        <v>0</v>
      </c>
      <c r="AP281" s="111">
        <f t="shared" si="143"/>
        <v>0</v>
      </c>
      <c r="AQ281" s="111">
        <f t="shared" si="143"/>
        <v>0</v>
      </c>
      <c r="AR281" s="111">
        <f t="shared" si="143"/>
        <v>0</v>
      </c>
      <c r="AS281" s="111">
        <f t="shared" si="143"/>
        <v>0</v>
      </c>
      <c r="AT281" s="111">
        <f t="shared" si="143"/>
        <v>0</v>
      </c>
      <c r="AU281" s="111">
        <f t="shared" si="143"/>
        <v>0</v>
      </c>
      <c r="AV281" s="111">
        <f t="shared" si="143"/>
        <v>0</v>
      </c>
      <c r="AW281" s="111">
        <f t="shared" si="143"/>
        <v>0</v>
      </c>
      <c r="AX281" s="111">
        <f t="shared" si="143"/>
        <v>0</v>
      </c>
      <c r="AY281" s="111">
        <f t="shared" si="143"/>
        <v>0</v>
      </c>
      <c r="AZ281" s="111">
        <f t="shared" si="143"/>
        <v>0</v>
      </c>
      <c r="BA281" s="111">
        <f t="shared" si="143"/>
        <v>0</v>
      </c>
      <c r="BB281" s="111">
        <f t="shared" si="143"/>
        <v>0</v>
      </c>
      <c r="BC281" s="111">
        <f t="shared" si="143"/>
        <v>0</v>
      </c>
      <c r="BD281" s="111">
        <f t="shared" si="143"/>
        <v>0</v>
      </c>
      <c r="BE281" s="111">
        <f t="shared" si="143"/>
        <v>0</v>
      </c>
      <c r="BF281" s="111">
        <f t="shared" si="143"/>
        <v>0</v>
      </c>
      <c r="BG281" s="111">
        <f t="shared" si="143"/>
        <v>0</v>
      </c>
      <c r="BH281" s="111">
        <f t="shared" si="143"/>
        <v>0</v>
      </c>
      <c r="BI281" s="111">
        <f t="shared" si="143"/>
        <v>0</v>
      </c>
      <c r="BJ281" s="111">
        <f t="shared" si="143"/>
        <v>0</v>
      </c>
      <c r="BK281" s="111">
        <f t="shared" si="143"/>
        <v>0</v>
      </c>
      <c r="BL281" s="111">
        <f t="shared" si="143"/>
        <v>0</v>
      </c>
      <c r="BM281" s="111">
        <f t="shared" si="143"/>
        <v>0</v>
      </c>
      <c r="BN281" s="111">
        <f t="shared" si="143"/>
        <v>0</v>
      </c>
      <c r="BO281" s="111">
        <f t="shared" si="143"/>
        <v>0</v>
      </c>
      <c r="BP281" s="111">
        <f t="shared" si="143"/>
        <v>0</v>
      </c>
      <c r="BQ281" s="111">
        <f t="shared" si="143"/>
        <v>0</v>
      </c>
      <c r="BR281" s="111">
        <f t="shared" si="143"/>
        <v>0</v>
      </c>
      <c r="BS281" s="111">
        <f t="shared" si="143"/>
        <v>0</v>
      </c>
      <c r="BT281" s="111">
        <f t="shared" si="143"/>
        <v>0</v>
      </c>
      <c r="BU281" s="111">
        <f t="shared" si="143"/>
        <v>0</v>
      </c>
      <c r="BV281" s="111">
        <f t="shared" si="143"/>
        <v>0</v>
      </c>
      <c r="BW281" s="111">
        <f t="shared" si="143"/>
        <v>0</v>
      </c>
      <c r="BX281" s="111">
        <f t="shared" si="143"/>
        <v>0</v>
      </c>
      <c r="BY281" s="111">
        <f t="shared" si="143"/>
        <v>0</v>
      </c>
      <c r="BZ281" s="111">
        <f t="shared" si="143"/>
        <v>0</v>
      </c>
      <c r="CA281" s="111">
        <f t="shared" si="143"/>
        <v>0</v>
      </c>
      <c r="CB281" s="111">
        <f t="shared" ref="CB281:CJ284" si="144">IF(OR(AND($G281&lt;CB$1,$G281&lt;&gt;""),$F281&gt;EOMONTH(CB$1,0)),0,IF(AND($F281&lt;CB$1,OR($G281="",$G281&gt;EOMONTH(CB$1,0))),INDEX($H281:$M281,1,MATCH(YEAR(CB$1),$H$1:$M$1,0))/12,INDEX($H281:$M281,1,MATCH(YEAR(CB$1),$H$1:$M$1,0))/12*((_xlfn.DAYS(MIN(EOMONTH(CB$1,0),$G281),MAX(CB$1,$F281)))/_xlfn.DAYS(EOMONTH(CB$1,0),CB$1))))</f>
        <v>0</v>
      </c>
      <c r="CC281" s="111">
        <f t="shared" si="144"/>
        <v>0</v>
      </c>
      <c r="CD281" s="111">
        <f t="shared" si="144"/>
        <v>0</v>
      </c>
      <c r="CE281" s="111">
        <f t="shared" si="144"/>
        <v>0</v>
      </c>
      <c r="CF281" s="111">
        <f t="shared" si="144"/>
        <v>0</v>
      </c>
      <c r="CG281" s="111">
        <f t="shared" si="144"/>
        <v>0</v>
      </c>
      <c r="CH281" s="111">
        <f t="shared" si="144"/>
        <v>0</v>
      </c>
      <c r="CI281" s="111">
        <f t="shared" si="144"/>
        <v>0</v>
      </c>
      <c r="CJ281" s="111">
        <f t="shared" si="144"/>
        <v>0</v>
      </c>
    </row>
    <row r="282" spans="11:88" x14ac:dyDescent="0.3">
      <c r="K282" s="263">
        <f>J282*(1+'Headcount Summary'!$C$4)</f>
        <v>0</v>
      </c>
      <c r="L282" s="263">
        <f>K282*(1+'Headcount Summary'!$C$4)</f>
        <v>0</v>
      </c>
      <c r="M282" s="263">
        <f>L282*(1+'Headcount Summary'!$C$4)</f>
        <v>0</v>
      </c>
      <c r="Q282" s="111">
        <f t="shared" ref="Q282:CB285" si="145">IF(OR(AND($G282&lt;Q$1,$G282&lt;&gt;""),$F282&gt;EOMONTH(Q$1,0)),0,IF(AND($F282&lt;Q$1,OR($G282="",$G282&gt;EOMONTH(Q$1,0))),INDEX($H282:$M282,1,MATCH(YEAR(Q$1),$H$1:$M$1,0))/12,INDEX($H282:$M282,1,MATCH(YEAR(Q$1),$H$1:$M$1,0))/12*((_xlfn.DAYS(MIN(EOMONTH(Q$1,0),$G282),MAX(Q$1,$F282)))/_xlfn.DAYS(EOMONTH(Q$1,0),Q$1))))</f>
        <v>0</v>
      </c>
      <c r="R282" s="111">
        <f t="shared" si="145"/>
        <v>0</v>
      </c>
      <c r="S282" s="111">
        <f t="shared" si="145"/>
        <v>0</v>
      </c>
      <c r="T282" s="111">
        <f t="shared" si="145"/>
        <v>0</v>
      </c>
      <c r="U282" s="111">
        <f t="shared" si="145"/>
        <v>0</v>
      </c>
      <c r="V282" s="111">
        <f t="shared" si="145"/>
        <v>0</v>
      </c>
      <c r="W282" s="111">
        <f t="shared" si="145"/>
        <v>0</v>
      </c>
      <c r="X282" s="111">
        <f t="shared" si="145"/>
        <v>0</v>
      </c>
      <c r="Y282" s="111">
        <f t="shared" si="145"/>
        <v>0</v>
      </c>
      <c r="Z282" s="111">
        <f t="shared" si="145"/>
        <v>0</v>
      </c>
      <c r="AA282" s="111">
        <f t="shared" si="145"/>
        <v>0</v>
      </c>
      <c r="AB282" s="111">
        <f t="shared" si="145"/>
        <v>0</v>
      </c>
      <c r="AC282" s="111">
        <f t="shared" si="145"/>
        <v>0</v>
      </c>
      <c r="AD282" s="111">
        <f t="shared" si="145"/>
        <v>0</v>
      </c>
      <c r="AE282" s="111">
        <f t="shared" si="145"/>
        <v>0</v>
      </c>
      <c r="AF282" s="111">
        <f t="shared" si="145"/>
        <v>0</v>
      </c>
      <c r="AG282" s="111">
        <f t="shared" si="145"/>
        <v>0</v>
      </c>
      <c r="AH282" s="111">
        <f t="shared" si="145"/>
        <v>0</v>
      </c>
      <c r="AI282" s="111">
        <f t="shared" si="145"/>
        <v>0</v>
      </c>
      <c r="AJ282" s="111">
        <f t="shared" si="145"/>
        <v>0</v>
      </c>
      <c r="AK282" s="111">
        <f t="shared" si="145"/>
        <v>0</v>
      </c>
      <c r="AL282" s="111">
        <f t="shared" si="145"/>
        <v>0</v>
      </c>
      <c r="AM282" s="111">
        <f t="shared" si="145"/>
        <v>0</v>
      </c>
      <c r="AN282" s="111">
        <f t="shared" si="145"/>
        <v>0</v>
      </c>
      <c r="AO282" s="111">
        <f t="shared" si="145"/>
        <v>0</v>
      </c>
      <c r="AP282" s="111">
        <f t="shared" si="145"/>
        <v>0</v>
      </c>
      <c r="AQ282" s="111">
        <f t="shared" si="145"/>
        <v>0</v>
      </c>
      <c r="AR282" s="111">
        <f t="shared" si="145"/>
        <v>0</v>
      </c>
      <c r="AS282" s="111">
        <f t="shared" si="145"/>
        <v>0</v>
      </c>
      <c r="AT282" s="111">
        <f t="shared" si="145"/>
        <v>0</v>
      </c>
      <c r="AU282" s="111">
        <f t="shared" si="145"/>
        <v>0</v>
      </c>
      <c r="AV282" s="111">
        <f t="shared" si="145"/>
        <v>0</v>
      </c>
      <c r="AW282" s="111">
        <f t="shared" si="145"/>
        <v>0</v>
      </c>
      <c r="AX282" s="111">
        <f t="shared" si="145"/>
        <v>0</v>
      </c>
      <c r="AY282" s="111">
        <f t="shared" si="145"/>
        <v>0</v>
      </c>
      <c r="AZ282" s="111">
        <f t="shared" si="145"/>
        <v>0</v>
      </c>
      <c r="BA282" s="111">
        <f t="shared" si="145"/>
        <v>0</v>
      </c>
      <c r="BB282" s="111">
        <f t="shared" si="145"/>
        <v>0</v>
      </c>
      <c r="BC282" s="111">
        <f t="shared" si="145"/>
        <v>0</v>
      </c>
      <c r="BD282" s="111">
        <f t="shared" si="145"/>
        <v>0</v>
      </c>
      <c r="BE282" s="111">
        <f t="shared" si="145"/>
        <v>0</v>
      </c>
      <c r="BF282" s="111">
        <f t="shared" si="145"/>
        <v>0</v>
      </c>
      <c r="BG282" s="111">
        <f t="shared" si="145"/>
        <v>0</v>
      </c>
      <c r="BH282" s="111">
        <f t="shared" si="145"/>
        <v>0</v>
      </c>
      <c r="BI282" s="111">
        <f t="shared" si="145"/>
        <v>0</v>
      </c>
      <c r="BJ282" s="111">
        <f t="shared" si="145"/>
        <v>0</v>
      </c>
      <c r="BK282" s="111">
        <f t="shared" si="145"/>
        <v>0</v>
      </c>
      <c r="BL282" s="111">
        <f t="shared" si="145"/>
        <v>0</v>
      </c>
      <c r="BM282" s="111">
        <f t="shared" si="145"/>
        <v>0</v>
      </c>
      <c r="BN282" s="111">
        <f t="shared" si="145"/>
        <v>0</v>
      </c>
      <c r="BO282" s="111">
        <f t="shared" si="145"/>
        <v>0</v>
      </c>
      <c r="BP282" s="111">
        <f t="shared" si="145"/>
        <v>0</v>
      </c>
      <c r="BQ282" s="111">
        <f t="shared" si="145"/>
        <v>0</v>
      </c>
      <c r="BR282" s="111">
        <f t="shared" si="145"/>
        <v>0</v>
      </c>
      <c r="BS282" s="111">
        <f t="shared" si="145"/>
        <v>0</v>
      </c>
      <c r="BT282" s="111">
        <f t="shared" si="145"/>
        <v>0</v>
      </c>
      <c r="BU282" s="111">
        <f t="shared" si="145"/>
        <v>0</v>
      </c>
      <c r="BV282" s="111">
        <f t="shared" si="145"/>
        <v>0</v>
      </c>
      <c r="BW282" s="111">
        <f t="shared" si="145"/>
        <v>0</v>
      </c>
      <c r="BX282" s="111">
        <f t="shared" si="145"/>
        <v>0</v>
      </c>
      <c r="BY282" s="111">
        <f t="shared" si="145"/>
        <v>0</v>
      </c>
      <c r="BZ282" s="111">
        <f t="shared" si="145"/>
        <v>0</v>
      </c>
      <c r="CA282" s="111">
        <f t="shared" si="145"/>
        <v>0</v>
      </c>
      <c r="CB282" s="111">
        <f t="shared" si="145"/>
        <v>0</v>
      </c>
      <c r="CC282" s="111">
        <f t="shared" si="144"/>
        <v>0</v>
      </c>
      <c r="CD282" s="111">
        <f t="shared" si="144"/>
        <v>0</v>
      </c>
      <c r="CE282" s="111">
        <f t="shared" si="144"/>
        <v>0</v>
      </c>
      <c r="CF282" s="111">
        <f t="shared" si="144"/>
        <v>0</v>
      </c>
      <c r="CG282" s="111">
        <f t="shared" si="144"/>
        <v>0</v>
      </c>
      <c r="CH282" s="111">
        <f t="shared" si="144"/>
        <v>0</v>
      </c>
      <c r="CI282" s="111">
        <f t="shared" si="144"/>
        <v>0</v>
      </c>
      <c r="CJ282" s="111">
        <f t="shared" si="144"/>
        <v>0</v>
      </c>
    </row>
    <row r="283" spans="11:88" x14ac:dyDescent="0.3">
      <c r="K283" s="263">
        <f>J283*(1+'Headcount Summary'!$C$4)</f>
        <v>0</v>
      </c>
      <c r="L283" s="263">
        <f>K283*(1+'Headcount Summary'!$C$4)</f>
        <v>0</v>
      </c>
      <c r="M283" s="263">
        <f>L283*(1+'Headcount Summary'!$C$4)</f>
        <v>0</v>
      </c>
      <c r="Q283" s="111">
        <f t="shared" si="145"/>
        <v>0</v>
      </c>
      <c r="R283" s="111">
        <f t="shared" si="145"/>
        <v>0</v>
      </c>
      <c r="S283" s="111">
        <f t="shared" si="145"/>
        <v>0</v>
      </c>
      <c r="T283" s="111">
        <f t="shared" si="145"/>
        <v>0</v>
      </c>
      <c r="U283" s="111">
        <f t="shared" si="145"/>
        <v>0</v>
      </c>
      <c r="V283" s="111">
        <f t="shared" si="145"/>
        <v>0</v>
      </c>
      <c r="W283" s="111">
        <f t="shared" si="145"/>
        <v>0</v>
      </c>
      <c r="X283" s="111">
        <f t="shared" si="145"/>
        <v>0</v>
      </c>
      <c r="Y283" s="111">
        <f t="shared" si="145"/>
        <v>0</v>
      </c>
      <c r="Z283" s="111">
        <f t="shared" si="145"/>
        <v>0</v>
      </c>
      <c r="AA283" s="111">
        <f t="shared" si="145"/>
        <v>0</v>
      </c>
      <c r="AB283" s="111">
        <f t="shared" si="145"/>
        <v>0</v>
      </c>
      <c r="AC283" s="111">
        <f t="shared" si="145"/>
        <v>0</v>
      </c>
      <c r="AD283" s="111">
        <f t="shared" si="145"/>
        <v>0</v>
      </c>
      <c r="AE283" s="111">
        <f t="shared" si="145"/>
        <v>0</v>
      </c>
      <c r="AF283" s="111">
        <f t="shared" si="145"/>
        <v>0</v>
      </c>
      <c r="AG283" s="111">
        <f t="shared" si="145"/>
        <v>0</v>
      </c>
      <c r="AH283" s="111">
        <f t="shared" si="145"/>
        <v>0</v>
      </c>
      <c r="AI283" s="111">
        <f t="shared" si="145"/>
        <v>0</v>
      </c>
      <c r="AJ283" s="111">
        <f t="shared" si="145"/>
        <v>0</v>
      </c>
      <c r="AK283" s="111">
        <f t="shared" si="145"/>
        <v>0</v>
      </c>
      <c r="AL283" s="111">
        <f t="shared" si="145"/>
        <v>0</v>
      </c>
      <c r="AM283" s="111">
        <f t="shared" si="145"/>
        <v>0</v>
      </c>
      <c r="AN283" s="111">
        <f t="shared" si="145"/>
        <v>0</v>
      </c>
      <c r="AO283" s="111">
        <f t="shared" si="145"/>
        <v>0</v>
      </c>
      <c r="AP283" s="111">
        <f t="shared" si="145"/>
        <v>0</v>
      </c>
      <c r="AQ283" s="111">
        <f t="shared" si="145"/>
        <v>0</v>
      </c>
      <c r="AR283" s="111">
        <f t="shared" si="145"/>
        <v>0</v>
      </c>
      <c r="AS283" s="111">
        <f t="shared" si="145"/>
        <v>0</v>
      </c>
      <c r="AT283" s="111">
        <f t="shared" si="145"/>
        <v>0</v>
      </c>
      <c r="AU283" s="111">
        <f t="shared" si="145"/>
        <v>0</v>
      </c>
      <c r="AV283" s="111">
        <f t="shared" si="145"/>
        <v>0</v>
      </c>
      <c r="AW283" s="111">
        <f t="shared" si="145"/>
        <v>0</v>
      </c>
      <c r="AX283" s="111">
        <f t="shared" si="145"/>
        <v>0</v>
      </c>
      <c r="AY283" s="111">
        <f t="shared" si="145"/>
        <v>0</v>
      </c>
      <c r="AZ283" s="111">
        <f t="shared" si="145"/>
        <v>0</v>
      </c>
      <c r="BA283" s="111">
        <f t="shared" si="145"/>
        <v>0</v>
      </c>
      <c r="BB283" s="111">
        <f t="shared" si="145"/>
        <v>0</v>
      </c>
      <c r="BC283" s="111">
        <f t="shared" si="145"/>
        <v>0</v>
      </c>
      <c r="BD283" s="111">
        <f t="shared" si="145"/>
        <v>0</v>
      </c>
      <c r="BE283" s="111">
        <f t="shared" si="145"/>
        <v>0</v>
      </c>
      <c r="BF283" s="111">
        <f t="shared" si="145"/>
        <v>0</v>
      </c>
      <c r="BG283" s="111">
        <f t="shared" si="145"/>
        <v>0</v>
      </c>
      <c r="BH283" s="111">
        <f t="shared" si="145"/>
        <v>0</v>
      </c>
      <c r="BI283" s="111">
        <f t="shared" si="145"/>
        <v>0</v>
      </c>
      <c r="BJ283" s="111">
        <f t="shared" si="145"/>
        <v>0</v>
      </c>
      <c r="BK283" s="111">
        <f t="shared" si="145"/>
        <v>0</v>
      </c>
      <c r="BL283" s="111">
        <f t="shared" si="145"/>
        <v>0</v>
      </c>
      <c r="BM283" s="111">
        <f t="shared" si="145"/>
        <v>0</v>
      </c>
      <c r="BN283" s="111">
        <f t="shared" si="145"/>
        <v>0</v>
      </c>
      <c r="BO283" s="111">
        <f t="shared" si="145"/>
        <v>0</v>
      </c>
      <c r="BP283" s="111">
        <f t="shared" si="145"/>
        <v>0</v>
      </c>
      <c r="BQ283" s="111">
        <f t="shared" si="145"/>
        <v>0</v>
      </c>
      <c r="BR283" s="111">
        <f t="shared" si="145"/>
        <v>0</v>
      </c>
      <c r="BS283" s="111">
        <f t="shared" si="145"/>
        <v>0</v>
      </c>
      <c r="BT283" s="111">
        <f t="shared" si="145"/>
        <v>0</v>
      </c>
      <c r="BU283" s="111">
        <f t="shared" si="145"/>
        <v>0</v>
      </c>
      <c r="BV283" s="111">
        <f t="shared" si="145"/>
        <v>0</v>
      </c>
      <c r="BW283" s="111">
        <f t="shared" si="145"/>
        <v>0</v>
      </c>
      <c r="BX283" s="111">
        <f t="shared" si="145"/>
        <v>0</v>
      </c>
      <c r="BY283" s="111">
        <f t="shared" si="145"/>
        <v>0</v>
      </c>
      <c r="BZ283" s="111">
        <f t="shared" si="145"/>
        <v>0</v>
      </c>
      <c r="CA283" s="111">
        <f t="shared" si="145"/>
        <v>0</v>
      </c>
      <c r="CB283" s="111">
        <f t="shared" si="145"/>
        <v>0</v>
      </c>
      <c r="CC283" s="111">
        <f t="shared" si="144"/>
        <v>0</v>
      </c>
      <c r="CD283" s="111">
        <f t="shared" si="144"/>
        <v>0</v>
      </c>
      <c r="CE283" s="111">
        <f t="shared" si="144"/>
        <v>0</v>
      </c>
      <c r="CF283" s="111">
        <f t="shared" si="144"/>
        <v>0</v>
      </c>
      <c r="CG283" s="111">
        <f t="shared" si="144"/>
        <v>0</v>
      </c>
      <c r="CH283" s="111">
        <f t="shared" si="144"/>
        <v>0</v>
      </c>
      <c r="CI283" s="111">
        <f t="shared" si="144"/>
        <v>0</v>
      </c>
      <c r="CJ283" s="111">
        <f t="shared" si="144"/>
        <v>0</v>
      </c>
    </row>
    <row r="284" spans="11:88" x14ac:dyDescent="0.3">
      <c r="K284" s="263">
        <f>J284*(1+'Headcount Summary'!$C$4)</f>
        <v>0</v>
      </c>
      <c r="L284" s="263">
        <f>K284*(1+'Headcount Summary'!$C$4)</f>
        <v>0</v>
      </c>
      <c r="M284" s="263">
        <f>L284*(1+'Headcount Summary'!$C$4)</f>
        <v>0</v>
      </c>
      <c r="Q284" s="111">
        <f t="shared" si="145"/>
        <v>0</v>
      </c>
      <c r="R284" s="111">
        <f t="shared" si="145"/>
        <v>0</v>
      </c>
      <c r="S284" s="111">
        <f t="shared" si="145"/>
        <v>0</v>
      </c>
      <c r="T284" s="111">
        <f t="shared" si="145"/>
        <v>0</v>
      </c>
      <c r="U284" s="111">
        <f t="shared" si="145"/>
        <v>0</v>
      </c>
      <c r="V284" s="111">
        <f t="shared" si="145"/>
        <v>0</v>
      </c>
      <c r="W284" s="111">
        <f t="shared" si="145"/>
        <v>0</v>
      </c>
      <c r="X284" s="111">
        <f t="shared" si="145"/>
        <v>0</v>
      </c>
      <c r="Y284" s="111">
        <f t="shared" si="145"/>
        <v>0</v>
      </c>
      <c r="Z284" s="111">
        <f t="shared" si="145"/>
        <v>0</v>
      </c>
      <c r="AA284" s="111">
        <f t="shared" si="145"/>
        <v>0</v>
      </c>
      <c r="AB284" s="111">
        <f t="shared" si="145"/>
        <v>0</v>
      </c>
      <c r="AC284" s="111">
        <f t="shared" si="145"/>
        <v>0</v>
      </c>
      <c r="AD284" s="111">
        <f t="shared" si="145"/>
        <v>0</v>
      </c>
      <c r="AE284" s="111">
        <f t="shared" si="145"/>
        <v>0</v>
      </c>
      <c r="AF284" s="111">
        <f t="shared" si="145"/>
        <v>0</v>
      </c>
      <c r="AG284" s="111">
        <f t="shared" si="145"/>
        <v>0</v>
      </c>
      <c r="AH284" s="111">
        <f t="shared" si="145"/>
        <v>0</v>
      </c>
      <c r="AI284" s="111">
        <f t="shared" si="145"/>
        <v>0</v>
      </c>
      <c r="AJ284" s="111">
        <f t="shared" si="145"/>
        <v>0</v>
      </c>
      <c r="AK284" s="111">
        <f t="shared" si="145"/>
        <v>0</v>
      </c>
      <c r="AL284" s="111">
        <f t="shared" si="145"/>
        <v>0</v>
      </c>
      <c r="AM284" s="111">
        <f t="shared" si="145"/>
        <v>0</v>
      </c>
      <c r="AN284" s="111">
        <f t="shared" si="145"/>
        <v>0</v>
      </c>
      <c r="AO284" s="111">
        <f t="shared" si="145"/>
        <v>0</v>
      </c>
      <c r="AP284" s="111">
        <f t="shared" si="145"/>
        <v>0</v>
      </c>
      <c r="AQ284" s="111">
        <f t="shared" si="145"/>
        <v>0</v>
      </c>
      <c r="AR284" s="111">
        <f t="shared" si="145"/>
        <v>0</v>
      </c>
      <c r="AS284" s="111">
        <f t="shared" si="145"/>
        <v>0</v>
      </c>
      <c r="AT284" s="111">
        <f t="shared" si="145"/>
        <v>0</v>
      </c>
      <c r="AU284" s="111">
        <f t="shared" si="145"/>
        <v>0</v>
      </c>
      <c r="AV284" s="111">
        <f t="shared" si="145"/>
        <v>0</v>
      </c>
      <c r="AW284" s="111">
        <f t="shared" si="145"/>
        <v>0</v>
      </c>
      <c r="AX284" s="111">
        <f t="shared" si="145"/>
        <v>0</v>
      </c>
      <c r="AY284" s="111">
        <f t="shared" si="145"/>
        <v>0</v>
      </c>
      <c r="AZ284" s="111">
        <f t="shared" si="145"/>
        <v>0</v>
      </c>
      <c r="BA284" s="111">
        <f t="shared" si="145"/>
        <v>0</v>
      </c>
      <c r="BB284" s="111">
        <f t="shared" si="145"/>
        <v>0</v>
      </c>
      <c r="BC284" s="111">
        <f t="shared" si="145"/>
        <v>0</v>
      </c>
      <c r="BD284" s="111">
        <f t="shared" si="145"/>
        <v>0</v>
      </c>
      <c r="BE284" s="111">
        <f t="shared" si="145"/>
        <v>0</v>
      </c>
      <c r="BF284" s="111">
        <f t="shared" si="145"/>
        <v>0</v>
      </c>
      <c r="BG284" s="111">
        <f t="shared" si="145"/>
        <v>0</v>
      </c>
      <c r="BH284" s="111">
        <f t="shared" si="145"/>
        <v>0</v>
      </c>
      <c r="BI284" s="111">
        <f t="shared" si="145"/>
        <v>0</v>
      </c>
      <c r="BJ284" s="111">
        <f t="shared" si="145"/>
        <v>0</v>
      </c>
      <c r="BK284" s="111">
        <f t="shared" si="145"/>
        <v>0</v>
      </c>
      <c r="BL284" s="111">
        <f t="shared" si="145"/>
        <v>0</v>
      </c>
      <c r="BM284" s="111">
        <f t="shared" si="145"/>
        <v>0</v>
      </c>
      <c r="BN284" s="111">
        <f t="shared" si="145"/>
        <v>0</v>
      </c>
      <c r="BO284" s="111">
        <f t="shared" si="145"/>
        <v>0</v>
      </c>
      <c r="BP284" s="111">
        <f t="shared" si="145"/>
        <v>0</v>
      </c>
      <c r="BQ284" s="111">
        <f t="shared" si="145"/>
        <v>0</v>
      </c>
      <c r="BR284" s="111">
        <f t="shared" si="145"/>
        <v>0</v>
      </c>
      <c r="BS284" s="111">
        <f t="shared" si="145"/>
        <v>0</v>
      </c>
      <c r="BT284" s="111">
        <f t="shared" si="145"/>
        <v>0</v>
      </c>
      <c r="BU284" s="111">
        <f t="shared" si="145"/>
        <v>0</v>
      </c>
      <c r="BV284" s="111">
        <f t="shared" si="145"/>
        <v>0</v>
      </c>
      <c r="BW284" s="111">
        <f t="shared" si="145"/>
        <v>0</v>
      </c>
      <c r="BX284" s="111">
        <f t="shared" si="145"/>
        <v>0</v>
      </c>
      <c r="BY284" s="111">
        <f t="shared" si="145"/>
        <v>0</v>
      </c>
      <c r="BZ284" s="111">
        <f t="shared" si="145"/>
        <v>0</v>
      </c>
      <c r="CA284" s="111">
        <f t="shared" si="145"/>
        <v>0</v>
      </c>
      <c r="CB284" s="111">
        <f t="shared" si="145"/>
        <v>0</v>
      </c>
      <c r="CC284" s="111">
        <f t="shared" si="144"/>
        <v>0</v>
      </c>
      <c r="CD284" s="111">
        <f t="shared" si="144"/>
        <v>0</v>
      </c>
      <c r="CE284" s="111">
        <f t="shared" si="144"/>
        <v>0</v>
      </c>
      <c r="CF284" s="111">
        <f t="shared" si="144"/>
        <v>0</v>
      </c>
      <c r="CG284" s="111">
        <f t="shared" si="144"/>
        <v>0</v>
      </c>
      <c r="CH284" s="111">
        <f t="shared" si="144"/>
        <v>0</v>
      </c>
      <c r="CI284" s="111">
        <f t="shared" si="144"/>
        <v>0</v>
      </c>
      <c r="CJ284" s="111">
        <f t="shared" si="144"/>
        <v>0</v>
      </c>
    </row>
    <row r="285" spans="11:88" x14ac:dyDescent="0.3">
      <c r="K285" s="263">
        <f>J285*(1+'Headcount Summary'!$C$4)</f>
        <v>0</v>
      </c>
      <c r="L285" s="263">
        <f>K285*(1+'Headcount Summary'!$C$4)</f>
        <v>0</v>
      </c>
      <c r="M285" s="263">
        <f>L285*(1+'Headcount Summary'!$C$4)</f>
        <v>0</v>
      </c>
      <c r="Q285" s="111">
        <f t="shared" si="145"/>
        <v>0</v>
      </c>
      <c r="R285" s="111">
        <f t="shared" si="145"/>
        <v>0</v>
      </c>
      <c r="S285" s="111">
        <f t="shared" si="145"/>
        <v>0</v>
      </c>
      <c r="T285" s="111">
        <f t="shared" si="145"/>
        <v>0</v>
      </c>
      <c r="U285" s="111">
        <f t="shared" si="145"/>
        <v>0</v>
      </c>
      <c r="V285" s="111">
        <f t="shared" si="145"/>
        <v>0</v>
      </c>
      <c r="W285" s="111">
        <f t="shared" si="145"/>
        <v>0</v>
      </c>
      <c r="X285" s="111">
        <f t="shared" si="145"/>
        <v>0</v>
      </c>
      <c r="Y285" s="111">
        <f t="shared" si="145"/>
        <v>0</v>
      </c>
      <c r="Z285" s="111">
        <f t="shared" si="145"/>
        <v>0</v>
      </c>
      <c r="AA285" s="111">
        <f t="shared" si="145"/>
        <v>0</v>
      </c>
      <c r="AB285" s="111">
        <f t="shared" si="145"/>
        <v>0</v>
      </c>
      <c r="AC285" s="111">
        <f t="shared" si="145"/>
        <v>0</v>
      </c>
      <c r="AD285" s="111">
        <f t="shared" si="145"/>
        <v>0</v>
      </c>
      <c r="AE285" s="111">
        <f t="shared" si="145"/>
        <v>0</v>
      </c>
      <c r="AF285" s="111">
        <f t="shared" si="145"/>
        <v>0</v>
      </c>
      <c r="AG285" s="111">
        <f t="shared" si="145"/>
        <v>0</v>
      </c>
      <c r="AH285" s="111">
        <f t="shared" si="145"/>
        <v>0</v>
      </c>
      <c r="AI285" s="111">
        <f t="shared" si="145"/>
        <v>0</v>
      </c>
      <c r="AJ285" s="111">
        <f t="shared" si="145"/>
        <v>0</v>
      </c>
      <c r="AK285" s="111">
        <f t="shared" si="145"/>
        <v>0</v>
      </c>
      <c r="AL285" s="111">
        <f t="shared" si="145"/>
        <v>0</v>
      </c>
      <c r="AM285" s="111">
        <f t="shared" si="145"/>
        <v>0</v>
      </c>
      <c r="AN285" s="111">
        <f t="shared" si="145"/>
        <v>0</v>
      </c>
      <c r="AO285" s="111">
        <f t="shared" si="145"/>
        <v>0</v>
      </c>
      <c r="AP285" s="111">
        <f t="shared" si="145"/>
        <v>0</v>
      </c>
      <c r="AQ285" s="111">
        <f t="shared" si="145"/>
        <v>0</v>
      </c>
      <c r="AR285" s="111">
        <f t="shared" si="145"/>
        <v>0</v>
      </c>
      <c r="AS285" s="111">
        <f t="shared" si="145"/>
        <v>0</v>
      </c>
      <c r="AT285" s="111">
        <f t="shared" si="145"/>
        <v>0</v>
      </c>
      <c r="AU285" s="111">
        <f t="shared" si="145"/>
        <v>0</v>
      </c>
      <c r="AV285" s="111">
        <f t="shared" si="145"/>
        <v>0</v>
      </c>
      <c r="AW285" s="111">
        <f t="shared" si="145"/>
        <v>0</v>
      </c>
      <c r="AX285" s="111">
        <f t="shared" si="145"/>
        <v>0</v>
      </c>
      <c r="AY285" s="111">
        <f t="shared" si="145"/>
        <v>0</v>
      </c>
      <c r="AZ285" s="111">
        <f t="shared" si="145"/>
        <v>0</v>
      </c>
      <c r="BA285" s="111">
        <f t="shared" si="145"/>
        <v>0</v>
      </c>
      <c r="BB285" s="111">
        <f t="shared" si="145"/>
        <v>0</v>
      </c>
      <c r="BC285" s="111">
        <f t="shared" si="145"/>
        <v>0</v>
      </c>
      <c r="BD285" s="111">
        <f t="shared" si="145"/>
        <v>0</v>
      </c>
      <c r="BE285" s="111">
        <f t="shared" si="145"/>
        <v>0</v>
      </c>
      <c r="BF285" s="111">
        <f t="shared" si="145"/>
        <v>0</v>
      </c>
      <c r="BG285" s="111">
        <f t="shared" si="145"/>
        <v>0</v>
      </c>
      <c r="BH285" s="111">
        <f t="shared" si="145"/>
        <v>0</v>
      </c>
      <c r="BI285" s="111">
        <f t="shared" si="145"/>
        <v>0</v>
      </c>
      <c r="BJ285" s="111">
        <f t="shared" si="145"/>
        <v>0</v>
      </c>
      <c r="BK285" s="111">
        <f t="shared" si="145"/>
        <v>0</v>
      </c>
      <c r="BL285" s="111">
        <f t="shared" si="145"/>
        <v>0</v>
      </c>
      <c r="BM285" s="111">
        <f t="shared" si="145"/>
        <v>0</v>
      </c>
      <c r="BN285" s="111">
        <f t="shared" si="145"/>
        <v>0</v>
      </c>
      <c r="BO285" s="111">
        <f t="shared" si="145"/>
        <v>0</v>
      </c>
      <c r="BP285" s="111">
        <f t="shared" si="145"/>
        <v>0</v>
      </c>
      <c r="BQ285" s="111">
        <f t="shared" si="145"/>
        <v>0</v>
      </c>
      <c r="BR285" s="111">
        <f t="shared" si="145"/>
        <v>0</v>
      </c>
      <c r="BS285" s="111">
        <f t="shared" si="145"/>
        <v>0</v>
      </c>
      <c r="BT285" s="111">
        <f t="shared" si="145"/>
        <v>0</v>
      </c>
      <c r="BU285" s="111">
        <f t="shared" si="145"/>
        <v>0</v>
      </c>
      <c r="BV285" s="111">
        <f t="shared" si="145"/>
        <v>0</v>
      </c>
      <c r="BW285" s="111">
        <f t="shared" si="145"/>
        <v>0</v>
      </c>
      <c r="BX285" s="111">
        <f t="shared" si="145"/>
        <v>0</v>
      </c>
      <c r="BY285" s="111">
        <f t="shared" si="145"/>
        <v>0</v>
      </c>
      <c r="BZ285" s="111">
        <f t="shared" si="145"/>
        <v>0</v>
      </c>
      <c r="CA285" s="111">
        <f t="shared" si="145"/>
        <v>0</v>
      </c>
      <c r="CB285" s="111">
        <f t="shared" ref="CB285:CJ288" si="146">IF(OR(AND($G285&lt;CB$1,$G285&lt;&gt;""),$F285&gt;EOMONTH(CB$1,0)),0,IF(AND($F285&lt;CB$1,OR($G285="",$G285&gt;EOMONTH(CB$1,0))),INDEX($H285:$M285,1,MATCH(YEAR(CB$1),$H$1:$M$1,0))/12,INDEX($H285:$M285,1,MATCH(YEAR(CB$1),$H$1:$M$1,0))/12*((_xlfn.DAYS(MIN(EOMONTH(CB$1,0),$G285),MAX(CB$1,$F285)))/_xlfn.DAYS(EOMONTH(CB$1,0),CB$1))))</f>
        <v>0</v>
      </c>
      <c r="CC285" s="111">
        <f t="shared" si="146"/>
        <v>0</v>
      </c>
      <c r="CD285" s="111">
        <f t="shared" si="146"/>
        <v>0</v>
      </c>
      <c r="CE285" s="111">
        <f t="shared" si="146"/>
        <v>0</v>
      </c>
      <c r="CF285" s="111">
        <f t="shared" si="146"/>
        <v>0</v>
      </c>
      <c r="CG285" s="111">
        <f t="shared" si="146"/>
        <v>0</v>
      </c>
      <c r="CH285" s="111">
        <f t="shared" si="146"/>
        <v>0</v>
      </c>
      <c r="CI285" s="111">
        <f t="shared" si="146"/>
        <v>0</v>
      </c>
      <c r="CJ285" s="111">
        <f t="shared" si="146"/>
        <v>0</v>
      </c>
    </row>
    <row r="286" spans="11:88" x14ac:dyDescent="0.3">
      <c r="K286" s="263">
        <f>J286*(1+'Headcount Summary'!$C$4)</f>
        <v>0</v>
      </c>
      <c r="L286" s="263">
        <f>K286*(1+'Headcount Summary'!$C$4)</f>
        <v>0</v>
      </c>
      <c r="M286" s="263">
        <f>L286*(1+'Headcount Summary'!$C$4)</f>
        <v>0</v>
      </c>
      <c r="Q286" s="111">
        <f t="shared" ref="Q286:CB289" si="147">IF(OR(AND($G286&lt;Q$1,$G286&lt;&gt;""),$F286&gt;EOMONTH(Q$1,0)),0,IF(AND($F286&lt;Q$1,OR($G286="",$G286&gt;EOMONTH(Q$1,0))),INDEX($H286:$M286,1,MATCH(YEAR(Q$1),$H$1:$M$1,0))/12,INDEX($H286:$M286,1,MATCH(YEAR(Q$1),$H$1:$M$1,0))/12*((_xlfn.DAYS(MIN(EOMONTH(Q$1,0),$G286),MAX(Q$1,$F286)))/_xlfn.DAYS(EOMONTH(Q$1,0),Q$1))))</f>
        <v>0</v>
      </c>
      <c r="R286" s="111">
        <f t="shared" si="147"/>
        <v>0</v>
      </c>
      <c r="S286" s="111">
        <f t="shared" si="147"/>
        <v>0</v>
      </c>
      <c r="T286" s="111">
        <f t="shared" si="147"/>
        <v>0</v>
      </c>
      <c r="U286" s="111">
        <f t="shared" si="147"/>
        <v>0</v>
      </c>
      <c r="V286" s="111">
        <f t="shared" si="147"/>
        <v>0</v>
      </c>
      <c r="W286" s="111">
        <f t="shared" si="147"/>
        <v>0</v>
      </c>
      <c r="X286" s="111">
        <f t="shared" si="147"/>
        <v>0</v>
      </c>
      <c r="Y286" s="111">
        <f t="shared" si="147"/>
        <v>0</v>
      </c>
      <c r="Z286" s="111">
        <f t="shared" si="147"/>
        <v>0</v>
      </c>
      <c r="AA286" s="111">
        <f t="shared" si="147"/>
        <v>0</v>
      </c>
      <c r="AB286" s="111">
        <f t="shared" si="147"/>
        <v>0</v>
      </c>
      <c r="AC286" s="111">
        <f t="shared" si="147"/>
        <v>0</v>
      </c>
      <c r="AD286" s="111">
        <f t="shared" si="147"/>
        <v>0</v>
      </c>
      <c r="AE286" s="111">
        <f t="shared" si="147"/>
        <v>0</v>
      </c>
      <c r="AF286" s="111">
        <f t="shared" si="147"/>
        <v>0</v>
      </c>
      <c r="AG286" s="111">
        <f t="shared" si="147"/>
        <v>0</v>
      </c>
      <c r="AH286" s="111">
        <f t="shared" si="147"/>
        <v>0</v>
      </c>
      <c r="AI286" s="111">
        <f t="shared" si="147"/>
        <v>0</v>
      </c>
      <c r="AJ286" s="111">
        <f t="shared" si="147"/>
        <v>0</v>
      </c>
      <c r="AK286" s="111">
        <f t="shared" si="147"/>
        <v>0</v>
      </c>
      <c r="AL286" s="111">
        <f t="shared" si="147"/>
        <v>0</v>
      </c>
      <c r="AM286" s="111">
        <f t="shared" si="147"/>
        <v>0</v>
      </c>
      <c r="AN286" s="111">
        <f t="shared" si="147"/>
        <v>0</v>
      </c>
      <c r="AO286" s="111">
        <f t="shared" si="147"/>
        <v>0</v>
      </c>
      <c r="AP286" s="111">
        <f t="shared" si="147"/>
        <v>0</v>
      </c>
      <c r="AQ286" s="111">
        <f t="shared" si="147"/>
        <v>0</v>
      </c>
      <c r="AR286" s="111">
        <f t="shared" si="147"/>
        <v>0</v>
      </c>
      <c r="AS286" s="111">
        <f t="shared" si="147"/>
        <v>0</v>
      </c>
      <c r="AT286" s="111">
        <f t="shared" si="147"/>
        <v>0</v>
      </c>
      <c r="AU286" s="111">
        <f t="shared" si="147"/>
        <v>0</v>
      </c>
      <c r="AV286" s="111">
        <f t="shared" si="147"/>
        <v>0</v>
      </c>
      <c r="AW286" s="111">
        <f t="shared" si="147"/>
        <v>0</v>
      </c>
      <c r="AX286" s="111">
        <f t="shared" si="147"/>
        <v>0</v>
      </c>
      <c r="AY286" s="111">
        <f t="shared" si="147"/>
        <v>0</v>
      </c>
      <c r="AZ286" s="111">
        <f t="shared" si="147"/>
        <v>0</v>
      </c>
      <c r="BA286" s="111">
        <f t="shared" si="147"/>
        <v>0</v>
      </c>
      <c r="BB286" s="111">
        <f t="shared" si="147"/>
        <v>0</v>
      </c>
      <c r="BC286" s="111">
        <f t="shared" si="147"/>
        <v>0</v>
      </c>
      <c r="BD286" s="111">
        <f t="shared" si="147"/>
        <v>0</v>
      </c>
      <c r="BE286" s="111">
        <f t="shared" si="147"/>
        <v>0</v>
      </c>
      <c r="BF286" s="111">
        <f t="shared" si="147"/>
        <v>0</v>
      </c>
      <c r="BG286" s="111">
        <f t="shared" si="147"/>
        <v>0</v>
      </c>
      <c r="BH286" s="111">
        <f t="shared" si="147"/>
        <v>0</v>
      </c>
      <c r="BI286" s="111">
        <f t="shared" si="147"/>
        <v>0</v>
      </c>
      <c r="BJ286" s="111">
        <f t="shared" si="147"/>
        <v>0</v>
      </c>
      <c r="BK286" s="111">
        <f t="shared" si="147"/>
        <v>0</v>
      </c>
      <c r="BL286" s="111">
        <f t="shared" si="147"/>
        <v>0</v>
      </c>
      <c r="BM286" s="111">
        <f t="shared" si="147"/>
        <v>0</v>
      </c>
      <c r="BN286" s="111">
        <f t="shared" si="147"/>
        <v>0</v>
      </c>
      <c r="BO286" s="111">
        <f t="shared" si="147"/>
        <v>0</v>
      </c>
      <c r="BP286" s="111">
        <f t="shared" si="147"/>
        <v>0</v>
      </c>
      <c r="BQ286" s="111">
        <f t="shared" si="147"/>
        <v>0</v>
      </c>
      <c r="BR286" s="111">
        <f t="shared" si="147"/>
        <v>0</v>
      </c>
      <c r="BS286" s="111">
        <f t="shared" si="147"/>
        <v>0</v>
      </c>
      <c r="BT286" s="111">
        <f t="shared" si="147"/>
        <v>0</v>
      </c>
      <c r="BU286" s="111">
        <f t="shared" si="147"/>
        <v>0</v>
      </c>
      <c r="BV286" s="111">
        <f t="shared" si="147"/>
        <v>0</v>
      </c>
      <c r="BW286" s="111">
        <f t="shared" si="147"/>
        <v>0</v>
      </c>
      <c r="BX286" s="111">
        <f t="shared" si="147"/>
        <v>0</v>
      </c>
      <c r="BY286" s="111">
        <f t="shared" si="147"/>
        <v>0</v>
      </c>
      <c r="BZ286" s="111">
        <f t="shared" si="147"/>
        <v>0</v>
      </c>
      <c r="CA286" s="111">
        <f t="shared" si="147"/>
        <v>0</v>
      </c>
      <c r="CB286" s="111">
        <f t="shared" si="147"/>
        <v>0</v>
      </c>
      <c r="CC286" s="111">
        <f t="shared" si="146"/>
        <v>0</v>
      </c>
      <c r="CD286" s="111">
        <f t="shared" si="146"/>
        <v>0</v>
      </c>
      <c r="CE286" s="111">
        <f t="shared" si="146"/>
        <v>0</v>
      </c>
      <c r="CF286" s="111">
        <f t="shared" si="146"/>
        <v>0</v>
      </c>
      <c r="CG286" s="111">
        <f t="shared" si="146"/>
        <v>0</v>
      </c>
      <c r="CH286" s="111">
        <f t="shared" si="146"/>
        <v>0</v>
      </c>
      <c r="CI286" s="111">
        <f t="shared" si="146"/>
        <v>0</v>
      </c>
      <c r="CJ286" s="111">
        <f t="shared" si="146"/>
        <v>0</v>
      </c>
    </row>
    <row r="287" spans="11:88" x14ac:dyDescent="0.3">
      <c r="K287" s="263">
        <f>J287*(1+'Headcount Summary'!$C$4)</f>
        <v>0</v>
      </c>
      <c r="L287" s="263">
        <f>K287*(1+'Headcount Summary'!$C$4)</f>
        <v>0</v>
      </c>
      <c r="M287" s="263">
        <f>L287*(1+'Headcount Summary'!$C$4)</f>
        <v>0</v>
      </c>
      <c r="Q287" s="111">
        <f t="shared" si="147"/>
        <v>0</v>
      </c>
      <c r="R287" s="111">
        <f t="shared" si="147"/>
        <v>0</v>
      </c>
      <c r="S287" s="111">
        <f t="shared" si="147"/>
        <v>0</v>
      </c>
      <c r="T287" s="111">
        <f t="shared" si="147"/>
        <v>0</v>
      </c>
      <c r="U287" s="111">
        <f t="shared" si="147"/>
        <v>0</v>
      </c>
      <c r="V287" s="111">
        <f t="shared" si="147"/>
        <v>0</v>
      </c>
      <c r="W287" s="111">
        <f t="shared" si="147"/>
        <v>0</v>
      </c>
      <c r="X287" s="111">
        <f t="shared" si="147"/>
        <v>0</v>
      </c>
      <c r="Y287" s="111">
        <f t="shared" si="147"/>
        <v>0</v>
      </c>
      <c r="Z287" s="111">
        <f t="shared" si="147"/>
        <v>0</v>
      </c>
      <c r="AA287" s="111">
        <f t="shared" si="147"/>
        <v>0</v>
      </c>
      <c r="AB287" s="111">
        <f t="shared" si="147"/>
        <v>0</v>
      </c>
      <c r="AC287" s="111">
        <f t="shared" si="147"/>
        <v>0</v>
      </c>
      <c r="AD287" s="111">
        <f t="shared" si="147"/>
        <v>0</v>
      </c>
      <c r="AE287" s="111">
        <f t="shared" si="147"/>
        <v>0</v>
      </c>
      <c r="AF287" s="111">
        <f t="shared" si="147"/>
        <v>0</v>
      </c>
      <c r="AG287" s="111">
        <f t="shared" si="147"/>
        <v>0</v>
      </c>
      <c r="AH287" s="111">
        <f t="shared" si="147"/>
        <v>0</v>
      </c>
      <c r="AI287" s="111">
        <f t="shared" si="147"/>
        <v>0</v>
      </c>
      <c r="AJ287" s="111">
        <f t="shared" si="147"/>
        <v>0</v>
      </c>
      <c r="AK287" s="111">
        <f t="shared" si="147"/>
        <v>0</v>
      </c>
      <c r="AL287" s="111">
        <f t="shared" si="147"/>
        <v>0</v>
      </c>
      <c r="AM287" s="111">
        <f t="shared" si="147"/>
        <v>0</v>
      </c>
      <c r="AN287" s="111">
        <f t="shared" si="147"/>
        <v>0</v>
      </c>
      <c r="AO287" s="111">
        <f t="shared" si="147"/>
        <v>0</v>
      </c>
      <c r="AP287" s="111">
        <f t="shared" si="147"/>
        <v>0</v>
      </c>
      <c r="AQ287" s="111">
        <f t="shared" si="147"/>
        <v>0</v>
      </c>
      <c r="AR287" s="111">
        <f t="shared" si="147"/>
        <v>0</v>
      </c>
      <c r="AS287" s="111">
        <f t="shared" si="147"/>
        <v>0</v>
      </c>
      <c r="AT287" s="111">
        <f t="shared" si="147"/>
        <v>0</v>
      </c>
      <c r="AU287" s="111">
        <f t="shared" si="147"/>
        <v>0</v>
      </c>
      <c r="AV287" s="111">
        <f t="shared" si="147"/>
        <v>0</v>
      </c>
      <c r="AW287" s="111">
        <f t="shared" si="147"/>
        <v>0</v>
      </c>
      <c r="AX287" s="111">
        <f t="shared" si="147"/>
        <v>0</v>
      </c>
      <c r="AY287" s="111">
        <f t="shared" si="147"/>
        <v>0</v>
      </c>
      <c r="AZ287" s="111">
        <f t="shared" si="147"/>
        <v>0</v>
      </c>
      <c r="BA287" s="111">
        <f t="shared" si="147"/>
        <v>0</v>
      </c>
      <c r="BB287" s="111">
        <f t="shared" si="147"/>
        <v>0</v>
      </c>
      <c r="BC287" s="111">
        <f t="shared" si="147"/>
        <v>0</v>
      </c>
      <c r="BD287" s="111">
        <f t="shared" si="147"/>
        <v>0</v>
      </c>
      <c r="BE287" s="111">
        <f t="shared" si="147"/>
        <v>0</v>
      </c>
      <c r="BF287" s="111">
        <f t="shared" si="147"/>
        <v>0</v>
      </c>
      <c r="BG287" s="111">
        <f t="shared" si="147"/>
        <v>0</v>
      </c>
      <c r="BH287" s="111">
        <f t="shared" si="147"/>
        <v>0</v>
      </c>
      <c r="BI287" s="111">
        <f t="shared" si="147"/>
        <v>0</v>
      </c>
      <c r="BJ287" s="111">
        <f t="shared" si="147"/>
        <v>0</v>
      </c>
      <c r="BK287" s="111">
        <f t="shared" si="147"/>
        <v>0</v>
      </c>
      <c r="BL287" s="111">
        <f t="shared" si="147"/>
        <v>0</v>
      </c>
      <c r="BM287" s="111">
        <f t="shared" si="147"/>
        <v>0</v>
      </c>
      <c r="BN287" s="111">
        <f t="shared" si="147"/>
        <v>0</v>
      </c>
      <c r="BO287" s="111">
        <f t="shared" si="147"/>
        <v>0</v>
      </c>
      <c r="BP287" s="111">
        <f t="shared" si="147"/>
        <v>0</v>
      </c>
      <c r="BQ287" s="111">
        <f t="shared" si="147"/>
        <v>0</v>
      </c>
      <c r="BR287" s="111">
        <f t="shared" si="147"/>
        <v>0</v>
      </c>
      <c r="BS287" s="111">
        <f t="shared" si="147"/>
        <v>0</v>
      </c>
      <c r="BT287" s="111">
        <f t="shared" si="147"/>
        <v>0</v>
      </c>
      <c r="BU287" s="111">
        <f t="shared" si="147"/>
        <v>0</v>
      </c>
      <c r="BV287" s="111">
        <f t="shared" si="147"/>
        <v>0</v>
      </c>
      <c r="BW287" s="111">
        <f t="shared" si="147"/>
        <v>0</v>
      </c>
      <c r="BX287" s="111">
        <f t="shared" si="147"/>
        <v>0</v>
      </c>
      <c r="BY287" s="111">
        <f t="shared" si="147"/>
        <v>0</v>
      </c>
      <c r="BZ287" s="111">
        <f t="shared" si="147"/>
        <v>0</v>
      </c>
      <c r="CA287" s="111">
        <f t="shared" si="147"/>
        <v>0</v>
      </c>
      <c r="CB287" s="111">
        <f t="shared" si="147"/>
        <v>0</v>
      </c>
      <c r="CC287" s="111">
        <f t="shared" si="146"/>
        <v>0</v>
      </c>
      <c r="CD287" s="111">
        <f t="shared" si="146"/>
        <v>0</v>
      </c>
      <c r="CE287" s="111">
        <f t="shared" si="146"/>
        <v>0</v>
      </c>
      <c r="CF287" s="111">
        <f t="shared" si="146"/>
        <v>0</v>
      </c>
      <c r="CG287" s="111">
        <f t="shared" si="146"/>
        <v>0</v>
      </c>
      <c r="CH287" s="111">
        <f t="shared" si="146"/>
        <v>0</v>
      </c>
      <c r="CI287" s="111">
        <f t="shared" si="146"/>
        <v>0</v>
      </c>
      <c r="CJ287" s="111">
        <f t="shared" si="146"/>
        <v>0</v>
      </c>
    </row>
    <row r="288" spans="11:88" x14ac:dyDescent="0.3">
      <c r="K288" s="263">
        <f>J288*(1+'Headcount Summary'!$C$4)</f>
        <v>0</v>
      </c>
      <c r="L288" s="263">
        <f>K288*(1+'Headcount Summary'!$C$4)</f>
        <v>0</v>
      </c>
      <c r="M288" s="263">
        <f>L288*(1+'Headcount Summary'!$C$4)</f>
        <v>0</v>
      </c>
      <c r="Q288" s="111">
        <f t="shared" si="147"/>
        <v>0</v>
      </c>
      <c r="R288" s="111">
        <f t="shared" si="147"/>
        <v>0</v>
      </c>
      <c r="S288" s="111">
        <f t="shared" si="147"/>
        <v>0</v>
      </c>
      <c r="T288" s="111">
        <f t="shared" si="147"/>
        <v>0</v>
      </c>
      <c r="U288" s="111">
        <f t="shared" si="147"/>
        <v>0</v>
      </c>
      <c r="V288" s="111">
        <f t="shared" si="147"/>
        <v>0</v>
      </c>
      <c r="W288" s="111">
        <f t="shared" si="147"/>
        <v>0</v>
      </c>
      <c r="X288" s="111">
        <f t="shared" si="147"/>
        <v>0</v>
      </c>
      <c r="Y288" s="111">
        <f t="shared" si="147"/>
        <v>0</v>
      </c>
      <c r="Z288" s="111">
        <f t="shared" si="147"/>
        <v>0</v>
      </c>
      <c r="AA288" s="111">
        <f t="shared" si="147"/>
        <v>0</v>
      </c>
      <c r="AB288" s="111">
        <f t="shared" si="147"/>
        <v>0</v>
      </c>
      <c r="AC288" s="111">
        <f t="shared" si="147"/>
        <v>0</v>
      </c>
      <c r="AD288" s="111">
        <f t="shared" si="147"/>
        <v>0</v>
      </c>
      <c r="AE288" s="111">
        <f t="shared" si="147"/>
        <v>0</v>
      </c>
      <c r="AF288" s="111">
        <f t="shared" si="147"/>
        <v>0</v>
      </c>
      <c r="AG288" s="111">
        <f t="shared" si="147"/>
        <v>0</v>
      </c>
      <c r="AH288" s="111">
        <f t="shared" si="147"/>
        <v>0</v>
      </c>
      <c r="AI288" s="111">
        <f t="shared" si="147"/>
        <v>0</v>
      </c>
      <c r="AJ288" s="111">
        <f t="shared" si="147"/>
        <v>0</v>
      </c>
      <c r="AK288" s="111">
        <f t="shared" si="147"/>
        <v>0</v>
      </c>
      <c r="AL288" s="111">
        <f t="shared" si="147"/>
        <v>0</v>
      </c>
      <c r="AM288" s="111">
        <f t="shared" si="147"/>
        <v>0</v>
      </c>
      <c r="AN288" s="111">
        <f t="shared" si="147"/>
        <v>0</v>
      </c>
      <c r="AO288" s="111">
        <f t="shared" si="147"/>
        <v>0</v>
      </c>
      <c r="AP288" s="111">
        <f t="shared" si="147"/>
        <v>0</v>
      </c>
      <c r="AQ288" s="111">
        <f t="shared" si="147"/>
        <v>0</v>
      </c>
      <c r="AR288" s="111">
        <f t="shared" si="147"/>
        <v>0</v>
      </c>
      <c r="AS288" s="111">
        <f t="shared" si="147"/>
        <v>0</v>
      </c>
      <c r="AT288" s="111">
        <f t="shared" si="147"/>
        <v>0</v>
      </c>
      <c r="AU288" s="111">
        <f t="shared" si="147"/>
        <v>0</v>
      </c>
      <c r="AV288" s="111">
        <f t="shared" si="147"/>
        <v>0</v>
      </c>
      <c r="AW288" s="111">
        <f t="shared" si="147"/>
        <v>0</v>
      </c>
      <c r="AX288" s="111">
        <f t="shared" si="147"/>
        <v>0</v>
      </c>
      <c r="AY288" s="111">
        <f t="shared" si="147"/>
        <v>0</v>
      </c>
      <c r="AZ288" s="111">
        <f t="shared" si="147"/>
        <v>0</v>
      </c>
      <c r="BA288" s="111">
        <f t="shared" si="147"/>
        <v>0</v>
      </c>
      <c r="BB288" s="111">
        <f t="shared" si="147"/>
        <v>0</v>
      </c>
      <c r="BC288" s="111">
        <f t="shared" si="147"/>
        <v>0</v>
      </c>
      <c r="BD288" s="111">
        <f t="shared" si="147"/>
        <v>0</v>
      </c>
      <c r="BE288" s="111">
        <f t="shared" si="147"/>
        <v>0</v>
      </c>
      <c r="BF288" s="111">
        <f t="shared" si="147"/>
        <v>0</v>
      </c>
      <c r="BG288" s="111">
        <f t="shared" si="147"/>
        <v>0</v>
      </c>
      <c r="BH288" s="111">
        <f t="shared" si="147"/>
        <v>0</v>
      </c>
      <c r="BI288" s="111">
        <f t="shared" si="147"/>
        <v>0</v>
      </c>
      <c r="BJ288" s="111">
        <f t="shared" si="147"/>
        <v>0</v>
      </c>
      <c r="BK288" s="111">
        <f t="shared" si="147"/>
        <v>0</v>
      </c>
      <c r="BL288" s="111">
        <f t="shared" si="147"/>
        <v>0</v>
      </c>
      <c r="BM288" s="111">
        <f t="shared" si="147"/>
        <v>0</v>
      </c>
      <c r="BN288" s="111">
        <f t="shared" si="147"/>
        <v>0</v>
      </c>
      <c r="BO288" s="111">
        <f t="shared" si="147"/>
        <v>0</v>
      </c>
      <c r="BP288" s="111">
        <f t="shared" si="147"/>
        <v>0</v>
      </c>
      <c r="BQ288" s="111">
        <f t="shared" si="147"/>
        <v>0</v>
      </c>
      <c r="BR288" s="111">
        <f t="shared" si="147"/>
        <v>0</v>
      </c>
      <c r="BS288" s="111">
        <f t="shared" si="147"/>
        <v>0</v>
      </c>
      <c r="BT288" s="111">
        <f t="shared" si="147"/>
        <v>0</v>
      </c>
      <c r="BU288" s="111">
        <f t="shared" si="147"/>
        <v>0</v>
      </c>
      <c r="BV288" s="111">
        <f t="shared" si="147"/>
        <v>0</v>
      </c>
      <c r="BW288" s="111">
        <f t="shared" si="147"/>
        <v>0</v>
      </c>
      <c r="BX288" s="111">
        <f t="shared" si="147"/>
        <v>0</v>
      </c>
      <c r="BY288" s="111">
        <f t="shared" si="147"/>
        <v>0</v>
      </c>
      <c r="BZ288" s="111">
        <f t="shared" si="147"/>
        <v>0</v>
      </c>
      <c r="CA288" s="111">
        <f t="shared" si="147"/>
        <v>0</v>
      </c>
      <c r="CB288" s="111">
        <f t="shared" si="147"/>
        <v>0</v>
      </c>
      <c r="CC288" s="111">
        <f t="shared" si="146"/>
        <v>0</v>
      </c>
      <c r="CD288" s="111">
        <f t="shared" si="146"/>
        <v>0</v>
      </c>
      <c r="CE288" s="111">
        <f t="shared" si="146"/>
        <v>0</v>
      </c>
      <c r="CF288" s="111">
        <f t="shared" si="146"/>
        <v>0</v>
      </c>
      <c r="CG288" s="111">
        <f t="shared" si="146"/>
        <v>0</v>
      </c>
      <c r="CH288" s="111">
        <f t="shared" si="146"/>
        <v>0</v>
      </c>
      <c r="CI288" s="111">
        <f t="shared" si="146"/>
        <v>0</v>
      </c>
      <c r="CJ288" s="111">
        <f t="shared" si="146"/>
        <v>0</v>
      </c>
    </row>
    <row r="289" spans="11:88" x14ac:dyDescent="0.3">
      <c r="K289" s="263">
        <f>J289*(1+'Headcount Summary'!$C$4)</f>
        <v>0</v>
      </c>
      <c r="L289" s="263">
        <f>K289*(1+'Headcount Summary'!$C$4)</f>
        <v>0</v>
      </c>
      <c r="M289" s="263">
        <f>L289*(1+'Headcount Summary'!$C$4)</f>
        <v>0</v>
      </c>
      <c r="Q289" s="111">
        <f t="shared" si="147"/>
        <v>0</v>
      </c>
      <c r="R289" s="111">
        <f t="shared" si="147"/>
        <v>0</v>
      </c>
      <c r="S289" s="111">
        <f t="shared" si="147"/>
        <v>0</v>
      </c>
      <c r="T289" s="111">
        <f t="shared" si="147"/>
        <v>0</v>
      </c>
      <c r="U289" s="111">
        <f t="shared" si="147"/>
        <v>0</v>
      </c>
      <c r="V289" s="111">
        <f t="shared" si="147"/>
        <v>0</v>
      </c>
      <c r="W289" s="111">
        <f t="shared" si="147"/>
        <v>0</v>
      </c>
      <c r="X289" s="111">
        <f t="shared" si="147"/>
        <v>0</v>
      </c>
      <c r="Y289" s="111">
        <f t="shared" si="147"/>
        <v>0</v>
      </c>
      <c r="Z289" s="111">
        <f t="shared" si="147"/>
        <v>0</v>
      </c>
      <c r="AA289" s="111">
        <f t="shared" si="147"/>
        <v>0</v>
      </c>
      <c r="AB289" s="111">
        <f t="shared" si="147"/>
        <v>0</v>
      </c>
      <c r="AC289" s="111">
        <f t="shared" si="147"/>
        <v>0</v>
      </c>
      <c r="AD289" s="111">
        <f t="shared" si="147"/>
        <v>0</v>
      </c>
      <c r="AE289" s="111">
        <f t="shared" si="147"/>
        <v>0</v>
      </c>
      <c r="AF289" s="111">
        <f t="shared" si="147"/>
        <v>0</v>
      </c>
      <c r="AG289" s="111">
        <f t="shared" si="147"/>
        <v>0</v>
      </c>
      <c r="AH289" s="111">
        <f t="shared" si="147"/>
        <v>0</v>
      </c>
      <c r="AI289" s="111">
        <f t="shared" si="147"/>
        <v>0</v>
      </c>
      <c r="AJ289" s="111">
        <f t="shared" si="147"/>
        <v>0</v>
      </c>
      <c r="AK289" s="111">
        <f t="shared" si="147"/>
        <v>0</v>
      </c>
      <c r="AL289" s="111">
        <f t="shared" si="147"/>
        <v>0</v>
      </c>
      <c r="AM289" s="111">
        <f t="shared" si="147"/>
        <v>0</v>
      </c>
      <c r="AN289" s="111">
        <f t="shared" si="147"/>
        <v>0</v>
      </c>
      <c r="AO289" s="111">
        <f t="shared" si="147"/>
        <v>0</v>
      </c>
      <c r="AP289" s="111">
        <f t="shared" si="147"/>
        <v>0</v>
      </c>
      <c r="AQ289" s="111">
        <f t="shared" si="147"/>
        <v>0</v>
      </c>
      <c r="AR289" s="111">
        <f t="shared" si="147"/>
        <v>0</v>
      </c>
      <c r="AS289" s="111">
        <f t="shared" si="147"/>
        <v>0</v>
      </c>
      <c r="AT289" s="111">
        <f t="shared" si="147"/>
        <v>0</v>
      </c>
      <c r="AU289" s="111">
        <f t="shared" si="147"/>
        <v>0</v>
      </c>
      <c r="AV289" s="111">
        <f t="shared" si="147"/>
        <v>0</v>
      </c>
      <c r="AW289" s="111">
        <f t="shared" si="147"/>
        <v>0</v>
      </c>
      <c r="AX289" s="111">
        <f t="shared" si="147"/>
        <v>0</v>
      </c>
      <c r="AY289" s="111">
        <f t="shared" si="147"/>
        <v>0</v>
      </c>
      <c r="AZ289" s="111">
        <f t="shared" si="147"/>
        <v>0</v>
      </c>
      <c r="BA289" s="111">
        <f t="shared" si="147"/>
        <v>0</v>
      </c>
      <c r="BB289" s="111">
        <f t="shared" si="147"/>
        <v>0</v>
      </c>
      <c r="BC289" s="111">
        <f t="shared" si="147"/>
        <v>0</v>
      </c>
      <c r="BD289" s="111">
        <f t="shared" si="147"/>
        <v>0</v>
      </c>
      <c r="BE289" s="111">
        <f t="shared" si="147"/>
        <v>0</v>
      </c>
      <c r="BF289" s="111">
        <f t="shared" si="147"/>
        <v>0</v>
      </c>
      <c r="BG289" s="111">
        <f t="shared" si="147"/>
        <v>0</v>
      </c>
      <c r="BH289" s="111">
        <f t="shared" si="147"/>
        <v>0</v>
      </c>
      <c r="BI289" s="111">
        <f t="shared" si="147"/>
        <v>0</v>
      </c>
      <c r="BJ289" s="111">
        <f t="shared" si="147"/>
        <v>0</v>
      </c>
      <c r="BK289" s="111">
        <f t="shared" si="147"/>
        <v>0</v>
      </c>
      <c r="BL289" s="111">
        <f t="shared" si="147"/>
        <v>0</v>
      </c>
      <c r="BM289" s="111">
        <f t="shared" si="147"/>
        <v>0</v>
      </c>
      <c r="BN289" s="111">
        <f t="shared" si="147"/>
        <v>0</v>
      </c>
      <c r="BO289" s="111">
        <f t="shared" si="147"/>
        <v>0</v>
      </c>
      <c r="BP289" s="111">
        <f t="shared" si="147"/>
        <v>0</v>
      </c>
      <c r="BQ289" s="111">
        <f t="shared" si="147"/>
        <v>0</v>
      </c>
      <c r="BR289" s="111">
        <f t="shared" si="147"/>
        <v>0</v>
      </c>
      <c r="BS289" s="111">
        <f t="shared" si="147"/>
        <v>0</v>
      </c>
      <c r="BT289" s="111">
        <f t="shared" si="147"/>
        <v>0</v>
      </c>
      <c r="BU289" s="111">
        <f t="shared" si="147"/>
        <v>0</v>
      </c>
      <c r="BV289" s="111">
        <f t="shared" si="147"/>
        <v>0</v>
      </c>
      <c r="BW289" s="111">
        <f t="shared" si="147"/>
        <v>0</v>
      </c>
      <c r="BX289" s="111">
        <f t="shared" si="147"/>
        <v>0</v>
      </c>
      <c r="BY289" s="111">
        <f t="shared" si="147"/>
        <v>0</v>
      </c>
      <c r="BZ289" s="111">
        <f t="shared" si="147"/>
        <v>0</v>
      </c>
      <c r="CA289" s="111">
        <f t="shared" si="147"/>
        <v>0</v>
      </c>
      <c r="CB289" s="111">
        <f t="shared" ref="CB289:CJ292" si="148">IF(OR(AND($G289&lt;CB$1,$G289&lt;&gt;""),$F289&gt;EOMONTH(CB$1,0)),0,IF(AND($F289&lt;CB$1,OR($G289="",$G289&gt;EOMONTH(CB$1,0))),INDEX($H289:$M289,1,MATCH(YEAR(CB$1),$H$1:$M$1,0))/12,INDEX($H289:$M289,1,MATCH(YEAR(CB$1),$H$1:$M$1,0))/12*((_xlfn.DAYS(MIN(EOMONTH(CB$1,0),$G289),MAX(CB$1,$F289)))/_xlfn.DAYS(EOMONTH(CB$1,0),CB$1))))</f>
        <v>0</v>
      </c>
      <c r="CC289" s="111">
        <f t="shared" si="148"/>
        <v>0</v>
      </c>
      <c r="CD289" s="111">
        <f t="shared" si="148"/>
        <v>0</v>
      </c>
      <c r="CE289" s="111">
        <f t="shared" si="148"/>
        <v>0</v>
      </c>
      <c r="CF289" s="111">
        <f t="shared" si="148"/>
        <v>0</v>
      </c>
      <c r="CG289" s="111">
        <f t="shared" si="148"/>
        <v>0</v>
      </c>
      <c r="CH289" s="111">
        <f t="shared" si="148"/>
        <v>0</v>
      </c>
      <c r="CI289" s="111">
        <f t="shared" si="148"/>
        <v>0</v>
      </c>
      <c r="CJ289" s="111">
        <f t="shared" si="148"/>
        <v>0</v>
      </c>
    </row>
    <row r="290" spans="11:88" x14ac:dyDescent="0.3">
      <c r="K290" s="263">
        <f>J290*(1+'Headcount Summary'!$C$4)</f>
        <v>0</v>
      </c>
      <c r="L290" s="263">
        <f>K290*(1+'Headcount Summary'!$C$4)</f>
        <v>0</v>
      </c>
      <c r="M290" s="263">
        <f>L290*(1+'Headcount Summary'!$C$4)</f>
        <v>0</v>
      </c>
      <c r="Q290" s="111">
        <f t="shared" ref="Q290:CB293" si="149">IF(OR(AND($G290&lt;Q$1,$G290&lt;&gt;""),$F290&gt;EOMONTH(Q$1,0)),0,IF(AND($F290&lt;Q$1,OR($G290="",$G290&gt;EOMONTH(Q$1,0))),INDEX($H290:$M290,1,MATCH(YEAR(Q$1),$H$1:$M$1,0))/12,INDEX($H290:$M290,1,MATCH(YEAR(Q$1),$H$1:$M$1,0))/12*((_xlfn.DAYS(MIN(EOMONTH(Q$1,0),$G290),MAX(Q$1,$F290)))/_xlfn.DAYS(EOMONTH(Q$1,0),Q$1))))</f>
        <v>0</v>
      </c>
      <c r="R290" s="111">
        <f t="shared" si="149"/>
        <v>0</v>
      </c>
      <c r="S290" s="111">
        <f t="shared" si="149"/>
        <v>0</v>
      </c>
      <c r="T290" s="111">
        <f t="shared" si="149"/>
        <v>0</v>
      </c>
      <c r="U290" s="111">
        <f t="shared" si="149"/>
        <v>0</v>
      </c>
      <c r="V290" s="111">
        <f t="shared" si="149"/>
        <v>0</v>
      </c>
      <c r="W290" s="111">
        <f t="shared" si="149"/>
        <v>0</v>
      </c>
      <c r="X290" s="111">
        <f t="shared" si="149"/>
        <v>0</v>
      </c>
      <c r="Y290" s="111">
        <f t="shared" si="149"/>
        <v>0</v>
      </c>
      <c r="Z290" s="111">
        <f t="shared" si="149"/>
        <v>0</v>
      </c>
      <c r="AA290" s="111">
        <f t="shared" si="149"/>
        <v>0</v>
      </c>
      <c r="AB290" s="111">
        <f t="shared" si="149"/>
        <v>0</v>
      </c>
      <c r="AC290" s="111">
        <f t="shared" si="149"/>
        <v>0</v>
      </c>
      <c r="AD290" s="111">
        <f t="shared" si="149"/>
        <v>0</v>
      </c>
      <c r="AE290" s="111">
        <f t="shared" si="149"/>
        <v>0</v>
      </c>
      <c r="AF290" s="111">
        <f t="shared" si="149"/>
        <v>0</v>
      </c>
      <c r="AG290" s="111">
        <f t="shared" si="149"/>
        <v>0</v>
      </c>
      <c r="AH290" s="111">
        <f t="shared" si="149"/>
        <v>0</v>
      </c>
      <c r="AI290" s="111">
        <f t="shared" si="149"/>
        <v>0</v>
      </c>
      <c r="AJ290" s="111">
        <f t="shared" si="149"/>
        <v>0</v>
      </c>
      <c r="AK290" s="111">
        <f t="shared" si="149"/>
        <v>0</v>
      </c>
      <c r="AL290" s="111">
        <f t="shared" si="149"/>
        <v>0</v>
      </c>
      <c r="AM290" s="111">
        <f t="shared" si="149"/>
        <v>0</v>
      </c>
      <c r="AN290" s="111">
        <f t="shared" si="149"/>
        <v>0</v>
      </c>
      <c r="AO290" s="111">
        <f t="shared" si="149"/>
        <v>0</v>
      </c>
      <c r="AP290" s="111">
        <f t="shared" si="149"/>
        <v>0</v>
      </c>
      <c r="AQ290" s="111">
        <f t="shared" si="149"/>
        <v>0</v>
      </c>
      <c r="AR290" s="111">
        <f t="shared" si="149"/>
        <v>0</v>
      </c>
      <c r="AS290" s="111">
        <f t="shared" si="149"/>
        <v>0</v>
      </c>
      <c r="AT290" s="111">
        <f t="shared" si="149"/>
        <v>0</v>
      </c>
      <c r="AU290" s="111">
        <f t="shared" si="149"/>
        <v>0</v>
      </c>
      <c r="AV290" s="111">
        <f t="shared" si="149"/>
        <v>0</v>
      </c>
      <c r="AW290" s="111">
        <f t="shared" si="149"/>
        <v>0</v>
      </c>
      <c r="AX290" s="111">
        <f t="shared" si="149"/>
        <v>0</v>
      </c>
      <c r="AY290" s="111">
        <f t="shared" si="149"/>
        <v>0</v>
      </c>
      <c r="AZ290" s="111">
        <f t="shared" si="149"/>
        <v>0</v>
      </c>
      <c r="BA290" s="111">
        <f t="shared" si="149"/>
        <v>0</v>
      </c>
      <c r="BB290" s="111">
        <f t="shared" si="149"/>
        <v>0</v>
      </c>
      <c r="BC290" s="111">
        <f t="shared" si="149"/>
        <v>0</v>
      </c>
      <c r="BD290" s="111">
        <f t="shared" si="149"/>
        <v>0</v>
      </c>
      <c r="BE290" s="111">
        <f t="shared" si="149"/>
        <v>0</v>
      </c>
      <c r="BF290" s="111">
        <f t="shared" si="149"/>
        <v>0</v>
      </c>
      <c r="BG290" s="111">
        <f t="shared" si="149"/>
        <v>0</v>
      </c>
      <c r="BH290" s="111">
        <f t="shared" si="149"/>
        <v>0</v>
      </c>
      <c r="BI290" s="111">
        <f t="shared" si="149"/>
        <v>0</v>
      </c>
      <c r="BJ290" s="111">
        <f t="shared" si="149"/>
        <v>0</v>
      </c>
      <c r="BK290" s="111">
        <f t="shared" si="149"/>
        <v>0</v>
      </c>
      <c r="BL290" s="111">
        <f t="shared" si="149"/>
        <v>0</v>
      </c>
      <c r="BM290" s="111">
        <f t="shared" si="149"/>
        <v>0</v>
      </c>
      <c r="BN290" s="111">
        <f t="shared" si="149"/>
        <v>0</v>
      </c>
      <c r="BO290" s="111">
        <f t="shared" si="149"/>
        <v>0</v>
      </c>
      <c r="BP290" s="111">
        <f t="shared" si="149"/>
        <v>0</v>
      </c>
      <c r="BQ290" s="111">
        <f t="shared" si="149"/>
        <v>0</v>
      </c>
      <c r="BR290" s="111">
        <f t="shared" si="149"/>
        <v>0</v>
      </c>
      <c r="BS290" s="111">
        <f t="shared" si="149"/>
        <v>0</v>
      </c>
      <c r="BT290" s="111">
        <f t="shared" si="149"/>
        <v>0</v>
      </c>
      <c r="BU290" s="111">
        <f t="shared" si="149"/>
        <v>0</v>
      </c>
      <c r="BV290" s="111">
        <f t="shared" si="149"/>
        <v>0</v>
      </c>
      <c r="BW290" s="111">
        <f t="shared" si="149"/>
        <v>0</v>
      </c>
      <c r="BX290" s="111">
        <f t="shared" si="149"/>
        <v>0</v>
      </c>
      <c r="BY290" s="111">
        <f t="shared" si="149"/>
        <v>0</v>
      </c>
      <c r="BZ290" s="111">
        <f t="shared" si="149"/>
        <v>0</v>
      </c>
      <c r="CA290" s="111">
        <f t="shared" si="149"/>
        <v>0</v>
      </c>
      <c r="CB290" s="111">
        <f t="shared" si="149"/>
        <v>0</v>
      </c>
      <c r="CC290" s="111">
        <f t="shared" si="148"/>
        <v>0</v>
      </c>
      <c r="CD290" s="111">
        <f t="shared" si="148"/>
        <v>0</v>
      </c>
      <c r="CE290" s="111">
        <f t="shared" si="148"/>
        <v>0</v>
      </c>
      <c r="CF290" s="111">
        <f t="shared" si="148"/>
        <v>0</v>
      </c>
      <c r="CG290" s="111">
        <f t="shared" si="148"/>
        <v>0</v>
      </c>
      <c r="CH290" s="111">
        <f t="shared" si="148"/>
        <v>0</v>
      </c>
      <c r="CI290" s="111">
        <f t="shared" si="148"/>
        <v>0</v>
      </c>
      <c r="CJ290" s="111">
        <f t="shared" si="148"/>
        <v>0</v>
      </c>
    </row>
    <row r="291" spans="11:88" x14ac:dyDescent="0.3">
      <c r="K291" s="263">
        <f>J291*(1+'Headcount Summary'!$C$4)</f>
        <v>0</v>
      </c>
      <c r="L291" s="263">
        <f>K291*(1+'Headcount Summary'!$C$4)</f>
        <v>0</v>
      </c>
      <c r="M291" s="263">
        <f>L291*(1+'Headcount Summary'!$C$4)</f>
        <v>0</v>
      </c>
      <c r="Q291" s="111">
        <f t="shared" si="149"/>
        <v>0</v>
      </c>
      <c r="R291" s="111">
        <f t="shared" si="149"/>
        <v>0</v>
      </c>
      <c r="S291" s="111">
        <f t="shared" si="149"/>
        <v>0</v>
      </c>
      <c r="T291" s="111">
        <f t="shared" si="149"/>
        <v>0</v>
      </c>
      <c r="U291" s="111">
        <f t="shared" si="149"/>
        <v>0</v>
      </c>
      <c r="V291" s="111">
        <f t="shared" si="149"/>
        <v>0</v>
      </c>
      <c r="W291" s="111">
        <f t="shared" si="149"/>
        <v>0</v>
      </c>
      <c r="X291" s="111">
        <f t="shared" si="149"/>
        <v>0</v>
      </c>
      <c r="Y291" s="111">
        <f t="shared" si="149"/>
        <v>0</v>
      </c>
      <c r="Z291" s="111">
        <f t="shared" si="149"/>
        <v>0</v>
      </c>
      <c r="AA291" s="111">
        <f t="shared" si="149"/>
        <v>0</v>
      </c>
      <c r="AB291" s="111">
        <f t="shared" si="149"/>
        <v>0</v>
      </c>
      <c r="AC291" s="111">
        <f t="shared" si="149"/>
        <v>0</v>
      </c>
      <c r="AD291" s="111">
        <f t="shared" si="149"/>
        <v>0</v>
      </c>
      <c r="AE291" s="111">
        <f t="shared" si="149"/>
        <v>0</v>
      </c>
      <c r="AF291" s="111">
        <f t="shared" si="149"/>
        <v>0</v>
      </c>
      <c r="AG291" s="111">
        <f t="shared" si="149"/>
        <v>0</v>
      </c>
      <c r="AH291" s="111">
        <f t="shared" si="149"/>
        <v>0</v>
      </c>
      <c r="AI291" s="111">
        <f t="shared" si="149"/>
        <v>0</v>
      </c>
      <c r="AJ291" s="111">
        <f t="shared" si="149"/>
        <v>0</v>
      </c>
      <c r="AK291" s="111">
        <f t="shared" si="149"/>
        <v>0</v>
      </c>
      <c r="AL291" s="111">
        <f t="shared" si="149"/>
        <v>0</v>
      </c>
      <c r="AM291" s="111">
        <f t="shared" si="149"/>
        <v>0</v>
      </c>
      <c r="AN291" s="111">
        <f t="shared" si="149"/>
        <v>0</v>
      </c>
      <c r="AO291" s="111">
        <f t="shared" si="149"/>
        <v>0</v>
      </c>
      <c r="AP291" s="111">
        <f t="shared" si="149"/>
        <v>0</v>
      </c>
      <c r="AQ291" s="111">
        <f t="shared" si="149"/>
        <v>0</v>
      </c>
      <c r="AR291" s="111">
        <f t="shared" si="149"/>
        <v>0</v>
      </c>
      <c r="AS291" s="111">
        <f t="shared" si="149"/>
        <v>0</v>
      </c>
      <c r="AT291" s="111">
        <f t="shared" si="149"/>
        <v>0</v>
      </c>
      <c r="AU291" s="111">
        <f t="shared" si="149"/>
        <v>0</v>
      </c>
      <c r="AV291" s="111">
        <f t="shared" si="149"/>
        <v>0</v>
      </c>
      <c r="AW291" s="111">
        <f t="shared" si="149"/>
        <v>0</v>
      </c>
      <c r="AX291" s="111">
        <f t="shared" si="149"/>
        <v>0</v>
      </c>
      <c r="AY291" s="111">
        <f t="shared" si="149"/>
        <v>0</v>
      </c>
      <c r="AZ291" s="111">
        <f t="shared" si="149"/>
        <v>0</v>
      </c>
      <c r="BA291" s="111">
        <f t="shared" si="149"/>
        <v>0</v>
      </c>
      <c r="BB291" s="111">
        <f t="shared" si="149"/>
        <v>0</v>
      </c>
      <c r="BC291" s="111">
        <f t="shared" si="149"/>
        <v>0</v>
      </c>
      <c r="BD291" s="111">
        <f t="shared" si="149"/>
        <v>0</v>
      </c>
      <c r="BE291" s="111">
        <f t="shared" si="149"/>
        <v>0</v>
      </c>
      <c r="BF291" s="111">
        <f t="shared" si="149"/>
        <v>0</v>
      </c>
      <c r="BG291" s="111">
        <f t="shared" si="149"/>
        <v>0</v>
      </c>
      <c r="BH291" s="111">
        <f t="shared" si="149"/>
        <v>0</v>
      </c>
      <c r="BI291" s="111">
        <f t="shared" si="149"/>
        <v>0</v>
      </c>
      <c r="BJ291" s="111">
        <f t="shared" si="149"/>
        <v>0</v>
      </c>
      <c r="BK291" s="111">
        <f t="shared" si="149"/>
        <v>0</v>
      </c>
      <c r="BL291" s="111">
        <f t="shared" si="149"/>
        <v>0</v>
      </c>
      <c r="BM291" s="111">
        <f t="shared" si="149"/>
        <v>0</v>
      </c>
      <c r="BN291" s="111">
        <f t="shared" si="149"/>
        <v>0</v>
      </c>
      <c r="BO291" s="111">
        <f t="shared" si="149"/>
        <v>0</v>
      </c>
      <c r="BP291" s="111">
        <f t="shared" si="149"/>
        <v>0</v>
      </c>
      <c r="BQ291" s="111">
        <f t="shared" si="149"/>
        <v>0</v>
      </c>
      <c r="BR291" s="111">
        <f t="shared" si="149"/>
        <v>0</v>
      </c>
      <c r="BS291" s="111">
        <f t="shared" si="149"/>
        <v>0</v>
      </c>
      <c r="BT291" s="111">
        <f t="shared" si="149"/>
        <v>0</v>
      </c>
      <c r="BU291" s="111">
        <f t="shared" si="149"/>
        <v>0</v>
      </c>
      <c r="BV291" s="111">
        <f t="shared" si="149"/>
        <v>0</v>
      </c>
      <c r="BW291" s="111">
        <f t="shared" si="149"/>
        <v>0</v>
      </c>
      <c r="BX291" s="111">
        <f t="shared" si="149"/>
        <v>0</v>
      </c>
      <c r="BY291" s="111">
        <f t="shared" si="149"/>
        <v>0</v>
      </c>
      <c r="BZ291" s="111">
        <f t="shared" si="149"/>
        <v>0</v>
      </c>
      <c r="CA291" s="111">
        <f t="shared" si="149"/>
        <v>0</v>
      </c>
      <c r="CB291" s="111">
        <f t="shared" si="149"/>
        <v>0</v>
      </c>
      <c r="CC291" s="111">
        <f t="shared" si="148"/>
        <v>0</v>
      </c>
      <c r="CD291" s="111">
        <f t="shared" si="148"/>
        <v>0</v>
      </c>
      <c r="CE291" s="111">
        <f t="shared" si="148"/>
        <v>0</v>
      </c>
      <c r="CF291" s="111">
        <f t="shared" si="148"/>
        <v>0</v>
      </c>
      <c r="CG291" s="111">
        <f t="shared" si="148"/>
        <v>0</v>
      </c>
      <c r="CH291" s="111">
        <f t="shared" si="148"/>
        <v>0</v>
      </c>
      <c r="CI291" s="111">
        <f t="shared" si="148"/>
        <v>0</v>
      </c>
      <c r="CJ291" s="111">
        <f t="shared" si="148"/>
        <v>0</v>
      </c>
    </row>
    <row r="292" spans="11:88" x14ac:dyDescent="0.3">
      <c r="K292" s="263">
        <f>J292*(1+'Headcount Summary'!$C$4)</f>
        <v>0</v>
      </c>
      <c r="L292" s="263">
        <f>K292*(1+'Headcount Summary'!$C$4)</f>
        <v>0</v>
      </c>
      <c r="M292" s="263">
        <f>L292*(1+'Headcount Summary'!$C$4)</f>
        <v>0</v>
      </c>
      <c r="Q292" s="111">
        <f t="shared" si="149"/>
        <v>0</v>
      </c>
      <c r="R292" s="111">
        <f t="shared" si="149"/>
        <v>0</v>
      </c>
      <c r="S292" s="111">
        <f t="shared" si="149"/>
        <v>0</v>
      </c>
      <c r="T292" s="111">
        <f t="shared" si="149"/>
        <v>0</v>
      </c>
      <c r="U292" s="111">
        <f t="shared" si="149"/>
        <v>0</v>
      </c>
      <c r="V292" s="111">
        <f t="shared" si="149"/>
        <v>0</v>
      </c>
      <c r="W292" s="111">
        <f t="shared" si="149"/>
        <v>0</v>
      </c>
      <c r="X292" s="111">
        <f t="shared" si="149"/>
        <v>0</v>
      </c>
      <c r="Y292" s="111">
        <f t="shared" si="149"/>
        <v>0</v>
      </c>
      <c r="Z292" s="111">
        <f t="shared" si="149"/>
        <v>0</v>
      </c>
      <c r="AA292" s="111">
        <f t="shared" si="149"/>
        <v>0</v>
      </c>
      <c r="AB292" s="111">
        <f t="shared" si="149"/>
        <v>0</v>
      </c>
      <c r="AC292" s="111">
        <f t="shared" si="149"/>
        <v>0</v>
      </c>
      <c r="AD292" s="111">
        <f t="shared" si="149"/>
        <v>0</v>
      </c>
      <c r="AE292" s="111">
        <f t="shared" si="149"/>
        <v>0</v>
      </c>
      <c r="AF292" s="111">
        <f t="shared" si="149"/>
        <v>0</v>
      </c>
      <c r="AG292" s="111">
        <f t="shared" si="149"/>
        <v>0</v>
      </c>
      <c r="AH292" s="111">
        <f t="shared" si="149"/>
        <v>0</v>
      </c>
      <c r="AI292" s="111">
        <f t="shared" si="149"/>
        <v>0</v>
      </c>
      <c r="AJ292" s="111">
        <f t="shared" si="149"/>
        <v>0</v>
      </c>
      <c r="AK292" s="111">
        <f t="shared" si="149"/>
        <v>0</v>
      </c>
      <c r="AL292" s="111">
        <f t="shared" si="149"/>
        <v>0</v>
      </c>
      <c r="AM292" s="111">
        <f t="shared" si="149"/>
        <v>0</v>
      </c>
      <c r="AN292" s="111">
        <f t="shared" si="149"/>
        <v>0</v>
      </c>
      <c r="AO292" s="111">
        <f t="shared" si="149"/>
        <v>0</v>
      </c>
      <c r="AP292" s="111">
        <f t="shared" si="149"/>
        <v>0</v>
      </c>
      <c r="AQ292" s="111">
        <f t="shared" si="149"/>
        <v>0</v>
      </c>
      <c r="AR292" s="111">
        <f t="shared" si="149"/>
        <v>0</v>
      </c>
      <c r="AS292" s="111">
        <f t="shared" si="149"/>
        <v>0</v>
      </c>
      <c r="AT292" s="111">
        <f t="shared" si="149"/>
        <v>0</v>
      </c>
      <c r="AU292" s="111">
        <f t="shared" si="149"/>
        <v>0</v>
      </c>
      <c r="AV292" s="111">
        <f t="shared" si="149"/>
        <v>0</v>
      </c>
      <c r="AW292" s="111">
        <f t="shared" si="149"/>
        <v>0</v>
      </c>
      <c r="AX292" s="111">
        <f t="shared" si="149"/>
        <v>0</v>
      </c>
      <c r="AY292" s="111">
        <f t="shared" si="149"/>
        <v>0</v>
      </c>
      <c r="AZ292" s="111">
        <f t="shared" si="149"/>
        <v>0</v>
      </c>
      <c r="BA292" s="111">
        <f t="shared" si="149"/>
        <v>0</v>
      </c>
      <c r="BB292" s="111">
        <f t="shared" si="149"/>
        <v>0</v>
      </c>
      <c r="BC292" s="111">
        <f t="shared" si="149"/>
        <v>0</v>
      </c>
      <c r="BD292" s="111">
        <f t="shared" si="149"/>
        <v>0</v>
      </c>
      <c r="BE292" s="111">
        <f t="shared" si="149"/>
        <v>0</v>
      </c>
      <c r="BF292" s="111">
        <f t="shared" si="149"/>
        <v>0</v>
      </c>
      <c r="BG292" s="111">
        <f t="shared" si="149"/>
        <v>0</v>
      </c>
      <c r="BH292" s="111">
        <f t="shared" si="149"/>
        <v>0</v>
      </c>
      <c r="BI292" s="111">
        <f t="shared" si="149"/>
        <v>0</v>
      </c>
      <c r="BJ292" s="111">
        <f t="shared" si="149"/>
        <v>0</v>
      </c>
      <c r="BK292" s="111">
        <f t="shared" si="149"/>
        <v>0</v>
      </c>
      <c r="BL292" s="111">
        <f t="shared" si="149"/>
        <v>0</v>
      </c>
      <c r="BM292" s="111">
        <f t="shared" si="149"/>
        <v>0</v>
      </c>
      <c r="BN292" s="111">
        <f t="shared" si="149"/>
        <v>0</v>
      </c>
      <c r="BO292" s="111">
        <f t="shared" si="149"/>
        <v>0</v>
      </c>
      <c r="BP292" s="111">
        <f t="shared" si="149"/>
        <v>0</v>
      </c>
      <c r="BQ292" s="111">
        <f t="shared" si="149"/>
        <v>0</v>
      </c>
      <c r="BR292" s="111">
        <f t="shared" si="149"/>
        <v>0</v>
      </c>
      <c r="BS292" s="111">
        <f t="shared" si="149"/>
        <v>0</v>
      </c>
      <c r="BT292" s="111">
        <f t="shared" si="149"/>
        <v>0</v>
      </c>
      <c r="BU292" s="111">
        <f t="shared" si="149"/>
        <v>0</v>
      </c>
      <c r="BV292" s="111">
        <f t="shared" si="149"/>
        <v>0</v>
      </c>
      <c r="BW292" s="111">
        <f t="shared" si="149"/>
        <v>0</v>
      </c>
      <c r="BX292" s="111">
        <f t="shared" si="149"/>
        <v>0</v>
      </c>
      <c r="BY292" s="111">
        <f t="shared" si="149"/>
        <v>0</v>
      </c>
      <c r="BZ292" s="111">
        <f t="shared" si="149"/>
        <v>0</v>
      </c>
      <c r="CA292" s="111">
        <f t="shared" si="149"/>
        <v>0</v>
      </c>
      <c r="CB292" s="111">
        <f t="shared" si="149"/>
        <v>0</v>
      </c>
      <c r="CC292" s="111">
        <f t="shared" si="148"/>
        <v>0</v>
      </c>
      <c r="CD292" s="111">
        <f t="shared" si="148"/>
        <v>0</v>
      </c>
      <c r="CE292" s="111">
        <f t="shared" si="148"/>
        <v>0</v>
      </c>
      <c r="CF292" s="111">
        <f t="shared" si="148"/>
        <v>0</v>
      </c>
      <c r="CG292" s="111">
        <f t="shared" si="148"/>
        <v>0</v>
      </c>
      <c r="CH292" s="111">
        <f t="shared" si="148"/>
        <v>0</v>
      </c>
      <c r="CI292" s="111">
        <f t="shared" si="148"/>
        <v>0</v>
      </c>
      <c r="CJ292" s="111">
        <f t="shared" si="148"/>
        <v>0</v>
      </c>
    </row>
    <row r="293" spans="11:88" x14ac:dyDescent="0.3">
      <c r="K293" s="263">
        <f>J293*(1+'Headcount Summary'!$C$4)</f>
        <v>0</v>
      </c>
      <c r="L293" s="263">
        <f>K293*(1+'Headcount Summary'!$C$4)</f>
        <v>0</v>
      </c>
      <c r="M293" s="263">
        <f>L293*(1+'Headcount Summary'!$C$4)</f>
        <v>0</v>
      </c>
      <c r="Q293" s="111">
        <f t="shared" si="149"/>
        <v>0</v>
      </c>
      <c r="R293" s="111">
        <f t="shared" si="149"/>
        <v>0</v>
      </c>
      <c r="S293" s="111">
        <f t="shared" si="149"/>
        <v>0</v>
      </c>
      <c r="T293" s="111">
        <f t="shared" si="149"/>
        <v>0</v>
      </c>
      <c r="U293" s="111">
        <f t="shared" si="149"/>
        <v>0</v>
      </c>
      <c r="V293" s="111">
        <f t="shared" si="149"/>
        <v>0</v>
      </c>
      <c r="W293" s="111">
        <f t="shared" si="149"/>
        <v>0</v>
      </c>
      <c r="X293" s="111">
        <f t="shared" si="149"/>
        <v>0</v>
      </c>
      <c r="Y293" s="111">
        <f t="shared" si="149"/>
        <v>0</v>
      </c>
      <c r="Z293" s="111">
        <f t="shared" si="149"/>
        <v>0</v>
      </c>
      <c r="AA293" s="111">
        <f t="shared" si="149"/>
        <v>0</v>
      </c>
      <c r="AB293" s="111">
        <f t="shared" si="149"/>
        <v>0</v>
      </c>
      <c r="AC293" s="111">
        <f t="shared" si="149"/>
        <v>0</v>
      </c>
      <c r="AD293" s="111">
        <f t="shared" si="149"/>
        <v>0</v>
      </c>
      <c r="AE293" s="111">
        <f t="shared" si="149"/>
        <v>0</v>
      </c>
      <c r="AF293" s="111">
        <f t="shared" si="149"/>
        <v>0</v>
      </c>
      <c r="AG293" s="111">
        <f t="shared" si="149"/>
        <v>0</v>
      </c>
      <c r="AH293" s="111">
        <f t="shared" si="149"/>
        <v>0</v>
      </c>
      <c r="AI293" s="111">
        <f t="shared" si="149"/>
        <v>0</v>
      </c>
      <c r="AJ293" s="111">
        <f t="shared" si="149"/>
        <v>0</v>
      </c>
      <c r="AK293" s="111">
        <f t="shared" si="149"/>
        <v>0</v>
      </c>
      <c r="AL293" s="111">
        <f t="shared" si="149"/>
        <v>0</v>
      </c>
      <c r="AM293" s="111">
        <f t="shared" si="149"/>
        <v>0</v>
      </c>
      <c r="AN293" s="111">
        <f t="shared" si="149"/>
        <v>0</v>
      </c>
      <c r="AO293" s="111">
        <f t="shared" si="149"/>
        <v>0</v>
      </c>
      <c r="AP293" s="111">
        <f t="shared" si="149"/>
        <v>0</v>
      </c>
      <c r="AQ293" s="111">
        <f t="shared" si="149"/>
        <v>0</v>
      </c>
      <c r="AR293" s="111">
        <f t="shared" si="149"/>
        <v>0</v>
      </c>
      <c r="AS293" s="111">
        <f t="shared" si="149"/>
        <v>0</v>
      </c>
      <c r="AT293" s="111">
        <f t="shared" si="149"/>
        <v>0</v>
      </c>
      <c r="AU293" s="111">
        <f t="shared" si="149"/>
        <v>0</v>
      </c>
      <c r="AV293" s="111">
        <f t="shared" si="149"/>
        <v>0</v>
      </c>
      <c r="AW293" s="111">
        <f t="shared" si="149"/>
        <v>0</v>
      </c>
      <c r="AX293" s="111">
        <f t="shared" si="149"/>
        <v>0</v>
      </c>
      <c r="AY293" s="111">
        <f t="shared" si="149"/>
        <v>0</v>
      </c>
      <c r="AZ293" s="111">
        <f t="shared" si="149"/>
        <v>0</v>
      </c>
      <c r="BA293" s="111">
        <f t="shared" si="149"/>
        <v>0</v>
      </c>
      <c r="BB293" s="111">
        <f t="shared" si="149"/>
        <v>0</v>
      </c>
      <c r="BC293" s="111">
        <f t="shared" si="149"/>
        <v>0</v>
      </c>
      <c r="BD293" s="111">
        <f t="shared" si="149"/>
        <v>0</v>
      </c>
      <c r="BE293" s="111">
        <f t="shared" si="149"/>
        <v>0</v>
      </c>
      <c r="BF293" s="111">
        <f t="shared" si="149"/>
        <v>0</v>
      </c>
      <c r="BG293" s="111">
        <f t="shared" si="149"/>
        <v>0</v>
      </c>
      <c r="BH293" s="111">
        <f t="shared" si="149"/>
        <v>0</v>
      </c>
      <c r="BI293" s="111">
        <f t="shared" si="149"/>
        <v>0</v>
      </c>
      <c r="BJ293" s="111">
        <f t="shared" si="149"/>
        <v>0</v>
      </c>
      <c r="BK293" s="111">
        <f t="shared" si="149"/>
        <v>0</v>
      </c>
      <c r="BL293" s="111">
        <f t="shared" si="149"/>
        <v>0</v>
      </c>
      <c r="BM293" s="111">
        <f t="shared" si="149"/>
        <v>0</v>
      </c>
      <c r="BN293" s="111">
        <f t="shared" si="149"/>
        <v>0</v>
      </c>
      <c r="BO293" s="111">
        <f t="shared" si="149"/>
        <v>0</v>
      </c>
      <c r="BP293" s="111">
        <f t="shared" si="149"/>
        <v>0</v>
      </c>
      <c r="BQ293" s="111">
        <f t="shared" si="149"/>
        <v>0</v>
      </c>
      <c r="BR293" s="111">
        <f t="shared" si="149"/>
        <v>0</v>
      </c>
      <c r="BS293" s="111">
        <f t="shared" si="149"/>
        <v>0</v>
      </c>
      <c r="BT293" s="111">
        <f t="shared" si="149"/>
        <v>0</v>
      </c>
      <c r="BU293" s="111">
        <f t="shared" si="149"/>
        <v>0</v>
      </c>
      <c r="BV293" s="111">
        <f t="shared" si="149"/>
        <v>0</v>
      </c>
      <c r="BW293" s="111">
        <f t="shared" si="149"/>
        <v>0</v>
      </c>
      <c r="BX293" s="111">
        <f t="shared" si="149"/>
        <v>0</v>
      </c>
      <c r="BY293" s="111">
        <f t="shared" si="149"/>
        <v>0</v>
      </c>
      <c r="BZ293" s="111">
        <f t="shared" si="149"/>
        <v>0</v>
      </c>
      <c r="CA293" s="111">
        <f t="shared" si="149"/>
        <v>0</v>
      </c>
      <c r="CB293" s="111">
        <f t="shared" ref="CB293:CJ296" si="150">IF(OR(AND($G293&lt;CB$1,$G293&lt;&gt;""),$F293&gt;EOMONTH(CB$1,0)),0,IF(AND($F293&lt;CB$1,OR($G293="",$G293&gt;EOMONTH(CB$1,0))),INDEX($H293:$M293,1,MATCH(YEAR(CB$1),$H$1:$M$1,0))/12,INDEX($H293:$M293,1,MATCH(YEAR(CB$1),$H$1:$M$1,0))/12*((_xlfn.DAYS(MIN(EOMONTH(CB$1,0),$G293),MAX(CB$1,$F293)))/_xlfn.DAYS(EOMONTH(CB$1,0),CB$1))))</f>
        <v>0</v>
      </c>
      <c r="CC293" s="111">
        <f t="shared" si="150"/>
        <v>0</v>
      </c>
      <c r="CD293" s="111">
        <f t="shared" si="150"/>
        <v>0</v>
      </c>
      <c r="CE293" s="111">
        <f t="shared" si="150"/>
        <v>0</v>
      </c>
      <c r="CF293" s="111">
        <f t="shared" si="150"/>
        <v>0</v>
      </c>
      <c r="CG293" s="111">
        <f t="shared" si="150"/>
        <v>0</v>
      </c>
      <c r="CH293" s="111">
        <f t="shared" si="150"/>
        <v>0</v>
      </c>
      <c r="CI293" s="111">
        <f t="shared" si="150"/>
        <v>0</v>
      </c>
      <c r="CJ293" s="111">
        <f t="shared" si="150"/>
        <v>0</v>
      </c>
    </row>
    <row r="294" spans="11:88" x14ac:dyDescent="0.3">
      <c r="K294" s="263">
        <f>J294*(1+'Headcount Summary'!$C$4)</f>
        <v>0</v>
      </c>
      <c r="L294" s="263">
        <f>K294*(1+'Headcount Summary'!$C$4)</f>
        <v>0</v>
      </c>
      <c r="M294" s="263">
        <f>L294*(1+'Headcount Summary'!$C$4)</f>
        <v>0</v>
      </c>
      <c r="Q294" s="111">
        <f t="shared" ref="Q294:CB297" si="151">IF(OR(AND($G294&lt;Q$1,$G294&lt;&gt;""),$F294&gt;EOMONTH(Q$1,0)),0,IF(AND($F294&lt;Q$1,OR($G294="",$G294&gt;EOMONTH(Q$1,0))),INDEX($H294:$M294,1,MATCH(YEAR(Q$1),$H$1:$M$1,0))/12,INDEX($H294:$M294,1,MATCH(YEAR(Q$1),$H$1:$M$1,0))/12*((_xlfn.DAYS(MIN(EOMONTH(Q$1,0),$G294),MAX(Q$1,$F294)))/_xlfn.DAYS(EOMONTH(Q$1,0),Q$1))))</f>
        <v>0</v>
      </c>
      <c r="R294" s="111">
        <f t="shared" si="151"/>
        <v>0</v>
      </c>
      <c r="S294" s="111">
        <f t="shared" si="151"/>
        <v>0</v>
      </c>
      <c r="T294" s="111">
        <f t="shared" si="151"/>
        <v>0</v>
      </c>
      <c r="U294" s="111">
        <f t="shared" si="151"/>
        <v>0</v>
      </c>
      <c r="V294" s="111">
        <f t="shared" si="151"/>
        <v>0</v>
      </c>
      <c r="W294" s="111">
        <f t="shared" si="151"/>
        <v>0</v>
      </c>
      <c r="X294" s="111">
        <f t="shared" si="151"/>
        <v>0</v>
      </c>
      <c r="Y294" s="111">
        <f t="shared" si="151"/>
        <v>0</v>
      </c>
      <c r="Z294" s="111">
        <f t="shared" si="151"/>
        <v>0</v>
      </c>
      <c r="AA294" s="111">
        <f t="shared" si="151"/>
        <v>0</v>
      </c>
      <c r="AB294" s="111">
        <f t="shared" si="151"/>
        <v>0</v>
      </c>
      <c r="AC294" s="111">
        <f t="shared" si="151"/>
        <v>0</v>
      </c>
      <c r="AD294" s="111">
        <f t="shared" si="151"/>
        <v>0</v>
      </c>
      <c r="AE294" s="111">
        <f t="shared" si="151"/>
        <v>0</v>
      </c>
      <c r="AF294" s="111">
        <f t="shared" si="151"/>
        <v>0</v>
      </c>
      <c r="AG294" s="111">
        <f t="shared" si="151"/>
        <v>0</v>
      </c>
      <c r="AH294" s="111">
        <f t="shared" si="151"/>
        <v>0</v>
      </c>
      <c r="AI294" s="111">
        <f t="shared" si="151"/>
        <v>0</v>
      </c>
      <c r="AJ294" s="111">
        <f t="shared" si="151"/>
        <v>0</v>
      </c>
      <c r="AK294" s="111">
        <f t="shared" si="151"/>
        <v>0</v>
      </c>
      <c r="AL294" s="111">
        <f t="shared" si="151"/>
        <v>0</v>
      </c>
      <c r="AM294" s="111">
        <f t="shared" si="151"/>
        <v>0</v>
      </c>
      <c r="AN294" s="111">
        <f t="shared" si="151"/>
        <v>0</v>
      </c>
      <c r="AO294" s="111">
        <f t="shared" si="151"/>
        <v>0</v>
      </c>
      <c r="AP294" s="111">
        <f t="shared" si="151"/>
        <v>0</v>
      </c>
      <c r="AQ294" s="111">
        <f t="shared" si="151"/>
        <v>0</v>
      </c>
      <c r="AR294" s="111">
        <f t="shared" si="151"/>
        <v>0</v>
      </c>
      <c r="AS294" s="111">
        <f t="shared" si="151"/>
        <v>0</v>
      </c>
      <c r="AT294" s="111">
        <f t="shared" si="151"/>
        <v>0</v>
      </c>
      <c r="AU294" s="111">
        <f t="shared" si="151"/>
        <v>0</v>
      </c>
      <c r="AV294" s="111">
        <f t="shared" si="151"/>
        <v>0</v>
      </c>
      <c r="AW294" s="111">
        <f t="shared" si="151"/>
        <v>0</v>
      </c>
      <c r="AX294" s="111">
        <f t="shared" si="151"/>
        <v>0</v>
      </c>
      <c r="AY294" s="111">
        <f t="shared" si="151"/>
        <v>0</v>
      </c>
      <c r="AZ294" s="111">
        <f t="shared" si="151"/>
        <v>0</v>
      </c>
      <c r="BA294" s="111">
        <f t="shared" si="151"/>
        <v>0</v>
      </c>
      <c r="BB294" s="111">
        <f t="shared" si="151"/>
        <v>0</v>
      </c>
      <c r="BC294" s="111">
        <f t="shared" si="151"/>
        <v>0</v>
      </c>
      <c r="BD294" s="111">
        <f t="shared" si="151"/>
        <v>0</v>
      </c>
      <c r="BE294" s="111">
        <f t="shared" si="151"/>
        <v>0</v>
      </c>
      <c r="BF294" s="111">
        <f t="shared" si="151"/>
        <v>0</v>
      </c>
      <c r="BG294" s="111">
        <f t="shared" si="151"/>
        <v>0</v>
      </c>
      <c r="BH294" s="111">
        <f t="shared" si="151"/>
        <v>0</v>
      </c>
      <c r="BI294" s="111">
        <f t="shared" si="151"/>
        <v>0</v>
      </c>
      <c r="BJ294" s="111">
        <f t="shared" si="151"/>
        <v>0</v>
      </c>
      <c r="BK294" s="111">
        <f t="shared" si="151"/>
        <v>0</v>
      </c>
      <c r="BL294" s="111">
        <f t="shared" si="151"/>
        <v>0</v>
      </c>
      <c r="BM294" s="111">
        <f t="shared" si="151"/>
        <v>0</v>
      </c>
      <c r="BN294" s="111">
        <f t="shared" si="151"/>
        <v>0</v>
      </c>
      <c r="BO294" s="111">
        <f t="shared" si="151"/>
        <v>0</v>
      </c>
      <c r="BP294" s="111">
        <f t="shared" si="151"/>
        <v>0</v>
      </c>
      <c r="BQ294" s="111">
        <f t="shared" si="151"/>
        <v>0</v>
      </c>
      <c r="BR294" s="111">
        <f t="shared" si="151"/>
        <v>0</v>
      </c>
      <c r="BS294" s="111">
        <f t="shared" si="151"/>
        <v>0</v>
      </c>
      <c r="BT294" s="111">
        <f t="shared" si="151"/>
        <v>0</v>
      </c>
      <c r="BU294" s="111">
        <f t="shared" si="151"/>
        <v>0</v>
      </c>
      <c r="BV294" s="111">
        <f t="shared" si="151"/>
        <v>0</v>
      </c>
      <c r="BW294" s="111">
        <f t="shared" si="151"/>
        <v>0</v>
      </c>
      <c r="BX294" s="111">
        <f t="shared" si="151"/>
        <v>0</v>
      </c>
      <c r="BY294" s="111">
        <f t="shared" si="151"/>
        <v>0</v>
      </c>
      <c r="BZ294" s="111">
        <f t="shared" si="151"/>
        <v>0</v>
      </c>
      <c r="CA294" s="111">
        <f t="shared" si="151"/>
        <v>0</v>
      </c>
      <c r="CB294" s="111">
        <f t="shared" si="151"/>
        <v>0</v>
      </c>
      <c r="CC294" s="111">
        <f t="shared" si="150"/>
        <v>0</v>
      </c>
      <c r="CD294" s="111">
        <f t="shared" si="150"/>
        <v>0</v>
      </c>
      <c r="CE294" s="111">
        <f t="shared" si="150"/>
        <v>0</v>
      </c>
      <c r="CF294" s="111">
        <f t="shared" si="150"/>
        <v>0</v>
      </c>
      <c r="CG294" s="111">
        <f t="shared" si="150"/>
        <v>0</v>
      </c>
      <c r="CH294" s="111">
        <f t="shared" si="150"/>
        <v>0</v>
      </c>
      <c r="CI294" s="111">
        <f t="shared" si="150"/>
        <v>0</v>
      </c>
      <c r="CJ294" s="111">
        <f t="shared" si="150"/>
        <v>0</v>
      </c>
    </row>
    <row r="295" spans="11:88" x14ac:dyDescent="0.3">
      <c r="K295" s="263">
        <f>J295*(1+'Headcount Summary'!$C$4)</f>
        <v>0</v>
      </c>
      <c r="L295" s="263">
        <f>K295*(1+'Headcount Summary'!$C$4)</f>
        <v>0</v>
      </c>
      <c r="M295" s="263">
        <f>L295*(1+'Headcount Summary'!$C$4)</f>
        <v>0</v>
      </c>
      <c r="Q295" s="111">
        <f t="shared" si="151"/>
        <v>0</v>
      </c>
      <c r="R295" s="111">
        <f t="shared" si="151"/>
        <v>0</v>
      </c>
      <c r="S295" s="111">
        <f t="shared" si="151"/>
        <v>0</v>
      </c>
      <c r="T295" s="111">
        <f t="shared" si="151"/>
        <v>0</v>
      </c>
      <c r="U295" s="111">
        <f t="shared" si="151"/>
        <v>0</v>
      </c>
      <c r="V295" s="111">
        <f t="shared" si="151"/>
        <v>0</v>
      </c>
      <c r="W295" s="111">
        <f t="shared" si="151"/>
        <v>0</v>
      </c>
      <c r="X295" s="111">
        <f t="shared" si="151"/>
        <v>0</v>
      </c>
      <c r="Y295" s="111">
        <f t="shared" si="151"/>
        <v>0</v>
      </c>
      <c r="Z295" s="111">
        <f t="shared" si="151"/>
        <v>0</v>
      </c>
      <c r="AA295" s="111">
        <f t="shared" si="151"/>
        <v>0</v>
      </c>
      <c r="AB295" s="111">
        <f t="shared" si="151"/>
        <v>0</v>
      </c>
      <c r="AC295" s="111">
        <f t="shared" si="151"/>
        <v>0</v>
      </c>
      <c r="AD295" s="111">
        <f t="shared" si="151"/>
        <v>0</v>
      </c>
      <c r="AE295" s="111">
        <f t="shared" si="151"/>
        <v>0</v>
      </c>
      <c r="AF295" s="111">
        <f t="shared" si="151"/>
        <v>0</v>
      </c>
      <c r="AG295" s="111">
        <f t="shared" si="151"/>
        <v>0</v>
      </c>
      <c r="AH295" s="111">
        <f t="shared" si="151"/>
        <v>0</v>
      </c>
      <c r="AI295" s="111">
        <f t="shared" si="151"/>
        <v>0</v>
      </c>
      <c r="AJ295" s="111">
        <f t="shared" si="151"/>
        <v>0</v>
      </c>
      <c r="AK295" s="111">
        <f t="shared" si="151"/>
        <v>0</v>
      </c>
      <c r="AL295" s="111">
        <f t="shared" si="151"/>
        <v>0</v>
      </c>
      <c r="AM295" s="111">
        <f t="shared" si="151"/>
        <v>0</v>
      </c>
      <c r="AN295" s="111">
        <f t="shared" si="151"/>
        <v>0</v>
      </c>
      <c r="AO295" s="111">
        <f t="shared" si="151"/>
        <v>0</v>
      </c>
      <c r="AP295" s="111">
        <f t="shared" si="151"/>
        <v>0</v>
      </c>
      <c r="AQ295" s="111">
        <f t="shared" si="151"/>
        <v>0</v>
      </c>
      <c r="AR295" s="111">
        <f t="shared" si="151"/>
        <v>0</v>
      </c>
      <c r="AS295" s="111">
        <f t="shared" si="151"/>
        <v>0</v>
      </c>
      <c r="AT295" s="111">
        <f t="shared" si="151"/>
        <v>0</v>
      </c>
      <c r="AU295" s="111">
        <f t="shared" si="151"/>
        <v>0</v>
      </c>
      <c r="AV295" s="111">
        <f t="shared" si="151"/>
        <v>0</v>
      </c>
      <c r="AW295" s="111">
        <f t="shared" si="151"/>
        <v>0</v>
      </c>
      <c r="AX295" s="111">
        <f t="shared" si="151"/>
        <v>0</v>
      </c>
      <c r="AY295" s="111">
        <f t="shared" si="151"/>
        <v>0</v>
      </c>
      <c r="AZ295" s="111">
        <f t="shared" si="151"/>
        <v>0</v>
      </c>
      <c r="BA295" s="111">
        <f t="shared" si="151"/>
        <v>0</v>
      </c>
      <c r="BB295" s="111">
        <f t="shared" si="151"/>
        <v>0</v>
      </c>
      <c r="BC295" s="111">
        <f t="shared" si="151"/>
        <v>0</v>
      </c>
      <c r="BD295" s="111">
        <f t="shared" si="151"/>
        <v>0</v>
      </c>
      <c r="BE295" s="111">
        <f t="shared" si="151"/>
        <v>0</v>
      </c>
      <c r="BF295" s="111">
        <f t="shared" si="151"/>
        <v>0</v>
      </c>
      <c r="BG295" s="111">
        <f t="shared" si="151"/>
        <v>0</v>
      </c>
      <c r="BH295" s="111">
        <f t="shared" si="151"/>
        <v>0</v>
      </c>
      <c r="BI295" s="111">
        <f t="shared" si="151"/>
        <v>0</v>
      </c>
      <c r="BJ295" s="111">
        <f t="shared" si="151"/>
        <v>0</v>
      </c>
      <c r="BK295" s="111">
        <f t="shared" si="151"/>
        <v>0</v>
      </c>
      <c r="BL295" s="111">
        <f t="shared" si="151"/>
        <v>0</v>
      </c>
      <c r="BM295" s="111">
        <f t="shared" si="151"/>
        <v>0</v>
      </c>
      <c r="BN295" s="111">
        <f t="shared" si="151"/>
        <v>0</v>
      </c>
      <c r="BO295" s="111">
        <f t="shared" si="151"/>
        <v>0</v>
      </c>
      <c r="BP295" s="111">
        <f t="shared" si="151"/>
        <v>0</v>
      </c>
      <c r="BQ295" s="111">
        <f t="shared" si="151"/>
        <v>0</v>
      </c>
      <c r="BR295" s="111">
        <f t="shared" si="151"/>
        <v>0</v>
      </c>
      <c r="BS295" s="111">
        <f t="shared" si="151"/>
        <v>0</v>
      </c>
      <c r="BT295" s="111">
        <f t="shared" si="151"/>
        <v>0</v>
      </c>
      <c r="BU295" s="111">
        <f t="shared" si="151"/>
        <v>0</v>
      </c>
      <c r="BV295" s="111">
        <f t="shared" si="151"/>
        <v>0</v>
      </c>
      <c r="BW295" s="111">
        <f t="shared" si="151"/>
        <v>0</v>
      </c>
      <c r="BX295" s="111">
        <f t="shared" si="151"/>
        <v>0</v>
      </c>
      <c r="BY295" s="111">
        <f t="shared" si="151"/>
        <v>0</v>
      </c>
      <c r="BZ295" s="111">
        <f t="shared" si="151"/>
        <v>0</v>
      </c>
      <c r="CA295" s="111">
        <f t="shared" si="151"/>
        <v>0</v>
      </c>
      <c r="CB295" s="111">
        <f t="shared" si="151"/>
        <v>0</v>
      </c>
      <c r="CC295" s="111">
        <f t="shared" si="150"/>
        <v>0</v>
      </c>
      <c r="CD295" s="111">
        <f t="shared" si="150"/>
        <v>0</v>
      </c>
      <c r="CE295" s="111">
        <f t="shared" si="150"/>
        <v>0</v>
      </c>
      <c r="CF295" s="111">
        <f t="shared" si="150"/>
        <v>0</v>
      </c>
      <c r="CG295" s="111">
        <f t="shared" si="150"/>
        <v>0</v>
      </c>
      <c r="CH295" s="111">
        <f t="shared" si="150"/>
        <v>0</v>
      </c>
      <c r="CI295" s="111">
        <f t="shared" si="150"/>
        <v>0</v>
      </c>
      <c r="CJ295" s="111">
        <f t="shared" si="150"/>
        <v>0</v>
      </c>
    </row>
    <row r="296" spans="11:88" x14ac:dyDescent="0.3">
      <c r="K296" s="263">
        <f>J296*(1+'Headcount Summary'!$C$4)</f>
        <v>0</v>
      </c>
      <c r="L296" s="263">
        <f>K296*(1+'Headcount Summary'!$C$4)</f>
        <v>0</v>
      </c>
      <c r="M296" s="263">
        <f>L296*(1+'Headcount Summary'!$C$4)</f>
        <v>0</v>
      </c>
      <c r="Q296" s="111">
        <f t="shared" si="151"/>
        <v>0</v>
      </c>
      <c r="R296" s="111">
        <f t="shared" si="151"/>
        <v>0</v>
      </c>
      <c r="S296" s="111">
        <f t="shared" si="151"/>
        <v>0</v>
      </c>
      <c r="T296" s="111">
        <f t="shared" si="151"/>
        <v>0</v>
      </c>
      <c r="U296" s="111">
        <f t="shared" si="151"/>
        <v>0</v>
      </c>
      <c r="V296" s="111">
        <f t="shared" si="151"/>
        <v>0</v>
      </c>
      <c r="W296" s="111">
        <f t="shared" si="151"/>
        <v>0</v>
      </c>
      <c r="X296" s="111">
        <f t="shared" si="151"/>
        <v>0</v>
      </c>
      <c r="Y296" s="111">
        <f t="shared" si="151"/>
        <v>0</v>
      </c>
      <c r="Z296" s="111">
        <f t="shared" si="151"/>
        <v>0</v>
      </c>
      <c r="AA296" s="111">
        <f t="shared" si="151"/>
        <v>0</v>
      </c>
      <c r="AB296" s="111">
        <f t="shared" si="151"/>
        <v>0</v>
      </c>
      <c r="AC296" s="111">
        <f t="shared" si="151"/>
        <v>0</v>
      </c>
      <c r="AD296" s="111">
        <f t="shared" si="151"/>
        <v>0</v>
      </c>
      <c r="AE296" s="111">
        <f t="shared" si="151"/>
        <v>0</v>
      </c>
      <c r="AF296" s="111">
        <f t="shared" si="151"/>
        <v>0</v>
      </c>
      <c r="AG296" s="111">
        <f t="shared" si="151"/>
        <v>0</v>
      </c>
      <c r="AH296" s="111">
        <f t="shared" si="151"/>
        <v>0</v>
      </c>
      <c r="AI296" s="111">
        <f t="shared" si="151"/>
        <v>0</v>
      </c>
      <c r="AJ296" s="111">
        <f t="shared" si="151"/>
        <v>0</v>
      </c>
      <c r="AK296" s="111">
        <f t="shared" si="151"/>
        <v>0</v>
      </c>
      <c r="AL296" s="111">
        <f t="shared" si="151"/>
        <v>0</v>
      </c>
      <c r="AM296" s="111">
        <f t="shared" si="151"/>
        <v>0</v>
      </c>
      <c r="AN296" s="111">
        <f t="shared" si="151"/>
        <v>0</v>
      </c>
      <c r="AO296" s="111">
        <f t="shared" si="151"/>
        <v>0</v>
      </c>
      <c r="AP296" s="111">
        <f t="shared" si="151"/>
        <v>0</v>
      </c>
      <c r="AQ296" s="111">
        <f t="shared" si="151"/>
        <v>0</v>
      </c>
      <c r="AR296" s="111">
        <f t="shared" si="151"/>
        <v>0</v>
      </c>
      <c r="AS296" s="111">
        <f t="shared" si="151"/>
        <v>0</v>
      </c>
      <c r="AT296" s="111">
        <f t="shared" si="151"/>
        <v>0</v>
      </c>
      <c r="AU296" s="111">
        <f t="shared" si="151"/>
        <v>0</v>
      </c>
      <c r="AV296" s="111">
        <f t="shared" si="151"/>
        <v>0</v>
      </c>
      <c r="AW296" s="111">
        <f t="shared" si="151"/>
        <v>0</v>
      </c>
      <c r="AX296" s="111">
        <f t="shared" si="151"/>
        <v>0</v>
      </c>
      <c r="AY296" s="111">
        <f t="shared" si="151"/>
        <v>0</v>
      </c>
      <c r="AZ296" s="111">
        <f t="shared" si="151"/>
        <v>0</v>
      </c>
      <c r="BA296" s="111">
        <f t="shared" si="151"/>
        <v>0</v>
      </c>
      <c r="BB296" s="111">
        <f t="shared" si="151"/>
        <v>0</v>
      </c>
      <c r="BC296" s="111">
        <f t="shared" si="151"/>
        <v>0</v>
      </c>
      <c r="BD296" s="111">
        <f t="shared" si="151"/>
        <v>0</v>
      </c>
      <c r="BE296" s="111">
        <f t="shared" si="151"/>
        <v>0</v>
      </c>
      <c r="BF296" s="111">
        <f t="shared" si="151"/>
        <v>0</v>
      </c>
      <c r="BG296" s="111">
        <f t="shared" si="151"/>
        <v>0</v>
      </c>
      <c r="BH296" s="111">
        <f t="shared" si="151"/>
        <v>0</v>
      </c>
      <c r="BI296" s="111">
        <f t="shared" si="151"/>
        <v>0</v>
      </c>
      <c r="BJ296" s="111">
        <f t="shared" si="151"/>
        <v>0</v>
      </c>
      <c r="BK296" s="111">
        <f t="shared" si="151"/>
        <v>0</v>
      </c>
      <c r="BL296" s="111">
        <f t="shared" si="151"/>
        <v>0</v>
      </c>
      <c r="BM296" s="111">
        <f t="shared" si="151"/>
        <v>0</v>
      </c>
      <c r="BN296" s="111">
        <f t="shared" si="151"/>
        <v>0</v>
      </c>
      <c r="BO296" s="111">
        <f t="shared" si="151"/>
        <v>0</v>
      </c>
      <c r="BP296" s="111">
        <f t="shared" si="151"/>
        <v>0</v>
      </c>
      <c r="BQ296" s="111">
        <f t="shared" si="151"/>
        <v>0</v>
      </c>
      <c r="BR296" s="111">
        <f t="shared" si="151"/>
        <v>0</v>
      </c>
      <c r="BS296" s="111">
        <f t="shared" si="151"/>
        <v>0</v>
      </c>
      <c r="BT296" s="111">
        <f t="shared" si="151"/>
        <v>0</v>
      </c>
      <c r="BU296" s="111">
        <f t="shared" si="151"/>
        <v>0</v>
      </c>
      <c r="BV296" s="111">
        <f t="shared" si="151"/>
        <v>0</v>
      </c>
      <c r="BW296" s="111">
        <f t="shared" si="151"/>
        <v>0</v>
      </c>
      <c r="BX296" s="111">
        <f t="shared" si="151"/>
        <v>0</v>
      </c>
      <c r="BY296" s="111">
        <f t="shared" si="151"/>
        <v>0</v>
      </c>
      <c r="BZ296" s="111">
        <f t="shared" si="151"/>
        <v>0</v>
      </c>
      <c r="CA296" s="111">
        <f t="shared" si="151"/>
        <v>0</v>
      </c>
      <c r="CB296" s="111">
        <f t="shared" si="151"/>
        <v>0</v>
      </c>
      <c r="CC296" s="111">
        <f t="shared" si="150"/>
        <v>0</v>
      </c>
      <c r="CD296" s="111">
        <f t="shared" si="150"/>
        <v>0</v>
      </c>
      <c r="CE296" s="111">
        <f t="shared" si="150"/>
        <v>0</v>
      </c>
      <c r="CF296" s="111">
        <f t="shared" si="150"/>
        <v>0</v>
      </c>
      <c r="CG296" s="111">
        <f t="shared" si="150"/>
        <v>0</v>
      </c>
      <c r="CH296" s="111">
        <f t="shared" si="150"/>
        <v>0</v>
      </c>
      <c r="CI296" s="111">
        <f t="shared" si="150"/>
        <v>0</v>
      </c>
      <c r="CJ296" s="111">
        <f t="shared" si="150"/>
        <v>0</v>
      </c>
    </row>
    <row r="297" spans="11:88" x14ac:dyDescent="0.3">
      <c r="K297" s="263">
        <f>J297*(1+'Headcount Summary'!$C$4)</f>
        <v>0</v>
      </c>
      <c r="L297" s="263">
        <f>K297*(1+'Headcount Summary'!$C$4)</f>
        <v>0</v>
      </c>
      <c r="M297" s="263">
        <f>L297*(1+'Headcount Summary'!$C$4)</f>
        <v>0</v>
      </c>
      <c r="Q297" s="111">
        <f t="shared" si="151"/>
        <v>0</v>
      </c>
      <c r="R297" s="111">
        <f t="shared" si="151"/>
        <v>0</v>
      </c>
      <c r="S297" s="111">
        <f t="shared" si="151"/>
        <v>0</v>
      </c>
      <c r="T297" s="111">
        <f t="shared" si="151"/>
        <v>0</v>
      </c>
      <c r="U297" s="111">
        <f t="shared" si="151"/>
        <v>0</v>
      </c>
      <c r="V297" s="111">
        <f t="shared" si="151"/>
        <v>0</v>
      </c>
      <c r="W297" s="111">
        <f t="shared" si="151"/>
        <v>0</v>
      </c>
      <c r="X297" s="111">
        <f t="shared" si="151"/>
        <v>0</v>
      </c>
      <c r="Y297" s="111">
        <f t="shared" si="151"/>
        <v>0</v>
      </c>
      <c r="Z297" s="111">
        <f t="shared" si="151"/>
        <v>0</v>
      </c>
      <c r="AA297" s="111">
        <f t="shared" si="151"/>
        <v>0</v>
      </c>
      <c r="AB297" s="111">
        <f t="shared" si="151"/>
        <v>0</v>
      </c>
      <c r="AC297" s="111">
        <f t="shared" si="151"/>
        <v>0</v>
      </c>
      <c r="AD297" s="111">
        <f t="shared" si="151"/>
        <v>0</v>
      </c>
      <c r="AE297" s="111">
        <f t="shared" si="151"/>
        <v>0</v>
      </c>
      <c r="AF297" s="111">
        <f t="shared" si="151"/>
        <v>0</v>
      </c>
      <c r="AG297" s="111">
        <f t="shared" si="151"/>
        <v>0</v>
      </c>
      <c r="AH297" s="111">
        <f t="shared" si="151"/>
        <v>0</v>
      </c>
      <c r="AI297" s="111">
        <f t="shared" si="151"/>
        <v>0</v>
      </c>
      <c r="AJ297" s="111">
        <f t="shared" si="151"/>
        <v>0</v>
      </c>
      <c r="AK297" s="111">
        <f t="shared" si="151"/>
        <v>0</v>
      </c>
      <c r="AL297" s="111">
        <f t="shared" si="151"/>
        <v>0</v>
      </c>
      <c r="AM297" s="111">
        <f t="shared" si="151"/>
        <v>0</v>
      </c>
      <c r="AN297" s="111">
        <f t="shared" si="151"/>
        <v>0</v>
      </c>
      <c r="AO297" s="111">
        <f t="shared" si="151"/>
        <v>0</v>
      </c>
      <c r="AP297" s="111">
        <f t="shared" si="151"/>
        <v>0</v>
      </c>
      <c r="AQ297" s="111">
        <f t="shared" si="151"/>
        <v>0</v>
      </c>
      <c r="AR297" s="111">
        <f t="shared" si="151"/>
        <v>0</v>
      </c>
      <c r="AS297" s="111">
        <f t="shared" si="151"/>
        <v>0</v>
      </c>
      <c r="AT297" s="111">
        <f t="shared" si="151"/>
        <v>0</v>
      </c>
      <c r="AU297" s="111">
        <f t="shared" si="151"/>
        <v>0</v>
      </c>
      <c r="AV297" s="111">
        <f t="shared" si="151"/>
        <v>0</v>
      </c>
      <c r="AW297" s="111">
        <f t="shared" si="151"/>
        <v>0</v>
      </c>
      <c r="AX297" s="111">
        <f t="shared" si="151"/>
        <v>0</v>
      </c>
      <c r="AY297" s="111">
        <f t="shared" si="151"/>
        <v>0</v>
      </c>
      <c r="AZ297" s="111">
        <f t="shared" si="151"/>
        <v>0</v>
      </c>
      <c r="BA297" s="111">
        <f t="shared" si="151"/>
        <v>0</v>
      </c>
      <c r="BB297" s="111">
        <f t="shared" si="151"/>
        <v>0</v>
      </c>
      <c r="BC297" s="111">
        <f t="shared" si="151"/>
        <v>0</v>
      </c>
      <c r="BD297" s="111">
        <f t="shared" si="151"/>
        <v>0</v>
      </c>
      <c r="BE297" s="111">
        <f t="shared" si="151"/>
        <v>0</v>
      </c>
      <c r="BF297" s="111">
        <f t="shared" si="151"/>
        <v>0</v>
      </c>
      <c r="BG297" s="111">
        <f t="shared" si="151"/>
        <v>0</v>
      </c>
      <c r="BH297" s="111">
        <f t="shared" si="151"/>
        <v>0</v>
      </c>
      <c r="BI297" s="111">
        <f t="shared" si="151"/>
        <v>0</v>
      </c>
      <c r="BJ297" s="111">
        <f t="shared" si="151"/>
        <v>0</v>
      </c>
      <c r="BK297" s="111">
        <f t="shared" si="151"/>
        <v>0</v>
      </c>
      <c r="BL297" s="111">
        <f t="shared" si="151"/>
        <v>0</v>
      </c>
      <c r="BM297" s="111">
        <f t="shared" si="151"/>
        <v>0</v>
      </c>
      <c r="BN297" s="111">
        <f t="shared" si="151"/>
        <v>0</v>
      </c>
      <c r="BO297" s="111">
        <f t="shared" si="151"/>
        <v>0</v>
      </c>
      <c r="BP297" s="111">
        <f t="shared" si="151"/>
        <v>0</v>
      </c>
      <c r="BQ297" s="111">
        <f t="shared" si="151"/>
        <v>0</v>
      </c>
      <c r="BR297" s="111">
        <f t="shared" si="151"/>
        <v>0</v>
      </c>
      <c r="BS297" s="111">
        <f t="shared" si="151"/>
        <v>0</v>
      </c>
      <c r="BT297" s="111">
        <f t="shared" si="151"/>
        <v>0</v>
      </c>
      <c r="BU297" s="111">
        <f t="shared" si="151"/>
        <v>0</v>
      </c>
      <c r="BV297" s="111">
        <f t="shared" si="151"/>
        <v>0</v>
      </c>
      <c r="BW297" s="111">
        <f t="shared" si="151"/>
        <v>0</v>
      </c>
      <c r="BX297" s="111">
        <f t="shared" si="151"/>
        <v>0</v>
      </c>
      <c r="BY297" s="111">
        <f t="shared" si="151"/>
        <v>0</v>
      </c>
      <c r="BZ297" s="111">
        <f t="shared" si="151"/>
        <v>0</v>
      </c>
      <c r="CA297" s="111">
        <f t="shared" si="151"/>
        <v>0</v>
      </c>
      <c r="CB297" s="111">
        <f t="shared" ref="CB297:CJ300" si="152">IF(OR(AND($G297&lt;CB$1,$G297&lt;&gt;""),$F297&gt;EOMONTH(CB$1,0)),0,IF(AND($F297&lt;CB$1,OR($G297="",$G297&gt;EOMONTH(CB$1,0))),INDEX($H297:$M297,1,MATCH(YEAR(CB$1),$H$1:$M$1,0))/12,INDEX($H297:$M297,1,MATCH(YEAR(CB$1),$H$1:$M$1,0))/12*((_xlfn.DAYS(MIN(EOMONTH(CB$1,0),$G297),MAX(CB$1,$F297)))/_xlfn.DAYS(EOMONTH(CB$1,0),CB$1))))</f>
        <v>0</v>
      </c>
      <c r="CC297" s="111">
        <f t="shared" si="152"/>
        <v>0</v>
      </c>
      <c r="CD297" s="111">
        <f t="shared" si="152"/>
        <v>0</v>
      </c>
      <c r="CE297" s="111">
        <f t="shared" si="152"/>
        <v>0</v>
      </c>
      <c r="CF297" s="111">
        <f t="shared" si="152"/>
        <v>0</v>
      </c>
      <c r="CG297" s="111">
        <f t="shared" si="152"/>
        <v>0</v>
      </c>
      <c r="CH297" s="111">
        <f t="shared" si="152"/>
        <v>0</v>
      </c>
      <c r="CI297" s="111">
        <f t="shared" si="152"/>
        <v>0</v>
      </c>
      <c r="CJ297" s="111">
        <f t="shared" si="152"/>
        <v>0</v>
      </c>
    </row>
    <row r="298" spans="11:88" x14ac:dyDescent="0.3">
      <c r="K298" s="263">
        <f>J298*(1+'Headcount Summary'!$C$4)</f>
        <v>0</v>
      </c>
      <c r="L298" s="263">
        <f>K298*(1+'Headcount Summary'!$C$4)</f>
        <v>0</v>
      </c>
      <c r="M298" s="263">
        <f>L298*(1+'Headcount Summary'!$C$4)</f>
        <v>0</v>
      </c>
      <c r="Q298" s="111">
        <f t="shared" ref="Q298:CB300" si="153">IF(OR(AND($G298&lt;Q$1,$G298&lt;&gt;""),$F298&gt;EOMONTH(Q$1,0)),0,IF(AND($F298&lt;Q$1,OR($G298="",$G298&gt;EOMONTH(Q$1,0))),INDEX($H298:$M298,1,MATCH(YEAR(Q$1),$H$1:$M$1,0))/12,INDEX($H298:$M298,1,MATCH(YEAR(Q$1),$H$1:$M$1,0))/12*((_xlfn.DAYS(MIN(EOMONTH(Q$1,0),$G298),MAX(Q$1,$F298)))/_xlfn.DAYS(EOMONTH(Q$1,0),Q$1))))</f>
        <v>0</v>
      </c>
      <c r="R298" s="111">
        <f t="shared" si="153"/>
        <v>0</v>
      </c>
      <c r="S298" s="111">
        <f t="shared" si="153"/>
        <v>0</v>
      </c>
      <c r="T298" s="111">
        <f t="shared" si="153"/>
        <v>0</v>
      </c>
      <c r="U298" s="111">
        <f t="shared" si="153"/>
        <v>0</v>
      </c>
      <c r="V298" s="111">
        <f t="shared" si="153"/>
        <v>0</v>
      </c>
      <c r="W298" s="111">
        <f t="shared" si="153"/>
        <v>0</v>
      </c>
      <c r="X298" s="111">
        <f t="shared" si="153"/>
        <v>0</v>
      </c>
      <c r="Y298" s="111">
        <f t="shared" si="153"/>
        <v>0</v>
      </c>
      <c r="Z298" s="111">
        <f t="shared" si="153"/>
        <v>0</v>
      </c>
      <c r="AA298" s="111">
        <f t="shared" si="153"/>
        <v>0</v>
      </c>
      <c r="AB298" s="111">
        <f t="shared" si="153"/>
        <v>0</v>
      </c>
      <c r="AC298" s="111">
        <f t="shared" si="153"/>
        <v>0</v>
      </c>
      <c r="AD298" s="111">
        <f t="shared" si="153"/>
        <v>0</v>
      </c>
      <c r="AE298" s="111">
        <f t="shared" si="153"/>
        <v>0</v>
      </c>
      <c r="AF298" s="111">
        <f t="shared" si="153"/>
        <v>0</v>
      </c>
      <c r="AG298" s="111">
        <f t="shared" si="153"/>
        <v>0</v>
      </c>
      <c r="AH298" s="111">
        <f t="shared" si="153"/>
        <v>0</v>
      </c>
      <c r="AI298" s="111">
        <f t="shared" si="153"/>
        <v>0</v>
      </c>
      <c r="AJ298" s="111">
        <f t="shared" si="153"/>
        <v>0</v>
      </c>
      <c r="AK298" s="111">
        <f t="shared" si="153"/>
        <v>0</v>
      </c>
      <c r="AL298" s="111">
        <f t="shared" si="153"/>
        <v>0</v>
      </c>
      <c r="AM298" s="111">
        <f t="shared" si="153"/>
        <v>0</v>
      </c>
      <c r="AN298" s="111">
        <f t="shared" si="153"/>
        <v>0</v>
      </c>
      <c r="AO298" s="111">
        <f t="shared" si="153"/>
        <v>0</v>
      </c>
      <c r="AP298" s="111">
        <f t="shared" si="153"/>
        <v>0</v>
      </c>
      <c r="AQ298" s="111">
        <f t="shared" si="153"/>
        <v>0</v>
      </c>
      <c r="AR298" s="111">
        <f t="shared" si="153"/>
        <v>0</v>
      </c>
      <c r="AS298" s="111">
        <f t="shared" si="153"/>
        <v>0</v>
      </c>
      <c r="AT298" s="111">
        <f t="shared" si="153"/>
        <v>0</v>
      </c>
      <c r="AU298" s="111">
        <f t="shared" si="153"/>
        <v>0</v>
      </c>
      <c r="AV298" s="111">
        <f t="shared" si="153"/>
        <v>0</v>
      </c>
      <c r="AW298" s="111">
        <f t="shared" si="153"/>
        <v>0</v>
      </c>
      <c r="AX298" s="111">
        <f t="shared" si="153"/>
        <v>0</v>
      </c>
      <c r="AY298" s="111">
        <f t="shared" si="153"/>
        <v>0</v>
      </c>
      <c r="AZ298" s="111">
        <f t="shared" si="153"/>
        <v>0</v>
      </c>
      <c r="BA298" s="111">
        <f t="shared" si="153"/>
        <v>0</v>
      </c>
      <c r="BB298" s="111">
        <f t="shared" si="153"/>
        <v>0</v>
      </c>
      <c r="BC298" s="111">
        <f t="shared" si="153"/>
        <v>0</v>
      </c>
      <c r="BD298" s="111">
        <f t="shared" si="153"/>
        <v>0</v>
      </c>
      <c r="BE298" s="111">
        <f t="shared" si="153"/>
        <v>0</v>
      </c>
      <c r="BF298" s="111">
        <f t="shared" si="153"/>
        <v>0</v>
      </c>
      <c r="BG298" s="111">
        <f t="shared" si="153"/>
        <v>0</v>
      </c>
      <c r="BH298" s="111">
        <f t="shared" si="153"/>
        <v>0</v>
      </c>
      <c r="BI298" s="111">
        <f t="shared" si="153"/>
        <v>0</v>
      </c>
      <c r="BJ298" s="111">
        <f t="shared" si="153"/>
        <v>0</v>
      </c>
      <c r="BK298" s="111">
        <f t="shared" si="153"/>
        <v>0</v>
      </c>
      <c r="BL298" s="111">
        <f t="shared" si="153"/>
        <v>0</v>
      </c>
      <c r="BM298" s="111">
        <f t="shared" si="153"/>
        <v>0</v>
      </c>
      <c r="BN298" s="111">
        <f t="shared" si="153"/>
        <v>0</v>
      </c>
      <c r="BO298" s="111">
        <f t="shared" si="153"/>
        <v>0</v>
      </c>
      <c r="BP298" s="111">
        <f t="shared" si="153"/>
        <v>0</v>
      </c>
      <c r="BQ298" s="111">
        <f t="shared" si="153"/>
        <v>0</v>
      </c>
      <c r="BR298" s="111">
        <f t="shared" si="153"/>
        <v>0</v>
      </c>
      <c r="BS298" s="111">
        <f t="shared" si="153"/>
        <v>0</v>
      </c>
      <c r="BT298" s="111">
        <f t="shared" si="153"/>
        <v>0</v>
      </c>
      <c r="BU298" s="111">
        <f t="shared" si="153"/>
        <v>0</v>
      </c>
      <c r="BV298" s="111">
        <f t="shared" si="153"/>
        <v>0</v>
      </c>
      <c r="BW298" s="111">
        <f t="shared" si="153"/>
        <v>0</v>
      </c>
      <c r="BX298" s="111">
        <f t="shared" si="153"/>
        <v>0</v>
      </c>
      <c r="BY298" s="111">
        <f t="shared" si="153"/>
        <v>0</v>
      </c>
      <c r="BZ298" s="111">
        <f t="shared" si="153"/>
        <v>0</v>
      </c>
      <c r="CA298" s="111">
        <f t="shared" si="153"/>
        <v>0</v>
      </c>
      <c r="CB298" s="111">
        <f t="shared" si="153"/>
        <v>0</v>
      </c>
      <c r="CC298" s="111">
        <f t="shared" si="152"/>
        <v>0</v>
      </c>
      <c r="CD298" s="111">
        <f t="shared" si="152"/>
        <v>0</v>
      </c>
      <c r="CE298" s="111">
        <f t="shared" si="152"/>
        <v>0</v>
      </c>
      <c r="CF298" s="111">
        <f t="shared" si="152"/>
        <v>0</v>
      </c>
      <c r="CG298" s="111">
        <f t="shared" si="152"/>
        <v>0</v>
      </c>
      <c r="CH298" s="111">
        <f t="shared" si="152"/>
        <v>0</v>
      </c>
      <c r="CI298" s="111">
        <f t="shared" si="152"/>
        <v>0</v>
      </c>
      <c r="CJ298" s="111">
        <f t="shared" si="152"/>
        <v>0</v>
      </c>
    </row>
    <row r="299" spans="11:88" x14ac:dyDescent="0.3">
      <c r="K299" s="263">
        <f>J299*(1+'Headcount Summary'!$C$4)</f>
        <v>0</v>
      </c>
      <c r="L299" s="263">
        <f>K299*(1+'Headcount Summary'!$C$4)</f>
        <v>0</v>
      </c>
      <c r="M299" s="263">
        <f>L299*(1+'Headcount Summary'!$C$4)</f>
        <v>0</v>
      </c>
      <c r="Q299" s="111">
        <f t="shared" si="153"/>
        <v>0</v>
      </c>
      <c r="R299" s="111">
        <f t="shared" si="153"/>
        <v>0</v>
      </c>
      <c r="S299" s="111">
        <f t="shared" si="153"/>
        <v>0</v>
      </c>
      <c r="T299" s="111">
        <f t="shared" si="153"/>
        <v>0</v>
      </c>
      <c r="U299" s="111">
        <f t="shared" si="153"/>
        <v>0</v>
      </c>
      <c r="V299" s="111">
        <f t="shared" si="153"/>
        <v>0</v>
      </c>
      <c r="W299" s="111">
        <f t="shared" si="153"/>
        <v>0</v>
      </c>
      <c r="X299" s="111">
        <f t="shared" si="153"/>
        <v>0</v>
      </c>
      <c r="Y299" s="111">
        <f t="shared" si="153"/>
        <v>0</v>
      </c>
      <c r="Z299" s="111">
        <f t="shared" si="153"/>
        <v>0</v>
      </c>
      <c r="AA299" s="111">
        <f t="shared" si="153"/>
        <v>0</v>
      </c>
      <c r="AB299" s="111">
        <f t="shared" si="153"/>
        <v>0</v>
      </c>
      <c r="AC299" s="111">
        <f t="shared" si="153"/>
        <v>0</v>
      </c>
      <c r="AD299" s="111">
        <f t="shared" si="153"/>
        <v>0</v>
      </c>
      <c r="AE299" s="111">
        <f t="shared" si="153"/>
        <v>0</v>
      </c>
      <c r="AF299" s="111">
        <f t="shared" si="153"/>
        <v>0</v>
      </c>
      <c r="AG299" s="111">
        <f t="shared" si="153"/>
        <v>0</v>
      </c>
      <c r="AH299" s="111">
        <f t="shared" si="153"/>
        <v>0</v>
      </c>
      <c r="AI299" s="111">
        <f t="shared" si="153"/>
        <v>0</v>
      </c>
      <c r="AJ299" s="111">
        <f t="shared" si="153"/>
        <v>0</v>
      </c>
      <c r="AK299" s="111">
        <f t="shared" si="153"/>
        <v>0</v>
      </c>
      <c r="AL299" s="111">
        <f t="shared" si="153"/>
        <v>0</v>
      </c>
      <c r="AM299" s="111">
        <f t="shared" si="153"/>
        <v>0</v>
      </c>
      <c r="AN299" s="111">
        <f t="shared" si="153"/>
        <v>0</v>
      </c>
      <c r="AO299" s="111">
        <f t="shared" si="153"/>
        <v>0</v>
      </c>
      <c r="AP299" s="111">
        <f t="shared" si="153"/>
        <v>0</v>
      </c>
      <c r="AQ299" s="111">
        <f t="shared" si="153"/>
        <v>0</v>
      </c>
      <c r="AR299" s="111">
        <f t="shared" si="153"/>
        <v>0</v>
      </c>
      <c r="AS299" s="111">
        <f t="shared" si="153"/>
        <v>0</v>
      </c>
      <c r="AT299" s="111">
        <f t="shared" si="153"/>
        <v>0</v>
      </c>
      <c r="AU299" s="111">
        <f t="shared" si="153"/>
        <v>0</v>
      </c>
      <c r="AV299" s="111">
        <f t="shared" si="153"/>
        <v>0</v>
      </c>
      <c r="AW299" s="111">
        <f t="shared" si="153"/>
        <v>0</v>
      </c>
      <c r="AX299" s="111">
        <f t="shared" si="153"/>
        <v>0</v>
      </c>
      <c r="AY299" s="111">
        <f t="shared" si="153"/>
        <v>0</v>
      </c>
      <c r="AZ299" s="111">
        <f t="shared" si="153"/>
        <v>0</v>
      </c>
      <c r="BA299" s="111">
        <f t="shared" si="153"/>
        <v>0</v>
      </c>
      <c r="BB299" s="111">
        <f t="shared" si="153"/>
        <v>0</v>
      </c>
      <c r="BC299" s="111">
        <f t="shared" si="153"/>
        <v>0</v>
      </c>
      <c r="BD299" s="111">
        <f t="shared" si="153"/>
        <v>0</v>
      </c>
      <c r="BE299" s="111">
        <f t="shared" si="153"/>
        <v>0</v>
      </c>
      <c r="BF299" s="111">
        <f t="shared" si="153"/>
        <v>0</v>
      </c>
      <c r="BG299" s="111">
        <f t="shared" si="153"/>
        <v>0</v>
      </c>
      <c r="BH299" s="111">
        <f t="shared" si="153"/>
        <v>0</v>
      </c>
      <c r="BI299" s="111">
        <f t="shared" si="153"/>
        <v>0</v>
      </c>
      <c r="BJ299" s="111">
        <f t="shared" si="153"/>
        <v>0</v>
      </c>
      <c r="BK299" s="111">
        <f t="shared" si="153"/>
        <v>0</v>
      </c>
      <c r="BL299" s="111">
        <f t="shared" si="153"/>
        <v>0</v>
      </c>
      <c r="BM299" s="111">
        <f t="shared" si="153"/>
        <v>0</v>
      </c>
      <c r="BN299" s="111">
        <f t="shared" si="153"/>
        <v>0</v>
      </c>
      <c r="BO299" s="111">
        <f t="shared" si="153"/>
        <v>0</v>
      </c>
      <c r="BP299" s="111">
        <f t="shared" si="153"/>
        <v>0</v>
      </c>
      <c r="BQ299" s="111">
        <f t="shared" si="153"/>
        <v>0</v>
      </c>
      <c r="BR299" s="111">
        <f t="shared" si="153"/>
        <v>0</v>
      </c>
      <c r="BS299" s="111">
        <f t="shared" si="153"/>
        <v>0</v>
      </c>
      <c r="BT299" s="111">
        <f t="shared" si="153"/>
        <v>0</v>
      </c>
      <c r="BU299" s="111">
        <f t="shared" si="153"/>
        <v>0</v>
      </c>
      <c r="BV299" s="111">
        <f t="shared" si="153"/>
        <v>0</v>
      </c>
      <c r="BW299" s="111">
        <f t="shared" si="153"/>
        <v>0</v>
      </c>
      <c r="BX299" s="111">
        <f t="shared" si="153"/>
        <v>0</v>
      </c>
      <c r="BY299" s="111">
        <f t="shared" si="153"/>
        <v>0</v>
      </c>
      <c r="BZ299" s="111">
        <f t="shared" si="153"/>
        <v>0</v>
      </c>
      <c r="CA299" s="111">
        <f t="shared" si="153"/>
        <v>0</v>
      </c>
      <c r="CB299" s="111">
        <f t="shared" si="153"/>
        <v>0</v>
      </c>
      <c r="CC299" s="111">
        <f t="shared" si="152"/>
        <v>0</v>
      </c>
      <c r="CD299" s="111">
        <f t="shared" si="152"/>
        <v>0</v>
      </c>
      <c r="CE299" s="111">
        <f t="shared" si="152"/>
        <v>0</v>
      </c>
      <c r="CF299" s="111">
        <f t="shared" si="152"/>
        <v>0</v>
      </c>
      <c r="CG299" s="111">
        <f t="shared" si="152"/>
        <v>0</v>
      </c>
      <c r="CH299" s="111">
        <f t="shared" si="152"/>
        <v>0</v>
      </c>
      <c r="CI299" s="111">
        <f t="shared" si="152"/>
        <v>0</v>
      </c>
      <c r="CJ299" s="111">
        <f t="shared" si="152"/>
        <v>0</v>
      </c>
    </row>
    <row r="300" spans="11:88" x14ac:dyDescent="0.3">
      <c r="K300" s="263">
        <f>J300*(1+'Headcount Summary'!$C$4)</f>
        <v>0</v>
      </c>
      <c r="L300" s="263">
        <f>K300*(1+'Headcount Summary'!$C$4)</f>
        <v>0</v>
      </c>
      <c r="M300" s="263">
        <f>L300*(1+'Headcount Summary'!$C$4)</f>
        <v>0</v>
      </c>
      <c r="Q300" s="111">
        <f t="shared" si="153"/>
        <v>0</v>
      </c>
      <c r="R300" s="111">
        <f t="shared" si="153"/>
        <v>0</v>
      </c>
      <c r="S300" s="111">
        <f t="shared" si="153"/>
        <v>0</v>
      </c>
      <c r="T300" s="111">
        <f t="shared" si="153"/>
        <v>0</v>
      </c>
      <c r="U300" s="111">
        <f t="shared" si="153"/>
        <v>0</v>
      </c>
      <c r="V300" s="111">
        <f t="shared" si="153"/>
        <v>0</v>
      </c>
      <c r="W300" s="111">
        <f t="shared" si="153"/>
        <v>0</v>
      </c>
      <c r="X300" s="111">
        <f t="shared" si="153"/>
        <v>0</v>
      </c>
      <c r="Y300" s="111">
        <f t="shared" si="153"/>
        <v>0</v>
      </c>
      <c r="Z300" s="111">
        <f t="shared" si="153"/>
        <v>0</v>
      </c>
      <c r="AA300" s="111">
        <f t="shared" si="153"/>
        <v>0</v>
      </c>
      <c r="AB300" s="111">
        <f t="shared" si="153"/>
        <v>0</v>
      </c>
      <c r="AC300" s="111">
        <f t="shared" si="153"/>
        <v>0</v>
      </c>
      <c r="AD300" s="111">
        <f t="shared" si="153"/>
        <v>0</v>
      </c>
      <c r="AE300" s="111">
        <f t="shared" si="153"/>
        <v>0</v>
      </c>
      <c r="AF300" s="111">
        <f t="shared" si="153"/>
        <v>0</v>
      </c>
      <c r="AG300" s="111">
        <f t="shared" si="153"/>
        <v>0</v>
      </c>
      <c r="AH300" s="111">
        <f t="shared" si="153"/>
        <v>0</v>
      </c>
      <c r="AI300" s="111">
        <f t="shared" si="153"/>
        <v>0</v>
      </c>
      <c r="AJ300" s="111">
        <f t="shared" si="153"/>
        <v>0</v>
      </c>
      <c r="AK300" s="111">
        <f t="shared" si="153"/>
        <v>0</v>
      </c>
      <c r="AL300" s="111">
        <f t="shared" si="153"/>
        <v>0</v>
      </c>
      <c r="AM300" s="111">
        <f t="shared" si="153"/>
        <v>0</v>
      </c>
      <c r="AN300" s="111">
        <f t="shared" si="153"/>
        <v>0</v>
      </c>
      <c r="AO300" s="111">
        <f t="shared" si="153"/>
        <v>0</v>
      </c>
      <c r="AP300" s="111">
        <f t="shared" si="153"/>
        <v>0</v>
      </c>
      <c r="AQ300" s="111">
        <f t="shared" si="153"/>
        <v>0</v>
      </c>
      <c r="AR300" s="111">
        <f t="shared" si="153"/>
        <v>0</v>
      </c>
      <c r="AS300" s="111">
        <f t="shared" si="153"/>
        <v>0</v>
      </c>
      <c r="AT300" s="111">
        <f t="shared" si="153"/>
        <v>0</v>
      </c>
      <c r="AU300" s="111">
        <f t="shared" si="153"/>
        <v>0</v>
      </c>
      <c r="AV300" s="111">
        <f t="shared" si="153"/>
        <v>0</v>
      </c>
      <c r="AW300" s="111">
        <f t="shared" si="153"/>
        <v>0</v>
      </c>
      <c r="AX300" s="111">
        <f t="shared" si="153"/>
        <v>0</v>
      </c>
      <c r="AY300" s="111">
        <f t="shared" si="153"/>
        <v>0</v>
      </c>
      <c r="AZ300" s="111">
        <f t="shared" si="153"/>
        <v>0</v>
      </c>
      <c r="BA300" s="111">
        <f t="shared" si="153"/>
        <v>0</v>
      </c>
      <c r="BB300" s="111">
        <f t="shared" si="153"/>
        <v>0</v>
      </c>
      <c r="BC300" s="111">
        <f t="shared" si="153"/>
        <v>0</v>
      </c>
      <c r="BD300" s="111">
        <f t="shared" si="153"/>
        <v>0</v>
      </c>
      <c r="BE300" s="111">
        <f t="shared" si="153"/>
        <v>0</v>
      </c>
      <c r="BF300" s="111">
        <f t="shared" si="153"/>
        <v>0</v>
      </c>
      <c r="BG300" s="111">
        <f t="shared" si="153"/>
        <v>0</v>
      </c>
      <c r="BH300" s="111">
        <f t="shared" si="153"/>
        <v>0</v>
      </c>
      <c r="BI300" s="111">
        <f t="shared" si="153"/>
        <v>0</v>
      </c>
      <c r="BJ300" s="111">
        <f t="shared" si="153"/>
        <v>0</v>
      </c>
      <c r="BK300" s="111">
        <f t="shared" si="153"/>
        <v>0</v>
      </c>
      <c r="BL300" s="111">
        <f t="shared" si="153"/>
        <v>0</v>
      </c>
      <c r="BM300" s="111">
        <f t="shared" si="153"/>
        <v>0</v>
      </c>
      <c r="BN300" s="111">
        <f t="shared" si="153"/>
        <v>0</v>
      </c>
      <c r="BO300" s="111">
        <f t="shared" si="153"/>
        <v>0</v>
      </c>
      <c r="BP300" s="111">
        <f t="shared" si="153"/>
        <v>0</v>
      </c>
      <c r="BQ300" s="111">
        <f t="shared" si="153"/>
        <v>0</v>
      </c>
      <c r="BR300" s="111">
        <f t="shared" si="153"/>
        <v>0</v>
      </c>
      <c r="BS300" s="111">
        <f t="shared" si="153"/>
        <v>0</v>
      </c>
      <c r="BT300" s="111">
        <f t="shared" si="153"/>
        <v>0</v>
      </c>
      <c r="BU300" s="111">
        <f t="shared" si="153"/>
        <v>0</v>
      </c>
      <c r="BV300" s="111">
        <f t="shared" si="153"/>
        <v>0</v>
      </c>
      <c r="BW300" s="111">
        <f t="shared" si="153"/>
        <v>0</v>
      </c>
      <c r="BX300" s="111">
        <f t="shared" si="153"/>
        <v>0</v>
      </c>
      <c r="BY300" s="111">
        <f t="shared" si="153"/>
        <v>0</v>
      </c>
      <c r="BZ300" s="111">
        <f t="shared" si="153"/>
        <v>0</v>
      </c>
      <c r="CA300" s="111">
        <f t="shared" si="153"/>
        <v>0</v>
      </c>
      <c r="CB300" s="111">
        <f t="shared" si="153"/>
        <v>0</v>
      </c>
      <c r="CC300" s="111">
        <f t="shared" si="152"/>
        <v>0</v>
      </c>
      <c r="CD300" s="111">
        <f t="shared" si="152"/>
        <v>0</v>
      </c>
      <c r="CE300" s="111">
        <f t="shared" si="152"/>
        <v>0</v>
      </c>
      <c r="CF300" s="111">
        <f t="shared" si="152"/>
        <v>0</v>
      </c>
      <c r="CG300" s="111">
        <f t="shared" si="152"/>
        <v>0</v>
      </c>
      <c r="CH300" s="111">
        <f t="shared" si="152"/>
        <v>0</v>
      </c>
      <c r="CI300" s="111">
        <f t="shared" si="152"/>
        <v>0</v>
      </c>
      <c r="CJ300" s="111">
        <f t="shared" si="152"/>
        <v>0</v>
      </c>
    </row>
  </sheetData>
  <phoneticPr fontId="46" type="noConversion"/>
  <dataValidations count="1">
    <dataValidation type="list" allowBlank="1" showInputMessage="1" showErrorMessage="1" sqref="D2 D4:D10" xr:uid="{75CE64C0-D975-454E-9564-AF057A5FF5DE}">
      <formula1>"Employee,Contractor"</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AEC0483C-267B-4FC6-8CB0-9C5D8483EB9D}">
          <x14:formula1>
            <xm:f>'Headcount Summary'!$B$39:$B$49</xm:f>
          </x14:formula1>
          <xm:sqref>B2:B41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B8530-97C6-4444-AEBE-955E493B81EA}">
  <dimension ref="B1:AY88"/>
  <sheetViews>
    <sheetView showGridLines="0" zoomScaleNormal="100" workbookViewId="0">
      <pane xSplit="2" ySplit="9" topLeftCell="C10" activePane="bottomRight" state="frozen"/>
      <selection pane="topRight" activeCell="L1" sqref="L1"/>
      <selection pane="bottomLeft" activeCell="A10" sqref="A10"/>
      <selection pane="bottomRight" activeCell="F12" sqref="F12"/>
    </sheetView>
  </sheetViews>
  <sheetFormatPr defaultColWidth="8.81640625" defaultRowHeight="13" outlineLevelRow="1" x14ac:dyDescent="0.3"/>
  <cols>
    <col min="1" max="1" width="2.1796875" style="65" customWidth="1"/>
    <col min="2" max="2" width="38.1796875" style="65" customWidth="1"/>
    <col min="3" max="3" width="3.1796875" style="65" customWidth="1"/>
    <col min="4" max="15" width="11.81640625" style="65" customWidth="1"/>
    <col min="16" max="16384" width="8.81640625" style="65"/>
  </cols>
  <sheetData>
    <row r="1" spans="2:51" ht="14.15" customHeight="1" x14ac:dyDescent="0.3"/>
    <row r="2" spans="2:51" ht="14.25" customHeight="1" thickBot="1" x14ac:dyDescent="0.35">
      <c r="B2" s="442" t="s">
        <v>540</v>
      </c>
      <c r="C2" s="442"/>
      <c r="D2" s="442"/>
      <c r="E2" s="442"/>
      <c r="F2" s="442"/>
      <c r="G2" s="442"/>
      <c r="H2" s="442"/>
      <c r="I2" s="442"/>
      <c r="J2" s="442"/>
      <c r="K2" s="442"/>
      <c r="L2" s="442"/>
      <c r="M2" s="442"/>
      <c r="N2" s="442"/>
      <c r="O2" s="442"/>
    </row>
    <row r="3" spans="2:51" x14ac:dyDescent="0.3">
      <c r="B3" s="109"/>
      <c r="C3" s="2"/>
      <c r="D3" s="2"/>
      <c r="E3" s="2"/>
      <c r="F3" s="2"/>
      <c r="G3" s="2"/>
      <c r="H3" s="2"/>
      <c r="I3" s="2"/>
      <c r="J3" s="2"/>
      <c r="K3" s="2"/>
      <c r="L3" s="2"/>
      <c r="M3" s="2"/>
      <c r="N3" s="2"/>
      <c r="O3" s="2"/>
    </row>
    <row r="4" spans="2:51" hidden="1" outlineLevel="1" x14ac:dyDescent="0.3">
      <c r="D4" s="502" t="s">
        <v>283</v>
      </c>
      <c r="E4" s="502" t="s">
        <v>283</v>
      </c>
      <c r="F4" s="502" t="s">
        <v>283</v>
      </c>
      <c r="G4" s="502" t="s">
        <v>283</v>
      </c>
      <c r="H4" s="502" t="s">
        <v>283</v>
      </c>
      <c r="I4" s="502" t="s">
        <v>283</v>
      </c>
      <c r="J4" s="502" t="s">
        <v>283</v>
      </c>
      <c r="K4" s="502" t="s">
        <v>283</v>
      </c>
      <c r="L4" s="502" t="s">
        <v>283</v>
      </c>
      <c r="M4" s="502" t="s">
        <v>283</v>
      </c>
      <c r="N4" s="502" t="s">
        <v>283</v>
      </c>
      <c r="O4" s="502" t="s">
        <v>283</v>
      </c>
    </row>
    <row r="5" spans="2:51" hidden="1" outlineLevel="1" x14ac:dyDescent="0.3">
      <c r="B5" s="77" t="s">
        <v>284</v>
      </c>
      <c r="D5" s="504">
        <v>43861</v>
      </c>
      <c r="E5" s="505">
        <f t="shared" ref="E5:O5" si="0">EOMONTH(D5,1)</f>
        <v>43890</v>
      </c>
      <c r="F5" s="505">
        <f t="shared" si="0"/>
        <v>43921</v>
      </c>
      <c r="G5" s="505">
        <f t="shared" si="0"/>
        <v>43951</v>
      </c>
      <c r="H5" s="505">
        <f t="shared" si="0"/>
        <v>43982</v>
      </c>
      <c r="I5" s="505">
        <f t="shared" si="0"/>
        <v>44012</v>
      </c>
      <c r="J5" s="505">
        <f t="shared" si="0"/>
        <v>44043</v>
      </c>
      <c r="K5" s="505">
        <f t="shared" si="0"/>
        <v>44074</v>
      </c>
      <c r="L5" s="505">
        <f t="shared" si="0"/>
        <v>44104</v>
      </c>
      <c r="M5" s="505">
        <f t="shared" si="0"/>
        <v>44135</v>
      </c>
      <c r="N5" s="505">
        <f t="shared" si="0"/>
        <v>44165</v>
      </c>
      <c r="O5" s="505">
        <f t="shared" si="0"/>
        <v>44196</v>
      </c>
    </row>
    <row r="6" spans="2:51" hidden="1" outlineLevel="1" x14ac:dyDescent="0.3">
      <c r="B6" s="77" t="s">
        <v>285</v>
      </c>
      <c r="D6" s="79">
        <f t="shared" ref="D6:O6" si="1">YEAR(D5)</f>
        <v>2020</v>
      </c>
      <c r="E6" s="79">
        <f t="shared" si="1"/>
        <v>2020</v>
      </c>
      <c r="F6" s="79">
        <f t="shared" si="1"/>
        <v>2020</v>
      </c>
      <c r="G6" s="79">
        <f t="shared" si="1"/>
        <v>2020</v>
      </c>
      <c r="H6" s="79">
        <f t="shared" si="1"/>
        <v>2020</v>
      </c>
      <c r="I6" s="79">
        <f t="shared" si="1"/>
        <v>2020</v>
      </c>
      <c r="J6" s="79">
        <f t="shared" si="1"/>
        <v>2020</v>
      </c>
      <c r="K6" s="79">
        <f t="shared" si="1"/>
        <v>2020</v>
      </c>
      <c r="L6" s="79">
        <f t="shared" si="1"/>
        <v>2020</v>
      </c>
      <c r="M6" s="79">
        <f t="shared" si="1"/>
        <v>2020</v>
      </c>
      <c r="N6" s="79">
        <f t="shared" si="1"/>
        <v>2020</v>
      </c>
      <c r="O6" s="79">
        <f t="shared" si="1"/>
        <v>2020</v>
      </c>
    </row>
    <row r="7" spans="2:51" hidden="1" outlineLevel="1" x14ac:dyDescent="0.3">
      <c r="B7" s="80"/>
      <c r="D7" s="130"/>
      <c r="E7" s="130"/>
      <c r="F7" s="130"/>
      <c r="G7" s="130"/>
      <c r="H7" s="130"/>
      <c r="I7" s="130"/>
      <c r="J7" s="130"/>
      <c r="K7" s="130"/>
      <c r="L7" s="130"/>
      <c r="M7" s="130"/>
      <c r="N7" s="130"/>
      <c r="O7" s="130"/>
    </row>
    <row r="8" spans="2:51" ht="14.5" hidden="1" customHeight="1" outlineLevel="1" x14ac:dyDescent="0.3"/>
    <row r="9" spans="2:51" ht="13.5" collapsed="1" thickBot="1" x14ac:dyDescent="0.35">
      <c r="B9" s="81"/>
      <c r="C9" s="81"/>
      <c r="D9" s="449">
        <f>D5</f>
        <v>43861</v>
      </c>
      <c r="E9" s="449">
        <f t="shared" ref="E9:O9" si="2">EOMONTH(D9,1)</f>
        <v>43890</v>
      </c>
      <c r="F9" s="449">
        <f t="shared" si="2"/>
        <v>43921</v>
      </c>
      <c r="G9" s="449">
        <f t="shared" si="2"/>
        <v>43951</v>
      </c>
      <c r="H9" s="449">
        <f t="shared" si="2"/>
        <v>43982</v>
      </c>
      <c r="I9" s="449">
        <f t="shared" si="2"/>
        <v>44012</v>
      </c>
      <c r="J9" s="449">
        <f t="shared" si="2"/>
        <v>44043</v>
      </c>
      <c r="K9" s="449">
        <f t="shared" si="2"/>
        <v>44074</v>
      </c>
      <c r="L9" s="449">
        <f t="shared" si="2"/>
        <v>44104</v>
      </c>
      <c r="M9" s="449">
        <f t="shared" si="2"/>
        <v>44135</v>
      </c>
      <c r="N9" s="449">
        <f t="shared" si="2"/>
        <v>44165</v>
      </c>
      <c r="O9" s="449">
        <f t="shared" si="2"/>
        <v>44196</v>
      </c>
    </row>
    <row r="10" spans="2:51" ht="13.5" thickTop="1" x14ac:dyDescent="0.3">
      <c r="B10" s="82" t="s">
        <v>290</v>
      </c>
      <c r="C10" s="82"/>
    </row>
    <row r="11" spans="2:51" x14ac:dyDescent="0.3">
      <c r="B11" s="84" t="s">
        <v>4</v>
      </c>
      <c r="C11" s="84"/>
      <c r="D11" s="433">
        <v>275000</v>
      </c>
      <c r="E11" s="433">
        <v>355947.02466666664</v>
      </c>
      <c r="F11" s="433">
        <v>374642.18683333334</v>
      </c>
      <c r="G11" s="433">
        <v>360805.08716666664</v>
      </c>
      <c r="H11" s="433">
        <v>408444.43966666667</v>
      </c>
      <c r="I11" s="433">
        <v>371294.44983333338</v>
      </c>
      <c r="J11" s="433">
        <v>406310.35908333329</v>
      </c>
      <c r="K11" s="433">
        <v>392457.52025</v>
      </c>
      <c r="L11" s="433">
        <v>412581.62875000003</v>
      </c>
      <c r="M11" s="433">
        <v>483558.08508333331</v>
      </c>
      <c r="N11" s="433">
        <v>443028.83458333334</v>
      </c>
      <c r="O11" s="433">
        <v>497343.22158333333</v>
      </c>
      <c r="P11" s="65">
        <v>531404.83491666662</v>
      </c>
      <c r="Q11" s="65">
        <v>592858.83261666668</v>
      </c>
      <c r="R11" s="65">
        <v>614632.39523333334</v>
      </c>
      <c r="S11" s="65">
        <v>607126.92219999991</v>
      </c>
      <c r="T11" s="65">
        <v>654950.25611666671</v>
      </c>
      <c r="U11" s="65">
        <v>623989.22360000014</v>
      </c>
      <c r="V11" s="65">
        <v>657359.01067500003</v>
      </c>
      <c r="W11" s="65">
        <v>647365.41405833338</v>
      </c>
      <c r="X11" s="65">
        <v>667208.88254166674</v>
      </c>
      <c r="Y11" s="65">
        <v>732077.27657500003</v>
      </c>
      <c r="Z11" s="65">
        <v>695600.95112500002</v>
      </c>
      <c r="AA11" s="65">
        <v>744483.89942499995</v>
      </c>
      <c r="AB11" s="65">
        <v>775139.351425</v>
      </c>
      <c r="AC11" s="65">
        <v>830447.94935500005</v>
      </c>
      <c r="AD11" s="65">
        <v>850044.15571000008</v>
      </c>
      <c r="AE11" s="65">
        <v>843289.22997999995</v>
      </c>
      <c r="AF11" s="65">
        <v>886330.2305050001</v>
      </c>
      <c r="AG11" s="65">
        <v>858465.30124000018</v>
      </c>
      <c r="AH11" s="65">
        <v>888498.10960750002</v>
      </c>
      <c r="AI11" s="65">
        <v>879503.87265250005</v>
      </c>
      <c r="AJ11" s="65">
        <v>897362.99428750004</v>
      </c>
      <c r="AK11" s="65">
        <v>955744.54891750007</v>
      </c>
      <c r="AL11" s="65">
        <v>922915.85601250001</v>
      </c>
      <c r="AM11" s="65">
        <v>966910.50948250003</v>
      </c>
      <c r="AN11" s="65">
        <v>994500.41628250002</v>
      </c>
      <c r="AO11" s="65">
        <v>1044278.1544195</v>
      </c>
      <c r="AP11" s="65">
        <v>1061914.7401390001</v>
      </c>
      <c r="AQ11" s="65">
        <v>1055835.3069819999</v>
      </c>
      <c r="AR11" s="65">
        <v>1094572.2074545003</v>
      </c>
      <c r="AS11" s="65">
        <v>1069493.7711160001</v>
      </c>
      <c r="AT11" s="65">
        <v>1096523.2986467502</v>
      </c>
      <c r="AU11" s="65">
        <v>1088428.4853872501</v>
      </c>
      <c r="AV11" s="65">
        <v>1104501.6948587501</v>
      </c>
      <c r="AW11" s="65">
        <v>1157045.0940257502</v>
      </c>
      <c r="AX11" s="65">
        <v>1127499.2704112502</v>
      </c>
      <c r="AY11" s="65">
        <v>1167094.45853425</v>
      </c>
    </row>
    <row r="12" spans="2:51" x14ac:dyDescent="0.3">
      <c r="B12" s="84" t="s">
        <v>5</v>
      </c>
      <c r="C12" s="84"/>
      <c r="D12" s="433">
        <v>30000</v>
      </c>
      <c r="E12" s="433">
        <v>17797.351233333331</v>
      </c>
      <c r="F12" s="433">
        <v>18732.109341666666</v>
      </c>
      <c r="G12" s="433">
        <v>18040.254358333332</v>
      </c>
      <c r="H12" s="433">
        <v>20422.221983333337</v>
      </c>
      <c r="I12" s="433">
        <v>18564.722491666671</v>
      </c>
      <c r="J12" s="433">
        <v>20315.517954166666</v>
      </c>
      <c r="K12" s="433">
        <v>19622.876012500001</v>
      </c>
      <c r="L12" s="433">
        <v>20629.081437500005</v>
      </c>
      <c r="M12" s="433">
        <v>24177.904254166668</v>
      </c>
      <c r="N12" s="433">
        <v>22151.441729166669</v>
      </c>
      <c r="O12" s="433">
        <v>24867.161079166668</v>
      </c>
      <c r="P12" s="65">
        <v>26570.241745833333</v>
      </c>
      <c r="Q12" s="65">
        <v>29642.941630833335</v>
      </c>
      <c r="R12" s="65">
        <v>30731.619761666669</v>
      </c>
      <c r="S12" s="65">
        <v>30356.346109999999</v>
      </c>
      <c r="T12" s="65">
        <v>32747.512805833336</v>
      </c>
      <c r="U12" s="65">
        <v>31199.461180000009</v>
      </c>
      <c r="V12" s="65">
        <v>32867.950533750001</v>
      </c>
      <c r="W12" s="65">
        <v>32368.27070291667</v>
      </c>
      <c r="X12" s="65">
        <v>33360.444127083341</v>
      </c>
      <c r="Y12" s="65">
        <v>36603.86382875</v>
      </c>
      <c r="Z12" s="65">
        <v>34780.04755625</v>
      </c>
      <c r="AA12" s="65">
        <v>37224.194971249999</v>
      </c>
      <c r="AB12" s="65">
        <v>38756.967571250003</v>
      </c>
      <c r="AC12" s="65">
        <v>41522.397467750008</v>
      </c>
      <c r="AD12" s="65">
        <v>42502.20778550001</v>
      </c>
      <c r="AE12" s="65">
        <v>42164.461498999997</v>
      </c>
      <c r="AF12" s="65">
        <v>44316.511525250011</v>
      </c>
      <c r="AG12" s="65">
        <v>42923.265062000013</v>
      </c>
      <c r="AH12" s="65">
        <v>44424.905480375004</v>
      </c>
      <c r="AI12" s="65">
        <v>43975.193632625007</v>
      </c>
      <c r="AJ12" s="65">
        <v>44868.149714375002</v>
      </c>
      <c r="AK12" s="65">
        <v>47787.227445875003</v>
      </c>
      <c r="AL12" s="65">
        <v>46145.792800625</v>
      </c>
      <c r="AM12" s="65">
        <v>48345.525474125003</v>
      </c>
      <c r="AN12" s="65">
        <v>49725.020814125004</v>
      </c>
      <c r="AO12" s="65">
        <v>52213.907720975003</v>
      </c>
      <c r="AP12" s="65">
        <v>53095.73700695001</v>
      </c>
      <c r="AQ12" s="65">
        <v>52791.765349099995</v>
      </c>
      <c r="AR12" s="65">
        <v>54728.610372725016</v>
      </c>
      <c r="AS12" s="65">
        <v>53474.688555800007</v>
      </c>
      <c r="AT12" s="65">
        <v>54826.16493233751</v>
      </c>
      <c r="AU12" s="65">
        <v>54421.424269362506</v>
      </c>
      <c r="AV12" s="65">
        <v>55225.084742937506</v>
      </c>
      <c r="AW12" s="65">
        <v>57852.254701287515</v>
      </c>
      <c r="AX12" s="65">
        <v>56374.963520562509</v>
      </c>
      <c r="AY12" s="65">
        <v>58354.722926712508</v>
      </c>
    </row>
    <row r="13" spans="2:51" x14ac:dyDescent="0.3">
      <c r="B13" s="84" t="s">
        <v>148</v>
      </c>
      <c r="C13" s="84"/>
      <c r="D13" s="433">
        <v>0</v>
      </c>
      <c r="E13" s="433">
        <v>0</v>
      </c>
      <c r="F13" s="433">
        <v>0</v>
      </c>
      <c r="G13" s="433">
        <v>0</v>
      </c>
      <c r="H13" s="433">
        <v>0</v>
      </c>
      <c r="I13" s="433">
        <v>0</v>
      </c>
      <c r="J13" s="433">
        <v>0</v>
      </c>
      <c r="K13" s="433">
        <v>0</v>
      </c>
      <c r="L13" s="433">
        <v>0</v>
      </c>
      <c r="M13" s="433">
        <v>0</v>
      </c>
      <c r="N13" s="433">
        <v>0</v>
      </c>
      <c r="O13" s="433">
        <v>0</v>
      </c>
      <c r="P13" s="65">
        <v>0</v>
      </c>
      <c r="Q13" s="65">
        <v>0</v>
      </c>
      <c r="R13" s="65">
        <v>0</v>
      </c>
      <c r="S13" s="65">
        <v>0</v>
      </c>
      <c r="T13" s="65">
        <v>0</v>
      </c>
      <c r="U13" s="65">
        <v>0</v>
      </c>
      <c r="V13" s="65">
        <v>0</v>
      </c>
      <c r="W13" s="65">
        <v>0</v>
      </c>
      <c r="X13" s="65">
        <v>0</v>
      </c>
      <c r="Y13" s="65">
        <v>0</v>
      </c>
      <c r="Z13" s="65">
        <v>0</v>
      </c>
      <c r="AA13" s="65">
        <v>0</v>
      </c>
      <c r="AB13" s="65">
        <v>0</v>
      </c>
      <c r="AC13" s="65">
        <v>0</v>
      </c>
      <c r="AD13" s="65">
        <v>0</v>
      </c>
      <c r="AE13" s="65">
        <v>0</v>
      </c>
      <c r="AF13" s="65">
        <v>0</v>
      </c>
      <c r="AG13" s="65">
        <v>0</v>
      </c>
      <c r="AH13" s="65">
        <v>0</v>
      </c>
      <c r="AI13" s="65">
        <v>0</v>
      </c>
      <c r="AJ13" s="65">
        <v>0</v>
      </c>
      <c r="AK13" s="65">
        <v>0</v>
      </c>
      <c r="AL13" s="65">
        <v>0</v>
      </c>
      <c r="AM13" s="65">
        <v>0</v>
      </c>
      <c r="AN13" s="65">
        <v>0</v>
      </c>
      <c r="AO13" s="65">
        <v>0</v>
      </c>
      <c r="AP13" s="65">
        <v>0</v>
      </c>
      <c r="AQ13" s="65">
        <v>0</v>
      </c>
      <c r="AR13" s="65">
        <v>0</v>
      </c>
      <c r="AS13" s="65">
        <v>0</v>
      </c>
      <c r="AT13" s="65">
        <v>0</v>
      </c>
      <c r="AU13" s="65">
        <v>0</v>
      </c>
      <c r="AV13" s="65">
        <v>0</v>
      </c>
      <c r="AW13" s="65">
        <v>0</v>
      </c>
      <c r="AX13" s="65">
        <v>0</v>
      </c>
      <c r="AY13" s="65">
        <v>0</v>
      </c>
    </row>
    <row r="14" spans="2:51" x14ac:dyDescent="0.3">
      <c r="B14" s="84" t="s">
        <v>149</v>
      </c>
      <c r="C14" s="84"/>
      <c r="D14" s="433">
        <v>0</v>
      </c>
      <c r="E14" s="433">
        <v>0</v>
      </c>
      <c r="F14" s="433">
        <v>0</v>
      </c>
      <c r="G14" s="433">
        <v>0</v>
      </c>
      <c r="H14" s="433">
        <v>0</v>
      </c>
      <c r="I14" s="433">
        <v>0</v>
      </c>
      <c r="J14" s="433">
        <v>0</v>
      </c>
      <c r="K14" s="433">
        <v>0</v>
      </c>
      <c r="L14" s="433">
        <v>0</v>
      </c>
      <c r="M14" s="433">
        <v>0</v>
      </c>
      <c r="N14" s="433">
        <v>0</v>
      </c>
      <c r="O14" s="433">
        <v>0</v>
      </c>
      <c r="P14" s="65">
        <v>0</v>
      </c>
      <c r="Q14" s="65">
        <v>0</v>
      </c>
      <c r="R14" s="65">
        <v>0</v>
      </c>
      <c r="S14" s="65">
        <v>0</v>
      </c>
      <c r="T14" s="65">
        <v>0</v>
      </c>
      <c r="U14" s="65">
        <v>0</v>
      </c>
      <c r="V14" s="65">
        <v>0</v>
      </c>
      <c r="W14" s="65">
        <v>0</v>
      </c>
      <c r="X14" s="65">
        <v>0</v>
      </c>
      <c r="Y14" s="65">
        <v>0</v>
      </c>
      <c r="Z14" s="65">
        <v>0</v>
      </c>
      <c r="AA14" s="65">
        <v>0</v>
      </c>
      <c r="AB14" s="65">
        <v>0</v>
      </c>
      <c r="AC14" s="65">
        <v>0</v>
      </c>
      <c r="AD14" s="65">
        <v>0</v>
      </c>
      <c r="AE14" s="65">
        <v>0</v>
      </c>
      <c r="AF14" s="65">
        <v>0</v>
      </c>
      <c r="AG14" s="65">
        <v>0</v>
      </c>
      <c r="AH14" s="65">
        <v>0</v>
      </c>
      <c r="AI14" s="65">
        <v>0</v>
      </c>
      <c r="AJ14" s="65">
        <v>0</v>
      </c>
      <c r="AK14" s="65">
        <v>0</v>
      </c>
      <c r="AL14" s="65">
        <v>0</v>
      </c>
      <c r="AM14" s="65">
        <v>0</v>
      </c>
      <c r="AN14" s="65">
        <v>0</v>
      </c>
      <c r="AO14" s="65">
        <v>0</v>
      </c>
      <c r="AP14" s="65">
        <v>0</v>
      </c>
      <c r="AQ14" s="65">
        <v>0</v>
      </c>
      <c r="AR14" s="65">
        <v>0</v>
      </c>
      <c r="AS14" s="65">
        <v>0</v>
      </c>
      <c r="AT14" s="65">
        <v>0</v>
      </c>
      <c r="AU14" s="65">
        <v>0</v>
      </c>
      <c r="AV14" s="65">
        <v>0</v>
      </c>
      <c r="AW14" s="65">
        <v>0</v>
      </c>
      <c r="AX14" s="65">
        <v>0</v>
      </c>
      <c r="AY14" s="65">
        <v>0</v>
      </c>
    </row>
    <row r="15" spans="2:51" s="64" customFormat="1" x14ac:dyDescent="0.3">
      <c r="B15" s="89" t="s">
        <v>6</v>
      </c>
      <c r="C15" s="89"/>
      <c r="D15" s="91">
        <f t="shared" ref="D15" si="3">SUM(D11:D14)</f>
        <v>305000</v>
      </c>
      <c r="E15" s="91">
        <f t="shared" ref="E15" si="4">SUM(E11:E14)</f>
        <v>373744.37589999998</v>
      </c>
      <c r="F15" s="91">
        <f t="shared" ref="F15" si="5">SUM(F11:F14)</f>
        <v>393374.29617500002</v>
      </c>
      <c r="G15" s="91">
        <f t="shared" ref="G15" si="6">SUM(G11:G14)</f>
        <v>378845.34152499994</v>
      </c>
      <c r="H15" s="91">
        <f t="shared" ref="H15" si="7">SUM(H11:H14)</f>
        <v>428866.66165000002</v>
      </c>
      <c r="I15" s="91">
        <f t="shared" ref="I15:O15" si="8">SUM(I11:I14)</f>
        <v>389859.17232500005</v>
      </c>
      <c r="J15" s="91">
        <f t="shared" si="8"/>
        <v>426625.87703749997</v>
      </c>
      <c r="K15" s="91">
        <f t="shared" si="8"/>
        <v>412080.39626250003</v>
      </c>
      <c r="L15" s="91">
        <f t="shared" si="8"/>
        <v>433210.71018750005</v>
      </c>
      <c r="M15" s="91">
        <f t="shared" si="8"/>
        <v>507735.98933749995</v>
      </c>
      <c r="N15" s="91">
        <f t="shared" si="8"/>
        <v>465180.27631250001</v>
      </c>
      <c r="O15" s="91">
        <f t="shared" si="8"/>
        <v>522210.38266250002</v>
      </c>
    </row>
    <row r="16" spans="2:51" x14ac:dyDescent="0.3">
      <c r="B16" s="81"/>
      <c r="C16" s="81"/>
    </row>
    <row r="17" spans="2:15" x14ac:dyDescent="0.3">
      <c r="B17" s="81" t="s">
        <v>291</v>
      </c>
      <c r="C17" s="81"/>
    </row>
    <row r="18" spans="2:15" x14ac:dyDescent="0.3">
      <c r="B18" s="84" t="s">
        <v>151</v>
      </c>
      <c r="C18" s="84"/>
      <c r="D18" s="433">
        <v>24406.000551692603</v>
      </c>
      <c r="E18" s="433">
        <v>23819.375</v>
      </c>
      <c r="F18" s="433">
        <v>29090.208333333332</v>
      </c>
      <c r="G18" s="433">
        <v>33881.875</v>
      </c>
      <c r="H18" s="433">
        <v>33881.875</v>
      </c>
      <c r="I18" s="433">
        <v>39152.708333333328</v>
      </c>
      <c r="J18" s="433">
        <v>39152.708333333328</v>
      </c>
      <c r="K18" s="433">
        <v>39152.708333333328</v>
      </c>
      <c r="L18" s="433">
        <v>39152.708333333328</v>
      </c>
      <c r="M18" s="433">
        <v>39152.708333333328</v>
      </c>
      <c r="N18" s="433">
        <v>39152.708333333328</v>
      </c>
      <c r="O18" s="433">
        <v>39152.708333333328</v>
      </c>
    </row>
    <row r="19" spans="2:15" x14ac:dyDescent="0.3">
      <c r="B19" s="84" t="s">
        <v>152</v>
      </c>
      <c r="C19" s="84"/>
      <c r="D19" s="433">
        <v>7300</v>
      </c>
      <c r="E19" s="433">
        <v>8876.2270833333332</v>
      </c>
      <c r="F19" s="433">
        <v>9088.604374999999</v>
      </c>
      <c r="G19" s="433">
        <v>9300.9816666666666</v>
      </c>
      <c r="H19" s="433">
        <v>9513.3589583333342</v>
      </c>
      <c r="I19" s="433">
        <v>9725.7362499999999</v>
      </c>
      <c r="J19" s="433">
        <v>9938.1135416666657</v>
      </c>
      <c r="K19" s="433">
        <v>10150.490833333333</v>
      </c>
      <c r="L19" s="433">
        <v>10362.868125000001</v>
      </c>
      <c r="M19" s="433">
        <v>10575.245416666667</v>
      </c>
      <c r="N19" s="433">
        <v>10787.622708333332</v>
      </c>
      <c r="O19" s="433">
        <v>11000</v>
      </c>
    </row>
    <row r="20" spans="2:15" x14ac:dyDescent="0.3">
      <c r="B20" s="84" t="s">
        <v>153</v>
      </c>
      <c r="C20" s="84"/>
      <c r="D20" s="433">
        <v>0</v>
      </c>
      <c r="E20" s="433">
        <v>0</v>
      </c>
      <c r="F20" s="433">
        <v>0</v>
      </c>
      <c r="G20" s="433">
        <v>0</v>
      </c>
      <c r="H20" s="433">
        <v>0</v>
      </c>
      <c r="I20" s="433">
        <v>0</v>
      </c>
      <c r="J20" s="433">
        <v>0</v>
      </c>
      <c r="K20" s="433">
        <v>0</v>
      </c>
      <c r="L20" s="433">
        <v>0</v>
      </c>
      <c r="M20" s="433">
        <v>0</v>
      </c>
      <c r="N20" s="433">
        <v>0</v>
      </c>
      <c r="O20" s="433">
        <v>0</v>
      </c>
    </row>
    <row r="21" spans="2:15" x14ac:dyDescent="0.3">
      <c r="B21" s="84" t="s">
        <v>154</v>
      </c>
      <c r="C21" s="84"/>
      <c r="D21" s="433">
        <v>0</v>
      </c>
      <c r="E21" s="433">
        <v>0</v>
      </c>
      <c r="F21" s="433">
        <v>0</v>
      </c>
      <c r="G21" s="433">
        <v>0</v>
      </c>
      <c r="H21" s="433">
        <v>0</v>
      </c>
      <c r="I21" s="433">
        <v>0</v>
      </c>
      <c r="J21" s="433">
        <v>0</v>
      </c>
      <c r="K21" s="433">
        <v>0</v>
      </c>
      <c r="L21" s="433">
        <v>0</v>
      </c>
      <c r="M21" s="433">
        <v>0</v>
      </c>
      <c r="N21" s="433">
        <v>0</v>
      </c>
      <c r="O21" s="433">
        <v>0</v>
      </c>
    </row>
    <row r="22" spans="2:15" x14ac:dyDescent="0.3">
      <c r="B22" s="84" t="s">
        <v>155</v>
      </c>
      <c r="C22" s="84"/>
      <c r="D22" s="433">
        <v>0</v>
      </c>
      <c r="E22" s="433">
        <v>0</v>
      </c>
      <c r="F22" s="433">
        <v>0</v>
      </c>
      <c r="G22" s="433">
        <v>0</v>
      </c>
      <c r="H22" s="433">
        <v>0</v>
      </c>
      <c r="I22" s="433">
        <v>0</v>
      </c>
      <c r="J22" s="433">
        <v>0</v>
      </c>
      <c r="K22" s="433">
        <v>0</v>
      </c>
      <c r="L22" s="433">
        <v>0</v>
      </c>
      <c r="M22" s="433">
        <v>0</v>
      </c>
      <c r="N22" s="433">
        <v>0</v>
      </c>
      <c r="O22" s="433">
        <v>0</v>
      </c>
    </row>
    <row r="23" spans="2:15" s="64" customFormat="1" x14ac:dyDescent="0.3">
      <c r="B23" s="86" t="s">
        <v>124</v>
      </c>
      <c r="C23" s="86"/>
      <c r="D23" s="87">
        <f t="shared" ref="D23" si="9">SUM(D18:D22)</f>
        <v>31706.000551692603</v>
      </c>
      <c r="E23" s="87">
        <f t="shared" ref="E23" si="10">SUM(E18:E22)</f>
        <v>32695.602083333331</v>
      </c>
      <c r="F23" s="87">
        <f t="shared" ref="F23" si="11">SUM(F18:F22)</f>
        <v>38178.812708333331</v>
      </c>
      <c r="G23" s="87">
        <f t="shared" ref="G23" si="12">SUM(G18:G22)</f>
        <v>43182.856666666667</v>
      </c>
      <c r="H23" s="87">
        <f t="shared" ref="H23" si="13">SUM(H18:H22)</f>
        <v>43395.233958333338</v>
      </c>
      <c r="I23" s="87">
        <f t="shared" ref="I23:O23" si="14">SUM(I18:I22)</f>
        <v>48878.44458333333</v>
      </c>
      <c r="J23" s="87">
        <f t="shared" si="14"/>
        <v>49090.821874999994</v>
      </c>
      <c r="K23" s="87">
        <f t="shared" si="14"/>
        <v>49303.199166666658</v>
      </c>
      <c r="L23" s="87">
        <f t="shared" si="14"/>
        <v>49515.576458333329</v>
      </c>
      <c r="M23" s="87">
        <f t="shared" si="14"/>
        <v>49727.953749999993</v>
      </c>
      <c r="N23" s="87">
        <f t="shared" si="14"/>
        <v>49940.331041666665</v>
      </c>
      <c r="O23" s="87">
        <f t="shared" si="14"/>
        <v>50152.708333333328</v>
      </c>
    </row>
    <row r="24" spans="2:15" x14ac:dyDescent="0.3">
      <c r="B24" s="81"/>
      <c r="C24" s="81"/>
    </row>
    <row r="25" spans="2:15" ht="13.5" thickBot="1" x14ac:dyDescent="0.35">
      <c r="B25" s="92" t="s">
        <v>102</v>
      </c>
      <c r="C25" s="92"/>
      <c r="D25" s="94">
        <f t="shared" ref="D25" si="15">D15-D23</f>
        <v>273293.99944830738</v>
      </c>
      <c r="E25" s="94">
        <f t="shared" ref="E25" si="16">E15-E23</f>
        <v>341048.77381666668</v>
      </c>
      <c r="F25" s="94">
        <f t="shared" ref="F25" si="17">F15-F23</f>
        <v>355195.48346666672</v>
      </c>
      <c r="G25" s="94">
        <f t="shared" ref="G25" si="18">G15-G23</f>
        <v>335662.48485833325</v>
      </c>
      <c r="H25" s="94">
        <f t="shared" ref="H25" si="19">H15-H23</f>
        <v>385471.4276916667</v>
      </c>
      <c r="I25" s="94">
        <f t="shared" ref="I25:O25" si="20">I15-I23</f>
        <v>340980.72774166672</v>
      </c>
      <c r="J25" s="94">
        <f t="shared" si="20"/>
        <v>377535.05516250001</v>
      </c>
      <c r="K25" s="94">
        <f t="shared" si="20"/>
        <v>362777.19709583337</v>
      </c>
      <c r="L25" s="94">
        <f t="shared" si="20"/>
        <v>383695.1337291667</v>
      </c>
      <c r="M25" s="94">
        <f t="shared" si="20"/>
        <v>458008.03558749997</v>
      </c>
      <c r="N25" s="94">
        <f t="shared" si="20"/>
        <v>415239.94527083333</v>
      </c>
      <c r="O25" s="94">
        <f t="shared" si="20"/>
        <v>472057.67432916671</v>
      </c>
    </row>
    <row r="26" spans="2:15" ht="13.5" thickTop="1" x14ac:dyDescent="0.3"/>
    <row r="27" spans="2:15" x14ac:dyDescent="0.3">
      <c r="B27" s="95" t="s">
        <v>292</v>
      </c>
      <c r="C27" s="95"/>
    </row>
    <row r="28" spans="2:15" x14ac:dyDescent="0.3">
      <c r="B28" s="96" t="s">
        <v>293</v>
      </c>
      <c r="C28" s="96"/>
    </row>
    <row r="29" spans="2:15" x14ac:dyDescent="0.3">
      <c r="B29" s="65" t="s">
        <v>294</v>
      </c>
      <c r="C29" s="96"/>
      <c r="D29" s="433">
        <v>12372.384105867102</v>
      </c>
      <c r="E29" s="433">
        <v>12075</v>
      </c>
      <c r="F29" s="433">
        <v>33158.333333333328</v>
      </c>
      <c r="G29" s="433">
        <v>37950</v>
      </c>
      <c r="H29" s="433">
        <v>37950</v>
      </c>
      <c r="I29" s="433">
        <v>37950</v>
      </c>
      <c r="J29" s="433">
        <v>37950</v>
      </c>
      <c r="K29" s="433">
        <v>37950</v>
      </c>
      <c r="L29" s="433">
        <v>37950</v>
      </c>
      <c r="M29" s="433">
        <v>37950</v>
      </c>
      <c r="N29" s="433">
        <v>37950</v>
      </c>
      <c r="O29" s="433">
        <v>37950</v>
      </c>
    </row>
    <row r="30" spans="2:15" x14ac:dyDescent="0.3">
      <c r="B30" s="114" t="s">
        <v>295</v>
      </c>
      <c r="C30" s="96"/>
      <c r="D30" s="433">
        <v>1666.6666666666665</v>
      </c>
      <c r="E30" s="433">
        <v>1666.6666666666665</v>
      </c>
      <c r="F30" s="433">
        <v>1666.6666666666665</v>
      </c>
      <c r="G30" s="433">
        <v>2083.333333333333</v>
      </c>
      <c r="H30" s="433">
        <v>1250</v>
      </c>
      <c r="I30" s="433">
        <v>1374.9999999999998</v>
      </c>
      <c r="J30" s="433">
        <v>3000</v>
      </c>
      <c r="K30" s="433">
        <v>3333.333333333333</v>
      </c>
      <c r="L30" s="433">
        <v>3333.333333333333</v>
      </c>
      <c r="M30" s="433">
        <v>5000</v>
      </c>
      <c r="N30" s="433">
        <v>5000</v>
      </c>
      <c r="O30" s="433">
        <v>3333.333333333333</v>
      </c>
    </row>
    <row r="31" spans="2:15" x14ac:dyDescent="0.3">
      <c r="B31" s="114" t="s">
        <v>296</v>
      </c>
      <c r="C31" s="81"/>
      <c r="D31" s="433">
        <v>0</v>
      </c>
      <c r="E31" s="433">
        <v>0</v>
      </c>
      <c r="F31" s="433">
        <v>0</v>
      </c>
      <c r="G31" s="433">
        <v>0</v>
      </c>
      <c r="H31" s="433">
        <v>0</v>
      </c>
      <c r="I31" s="433">
        <v>0</v>
      </c>
      <c r="J31" s="433">
        <v>0</v>
      </c>
      <c r="K31" s="433">
        <v>0</v>
      </c>
      <c r="L31" s="433">
        <v>0</v>
      </c>
      <c r="M31" s="433">
        <v>0</v>
      </c>
      <c r="N31" s="433">
        <v>0</v>
      </c>
      <c r="O31" s="433">
        <v>0</v>
      </c>
    </row>
    <row r="32" spans="2:15" x14ac:dyDescent="0.3">
      <c r="B32" s="114" t="s">
        <v>297</v>
      </c>
      <c r="C32" s="81"/>
      <c r="D32" s="433">
        <v>0</v>
      </c>
      <c r="E32" s="433">
        <v>0</v>
      </c>
      <c r="F32" s="433">
        <v>0</v>
      </c>
      <c r="G32" s="433">
        <v>0</v>
      </c>
      <c r="H32" s="433">
        <v>0</v>
      </c>
      <c r="I32" s="433">
        <v>0</v>
      </c>
      <c r="J32" s="433">
        <v>0</v>
      </c>
      <c r="K32" s="433">
        <v>0</v>
      </c>
      <c r="L32" s="433">
        <v>0</v>
      </c>
      <c r="M32" s="433">
        <v>0</v>
      </c>
      <c r="N32" s="433">
        <v>0</v>
      </c>
      <c r="O32" s="433">
        <v>0</v>
      </c>
    </row>
    <row r="33" spans="2:15" x14ac:dyDescent="0.3">
      <c r="B33" s="114" t="s">
        <v>298</v>
      </c>
      <c r="C33" s="81"/>
      <c r="D33" s="433">
        <v>0</v>
      </c>
      <c r="E33" s="433">
        <v>0</v>
      </c>
      <c r="F33" s="433">
        <v>0</v>
      </c>
      <c r="G33" s="433">
        <v>0</v>
      </c>
      <c r="H33" s="433">
        <v>0</v>
      </c>
      <c r="I33" s="433">
        <v>0</v>
      </c>
      <c r="J33" s="433">
        <v>0</v>
      </c>
      <c r="K33" s="433">
        <v>0</v>
      </c>
      <c r="L33" s="433">
        <v>0</v>
      </c>
      <c r="M33" s="433">
        <v>0</v>
      </c>
      <c r="N33" s="433">
        <v>0</v>
      </c>
      <c r="O33" s="433">
        <v>0</v>
      </c>
    </row>
    <row r="34" spans="2:15" s="64" customFormat="1" x14ac:dyDescent="0.3">
      <c r="B34" s="86" t="s">
        <v>299</v>
      </c>
      <c r="C34" s="86"/>
      <c r="D34" s="87">
        <f t="shared" ref="D34" si="21">SUM(D29:D33)</f>
        <v>14039.050772533768</v>
      </c>
      <c r="E34" s="87">
        <f t="shared" ref="E34" si="22">SUM(E29:E33)</f>
        <v>13741.666666666666</v>
      </c>
      <c r="F34" s="87">
        <f t="shared" ref="F34" si="23">SUM(F29:F33)</f>
        <v>34824.999999999993</v>
      </c>
      <c r="G34" s="87">
        <f t="shared" ref="G34" si="24">SUM(G29:G33)</f>
        <v>40033.333333333336</v>
      </c>
      <c r="H34" s="87">
        <f t="shared" ref="H34" si="25">SUM(H29:H33)</f>
        <v>39200</v>
      </c>
      <c r="I34" s="87">
        <f t="shared" ref="I34:O34" si="26">SUM(I29:I33)</f>
        <v>39325</v>
      </c>
      <c r="J34" s="87">
        <f t="shared" si="26"/>
        <v>40950</v>
      </c>
      <c r="K34" s="87">
        <f t="shared" si="26"/>
        <v>41283.333333333336</v>
      </c>
      <c r="L34" s="87">
        <f t="shared" si="26"/>
        <v>41283.333333333336</v>
      </c>
      <c r="M34" s="87">
        <f t="shared" si="26"/>
        <v>42950</v>
      </c>
      <c r="N34" s="87">
        <f t="shared" si="26"/>
        <v>42950</v>
      </c>
      <c r="O34" s="87">
        <f t="shared" si="26"/>
        <v>41283.333333333336</v>
      </c>
    </row>
    <row r="36" spans="2:15" x14ac:dyDescent="0.3">
      <c r="B36" s="96" t="s">
        <v>300</v>
      </c>
      <c r="C36" s="96"/>
    </row>
    <row r="37" spans="2:15" x14ac:dyDescent="0.3">
      <c r="B37" s="65" t="s">
        <v>301</v>
      </c>
      <c r="C37" s="81"/>
      <c r="D37" s="433">
        <v>4639.6440397001625</v>
      </c>
      <c r="E37" s="433">
        <v>4528.125</v>
      </c>
      <c r="F37" s="433">
        <v>16986.458333333336</v>
      </c>
      <c r="G37" s="433">
        <v>16986.458333333336</v>
      </c>
      <c r="H37" s="433">
        <v>16986.458333333336</v>
      </c>
      <c r="I37" s="433">
        <v>16986.458333333336</v>
      </c>
      <c r="J37" s="433">
        <v>16986.458333333336</v>
      </c>
      <c r="K37" s="433">
        <v>16986.458333333336</v>
      </c>
      <c r="L37" s="433">
        <v>16986.458333333336</v>
      </c>
      <c r="M37" s="433">
        <v>16986.458333333336</v>
      </c>
      <c r="N37" s="433">
        <v>16986.458333333336</v>
      </c>
      <c r="O37" s="433">
        <v>16986.458333333336</v>
      </c>
    </row>
    <row r="38" spans="2:15" x14ac:dyDescent="0.3">
      <c r="B38" s="114" t="s">
        <v>302</v>
      </c>
      <c r="C38" s="81"/>
      <c r="D38" s="433">
        <v>0</v>
      </c>
      <c r="E38" s="433">
        <v>903.51250000000005</v>
      </c>
      <c r="F38" s="433">
        <v>903.16125</v>
      </c>
      <c r="G38" s="433">
        <v>902.81000000000006</v>
      </c>
      <c r="H38" s="433">
        <v>902.45875000000001</v>
      </c>
      <c r="I38" s="433">
        <v>902.10750000000007</v>
      </c>
      <c r="J38" s="433">
        <v>901.75625000000002</v>
      </c>
      <c r="K38" s="433">
        <v>901.40499999999997</v>
      </c>
      <c r="L38" s="433">
        <v>901.05375000000004</v>
      </c>
      <c r="M38" s="433">
        <v>900.70249999999999</v>
      </c>
      <c r="N38" s="433">
        <v>900.35125000000005</v>
      </c>
      <c r="O38" s="433">
        <v>900</v>
      </c>
    </row>
    <row r="39" spans="2:15" x14ac:dyDescent="0.3">
      <c r="B39" s="114" t="s">
        <v>303</v>
      </c>
      <c r="C39" s="81"/>
      <c r="D39" s="433">
        <v>10000</v>
      </c>
      <c r="E39" s="433">
        <v>19524.910416666666</v>
      </c>
      <c r="F39" s="433">
        <v>19602.419374999998</v>
      </c>
      <c r="G39" s="433">
        <v>19679.928333333333</v>
      </c>
      <c r="H39" s="433">
        <v>19757.437291666665</v>
      </c>
      <c r="I39" s="433">
        <v>19834.946250000001</v>
      </c>
      <c r="J39" s="433">
        <v>19912.455208333333</v>
      </c>
      <c r="K39" s="433">
        <v>19989.964166666665</v>
      </c>
      <c r="L39" s="433">
        <v>20067.473125</v>
      </c>
      <c r="M39" s="433">
        <v>20144.982083333332</v>
      </c>
      <c r="N39" s="433">
        <v>20222.491041666668</v>
      </c>
      <c r="O39" s="433">
        <v>20300</v>
      </c>
    </row>
    <row r="40" spans="2:15" x14ac:dyDescent="0.3">
      <c r="B40" s="114" t="s">
        <v>304</v>
      </c>
      <c r="C40" s="81"/>
      <c r="D40" s="433">
        <v>0</v>
      </c>
      <c r="E40" s="433">
        <v>3903.0541666666663</v>
      </c>
      <c r="F40" s="433">
        <v>3922.7487499999997</v>
      </c>
      <c r="G40" s="433">
        <v>3942.4433333333332</v>
      </c>
      <c r="H40" s="433">
        <v>3962.1379166666666</v>
      </c>
      <c r="I40" s="433">
        <v>3981.8324999999995</v>
      </c>
      <c r="J40" s="433">
        <v>4001.5270833333329</v>
      </c>
      <c r="K40" s="433">
        <v>4021.2216666666664</v>
      </c>
      <c r="L40" s="433">
        <v>4040.9162499999998</v>
      </c>
      <c r="M40" s="433">
        <v>4060.6108333333332</v>
      </c>
      <c r="N40" s="433">
        <v>4080.3054166666666</v>
      </c>
      <c r="O40" s="433">
        <v>4100</v>
      </c>
    </row>
    <row r="41" spans="2:15" x14ac:dyDescent="0.3">
      <c r="B41" s="114" t="s">
        <v>305</v>
      </c>
      <c r="C41" s="81"/>
      <c r="D41" s="433">
        <v>0</v>
      </c>
      <c r="E41" s="433">
        <v>0</v>
      </c>
      <c r="F41" s="433">
        <v>0</v>
      </c>
      <c r="G41" s="433">
        <v>0</v>
      </c>
      <c r="H41" s="433">
        <v>0</v>
      </c>
      <c r="I41" s="433">
        <v>0</v>
      </c>
      <c r="J41" s="433">
        <v>0</v>
      </c>
      <c r="K41" s="433">
        <v>0</v>
      </c>
      <c r="L41" s="433">
        <v>0</v>
      </c>
      <c r="M41" s="433">
        <v>0</v>
      </c>
      <c r="N41" s="433">
        <v>0</v>
      </c>
      <c r="O41" s="433">
        <v>0</v>
      </c>
    </row>
    <row r="42" spans="2:15" x14ac:dyDescent="0.3">
      <c r="B42" s="114" t="s">
        <v>306</v>
      </c>
      <c r="C42" s="81"/>
      <c r="D42" s="433">
        <v>0</v>
      </c>
      <c r="E42" s="433">
        <v>0</v>
      </c>
      <c r="F42" s="433">
        <v>0</v>
      </c>
      <c r="G42" s="433">
        <v>0</v>
      </c>
      <c r="H42" s="433">
        <v>0</v>
      </c>
      <c r="I42" s="433">
        <v>0</v>
      </c>
      <c r="J42" s="433">
        <v>0</v>
      </c>
      <c r="K42" s="433">
        <v>0</v>
      </c>
      <c r="L42" s="433">
        <v>0</v>
      </c>
      <c r="M42" s="433">
        <v>0</v>
      </c>
      <c r="N42" s="433">
        <v>0</v>
      </c>
      <c r="O42" s="433">
        <v>0</v>
      </c>
    </row>
    <row r="43" spans="2:15" x14ac:dyDescent="0.3">
      <c r="B43" s="114" t="s">
        <v>307</v>
      </c>
      <c r="C43" s="81"/>
      <c r="D43" s="433">
        <v>0</v>
      </c>
      <c r="E43" s="433">
        <v>0</v>
      </c>
      <c r="F43" s="433">
        <v>0</v>
      </c>
      <c r="G43" s="433">
        <v>0</v>
      </c>
      <c r="H43" s="433">
        <v>0</v>
      </c>
      <c r="I43" s="433">
        <v>0</v>
      </c>
      <c r="J43" s="433">
        <v>0</v>
      </c>
      <c r="K43" s="433">
        <v>0</v>
      </c>
      <c r="L43" s="433">
        <v>0</v>
      </c>
      <c r="M43" s="433">
        <v>0</v>
      </c>
      <c r="N43" s="433">
        <v>0</v>
      </c>
      <c r="O43" s="433">
        <v>0</v>
      </c>
    </row>
    <row r="44" spans="2:15" s="64" customFormat="1" x14ac:dyDescent="0.3">
      <c r="B44" s="86" t="s">
        <v>308</v>
      </c>
      <c r="C44" s="86"/>
      <c r="D44" s="87">
        <f t="shared" ref="D44" si="27">SUM(D37:D43)</f>
        <v>14639.644039700162</v>
      </c>
      <c r="E44" s="87">
        <f t="shared" ref="E44" si="28">SUM(E37:E43)</f>
        <v>28859.602083333331</v>
      </c>
      <c r="F44" s="87">
        <f t="shared" ref="F44" si="29">SUM(F37:F43)</f>
        <v>41414.78770833333</v>
      </c>
      <c r="G44" s="87">
        <f t="shared" ref="G44" si="30">SUM(G37:G43)</f>
        <v>41511.640000000007</v>
      </c>
      <c r="H44" s="87">
        <f t="shared" ref="H44" si="31">SUM(H37:H43)</f>
        <v>41608.492291666669</v>
      </c>
      <c r="I44" s="87">
        <f t="shared" ref="I44:O44" si="32">SUM(I37:I43)</f>
        <v>41705.344583333332</v>
      </c>
      <c r="J44" s="87">
        <f t="shared" si="32"/>
        <v>41802.196875000001</v>
      </c>
      <c r="K44" s="87">
        <f t="shared" si="32"/>
        <v>41899.049166666664</v>
      </c>
      <c r="L44" s="87">
        <f t="shared" si="32"/>
        <v>41995.901458333341</v>
      </c>
      <c r="M44" s="87">
        <f t="shared" si="32"/>
        <v>42092.753749999996</v>
      </c>
      <c r="N44" s="87">
        <f t="shared" si="32"/>
        <v>42189.606041666673</v>
      </c>
      <c r="O44" s="87">
        <f t="shared" si="32"/>
        <v>42286.458333333336</v>
      </c>
    </row>
    <row r="45" spans="2:15" x14ac:dyDescent="0.3">
      <c r="B45" s="81"/>
      <c r="C45" s="81"/>
    </row>
    <row r="46" spans="2:15" s="64" customFormat="1" x14ac:dyDescent="0.3">
      <c r="B46" s="89" t="s">
        <v>125</v>
      </c>
      <c r="C46" s="89"/>
      <c r="D46" s="91">
        <f t="shared" ref="D46" si="33">D34+D44</f>
        <v>28678.694812233931</v>
      </c>
      <c r="E46" s="91">
        <f t="shared" ref="E46" si="34">E34+E44</f>
        <v>42601.268749999996</v>
      </c>
      <c r="F46" s="91">
        <f t="shared" ref="F46" si="35">F34+F44</f>
        <v>76239.787708333315</v>
      </c>
      <c r="G46" s="91">
        <f t="shared" ref="G46" si="36">G34+G44</f>
        <v>81544.973333333342</v>
      </c>
      <c r="H46" s="91">
        <f t="shared" ref="H46" si="37">H34+H44</f>
        <v>80808.492291666669</v>
      </c>
      <c r="I46" s="91">
        <f t="shared" ref="I46:O46" si="38">I34+I44</f>
        <v>81030.344583333324</v>
      </c>
      <c r="J46" s="91">
        <f t="shared" si="38"/>
        <v>82752.196874999994</v>
      </c>
      <c r="K46" s="91">
        <f t="shared" si="38"/>
        <v>83182.382500000007</v>
      </c>
      <c r="L46" s="91">
        <f t="shared" si="38"/>
        <v>83279.234791666677</v>
      </c>
      <c r="M46" s="91">
        <f t="shared" si="38"/>
        <v>85042.753750000003</v>
      </c>
      <c r="N46" s="91">
        <f t="shared" si="38"/>
        <v>85139.606041666673</v>
      </c>
      <c r="O46" s="91">
        <f t="shared" si="38"/>
        <v>83569.791666666672</v>
      </c>
    </row>
    <row r="47" spans="2:15" x14ac:dyDescent="0.3">
      <c r="B47" s="81"/>
      <c r="C47" s="81"/>
    </row>
    <row r="48" spans="2:15" x14ac:dyDescent="0.3">
      <c r="B48" s="95" t="s">
        <v>309</v>
      </c>
      <c r="C48" s="95"/>
    </row>
    <row r="49" spans="2:15" x14ac:dyDescent="0.3">
      <c r="B49" s="65" t="s">
        <v>310</v>
      </c>
      <c r="D49" s="433">
        <v>65000</v>
      </c>
      <c r="E49" s="433">
        <v>73360.416666666672</v>
      </c>
      <c r="F49" s="433">
        <v>138527.08333333337</v>
      </c>
      <c r="G49" s="433">
        <v>138527.08333333337</v>
      </c>
      <c r="H49" s="433">
        <v>138527.08333333337</v>
      </c>
      <c r="I49" s="433">
        <v>138527.08333333337</v>
      </c>
      <c r="J49" s="433">
        <v>145714.58333333337</v>
      </c>
      <c r="K49" s="433">
        <v>145714.58333333337</v>
      </c>
      <c r="L49" s="433">
        <v>145714.58333333337</v>
      </c>
      <c r="M49" s="433">
        <v>145714.58333333337</v>
      </c>
      <c r="N49" s="433">
        <v>145714.58333333337</v>
      </c>
      <c r="O49" s="433">
        <v>145714.58333333337</v>
      </c>
    </row>
    <row r="50" spans="2:15" x14ac:dyDescent="0.3">
      <c r="B50" s="65" t="s">
        <v>311</v>
      </c>
      <c r="D50" s="433">
        <v>0</v>
      </c>
      <c r="E50" s="433">
        <v>1908.7152777777778</v>
      </c>
      <c r="F50" s="433">
        <v>1917.84375</v>
      </c>
      <c r="G50" s="433">
        <v>1926.9722222222222</v>
      </c>
      <c r="H50" s="433">
        <v>1936.1006944444443</v>
      </c>
      <c r="I50" s="433">
        <v>1945.2291666666665</v>
      </c>
      <c r="J50" s="433">
        <v>1954.3576388888889</v>
      </c>
      <c r="K50" s="433">
        <v>1963.4861111111111</v>
      </c>
      <c r="L50" s="433">
        <v>1972.6145833333333</v>
      </c>
      <c r="M50" s="433">
        <v>1981.7430555555557</v>
      </c>
      <c r="N50" s="433">
        <v>1990.8715277777778</v>
      </c>
      <c r="O50" s="433">
        <v>2000</v>
      </c>
    </row>
    <row r="51" spans="2:15" x14ac:dyDescent="0.3">
      <c r="B51" s="65" t="s">
        <v>312</v>
      </c>
      <c r="D51" s="433">
        <v>0</v>
      </c>
      <c r="E51" s="433">
        <v>0</v>
      </c>
      <c r="F51" s="433">
        <v>0</v>
      </c>
      <c r="G51" s="433">
        <v>0</v>
      </c>
      <c r="H51" s="433">
        <v>0</v>
      </c>
      <c r="I51" s="433">
        <v>0</v>
      </c>
      <c r="J51" s="433">
        <v>0</v>
      </c>
      <c r="K51" s="433">
        <v>0</v>
      </c>
      <c r="L51" s="433">
        <v>0</v>
      </c>
      <c r="M51" s="433">
        <v>0</v>
      </c>
      <c r="N51" s="433">
        <v>0</v>
      </c>
      <c r="O51" s="433">
        <v>0</v>
      </c>
    </row>
    <row r="52" spans="2:15" s="64" customFormat="1" x14ac:dyDescent="0.3">
      <c r="B52" s="89" t="s">
        <v>126</v>
      </c>
      <c r="C52" s="89"/>
      <c r="D52" s="91">
        <f t="shared" ref="D52" si="39">SUM(D49:D51)</f>
        <v>65000</v>
      </c>
      <c r="E52" s="91">
        <f t="shared" ref="E52" si="40">SUM(E49:E51)</f>
        <v>75269.131944444453</v>
      </c>
      <c r="F52" s="91">
        <f t="shared" ref="F52" si="41">SUM(F49:F51)</f>
        <v>140444.92708333337</v>
      </c>
      <c r="G52" s="91">
        <f t="shared" ref="G52" si="42">SUM(G49:G51)</f>
        <v>140454.05555555559</v>
      </c>
      <c r="H52" s="91">
        <f t="shared" ref="H52" si="43">SUM(H49:H51)</f>
        <v>140463.18402777781</v>
      </c>
      <c r="I52" s="91">
        <f t="shared" ref="I52:O52" si="44">SUM(I49:I51)</f>
        <v>140472.31250000003</v>
      </c>
      <c r="J52" s="91">
        <f t="shared" si="44"/>
        <v>147668.94097222225</v>
      </c>
      <c r="K52" s="91">
        <f t="shared" si="44"/>
        <v>147678.0694444445</v>
      </c>
      <c r="L52" s="91">
        <f t="shared" si="44"/>
        <v>147687.19791666672</v>
      </c>
      <c r="M52" s="91">
        <f t="shared" si="44"/>
        <v>147696.32638888893</v>
      </c>
      <c r="N52" s="91">
        <f t="shared" si="44"/>
        <v>147705.45486111115</v>
      </c>
      <c r="O52" s="91">
        <f t="shared" si="44"/>
        <v>147714.58333333337</v>
      </c>
    </row>
    <row r="53" spans="2:15" x14ac:dyDescent="0.3">
      <c r="B53" s="95"/>
      <c r="C53" s="95"/>
    </row>
    <row r="54" spans="2:15" x14ac:dyDescent="0.3">
      <c r="B54" s="95" t="s">
        <v>313</v>
      </c>
      <c r="C54" s="95"/>
    </row>
    <row r="55" spans="2:15" x14ac:dyDescent="0.3">
      <c r="B55" s="114" t="s">
        <v>314</v>
      </c>
      <c r="C55" s="434"/>
      <c r="D55" s="433">
        <v>15000</v>
      </c>
      <c r="E55" s="433">
        <v>16387.5</v>
      </c>
      <c r="F55" s="433">
        <v>16387.5</v>
      </c>
      <c r="G55" s="433">
        <v>16387.5</v>
      </c>
      <c r="H55" s="433">
        <v>16387.5</v>
      </c>
      <c r="I55" s="433">
        <v>16387.5</v>
      </c>
      <c r="J55" s="433">
        <v>16387.5</v>
      </c>
      <c r="K55" s="433">
        <v>16387.5</v>
      </c>
      <c r="L55" s="433">
        <v>16387.5</v>
      </c>
      <c r="M55" s="433">
        <v>16387.5</v>
      </c>
      <c r="N55" s="433">
        <v>16387.5</v>
      </c>
      <c r="O55" s="433">
        <v>16387.5</v>
      </c>
    </row>
    <row r="56" spans="2:15" x14ac:dyDescent="0.3">
      <c r="B56" s="114" t="s">
        <v>315</v>
      </c>
      <c r="C56" s="434"/>
      <c r="D56" s="433">
        <v>500</v>
      </c>
      <c r="E56" s="433">
        <v>748.55277777777781</v>
      </c>
      <c r="F56" s="433">
        <v>753.69749999999999</v>
      </c>
      <c r="G56" s="433">
        <v>758.84222222222218</v>
      </c>
      <c r="H56" s="433">
        <v>763.98694444444448</v>
      </c>
      <c r="I56" s="433">
        <v>769.13166666666666</v>
      </c>
      <c r="J56" s="433">
        <v>774.27638888888885</v>
      </c>
      <c r="K56" s="433">
        <v>779.42111111111114</v>
      </c>
      <c r="L56" s="433">
        <v>784.56583333333333</v>
      </c>
      <c r="M56" s="433">
        <v>789.71055555555552</v>
      </c>
      <c r="N56" s="433">
        <v>794.85527777777781</v>
      </c>
      <c r="O56" s="433">
        <v>800</v>
      </c>
    </row>
    <row r="57" spans="2:15" x14ac:dyDescent="0.3">
      <c r="B57" s="114" t="s">
        <v>316</v>
      </c>
      <c r="C57" s="434"/>
      <c r="D57" s="433">
        <v>1000</v>
      </c>
      <c r="E57" s="433">
        <v>1403.7388888888888</v>
      </c>
      <c r="F57" s="433">
        <v>1413.365</v>
      </c>
      <c r="G57" s="433">
        <v>1422.9911111111112</v>
      </c>
      <c r="H57" s="433">
        <v>1432.6172222222222</v>
      </c>
      <c r="I57" s="433">
        <v>1442.2433333333333</v>
      </c>
      <c r="J57" s="433">
        <v>1451.8694444444445</v>
      </c>
      <c r="K57" s="433">
        <v>1461.4955555555555</v>
      </c>
      <c r="L57" s="433">
        <v>1471.1216666666667</v>
      </c>
      <c r="M57" s="433">
        <v>1480.7477777777779</v>
      </c>
      <c r="N57" s="433">
        <v>1490.3738888888888</v>
      </c>
      <c r="O57" s="433">
        <v>1500</v>
      </c>
    </row>
    <row r="58" spans="2:15" x14ac:dyDescent="0.3">
      <c r="B58" s="114" t="s">
        <v>317</v>
      </c>
      <c r="C58" s="434"/>
      <c r="D58" s="433">
        <v>5000</v>
      </c>
      <c r="E58" s="433">
        <v>5762.6361111111109</v>
      </c>
      <c r="F58" s="433">
        <v>5786.3724999999995</v>
      </c>
      <c r="G58" s="433">
        <v>5810.1088888888889</v>
      </c>
      <c r="H58" s="433">
        <v>5833.8452777777775</v>
      </c>
      <c r="I58" s="433">
        <v>5857.5816666666669</v>
      </c>
      <c r="J58" s="433">
        <v>5881.3180555555555</v>
      </c>
      <c r="K58" s="433">
        <v>5905.054444444444</v>
      </c>
      <c r="L58" s="433">
        <v>5928.7908333333335</v>
      </c>
      <c r="M58" s="433">
        <v>5952.527222222222</v>
      </c>
      <c r="N58" s="433">
        <v>5976.2636111111115</v>
      </c>
      <c r="O58" s="433">
        <v>6000</v>
      </c>
    </row>
    <row r="59" spans="2:15" x14ac:dyDescent="0.3">
      <c r="B59" s="114" t="s">
        <v>318</v>
      </c>
      <c r="C59" s="434"/>
      <c r="D59" s="433">
        <v>1200</v>
      </c>
      <c r="E59" s="433">
        <v>1214.5930555555556</v>
      </c>
      <c r="F59" s="433">
        <v>1223.13375</v>
      </c>
      <c r="G59" s="433">
        <v>1231.6744444444444</v>
      </c>
      <c r="H59" s="433">
        <v>1240.2151388888888</v>
      </c>
      <c r="I59" s="433">
        <v>1248.7558333333332</v>
      </c>
      <c r="J59" s="433">
        <v>1257.2965277777778</v>
      </c>
      <c r="K59" s="433">
        <v>1265.8372222222222</v>
      </c>
      <c r="L59" s="433">
        <v>1274.3779166666666</v>
      </c>
      <c r="M59" s="433">
        <v>1282.9186111111112</v>
      </c>
      <c r="N59" s="433">
        <v>1291.4593055555556</v>
      </c>
      <c r="O59" s="433">
        <v>1300</v>
      </c>
    </row>
    <row r="60" spans="2:15" x14ac:dyDescent="0.3">
      <c r="B60" s="114" t="s">
        <v>319</v>
      </c>
      <c r="C60" s="434"/>
      <c r="D60" s="433">
        <v>5000</v>
      </c>
      <c r="E60" s="433">
        <v>5022.4652777777783</v>
      </c>
      <c r="F60" s="433">
        <v>5100.21875</v>
      </c>
      <c r="G60" s="433">
        <v>5177.9722222222226</v>
      </c>
      <c r="H60" s="433">
        <v>5255.7256944444453</v>
      </c>
      <c r="I60" s="433">
        <v>5333.479166666667</v>
      </c>
      <c r="J60" s="433">
        <v>5411.2326388888887</v>
      </c>
      <c r="K60" s="433">
        <v>5488.9861111111113</v>
      </c>
      <c r="L60" s="433">
        <v>5566.7395833333339</v>
      </c>
      <c r="M60" s="433">
        <v>5644.4930555555557</v>
      </c>
      <c r="N60" s="433">
        <v>5722.2465277777774</v>
      </c>
      <c r="O60" s="433">
        <v>5800</v>
      </c>
    </row>
    <row r="61" spans="2:15" x14ac:dyDescent="0.3">
      <c r="B61" s="114" t="s">
        <v>320</v>
      </c>
      <c r="C61" s="434"/>
      <c r="D61" s="433">
        <v>2400</v>
      </c>
      <c r="E61" s="433">
        <v>2403.3881944444447</v>
      </c>
      <c r="F61" s="433">
        <v>2433.0493750000001</v>
      </c>
      <c r="G61" s="433">
        <v>2462.7105555555559</v>
      </c>
      <c r="H61" s="433">
        <v>2492.3717361111112</v>
      </c>
      <c r="I61" s="433">
        <v>2522.032916666667</v>
      </c>
      <c r="J61" s="433">
        <v>2551.6940972222224</v>
      </c>
      <c r="K61" s="433">
        <v>2581.3552777777777</v>
      </c>
      <c r="L61" s="433">
        <v>2611.0164583333335</v>
      </c>
      <c r="M61" s="433">
        <v>2640.6776388888889</v>
      </c>
      <c r="N61" s="433">
        <v>2670.3388194444442</v>
      </c>
      <c r="O61" s="433">
        <v>2700</v>
      </c>
    </row>
    <row r="62" spans="2:15" x14ac:dyDescent="0.3">
      <c r="B62" s="114" t="s">
        <v>321</v>
      </c>
      <c r="C62" s="434"/>
      <c r="D62" s="433">
        <v>800</v>
      </c>
      <c r="E62" s="433">
        <v>887.19583333333344</v>
      </c>
      <c r="F62" s="433">
        <v>898.47625000000005</v>
      </c>
      <c r="G62" s="433">
        <v>909.75666666666677</v>
      </c>
      <c r="H62" s="433">
        <v>921.03708333333338</v>
      </c>
      <c r="I62" s="433">
        <v>932.31750000000011</v>
      </c>
      <c r="J62" s="433">
        <v>943.59791666666672</v>
      </c>
      <c r="K62" s="433">
        <v>954.87833333333333</v>
      </c>
      <c r="L62" s="433">
        <v>966.15875000000005</v>
      </c>
      <c r="M62" s="433">
        <v>977.43916666666667</v>
      </c>
      <c r="N62" s="433">
        <v>988.71958333333328</v>
      </c>
      <c r="O62" s="433">
        <v>1000</v>
      </c>
    </row>
    <row r="63" spans="2:15" x14ac:dyDescent="0.3">
      <c r="B63" s="114" t="s">
        <v>322</v>
      </c>
      <c r="C63" s="434"/>
      <c r="D63" s="433">
        <v>5900</v>
      </c>
      <c r="E63" s="433">
        <v>5919.0305555555551</v>
      </c>
      <c r="F63" s="433">
        <v>5947.1274999999996</v>
      </c>
      <c r="G63" s="433">
        <v>5975.2244444444441</v>
      </c>
      <c r="H63" s="433">
        <v>6003.3213888888886</v>
      </c>
      <c r="I63" s="433">
        <v>6031.4183333333331</v>
      </c>
      <c r="J63" s="433">
        <v>6059.5152777777776</v>
      </c>
      <c r="K63" s="433">
        <v>6087.612222222222</v>
      </c>
      <c r="L63" s="433">
        <v>6115.7091666666665</v>
      </c>
      <c r="M63" s="433">
        <v>6143.806111111111</v>
      </c>
      <c r="N63" s="433">
        <v>6171.9030555555555</v>
      </c>
      <c r="O63" s="433">
        <v>6200</v>
      </c>
    </row>
    <row r="64" spans="2:15" x14ac:dyDescent="0.3">
      <c r="B64" s="114" t="s">
        <v>323</v>
      </c>
      <c r="C64" s="434"/>
      <c r="D64" s="433">
        <v>300</v>
      </c>
      <c r="E64" s="433">
        <v>324.97291666666672</v>
      </c>
      <c r="F64" s="433">
        <v>322.47562500000004</v>
      </c>
      <c r="G64" s="433">
        <v>319.97833333333335</v>
      </c>
      <c r="H64" s="433">
        <v>317.48104166666667</v>
      </c>
      <c r="I64" s="433">
        <v>314.98374999999999</v>
      </c>
      <c r="J64" s="433">
        <v>312.48645833333336</v>
      </c>
      <c r="K64" s="433">
        <v>309.98916666666668</v>
      </c>
      <c r="L64" s="433">
        <v>307.49187499999999</v>
      </c>
      <c r="M64" s="433">
        <v>304.99458333333337</v>
      </c>
      <c r="N64" s="433">
        <v>302.49729166666668</v>
      </c>
      <c r="O64" s="433">
        <v>300</v>
      </c>
    </row>
    <row r="65" spans="2:15" x14ac:dyDescent="0.3">
      <c r="B65" s="114" t="s">
        <v>324</v>
      </c>
      <c r="C65" s="434"/>
      <c r="D65" s="433">
        <v>0</v>
      </c>
      <c r="E65" s="433">
        <v>0</v>
      </c>
      <c r="F65" s="433">
        <v>0</v>
      </c>
      <c r="G65" s="433">
        <v>0</v>
      </c>
      <c r="H65" s="433">
        <v>0</v>
      </c>
      <c r="I65" s="433">
        <v>0</v>
      </c>
      <c r="J65" s="433">
        <v>0</v>
      </c>
      <c r="K65" s="433">
        <v>0</v>
      </c>
      <c r="L65" s="433">
        <v>0</v>
      </c>
      <c r="M65" s="433">
        <v>0</v>
      </c>
      <c r="N65" s="433">
        <v>0</v>
      </c>
      <c r="O65" s="433">
        <v>0</v>
      </c>
    </row>
    <row r="66" spans="2:15" x14ac:dyDescent="0.3">
      <c r="B66" s="114" t="s">
        <v>325</v>
      </c>
      <c r="C66" s="434"/>
      <c r="D66" s="433">
        <v>7612.98</v>
      </c>
      <c r="E66" s="433">
        <v>638.90902777777774</v>
      </c>
      <c r="F66" s="433">
        <v>645.01812500000005</v>
      </c>
      <c r="G66" s="433">
        <v>651.12722222222226</v>
      </c>
      <c r="H66" s="433">
        <v>657.23631944444446</v>
      </c>
      <c r="I66" s="433">
        <v>663.34541666666667</v>
      </c>
      <c r="J66" s="433">
        <v>669.45451388888887</v>
      </c>
      <c r="K66" s="433">
        <v>675.56361111111107</v>
      </c>
      <c r="L66" s="433">
        <v>681.67270833333328</v>
      </c>
      <c r="M66" s="433">
        <v>687.78180555555559</v>
      </c>
      <c r="N66" s="433">
        <v>693.8909027777778</v>
      </c>
      <c r="O66" s="433">
        <v>700</v>
      </c>
    </row>
    <row r="67" spans="2:15" s="64" customFormat="1" x14ac:dyDescent="0.3">
      <c r="B67" s="86" t="s">
        <v>326</v>
      </c>
      <c r="C67" s="86"/>
      <c r="D67" s="87">
        <f t="shared" ref="D67" si="45">SUM(D55:D66)</f>
        <v>44712.979999999996</v>
      </c>
      <c r="E67" s="87">
        <f t="shared" ref="E67" si="46">SUM(E55:E66)</f>
        <v>40712.982638888891</v>
      </c>
      <c r="F67" s="87">
        <f t="shared" ref="F67" si="47">SUM(F55:F66)</f>
        <v>40910.434375000004</v>
      </c>
      <c r="G67" s="87">
        <f t="shared" ref="G67" si="48">SUM(G55:G66)</f>
        <v>41107.886111111111</v>
      </c>
      <c r="H67" s="87">
        <f t="shared" ref="H67" si="49">SUM(H55:H66)</f>
        <v>41305.337847222225</v>
      </c>
      <c r="I67" s="87">
        <f t="shared" ref="I67:O67" si="50">SUM(I55:I66)</f>
        <v>41502.789583333324</v>
      </c>
      <c r="J67" s="87">
        <f t="shared" si="50"/>
        <v>41700.241319444438</v>
      </c>
      <c r="K67" s="87">
        <f t="shared" si="50"/>
        <v>41897.693055555559</v>
      </c>
      <c r="L67" s="87">
        <f t="shared" si="50"/>
        <v>42095.144791666666</v>
      </c>
      <c r="M67" s="87">
        <f t="shared" si="50"/>
        <v>42292.596527777772</v>
      </c>
      <c r="N67" s="87">
        <f t="shared" si="50"/>
        <v>42490.048263888886</v>
      </c>
      <c r="O67" s="87">
        <f t="shared" si="50"/>
        <v>42687.5</v>
      </c>
    </row>
    <row r="69" spans="2:15" s="64" customFormat="1" x14ac:dyDescent="0.3">
      <c r="B69" s="89" t="s">
        <v>127</v>
      </c>
      <c r="C69" s="90"/>
      <c r="D69" s="91">
        <f t="shared" ref="D69" si="51">+D67</f>
        <v>44712.979999999996</v>
      </c>
      <c r="E69" s="91">
        <f t="shared" ref="E69" si="52">+E67</f>
        <v>40712.982638888891</v>
      </c>
      <c r="F69" s="91">
        <f t="shared" ref="F69" si="53">+F67</f>
        <v>40910.434375000004</v>
      </c>
      <c r="G69" s="91">
        <f t="shared" ref="G69" si="54">+G67</f>
        <v>41107.886111111111</v>
      </c>
      <c r="H69" s="91">
        <f t="shared" ref="H69" si="55">+H67</f>
        <v>41305.337847222225</v>
      </c>
      <c r="I69" s="91">
        <f t="shared" ref="I69:O69" si="56">+I67</f>
        <v>41502.789583333324</v>
      </c>
      <c r="J69" s="91">
        <f t="shared" si="56"/>
        <v>41700.241319444438</v>
      </c>
      <c r="K69" s="91">
        <f t="shared" si="56"/>
        <v>41897.693055555559</v>
      </c>
      <c r="L69" s="91">
        <f t="shared" si="56"/>
        <v>42095.144791666666</v>
      </c>
      <c r="M69" s="91">
        <f t="shared" si="56"/>
        <v>42292.596527777772</v>
      </c>
      <c r="N69" s="91">
        <f t="shared" si="56"/>
        <v>42490.048263888886</v>
      </c>
      <c r="O69" s="91">
        <f t="shared" si="56"/>
        <v>42687.5</v>
      </c>
    </row>
    <row r="71" spans="2:15" s="64" customFormat="1" x14ac:dyDescent="0.3">
      <c r="B71" s="89" t="s">
        <v>13</v>
      </c>
      <c r="C71" s="89"/>
      <c r="D71" s="91">
        <f t="shared" ref="D71" si="57">D46+D52+D69</f>
        <v>138391.67481223395</v>
      </c>
      <c r="E71" s="91">
        <f t="shared" ref="E71" si="58">E46+E52+E69</f>
        <v>158583.38333333336</v>
      </c>
      <c r="F71" s="91">
        <f t="shared" ref="F71" si="59">F46+F52+F69</f>
        <v>257595.1491666667</v>
      </c>
      <c r="G71" s="91">
        <f t="shared" ref="G71" si="60">G46+G52+G69</f>
        <v>263106.91500000004</v>
      </c>
      <c r="H71" s="91">
        <f t="shared" ref="H71" si="61">H46+H52+H69</f>
        <v>262577.01416666672</v>
      </c>
      <c r="I71" s="91">
        <f t="shared" ref="I71:O71" si="62">I46+I52+I69</f>
        <v>263005.44666666666</v>
      </c>
      <c r="J71" s="91">
        <f t="shared" si="62"/>
        <v>272121.37916666665</v>
      </c>
      <c r="K71" s="91">
        <f t="shared" si="62"/>
        <v>272758.14500000008</v>
      </c>
      <c r="L71" s="91">
        <f t="shared" si="62"/>
        <v>273061.57750000007</v>
      </c>
      <c r="M71" s="91">
        <f t="shared" si="62"/>
        <v>275031.6766666667</v>
      </c>
      <c r="N71" s="91">
        <f t="shared" si="62"/>
        <v>275335.10916666669</v>
      </c>
      <c r="O71" s="91">
        <f t="shared" si="62"/>
        <v>273971.87500000006</v>
      </c>
    </row>
    <row r="73" spans="2:15" s="64" customFormat="1" ht="13.5" thickBot="1" x14ac:dyDescent="0.35">
      <c r="B73" s="92" t="s">
        <v>327</v>
      </c>
      <c r="C73" s="92"/>
      <c r="D73" s="94">
        <f t="shared" ref="D73" si="63">D25-D71</f>
        <v>134902.32463607343</v>
      </c>
      <c r="E73" s="94">
        <f t="shared" ref="E73" si="64">E25-E71</f>
        <v>182465.39048333332</v>
      </c>
      <c r="F73" s="94">
        <f t="shared" ref="F73" si="65">F25-F71</f>
        <v>97600.334300000017</v>
      </c>
      <c r="G73" s="94">
        <f t="shared" ref="G73" si="66">G25-G71</f>
        <v>72555.569858333212</v>
      </c>
      <c r="H73" s="94">
        <f t="shared" ref="H73" si="67">H25-H71</f>
        <v>122894.41352499998</v>
      </c>
      <c r="I73" s="94">
        <f t="shared" ref="I73:O73" si="68">I25-I71</f>
        <v>77975.281075000064</v>
      </c>
      <c r="J73" s="94">
        <f t="shared" si="68"/>
        <v>105413.67599583336</v>
      </c>
      <c r="K73" s="94">
        <f t="shared" si="68"/>
        <v>90019.052095833293</v>
      </c>
      <c r="L73" s="94">
        <f t="shared" si="68"/>
        <v>110633.55622916663</v>
      </c>
      <c r="M73" s="94">
        <f t="shared" si="68"/>
        <v>182976.35892083327</v>
      </c>
      <c r="N73" s="94">
        <f t="shared" si="68"/>
        <v>139904.83610416664</v>
      </c>
      <c r="O73" s="94">
        <f t="shared" si="68"/>
        <v>198085.79932916665</v>
      </c>
    </row>
    <row r="74" spans="2:15" ht="13.5" thickTop="1" x14ac:dyDescent="0.3"/>
    <row r="75" spans="2:15" x14ac:dyDescent="0.3">
      <c r="B75" s="96" t="s">
        <v>328</v>
      </c>
      <c r="C75" s="96"/>
    </row>
    <row r="76" spans="2:15" x14ac:dyDescent="0.3">
      <c r="B76" s="65" t="s">
        <v>162</v>
      </c>
      <c r="C76" s="96"/>
      <c r="D76" s="433">
        <v>122.12</v>
      </c>
      <c r="E76" s="433">
        <v>664.63888888888891</v>
      </c>
      <c r="F76" s="433">
        <v>668.17500000000007</v>
      </c>
      <c r="G76" s="433">
        <v>671.71111111111111</v>
      </c>
      <c r="H76" s="433">
        <v>675.24722222222226</v>
      </c>
      <c r="I76" s="433">
        <v>678.7833333333333</v>
      </c>
      <c r="J76" s="433">
        <v>682.31944444444446</v>
      </c>
      <c r="K76" s="433">
        <v>685.85555555555561</v>
      </c>
      <c r="L76" s="433">
        <v>689.39166666666665</v>
      </c>
      <c r="M76" s="433">
        <v>692.92777777777781</v>
      </c>
      <c r="N76" s="433">
        <v>696.46388888888885</v>
      </c>
      <c r="O76" s="433">
        <v>700</v>
      </c>
    </row>
    <row r="77" spans="2:15" x14ac:dyDescent="0.3">
      <c r="B77" s="65" t="s">
        <v>163</v>
      </c>
      <c r="D77" s="433">
        <v>0</v>
      </c>
      <c r="E77" s="433">
        <v>0</v>
      </c>
      <c r="F77" s="433">
        <v>0</v>
      </c>
      <c r="G77" s="433">
        <v>0</v>
      </c>
      <c r="H77" s="433">
        <v>0</v>
      </c>
      <c r="I77" s="433">
        <v>0</v>
      </c>
      <c r="J77" s="433">
        <v>0</v>
      </c>
      <c r="K77" s="433">
        <v>0</v>
      </c>
      <c r="L77" s="433">
        <v>0</v>
      </c>
      <c r="M77" s="433">
        <v>0</v>
      </c>
      <c r="N77" s="433">
        <v>0</v>
      </c>
      <c r="O77" s="433">
        <v>0</v>
      </c>
    </row>
    <row r="78" spans="2:15" x14ac:dyDescent="0.3">
      <c r="B78" s="65" t="s">
        <v>164</v>
      </c>
      <c r="D78" s="433">
        <v>0</v>
      </c>
      <c r="E78" s="433">
        <v>0</v>
      </c>
      <c r="F78" s="433">
        <v>0</v>
      </c>
      <c r="G78" s="433">
        <v>0</v>
      </c>
      <c r="H78" s="433">
        <v>0</v>
      </c>
      <c r="I78" s="433">
        <v>0</v>
      </c>
      <c r="J78" s="433">
        <v>0</v>
      </c>
      <c r="K78" s="433">
        <v>0</v>
      </c>
      <c r="L78" s="433">
        <v>0</v>
      </c>
      <c r="M78" s="433">
        <v>0</v>
      </c>
      <c r="N78" s="433">
        <v>0</v>
      </c>
      <c r="O78" s="433">
        <v>0</v>
      </c>
    </row>
    <row r="79" spans="2:15" x14ac:dyDescent="0.3">
      <c r="B79" s="96" t="s">
        <v>329</v>
      </c>
      <c r="D79" s="433"/>
      <c r="E79" s="433"/>
      <c r="F79" s="433"/>
      <c r="G79" s="433"/>
      <c r="H79" s="433"/>
      <c r="I79" s="433"/>
      <c r="J79" s="433"/>
      <c r="K79" s="433"/>
      <c r="L79" s="433"/>
      <c r="M79" s="433"/>
      <c r="N79" s="433"/>
      <c r="O79" s="433"/>
    </row>
    <row r="80" spans="2:15" x14ac:dyDescent="0.3">
      <c r="B80" s="65" t="s">
        <v>165</v>
      </c>
      <c r="D80" s="433">
        <v>0</v>
      </c>
      <c r="E80" s="433">
        <v>0</v>
      </c>
      <c r="F80" s="433">
        <v>0</v>
      </c>
      <c r="G80" s="433">
        <v>0</v>
      </c>
      <c r="H80" s="433">
        <v>0</v>
      </c>
      <c r="I80" s="433">
        <v>0</v>
      </c>
      <c r="J80" s="433">
        <v>0</v>
      </c>
      <c r="K80" s="433">
        <v>0</v>
      </c>
      <c r="L80" s="433">
        <v>0</v>
      </c>
      <c r="M80" s="433">
        <v>0</v>
      </c>
      <c r="N80" s="433">
        <v>0</v>
      </c>
      <c r="O80" s="433">
        <v>0</v>
      </c>
    </row>
    <row r="81" spans="2:15" x14ac:dyDescent="0.3">
      <c r="B81" s="65" t="s">
        <v>166</v>
      </c>
      <c r="D81" s="433">
        <v>0</v>
      </c>
      <c r="E81" s="433">
        <v>0</v>
      </c>
      <c r="F81" s="433">
        <v>0</v>
      </c>
      <c r="G81" s="433">
        <v>0</v>
      </c>
      <c r="H81" s="433">
        <v>0</v>
      </c>
      <c r="I81" s="433">
        <v>0</v>
      </c>
      <c r="J81" s="433">
        <v>0</v>
      </c>
      <c r="K81" s="433">
        <v>0</v>
      </c>
      <c r="L81" s="433">
        <v>0</v>
      </c>
      <c r="M81" s="433">
        <v>0</v>
      </c>
      <c r="N81" s="433">
        <v>0</v>
      </c>
      <c r="O81" s="433">
        <v>0</v>
      </c>
    </row>
    <row r="82" spans="2:15" x14ac:dyDescent="0.3">
      <c r="B82" s="65" t="s">
        <v>167</v>
      </c>
      <c r="D82" s="433">
        <v>0</v>
      </c>
      <c r="E82" s="433">
        <v>0</v>
      </c>
      <c r="F82" s="433">
        <v>0</v>
      </c>
      <c r="G82" s="433">
        <v>0</v>
      </c>
      <c r="H82" s="433">
        <v>0</v>
      </c>
      <c r="I82" s="433">
        <v>0</v>
      </c>
      <c r="J82" s="433">
        <v>0</v>
      </c>
      <c r="K82" s="433">
        <v>0</v>
      </c>
      <c r="L82" s="433">
        <v>0</v>
      </c>
      <c r="M82" s="433">
        <v>0</v>
      </c>
      <c r="N82" s="433">
        <v>0</v>
      </c>
      <c r="O82" s="433">
        <v>0</v>
      </c>
    </row>
    <row r="83" spans="2:15" x14ac:dyDescent="0.3">
      <c r="B83" s="65" t="s">
        <v>169</v>
      </c>
      <c r="D83" s="433">
        <v>0</v>
      </c>
      <c r="E83" s="433">
        <v>6721.6013888888883</v>
      </c>
      <c r="F83" s="433">
        <v>6719.4412499999999</v>
      </c>
      <c r="G83" s="433">
        <v>6717.2811111111105</v>
      </c>
      <c r="H83" s="433">
        <v>6715.120972222222</v>
      </c>
      <c r="I83" s="433">
        <v>6712.9608333333326</v>
      </c>
      <c r="J83" s="433">
        <v>6710.8006944444442</v>
      </c>
      <c r="K83" s="433">
        <v>6708.6405555555557</v>
      </c>
      <c r="L83" s="433">
        <v>6706.4804166666663</v>
      </c>
      <c r="M83" s="433">
        <v>6704.3202777777778</v>
      </c>
      <c r="N83" s="433">
        <v>6702.1601388888885</v>
      </c>
      <c r="O83" s="433">
        <v>6700</v>
      </c>
    </row>
    <row r="84" spans="2:15" x14ac:dyDescent="0.3">
      <c r="B84" s="65" t="s">
        <v>170</v>
      </c>
      <c r="D84" s="433">
        <v>0</v>
      </c>
      <c r="E84" s="433">
        <v>182.29166666666666</v>
      </c>
      <c r="F84" s="433">
        <v>184.0625</v>
      </c>
      <c r="G84" s="433">
        <v>185.83333333333334</v>
      </c>
      <c r="H84" s="433">
        <v>187.60416666666666</v>
      </c>
      <c r="I84" s="433">
        <v>189.375</v>
      </c>
      <c r="J84" s="433">
        <v>191.14583333333334</v>
      </c>
      <c r="K84" s="433">
        <v>192.91666666666666</v>
      </c>
      <c r="L84" s="433">
        <v>194.6875</v>
      </c>
      <c r="M84" s="433">
        <v>196.45833333333334</v>
      </c>
      <c r="N84" s="433">
        <v>198.22916666666666</v>
      </c>
      <c r="O84" s="433">
        <v>200</v>
      </c>
    </row>
    <row r="85" spans="2:15" s="64" customFormat="1" x14ac:dyDescent="0.3">
      <c r="B85" s="86" t="s">
        <v>330</v>
      </c>
      <c r="C85" s="86"/>
      <c r="D85" s="87">
        <f t="shared" ref="D85" si="69">SUM(D76:D78)-SUM(D80:D84)</f>
        <v>122.12</v>
      </c>
      <c r="E85" s="87">
        <f t="shared" ref="E85" si="70">SUM(E76:E78)-SUM(E80:E84)</f>
        <v>-6239.2541666666666</v>
      </c>
      <c r="F85" s="87">
        <f t="shared" ref="F85" si="71">SUM(F76:F78)-SUM(F80:F84)</f>
        <v>-6235.3287499999997</v>
      </c>
      <c r="G85" s="87">
        <f t="shared" ref="G85" si="72">SUM(G76:G78)-SUM(G80:G84)</f>
        <v>-6231.4033333333327</v>
      </c>
      <c r="H85" s="87">
        <f t="shared" ref="H85" si="73">SUM(H76:H78)-SUM(H80:H84)</f>
        <v>-6227.4779166666667</v>
      </c>
      <c r="I85" s="87">
        <f t="shared" ref="I85:O85" si="74">SUM(I76:I78)-SUM(I80:I84)</f>
        <v>-6223.5524999999998</v>
      </c>
      <c r="J85" s="87">
        <f t="shared" si="74"/>
        <v>-6219.6270833333328</v>
      </c>
      <c r="K85" s="87">
        <f t="shared" si="74"/>
        <v>-6215.7016666666668</v>
      </c>
      <c r="L85" s="87">
        <f t="shared" si="74"/>
        <v>-6211.7762499999999</v>
      </c>
      <c r="M85" s="87">
        <f t="shared" si="74"/>
        <v>-6207.850833333333</v>
      </c>
      <c r="N85" s="87">
        <f t="shared" si="74"/>
        <v>-6203.9254166666669</v>
      </c>
      <c r="O85" s="87">
        <f t="shared" si="74"/>
        <v>-6200</v>
      </c>
    </row>
    <row r="86" spans="2:15" x14ac:dyDescent="0.3">
      <c r="B86" s="81"/>
      <c r="C86" s="81"/>
    </row>
    <row r="87" spans="2:15" s="64" customFormat="1" ht="13.5" thickBot="1" x14ac:dyDescent="0.35">
      <c r="B87" s="92" t="s">
        <v>171</v>
      </c>
      <c r="C87" s="92"/>
      <c r="D87" s="94">
        <f t="shared" ref="D87" si="75">D73+D85</f>
        <v>135024.44463607343</v>
      </c>
      <c r="E87" s="94">
        <f t="shared" ref="E87" si="76">E73+E85</f>
        <v>176226.13631666664</v>
      </c>
      <c r="F87" s="94">
        <f t="shared" ref="F87" si="77">F73+F85</f>
        <v>91365.005550000016</v>
      </c>
      <c r="G87" s="94">
        <f t="shared" ref="G87" si="78">G73+G85</f>
        <v>66324.166524999877</v>
      </c>
      <c r="H87" s="94">
        <f t="shared" ref="H87" si="79">H73+H85</f>
        <v>116666.93560833331</v>
      </c>
      <c r="I87" s="94">
        <f t="shared" ref="I87:O87" si="80">I73+I85</f>
        <v>71751.728575000059</v>
      </c>
      <c r="J87" s="94">
        <f t="shared" si="80"/>
        <v>99194.048912500031</v>
      </c>
      <c r="K87" s="94">
        <f t="shared" si="80"/>
        <v>83803.350429166632</v>
      </c>
      <c r="L87" s="94">
        <f t="shared" si="80"/>
        <v>104421.77997916663</v>
      </c>
      <c r="M87" s="94">
        <f t="shared" si="80"/>
        <v>176768.50808749994</v>
      </c>
      <c r="N87" s="94">
        <f t="shared" si="80"/>
        <v>133700.91068749997</v>
      </c>
      <c r="O87" s="94">
        <f t="shared" si="80"/>
        <v>191885.79932916665</v>
      </c>
    </row>
    <row r="88" spans="2:15" ht="13.5" thickTop="1" x14ac:dyDescent="0.3"/>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67D58-0EB9-4F20-9C3E-C8025FCDC14C}">
  <dimension ref="A1:AE106"/>
  <sheetViews>
    <sheetView showGridLines="0" zoomScaleNormal="100" workbookViewId="0">
      <pane xSplit="3" ySplit="4" topLeftCell="D5" activePane="bottomRight" state="frozen"/>
      <selection pane="topRight" activeCell="O52" sqref="O52"/>
      <selection pane="bottomLeft" activeCell="O52" sqref="O52"/>
      <selection pane="bottomRight" activeCell="D6" sqref="D6"/>
    </sheetView>
  </sheetViews>
  <sheetFormatPr defaultRowHeight="14.5" x14ac:dyDescent="0.35"/>
  <cols>
    <col min="2" max="2" width="27.1796875" customWidth="1"/>
    <col min="3" max="3" width="43" customWidth="1"/>
    <col min="4" max="21" width="12" customWidth="1"/>
  </cols>
  <sheetData>
    <row r="1" spans="1:31" ht="18" x14ac:dyDescent="0.4">
      <c r="A1" s="116" t="s">
        <v>66</v>
      </c>
      <c r="C1" s="121"/>
    </row>
    <row r="2" spans="1:31" ht="18" x14ac:dyDescent="0.4">
      <c r="A2" s="116" t="s">
        <v>541</v>
      </c>
      <c r="C2" s="116"/>
    </row>
    <row r="3" spans="1:31" x14ac:dyDescent="0.35">
      <c r="C3" s="117"/>
    </row>
    <row r="4" spans="1:31" x14ac:dyDescent="0.35">
      <c r="A4" s="246" t="s">
        <v>289</v>
      </c>
      <c r="B4" s="246" t="s">
        <v>542</v>
      </c>
      <c r="C4" s="115"/>
      <c r="D4" s="495">
        <v>43101</v>
      </c>
      <c r="E4" s="228">
        <f>EOMONTH(D4,1)</f>
        <v>43159</v>
      </c>
      <c r="F4" s="228">
        <f t="shared" ref="F4:U4" si="0">EOMONTH(E4,1)</f>
        <v>43190</v>
      </c>
      <c r="G4" s="228">
        <f t="shared" si="0"/>
        <v>43220</v>
      </c>
      <c r="H4" s="228">
        <f t="shared" si="0"/>
        <v>43251</v>
      </c>
      <c r="I4" s="228">
        <f t="shared" si="0"/>
        <v>43281</v>
      </c>
      <c r="J4" s="228">
        <f t="shared" si="0"/>
        <v>43312</v>
      </c>
      <c r="K4" s="228">
        <f t="shared" si="0"/>
        <v>43343</v>
      </c>
      <c r="L4" s="228">
        <f t="shared" si="0"/>
        <v>43373</v>
      </c>
      <c r="M4" s="228">
        <f t="shared" si="0"/>
        <v>43404</v>
      </c>
      <c r="N4" s="228">
        <f t="shared" si="0"/>
        <v>43434</v>
      </c>
      <c r="O4" s="228">
        <f t="shared" si="0"/>
        <v>43465</v>
      </c>
      <c r="P4" s="228">
        <f t="shared" si="0"/>
        <v>43496</v>
      </c>
      <c r="Q4" s="228">
        <f t="shared" si="0"/>
        <v>43524</v>
      </c>
      <c r="R4" s="228">
        <f t="shared" si="0"/>
        <v>43555</v>
      </c>
      <c r="S4" s="228">
        <f t="shared" si="0"/>
        <v>43585</v>
      </c>
      <c r="T4" s="228">
        <f t="shared" si="0"/>
        <v>43616</v>
      </c>
      <c r="U4" s="228">
        <f t="shared" si="0"/>
        <v>43646</v>
      </c>
      <c r="V4" s="228">
        <f t="shared" ref="V4" si="1">EOMONTH(U4,1)</f>
        <v>43677</v>
      </c>
      <c r="W4" s="228">
        <f t="shared" ref="W4" si="2">EOMONTH(V4,1)</f>
        <v>43708</v>
      </c>
      <c r="X4" s="228">
        <f t="shared" ref="X4" si="3">EOMONTH(W4,1)</f>
        <v>43738</v>
      </c>
      <c r="Y4" s="228">
        <f t="shared" ref="Y4" si="4">EOMONTH(X4,1)</f>
        <v>43769</v>
      </c>
      <c r="Z4" s="228">
        <f t="shared" ref="Z4" si="5">EOMONTH(Y4,1)</f>
        <v>43799</v>
      </c>
      <c r="AA4" s="228">
        <f t="shared" ref="AA4" si="6">EOMONTH(Z4,1)</f>
        <v>43830</v>
      </c>
      <c r="AB4" s="228"/>
      <c r="AC4" s="228"/>
      <c r="AD4" s="228"/>
      <c r="AE4" s="228"/>
    </row>
    <row r="5" spans="1:31" x14ac:dyDescent="0.35">
      <c r="A5" s="260" t="str">
        <f>IFERROR(INDEX('COA Mapping'!$B:$H,MATCH(TRIM($C5),'COA Mapping'!$C:$C,0),5),"")</f>
        <v/>
      </c>
      <c r="B5" s="260" t="str">
        <f>IFERROR(INDEX('COA Mapping'!$B:$H,MATCH(TRIM($C5),'COA Mapping'!$C:$C,0),6),"")</f>
        <v/>
      </c>
      <c r="C5" t="s">
        <v>543</v>
      </c>
    </row>
    <row r="6" spans="1:31" x14ac:dyDescent="0.35">
      <c r="A6" s="260">
        <f>IFERROR(INDEX('COA Mapping'!$B:$H,MATCH(TRIM($C6),'COA Mapping'!$C:$C,0),5),"")</f>
        <v>100</v>
      </c>
      <c r="B6" s="260" t="str">
        <f>IFERROR(INDEX('COA Mapping'!$B:$H,MATCH(TRIM($C6),'COA Mapping'!$C:$C,0),6),"")</f>
        <v>Cash</v>
      </c>
      <c r="C6" t="s">
        <v>544</v>
      </c>
      <c r="D6">
        <v>141303.57999999999</v>
      </c>
      <c r="E6">
        <v>167456.04999999999</v>
      </c>
      <c r="F6">
        <v>198643.63</v>
      </c>
      <c r="G6">
        <v>250106.13</v>
      </c>
      <c r="H6">
        <v>289541.37</v>
      </c>
      <c r="I6">
        <v>323191.15000000002</v>
      </c>
      <c r="J6">
        <v>373209.8</v>
      </c>
      <c r="K6">
        <v>422050.75</v>
      </c>
      <c r="L6">
        <v>462260.84</v>
      </c>
      <c r="M6">
        <v>521143.61</v>
      </c>
      <c r="N6">
        <v>568809.07999999996</v>
      </c>
      <c r="O6">
        <v>488845.22</v>
      </c>
      <c r="P6">
        <v>130639.39</v>
      </c>
      <c r="Q6">
        <v>172623.38</v>
      </c>
      <c r="R6">
        <v>169033.45</v>
      </c>
      <c r="S6">
        <v>204174.38</v>
      </c>
      <c r="T6">
        <v>250291.1</v>
      </c>
      <c r="U6">
        <v>280284.78999999998</v>
      </c>
      <c r="V6">
        <v>376028.69</v>
      </c>
      <c r="W6">
        <v>173793.09</v>
      </c>
      <c r="X6">
        <v>238433.93</v>
      </c>
      <c r="Y6">
        <v>276637.90999999997</v>
      </c>
      <c r="Z6">
        <v>281316.42</v>
      </c>
      <c r="AA6">
        <v>225331.22</v>
      </c>
      <c r="AB6">
        <v>169333.33</v>
      </c>
    </row>
    <row r="7" spans="1:31" x14ac:dyDescent="0.35">
      <c r="A7" s="260">
        <f>IFERROR(INDEX('COA Mapping'!$B:$H,MATCH(TRIM($C7),'COA Mapping'!$C:$C,0),5),"")</f>
        <v>100</v>
      </c>
      <c r="B7" s="260" t="str">
        <f>IFERROR(INDEX('COA Mapping'!$B:$H,MATCH(TRIM($C7),'COA Mapping'!$C:$C,0),6),"")</f>
        <v>Cash</v>
      </c>
      <c r="C7" t="s">
        <v>545</v>
      </c>
      <c r="D7">
        <v>0</v>
      </c>
      <c r="E7">
        <v>0</v>
      </c>
      <c r="F7">
        <v>0</v>
      </c>
      <c r="G7">
        <v>0</v>
      </c>
      <c r="H7">
        <v>0</v>
      </c>
      <c r="I7">
        <v>0</v>
      </c>
      <c r="J7">
        <v>0</v>
      </c>
      <c r="K7">
        <v>0</v>
      </c>
      <c r="L7">
        <v>0</v>
      </c>
      <c r="M7">
        <v>0</v>
      </c>
      <c r="N7">
        <v>0</v>
      </c>
      <c r="O7">
        <v>32961.660000000003</v>
      </c>
      <c r="P7">
        <v>433435.27</v>
      </c>
      <c r="Q7">
        <v>434094.28</v>
      </c>
      <c r="R7">
        <v>494856.06</v>
      </c>
      <c r="S7">
        <v>375526.97</v>
      </c>
      <c r="T7">
        <v>376159.12</v>
      </c>
      <c r="U7">
        <v>376731.04</v>
      </c>
      <c r="V7">
        <v>367393.63</v>
      </c>
      <c r="W7">
        <v>538093.73</v>
      </c>
      <c r="X7">
        <v>538999.52</v>
      </c>
      <c r="Y7">
        <v>639999.16</v>
      </c>
      <c r="Z7">
        <v>640728.93000000005</v>
      </c>
      <c r="AA7">
        <v>640852.51</v>
      </c>
      <c r="AB7">
        <v>790974.63</v>
      </c>
    </row>
    <row r="8" spans="1:31" x14ac:dyDescent="0.35">
      <c r="A8" s="260">
        <f>IFERROR(INDEX('COA Mapping'!$B:$H,MATCH(TRIM($C8),'COA Mapping'!$C:$C,0),5),"")</f>
        <v>100</v>
      </c>
      <c r="B8" s="260" t="str">
        <f>IFERROR(INDEX('COA Mapping'!$B:$H,MATCH(TRIM($C8),'COA Mapping'!$C:$C,0),6),"")</f>
        <v>Cash</v>
      </c>
      <c r="C8" t="s">
        <v>546</v>
      </c>
      <c r="D8">
        <v>0</v>
      </c>
      <c r="E8">
        <v>0</v>
      </c>
      <c r="F8">
        <v>0</v>
      </c>
      <c r="G8">
        <v>0</v>
      </c>
      <c r="H8">
        <v>0</v>
      </c>
      <c r="I8">
        <v>0</v>
      </c>
      <c r="J8">
        <v>0</v>
      </c>
      <c r="K8">
        <v>0</v>
      </c>
      <c r="L8">
        <v>0</v>
      </c>
      <c r="M8">
        <v>0</v>
      </c>
      <c r="N8">
        <v>0</v>
      </c>
      <c r="O8">
        <v>0</v>
      </c>
      <c r="P8">
        <v>16000.01</v>
      </c>
      <c r="Q8">
        <v>16000.01</v>
      </c>
      <c r="R8">
        <v>16000.01</v>
      </c>
      <c r="S8">
        <v>15425.01</v>
      </c>
      <c r="T8">
        <v>20134.03</v>
      </c>
      <c r="U8">
        <v>22461.62</v>
      </c>
      <c r="V8">
        <v>13636.98</v>
      </c>
      <c r="W8">
        <v>13636.98</v>
      </c>
      <c r="X8">
        <v>13636.98</v>
      </c>
      <c r="Y8">
        <v>13624.98</v>
      </c>
      <c r="Z8">
        <v>13624.98</v>
      </c>
      <c r="AA8">
        <v>13624.55</v>
      </c>
      <c r="AB8">
        <v>13591.55</v>
      </c>
    </row>
    <row r="9" spans="1:31" x14ac:dyDescent="0.35">
      <c r="A9" s="260">
        <f>IFERROR(INDEX('COA Mapping'!$B:$H,MATCH(TRIM($C9),'COA Mapping'!$C:$C,0),5),"")</f>
        <v>149</v>
      </c>
      <c r="B9" s="260" t="str">
        <f>IFERROR(INDEX('COA Mapping'!$B:$H,MATCH(TRIM($C9),'COA Mapping'!$C:$C,0),6),"")</f>
        <v>Other Current Assets</v>
      </c>
      <c r="C9" t="s">
        <v>547</v>
      </c>
      <c r="D9">
        <v>496.43</v>
      </c>
      <c r="E9">
        <v>496.43</v>
      </c>
      <c r="F9">
        <v>496.43</v>
      </c>
      <c r="G9">
        <v>496.43</v>
      </c>
      <c r="H9">
        <v>496.43</v>
      </c>
      <c r="I9">
        <v>496.43</v>
      </c>
      <c r="J9">
        <v>496.43</v>
      </c>
      <c r="K9">
        <v>496.43</v>
      </c>
      <c r="L9">
        <v>496.43</v>
      </c>
      <c r="M9">
        <v>496.43</v>
      </c>
      <c r="N9">
        <v>496.43</v>
      </c>
      <c r="O9">
        <v>496.43</v>
      </c>
      <c r="P9">
        <v>496.43</v>
      </c>
      <c r="Q9">
        <v>496.43</v>
      </c>
      <c r="R9">
        <v>496.43</v>
      </c>
      <c r="S9">
        <v>496.43</v>
      </c>
      <c r="T9">
        <v>496.43</v>
      </c>
      <c r="U9">
        <v>496.43</v>
      </c>
      <c r="V9">
        <v>496.43</v>
      </c>
      <c r="W9">
        <v>496.43</v>
      </c>
      <c r="X9">
        <v>496.43</v>
      </c>
      <c r="Y9">
        <v>496.43</v>
      </c>
      <c r="Z9">
        <v>496.43</v>
      </c>
      <c r="AA9">
        <v>496.43</v>
      </c>
      <c r="AB9">
        <v>496.43</v>
      </c>
    </row>
    <row r="10" spans="1:31" x14ac:dyDescent="0.35">
      <c r="A10" s="260">
        <f>IFERROR(INDEX('COA Mapping'!$B:$H,MATCH(TRIM($C10),'COA Mapping'!$C:$C,0),5),"")</f>
        <v>150</v>
      </c>
      <c r="B10" s="260" t="str">
        <f>IFERROR(INDEX('COA Mapping'!$B:$H,MATCH(TRIM($C10),'COA Mapping'!$C:$C,0),6),"")</f>
        <v>Fixed Assets</v>
      </c>
      <c r="C10" t="s">
        <v>548</v>
      </c>
      <c r="D10">
        <v>6618</v>
      </c>
      <c r="E10">
        <v>6618</v>
      </c>
      <c r="F10">
        <v>6618</v>
      </c>
      <c r="G10">
        <v>6618</v>
      </c>
      <c r="H10">
        <v>6618</v>
      </c>
      <c r="I10">
        <v>6618</v>
      </c>
      <c r="J10">
        <v>6618</v>
      </c>
      <c r="K10">
        <v>6618</v>
      </c>
      <c r="L10">
        <v>6618</v>
      </c>
      <c r="M10">
        <v>6618</v>
      </c>
      <c r="N10">
        <v>10223.049999999999</v>
      </c>
      <c r="O10">
        <v>13615.6</v>
      </c>
      <c r="P10">
        <v>13615.6</v>
      </c>
      <c r="Q10">
        <v>13615.6</v>
      </c>
      <c r="R10">
        <v>13615.6</v>
      </c>
      <c r="S10">
        <v>17417.23</v>
      </c>
      <c r="T10">
        <v>17417.23</v>
      </c>
      <c r="U10">
        <v>17417.23</v>
      </c>
      <c r="V10">
        <v>17417.23</v>
      </c>
      <c r="W10">
        <v>17417.23</v>
      </c>
      <c r="X10">
        <v>20882.22</v>
      </c>
      <c r="Y10">
        <v>20882.22</v>
      </c>
      <c r="Z10">
        <v>20882.22</v>
      </c>
      <c r="AA10">
        <v>40882.65</v>
      </c>
      <c r="AB10">
        <v>40882.65</v>
      </c>
    </row>
    <row r="11" spans="1:31" x14ac:dyDescent="0.35">
      <c r="A11" s="260">
        <f>IFERROR(INDEX('COA Mapping'!$B:$H,MATCH(TRIM($C11),'COA Mapping'!$C:$C,0),5),"")</f>
        <v>149</v>
      </c>
      <c r="B11" s="260" t="str">
        <f>IFERROR(INDEX('COA Mapping'!$B:$H,MATCH(TRIM($C11),'COA Mapping'!$C:$C,0),6),"")</f>
        <v>Other Current Assets</v>
      </c>
      <c r="C11" t="s">
        <v>549</v>
      </c>
      <c r="D11">
        <v>0</v>
      </c>
      <c r="E11">
        <v>0</v>
      </c>
      <c r="F11">
        <v>0</v>
      </c>
      <c r="G11">
        <v>0</v>
      </c>
      <c r="H11">
        <v>0</v>
      </c>
      <c r="I11">
        <v>0</v>
      </c>
      <c r="J11">
        <v>0</v>
      </c>
      <c r="K11">
        <v>0</v>
      </c>
      <c r="L11">
        <v>0</v>
      </c>
      <c r="M11">
        <v>0</v>
      </c>
      <c r="N11">
        <v>0</v>
      </c>
      <c r="O11">
        <v>0</v>
      </c>
      <c r="P11">
        <v>0</v>
      </c>
      <c r="Q11">
        <v>0</v>
      </c>
      <c r="R11">
        <v>0</v>
      </c>
      <c r="S11">
        <v>0</v>
      </c>
      <c r="T11">
        <v>93.06</v>
      </c>
      <c r="U11">
        <v>68.88</v>
      </c>
      <c r="V11">
        <v>0</v>
      </c>
      <c r="W11">
        <v>29.14</v>
      </c>
      <c r="X11">
        <v>19.68</v>
      </c>
      <c r="Y11">
        <v>9.31</v>
      </c>
      <c r="Z11">
        <v>47.65</v>
      </c>
      <c r="AA11">
        <v>60.41</v>
      </c>
      <c r="AB11">
        <v>60.41</v>
      </c>
    </row>
    <row r="12" spans="1:31" x14ac:dyDescent="0.35">
      <c r="A12" s="260">
        <f>IFERROR(INDEX('COA Mapping'!$B:$H,MATCH(TRIM($C12),'COA Mapping'!$C:$C,0),5),"")</f>
        <v>149</v>
      </c>
      <c r="B12" s="260" t="str">
        <f>IFERROR(INDEX('COA Mapping'!$B:$H,MATCH(TRIM($C12),'COA Mapping'!$C:$C,0),6),"")</f>
        <v>Other Current Assets</v>
      </c>
      <c r="C12" t="s">
        <v>550</v>
      </c>
      <c r="D12">
        <v>0</v>
      </c>
      <c r="E12">
        <v>0</v>
      </c>
      <c r="F12">
        <v>0</v>
      </c>
      <c r="G12">
        <v>0</v>
      </c>
      <c r="H12">
        <v>0</v>
      </c>
      <c r="I12">
        <v>0</v>
      </c>
      <c r="J12">
        <v>0</v>
      </c>
      <c r="K12">
        <v>0</v>
      </c>
      <c r="L12">
        <v>0</v>
      </c>
      <c r="M12">
        <v>0</v>
      </c>
      <c r="N12">
        <v>0</v>
      </c>
      <c r="O12">
        <v>0</v>
      </c>
      <c r="P12">
        <v>0</v>
      </c>
      <c r="Q12">
        <v>0</v>
      </c>
      <c r="R12">
        <v>0</v>
      </c>
      <c r="S12">
        <v>0</v>
      </c>
      <c r="T12">
        <v>0</v>
      </c>
      <c r="U12">
        <v>0</v>
      </c>
      <c r="V12">
        <v>0</v>
      </c>
      <c r="W12">
        <v>0</v>
      </c>
      <c r="X12">
        <v>-9961.82</v>
      </c>
      <c r="Y12">
        <v>0</v>
      </c>
      <c r="Z12">
        <v>0</v>
      </c>
      <c r="AA12">
        <v>0</v>
      </c>
      <c r="AB12">
        <v>0</v>
      </c>
    </row>
    <row r="13" spans="1:31" x14ac:dyDescent="0.35">
      <c r="A13" s="260">
        <f>IFERROR(INDEX('COA Mapping'!$B:$H,MATCH(TRIM($C13),'COA Mapping'!$C:$C,0),5),"")</f>
        <v>149</v>
      </c>
      <c r="B13" s="260" t="str">
        <f>IFERROR(INDEX('COA Mapping'!$B:$H,MATCH(TRIM($C13),'COA Mapping'!$C:$C,0),6),"")</f>
        <v>Other Current Assets</v>
      </c>
      <c r="C13" t="s">
        <v>551</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30017.79</v>
      </c>
    </row>
    <row r="14" spans="1:31" x14ac:dyDescent="0.35">
      <c r="A14" s="260" t="str">
        <f>IFERROR(INDEX('COA Mapping'!$B:$H,MATCH(TRIM($C14),'COA Mapping'!$C:$C,0),5),"")</f>
        <v/>
      </c>
      <c r="B14" s="260" t="str">
        <f>IFERROR(INDEX('COA Mapping'!$B:$H,MATCH(TRIM($C14),'COA Mapping'!$C:$C,0),6),"")</f>
        <v/>
      </c>
      <c r="C14" t="s">
        <v>552</v>
      </c>
      <c r="D14">
        <v>148418.00999999998</v>
      </c>
      <c r="E14">
        <v>174570.47999999998</v>
      </c>
      <c r="F14">
        <v>205758.06</v>
      </c>
      <c r="G14">
        <v>257220.56</v>
      </c>
      <c r="H14">
        <v>296655.8</v>
      </c>
      <c r="I14">
        <v>330305.58</v>
      </c>
      <c r="J14">
        <v>380324.23</v>
      </c>
      <c r="K14">
        <v>429165.18</v>
      </c>
      <c r="L14">
        <v>469375.27</v>
      </c>
      <c r="M14">
        <v>528258.04</v>
      </c>
      <c r="N14">
        <v>579528.56000000006</v>
      </c>
      <c r="O14">
        <v>535918.91</v>
      </c>
      <c r="P14">
        <v>594186.70000000007</v>
      </c>
      <c r="Q14">
        <v>636829.70000000007</v>
      </c>
      <c r="R14">
        <v>694001.55</v>
      </c>
      <c r="S14">
        <v>613040.02</v>
      </c>
      <c r="T14">
        <v>664590.97000000009</v>
      </c>
      <c r="U14">
        <v>697459.99</v>
      </c>
      <c r="V14">
        <v>774972.96000000008</v>
      </c>
      <c r="W14">
        <v>743466.6</v>
      </c>
      <c r="X14">
        <v>802506.94000000006</v>
      </c>
      <c r="Y14">
        <v>951650.01000000013</v>
      </c>
      <c r="Z14">
        <v>957096.63000000012</v>
      </c>
      <c r="AA14">
        <v>921247.77000000014</v>
      </c>
      <c r="AB14">
        <v>1045356.7900000002</v>
      </c>
    </row>
    <row r="15" spans="1:31" x14ac:dyDescent="0.35">
      <c r="A15" s="260" t="str">
        <f>IFERROR(INDEX('COA Mapping'!$B:$H,MATCH(TRIM($C15),'COA Mapping'!$C:$C,0),5),"")</f>
        <v/>
      </c>
      <c r="B15" s="260" t="str">
        <f>IFERROR(INDEX('COA Mapping'!$B:$H,MATCH(TRIM($C15),'COA Mapping'!$C:$C,0),6),"")</f>
        <v/>
      </c>
    </row>
    <row r="16" spans="1:31" x14ac:dyDescent="0.35">
      <c r="A16" s="260" t="str">
        <f>IFERROR(INDEX('COA Mapping'!$B:$H,MATCH(TRIM($C16),'COA Mapping'!$C:$C,0),5),"")</f>
        <v/>
      </c>
      <c r="B16" s="260" t="str">
        <f>IFERROR(INDEX('COA Mapping'!$B:$H,MATCH(TRIM($C16),'COA Mapping'!$C:$C,0),6),"")</f>
        <v/>
      </c>
    </row>
    <row r="17" spans="1:28" x14ac:dyDescent="0.35">
      <c r="A17" s="260" t="str">
        <f>IFERROR(INDEX('COA Mapping'!$B:$H,MATCH(TRIM($C17),'COA Mapping'!$C:$C,0),5),"")</f>
        <v/>
      </c>
      <c r="B17" s="260" t="str">
        <f>IFERROR(INDEX('COA Mapping'!$B:$H,MATCH(TRIM($C17),'COA Mapping'!$C:$C,0),6),"")</f>
        <v/>
      </c>
      <c r="C17" t="s">
        <v>265</v>
      </c>
    </row>
    <row r="18" spans="1:28" x14ac:dyDescent="0.35">
      <c r="A18" s="260">
        <f>IFERROR(INDEX('COA Mapping'!$B:$H,MATCH(TRIM($C18),'COA Mapping'!$C:$C,0),5),"")</f>
        <v>201</v>
      </c>
      <c r="B18" s="260" t="str">
        <f>IFERROR(INDEX('COA Mapping'!$B:$H,MATCH(TRIM($C18),'COA Mapping'!$C:$C,0),6),"")</f>
        <v>Credit Cards</v>
      </c>
      <c r="C18" t="s">
        <v>553</v>
      </c>
      <c r="D18">
        <v>8985.6</v>
      </c>
      <c r="E18">
        <v>7297.27</v>
      </c>
      <c r="F18">
        <v>11651.57</v>
      </c>
      <c r="G18">
        <v>10749.68</v>
      </c>
      <c r="H18">
        <v>16474.84</v>
      </c>
      <c r="I18">
        <v>20193.099999999999</v>
      </c>
      <c r="J18">
        <v>24521.8</v>
      </c>
      <c r="K18">
        <v>12813.98</v>
      </c>
      <c r="L18">
        <v>0</v>
      </c>
      <c r="M18">
        <v>0</v>
      </c>
      <c r="N18">
        <v>0</v>
      </c>
      <c r="O18">
        <v>0</v>
      </c>
      <c r="P18">
        <v>0</v>
      </c>
      <c r="Q18">
        <v>0</v>
      </c>
      <c r="R18">
        <v>0</v>
      </c>
      <c r="S18">
        <v>0</v>
      </c>
      <c r="T18">
        <v>0</v>
      </c>
      <c r="U18">
        <v>0</v>
      </c>
      <c r="V18">
        <v>0</v>
      </c>
      <c r="W18">
        <v>0</v>
      </c>
      <c r="X18">
        <v>0</v>
      </c>
      <c r="Y18">
        <v>0</v>
      </c>
      <c r="Z18">
        <v>0</v>
      </c>
      <c r="AA18">
        <v>0</v>
      </c>
      <c r="AB18">
        <v>0</v>
      </c>
    </row>
    <row r="19" spans="1:28" x14ac:dyDescent="0.35">
      <c r="A19" s="260">
        <f>IFERROR(INDEX('COA Mapping'!$B:$H,MATCH(TRIM($C19),'COA Mapping'!$C:$C,0),5),"")</f>
        <v>201</v>
      </c>
      <c r="B19" s="260" t="str">
        <f>IFERROR(INDEX('COA Mapping'!$B:$H,MATCH(TRIM($C19),'COA Mapping'!$C:$C,0),6),"")</f>
        <v>Credit Cards</v>
      </c>
      <c r="C19" t="s">
        <v>554</v>
      </c>
      <c r="D19">
        <v>0</v>
      </c>
      <c r="E19">
        <v>0</v>
      </c>
      <c r="F19">
        <v>0</v>
      </c>
      <c r="G19">
        <v>0</v>
      </c>
      <c r="H19">
        <v>0</v>
      </c>
      <c r="I19">
        <v>0</v>
      </c>
      <c r="J19">
        <v>0</v>
      </c>
      <c r="K19">
        <v>2466.27</v>
      </c>
      <c r="L19">
        <v>24702.62</v>
      </c>
      <c r="M19">
        <v>11281.09</v>
      </c>
      <c r="N19">
        <v>47533.19</v>
      </c>
      <c r="O19">
        <v>48901.24</v>
      </c>
      <c r="P19">
        <v>22828.79</v>
      </c>
      <c r="Q19">
        <v>24053.68</v>
      </c>
      <c r="R19">
        <v>21820.39</v>
      </c>
      <c r="S19">
        <v>9499.9</v>
      </c>
      <c r="T19">
        <v>9818.5</v>
      </c>
      <c r="U19">
        <v>17254.650000000001</v>
      </c>
      <c r="V19">
        <v>56703.81</v>
      </c>
      <c r="W19">
        <v>6742.34</v>
      </c>
      <c r="X19">
        <v>27597.93</v>
      </c>
      <c r="Y19">
        <v>23051.34</v>
      </c>
      <c r="Z19">
        <v>19155.169999999998</v>
      </c>
      <c r="AA19">
        <v>22797.62</v>
      </c>
      <c r="AB19">
        <v>23086.720000000001</v>
      </c>
    </row>
    <row r="20" spans="1:28" x14ac:dyDescent="0.35">
      <c r="A20" s="260">
        <f>IFERROR(INDEX('COA Mapping'!$B:$H,MATCH(TRIM($C20),'COA Mapping'!$C:$C,0),5),"")</f>
        <v>201</v>
      </c>
      <c r="B20" s="260" t="str">
        <f>IFERROR(INDEX('COA Mapping'!$B:$H,MATCH(TRIM($C20),'COA Mapping'!$C:$C,0),6),"")</f>
        <v>Credit Cards</v>
      </c>
      <c r="C20" t="s">
        <v>555</v>
      </c>
      <c r="D20">
        <v>0</v>
      </c>
      <c r="E20">
        <v>0</v>
      </c>
      <c r="F20">
        <v>0</v>
      </c>
      <c r="G20">
        <v>0</v>
      </c>
      <c r="H20">
        <v>0</v>
      </c>
      <c r="I20">
        <v>0</v>
      </c>
      <c r="J20">
        <v>0</v>
      </c>
      <c r="K20">
        <v>0</v>
      </c>
      <c r="L20">
        <v>0</v>
      </c>
      <c r="M20">
        <v>0</v>
      </c>
      <c r="N20">
        <v>0</v>
      </c>
      <c r="O20">
        <v>0</v>
      </c>
      <c r="P20">
        <v>0</v>
      </c>
      <c r="Q20">
        <v>0</v>
      </c>
      <c r="R20">
        <v>0</v>
      </c>
      <c r="S20">
        <v>13119.25</v>
      </c>
      <c r="T20">
        <v>4659.3900000000003</v>
      </c>
      <c r="U20">
        <v>10962.54</v>
      </c>
      <c r="V20">
        <v>16404.88</v>
      </c>
      <c r="W20">
        <v>1373.48</v>
      </c>
      <c r="X20">
        <v>6245.79</v>
      </c>
      <c r="Y20">
        <v>6327.12</v>
      </c>
      <c r="Z20">
        <v>7740.27</v>
      </c>
      <c r="AA20">
        <v>8023.91</v>
      </c>
      <c r="AB20">
        <v>8023.91</v>
      </c>
    </row>
    <row r="21" spans="1:28" x14ac:dyDescent="0.35">
      <c r="A21" s="260">
        <f>IFERROR(INDEX('COA Mapping'!$B:$H,MATCH(TRIM($C21),'COA Mapping'!$C:$C,0),5),"")</f>
        <v>201</v>
      </c>
      <c r="B21" s="260" t="str">
        <f>IFERROR(INDEX('COA Mapping'!$B:$H,MATCH(TRIM($C21),'COA Mapping'!$C:$C,0),6),"")</f>
        <v>Credit Cards</v>
      </c>
      <c r="C21" t="s">
        <v>556</v>
      </c>
      <c r="D21">
        <v>0</v>
      </c>
      <c r="E21">
        <v>0</v>
      </c>
      <c r="F21">
        <v>0</v>
      </c>
      <c r="G21">
        <v>0</v>
      </c>
      <c r="H21">
        <v>0</v>
      </c>
      <c r="I21">
        <v>0</v>
      </c>
      <c r="J21">
        <v>0</v>
      </c>
      <c r="K21">
        <v>0</v>
      </c>
      <c r="L21">
        <v>0</v>
      </c>
      <c r="M21">
        <v>0</v>
      </c>
      <c r="N21">
        <v>0</v>
      </c>
      <c r="O21">
        <v>0</v>
      </c>
      <c r="P21">
        <v>0</v>
      </c>
      <c r="Q21">
        <v>0</v>
      </c>
      <c r="R21">
        <v>0</v>
      </c>
      <c r="S21">
        <v>0</v>
      </c>
      <c r="T21">
        <v>0</v>
      </c>
      <c r="U21">
        <v>0</v>
      </c>
      <c r="V21">
        <v>0</v>
      </c>
      <c r="W21">
        <v>3793.18</v>
      </c>
      <c r="X21">
        <v>0</v>
      </c>
      <c r="Y21">
        <v>0</v>
      </c>
      <c r="Z21">
        <v>0</v>
      </c>
      <c r="AA21">
        <v>0</v>
      </c>
      <c r="AB21">
        <v>0</v>
      </c>
    </row>
    <row r="22" spans="1:28" x14ac:dyDescent="0.35">
      <c r="A22" s="260">
        <f>IFERROR(INDEX('COA Mapping'!$B:$H,MATCH(TRIM($C22),'COA Mapping'!$C:$C,0),5),"")</f>
        <v>201</v>
      </c>
      <c r="B22" s="260" t="str">
        <f>IFERROR(INDEX('COA Mapping'!$B:$H,MATCH(TRIM($C22),'COA Mapping'!$C:$C,0),6),"")</f>
        <v>Credit Cards</v>
      </c>
      <c r="C22" t="s">
        <v>557</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8473.74</v>
      </c>
      <c r="AA22">
        <v>0</v>
      </c>
      <c r="AB22">
        <v>0</v>
      </c>
    </row>
    <row r="23" spans="1:28" x14ac:dyDescent="0.35">
      <c r="A23" s="260">
        <f>IFERROR(INDEX('COA Mapping'!$B:$H,MATCH(TRIM($C23),'COA Mapping'!$C:$C,0),5),"")</f>
        <v>201</v>
      </c>
      <c r="B23" s="260" t="str">
        <f>IFERROR(INDEX('COA Mapping'!$B:$H,MATCH(TRIM($C23),'COA Mapping'!$C:$C,0),6),"")</f>
        <v>Credit Cards</v>
      </c>
      <c r="C23" t="s">
        <v>558</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11973.35</v>
      </c>
      <c r="Z23">
        <v>10692.57</v>
      </c>
      <c r="AA23">
        <v>4656.17</v>
      </c>
      <c r="AB23">
        <v>3006.95</v>
      </c>
    </row>
    <row r="24" spans="1:28" x14ac:dyDescent="0.35">
      <c r="A24" s="260">
        <f>IFERROR(INDEX('COA Mapping'!$B:$H,MATCH(TRIM($C24),'COA Mapping'!$C:$C,0),5),"")</f>
        <v>203</v>
      </c>
      <c r="B24" s="260" t="str">
        <f>IFERROR(INDEX('COA Mapping'!$B:$H,MATCH(TRIM($C24),'COA Mapping'!$C:$C,0),6),"")</f>
        <v>Employee Liabilities</v>
      </c>
      <c r="C24" t="s">
        <v>559</v>
      </c>
      <c r="D24">
        <v>0</v>
      </c>
      <c r="E24">
        <v>0</v>
      </c>
      <c r="F24">
        <v>-4983.3900000000003</v>
      </c>
      <c r="G24">
        <v>0</v>
      </c>
      <c r="H24">
        <v>0</v>
      </c>
      <c r="I24">
        <v>-6123.44</v>
      </c>
      <c r="J24">
        <v>0</v>
      </c>
      <c r="K24">
        <v>0</v>
      </c>
      <c r="L24">
        <v>-6982.82</v>
      </c>
      <c r="M24">
        <v>0</v>
      </c>
      <c r="N24">
        <v>-7913.6</v>
      </c>
      <c r="O24">
        <v>0</v>
      </c>
      <c r="P24">
        <v>0</v>
      </c>
      <c r="Q24">
        <v>0</v>
      </c>
      <c r="R24">
        <v>-9084.5499999999993</v>
      </c>
      <c r="S24">
        <v>0</v>
      </c>
      <c r="T24">
        <v>-11085.1</v>
      </c>
      <c r="U24">
        <v>-11085.06</v>
      </c>
      <c r="V24">
        <v>0</v>
      </c>
      <c r="W24">
        <v>0</v>
      </c>
      <c r="X24">
        <v>0</v>
      </c>
      <c r="Y24">
        <v>0</v>
      </c>
      <c r="Z24">
        <v>-14127.35</v>
      </c>
      <c r="AA24">
        <v>0</v>
      </c>
      <c r="AB24">
        <v>-16374.47</v>
      </c>
    </row>
    <row r="25" spans="1:28" x14ac:dyDescent="0.35">
      <c r="A25" s="260">
        <f>IFERROR(INDEX('COA Mapping'!$B:$H,MATCH(TRIM($C25),'COA Mapping'!$C:$C,0),5),"")</f>
        <v>202</v>
      </c>
      <c r="B25" s="260" t="str">
        <f>IFERROR(INDEX('COA Mapping'!$B:$H,MATCH(TRIM($C25),'COA Mapping'!$C:$C,0),6),"")</f>
        <v>Tax Liabilities</v>
      </c>
      <c r="C25" t="s">
        <v>560</v>
      </c>
      <c r="D25">
        <v>0</v>
      </c>
      <c r="E25">
        <v>0</v>
      </c>
      <c r="F25">
        <v>-2680.36</v>
      </c>
      <c r="G25">
        <v>0</v>
      </c>
      <c r="H25">
        <v>0</v>
      </c>
      <c r="I25">
        <v>-3072.45</v>
      </c>
      <c r="J25">
        <v>0</v>
      </c>
      <c r="K25">
        <v>0</v>
      </c>
      <c r="L25">
        <v>-3824.21</v>
      </c>
      <c r="M25">
        <v>0</v>
      </c>
      <c r="N25">
        <v>-3747.7</v>
      </c>
      <c r="O25">
        <v>0</v>
      </c>
      <c r="P25">
        <v>0</v>
      </c>
      <c r="Q25">
        <v>0</v>
      </c>
      <c r="R25">
        <v>-687.83</v>
      </c>
      <c r="S25">
        <v>0</v>
      </c>
      <c r="T25">
        <v>-5473.91</v>
      </c>
      <c r="U25">
        <v>-5312.16</v>
      </c>
      <c r="V25">
        <v>0</v>
      </c>
      <c r="W25">
        <v>0</v>
      </c>
      <c r="X25">
        <v>0</v>
      </c>
      <c r="Y25">
        <v>0</v>
      </c>
      <c r="Z25">
        <v>-6049.3</v>
      </c>
      <c r="AA25">
        <v>0</v>
      </c>
      <c r="AB25">
        <v>-41095.01</v>
      </c>
    </row>
    <row r="26" spans="1:28" x14ac:dyDescent="0.35">
      <c r="A26" s="260">
        <f>IFERROR(INDEX('COA Mapping'!$B:$H,MATCH(TRIM($C26),'COA Mapping'!$C:$C,0),5),"")</f>
        <v>203</v>
      </c>
      <c r="B26" s="260" t="str">
        <f>IFERROR(INDEX('COA Mapping'!$B:$H,MATCH(TRIM($C26),'COA Mapping'!$C:$C,0),6),"")</f>
        <v>Employee Liabilities</v>
      </c>
      <c r="C26" t="s">
        <v>561</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850</v>
      </c>
      <c r="AB26">
        <v>850</v>
      </c>
    </row>
    <row r="27" spans="1:28" x14ac:dyDescent="0.35">
      <c r="A27" s="260" t="str">
        <f>IFERROR(INDEX('COA Mapping'!$B:$H,MATCH(TRIM($C27),'COA Mapping'!$C:$C,0),5),"")</f>
        <v/>
      </c>
      <c r="B27" s="260" t="str">
        <f>IFERROR(INDEX('COA Mapping'!$B:$H,MATCH(TRIM($C27),'COA Mapping'!$C:$C,0),6),"")</f>
        <v/>
      </c>
      <c r="C27" t="s">
        <v>243</v>
      </c>
      <c r="D27">
        <v>8985.6</v>
      </c>
      <c r="E27">
        <v>7297.27</v>
      </c>
      <c r="F27">
        <v>3987.8199999999993</v>
      </c>
      <c r="G27">
        <v>10749.68</v>
      </c>
      <c r="H27">
        <v>16474.84</v>
      </c>
      <c r="I27">
        <v>10997.21</v>
      </c>
      <c r="J27">
        <v>24521.8</v>
      </c>
      <c r="K27">
        <v>15280.25</v>
      </c>
      <c r="L27">
        <v>13895.59</v>
      </c>
      <c r="M27">
        <v>11281.09</v>
      </c>
      <c r="N27">
        <v>35871.890000000007</v>
      </c>
      <c r="O27">
        <v>48901.24</v>
      </c>
      <c r="P27">
        <v>22828.79</v>
      </c>
      <c r="Q27">
        <v>24053.68</v>
      </c>
      <c r="R27">
        <v>12048.01</v>
      </c>
      <c r="S27">
        <v>22619.15</v>
      </c>
      <c r="T27">
        <v>-2081.1200000000008</v>
      </c>
      <c r="U27">
        <v>11819.970000000005</v>
      </c>
      <c r="V27">
        <v>73108.69</v>
      </c>
      <c r="W27">
        <v>11909</v>
      </c>
      <c r="X27">
        <v>33843.72</v>
      </c>
      <c r="Y27">
        <v>41351.81</v>
      </c>
      <c r="Z27">
        <v>25885.100000000002</v>
      </c>
      <c r="AA27">
        <v>36327.699999999997</v>
      </c>
      <c r="AB27">
        <v>-22501.9</v>
      </c>
    </row>
    <row r="28" spans="1:28" x14ac:dyDescent="0.35">
      <c r="A28" s="260" t="str">
        <f>IFERROR(INDEX('COA Mapping'!$B:$H,MATCH(TRIM($C28),'COA Mapping'!$C:$C,0),5),"")</f>
        <v/>
      </c>
      <c r="B28" s="260" t="str">
        <f>IFERROR(INDEX('COA Mapping'!$B:$H,MATCH(TRIM($C28),'COA Mapping'!$C:$C,0),6),"")</f>
        <v/>
      </c>
    </row>
    <row r="29" spans="1:28" x14ac:dyDescent="0.35">
      <c r="A29" s="260" t="str">
        <f>IFERROR(INDEX('COA Mapping'!$B:$H,MATCH(TRIM($C29),'COA Mapping'!$C:$C,0),5),"")</f>
        <v/>
      </c>
      <c r="B29" s="260" t="str">
        <f>IFERROR(INDEX('COA Mapping'!$B:$H,MATCH(TRIM($C29),'COA Mapping'!$C:$C,0),6),"")</f>
        <v/>
      </c>
    </row>
    <row r="30" spans="1:28" x14ac:dyDescent="0.35">
      <c r="A30" s="260" t="str">
        <f>IFERROR(INDEX('COA Mapping'!$B:$H,MATCH(TRIM($C30),'COA Mapping'!$C:$C,0),5),"")</f>
        <v/>
      </c>
      <c r="B30" s="260" t="str">
        <f>IFERROR(INDEX('COA Mapping'!$B:$H,MATCH(TRIM($C30),'COA Mapping'!$C:$C,0),6),"")</f>
        <v/>
      </c>
      <c r="C30" t="s">
        <v>244</v>
      </c>
    </row>
    <row r="31" spans="1:28" x14ac:dyDescent="0.35">
      <c r="A31" s="260">
        <f>IFERROR(INDEX('COA Mapping'!$B:$H,MATCH(TRIM($C31),'COA Mapping'!$C:$C,0),5),"")</f>
        <v>300</v>
      </c>
      <c r="B31" s="260" t="str">
        <f>IFERROR(INDEX('COA Mapping'!$B:$H,MATCH(TRIM($C31),'COA Mapping'!$C:$C,0),6),"")</f>
        <v>Contributions</v>
      </c>
      <c r="C31" t="s">
        <v>562</v>
      </c>
      <c r="D31">
        <v>12081.96</v>
      </c>
      <c r="E31">
        <v>13652.96</v>
      </c>
      <c r="F31">
        <v>13652.96</v>
      </c>
      <c r="G31">
        <v>13818.33</v>
      </c>
      <c r="H31">
        <v>14713.33</v>
      </c>
      <c r="I31">
        <v>16265.53</v>
      </c>
      <c r="J31">
        <v>21264.97</v>
      </c>
      <c r="K31">
        <v>21752.82</v>
      </c>
      <c r="L31">
        <v>23987.5</v>
      </c>
      <c r="M31">
        <v>24778.53</v>
      </c>
      <c r="N31">
        <v>25662.53</v>
      </c>
      <c r="O31">
        <v>26452</v>
      </c>
      <c r="P31">
        <v>26650.18</v>
      </c>
      <c r="Q31">
        <v>26719.18</v>
      </c>
      <c r="R31">
        <v>26719.18</v>
      </c>
      <c r="S31">
        <v>28818.44</v>
      </c>
      <c r="T31">
        <v>31284.959999999999</v>
      </c>
      <c r="U31">
        <v>40225.96</v>
      </c>
      <c r="V31">
        <v>41985.96</v>
      </c>
      <c r="W31">
        <v>44094.96</v>
      </c>
      <c r="X31">
        <v>44094.96</v>
      </c>
      <c r="Y31">
        <v>44802.82</v>
      </c>
      <c r="Z31">
        <v>44926.13</v>
      </c>
      <c r="AA31">
        <v>44926.13</v>
      </c>
      <c r="AB31">
        <v>44926.13</v>
      </c>
    </row>
    <row r="32" spans="1:28" x14ac:dyDescent="0.35">
      <c r="A32" s="260">
        <f>IFERROR(INDEX('COA Mapping'!$B:$H,MATCH(TRIM($C32),'COA Mapping'!$C:$C,0),5),"")</f>
        <v>301</v>
      </c>
      <c r="B32" s="260" t="str">
        <f>IFERROR(INDEX('COA Mapping'!$B:$H,MATCH(TRIM($C32),'COA Mapping'!$C:$C,0),6),"")</f>
        <v>Distributions</v>
      </c>
      <c r="C32" t="s">
        <v>563</v>
      </c>
      <c r="D32">
        <v>0</v>
      </c>
      <c r="E32">
        <v>0</v>
      </c>
      <c r="F32">
        <v>0</v>
      </c>
      <c r="G32">
        <v>0</v>
      </c>
      <c r="H32">
        <v>0</v>
      </c>
      <c r="I32">
        <v>0</v>
      </c>
      <c r="J32">
        <v>0</v>
      </c>
      <c r="K32">
        <v>0</v>
      </c>
      <c r="L32">
        <v>0</v>
      </c>
      <c r="M32">
        <v>0</v>
      </c>
      <c r="N32">
        <v>0</v>
      </c>
      <c r="O32">
        <v>0</v>
      </c>
      <c r="P32">
        <v>0</v>
      </c>
      <c r="Q32">
        <v>0</v>
      </c>
      <c r="R32">
        <v>0</v>
      </c>
      <c r="S32">
        <v>0</v>
      </c>
      <c r="T32">
        <v>0</v>
      </c>
      <c r="U32">
        <v>-118.34</v>
      </c>
      <c r="V32">
        <v>-118.34</v>
      </c>
      <c r="W32">
        <v>-118.34</v>
      </c>
      <c r="X32">
        <v>-118.34</v>
      </c>
      <c r="Y32">
        <v>-118.34</v>
      </c>
      <c r="Z32">
        <v>-120.13</v>
      </c>
      <c r="AA32">
        <v>-120.13</v>
      </c>
      <c r="AB32">
        <v>-120.13</v>
      </c>
    </row>
    <row r="33" spans="1:28" x14ac:dyDescent="0.35">
      <c r="A33" s="260">
        <f>IFERROR(INDEX('COA Mapping'!$B:$H,MATCH(TRIM($C33),'COA Mapping'!$C:$C,0),5),"")</f>
        <v>301</v>
      </c>
      <c r="B33" s="260" t="str">
        <f>IFERROR(INDEX('COA Mapping'!$B:$H,MATCH(TRIM($C33),'COA Mapping'!$C:$C,0),6),"")</f>
        <v>Distributions</v>
      </c>
      <c r="C33" t="s">
        <v>564</v>
      </c>
      <c r="D33">
        <v>-19000</v>
      </c>
      <c r="E33">
        <v>-19000</v>
      </c>
      <c r="F33">
        <v>-19111</v>
      </c>
      <c r="G33">
        <v>-30711</v>
      </c>
      <c r="H33">
        <v>-30711</v>
      </c>
      <c r="I33">
        <v>-42311</v>
      </c>
      <c r="J33">
        <v>-42311</v>
      </c>
      <c r="K33">
        <v>-42311</v>
      </c>
      <c r="L33">
        <v>-62311</v>
      </c>
      <c r="M33">
        <v>-72311</v>
      </c>
      <c r="N33">
        <v>-72311</v>
      </c>
      <c r="O33">
        <v>-102401</v>
      </c>
      <c r="P33">
        <v>-102</v>
      </c>
      <c r="Q33">
        <v>-226</v>
      </c>
      <c r="R33">
        <v>-508.55</v>
      </c>
      <c r="S33">
        <v>-121168.55</v>
      </c>
      <c r="T33">
        <v>-121382.55</v>
      </c>
      <c r="U33">
        <v>-121642.55</v>
      </c>
      <c r="V33">
        <v>-122016.29</v>
      </c>
      <c r="W33">
        <v>-122954.29</v>
      </c>
      <c r="X33">
        <v>-123107.29</v>
      </c>
      <c r="Y33">
        <v>-123317.29</v>
      </c>
      <c r="Z33">
        <v>-123480.29</v>
      </c>
      <c r="AA33">
        <v>-183619.29</v>
      </c>
      <c r="AB33">
        <v>-183731.29</v>
      </c>
    </row>
    <row r="34" spans="1:28" x14ac:dyDescent="0.35">
      <c r="A34" s="260">
        <f>IFERROR(INDEX('COA Mapping'!$B:$H,MATCH(TRIM($C34),'COA Mapping'!$C:$C,0),5),"")</f>
        <v>305</v>
      </c>
      <c r="B34" s="260" t="str">
        <f>IFERROR(INDEX('COA Mapping'!$B:$H,MATCH(TRIM($C34),'COA Mapping'!$C:$C,0),6),"")</f>
        <v>Retained Earnings</v>
      </c>
      <c r="C34" t="s">
        <v>250</v>
      </c>
      <c r="D34">
        <v>146350.45000000001</v>
      </c>
      <c r="E34">
        <v>172620.25</v>
      </c>
      <c r="F34">
        <v>207228.28</v>
      </c>
      <c r="G34">
        <v>263363.55</v>
      </c>
      <c r="H34">
        <v>296178.63</v>
      </c>
      <c r="I34">
        <v>345353.84</v>
      </c>
      <c r="J34">
        <v>376848.46</v>
      </c>
      <c r="K34">
        <v>434443.11</v>
      </c>
      <c r="L34">
        <v>493803.18</v>
      </c>
      <c r="M34">
        <v>564509.42000000004</v>
      </c>
      <c r="N34">
        <v>590305.14</v>
      </c>
      <c r="O34">
        <v>562966.67000000004</v>
      </c>
      <c r="P34">
        <v>544809.73</v>
      </c>
      <c r="Q34">
        <v>586282.84</v>
      </c>
      <c r="R34">
        <v>655742.91</v>
      </c>
      <c r="S34">
        <v>682770.98</v>
      </c>
      <c r="T34">
        <v>756769.68</v>
      </c>
      <c r="U34">
        <v>767174.95</v>
      </c>
      <c r="V34">
        <v>782012.94</v>
      </c>
      <c r="W34">
        <v>810535.27</v>
      </c>
      <c r="X34">
        <v>847793.89</v>
      </c>
      <c r="Y34">
        <v>988931.01</v>
      </c>
      <c r="Z34">
        <v>1009885.82</v>
      </c>
      <c r="AA34">
        <v>1023733.36</v>
      </c>
      <c r="AB34">
        <v>1206783.98</v>
      </c>
    </row>
    <row r="35" spans="1:28" x14ac:dyDescent="0.35">
      <c r="A35" s="260" t="str">
        <f>IFERROR(INDEX('COA Mapping'!$B:$H,MATCH(TRIM($C35),'COA Mapping'!$C:$C,0),5),"")</f>
        <v/>
      </c>
      <c r="B35" s="260" t="str">
        <f>IFERROR(INDEX('COA Mapping'!$B:$H,MATCH(TRIM($C35),'COA Mapping'!$C:$C,0),6),"")</f>
        <v/>
      </c>
      <c r="C35" t="s">
        <v>252</v>
      </c>
      <c r="D35">
        <v>139432.41</v>
      </c>
      <c r="E35">
        <v>167273.21</v>
      </c>
      <c r="F35">
        <v>201770.23999999999</v>
      </c>
      <c r="G35">
        <v>246470.88</v>
      </c>
      <c r="H35">
        <v>280180.96000000002</v>
      </c>
      <c r="I35">
        <v>319308.37</v>
      </c>
      <c r="J35">
        <v>355802.43000000005</v>
      </c>
      <c r="K35">
        <v>413884.93</v>
      </c>
      <c r="L35">
        <v>455479.68</v>
      </c>
      <c r="M35">
        <v>516976.95000000007</v>
      </c>
      <c r="N35">
        <v>543656.67000000004</v>
      </c>
      <c r="O35">
        <v>487017.67000000004</v>
      </c>
      <c r="P35">
        <v>571357.91</v>
      </c>
      <c r="Q35">
        <v>612776.02</v>
      </c>
      <c r="R35">
        <v>681953.54</v>
      </c>
      <c r="S35">
        <v>590420.87</v>
      </c>
      <c r="T35">
        <v>666672.09000000008</v>
      </c>
      <c r="U35">
        <v>685640.02</v>
      </c>
      <c r="V35">
        <v>701864.27</v>
      </c>
      <c r="W35">
        <v>731557.60000000009</v>
      </c>
      <c r="X35">
        <v>768663.22</v>
      </c>
      <c r="Y35">
        <v>910298.2</v>
      </c>
      <c r="Z35">
        <v>931211.52999999991</v>
      </c>
      <c r="AA35">
        <v>884920.07</v>
      </c>
      <c r="AB35">
        <v>1067858.69</v>
      </c>
    </row>
    <row r="36" spans="1:28" x14ac:dyDescent="0.35">
      <c r="A36" s="260" t="str">
        <f>IFERROR(INDEX('COA Mapping'!$B:$H,MATCH(TRIM($C36),'COA Mapping'!$C:$C,0),5),"")</f>
        <v/>
      </c>
      <c r="B36" s="260" t="str">
        <f>IFERROR(INDEX('COA Mapping'!$B:$H,MATCH(TRIM($C36),'COA Mapping'!$C:$C,0),6),"")</f>
        <v/>
      </c>
    </row>
    <row r="37" spans="1:28" x14ac:dyDescent="0.35">
      <c r="A37" s="260" t="str">
        <f>IFERROR(INDEX('COA Mapping'!$B:$H,MATCH(TRIM($C37),'COA Mapping'!$C:$C,0),5),"")</f>
        <v/>
      </c>
      <c r="B37" s="260" t="str">
        <f>IFERROR(INDEX('COA Mapping'!$B:$H,MATCH(TRIM($C37),'COA Mapping'!$C:$C,0),6),"")</f>
        <v/>
      </c>
    </row>
    <row r="38" spans="1:28" x14ac:dyDescent="0.35">
      <c r="A38" s="260" t="str">
        <f>IFERROR(INDEX('COA Mapping'!$B:$H,MATCH(TRIM($C38),'COA Mapping'!$C:$C,0),5),"")</f>
        <v/>
      </c>
      <c r="B38" s="260" t="str">
        <f>IFERROR(INDEX('COA Mapping'!$B:$H,MATCH(TRIM($C38),'COA Mapping'!$C:$C,0),6),"")</f>
        <v/>
      </c>
      <c r="C38" t="s">
        <v>565</v>
      </c>
      <c r="D38">
        <v>148418.01</v>
      </c>
      <c r="E38">
        <v>174570.47999999998</v>
      </c>
      <c r="F38">
        <v>205758.06</v>
      </c>
      <c r="G38">
        <v>257220.56</v>
      </c>
      <c r="H38">
        <v>296655.80000000005</v>
      </c>
      <c r="I38">
        <v>330305.58</v>
      </c>
      <c r="J38">
        <v>380324.23000000004</v>
      </c>
      <c r="K38">
        <v>429165.18</v>
      </c>
      <c r="L38">
        <v>469375.27</v>
      </c>
      <c r="M38">
        <v>528258.04</v>
      </c>
      <c r="N38">
        <v>579528.56000000006</v>
      </c>
      <c r="O38">
        <v>535918.91</v>
      </c>
      <c r="P38">
        <v>594186.70000000007</v>
      </c>
      <c r="Q38">
        <v>636829.70000000007</v>
      </c>
      <c r="R38">
        <v>694001.55</v>
      </c>
      <c r="S38">
        <v>613040.02</v>
      </c>
      <c r="T38">
        <v>664590.97000000009</v>
      </c>
      <c r="U38">
        <v>697459.99</v>
      </c>
      <c r="V38">
        <v>774972.96</v>
      </c>
      <c r="W38">
        <v>743466.60000000009</v>
      </c>
      <c r="X38">
        <v>802506.94</v>
      </c>
      <c r="Y38">
        <v>951650.01</v>
      </c>
      <c r="Z38">
        <v>957096.62999999989</v>
      </c>
      <c r="AA38">
        <v>921247.7699999999</v>
      </c>
      <c r="AB38">
        <v>1045356.7899999999</v>
      </c>
    </row>
    <row r="39" spans="1:28" x14ac:dyDescent="0.35">
      <c r="A39" s="260" t="str">
        <f>IFERROR(INDEX('COA Mapping'!$B:$H,MATCH(TRIM($C39),'COA Mapping'!$C:$C,0),5),"")</f>
        <v/>
      </c>
      <c r="B39" s="260" t="str">
        <f>IFERROR(INDEX('COA Mapping'!$B:$H,MATCH(TRIM($C39),'COA Mapping'!$C:$C,0),6),"")</f>
        <v/>
      </c>
    </row>
    <row r="40" spans="1:28" x14ac:dyDescent="0.35">
      <c r="A40" s="260" t="str">
        <f>IFERROR(INDEX('COA Mapping'!$B:$H,MATCH(TRIM($C40),'COA Mapping'!$C:$C,0),5),"")</f>
        <v/>
      </c>
      <c r="B40" s="260" t="str">
        <f>IFERROR(INDEX('COA Mapping'!$B:$H,MATCH(TRIM($C40),'COA Mapping'!$C:$C,0),6),"")</f>
        <v/>
      </c>
    </row>
    <row r="41" spans="1:28" x14ac:dyDescent="0.35">
      <c r="A41" s="260" t="str">
        <f>IFERROR(INDEX('COA Mapping'!$B:$H,MATCH(TRIM($C41),'COA Mapping'!$C:$C,0),5),"")</f>
        <v/>
      </c>
      <c r="B41" s="260" t="str">
        <f>IFERROR(INDEX('COA Mapping'!$B:$H,MATCH(TRIM($C41),'COA Mapping'!$C:$C,0),6),"")</f>
        <v/>
      </c>
    </row>
    <row r="42" spans="1:28" x14ac:dyDescent="0.35">
      <c r="A42" s="260" t="str">
        <f>IFERROR(INDEX('COA Mapping'!$B:$H,MATCH(TRIM($C42),'COA Mapping'!$C:$C,0),5),"")</f>
        <v/>
      </c>
      <c r="B42" s="260" t="str">
        <f>IFERROR(INDEX('COA Mapping'!$B:$H,MATCH(TRIM($C42),'COA Mapping'!$C:$C,0),6),"")</f>
        <v/>
      </c>
    </row>
    <row r="43" spans="1:28" x14ac:dyDescent="0.35">
      <c r="A43" s="260" t="str">
        <f>IFERROR(INDEX('COA Mapping'!$B:$H,MATCH(TRIM($C43),'COA Mapping'!$C:$C,0),5),"")</f>
        <v/>
      </c>
      <c r="B43" s="260" t="str">
        <f>IFERROR(INDEX('COA Mapping'!$B:$H,MATCH(TRIM($C43),'COA Mapping'!$C:$C,0),6),"")</f>
        <v/>
      </c>
    </row>
    <row r="44" spans="1:28" x14ac:dyDescent="0.35">
      <c r="A44" s="260" t="str">
        <f>IFERROR(INDEX('COA Mapping'!$B:$H,MATCH(TRIM($C44),'COA Mapping'!$C:$C,0),5),"")</f>
        <v/>
      </c>
      <c r="B44" s="260" t="str">
        <f>IFERROR(INDEX('COA Mapping'!$B:$H,MATCH(TRIM($C44),'COA Mapping'!$C:$C,0),6),"")</f>
        <v/>
      </c>
    </row>
    <row r="45" spans="1:28" x14ac:dyDescent="0.35">
      <c r="A45" s="260" t="str">
        <f>IFERROR(INDEX('COA Mapping'!$B:$H,MATCH(TRIM($C45),'COA Mapping'!$C:$C,0),5),"")</f>
        <v/>
      </c>
      <c r="B45" s="260" t="str">
        <f>IFERROR(INDEX('COA Mapping'!$B:$H,MATCH(TRIM($C45),'COA Mapping'!$C:$C,0),6),"")</f>
        <v/>
      </c>
    </row>
    <row r="46" spans="1:28" x14ac:dyDescent="0.35">
      <c r="A46" s="260" t="str">
        <f>IFERROR(INDEX('COA Mapping'!$B:$H,MATCH(TRIM($C46),'COA Mapping'!$C:$C,0),5),"")</f>
        <v/>
      </c>
      <c r="B46" s="260" t="str">
        <f>IFERROR(INDEX('COA Mapping'!$B:$H,MATCH(TRIM($C46),'COA Mapping'!$C:$C,0),6),"")</f>
        <v/>
      </c>
    </row>
    <row r="47" spans="1:28" x14ac:dyDescent="0.35">
      <c r="A47" s="260" t="str">
        <f>IFERROR(INDEX('COA Mapping'!$B:$H,MATCH(TRIM($C47),'COA Mapping'!$C:$C,0),5),"")</f>
        <v/>
      </c>
      <c r="B47" s="260" t="str">
        <f>IFERROR(INDEX('COA Mapping'!$B:$H,MATCH(TRIM($C47),'COA Mapping'!$C:$C,0),6),"")</f>
        <v/>
      </c>
    </row>
    <row r="48" spans="1:28" x14ac:dyDescent="0.35">
      <c r="A48" s="260" t="str">
        <f>IFERROR(INDEX('COA Mapping'!$B:$H,MATCH(TRIM($C48),'COA Mapping'!$C:$C,0),5),"")</f>
        <v/>
      </c>
      <c r="B48" s="260" t="str">
        <f>IFERROR(INDEX('COA Mapping'!$B:$H,MATCH(TRIM($C48),'COA Mapping'!$C:$C,0),6),"")</f>
        <v/>
      </c>
    </row>
    <row r="49" spans="1:2" x14ac:dyDescent="0.35">
      <c r="A49" s="260" t="str">
        <f>IFERROR(INDEX('COA Mapping'!$B:$H,MATCH(TRIM($C49),'COA Mapping'!$C:$C,0),5),"")</f>
        <v/>
      </c>
      <c r="B49" s="260" t="str">
        <f>IFERROR(INDEX('COA Mapping'!$B:$H,MATCH(TRIM($C49),'COA Mapping'!$C:$C,0),6),"")</f>
        <v/>
      </c>
    </row>
    <row r="50" spans="1:2" x14ac:dyDescent="0.35">
      <c r="A50" s="260" t="str">
        <f>IFERROR(INDEX('COA Mapping'!$B:$H,MATCH(TRIM($C50),'COA Mapping'!$C:$C,0),5),"")</f>
        <v/>
      </c>
      <c r="B50" s="260" t="str">
        <f>IFERROR(INDEX('COA Mapping'!$B:$H,MATCH(TRIM($C50),'COA Mapping'!$C:$C,0),6),"")</f>
        <v/>
      </c>
    </row>
    <row r="51" spans="1:2" x14ac:dyDescent="0.35">
      <c r="A51" s="260" t="str">
        <f>IFERROR(INDEX('COA Mapping'!$B:$H,MATCH(TRIM($C51),'COA Mapping'!$C:$C,0),5),"")</f>
        <v/>
      </c>
      <c r="B51" s="260" t="str">
        <f>IFERROR(INDEX('COA Mapping'!$B:$H,MATCH(TRIM($C51),'COA Mapping'!$C:$C,0),6),"")</f>
        <v/>
      </c>
    </row>
    <row r="52" spans="1:2" x14ac:dyDescent="0.35">
      <c r="A52" s="260" t="str">
        <f>IFERROR(INDEX('COA Mapping'!$B:$H,MATCH(TRIM($C52),'COA Mapping'!$C:$C,0),5),"")</f>
        <v/>
      </c>
      <c r="B52" s="260" t="str">
        <f>IFERROR(INDEX('COA Mapping'!$B:$H,MATCH(TRIM($C52),'COA Mapping'!$C:$C,0),6),"")</f>
        <v/>
      </c>
    </row>
    <row r="53" spans="1:2" x14ac:dyDescent="0.35">
      <c r="A53" s="260" t="str">
        <f>IFERROR(INDEX('COA Mapping'!$B:$H,MATCH(TRIM($C53),'COA Mapping'!$C:$C,0),5),"")</f>
        <v/>
      </c>
      <c r="B53" s="260" t="str">
        <f>IFERROR(INDEX('COA Mapping'!$B:$H,MATCH(TRIM($C53),'COA Mapping'!$C:$C,0),6),"")</f>
        <v/>
      </c>
    </row>
    <row r="54" spans="1:2" x14ac:dyDescent="0.35">
      <c r="A54" s="260" t="str">
        <f>IFERROR(INDEX('COA Mapping'!$B:$H,MATCH(TRIM($C54),'COA Mapping'!$C:$C,0),5),"")</f>
        <v/>
      </c>
      <c r="B54" s="260" t="str">
        <f>IFERROR(INDEX('COA Mapping'!$B:$H,MATCH(TRIM($C54),'COA Mapping'!$C:$C,0),6),"")</f>
        <v/>
      </c>
    </row>
    <row r="55" spans="1:2" x14ac:dyDescent="0.35">
      <c r="A55" s="260" t="str">
        <f>IFERROR(INDEX('COA Mapping'!$B:$H,MATCH(TRIM($C55),'COA Mapping'!$C:$C,0),5),"")</f>
        <v/>
      </c>
      <c r="B55" s="260" t="str">
        <f>IFERROR(INDEX('COA Mapping'!$B:$H,MATCH(TRIM($C55),'COA Mapping'!$C:$C,0),6),"")</f>
        <v/>
      </c>
    </row>
    <row r="56" spans="1:2" x14ac:dyDescent="0.35">
      <c r="A56" s="260" t="str">
        <f>IFERROR(INDEX('COA Mapping'!$B:$H,MATCH(TRIM($C56),'COA Mapping'!$C:$C,0),5),"")</f>
        <v/>
      </c>
      <c r="B56" s="260" t="str">
        <f>IFERROR(INDEX('COA Mapping'!$B:$H,MATCH(TRIM($C56),'COA Mapping'!$C:$C,0),6),"")</f>
        <v/>
      </c>
    </row>
    <row r="57" spans="1:2" x14ac:dyDescent="0.35">
      <c r="A57" s="260" t="str">
        <f>IFERROR(INDEX('COA Mapping'!$B:$H,MATCH(TRIM($C57),'COA Mapping'!$C:$C,0),5),"")</f>
        <v/>
      </c>
      <c r="B57" s="260" t="str">
        <f>IFERROR(INDEX('COA Mapping'!$B:$H,MATCH(TRIM($C57),'COA Mapping'!$C:$C,0),6),"")</f>
        <v/>
      </c>
    </row>
    <row r="58" spans="1:2" x14ac:dyDescent="0.35">
      <c r="A58" s="260" t="str">
        <f>IFERROR(INDEX('COA Mapping'!$B:$H,MATCH(TRIM($C58),'COA Mapping'!$C:$C,0),5),"")</f>
        <v/>
      </c>
      <c r="B58" s="260" t="str">
        <f>IFERROR(INDEX('COA Mapping'!$B:$H,MATCH(TRIM($C58),'COA Mapping'!$C:$C,0),6),"")</f>
        <v/>
      </c>
    </row>
    <row r="59" spans="1:2" x14ac:dyDescent="0.35">
      <c r="A59" s="260" t="str">
        <f>IFERROR(INDEX('COA Mapping'!$B:$H,MATCH(TRIM($C59),'COA Mapping'!$C:$C,0),5),"")</f>
        <v/>
      </c>
      <c r="B59" s="260" t="str">
        <f>IFERROR(INDEX('COA Mapping'!$B:$H,MATCH(TRIM($C59),'COA Mapping'!$C:$C,0),6),"")</f>
        <v/>
      </c>
    </row>
    <row r="60" spans="1:2" x14ac:dyDescent="0.35">
      <c r="A60" s="260" t="str">
        <f>IFERROR(INDEX('COA Mapping'!$B:$H,MATCH(TRIM($C60),'COA Mapping'!$C:$C,0),5),"")</f>
        <v/>
      </c>
      <c r="B60" s="260" t="str">
        <f>IFERROR(INDEX('COA Mapping'!$B:$H,MATCH(TRIM($C60),'COA Mapping'!$C:$C,0),6),"")</f>
        <v/>
      </c>
    </row>
    <row r="61" spans="1:2" x14ac:dyDescent="0.35">
      <c r="A61" s="260" t="str">
        <f>IFERROR(INDEX('COA Mapping'!$B:$H,MATCH(TRIM($C61),'COA Mapping'!$C:$C,0),5),"")</f>
        <v/>
      </c>
      <c r="B61" s="260" t="str">
        <f>IFERROR(INDEX('COA Mapping'!$B:$H,MATCH(TRIM($C61),'COA Mapping'!$C:$C,0),6),"")</f>
        <v/>
      </c>
    </row>
    <row r="62" spans="1:2" x14ac:dyDescent="0.35">
      <c r="A62" s="260" t="str">
        <f>IFERROR(INDEX('COA Mapping'!$B:$H,MATCH(TRIM($C62),'COA Mapping'!$C:$C,0),5),"")</f>
        <v/>
      </c>
      <c r="B62" s="260" t="str">
        <f>IFERROR(INDEX('COA Mapping'!$B:$H,MATCH(TRIM($C62),'COA Mapping'!$C:$C,0),6),"")</f>
        <v/>
      </c>
    </row>
    <row r="63" spans="1:2" x14ac:dyDescent="0.35">
      <c r="A63" s="260" t="str">
        <f>IFERROR(INDEX('COA Mapping'!$B:$H,MATCH(TRIM($C63),'COA Mapping'!$C:$C,0),5),"")</f>
        <v/>
      </c>
      <c r="B63" s="260" t="str">
        <f>IFERROR(INDEX('COA Mapping'!$B:$H,MATCH(TRIM($C63),'COA Mapping'!$C:$C,0),6),"")</f>
        <v/>
      </c>
    </row>
    <row r="64" spans="1:2" x14ac:dyDescent="0.35">
      <c r="A64" s="260" t="str">
        <f>IFERROR(INDEX('COA Mapping'!$B:$H,MATCH(TRIM($C64),'COA Mapping'!$C:$C,0),5),"")</f>
        <v/>
      </c>
      <c r="B64" s="260" t="str">
        <f>IFERROR(INDEX('COA Mapping'!$B:$H,MATCH(TRIM($C64),'COA Mapping'!$C:$C,0),6),"")</f>
        <v/>
      </c>
    </row>
    <row r="65" spans="1:2" x14ac:dyDescent="0.35">
      <c r="A65" s="260" t="str">
        <f>IFERROR(INDEX('COA Mapping'!$B:$H,MATCH(TRIM($C65),'COA Mapping'!$C:$C,0),5),"")</f>
        <v/>
      </c>
      <c r="B65" s="260" t="str">
        <f>IFERROR(INDEX('COA Mapping'!$B:$H,MATCH(TRIM($C65),'COA Mapping'!$C:$C,0),6),"")</f>
        <v/>
      </c>
    </row>
    <row r="66" spans="1:2" x14ac:dyDescent="0.35">
      <c r="A66" s="260" t="str">
        <f>IFERROR(INDEX('COA Mapping'!$B:$H,MATCH(TRIM($C66),'COA Mapping'!$C:$C,0),5),"")</f>
        <v/>
      </c>
      <c r="B66" s="260" t="str">
        <f>IFERROR(INDEX('COA Mapping'!$B:$H,MATCH(TRIM($C66),'COA Mapping'!$C:$C,0),6),"")</f>
        <v/>
      </c>
    </row>
    <row r="67" spans="1:2" x14ac:dyDescent="0.35">
      <c r="A67" s="260" t="str">
        <f>IFERROR(INDEX('COA Mapping'!$B:$H,MATCH(TRIM($C67),'COA Mapping'!$C:$C,0),5),"")</f>
        <v/>
      </c>
      <c r="B67" s="260" t="str">
        <f>IFERROR(INDEX('COA Mapping'!$B:$H,MATCH(TRIM($C67),'COA Mapping'!$C:$C,0),6),"")</f>
        <v/>
      </c>
    </row>
    <row r="68" spans="1:2" x14ac:dyDescent="0.35">
      <c r="A68" s="260" t="str">
        <f>IFERROR(INDEX('COA Mapping'!$B:$H,MATCH(TRIM($C68),'COA Mapping'!$C:$C,0),5),"")</f>
        <v/>
      </c>
      <c r="B68" s="260" t="str">
        <f>IFERROR(INDEX('COA Mapping'!$B:$H,MATCH(TRIM($C68),'COA Mapping'!$C:$C,0),6),"")</f>
        <v/>
      </c>
    </row>
    <row r="69" spans="1:2" x14ac:dyDescent="0.35">
      <c r="A69" s="260" t="str">
        <f>IFERROR(INDEX('COA Mapping'!$B:$H,MATCH(TRIM($C69),'COA Mapping'!$C:$C,0),5),"")</f>
        <v/>
      </c>
      <c r="B69" s="260" t="str">
        <f>IFERROR(INDEX('COA Mapping'!$B:$H,MATCH(TRIM($C69),'COA Mapping'!$C:$C,0),6),"")</f>
        <v/>
      </c>
    </row>
    <row r="70" spans="1:2" x14ac:dyDescent="0.35">
      <c r="A70" s="260" t="str">
        <f>IFERROR(INDEX('COA Mapping'!$B:$H,MATCH(TRIM($C70),'COA Mapping'!$C:$C,0),5),"")</f>
        <v/>
      </c>
      <c r="B70" s="260" t="str">
        <f>IFERROR(INDEX('COA Mapping'!$B:$H,MATCH(TRIM($C70),'COA Mapping'!$C:$C,0),6),"")</f>
        <v/>
      </c>
    </row>
    <row r="71" spans="1:2" x14ac:dyDescent="0.35">
      <c r="A71" s="260" t="str">
        <f>IFERROR(INDEX('COA Mapping'!$B:$H,MATCH(TRIM($C71),'COA Mapping'!$C:$C,0),5),"")</f>
        <v/>
      </c>
      <c r="B71" s="260" t="str">
        <f>IFERROR(INDEX('COA Mapping'!$B:$H,MATCH(TRIM($C71),'COA Mapping'!$C:$C,0),6),"")</f>
        <v/>
      </c>
    </row>
    <row r="72" spans="1:2" x14ac:dyDescent="0.35">
      <c r="A72" s="260" t="str">
        <f>IFERROR(INDEX('COA Mapping'!$B:$H,MATCH(TRIM($C72),'COA Mapping'!$C:$C,0),5),"")</f>
        <v/>
      </c>
      <c r="B72" s="260" t="str">
        <f>IFERROR(INDEX('COA Mapping'!$B:$H,MATCH(TRIM($C72),'COA Mapping'!$C:$C,0),6),"")</f>
        <v/>
      </c>
    </row>
    <row r="73" spans="1:2" x14ac:dyDescent="0.35">
      <c r="A73" s="260" t="str">
        <f>IFERROR(INDEX('COA Mapping'!$B:$H,MATCH(TRIM($C73),'COA Mapping'!$C:$C,0),5),"")</f>
        <v/>
      </c>
      <c r="B73" s="260" t="str">
        <f>IFERROR(INDEX('COA Mapping'!$B:$H,MATCH(TRIM($C73),'COA Mapping'!$C:$C,0),6),"")</f>
        <v/>
      </c>
    </row>
    <row r="74" spans="1:2" x14ac:dyDescent="0.35">
      <c r="A74" s="260" t="str">
        <f>IFERROR(INDEX('COA Mapping'!$B:$H,MATCH(TRIM($C74),'COA Mapping'!$C:$C,0),5),"")</f>
        <v/>
      </c>
      <c r="B74" s="260" t="str">
        <f>IFERROR(INDEX('COA Mapping'!$B:$H,MATCH(TRIM($C74),'COA Mapping'!$C:$C,0),6),"")</f>
        <v/>
      </c>
    </row>
    <row r="75" spans="1:2" x14ac:dyDescent="0.35">
      <c r="A75" s="260" t="str">
        <f>IFERROR(INDEX('COA Mapping'!$B:$H,MATCH(TRIM($C75),'COA Mapping'!$C:$C,0),5),"")</f>
        <v/>
      </c>
      <c r="B75" s="260" t="str">
        <f>IFERROR(INDEX('COA Mapping'!$B:$H,MATCH(TRIM($C75),'COA Mapping'!$C:$C,0),6),"")</f>
        <v/>
      </c>
    </row>
    <row r="76" spans="1:2" x14ac:dyDescent="0.35">
      <c r="A76" s="260" t="str">
        <f>IFERROR(INDEX('COA Mapping'!$B:$H,MATCH(TRIM($C76),'COA Mapping'!$C:$C,0),5),"")</f>
        <v/>
      </c>
      <c r="B76" s="260" t="str">
        <f>IFERROR(INDEX('COA Mapping'!$B:$H,MATCH(TRIM($C76),'COA Mapping'!$C:$C,0),6),"")</f>
        <v/>
      </c>
    </row>
    <row r="77" spans="1:2" x14ac:dyDescent="0.35">
      <c r="A77" s="260" t="str">
        <f>IFERROR(INDEX('COA Mapping'!$B:$H,MATCH(TRIM($C77),'COA Mapping'!$C:$C,0),5),"")</f>
        <v/>
      </c>
      <c r="B77" s="260" t="str">
        <f>IFERROR(INDEX('COA Mapping'!$B:$H,MATCH(TRIM($C77),'COA Mapping'!$C:$C,0),6),"")</f>
        <v/>
      </c>
    </row>
    <row r="78" spans="1:2" x14ac:dyDescent="0.35">
      <c r="A78" s="260" t="str">
        <f>IFERROR(INDEX('COA Mapping'!$B:$H,MATCH(TRIM($C78),'COA Mapping'!$C:$C,0),5),"")</f>
        <v/>
      </c>
      <c r="B78" s="260" t="str">
        <f>IFERROR(INDEX('COA Mapping'!$B:$H,MATCH(TRIM($C78),'COA Mapping'!$C:$C,0),6),"")</f>
        <v/>
      </c>
    </row>
    <row r="79" spans="1:2" x14ac:dyDescent="0.35">
      <c r="A79" s="260" t="str">
        <f>IFERROR(INDEX('COA Mapping'!$B:$H,MATCH(TRIM($C79),'COA Mapping'!$C:$C,0),5),"")</f>
        <v/>
      </c>
      <c r="B79" s="260" t="str">
        <f>IFERROR(INDEX('COA Mapping'!$B:$H,MATCH(TRIM($C79),'COA Mapping'!$C:$C,0),6),"")</f>
        <v/>
      </c>
    </row>
    <row r="80" spans="1:2" x14ac:dyDescent="0.35">
      <c r="A80" s="260" t="str">
        <f>IFERROR(INDEX('COA Mapping'!$B:$H,MATCH(TRIM($C80),'COA Mapping'!$C:$C,0),5),"")</f>
        <v/>
      </c>
      <c r="B80" s="260" t="str">
        <f>IFERROR(INDEX('COA Mapping'!$B:$H,MATCH(TRIM($C80),'COA Mapping'!$C:$C,0),6),"")</f>
        <v/>
      </c>
    </row>
    <row r="81" spans="1:2" x14ac:dyDescent="0.35">
      <c r="A81" s="260" t="str">
        <f>IFERROR(INDEX('COA Mapping'!$B:$H,MATCH(TRIM($C81),'COA Mapping'!$C:$C,0),5),"")</f>
        <v/>
      </c>
      <c r="B81" s="260" t="str">
        <f>IFERROR(INDEX('COA Mapping'!$B:$H,MATCH(TRIM($C81),'COA Mapping'!$C:$C,0),6),"")</f>
        <v/>
      </c>
    </row>
    <row r="82" spans="1:2" x14ac:dyDescent="0.35">
      <c r="A82" s="260" t="str">
        <f>IFERROR(INDEX('COA Mapping'!$B:$H,MATCH(TRIM($C82),'COA Mapping'!$C:$C,0),5),"")</f>
        <v/>
      </c>
      <c r="B82" s="260" t="str">
        <f>IFERROR(INDEX('COA Mapping'!$B:$H,MATCH(TRIM($C82),'COA Mapping'!$C:$C,0),6),"")</f>
        <v/>
      </c>
    </row>
    <row r="83" spans="1:2" x14ac:dyDescent="0.35">
      <c r="A83" s="260" t="str">
        <f>IFERROR(INDEX('COA Mapping'!$B:$H,MATCH(TRIM($C83),'COA Mapping'!$C:$C,0),5),"")</f>
        <v/>
      </c>
      <c r="B83" s="260" t="str">
        <f>IFERROR(INDEX('COA Mapping'!$B:$H,MATCH(TRIM($C83),'COA Mapping'!$C:$C,0),6),"")</f>
        <v/>
      </c>
    </row>
    <row r="84" spans="1:2" x14ac:dyDescent="0.35">
      <c r="A84" s="260" t="str">
        <f>IFERROR(INDEX('COA Mapping'!$B:$H,MATCH(TRIM($C84),'COA Mapping'!$C:$C,0),5),"")</f>
        <v/>
      </c>
      <c r="B84" s="260" t="str">
        <f>IFERROR(INDEX('COA Mapping'!$B:$H,MATCH(TRIM($C84),'COA Mapping'!$C:$C,0),6),"")</f>
        <v/>
      </c>
    </row>
    <row r="85" spans="1:2" x14ac:dyDescent="0.35">
      <c r="A85" s="260" t="str">
        <f>IFERROR(INDEX('COA Mapping'!$B:$H,MATCH(TRIM($C85),'COA Mapping'!$C:$C,0),5),"")</f>
        <v/>
      </c>
      <c r="B85" s="260" t="str">
        <f>IFERROR(INDEX('COA Mapping'!$B:$H,MATCH(TRIM($C85),'COA Mapping'!$C:$C,0),6),"")</f>
        <v/>
      </c>
    </row>
    <row r="86" spans="1:2" x14ac:dyDescent="0.35">
      <c r="A86" s="260" t="str">
        <f>IFERROR(INDEX('COA Mapping'!$B:$H,MATCH(TRIM($C86),'COA Mapping'!$C:$C,0),5),"")</f>
        <v/>
      </c>
      <c r="B86" s="260" t="str">
        <f>IFERROR(INDEX('COA Mapping'!$B:$H,MATCH(TRIM($C86),'COA Mapping'!$C:$C,0),6),"")</f>
        <v/>
      </c>
    </row>
    <row r="87" spans="1:2" x14ac:dyDescent="0.35">
      <c r="A87" s="260" t="str">
        <f>IFERROR(INDEX('COA Mapping'!$B:$H,MATCH(TRIM($C87),'COA Mapping'!$C:$C,0),5),"")</f>
        <v/>
      </c>
      <c r="B87" s="260" t="str">
        <f>IFERROR(INDEX('COA Mapping'!$B:$H,MATCH(TRIM($C87),'COA Mapping'!$C:$C,0),6),"")</f>
        <v/>
      </c>
    </row>
    <row r="88" spans="1:2" x14ac:dyDescent="0.35">
      <c r="A88" s="260" t="str">
        <f>IFERROR(INDEX('COA Mapping'!$B:$H,MATCH(TRIM($C88),'COA Mapping'!$C:$C,0),5),"")</f>
        <v/>
      </c>
      <c r="B88" s="260" t="str">
        <f>IFERROR(INDEX('COA Mapping'!$B:$H,MATCH(TRIM($C88),'COA Mapping'!$C:$C,0),6),"")</f>
        <v/>
      </c>
    </row>
    <row r="89" spans="1:2" x14ac:dyDescent="0.35">
      <c r="A89" s="260" t="str">
        <f>IFERROR(INDEX('COA Mapping'!$B:$H,MATCH(TRIM($C89),'COA Mapping'!$C:$C,0),5),"")</f>
        <v/>
      </c>
      <c r="B89" s="260" t="str">
        <f>IFERROR(INDEX('COA Mapping'!$B:$H,MATCH(TRIM($C89),'COA Mapping'!$C:$C,0),6),"")</f>
        <v/>
      </c>
    </row>
    <row r="90" spans="1:2" x14ac:dyDescent="0.35">
      <c r="A90" s="260" t="str">
        <f>IFERROR(INDEX('COA Mapping'!$B:$H,MATCH(TRIM($C90),'COA Mapping'!$C:$C,0),5),"")</f>
        <v/>
      </c>
      <c r="B90" s="260" t="str">
        <f>IFERROR(INDEX('COA Mapping'!$B:$H,MATCH(TRIM($C90),'COA Mapping'!$C:$C,0),6),"")</f>
        <v/>
      </c>
    </row>
    <row r="91" spans="1:2" x14ac:dyDescent="0.35">
      <c r="A91" s="260" t="str">
        <f>IFERROR(INDEX('COA Mapping'!$B:$H,MATCH(TRIM($C91),'COA Mapping'!$C:$C,0),5),"")</f>
        <v/>
      </c>
      <c r="B91" s="260" t="str">
        <f>IFERROR(INDEX('COA Mapping'!$B:$H,MATCH(TRIM($C91),'COA Mapping'!$C:$C,0),6),"")</f>
        <v/>
      </c>
    </row>
    <row r="92" spans="1:2" x14ac:dyDescent="0.35">
      <c r="A92" s="260" t="str">
        <f>IFERROR(INDEX('COA Mapping'!$B:$H,MATCH(TRIM($C92),'COA Mapping'!$C:$C,0),5),"")</f>
        <v/>
      </c>
      <c r="B92" s="260" t="str">
        <f>IFERROR(INDEX('COA Mapping'!$B:$H,MATCH(TRIM($C92),'COA Mapping'!$C:$C,0),6),"")</f>
        <v/>
      </c>
    </row>
    <row r="93" spans="1:2" x14ac:dyDescent="0.35">
      <c r="A93" s="260" t="str">
        <f>IFERROR(INDEX('COA Mapping'!$B:$H,MATCH(TRIM($C93),'COA Mapping'!$C:$C,0),5),"")</f>
        <v/>
      </c>
      <c r="B93" s="260" t="str">
        <f>IFERROR(INDEX('COA Mapping'!$B:$H,MATCH(TRIM($C93),'COA Mapping'!$C:$C,0),6),"")</f>
        <v/>
      </c>
    </row>
    <row r="94" spans="1:2" x14ac:dyDescent="0.35">
      <c r="A94" s="260" t="str">
        <f>IFERROR(INDEX('COA Mapping'!$B:$H,MATCH(TRIM($C94),'COA Mapping'!$C:$C,0),5),"")</f>
        <v/>
      </c>
      <c r="B94" s="260" t="str">
        <f>IFERROR(INDEX('COA Mapping'!$B:$H,MATCH(TRIM($C94),'COA Mapping'!$C:$C,0),6),"")</f>
        <v/>
      </c>
    </row>
    <row r="95" spans="1:2" x14ac:dyDescent="0.35">
      <c r="A95" s="260" t="str">
        <f>IFERROR(INDEX('COA Mapping'!$B:$H,MATCH(TRIM($C95),'COA Mapping'!$C:$C,0),5),"")</f>
        <v/>
      </c>
      <c r="B95" s="260" t="str">
        <f>IFERROR(INDEX('COA Mapping'!$B:$H,MATCH(TRIM($C95),'COA Mapping'!$C:$C,0),6),"")</f>
        <v/>
      </c>
    </row>
    <row r="96" spans="1:2" x14ac:dyDescent="0.35">
      <c r="A96" s="260" t="str">
        <f>IFERROR(INDEX('COA Mapping'!$B:$H,MATCH(TRIM($C96),'COA Mapping'!$C:$C,0),5),"")</f>
        <v/>
      </c>
      <c r="B96" s="260" t="str">
        <f>IFERROR(INDEX('COA Mapping'!$B:$H,MATCH(TRIM($C96),'COA Mapping'!$C:$C,0),6),"")</f>
        <v/>
      </c>
    </row>
    <row r="97" spans="1:2" x14ac:dyDescent="0.35">
      <c r="A97" s="260" t="str">
        <f>IFERROR(INDEX('COA Mapping'!$B:$H,MATCH(TRIM($C97),'COA Mapping'!$C:$C,0),5),"")</f>
        <v/>
      </c>
      <c r="B97" s="260" t="str">
        <f>IFERROR(INDEX('COA Mapping'!$B:$H,MATCH(TRIM($C97),'COA Mapping'!$C:$C,0),6),"")</f>
        <v/>
      </c>
    </row>
    <row r="98" spans="1:2" x14ac:dyDescent="0.35">
      <c r="A98" s="260" t="str">
        <f>IFERROR(INDEX('COA Mapping'!$B:$H,MATCH(TRIM($C98),'COA Mapping'!$C:$C,0),5),"")</f>
        <v/>
      </c>
      <c r="B98" s="260" t="str">
        <f>IFERROR(INDEX('COA Mapping'!$B:$H,MATCH(TRIM($C98),'COA Mapping'!$C:$C,0),6),"")</f>
        <v/>
      </c>
    </row>
    <row r="99" spans="1:2" x14ac:dyDescent="0.35">
      <c r="A99" s="260" t="str">
        <f>IFERROR(INDEX('COA Mapping'!$B:$H,MATCH(TRIM($C99),'COA Mapping'!$C:$C,0),5),"")</f>
        <v/>
      </c>
      <c r="B99" s="260" t="str">
        <f>IFERROR(INDEX('COA Mapping'!$B:$H,MATCH(TRIM($C99),'COA Mapping'!$C:$C,0),6),"")</f>
        <v/>
      </c>
    </row>
    <row r="100" spans="1:2" x14ac:dyDescent="0.35">
      <c r="A100" s="260" t="str">
        <f>IFERROR(INDEX('COA Mapping'!$B:$H,MATCH(TRIM($C100),'COA Mapping'!$C:$C,0),5),"")</f>
        <v/>
      </c>
      <c r="B100" s="260" t="str">
        <f>IFERROR(INDEX('COA Mapping'!$B:$H,MATCH(TRIM($C100),'COA Mapping'!$C:$C,0),6),"")</f>
        <v/>
      </c>
    </row>
    <row r="101" spans="1:2" x14ac:dyDescent="0.35">
      <c r="A101" s="260" t="str">
        <f>IFERROR(INDEX('COA Mapping'!$B:$H,MATCH(TRIM($C101),'COA Mapping'!$C:$C,0),5),"")</f>
        <v/>
      </c>
      <c r="B101" s="260" t="str">
        <f>IFERROR(INDEX('COA Mapping'!$B:$H,MATCH(TRIM($C101),'COA Mapping'!$C:$C,0),6),"")</f>
        <v/>
      </c>
    </row>
    <row r="102" spans="1:2" x14ac:dyDescent="0.35">
      <c r="A102" s="260" t="str">
        <f>IFERROR(INDEX('COA Mapping'!$B:$H,MATCH(TRIM($C102),'COA Mapping'!$C:$C,0),5),"")</f>
        <v/>
      </c>
      <c r="B102" s="260" t="str">
        <f>IFERROR(INDEX('COA Mapping'!$B:$H,MATCH(TRIM($C102),'COA Mapping'!$C:$C,0),6),"")</f>
        <v/>
      </c>
    </row>
    <row r="103" spans="1:2" x14ac:dyDescent="0.35">
      <c r="A103" s="260" t="str">
        <f>IFERROR(INDEX('COA Mapping'!$B:$H,MATCH(TRIM($C103),'COA Mapping'!$C:$C,0),5),"")</f>
        <v/>
      </c>
      <c r="B103" s="260" t="str">
        <f>IFERROR(INDEX('COA Mapping'!$B:$H,MATCH(TRIM($C103),'COA Mapping'!$C:$C,0),6),"")</f>
        <v/>
      </c>
    </row>
    <row r="104" spans="1:2" x14ac:dyDescent="0.35">
      <c r="A104" s="260" t="str">
        <f>IFERROR(INDEX('COA Mapping'!$B:$H,MATCH(TRIM($C104),'COA Mapping'!$C:$C,0),5),"")</f>
        <v/>
      </c>
      <c r="B104" s="260" t="str">
        <f>IFERROR(INDEX('COA Mapping'!$B:$H,MATCH(TRIM($C104),'COA Mapping'!$C:$C,0),6),"")</f>
        <v/>
      </c>
    </row>
    <row r="105" spans="1:2" x14ac:dyDescent="0.35">
      <c r="A105" s="260" t="str">
        <f>IFERROR(INDEX('COA Mapping'!$B:$H,MATCH(TRIM($C105),'COA Mapping'!$C:$C,0),5),"")</f>
        <v/>
      </c>
      <c r="B105" s="260" t="str">
        <f>IFERROR(INDEX('COA Mapping'!$B:$H,MATCH(TRIM($C105),'COA Mapping'!$C:$C,0),6),"")</f>
        <v/>
      </c>
    </row>
    <row r="106" spans="1:2" x14ac:dyDescent="0.35">
      <c r="A106" s="260" t="str">
        <f>IFERROR(INDEX('COA Mapping'!$B:$H,MATCH(TRIM($C106),'COA Mapping'!$C:$C,0),5),"")</f>
        <v/>
      </c>
      <c r="B106" s="260" t="str">
        <f>IFERROR(INDEX('COA Mapping'!$B:$H,MATCH(TRIM($C106),'COA Mapping'!$C:$C,0),6),"")</f>
        <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CF8DC-5FE6-4144-BF9F-7E7755917FBE}">
  <dimension ref="A1:BO130"/>
  <sheetViews>
    <sheetView showGridLines="0" zoomScaleNormal="100" workbookViewId="0">
      <pane xSplit="3" ySplit="4" topLeftCell="D5" activePane="bottomRight" state="frozen"/>
      <selection pane="topRight" activeCell="O52" sqref="O52"/>
      <selection pane="bottomLeft" activeCell="O52" sqref="O52"/>
      <selection pane="bottomRight" activeCell="D6" sqref="D6"/>
    </sheetView>
  </sheetViews>
  <sheetFormatPr defaultRowHeight="14.5" x14ac:dyDescent="0.35"/>
  <cols>
    <col min="2" max="2" width="29.81640625" style="63" customWidth="1"/>
    <col min="3" max="3" width="32.54296875" customWidth="1"/>
    <col min="4" max="5" width="12.81640625" bestFit="1" customWidth="1"/>
    <col min="6" max="63" width="12.54296875" bestFit="1" customWidth="1"/>
  </cols>
  <sheetData>
    <row r="1" spans="1:67" ht="18" x14ac:dyDescent="0.4">
      <c r="A1" s="116" t="s">
        <v>66</v>
      </c>
    </row>
    <row r="2" spans="1:67" ht="18" x14ac:dyDescent="0.4">
      <c r="A2" s="116" t="s">
        <v>566</v>
      </c>
    </row>
    <row r="3" spans="1:67" x14ac:dyDescent="0.35">
      <c r="A3" s="115"/>
      <c r="B3" s="122"/>
      <c r="C3" s="118"/>
    </row>
    <row r="4" spans="1:67" x14ac:dyDescent="0.35">
      <c r="A4" s="246" t="s">
        <v>289</v>
      </c>
      <c r="B4" s="246" t="s">
        <v>542</v>
      </c>
      <c r="C4" s="115"/>
      <c r="D4" s="495">
        <v>43101</v>
      </c>
      <c r="E4" s="228">
        <f>EOMONTH(D4,1)</f>
        <v>43159</v>
      </c>
      <c r="F4" s="228">
        <f t="shared" ref="F4:U4" si="0">EOMONTH(E4,1)</f>
        <v>43190</v>
      </c>
      <c r="G4" s="228">
        <f t="shared" si="0"/>
        <v>43220</v>
      </c>
      <c r="H4" s="228">
        <f t="shared" si="0"/>
        <v>43251</v>
      </c>
      <c r="I4" s="228">
        <f t="shared" si="0"/>
        <v>43281</v>
      </c>
      <c r="J4" s="228">
        <f t="shared" si="0"/>
        <v>43312</v>
      </c>
      <c r="K4" s="228">
        <f t="shared" si="0"/>
        <v>43343</v>
      </c>
      <c r="L4" s="228">
        <f t="shared" si="0"/>
        <v>43373</v>
      </c>
      <c r="M4" s="228">
        <f t="shared" si="0"/>
        <v>43404</v>
      </c>
      <c r="N4" s="228">
        <f t="shared" si="0"/>
        <v>43434</v>
      </c>
      <c r="O4" s="228">
        <f t="shared" si="0"/>
        <v>43465</v>
      </c>
      <c r="P4" s="228">
        <f t="shared" si="0"/>
        <v>43496</v>
      </c>
      <c r="Q4" s="228">
        <f t="shared" si="0"/>
        <v>43524</v>
      </c>
      <c r="R4" s="228">
        <f t="shared" si="0"/>
        <v>43555</v>
      </c>
      <c r="S4" s="228">
        <f t="shared" si="0"/>
        <v>43585</v>
      </c>
      <c r="T4" s="228">
        <f t="shared" si="0"/>
        <v>43616</v>
      </c>
      <c r="U4" s="228">
        <f t="shared" si="0"/>
        <v>43646</v>
      </c>
      <c r="V4" s="120">
        <f>EOMONTH(U4,1)</f>
        <v>43677</v>
      </c>
      <c r="W4" s="120">
        <f t="shared" ref="W4:BK4" si="1">EOMONTH(V4,1)</f>
        <v>43708</v>
      </c>
      <c r="X4" s="120">
        <f t="shared" si="1"/>
        <v>43738</v>
      </c>
      <c r="Y4" s="120">
        <f t="shared" si="1"/>
        <v>43769</v>
      </c>
      <c r="Z4" s="120">
        <f t="shared" si="1"/>
        <v>43799</v>
      </c>
      <c r="AA4" s="120">
        <f t="shared" si="1"/>
        <v>43830</v>
      </c>
      <c r="AB4" s="120">
        <f t="shared" si="1"/>
        <v>43861</v>
      </c>
      <c r="AC4" s="120">
        <f t="shared" si="1"/>
        <v>43890</v>
      </c>
      <c r="AD4" s="120">
        <f t="shared" si="1"/>
        <v>43921</v>
      </c>
      <c r="AE4" s="120">
        <f t="shared" si="1"/>
        <v>43951</v>
      </c>
      <c r="AF4" s="120">
        <f t="shared" si="1"/>
        <v>43982</v>
      </c>
      <c r="AG4" s="120">
        <f t="shared" si="1"/>
        <v>44012</v>
      </c>
      <c r="AH4" s="120">
        <f t="shared" si="1"/>
        <v>44043</v>
      </c>
      <c r="AI4" s="120">
        <f t="shared" si="1"/>
        <v>44074</v>
      </c>
      <c r="AJ4" s="120">
        <f t="shared" si="1"/>
        <v>44104</v>
      </c>
      <c r="AK4" s="120">
        <f t="shared" si="1"/>
        <v>44135</v>
      </c>
      <c r="AL4" s="120">
        <f t="shared" si="1"/>
        <v>44165</v>
      </c>
      <c r="AM4" s="120">
        <f t="shared" si="1"/>
        <v>44196</v>
      </c>
      <c r="AN4" s="120">
        <f t="shared" si="1"/>
        <v>44227</v>
      </c>
      <c r="AO4" s="120">
        <f t="shared" si="1"/>
        <v>44255</v>
      </c>
      <c r="AP4" s="120">
        <f t="shared" si="1"/>
        <v>44286</v>
      </c>
      <c r="AQ4" s="120">
        <f t="shared" si="1"/>
        <v>44316</v>
      </c>
      <c r="AR4" s="120">
        <f t="shared" si="1"/>
        <v>44347</v>
      </c>
      <c r="AS4" s="120">
        <f t="shared" si="1"/>
        <v>44377</v>
      </c>
      <c r="AT4" s="120">
        <f t="shared" si="1"/>
        <v>44408</v>
      </c>
      <c r="AU4" s="120">
        <f t="shared" si="1"/>
        <v>44439</v>
      </c>
      <c r="AV4" s="120">
        <f t="shared" si="1"/>
        <v>44469</v>
      </c>
      <c r="AW4" s="120">
        <f t="shared" si="1"/>
        <v>44500</v>
      </c>
      <c r="AX4" s="120">
        <f t="shared" si="1"/>
        <v>44530</v>
      </c>
      <c r="AY4" s="120">
        <f t="shared" si="1"/>
        <v>44561</v>
      </c>
      <c r="AZ4" s="120">
        <f t="shared" si="1"/>
        <v>44592</v>
      </c>
      <c r="BA4" s="120">
        <f t="shared" si="1"/>
        <v>44620</v>
      </c>
      <c r="BB4" s="120">
        <f t="shared" si="1"/>
        <v>44651</v>
      </c>
      <c r="BC4" s="120">
        <f t="shared" si="1"/>
        <v>44681</v>
      </c>
      <c r="BD4" s="120">
        <f t="shared" si="1"/>
        <v>44712</v>
      </c>
      <c r="BE4" s="120">
        <f t="shared" si="1"/>
        <v>44742</v>
      </c>
      <c r="BF4" s="120">
        <f t="shared" si="1"/>
        <v>44773</v>
      </c>
      <c r="BG4" s="120">
        <f t="shared" si="1"/>
        <v>44804</v>
      </c>
      <c r="BH4" s="120">
        <f t="shared" si="1"/>
        <v>44834</v>
      </c>
      <c r="BI4" s="120">
        <f t="shared" si="1"/>
        <v>44865</v>
      </c>
      <c r="BJ4" s="120">
        <f t="shared" si="1"/>
        <v>44895</v>
      </c>
      <c r="BK4" s="120">
        <f t="shared" si="1"/>
        <v>44926</v>
      </c>
      <c r="BL4" s="120"/>
      <c r="BM4" s="120"/>
      <c r="BN4" s="120"/>
      <c r="BO4" s="120"/>
    </row>
    <row r="5" spans="1:67" x14ac:dyDescent="0.35">
      <c r="A5" s="260" t="str">
        <f>IFERROR(INDEX('COA Mapping'!$B:$H,MATCH(TRIM($C5),'COA Mapping'!$C:$C,0),5),"")</f>
        <v/>
      </c>
      <c r="B5" s="260" t="str">
        <f>IFERROR(INDEX('COA Mapping'!$B:$H,MATCH(TRIM($C5),'COA Mapping'!$C:$C,0),6),"")</f>
        <v/>
      </c>
      <c r="C5" t="s">
        <v>567</v>
      </c>
    </row>
    <row r="6" spans="1:67" x14ac:dyDescent="0.35">
      <c r="A6" s="260">
        <f>IFERROR(INDEX('COA Mapping'!$B:$H,MATCH(TRIM($C6),'COA Mapping'!$C:$C,0),5),"")</f>
        <v>401</v>
      </c>
      <c r="B6" s="260" t="str">
        <f>IFERROR(INDEX('COA Mapping'!$B:$H,MATCH(TRIM($C6),'COA Mapping'!$C:$C,0),6),"")</f>
        <v>Subscription Revenue</v>
      </c>
      <c r="C6" t="s">
        <v>568</v>
      </c>
      <c r="D6">
        <v>94133.32</v>
      </c>
      <c r="E6">
        <v>88304.48</v>
      </c>
      <c r="F6">
        <v>113750.04</v>
      </c>
      <c r="G6">
        <v>124960.76</v>
      </c>
      <c r="H6">
        <v>121459.57</v>
      </c>
      <c r="I6">
        <v>117695.86</v>
      </c>
      <c r="J6">
        <v>128028.38</v>
      </c>
      <c r="K6">
        <v>137638.25</v>
      </c>
      <c r="L6">
        <v>135921.63</v>
      </c>
      <c r="M6">
        <v>179608.23</v>
      </c>
      <c r="N6">
        <v>138117.68</v>
      </c>
      <c r="O6">
        <v>136170.14000000001</v>
      </c>
      <c r="P6">
        <v>185325.81</v>
      </c>
      <c r="Q6">
        <v>166613.26999999999</v>
      </c>
      <c r="R6">
        <v>187492.04</v>
      </c>
      <c r="S6">
        <v>171143.72</v>
      </c>
      <c r="T6">
        <v>210277.72</v>
      </c>
      <c r="U6">
        <v>182356.2</v>
      </c>
      <c r="V6">
        <v>246977.68</v>
      </c>
      <c r="W6">
        <v>192992.16</v>
      </c>
      <c r="X6">
        <v>227116.51</v>
      </c>
      <c r="Y6">
        <v>296285.36</v>
      </c>
      <c r="Z6">
        <v>221372.2</v>
      </c>
      <c r="AA6">
        <v>264231.84000000003</v>
      </c>
      <c r="AB6">
        <f>342605.63+50</f>
        <v>342655.63</v>
      </c>
    </row>
    <row r="7" spans="1:67" x14ac:dyDescent="0.35">
      <c r="A7" s="260">
        <f>IFERROR(INDEX('COA Mapping'!$B:$H,MATCH(TRIM($C7),'COA Mapping'!$C:$C,0),5),"")</f>
        <v>401</v>
      </c>
      <c r="B7" s="260" t="str">
        <f>IFERROR(INDEX('COA Mapping'!$B:$H,MATCH(TRIM($C7),'COA Mapping'!$C:$C,0),6),"")</f>
        <v>Subscription Revenue</v>
      </c>
      <c r="C7" t="s">
        <v>569</v>
      </c>
      <c r="D7">
        <v>0</v>
      </c>
      <c r="E7">
        <v>0</v>
      </c>
      <c r="F7">
        <v>0</v>
      </c>
      <c r="G7">
        <v>0</v>
      </c>
      <c r="H7">
        <v>0</v>
      </c>
      <c r="I7">
        <v>0</v>
      </c>
      <c r="J7">
        <v>0</v>
      </c>
      <c r="K7">
        <v>0</v>
      </c>
      <c r="L7">
        <v>0</v>
      </c>
      <c r="M7">
        <v>0</v>
      </c>
      <c r="N7">
        <v>0</v>
      </c>
      <c r="O7">
        <v>0</v>
      </c>
      <c r="P7">
        <v>-1600</v>
      </c>
      <c r="Q7">
        <v>0</v>
      </c>
      <c r="R7">
        <v>0</v>
      </c>
      <c r="S7">
        <v>0</v>
      </c>
      <c r="T7">
        <v>0</v>
      </c>
      <c r="U7">
        <v>-147.41</v>
      </c>
      <c r="V7">
        <v>-18727.349999999999</v>
      </c>
      <c r="W7">
        <v>0</v>
      </c>
      <c r="X7">
        <v>-5825</v>
      </c>
      <c r="Y7">
        <v>0</v>
      </c>
      <c r="Z7">
        <v>0</v>
      </c>
      <c r="AA7">
        <v>0</v>
      </c>
      <c r="AB7">
        <v>0</v>
      </c>
    </row>
    <row r="8" spans="1:67" x14ac:dyDescent="0.35">
      <c r="A8" s="260">
        <f>IFERROR(INDEX('COA Mapping'!$B:$H,MATCH(TRIM($C8),'COA Mapping'!$C:$C,0),5),"")</f>
        <v>401</v>
      </c>
      <c r="B8" s="260" t="str">
        <f>IFERROR(INDEX('COA Mapping'!$B:$H,MATCH(TRIM($C8),'COA Mapping'!$C:$C,0),6),"")</f>
        <v>Subscription Revenue</v>
      </c>
      <c r="C8" t="s">
        <v>570</v>
      </c>
      <c r="D8">
        <v>-1060.1199999999999</v>
      </c>
      <c r="E8">
        <v>-1686.5</v>
      </c>
      <c r="F8">
        <v>-1176.6500000000001</v>
      </c>
      <c r="G8">
        <v>-2264.83</v>
      </c>
      <c r="H8">
        <v>-647</v>
      </c>
      <c r="I8">
        <v>-796</v>
      </c>
      <c r="J8">
        <v>-198</v>
      </c>
      <c r="K8">
        <v>-1740</v>
      </c>
      <c r="L8">
        <v>-2381.11</v>
      </c>
      <c r="M8">
        <v>-5527</v>
      </c>
      <c r="N8">
        <v>-3232</v>
      </c>
      <c r="O8">
        <v>-5986</v>
      </c>
      <c r="P8">
        <v>-4624</v>
      </c>
      <c r="Q8">
        <v>-967.5</v>
      </c>
      <c r="R8">
        <v>-1640</v>
      </c>
      <c r="S8">
        <v>-10544.75</v>
      </c>
      <c r="T8">
        <v>-5816.75</v>
      </c>
      <c r="U8">
        <v>-5941.83</v>
      </c>
      <c r="V8">
        <v>-1393</v>
      </c>
      <c r="W8">
        <v>-2688</v>
      </c>
      <c r="X8">
        <v>-10971.71</v>
      </c>
      <c r="Y8">
        <v>-9046.09</v>
      </c>
      <c r="Z8">
        <v>-4417.6000000000004</v>
      </c>
      <c r="AA8">
        <v>-463.06</v>
      </c>
      <c r="AB8">
        <v>-3447.84</v>
      </c>
    </row>
    <row r="9" spans="1:67" x14ac:dyDescent="0.35">
      <c r="A9" s="260">
        <f>IFERROR(INDEX('COA Mapping'!$B:$H,MATCH(TRIM($C9),'COA Mapping'!$C:$C,0),5),"")</f>
        <v>801</v>
      </c>
      <c r="B9" s="260" t="str">
        <f>IFERROR(INDEX('COA Mapping'!$B:$H,MATCH(TRIM($C9),'COA Mapping'!$C:$C,0),6),"")</f>
        <v>Interest Income</v>
      </c>
      <c r="C9" t="s">
        <v>162</v>
      </c>
      <c r="D9">
        <v>0</v>
      </c>
      <c r="E9">
        <v>0</v>
      </c>
      <c r="F9">
        <v>0</v>
      </c>
      <c r="G9">
        <v>0</v>
      </c>
      <c r="H9">
        <v>0</v>
      </c>
      <c r="I9">
        <v>0</v>
      </c>
      <c r="J9">
        <v>0</v>
      </c>
      <c r="K9">
        <v>0</v>
      </c>
      <c r="L9">
        <v>0</v>
      </c>
      <c r="M9">
        <v>0</v>
      </c>
      <c r="N9">
        <v>0</v>
      </c>
      <c r="O9">
        <v>35.32</v>
      </c>
      <c r="P9">
        <v>473.61</v>
      </c>
      <c r="Q9">
        <v>659.01</v>
      </c>
      <c r="R9">
        <v>761.78</v>
      </c>
      <c r="S9">
        <v>670.91</v>
      </c>
      <c r="T9">
        <v>632.15</v>
      </c>
      <c r="U9">
        <v>571.91999999999996</v>
      </c>
      <c r="V9">
        <v>662.59</v>
      </c>
      <c r="W9">
        <v>700.05</v>
      </c>
      <c r="X9">
        <v>905.79</v>
      </c>
      <c r="Y9">
        <v>999.64</v>
      </c>
      <c r="Z9">
        <v>729.77</v>
      </c>
      <c r="AA9">
        <v>123.58</v>
      </c>
      <c r="AB9">
        <v>122.12</v>
      </c>
    </row>
    <row r="10" spans="1:67" x14ac:dyDescent="0.35">
      <c r="A10" s="260" t="str">
        <f>IFERROR(INDEX('COA Mapping'!$B:$H,MATCH(TRIM($C10),'COA Mapping'!$C:$C,0),5),"")</f>
        <v/>
      </c>
      <c r="B10" s="260" t="str">
        <f>IFERROR(INDEX('COA Mapping'!$B:$H,MATCH(TRIM($C10),'COA Mapping'!$C:$C,0),6),"")</f>
        <v/>
      </c>
      <c r="C10" t="s">
        <v>571</v>
      </c>
      <c r="D10">
        <v>93073.200000000012</v>
      </c>
      <c r="E10">
        <v>86617.98</v>
      </c>
      <c r="F10">
        <v>112573.39</v>
      </c>
      <c r="G10">
        <v>122695.93</v>
      </c>
      <c r="H10">
        <v>120812.57</v>
      </c>
      <c r="I10">
        <v>116899.86</v>
      </c>
      <c r="J10">
        <v>127830.38</v>
      </c>
      <c r="K10">
        <v>135898.25</v>
      </c>
      <c r="L10">
        <v>133540.52000000002</v>
      </c>
      <c r="M10">
        <v>174081.23</v>
      </c>
      <c r="N10">
        <v>134885.68</v>
      </c>
      <c r="O10">
        <v>130219.46000000002</v>
      </c>
      <c r="P10">
        <v>179575.41999999998</v>
      </c>
      <c r="Q10">
        <v>166304.78</v>
      </c>
      <c r="R10">
        <v>186613.82</v>
      </c>
      <c r="S10">
        <v>161269.88</v>
      </c>
      <c r="T10">
        <v>205093.12</v>
      </c>
      <c r="U10">
        <v>176838.88000000003</v>
      </c>
      <c r="V10">
        <v>227519.91999999998</v>
      </c>
      <c r="W10">
        <v>191004.21</v>
      </c>
      <c r="X10">
        <v>211225.59000000003</v>
      </c>
      <c r="Y10">
        <v>288238.90999999997</v>
      </c>
      <c r="Z10">
        <v>217684.37</v>
      </c>
      <c r="AA10">
        <v>263892.36000000004</v>
      </c>
      <c r="AB10">
        <v>339329.91</v>
      </c>
    </row>
    <row r="11" spans="1:67" x14ac:dyDescent="0.35">
      <c r="A11" s="260" t="str">
        <f>IFERROR(INDEX('COA Mapping'!$B:$H,MATCH(TRIM($C11),'COA Mapping'!$C:$C,0),5),"")</f>
        <v/>
      </c>
      <c r="B11" s="260" t="str">
        <f>IFERROR(INDEX('COA Mapping'!$B:$H,MATCH(TRIM($C11),'COA Mapping'!$C:$C,0),6),"")</f>
        <v/>
      </c>
    </row>
    <row r="12" spans="1:67" x14ac:dyDescent="0.35">
      <c r="A12" s="260" t="str">
        <f>IFERROR(INDEX('COA Mapping'!$B:$H,MATCH(TRIM($C12),'COA Mapping'!$C:$C,0),5),"")</f>
        <v/>
      </c>
      <c r="B12" s="260" t="str">
        <f>IFERROR(INDEX('COA Mapping'!$B:$H,MATCH(TRIM($C12),'COA Mapping'!$C:$C,0),6),"")</f>
        <v/>
      </c>
    </row>
    <row r="13" spans="1:67" x14ac:dyDescent="0.35">
      <c r="A13" s="260" t="str">
        <f>IFERROR(INDEX('COA Mapping'!$B:$H,MATCH(TRIM($C13),'COA Mapping'!$C:$C,0),5),"")</f>
        <v/>
      </c>
      <c r="B13" s="260" t="str">
        <f>IFERROR(INDEX('COA Mapping'!$B:$H,MATCH(TRIM($C13),'COA Mapping'!$C:$C,0),6),"")</f>
        <v/>
      </c>
      <c r="C13" t="s">
        <v>572</v>
      </c>
    </row>
    <row r="14" spans="1:67" x14ac:dyDescent="0.35">
      <c r="A14" s="260">
        <f>IFERROR(INDEX('COA Mapping'!$B:$H,MATCH(TRIM($C14),'COA Mapping'!$C:$C,0),5),"")</f>
        <v>649</v>
      </c>
      <c r="B14" s="260" t="str">
        <f>IFERROR(INDEX('COA Mapping'!$B:$H,MATCH(TRIM($C14),'COA Mapping'!$C:$C,0),6),"")</f>
        <v>Other G&amp;A Expense</v>
      </c>
      <c r="C14" t="s">
        <v>573</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11703.24</v>
      </c>
    </row>
    <row r="15" spans="1:67" x14ac:dyDescent="0.35">
      <c r="A15" s="260">
        <f>IFERROR(INDEX('COA Mapping'!$B:$H,MATCH(TRIM($C15),'COA Mapping'!$C:$C,0),5),"")</f>
        <v>639</v>
      </c>
      <c r="B15" s="260" t="str">
        <f>IFERROR(INDEX('COA Mapping'!$B:$H,MATCH(TRIM($C15),'COA Mapping'!$C:$C,0),6),"")</f>
        <v>Licenses &amp; Fees</v>
      </c>
      <c r="C15" t="s">
        <v>574</v>
      </c>
      <c r="D15">
        <v>0</v>
      </c>
      <c r="E15">
        <v>0</v>
      </c>
      <c r="F15">
        <v>0</v>
      </c>
      <c r="G15">
        <v>0</v>
      </c>
      <c r="H15">
        <v>0</v>
      </c>
      <c r="I15">
        <v>95</v>
      </c>
      <c r="J15">
        <v>0</v>
      </c>
      <c r="K15">
        <v>0</v>
      </c>
      <c r="L15">
        <v>95</v>
      </c>
      <c r="M15">
        <v>33</v>
      </c>
      <c r="N15">
        <v>-33</v>
      </c>
      <c r="O15">
        <v>45</v>
      </c>
      <c r="P15">
        <v>0</v>
      </c>
      <c r="Q15">
        <v>0</v>
      </c>
      <c r="R15">
        <v>0</v>
      </c>
      <c r="S15">
        <v>99</v>
      </c>
      <c r="T15">
        <v>0</v>
      </c>
      <c r="U15">
        <v>0</v>
      </c>
      <c r="V15">
        <v>0</v>
      </c>
      <c r="W15">
        <v>-0.05</v>
      </c>
      <c r="X15">
        <v>295</v>
      </c>
      <c r="Y15">
        <v>-1.79</v>
      </c>
      <c r="Z15">
        <v>89</v>
      </c>
      <c r="AA15">
        <v>0</v>
      </c>
      <c r="AB15">
        <v>0</v>
      </c>
    </row>
    <row r="16" spans="1:67" x14ac:dyDescent="0.35">
      <c r="A16" s="260">
        <f>IFERROR(INDEX('COA Mapping'!$B:$H,MATCH(TRIM($C16),'COA Mapping'!$C:$C,0),5),"")</f>
        <v>634</v>
      </c>
      <c r="B16" s="260" t="str">
        <f>IFERROR(INDEX('COA Mapping'!$B:$H,MATCH(TRIM($C16),'COA Mapping'!$C:$C,0),6),"")</f>
        <v>G&amp;A Meals, Travel &amp; Entertainment</v>
      </c>
      <c r="C16" t="s">
        <v>575</v>
      </c>
      <c r="D16">
        <v>511.85</v>
      </c>
      <c r="E16">
        <v>282.68</v>
      </c>
      <c r="F16">
        <v>615.14</v>
      </c>
      <c r="G16">
        <v>695.89</v>
      </c>
      <c r="H16">
        <v>507.27</v>
      </c>
      <c r="I16">
        <v>503.94</v>
      </c>
      <c r="J16">
        <v>857.65</v>
      </c>
      <c r="K16">
        <v>680.71</v>
      </c>
      <c r="L16">
        <v>1744.19</v>
      </c>
      <c r="M16">
        <v>1029.22</v>
      </c>
      <c r="N16">
        <v>1335.02</v>
      </c>
      <c r="O16">
        <v>1031.3699999999999</v>
      </c>
      <c r="P16">
        <v>3608.55</v>
      </c>
      <c r="Q16">
        <v>1229.55</v>
      </c>
      <c r="R16">
        <v>1494.12</v>
      </c>
      <c r="S16">
        <v>2226.89</v>
      </c>
      <c r="T16">
        <v>1557.33</v>
      </c>
      <c r="U16">
        <v>3175.97</v>
      </c>
      <c r="V16">
        <v>15801.67</v>
      </c>
      <c r="W16">
        <v>2478.7800000000002</v>
      </c>
      <c r="X16">
        <v>2415.16</v>
      </c>
      <c r="Y16">
        <v>2173.04</v>
      </c>
      <c r="Z16">
        <v>6317.14</v>
      </c>
      <c r="AA16">
        <v>1669.5</v>
      </c>
      <c r="AB16">
        <v>1549.62</v>
      </c>
    </row>
    <row r="17" spans="1:28" x14ac:dyDescent="0.35">
      <c r="A17" s="260">
        <f>IFERROR(INDEX('COA Mapping'!$B:$H,MATCH(TRIM($C17),'COA Mapping'!$C:$C,0),5),"")</f>
        <v>909</v>
      </c>
      <c r="B17" s="260" t="str">
        <f>IFERROR(INDEX('COA Mapping'!$B:$H,MATCH(TRIM($C17),'COA Mapping'!$C:$C,0),6),"")</f>
        <v>Other Expense</v>
      </c>
      <c r="C17" t="s">
        <v>576</v>
      </c>
      <c r="D17">
        <v>0</v>
      </c>
      <c r="E17">
        <v>0</v>
      </c>
      <c r="F17">
        <v>0</v>
      </c>
      <c r="G17">
        <v>0</v>
      </c>
      <c r="H17">
        <v>0</v>
      </c>
      <c r="I17">
        <v>0</v>
      </c>
      <c r="J17">
        <v>0</v>
      </c>
      <c r="K17">
        <v>20</v>
      </c>
      <c r="L17">
        <v>0</v>
      </c>
      <c r="M17">
        <v>0</v>
      </c>
      <c r="N17">
        <v>1060</v>
      </c>
      <c r="O17">
        <v>20</v>
      </c>
      <c r="P17">
        <v>0</v>
      </c>
      <c r="Q17">
        <v>0</v>
      </c>
      <c r="R17">
        <v>35</v>
      </c>
      <c r="S17">
        <v>0</v>
      </c>
      <c r="T17">
        <v>0</v>
      </c>
      <c r="U17">
        <v>0</v>
      </c>
      <c r="V17">
        <v>170</v>
      </c>
      <c r="W17">
        <v>0</v>
      </c>
      <c r="X17">
        <v>900</v>
      </c>
      <c r="Y17">
        <v>40</v>
      </c>
      <c r="Z17">
        <v>0</v>
      </c>
      <c r="AA17">
        <v>1000</v>
      </c>
      <c r="AB17">
        <v>0</v>
      </c>
    </row>
    <row r="18" spans="1:28" x14ac:dyDescent="0.35">
      <c r="A18" s="260">
        <f>IFERROR(INDEX('COA Mapping'!$B:$H,MATCH(TRIM($C18),'COA Mapping'!$C:$C,0),5),"")</f>
        <v>634</v>
      </c>
      <c r="B18" s="260" t="str">
        <f>IFERROR(INDEX('COA Mapping'!$B:$H,MATCH(TRIM($C18),'COA Mapping'!$C:$C,0),6),"")</f>
        <v>G&amp;A Meals, Travel &amp; Entertainment</v>
      </c>
      <c r="C18" t="s">
        <v>577</v>
      </c>
      <c r="D18">
        <v>0</v>
      </c>
      <c r="E18">
        <v>0</v>
      </c>
      <c r="F18">
        <v>0</v>
      </c>
      <c r="G18">
        <v>0</v>
      </c>
      <c r="H18">
        <v>0</v>
      </c>
      <c r="I18">
        <v>6.75</v>
      </c>
      <c r="J18">
        <v>74.489999999999995</v>
      </c>
      <c r="K18">
        <v>0</v>
      </c>
      <c r="L18">
        <v>79.319999999999993</v>
      </c>
      <c r="M18">
        <v>105</v>
      </c>
      <c r="N18">
        <v>424</v>
      </c>
      <c r="O18">
        <v>26.5</v>
      </c>
      <c r="P18">
        <v>0</v>
      </c>
      <c r="Q18">
        <v>0</v>
      </c>
      <c r="R18">
        <v>0</v>
      </c>
      <c r="S18">
        <v>0</v>
      </c>
      <c r="T18">
        <v>0</v>
      </c>
      <c r="U18">
        <v>0</v>
      </c>
      <c r="V18">
        <v>314.62</v>
      </c>
      <c r="W18">
        <v>0</v>
      </c>
      <c r="X18">
        <v>0</v>
      </c>
      <c r="Y18">
        <v>0</v>
      </c>
      <c r="Z18">
        <v>0</v>
      </c>
      <c r="AA18">
        <v>0</v>
      </c>
      <c r="AB18">
        <v>0</v>
      </c>
    </row>
    <row r="19" spans="1:28" x14ac:dyDescent="0.35">
      <c r="A19" s="260">
        <f>IFERROR(INDEX('COA Mapping'!$B:$H,MATCH(TRIM($C19),'COA Mapping'!$C:$C,0),5),"")</f>
        <v>602</v>
      </c>
      <c r="B19" s="260" t="str">
        <f>IFERROR(INDEX('COA Mapping'!$B:$H,MATCH(TRIM($C19),'COA Mapping'!$C:$C,0),6),"")</f>
        <v>Sales Commissions</v>
      </c>
      <c r="C19" t="s">
        <v>578</v>
      </c>
      <c r="D19">
        <v>0</v>
      </c>
      <c r="E19">
        <v>0</v>
      </c>
      <c r="F19">
        <v>0</v>
      </c>
      <c r="G19">
        <v>0</v>
      </c>
      <c r="H19">
        <v>0</v>
      </c>
      <c r="I19">
        <v>0</v>
      </c>
      <c r="J19">
        <v>0</v>
      </c>
      <c r="K19">
        <v>0</v>
      </c>
      <c r="L19">
        <v>0</v>
      </c>
      <c r="M19">
        <v>0</v>
      </c>
      <c r="N19">
        <v>0</v>
      </c>
      <c r="O19">
        <v>2100</v>
      </c>
      <c r="P19">
        <v>1500</v>
      </c>
      <c r="Q19">
        <v>0</v>
      </c>
      <c r="R19">
        <v>0</v>
      </c>
      <c r="S19">
        <v>0</v>
      </c>
      <c r="T19">
        <v>0</v>
      </c>
      <c r="U19">
        <v>0</v>
      </c>
      <c r="V19">
        <v>0</v>
      </c>
      <c r="W19">
        <v>0</v>
      </c>
      <c r="X19">
        <v>0</v>
      </c>
      <c r="Y19">
        <v>0</v>
      </c>
      <c r="Z19">
        <v>0</v>
      </c>
      <c r="AA19">
        <v>0</v>
      </c>
      <c r="AB19">
        <v>0</v>
      </c>
    </row>
    <row r="20" spans="1:28" x14ac:dyDescent="0.35">
      <c r="A20" s="260">
        <f>IFERROR(INDEX('COA Mapping'!$B:$H,MATCH(TRIM($C20),'COA Mapping'!$C:$C,0),5),"")</f>
        <v>632</v>
      </c>
      <c r="B20" s="260" t="str">
        <f>IFERROR(INDEX('COA Mapping'!$B:$H,MATCH(TRIM($C20),'COA Mapping'!$C:$C,0),6),"")</f>
        <v>Other Employee Expense</v>
      </c>
      <c r="C20" t="s">
        <v>579</v>
      </c>
      <c r="D20">
        <v>0</v>
      </c>
      <c r="E20">
        <v>0</v>
      </c>
      <c r="F20">
        <v>0</v>
      </c>
      <c r="G20">
        <v>0</v>
      </c>
      <c r="H20">
        <v>0</v>
      </c>
      <c r="I20">
        <v>432.4</v>
      </c>
      <c r="J20">
        <v>4863.3500000000004</v>
      </c>
      <c r="K20">
        <v>0</v>
      </c>
      <c r="L20">
        <v>0</v>
      </c>
      <c r="M20">
        <v>0</v>
      </c>
      <c r="N20">
        <v>38</v>
      </c>
      <c r="O20">
        <v>0</v>
      </c>
      <c r="P20">
        <v>0</v>
      </c>
      <c r="Q20">
        <v>0</v>
      </c>
      <c r="R20">
        <v>0</v>
      </c>
      <c r="S20">
        <v>690.49</v>
      </c>
      <c r="T20">
        <v>0</v>
      </c>
      <c r="U20">
        <v>0</v>
      </c>
      <c r="V20">
        <v>539</v>
      </c>
      <c r="W20">
        <v>195.76</v>
      </c>
      <c r="X20">
        <v>273.88</v>
      </c>
      <c r="Y20">
        <v>462.54</v>
      </c>
      <c r="Z20">
        <v>1626.32</v>
      </c>
      <c r="AA20">
        <v>0</v>
      </c>
      <c r="AB20">
        <v>0</v>
      </c>
    </row>
    <row r="21" spans="1:28" x14ac:dyDescent="0.35">
      <c r="A21" s="260">
        <f>IFERROR(INDEX('COA Mapping'!$B:$H,MATCH(TRIM($C21),'COA Mapping'!$C:$C,0),5),"")</f>
        <v>638</v>
      </c>
      <c r="B21" s="260" t="str">
        <f>IFERROR(INDEX('COA Mapping'!$B:$H,MATCH(TRIM($C21),'COA Mapping'!$C:$C,0),6),"")</f>
        <v>Computer &amp; Software</v>
      </c>
      <c r="C21" t="s">
        <v>580</v>
      </c>
      <c r="D21">
        <v>0</v>
      </c>
      <c r="E21">
        <v>0</v>
      </c>
      <c r="F21">
        <v>364.43</v>
      </c>
      <c r="G21">
        <v>105.19</v>
      </c>
      <c r="H21">
        <v>69.45</v>
      </c>
      <c r="I21">
        <v>20.95</v>
      </c>
      <c r="J21">
        <v>27.56</v>
      </c>
      <c r="K21">
        <v>0</v>
      </c>
      <c r="L21">
        <v>2124.3000000000002</v>
      </c>
      <c r="M21">
        <v>1628.94</v>
      </c>
      <c r="N21">
        <v>0</v>
      </c>
      <c r="O21">
        <v>960.11</v>
      </c>
      <c r="P21">
        <v>342.53</v>
      </c>
      <c r="Q21">
        <v>104.73</v>
      </c>
      <c r="R21">
        <v>0</v>
      </c>
      <c r="S21">
        <v>33.06</v>
      </c>
      <c r="T21">
        <v>518.57000000000005</v>
      </c>
      <c r="U21">
        <v>464.66</v>
      </c>
      <c r="V21">
        <v>2443.9699999999998</v>
      </c>
      <c r="W21">
        <v>153.22</v>
      </c>
      <c r="X21">
        <v>498.74</v>
      </c>
      <c r="Y21">
        <v>3834.93</v>
      </c>
      <c r="Z21">
        <v>879.78</v>
      </c>
      <c r="AA21">
        <v>943.54</v>
      </c>
      <c r="AB21">
        <v>0</v>
      </c>
    </row>
    <row r="22" spans="1:28" x14ac:dyDescent="0.35">
      <c r="A22" s="260">
        <f>IFERROR(INDEX('COA Mapping'!$B:$H,MATCH(TRIM($C22),'COA Mapping'!$C:$C,0),5),"")</f>
        <v>631</v>
      </c>
      <c r="B22" s="260" t="str">
        <f>IFERROR(INDEX('COA Mapping'!$B:$H,MATCH(TRIM($C22),'COA Mapping'!$C:$C,0),6),"")</f>
        <v>G&amp;A Payroll</v>
      </c>
      <c r="C22" t="s">
        <v>581</v>
      </c>
      <c r="D22">
        <v>207.49</v>
      </c>
      <c r="E22">
        <v>94.32</v>
      </c>
      <c r="F22">
        <v>194.32</v>
      </c>
      <c r="G22">
        <v>18.48</v>
      </c>
      <c r="H22">
        <v>194.32</v>
      </c>
      <c r="I22">
        <v>53.01</v>
      </c>
      <c r="J22">
        <v>-38</v>
      </c>
      <c r="K22">
        <v>-26.08</v>
      </c>
      <c r="L22">
        <v>188.57</v>
      </c>
      <c r="M22">
        <v>-34.520000000000003</v>
      </c>
      <c r="N22">
        <v>387.98</v>
      </c>
      <c r="O22">
        <v>19.690000000000001</v>
      </c>
      <c r="P22">
        <v>-58.49</v>
      </c>
      <c r="Q22">
        <v>-58.49</v>
      </c>
      <c r="R22">
        <v>-478.49</v>
      </c>
      <c r="S22">
        <v>-267.33999999999997</v>
      </c>
      <c r="T22">
        <v>-54.26</v>
      </c>
      <c r="U22">
        <v>292.85000000000002</v>
      </c>
      <c r="V22">
        <v>263.63</v>
      </c>
      <c r="W22">
        <v>-6.32</v>
      </c>
      <c r="X22">
        <v>152.94999999999999</v>
      </c>
      <c r="Y22">
        <v>802.51</v>
      </c>
      <c r="Z22">
        <v>1046.07</v>
      </c>
      <c r="AA22">
        <v>1788.95</v>
      </c>
      <c r="AB22">
        <v>668.51</v>
      </c>
    </row>
    <row r="23" spans="1:28" x14ac:dyDescent="0.35">
      <c r="A23" s="260">
        <f>IFERROR(INDEX('COA Mapping'!$B:$H,MATCH(TRIM($C23),'COA Mapping'!$C:$C,0),5),"")</f>
        <v>637</v>
      </c>
      <c r="B23" s="260" t="str">
        <f>IFERROR(INDEX('COA Mapping'!$B:$H,MATCH(TRIM($C23),'COA Mapping'!$C:$C,0),6),"")</f>
        <v>Office Expenses</v>
      </c>
      <c r="C23" t="s">
        <v>582</v>
      </c>
      <c r="D23">
        <v>0</v>
      </c>
      <c r="E23">
        <v>0</v>
      </c>
      <c r="F23">
        <v>0</v>
      </c>
      <c r="G23">
        <v>0</v>
      </c>
      <c r="H23">
        <v>0</v>
      </c>
      <c r="I23">
        <v>0</v>
      </c>
      <c r="J23">
        <v>0</v>
      </c>
      <c r="K23">
        <v>0</v>
      </c>
      <c r="L23">
        <v>0</v>
      </c>
      <c r="M23">
        <v>581.72</v>
      </c>
      <c r="N23">
        <v>146.13999999999999</v>
      </c>
      <c r="O23">
        <v>0</v>
      </c>
      <c r="P23">
        <v>0</v>
      </c>
      <c r="Q23">
        <v>0</v>
      </c>
      <c r="R23">
        <v>377.99</v>
      </c>
      <c r="S23">
        <v>2826.39</v>
      </c>
      <c r="T23">
        <v>129</v>
      </c>
      <c r="U23">
        <v>0</v>
      </c>
      <c r="V23">
        <v>0</v>
      </c>
      <c r="W23">
        <v>0</v>
      </c>
      <c r="X23">
        <v>0</v>
      </c>
      <c r="Y23">
        <v>0</v>
      </c>
      <c r="Z23">
        <v>53.11</v>
      </c>
      <c r="AA23">
        <v>0</v>
      </c>
      <c r="AB23">
        <v>0</v>
      </c>
    </row>
    <row r="24" spans="1:28" x14ac:dyDescent="0.35">
      <c r="A24" s="260">
        <f>IFERROR(INDEX('COA Mapping'!$B:$H,MATCH(TRIM($C24),'COA Mapping'!$C:$C,0),5),"")</f>
        <v>636</v>
      </c>
      <c r="B24" s="260" t="str">
        <f>IFERROR(INDEX('COA Mapping'!$B:$H,MATCH(TRIM($C24),'COA Mapping'!$C:$C,0),6),"")</f>
        <v>Rent &amp; Utilities</v>
      </c>
      <c r="C24" t="s">
        <v>583</v>
      </c>
      <c r="D24">
        <v>0</v>
      </c>
      <c r="E24">
        <v>0</v>
      </c>
      <c r="F24">
        <v>0</v>
      </c>
      <c r="G24">
        <v>0</v>
      </c>
      <c r="H24">
        <v>12</v>
      </c>
      <c r="I24">
        <v>0</v>
      </c>
      <c r="J24">
        <v>91.21</v>
      </c>
      <c r="K24">
        <v>71.63</v>
      </c>
      <c r="L24">
        <v>73.48</v>
      </c>
      <c r="M24">
        <v>48.29</v>
      </c>
      <c r="N24">
        <v>47.16</v>
      </c>
      <c r="O24">
        <v>48.87</v>
      </c>
      <c r="P24">
        <v>79.36</v>
      </c>
      <c r="Q24">
        <v>132.22</v>
      </c>
      <c r="R24">
        <v>49.69</v>
      </c>
      <c r="S24">
        <v>48.86</v>
      </c>
      <c r="T24">
        <v>80.430000000000007</v>
      </c>
      <c r="U24">
        <v>0</v>
      </c>
      <c r="V24">
        <v>40.43</v>
      </c>
      <c r="W24">
        <v>342.55</v>
      </c>
      <c r="X24">
        <v>0</v>
      </c>
      <c r="Y24">
        <v>125.18</v>
      </c>
      <c r="Z24">
        <v>0</v>
      </c>
      <c r="AA24">
        <v>42.35</v>
      </c>
      <c r="AB24">
        <v>336.52</v>
      </c>
    </row>
    <row r="25" spans="1:28" x14ac:dyDescent="0.35">
      <c r="A25" s="260">
        <f>IFERROR(INDEX('COA Mapping'!$B:$H,MATCH(TRIM($C25),'COA Mapping'!$C:$C,0),5),"")</f>
        <v>637</v>
      </c>
      <c r="B25" s="260" t="str">
        <f>IFERROR(INDEX('COA Mapping'!$B:$H,MATCH(TRIM($C25),'COA Mapping'!$C:$C,0),6),"")</f>
        <v>Office Expenses</v>
      </c>
      <c r="C25" t="s">
        <v>584</v>
      </c>
      <c r="D25">
        <v>0</v>
      </c>
      <c r="E25">
        <v>0</v>
      </c>
      <c r="F25">
        <v>0</v>
      </c>
      <c r="G25">
        <v>663</v>
      </c>
      <c r="H25">
        <v>0</v>
      </c>
      <c r="I25">
        <v>0</v>
      </c>
      <c r="J25">
        <v>0</v>
      </c>
      <c r="K25">
        <v>0</v>
      </c>
      <c r="L25">
        <v>0</v>
      </c>
      <c r="M25">
        <v>0</v>
      </c>
      <c r="N25">
        <v>0</v>
      </c>
      <c r="O25">
        <v>649.32000000000005</v>
      </c>
      <c r="P25">
        <v>0</v>
      </c>
      <c r="Q25">
        <v>0</v>
      </c>
      <c r="R25">
        <v>66.14</v>
      </c>
      <c r="S25">
        <v>0</v>
      </c>
      <c r="T25">
        <v>0</v>
      </c>
      <c r="U25">
        <v>0</v>
      </c>
      <c r="V25">
        <v>0</v>
      </c>
      <c r="W25">
        <v>9.91</v>
      </c>
      <c r="X25">
        <v>0</v>
      </c>
      <c r="Y25">
        <v>0</v>
      </c>
      <c r="Z25">
        <v>0</v>
      </c>
      <c r="AA25">
        <v>339.94</v>
      </c>
      <c r="AB25">
        <v>0</v>
      </c>
    </row>
    <row r="26" spans="1:28" x14ac:dyDescent="0.35">
      <c r="A26" s="260">
        <f>IFERROR(INDEX('COA Mapping'!$B:$H,MATCH(TRIM($C26),'COA Mapping'!$C:$C,0),5),"")</f>
        <v>640</v>
      </c>
      <c r="B26" s="260" t="str">
        <f>IFERROR(INDEX('COA Mapping'!$B:$H,MATCH(TRIM($C26),'COA Mapping'!$C:$C,0),6),"")</f>
        <v>Automobile Expenses</v>
      </c>
      <c r="C26" t="s">
        <v>585</v>
      </c>
      <c r="D26">
        <v>0</v>
      </c>
      <c r="E26">
        <v>0</v>
      </c>
      <c r="F26">
        <v>14.13</v>
      </c>
      <c r="G26">
        <v>15.23</v>
      </c>
      <c r="H26">
        <v>38.54</v>
      </c>
      <c r="I26">
        <v>16.53</v>
      </c>
      <c r="J26">
        <v>45.44</v>
      </c>
      <c r="K26">
        <v>53.91</v>
      </c>
      <c r="L26">
        <v>23.36</v>
      </c>
      <c r="M26">
        <v>0</v>
      </c>
      <c r="N26">
        <v>54.68</v>
      </c>
      <c r="O26">
        <v>89.52</v>
      </c>
      <c r="P26">
        <v>51.01</v>
      </c>
      <c r="Q26">
        <v>43.25</v>
      </c>
      <c r="R26">
        <v>58.74</v>
      </c>
      <c r="S26">
        <v>74.13</v>
      </c>
      <c r="T26">
        <v>112.02</v>
      </c>
      <c r="U26">
        <v>83.89</v>
      </c>
      <c r="V26">
        <v>73.430000000000007</v>
      </c>
      <c r="W26">
        <v>99.59</v>
      </c>
      <c r="X26">
        <v>55.38</v>
      </c>
      <c r="Y26">
        <v>81.2</v>
      </c>
      <c r="Z26">
        <v>77.11</v>
      </c>
      <c r="AA26">
        <v>1661.68</v>
      </c>
      <c r="AB26">
        <v>65.099999999999994</v>
      </c>
    </row>
    <row r="27" spans="1:28" x14ac:dyDescent="0.35">
      <c r="A27" s="260">
        <f>IFERROR(INDEX('COA Mapping'!$B:$H,MATCH(TRIM($C27),'COA Mapping'!$C:$C,0),5),"")</f>
        <v>634</v>
      </c>
      <c r="B27" s="260" t="str">
        <f>IFERROR(INDEX('COA Mapping'!$B:$H,MATCH(TRIM($C27),'COA Mapping'!$C:$C,0),6),"")</f>
        <v>G&amp;A Meals, Travel &amp; Entertainment</v>
      </c>
      <c r="C27" t="s">
        <v>586</v>
      </c>
      <c r="D27">
        <v>0</v>
      </c>
      <c r="E27">
        <v>0</v>
      </c>
      <c r="F27">
        <v>0</v>
      </c>
      <c r="G27">
        <v>100</v>
      </c>
      <c r="H27">
        <v>0</v>
      </c>
      <c r="I27">
        <v>0</v>
      </c>
      <c r="J27">
        <v>0</v>
      </c>
      <c r="K27">
        <v>0</v>
      </c>
      <c r="L27">
        <v>0</v>
      </c>
      <c r="M27">
        <v>0</v>
      </c>
      <c r="N27">
        <v>0</v>
      </c>
      <c r="O27">
        <v>282.33</v>
      </c>
      <c r="P27">
        <v>0</v>
      </c>
      <c r="Q27">
        <v>59.15</v>
      </c>
      <c r="R27">
        <v>68.13</v>
      </c>
      <c r="S27">
        <v>232.49</v>
      </c>
      <c r="T27">
        <v>55.85</v>
      </c>
      <c r="U27">
        <v>37.81</v>
      </c>
      <c r="V27">
        <v>0</v>
      </c>
      <c r="W27">
        <v>87.27</v>
      </c>
      <c r="X27">
        <v>105.59</v>
      </c>
      <c r="Y27">
        <v>0</v>
      </c>
      <c r="Z27">
        <v>91.36</v>
      </c>
      <c r="AA27">
        <v>200</v>
      </c>
      <c r="AB27">
        <v>0</v>
      </c>
    </row>
    <row r="28" spans="1:28" x14ac:dyDescent="0.35">
      <c r="A28" s="260">
        <f>IFERROR(INDEX('COA Mapping'!$B:$H,MATCH(TRIM($C28),'COA Mapping'!$C:$C,0),5),"")</f>
        <v>635</v>
      </c>
      <c r="B28" s="260" t="str">
        <f>IFERROR(INDEX('COA Mapping'!$B:$H,MATCH(TRIM($C28),'COA Mapping'!$C:$C,0),6),"")</f>
        <v>Subcontractors - G&amp;A</v>
      </c>
      <c r="C28" t="s">
        <v>587</v>
      </c>
      <c r="D28">
        <v>12720</v>
      </c>
      <c r="E28">
        <v>9970</v>
      </c>
      <c r="F28">
        <v>22642.94</v>
      </c>
      <c r="G28">
        <v>2047.94</v>
      </c>
      <c r="H28">
        <v>21527.72</v>
      </c>
      <c r="I28">
        <v>7</v>
      </c>
      <c r="J28">
        <v>0</v>
      </c>
      <c r="K28">
        <v>658.44</v>
      </c>
      <c r="L28">
        <v>2395</v>
      </c>
      <c r="M28">
        <v>1139.31</v>
      </c>
      <c r="N28">
        <v>720</v>
      </c>
      <c r="O28">
        <v>12299.5</v>
      </c>
      <c r="P28">
        <v>4536.72</v>
      </c>
      <c r="Q28">
        <v>7576.9</v>
      </c>
      <c r="R28">
        <v>2756.51</v>
      </c>
      <c r="S28">
        <v>3337.19</v>
      </c>
      <c r="T28">
        <v>903.88</v>
      </c>
      <c r="U28">
        <v>2657.13</v>
      </c>
      <c r="V28">
        <v>663.89</v>
      </c>
      <c r="W28">
        <v>1668.42</v>
      </c>
      <c r="X28">
        <v>1800</v>
      </c>
      <c r="Y28">
        <v>3203.83</v>
      </c>
      <c r="Z28">
        <v>15961.75</v>
      </c>
      <c r="AA28">
        <v>2840</v>
      </c>
      <c r="AB28">
        <v>6905.44</v>
      </c>
    </row>
    <row r="29" spans="1:28" x14ac:dyDescent="0.35">
      <c r="A29" s="260">
        <f>IFERROR(INDEX('COA Mapping'!$B:$H,MATCH(TRIM($C29),'COA Mapping'!$C:$C,0),5),"")</f>
        <v>640</v>
      </c>
      <c r="B29" s="260" t="str">
        <f>IFERROR(INDEX('COA Mapping'!$B:$H,MATCH(TRIM($C29),'COA Mapping'!$C:$C,0),6),"")</f>
        <v>Automobile Expenses</v>
      </c>
      <c r="C29" t="s">
        <v>588</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605.28</v>
      </c>
      <c r="AB29">
        <v>-35.74</v>
      </c>
    </row>
    <row r="30" spans="1:28" x14ac:dyDescent="0.35">
      <c r="A30" s="260">
        <f>IFERROR(INDEX('COA Mapping'!$B:$H,MATCH(TRIM($C30),'COA Mapping'!$C:$C,0),5),"")</f>
        <v>649</v>
      </c>
      <c r="B30" s="260" t="str">
        <f>IFERROR(INDEX('COA Mapping'!$B:$H,MATCH(TRIM($C30),'COA Mapping'!$C:$C,0),6),"")</f>
        <v>Other G&amp;A Expense</v>
      </c>
      <c r="C30" t="s">
        <v>589</v>
      </c>
      <c r="D30">
        <v>334.7</v>
      </c>
      <c r="E30">
        <v>311.89</v>
      </c>
      <c r="F30">
        <v>291.17</v>
      </c>
      <c r="G30">
        <v>510.96</v>
      </c>
      <c r="H30">
        <v>323.51</v>
      </c>
      <c r="I30">
        <v>325.89999999999998</v>
      </c>
      <c r="J30">
        <v>371.17</v>
      </c>
      <c r="K30">
        <v>317.19</v>
      </c>
      <c r="L30">
        <v>322.24</v>
      </c>
      <c r="M30">
        <v>380.95</v>
      </c>
      <c r="N30">
        <v>365.73</v>
      </c>
      <c r="O30">
        <v>2741.36</v>
      </c>
      <c r="P30">
        <v>158.38999999999999</v>
      </c>
      <c r="Q30">
        <v>190.85</v>
      </c>
      <c r="R30">
        <v>182.73</v>
      </c>
      <c r="S30">
        <v>348.19</v>
      </c>
      <c r="T30">
        <v>322.11</v>
      </c>
      <c r="U30">
        <v>653.86</v>
      </c>
      <c r="V30">
        <v>1380.39</v>
      </c>
      <c r="W30">
        <v>248.12</v>
      </c>
      <c r="X30">
        <v>295.66000000000003</v>
      </c>
      <c r="Y30">
        <v>248.14</v>
      </c>
      <c r="Z30">
        <v>3028.77</v>
      </c>
      <c r="AA30">
        <v>449.09</v>
      </c>
      <c r="AB30">
        <v>626.82000000000005</v>
      </c>
    </row>
    <row r="31" spans="1:28" x14ac:dyDescent="0.35">
      <c r="A31" s="260">
        <f>IFERROR(INDEX('COA Mapping'!$B:$H,MATCH(TRIM($C31),'COA Mapping'!$C:$C,0),5),"")</f>
        <v>631</v>
      </c>
      <c r="B31" s="260" t="str">
        <f>IFERROR(INDEX('COA Mapping'!$B:$H,MATCH(TRIM($C31),'COA Mapping'!$C:$C,0),6),"")</f>
        <v>G&amp;A Payroll</v>
      </c>
      <c r="C31" t="s">
        <v>590</v>
      </c>
      <c r="D31">
        <v>478.66</v>
      </c>
      <c r="E31">
        <v>441.25</v>
      </c>
      <c r="F31">
        <v>4181.42</v>
      </c>
      <c r="G31">
        <v>1371.34</v>
      </c>
      <c r="H31">
        <v>1560.68</v>
      </c>
      <c r="I31">
        <v>1210.17</v>
      </c>
      <c r="J31">
        <v>1750.49</v>
      </c>
      <c r="K31">
        <v>1531.45</v>
      </c>
      <c r="L31">
        <v>581.19000000000005</v>
      </c>
      <c r="M31">
        <v>2631.23</v>
      </c>
      <c r="N31">
        <v>179.74</v>
      </c>
      <c r="O31">
        <v>-5068.74</v>
      </c>
      <c r="P31">
        <v>8115.99</v>
      </c>
      <c r="Q31">
        <v>5625.13</v>
      </c>
      <c r="R31">
        <v>3496.41</v>
      </c>
      <c r="S31">
        <v>1893.11</v>
      </c>
      <c r="T31">
        <v>2571.44</v>
      </c>
      <c r="U31">
        <v>2473.2800000000002</v>
      </c>
      <c r="V31">
        <v>2082.5700000000002</v>
      </c>
      <c r="W31">
        <v>3208.07</v>
      </c>
      <c r="X31">
        <v>2878.92</v>
      </c>
      <c r="Y31">
        <v>5476.59</v>
      </c>
      <c r="Z31">
        <v>5307.07</v>
      </c>
      <c r="AA31">
        <v>5821.52</v>
      </c>
      <c r="AB31">
        <v>11331.12</v>
      </c>
    </row>
    <row r="32" spans="1:28" x14ac:dyDescent="0.35">
      <c r="A32" s="260">
        <f>IFERROR(INDEX('COA Mapping'!$B:$H,MATCH(TRIM($C32),'COA Mapping'!$C:$C,0),5),"")</f>
        <v>639</v>
      </c>
      <c r="B32" s="260" t="str">
        <f>IFERROR(INDEX('COA Mapping'!$B:$H,MATCH(TRIM($C32),'COA Mapping'!$C:$C,0),6),"")</f>
        <v>Licenses &amp; Fees</v>
      </c>
      <c r="C32" t="s">
        <v>591</v>
      </c>
      <c r="D32">
        <v>0</v>
      </c>
      <c r="E32">
        <v>0</v>
      </c>
      <c r="F32">
        <v>0</v>
      </c>
      <c r="G32">
        <v>0</v>
      </c>
      <c r="H32">
        <v>0</v>
      </c>
      <c r="I32">
        <v>0</v>
      </c>
      <c r="J32">
        <v>0</v>
      </c>
      <c r="K32">
        <v>0</v>
      </c>
      <c r="L32">
        <v>102.25</v>
      </c>
      <c r="M32">
        <v>0</v>
      </c>
      <c r="N32">
        <v>0</v>
      </c>
      <c r="O32">
        <v>0</v>
      </c>
      <c r="P32">
        <v>0</v>
      </c>
      <c r="Q32">
        <v>0</v>
      </c>
      <c r="R32">
        <v>0</v>
      </c>
      <c r="S32">
        <v>0</v>
      </c>
      <c r="T32">
        <v>0</v>
      </c>
      <c r="U32">
        <v>0</v>
      </c>
      <c r="V32">
        <v>0</v>
      </c>
      <c r="W32">
        <v>0</v>
      </c>
      <c r="X32">
        <v>102.25</v>
      </c>
      <c r="Y32">
        <v>0</v>
      </c>
      <c r="Z32">
        <v>0</v>
      </c>
      <c r="AA32">
        <v>0</v>
      </c>
      <c r="AB32">
        <v>0</v>
      </c>
    </row>
    <row r="33" spans="1:28" x14ac:dyDescent="0.35">
      <c r="A33" s="260">
        <f>IFERROR(INDEX('COA Mapping'!$B:$H,MATCH(TRIM($C33),'COA Mapping'!$C:$C,0),5),"")</f>
        <v>613</v>
      </c>
      <c r="B33" s="260" t="str">
        <f>IFERROR(INDEX('COA Mapping'!$B:$H,MATCH(TRIM($C33),'COA Mapping'!$C:$C,0),6),"")</f>
        <v>Advertising</v>
      </c>
      <c r="C33" t="s">
        <v>592</v>
      </c>
      <c r="D33">
        <v>5039.78</v>
      </c>
      <c r="E33">
        <v>3901.88</v>
      </c>
      <c r="F33">
        <v>4058.19</v>
      </c>
      <c r="G33">
        <v>3765.37</v>
      </c>
      <c r="H33">
        <v>11439.25</v>
      </c>
      <c r="I33">
        <v>9144.3700000000008</v>
      </c>
      <c r="J33">
        <v>17157.13</v>
      </c>
      <c r="K33">
        <v>7862.03</v>
      </c>
      <c r="L33">
        <v>18076.2</v>
      </c>
      <c r="M33">
        <v>12891.56</v>
      </c>
      <c r="N33">
        <v>32941.5</v>
      </c>
      <c r="O33">
        <v>27867.64</v>
      </c>
      <c r="P33">
        <v>9253.1</v>
      </c>
      <c r="Q33">
        <v>13797.73</v>
      </c>
      <c r="R33">
        <v>14190.67</v>
      </c>
      <c r="S33">
        <v>18461.48</v>
      </c>
      <c r="T33">
        <v>10604.74</v>
      </c>
      <c r="U33">
        <v>17334.89</v>
      </c>
      <c r="V33">
        <v>56329.26</v>
      </c>
      <c r="W33">
        <v>17835.5</v>
      </c>
      <c r="X33">
        <v>20406.919999999998</v>
      </c>
      <c r="Y33">
        <v>10070.11</v>
      </c>
      <c r="Z33">
        <v>12251.79</v>
      </c>
      <c r="AA33">
        <v>31902.52</v>
      </c>
      <c r="AB33">
        <v>13383.66</v>
      </c>
    </row>
    <row r="34" spans="1:28" x14ac:dyDescent="0.35">
      <c r="A34" s="260">
        <f>IFERROR(INDEX('COA Mapping'!$B:$H,MATCH(TRIM($C34),'COA Mapping'!$C:$C,0),5),"")</f>
        <v>639</v>
      </c>
      <c r="B34" s="260" t="str">
        <f>IFERROR(INDEX('COA Mapping'!$B:$H,MATCH(TRIM($C34),'COA Mapping'!$C:$C,0),6),"")</f>
        <v>Licenses &amp; Fees</v>
      </c>
      <c r="C34" t="s">
        <v>593</v>
      </c>
      <c r="D34">
        <v>2933.28</v>
      </c>
      <c r="E34">
        <v>2668.49</v>
      </c>
      <c r="F34">
        <v>3522.9</v>
      </c>
      <c r="G34">
        <v>2763.89</v>
      </c>
      <c r="H34">
        <v>3765.83</v>
      </c>
      <c r="I34">
        <v>3623.64</v>
      </c>
      <c r="J34">
        <v>3698.06</v>
      </c>
      <c r="K34">
        <v>4215.58</v>
      </c>
      <c r="L34">
        <v>4066.54</v>
      </c>
      <c r="M34">
        <v>5337.83</v>
      </c>
      <c r="N34">
        <v>4195.6000000000004</v>
      </c>
      <c r="O34">
        <v>4061.53</v>
      </c>
      <c r="P34">
        <v>5548.41</v>
      </c>
      <c r="Q34">
        <v>5114.6499999999996</v>
      </c>
      <c r="R34">
        <v>5748.93</v>
      </c>
      <c r="S34">
        <v>4911.99</v>
      </c>
      <c r="T34">
        <v>6129.29</v>
      </c>
      <c r="U34">
        <v>4962.8599999999997</v>
      </c>
      <c r="V34">
        <v>5731.96</v>
      </c>
      <c r="W34">
        <v>5235.33</v>
      </c>
      <c r="X34">
        <v>6059.83</v>
      </c>
      <c r="Y34">
        <v>7401.68</v>
      </c>
      <c r="Z34">
        <v>5917.25</v>
      </c>
      <c r="AA34">
        <v>7008.45</v>
      </c>
      <c r="AB34">
        <v>9098.77</v>
      </c>
    </row>
    <row r="35" spans="1:28" x14ac:dyDescent="0.35">
      <c r="A35" s="260">
        <f>IFERROR(INDEX('COA Mapping'!$B:$H,MATCH(TRIM($C35),'COA Mapping'!$C:$C,0),5),"")</f>
        <v>649</v>
      </c>
      <c r="B35" s="260" t="str">
        <f>IFERROR(INDEX('COA Mapping'!$B:$H,MATCH(TRIM($C35),'COA Mapping'!$C:$C,0),6),"")</f>
        <v>Other G&amp;A Expense</v>
      </c>
      <c r="C35" t="s">
        <v>594</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13.99</v>
      </c>
      <c r="AA35">
        <v>0</v>
      </c>
      <c r="AB35">
        <v>0</v>
      </c>
    </row>
    <row r="36" spans="1:28" x14ac:dyDescent="0.35">
      <c r="A36" s="260">
        <f>IFERROR(INDEX('COA Mapping'!$B:$H,MATCH(TRIM($C36),'COA Mapping'!$C:$C,0),5),"")</f>
        <v>637</v>
      </c>
      <c r="B36" s="260" t="str">
        <f>IFERROR(INDEX('COA Mapping'!$B:$H,MATCH(TRIM($C36),'COA Mapping'!$C:$C,0),6),"")</f>
        <v>Office Expenses</v>
      </c>
      <c r="C36" t="s">
        <v>595</v>
      </c>
      <c r="D36">
        <v>0</v>
      </c>
      <c r="E36">
        <v>0</v>
      </c>
      <c r="F36">
        <v>0</v>
      </c>
      <c r="G36">
        <v>0</v>
      </c>
      <c r="H36">
        <v>0</v>
      </c>
      <c r="I36">
        <v>0</v>
      </c>
      <c r="J36">
        <v>0</v>
      </c>
      <c r="K36">
        <v>0</v>
      </c>
      <c r="L36">
        <v>235</v>
      </c>
      <c r="M36">
        <v>0</v>
      </c>
      <c r="N36">
        <v>0</v>
      </c>
      <c r="O36">
        <v>0</v>
      </c>
      <c r="P36">
        <v>0</v>
      </c>
      <c r="Q36">
        <v>0</v>
      </c>
      <c r="R36">
        <v>0</v>
      </c>
      <c r="S36">
        <v>0</v>
      </c>
      <c r="T36">
        <v>0</v>
      </c>
      <c r="U36">
        <v>0</v>
      </c>
      <c r="V36">
        <v>0</v>
      </c>
      <c r="W36">
        <v>0</v>
      </c>
      <c r="X36">
        <v>0</v>
      </c>
      <c r="Y36">
        <v>0</v>
      </c>
      <c r="Z36">
        <v>0</v>
      </c>
      <c r="AA36">
        <v>0</v>
      </c>
      <c r="AB36">
        <v>0</v>
      </c>
    </row>
    <row r="37" spans="1:28" x14ac:dyDescent="0.35">
      <c r="A37" s="260">
        <f>IFERROR(INDEX('COA Mapping'!$B:$H,MATCH(TRIM($C37),'COA Mapping'!$C:$C,0),5),"")</f>
        <v>637</v>
      </c>
      <c r="B37" s="260" t="str">
        <f>IFERROR(INDEX('COA Mapping'!$B:$H,MATCH(TRIM($C37),'COA Mapping'!$C:$C,0),6),"")</f>
        <v>Office Expenses</v>
      </c>
      <c r="C37" t="s">
        <v>596</v>
      </c>
      <c r="D37">
        <v>0</v>
      </c>
      <c r="E37">
        <v>0</v>
      </c>
      <c r="F37">
        <v>0</v>
      </c>
      <c r="G37">
        <v>0</v>
      </c>
      <c r="H37">
        <v>0</v>
      </c>
      <c r="I37">
        <v>0</v>
      </c>
      <c r="J37">
        <v>0</v>
      </c>
      <c r="K37">
        <v>0</v>
      </c>
      <c r="L37">
        <v>0</v>
      </c>
      <c r="M37">
        <v>0</v>
      </c>
      <c r="N37">
        <v>14.18</v>
      </c>
      <c r="O37">
        <v>0</v>
      </c>
      <c r="P37">
        <v>0</v>
      </c>
      <c r="Q37">
        <v>22.78</v>
      </c>
      <c r="R37">
        <v>0</v>
      </c>
      <c r="S37">
        <v>0</v>
      </c>
      <c r="T37">
        <v>0</v>
      </c>
      <c r="U37">
        <v>0</v>
      </c>
      <c r="V37">
        <v>39.020000000000003</v>
      </c>
      <c r="W37">
        <v>0</v>
      </c>
      <c r="X37">
        <v>0</v>
      </c>
      <c r="Y37">
        <v>0</v>
      </c>
      <c r="Z37">
        <v>0</v>
      </c>
      <c r="AA37">
        <v>0</v>
      </c>
      <c r="AB37">
        <v>0</v>
      </c>
    </row>
    <row r="38" spans="1:28" x14ac:dyDescent="0.35">
      <c r="A38" s="260">
        <f>IFERROR(INDEX('COA Mapping'!$B:$H,MATCH(TRIM($C38),'COA Mapping'!$C:$C,0),5),"")</f>
        <v>637</v>
      </c>
      <c r="B38" s="260" t="str">
        <f>IFERROR(INDEX('COA Mapping'!$B:$H,MATCH(TRIM($C38),'COA Mapping'!$C:$C,0),6),"")</f>
        <v>Office Expenses</v>
      </c>
      <c r="C38" t="s">
        <v>597</v>
      </c>
      <c r="D38">
        <v>225.92</v>
      </c>
      <c r="E38">
        <v>32.33</v>
      </c>
      <c r="F38">
        <v>319.2</v>
      </c>
      <c r="G38">
        <v>217.84</v>
      </c>
      <c r="H38">
        <v>103.96</v>
      </c>
      <c r="I38">
        <v>330.47</v>
      </c>
      <c r="J38">
        <v>134.16</v>
      </c>
      <c r="K38">
        <v>108.48</v>
      </c>
      <c r="L38">
        <v>657.07</v>
      </c>
      <c r="M38">
        <v>622.54</v>
      </c>
      <c r="N38">
        <v>1834.28</v>
      </c>
      <c r="O38">
        <v>2153.58</v>
      </c>
      <c r="P38">
        <v>221.91</v>
      </c>
      <c r="Q38">
        <v>252.02</v>
      </c>
      <c r="R38">
        <v>695.47</v>
      </c>
      <c r="S38">
        <v>1263.17</v>
      </c>
      <c r="T38">
        <v>480.16</v>
      </c>
      <c r="U38">
        <v>541.75</v>
      </c>
      <c r="V38">
        <v>1727.6</v>
      </c>
      <c r="W38">
        <v>548.25</v>
      </c>
      <c r="X38">
        <v>740.5</v>
      </c>
      <c r="Y38">
        <v>1413.69</v>
      </c>
      <c r="Z38">
        <v>603.36</v>
      </c>
      <c r="AA38">
        <v>2002.28</v>
      </c>
      <c r="AB38">
        <v>690.9</v>
      </c>
    </row>
    <row r="39" spans="1:28" x14ac:dyDescent="0.35">
      <c r="A39" s="260">
        <f>IFERROR(INDEX('COA Mapping'!$B:$H,MATCH(TRIM($C39),'COA Mapping'!$C:$C,0),5),"")</f>
        <v>640</v>
      </c>
      <c r="B39" s="260" t="str">
        <f>IFERROR(INDEX('COA Mapping'!$B:$H,MATCH(TRIM($C39),'COA Mapping'!$C:$C,0),6),"")</f>
        <v>Automobile Expenses</v>
      </c>
      <c r="C39" t="s">
        <v>598</v>
      </c>
      <c r="D39">
        <v>0</v>
      </c>
      <c r="E39">
        <v>0</v>
      </c>
      <c r="F39">
        <v>8.6999999999999993</v>
      </c>
      <c r="G39">
        <v>14.5</v>
      </c>
      <c r="H39">
        <v>0</v>
      </c>
      <c r="I39">
        <v>0</v>
      </c>
      <c r="J39">
        <v>118</v>
      </c>
      <c r="K39">
        <v>-25</v>
      </c>
      <c r="L39">
        <v>88</v>
      </c>
      <c r="M39">
        <v>72.7</v>
      </c>
      <c r="N39">
        <v>60</v>
      </c>
      <c r="O39">
        <v>174</v>
      </c>
      <c r="P39">
        <v>20</v>
      </c>
      <c r="Q39">
        <v>40.78</v>
      </c>
      <c r="R39">
        <v>85.3</v>
      </c>
      <c r="S39">
        <v>58</v>
      </c>
      <c r="T39">
        <v>130</v>
      </c>
      <c r="U39">
        <v>82</v>
      </c>
      <c r="V39">
        <v>123.09</v>
      </c>
      <c r="W39">
        <v>66.349999999999994</v>
      </c>
      <c r="X39">
        <v>54.43</v>
      </c>
      <c r="Y39">
        <v>117.3</v>
      </c>
      <c r="Z39">
        <v>90.75</v>
      </c>
      <c r="AA39">
        <v>14.9</v>
      </c>
      <c r="AB39">
        <v>127.34</v>
      </c>
    </row>
    <row r="40" spans="1:28" x14ac:dyDescent="0.35">
      <c r="A40" s="260">
        <f>IFERROR(INDEX('COA Mapping'!$B:$H,MATCH(TRIM($C40),'COA Mapping'!$C:$C,0),5),"")</f>
        <v>631</v>
      </c>
      <c r="B40" s="260" t="str">
        <f>IFERROR(INDEX('COA Mapping'!$B:$H,MATCH(TRIM($C40),'COA Mapping'!$C:$C,0),6),"")</f>
        <v>G&amp;A Payroll</v>
      </c>
      <c r="C40" t="s">
        <v>599</v>
      </c>
      <c r="D40">
        <v>81</v>
      </c>
      <c r="E40">
        <v>81</v>
      </c>
      <c r="F40">
        <v>81</v>
      </c>
      <c r="G40">
        <v>75</v>
      </c>
      <c r="H40">
        <v>81</v>
      </c>
      <c r="I40">
        <v>81</v>
      </c>
      <c r="J40">
        <v>81</v>
      </c>
      <c r="K40">
        <v>81</v>
      </c>
      <c r="L40">
        <v>87</v>
      </c>
      <c r="M40">
        <v>93</v>
      </c>
      <c r="N40">
        <v>99</v>
      </c>
      <c r="O40">
        <v>93</v>
      </c>
      <c r="P40">
        <v>111</v>
      </c>
      <c r="Q40">
        <v>105</v>
      </c>
      <c r="R40">
        <v>111</v>
      </c>
      <c r="S40">
        <v>111</v>
      </c>
      <c r="T40">
        <v>117</v>
      </c>
      <c r="U40">
        <v>105</v>
      </c>
      <c r="V40">
        <v>105</v>
      </c>
      <c r="W40">
        <v>123</v>
      </c>
      <c r="X40">
        <v>207</v>
      </c>
      <c r="Y40">
        <v>231</v>
      </c>
      <c r="Z40">
        <v>219</v>
      </c>
      <c r="AA40">
        <v>431</v>
      </c>
      <c r="AB40">
        <v>245.5</v>
      </c>
    </row>
    <row r="41" spans="1:28" x14ac:dyDescent="0.35">
      <c r="A41" s="260">
        <f>IFERROR(INDEX('COA Mapping'!$B:$H,MATCH(TRIM($C41),'COA Mapping'!$C:$C,0),5),"")</f>
        <v>631</v>
      </c>
      <c r="B41" s="260" t="str">
        <f>IFERROR(INDEX('COA Mapping'!$B:$H,MATCH(TRIM($C41),'COA Mapping'!$C:$C,0),6),"")</f>
        <v>G&amp;A Payroll</v>
      </c>
      <c r="C41" t="s">
        <v>600</v>
      </c>
      <c r="D41">
        <v>3743.3</v>
      </c>
      <c r="E41">
        <v>3303.11</v>
      </c>
      <c r="F41">
        <v>2492.4899999999998</v>
      </c>
      <c r="G41">
        <v>3743.29</v>
      </c>
      <c r="H41">
        <v>3075.62</v>
      </c>
      <c r="I41">
        <v>2932.17</v>
      </c>
      <c r="J41">
        <v>3962</v>
      </c>
      <c r="K41">
        <v>3856.1</v>
      </c>
      <c r="L41">
        <v>2609.38</v>
      </c>
      <c r="M41">
        <v>4711.58</v>
      </c>
      <c r="N41">
        <v>3476.85</v>
      </c>
      <c r="O41">
        <v>5500.58</v>
      </c>
      <c r="P41">
        <v>5485.65</v>
      </c>
      <c r="Q41">
        <v>6331.45</v>
      </c>
      <c r="R41">
        <v>9164.26</v>
      </c>
      <c r="S41">
        <v>6236.91</v>
      </c>
      <c r="T41">
        <v>5877.59</v>
      </c>
      <c r="U41">
        <v>5595.38</v>
      </c>
      <c r="V41">
        <v>6889.63</v>
      </c>
      <c r="W41">
        <v>7980.01</v>
      </c>
      <c r="X41">
        <v>6274.5</v>
      </c>
      <c r="Y41">
        <v>6523.2</v>
      </c>
      <c r="Z41">
        <v>6616.24</v>
      </c>
      <c r="AA41">
        <v>10301.64</v>
      </c>
      <c r="AB41">
        <v>13767.98</v>
      </c>
    </row>
    <row r="42" spans="1:28" x14ac:dyDescent="0.35">
      <c r="A42" s="260">
        <f>IFERROR(INDEX('COA Mapping'!$B:$H,MATCH(TRIM($C42),'COA Mapping'!$C:$C,0),5),"")</f>
        <v>631</v>
      </c>
      <c r="B42" s="260" t="str">
        <f>IFERROR(INDEX('COA Mapping'!$B:$H,MATCH(TRIM($C42),'COA Mapping'!$C:$C,0),6),"")</f>
        <v>G&amp;A Payroll</v>
      </c>
      <c r="C42" t="s">
        <v>601</v>
      </c>
      <c r="D42">
        <v>0</v>
      </c>
      <c r="E42">
        <v>0</v>
      </c>
      <c r="F42">
        <v>0</v>
      </c>
      <c r="G42">
        <v>0</v>
      </c>
      <c r="H42">
        <v>0</v>
      </c>
      <c r="I42">
        <v>323.07</v>
      </c>
      <c r="J42">
        <v>346.16</v>
      </c>
      <c r="K42">
        <v>-259.19</v>
      </c>
      <c r="L42">
        <v>207.72</v>
      </c>
      <c r="M42">
        <v>442.35</v>
      </c>
      <c r="N42">
        <v>292.35000000000002</v>
      </c>
      <c r="O42">
        <v>-1515.69</v>
      </c>
      <c r="P42">
        <v>46.2</v>
      </c>
      <c r="Q42">
        <v>257.74</v>
      </c>
      <c r="R42">
        <v>157.75</v>
      </c>
      <c r="S42">
        <v>1679.12</v>
      </c>
      <c r="T42">
        <v>484.64</v>
      </c>
      <c r="U42">
        <v>846.16</v>
      </c>
      <c r="V42">
        <v>-922.28</v>
      </c>
      <c r="W42">
        <v>67.709999999999994</v>
      </c>
      <c r="X42">
        <v>-143.83000000000001</v>
      </c>
      <c r="Y42">
        <v>846.16</v>
      </c>
      <c r="Z42">
        <v>1135.22</v>
      </c>
      <c r="AA42">
        <v>12496.19</v>
      </c>
      <c r="AB42">
        <v>-1787.09</v>
      </c>
    </row>
    <row r="43" spans="1:28" x14ac:dyDescent="0.35">
      <c r="A43" s="260">
        <f>IFERROR(INDEX('COA Mapping'!$B:$H,MATCH(TRIM($C43),'COA Mapping'!$C:$C,0),5),"")</f>
        <v>631</v>
      </c>
      <c r="B43" s="260" t="str">
        <f>IFERROR(INDEX('COA Mapping'!$B:$H,MATCH(TRIM($C43),'COA Mapping'!$C:$C,0),6),"")</f>
        <v>G&amp;A Payroll</v>
      </c>
      <c r="C43" t="s">
        <v>602</v>
      </c>
      <c r="D43">
        <v>32999.64</v>
      </c>
      <c r="E43">
        <v>34044.639999999999</v>
      </c>
      <c r="F43">
        <v>30627.32</v>
      </c>
      <c r="G43">
        <v>44533.86</v>
      </c>
      <c r="H43">
        <v>38165.040000000001</v>
      </c>
      <c r="I43">
        <v>39060.42</v>
      </c>
      <c r="J43">
        <v>52426.01</v>
      </c>
      <c r="K43">
        <v>49446.92</v>
      </c>
      <c r="L43">
        <v>32783.86</v>
      </c>
      <c r="M43">
        <v>57663.51</v>
      </c>
      <c r="N43">
        <v>53128.959999999999</v>
      </c>
      <c r="O43">
        <v>89292.6</v>
      </c>
      <c r="P43">
        <v>49484.72</v>
      </c>
      <c r="Q43">
        <v>64610.86</v>
      </c>
      <c r="R43">
        <v>63272.72</v>
      </c>
      <c r="S43">
        <v>76328.649999999994</v>
      </c>
      <c r="T43">
        <v>68921.88</v>
      </c>
      <c r="U43">
        <v>71934.42</v>
      </c>
      <c r="V43">
        <v>90027.47</v>
      </c>
      <c r="W43">
        <v>97879.67</v>
      </c>
      <c r="X43">
        <v>76918.02</v>
      </c>
      <c r="Y43">
        <v>81379.28</v>
      </c>
      <c r="Z43">
        <v>88815.37</v>
      </c>
      <c r="AA43">
        <v>143103.37</v>
      </c>
      <c r="AB43">
        <v>96571.65</v>
      </c>
    </row>
    <row r="44" spans="1:28" x14ac:dyDescent="0.35">
      <c r="A44" s="260">
        <f>IFERROR(INDEX('COA Mapping'!$B:$H,MATCH(TRIM($C44),'COA Mapping'!$C:$C,0),5),"")</f>
        <v>637</v>
      </c>
      <c r="B44" s="260" t="str">
        <f>IFERROR(INDEX('COA Mapping'!$B:$H,MATCH(TRIM($C44),'COA Mapping'!$C:$C,0),6),"")</f>
        <v>Office Expenses</v>
      </c>
      <c r="C44" t="s">
        <v>603</v>
      </c>
      <c r="D44">
        <v>0</v>
      </c>
      <c r="E44">
        <v>0</v>
      </c>
      <c r="F44">
        <v>627.08000000000004</v>
      </c>
      <c r="G44">
        <v>0</v>
      </c>
      <c r="H44">
        <v>0</v>
      </c>
      <c r="I44">
        <v>0</v>
      </c>
      <c r="J44">
        <v>29.99</v>
      </c>
      <c r="K44">
        <v>0.99</v>
      </c>
      <c r="L44">
        <v>552.98</v>
      </c>
      <c r="M44">
        <v>221.59</v>
      </c>
      <c r="N44">
        <v>406.21</v>
      </c>
      <c r="O44">
        <v>1065.5999999999999</v>
      </c>
      <c r="P44">
        <v>562.5</v>
      </c>
      <c r="Q44">
        <v>107.28</v>
      </c>
      <c r="R44">
        <v>1075.27</v>
      </c>
      <c r="S44">
        <v>584.79999999999995</v>
      </c>
      <c r="T44">
        <v>650.01</v>
      </c>
      <c r="U44">
        <v>505.03</v>
      </c>
      <c r="V44">
        <v>673.72</v>
      </c>
      <c r="W44">
        <v>658.02</v>
      </c>
      <c r="X44">
        <v>528.33000000000004</v>
      </c>
      <c r="Y44">
        <v>624.33000000000004</v>
      </c>
      <c r="Z44">
        <v>1735.19</v>
      </c>
      <c r="AA44">
        <v>948.44</v>
      </c>
      <c r="AB44">
        <v>693.26</v>
      </c>
    </row>
    <row r="45" spans="1:28" x14ac:dyDescent="0.35">
      <c r="A45" s="260">
        <f>IFERROR(INDEX('COA Mapping'!$B:$H,MATCH(TRIM($C45),'COA Mapping'!$C:$C,0),5),"")</f>
        <v>637</v>
      </c>
      <c r="B45" s="260" t="str">
        <f>IFERROR(INDEX('COA Mapping'!$B:$H,MATCH(TRIM($C45),'COA Mapping'!$C:$C,0),6),"")</f>
        <v>Office Expenses</v>
      </c>
      <c r="C45" t="s">
        <v>604</v>
      </c>
      <c r="D45">
        <v>0</v>
      </c>
      <c r="E45">
        <v>0</v>
      </c>
      <c r="F45">
        <v>0</v>
      </c>
      <c r="G45">
        <v>0</v>
      </c>
      <c r="H45">
        <v>0</v>
      </c>
      <c r="I45">
        <v>0</v>
      </c>
      <c r="J45">
        <v>0</v>
      </c>
      <c r="K45">
        <v>0</v>
      </c>
      <c r="L45">
        <v>147.94</v>
      </c>
      <c r="M45">
        <v>0</v>
      </c>
      <c r="N45">
        <v>100</v>
      </c>
      <c r="O45">
        <v>0</v>
      </c>
      <c r="P45">
        <v>946.81</v>
      </c>
      <c r="Q45">
        <v>0</v>
      </c>
      <c r="R45">
        <v>659.72</v>
      </c>
      <c r="S45">
        <v>80.7</v>
      </c>
      <c r="T45">
        <v>71.72</v>
      </c>
      <c r="U45">
        <v>65.67</v>
      </c>
      <c r="V45">
        <v>127.14</v>
      </c>
      <c r="W45">
        <v>715.53</v>
      </c>
      <c r="X45">
        <v>887.91</v>
      </c>
      <c r="Y45">
        <v>1061.22</v>
      </c>
      <c r="Z45">
        <v>403.22</v>
      </c>
      <c r="AA45">
        <v>101.79</v>
      </c>
      <c r="AB45">
        <v>1198.18</v>
      </c>
    </row>
    <row r="46" spans="1:28" x14ac:dyDescent="0.35">
      <c r="A46" s="260">
        <f>IFERROR(INDEX('COA Mapping'!$B:$H,MATCH(TRIM($C46),'COA Mapping'!$C:$C,0),5),"")</f>
        <v>633</v>
      </c>
      <c r="B46" s="260" t="str">
        <f>IFERROR(INDEX('COA Mapping'!$B:$H,MATCH(TRIM($C46),'COA Mapping'!$C:$C,0),6),"")</f>
        <v>Professional Services</v>
      </c>
      <c r="C46" t="s">
        <v>605</v>
      </c>
      <c r="D46">
        <v>135</v>
      </c>
      <c r="E46">
        <v>135</v>
      </c>
      <c r="F46">
        <v>135</v>
      </c>
      <c r="G46">
        <v>335</v>
      </c>
      <c r="H46">
        <v>135</v>
      </c>
      <c r="I46">
        <v>135</v>
      </c>
      <c r="J46">
        <v>135</v>
      </c>
      <c r="K46">
        <v>135</v>
      </c>
      <c r="L46">
        <v>0</v>
      </c>
      <c r="M46">
        <v>135</v>
      </c>
      <c r="N46">
        <v>135</v>
      </c>
      <c r="O46">
        <v>135</v>
      </c>
      <c r="P46">
        <v>135</v>
      </c>
      <c r="Q46">
        <v>173.64</v>
      </c>
      <c r="R46">
        <v>135</v>
      </c>
      <c r="S46">
        <v>335</v>
      </c>
      <c r="T46">
        <v>135</v>
      </c>
      <c r="U46">
        <v>185</v>
      </c>
      <c r="V46">
        <v>321.37</v>
      </c>
      <c r="W46">
        <v>148.4</v>
      </c>
      <c r="X46">
        <v>1094.5</v>
      </c>
      <c r="Y46">
        <v>244.5</v>
      </c>
      <c r="Z46">
        <v>3600</v>
      </c>
      <c r="AA46">
        <v>6300</v>
      </c>
      <c r="AB46">
        <v>1000</v>
      </c>
    </row>
    <row r="47" spans="1:28" x14ac:dyDescent="0.35">
      <c r="A47" s="260">
        <f>IFERROR(INDEX('COA Mapping'!$B:$H,MATCH(TRIM($C47),'COA Mapping'!$C:$C,0),5),"")</f>
        <v>638</v>
      </c>
      <c r="B47" s="260" t="str">
        <f>IFERROR(INDEX('COA Mapping'!$B:$H,MATCH(TRIM($C47),'COA Mapping'!$C:$C,0),6),"")</f>
        <v>Computer &amp; Software</v>
      </c>
      <c r="C47" t="s">
        <v>606</v>
      </c>
      <c r="D47">
        <v>4</v>
      </c>
      <c r="E47">
        <v>4</v>
      </c>
      <c r="F47">
        <v>4</v>
      </c>
      <c r="G47">
        <v>4</v>
      </c>
      <c r="H47">
        <v>4</v>
      </c>
      <c r="I47">
        <v>4</v>
      </c>
      <c r="J47">
        <v>4</v>
      </c>
      <c r="K47">
        <v>4</v>
      </c>
      <c r="L47">
        <v>4</v>
      </c>
      <c r="M47">
        <v>4</v>
      </c>
      <c r="N47">
        <v>4</v>
      </c>
      <c r="O47">
        <v>4</v>
      </c>
      <c r="P47">
        <v>4</v>
      </c>
      <c r="Q47">
        <v>13.99</v>
      </c>
      <c r="R47">
        <v>13.99</v>
      </c>
      <c r="S47">
        <v>13.99</v>
      </c>
      <c r="T47">
        <v>13.99</v>
      </c>
      <c r="U47">
        <v>13.99</v>
      </c>
      <c r="V47">
        <v>13.99</v>
      </c>
      <c r="W47">
        <v>13.99</v>
      </c>
      <c r="X47">
        <v>13.99</v>
      </c>
      <c r="Y47">
        <v>13.99</v>
      </c>
      <c r="Z47">
        <v>13.99</v>
      </c>
      <c r="AA47">
        <v>13.99</v>
      </c>
      <c r="AB47">
        <v>4</v>
      </c>
    </row>
    <row r="48" spans="1:28" x14ac:dyDescent="0.35">
      <c r="A48" s="260">
        <f>IFERROR(INDEX('COA Mapping'!$B:$H,MATCH(TRIM($C48),'COA Mapping'!$C:$C,0),5),"")</f>
        <v>633</v>
      </c>
      <c r="B48" s="260" t="str">
        <f>IFERROR(INDEX('COA Mapping'!$B:$H,MATCH(TRIM($C48),'COA Mapping'!$C:$C,0),6),"")</f>
        <v>Professional Services</v>
      </c>
      <c r="C48" t="s">
        <v>607</v>
      </c>
      <c r="D48">
        <v>683.74</v>
      </c>
      <c r="E48">
        <v>0</v>
      </c>
      <c r="F48">
        <v>19.98</v>
      </c>
      <c r="G48">
        <v>9.99</v>
      </c>
      <c r="H48">
        <v>35</v>
      </c>
      <c r="I48">
        <v>109.98</v>
      </c>
      <c r="J48">
        <v>357.49</v>
      </c>
      <c r="K48">
        <v>673.5</v>
      </c>
      <c r="L48">
        <v>328.73</v>
      </c>
      <c r="M48">
        <v>909.99</v>
      </c>
      <c r="N48">
        <v>107.49</v>
      </c>
      <c r="O48">
        <v>9.99</v>
      </c>
      <c r="P48">
        <v>1350</v>
      </c>
      <c r="Q48">
        <v>0</v>
      </c>
      <c r="R48">
        <v>0</v>
      </c>
      <c r="S48">
        <v>0</v>
      </c>
      <c r="T48">
        <v>0</v>
      </c>
      <c r="U48">
        <v>0</v>
      </c>
      <c r="V48">
        <v>684.45</v>
      </c>
      <c r="W48">
        <v>70</v>
      </c>
      <c r="X48">
        <v>130.75</v>
      </c>
      <c r="Y48">
        <v>51.25</v>
      </c>
      <c r="Z48">
        <v>1509.99</v>
      </c>
      <c r="AA48">
        <v>9.99</v>
      </c>
      <c r="AB48">
        <v>570</v>
      </c>
    </row>
    <row r="49" spans="1:28" x14ac:dyDescent="0.35">
      <c r="A49" s="260">
        <f>IFERROR(INDEX('COA Mapping'!$B:$H,MATCH(TRIM($C49),'COA Mapping'!$C:$C,0),5),"")</f>
        <v>636</v>
      </c>
      <c r="B49" s="260" t="str">
        <f>IFERROR(INDEX('COA Mapping'!$B:$H,MATCH(TRIM($C49),'COA Mapping'!$C:$C,0),6),"")</f>
        <v>Rent &amp; Utilities</v>
      </c>
      <c r="C49" t="s">
        <v>608</v>
      </c>
      <c r="D49">
        <v>4743.87</v>
      </c>
      <c r="E49">
        <v>0</v>
      </c>
      <c r="F49">
        <v>1928.13</v>
      </c>
      <c r="G49">
        <v>2200</v>
      </c>
      <c r="H49">
        <v>2200</v>
      </c>
      <c r="I49">
        <v>0</v>
      </c>
      <c r="J49">
        <v>4335.13</v>
      </c>
      <c r="K49">
        <v>2264.87</v>
      </c>
      <c r="L49">
        <v>0</v>
      </c>
      <c r="M49">
        <v>2092.5</v>
      </c>
      <c r="N49">
        <v>0</v>
      </c>
      <c r="O49">
        <v>0</v>
      </c>
      <c r="P49">
        <v>2800</v>
      </c>
      <c r="Q49">
        <v>10827.43</v>
      </c>
      <c r="R49">
        <v>5100</v>
      </c>
      <c r="S49">
        <v>0</v>
      </c>
      <c r="T49">
        <v>9665</v>
      </c>
      <c r="U49">
        <v>4865</v>
      </c>
      <c r="V49">
        <v>4930</v>
      </c>
      <c r="W49">
        <v>4800</v>
      </c>
      <c r="X49">
        <v>4830</v>
      </c>
      <c r="Y49">
        <v>0</v>
      </c>
      <c r="Z49">
        <v>4830</v>
      </c>
      <c r="AA49">
        <v>4815</v>
      </c>
      <c r="AB49">
        <v>5117.95</v>
      </c>
    </row>
    <row r="50" spans="1:28" x14ac:dyDescent="0.35">
      <c r="A50" s="260">
        <f>IFERROR(INDEX('COA Mapping'!$B:$H,MATCH(TRIM($C50),'COA Mapping'!$C:$C,0),5),"")</f>
        <v>502</v>
      </c>
      <c r="B50" s="260" t="str">
        <f>IFERROR(INDEX('COA Mapping'!$B:$H,MATCH(TRIM($C50),'COA Mapping'!$C:$C,0),6),"")</f>
        <v>Hosting Costs &amp; Support</v>
      </c>
      <c r="C50" t="s">
        <v>609</v>
      </c>
      <c r="D50">
        <v>3770.68</v>
      </c>
      <c r="E50">
        <v>4792.76</v>
      </c>
      <c r="F50">
        <v>3905.31</v>
      </c>
      <c r="G50">
        <v>4201.8</v>
      </c>
      <c r="H50">
        <v>4494.8500000000004</v>
      </c>
      <c r="I50">
        <v>8724.8700000000008</v>
      </c>
      <c r="J50">
        <v>4588.53</v>
      </c>
      <c r="K50">
        <v>4537.8999999999996</v>
      </c>
      <c r="L50">
        <v>3237.69</v>
      </c>
      <c r="M50">
        <v>7945.3</v>
      </c>
      <c r="N50">
        <v>5638.44</v>
      </c>
      <c r="O50">
        <v>6191.9</v>
      </c>
      <c r="P50">
        <v>7031.49</v>
      </c>
      <c r="Q50">
        <v>5978.45</v>
      </c>
      <c r="R50">
        <v>6770.82</v>
      </c>
      <c r="S50">
        <v>7368.04</v>
      </c>
      <c r="T50">
        <v>6666.33</v>
      </c>
      <c r="U50">
        <v>6523.02</v>
      </c>
      <c r="V50">
        <v>13005.83</v>
      </c>
      <c r="W50">
        <v>8761.7900000000009</v>
      </c>
      <c r="X50">
        <v>9757.06</v>
      </c>
      <c r="Y50">
        <v>9343.86</v>
      </c>
      <c r="Z50">
        <v>10140.31</v>
      </c>
      <c r="AA50">
        <v>10070.67</v>
      </c>
      <c r="AB50">
        <v>15334.26</v>
      </c>
    </row>
    <row r="51" spans="1:28" x14ac:dyDescent="0.35">
      <c r="A51" s="260">
        <f>IFERROR(INDEX('COA Mapping'!$B:$H,MATCH(TRIM($C51),'COA Mapping'!$C:$C,0),5),"")</f>
        <v>904</v>
      </c>
      <c r="B51" s="260" t="str">
        <f>IFERROR(INDEX('COA Mapping'!$B:$H,MATCH(TRIM($C51),'COA Mapping'!$C:$C,0),6),"")</f>
        <v>Taxes</v>
      </c>
      <c r="C51" t="s">
        <v>610</v>
      </c>
      <c r="D51">
        <v>0</v>
      </c>
      <c r="E51">
        <v>0</v>
      </c>
      <c r="F51">
        <v>0</v>
      </c>
      <c r="G51">
        <v>0</v>
      </c>
      <c r="H51">
        <v>0</v>
      </c>
      <c r="I51">
        <v>0</v>
      </c>
      <c r="J51">
        <v>0</v>
      </c>
      <c r="K51">
        <v>0</v>
      </c>
      <c r="L51">
        <v>0</v>
      </c>
      <c r="M51">
        <v>0</v>
      </c>
      <c r="N51">
        <v>0</v>
      </c>
      <c r="O51">
        <v>0</v>
      </c>
      <c r="P51">
        <v>0</v>
      </c>
      <c r="Q51">
        <v>0</v>
      </c>
      <c r="R51">
        <v>0</v>
      </c>
      <c r="S51">
        <v>0</v>
      </c>
      <c r="T51">
        <v>10290.98</v>
      </c>
      <c r="U51">
        <v>38025</v>
      </c>
      <c r="V51">
        <v>97.29</v>
      </c>
      <c r="W51">
        <v>97.79</v>
      </c>
      <c r="X51">
        <v>32200</v>
      </c>
      <c r="Y51">
        <v>0</v>
      </c>
      <c r="Z51">
        <v>0</v>
      </c>
      <c r="AA51">
        <v>0</v>
      </c>
      <c r="AB51">
        <v>0</v>
      </c>
    </row>
    <row r="52" spans="1:28" x14ac:dyDescent="0.35">
      <c r="A52" s="260">
        <f>IFERROR(INDEX('COA Mapping'!$B:$H,MATCH(TRIM($C52),'COA Mapping'!$C:$C,0),5),"")</f>
        <v>632</v>
      </c>
      <c r="B52" s="260" t="str">
        <f>IFERROR(INDEX('COA Mapping'!$B:$H,MATCH(TRIM($C52),'COA Mapping'!$C:$C,0),6),"")</f>
        <v>Other Employee Expense</v>
      </c>
      <c r="C52" t="s">
        <v>611</v>
      </c>
      <c r="D52">
        <v>0</v>
      </c>
      <c r="E52">
        <v>0</v>
      </c>
      <c r="F52">
        <v>49.99</v>
      </c>
      <c r="G52">
        <v>0</v>
      </c>
      <c r="H52">
        <v>0</v>
      </c>
      <c r="I52">
        <v>0</v>
      </c>
      <c r="J52">
        <v>38.590000000000003</v>
      </c>
      <c r="K52">
        <v>0</v>
      </c>
      <c r="L52">
        <v>0</v>
      </c>
      <c r="M52">
        <v>0</v>
      </c>
      <c r="N52">
        <v>1350</v>
      </c>
      <c r="O52">
        <v>0</v>
      </c>
      <c r="P52">
        <v>0</v>
      </c>
      <c r="Q52">
        <v>0</v>
      </c>
      <c r="R52">
        <v>9.99</v>
      </c>
      <c r="S52">
        <v>637.39</v>
      </c>
      <c r="T52">
        <v>1852.2</v>
      </c>
      <c r="U52">
        <v>0</v>
      </c>
      <c r="V52">
        <v>1778.24</v>
      </c>
      <c r="W52">
        <v>0</v>
      </c>
      <c r="X52">
        <v>0</v>
      </c>
      <c r="Y52">
        <v>0</v>
      </c>
      <c r="Z52">
        <v>600</v>
      </c>
      <c r="AA52">
        <v>193.35</v>
      </c>
      <c r="AB52">
        <v>0</v>
      </c>
    </row>
    <row r="53" spans="1:28" x14ac:dyDescent="0.35">
      <c r="A53" s="260">
        <f>IFERROR(INDEX('COA Mapping'!$B:$H,MATCH(TRIM($C53),'COA Mapping'!$C:$C,0),5),"")</f>
        <v>634</v>
      </c>
      <c r="B53" s="260" t="str">
        <f>IFERROR(INDEX('COA Mapping'!$B:$H,MATCH(TRIM($C53),'COA Mapping'!$C:$C,0),6),"")</f>
        <v>G&amp;A Meals, Travel &amp; Entertainment</v>
      </c>
      <c r="C53" t="s">
        <v>612</v>
      </c>
      <c r="D53">
        <v>45.2</v>
      </c>
      <c r="E53">
        <v>284.83</v>
      </c>
      <c r="F53">
        <v>1882.52</v>
      </c>
      <c r="G53">
        <v>-831.91</v>
      </c>
      <c r="H53">
        <v>264.45</v>
      </c>
      <c r="I53">
        <v>584.01</v>
      </c>
      <c r="J53">
        <v>881.15</v>
      </c>
      <c r="K53">
        <v>2094.17</v>
      </c>
      <c r="L53">
        <v>3369.44</v>
      </c>
      <c r="M53">
        <v>2688.4</v>
      </c>
      <c r="N53">
        <v>580.65</v>
      </c>
      <c r="O53">
        <v>6178.51</v>
      </c>
      <c r="P53">
        <v>1621.52</v>
      </c>
      <c r="Q53">
        <v>2294.58</v>
      </c>
      <c r="R53">
        <v>1855.89</v>
      </c>
      <c r="S53">
        <v>4629.1099999999997</v>
      </c>
      <c r="T53">
        <v>2807.52</v>
      </c>
      <c r="U53">
        <v>5008.99</v>
      </c>
      <c r="V53">
        <v>7225.55</v>
      </c>
      <c r="W53">
        <v>8995.2199999999993</v>
      </c>
      <c r="X53">
        <v>4233.53</v>
      </c>
      <c r="Y53">
        <v>4148.26</v>
      </c>
      <c r="Z53">
        <v>23756.41</v>
      </c>
      <c r="AA53">
        <v>2969.39</v>
      </c>
      <c r="AB53">
        <v>3347.13</v>
      </c>
    </row>
    <row r="54" spans="1:28" x14ac:dyDescent="0.35">
      <c r="A54" s="260">
        <f>IFERROR(INDEX('COA Mapping'!$B:$H,MATCH(TRIM($C54),'COA Mapping'!$C:$C,0),5),"")</f>
        <v>637</v>
      </c>
      <c r="B54" s="260" t="str">
        <f>IFERROR(INDEX('COA Mapping'!$B:$H,MATCH(TRIM($C54),'COA Mapping'!$C:$C,0),6),"")</f>
        <v>Office Expenses</v>
      </c>
      <c r="C54" t="s">
        <v>613</v>
      </c>
      <c r="D54">
        <v>0</v>
      </c>
      <c r="E54">
        <v>0</v>
      </c>
      <c r="F54">
        <v>0</v>
      </c>
      <c r="G54">
        <v>0</v>
      </c>
      <c r="H54">
        <v>0</v>
      </c>
      <c r="I54">
        <v>0</v>
      </c>
      <c r="J54">
        <v>0</v>
      </c>
      <c r="K54">
        <v>0</v>
      </c>
      <c r="L54">
        <v>0</v>
      </c>
      <c r="M54">
        <v>0</v>
      </c>
      <c r="N54">
        <v>0</v>
      </c>
      <c r="O54">
        <v>1100.8599999999999</v>
      </c>
      <c r="P54">
        <v>0</v>
      </c>
      <c r="Q54">
        <v>0</v>
      </c>
      <c r="R54">
        <v>0</v>
      </c>
      <c r="S54">
        <v>0</v>
      </c>
      <c r="T54">
        <v>0</v>
      </c>
      <c r="U54">
        <v>0</v>
      </c>
      <c r="V54">
        <v>0</v>
      </c>
      <c r="W54">
        <v>0</v>
      </c>
      <c r="X54">
        <v>0</v>
      </c>
      <c r="Y54">
        <v>0</v>
      </c>
      <c r="Z54">
        <v>0</v>
      </c>
      <c r="AA54">
        <v>0</v>
      </c>
      <c r="AB54">
        <v>0</v>
      </c>
    </row>
    <row r="55" spans="1:28" x14ac:dyDescent="0.35">
      <c r="A55" s="260" t="str">
        <f>IFERROR(INDEX('COA Mapping'!$B:$H,MATCH(TRIM($C55),'COA Mapping'!$C:$C,0),5),"")</f>
        <v/>
      </c>
      <c r="B55" s="260" t="str">
        <f>IFERROR(INDEX('COA Mapping'!$B:$H,MATCH(TRIM($C55),'COA Mapping'!$C:$C,0),6),"")</f>
        <v/>
      </c>
      <c r="C55" t="s">
        <v>13</v>
      </c>
      <c r="D55">
        <v>68658.109999999986</v>
      </c>
      <c r="E55">
        <v>60348.180000000008</v>
      </c>
      <c r="F55">
        <v>77965.359999999986</v>
      </c>
      <c r="G55">
        <v>66560.659999999989</v>
      </c>
      <c r="H55">
        <v>87997.49</v>
      </c>
      <c r="I55">
        <v>67724.649999999994</v>
      </c>
      <c r="J55">
        <v>96335.760000000009</v>
      </c>
      <c r="K55">
        <v>78303.599999999991</v>
      </c>
      <c r="L55">
        <v>74180.45</v>
      </c>
      <c r="M55">
        <v>103374.98999999999</v>
      </c>
      <c r="N55">
        <v>109089.95999999999</v>
      </c>
      <c r="O55">
        <v>157557.93</v>
      </c>
      <c r="P55">
        <v>102956.37</v>
      </c>
      <c r="Q55">
        <v>124831.66999999998</v>
      </c>
      <c r="R55">
        <v>117153.75000000003</v>
      </c>
      <c r="S55">
        <v>134241.81</v>
      </c>
      <c r="T55">
        <v>131094.42000000001</v>
      </c>
      <c r="U55">
        <v>166433.60999999999</v>
      </c>
      <c r="V55">
        <v>212681.93000000002</v>
      </c>
      <c r="W55">
        <v>162481.88</v>
      </c>
      <c r="X55">
        <v>173966.97</v>
      </c>
      <c r="Y55">
        <v>139916</v>
      </c>
      <c r="Z55">
        <v>196729.55999999997</v>
      </c>
      <c r="AA55">
        <v>250044.82</v>
      </c>
      <c r="AB55">
        <v>192514.12000000002</v>
      </c>
    </row>
    <row r="56" spans="1:28" x14ac:dyDescent="0.35">
      <c r="A56" s="260" t="str">
        <f>IFERROR(INDEX('COA Mapping'!$B:$H,MATCH(TRIM($C56),'COA Mapping'!$C:$C,0),5),"")</f>
        <v/>
      </c>
      <c r="B56" s="260" t="str">
        <f>IFERROR(INDEX('COA Mapping'!$B:$H,MATCH(TRIM($C56),'COA Mapping'!$C:$C,0),6),"")</f>
        <v/>
      </c>
    </row>
    <row r="57" spans="1:28" x14ac:dyDescent="0.35">
      <c r="A57" s="260" t="str">
        <f>IFERROR(INDEX('COA Mapping'!$B:$H,MATCH(TRIM($C57),'COA Mapping'!$C:$C,0),5),"")</f>
        <v/>
      </c>
      <c r="B57" s="260" t="str">
        <f>IFERROR(INDEX('COA Mapping'!$B:$H,MATCH(TRIM($C57),'COA Mapping'!$C:$C,0),6),"")</f>
        <v/>
      </c>
    </row>
    <row r="58" spans="1:28" x14ac:dyDescent="0.35">
      <c r="A58" s="260" t="str">
        <f>IFERROR(INDEX('COA Mapping'!$B:$H,MATCH(TRIM($C58),'COA Mapping'!$C:$C,0),5),"")</f>
        <v/>
      </c>
      <c r="B58" s="260" t="str">
        <f>IFERROR(INDEX('COA Mapping'!$B:$H,MATCH(TRIM($C58),'COA Mapping'!$C:$C,0),6),"")</f>
        <v/>
      </c>
      <c r="C58" t="s">
        <v>614</v>
      </c>
      <c r="D58">
        <v>68658.109999999986</v>
      </c>
      <c r="E58">
        <v>60348.180000000008</v>
      </c>
      <c r="F58">
        <v>77965.359999999986</v>
      </c>
      <c r="G58">
        <v>66560.659999999989</v>
      </c>
      <c r="H58">
        <v>87997.49</v>
      </c>
      <c r="I58">
        <v>67724.649999999994</v>
      </c>
      <c r="J58">
        <v>96335.760000000009</v>
      </c>
      <c r="K58">
        <v>78303.599999999991</v>
      </c>
      <c r="L58">
        <v>74180.45</v>
      </c>
      <c r="M58">
        <v>103374.98999999999</v>
      </c>
      <c r="N58">
        <v>109089.95999999999</v>
      </c>
      <c r="O58">
        <v>157557.93</v>
      </c>
      <c r="P58">
        <v>102956.37</v>
      </c>
      <c r="Q58">
        <v>124831.66999999998</v>
      </c>
      <c r="R58">
        <v>117153.75000000003</v>
      </c>
      <c r="S58">
        <v>134241.81</v>
      </c>
      <c r="T58">
        <v>131094.42000000001</v>
      </c>
      <c r="U58">
        <v>166433.60999999999</v>
      </c>
      <c r="V58">
        <v>212681.93000000002</v>
      </c>
      <c r="W58">
        <v>162481.88</v>
      </c>
      <c r="X58">
        <v>173966.97</v>
      </c>
      <c r="Y58">
        <v>139916</v>
      </c>
      <c r="Z58">
        <v>196729.55999999997</v>
      </c>
      <c r="AA58">
        <v>250044.82</v>
      </c>
      <c r="AB58">
        <v>192514.12000000002</v>
      </c>
    </row>
    <row r="59" spans="1:28" x14ac:dyDescent="0.35">
      <c r="A59" s="260" t="str">
        <f>IFERROR(INDEX('COA Mapping'!$B:$H,MATCH(TRIM($C59),'COA Mapping'!$C:$C,0),5),"")</f>
        <v/>
      </c>
      <c r="B59" s="260" t="str">
        <f>IFERROR(INDEX('COA Mapping'!$B:$H,MATCH(TRIM($C59),'COA Mapping'!$C:$C,0),6),"")</f>
        <v/>
      </c>
    </row>
    <row r="60" spans="1:28" x14ac:dyDescent="0.35">
      <c r="A60" s="260" t="str">
        <f>IFERROR(INDEX('COA Mapping'!$B:$H,MATCH(TRIM($C60),'COA Mapping'!$C:$C,0),5),"")</f>
        <v/>
      </c>
      <c r="B60" s="260" t="str">
        <f>IFERROR(INDEX('COA Mapping'!$B:$H,MATCH(TRIM($C60),'COA Mapping'!$C:$C,0),6),"")</f>
        <v/>
      </c>
      <c r="C60" t="s">
        <v>615</v>
      </c>
      <c r="D60">
        <v>24415.090000000026</v>
      </c>
      <c r="E60">
        <v>26269.799999999988</v>
      </c>
      <c r="F60">
        <v>34608.030000000013</v>
      </c>
      <c r="G60">
        <v>56135.270000000004</v>
      </c>
      <c r="H60">
        <v>32815.08</v>
      </c>
      <c r="I60">
        <v>49175.210000000006</v>
      </c>
      <c r="J60">
        <v>31494.619999999995</v>
      </c>
      <c r="K60">
        <v>57594.650000000009</v>
      </c>
      <c r="L60">
        <v>59360.070000000022</v>
      </c>
      <c r="M60">
        <v>70706.24000000002</v>
      </c>
      <c r="N60">
        <v>25795.72</v>
      </c>
      <c r="O60">
        <v>-27338.469999999972</v>
      </c>
      <c r="P60">
        <v>76619.049999999988</v>
      </c>
      <c r="Q60">
        <v>41473.110000000015</v>
      </c>
      <c r="R60">
        <v>69460.069999999978</v>
      </c>
      <c r="S60">
        <v>27028.070000000007</v>
      </c>
      <c r="T60">
        <v>73998.699999999983</v>
      </c>
      <c r="U60">
        <v>10405.270000000048</v>
      </c>
      <c r="V60">
        <v>14837.989999999962</v>
      </c>
      <c r="W60">
        <v>28522.329999999987</v>
      </c>
      <c r="X60">
        <v>37258.620000000024</v>
      </c>
      <c r="Y60">
        <v>148322.90999999997</v>
      </c>
      <c r="Z60">
        <v>20954.810000000027</v>
      </c>
      <c r="AA60">
        <v>13847.540000000037</v>
      </c>
      <c r="AB60">
        <v>146815.78999999995</v>
      </c>
    </row>
    <row r="61" spans="1:28" x14ac:dyDescent="0.35">
      <c r="A61" s="260" t="str">
        <f>IFERROR(INDEX('COA Mapping'!$B:$H,MATCH(TRIM($C61),'COA Mapping'!$C:$C,0),5),"")</f>
        <v/>
      </c>
      <c r="B61" s="260" t="str">
        <f>IFERROR(INDEX('COA Mapping'!$B:$H,MATCH(TRIM($C61),'COA Mapping'!$C:$C,0),6),"")</f>
        <v/>
      </c>
    </row>
    <row r="62" spans="1:28" x14ac:dyDescent="0.35">
      <c r="A62" s="260" t="str">
        <f>IFERROR(INDEX('COA Mapping'!$B:$H,MATCH(TRIM($C62),'COA Mapping'!$C:$C,0),5),"")</f>
        <v/>
      </c>
      <c r="B62" s="260" t="str">
        <f>IFERROR(INDEX('COA Mapping'!$B:$H,MATCH(TRIM($C62),'COA Mapping'!$C:$C,0),6),"")</f>
        <v/>
      </c>
    </row>
    <row r="63" spans="1:28" x14ac:dyDescent="0.35">
      <c r="A63" s="260" t="str">
        <f>IFERROR(INDEX('COA Mapping'!$B:$H,MATCH(TRIM($C63),'COA Mapping'!$C:$C,0),5),"")</f>
        <v/>
      </c>
      <c r="B63" s="260" t="str">
        <f>IFERROR(INDEX('COA Mapping'!$B:$H,MATCH(TRIM($C63),'COA Mapping'!$C:$C,0),6),"")</f>
        <v/>
      </c>
    </row>
    <row r="64" spans="1:28" x14ac:dyDescent="0.35">
      <c r="A64" s="260" t="str">
        <f>IFERROR(INDEX('COA Mapping'!$B:$H,MATCH(TRIM($C64),'COA Mapping'!$C:$C,0),5),"")</f>
        <v/>
      </c>
      <c r="B64" s="260" t="str">
        <f>IFERROR(INDEX('COA Mapping'!$B:$H,MATCH(TRIM($C64),'COA Mapping'!$C:$C,0),6),"")</f>
        <v/>
      </c>
    </row>
    <row r="65" spans="1:2" x14ac:dyDescent="0.35">
      <c r="A65" s="260" t="str">
        <f>IFERROR(INDEX('COA Mapping'!$B:$H,MATCH(TRIM($C65),'COA Mapping'!$C:$C,0),5),"")</f>
        <v/>
      </c>
      <c r="B65" s="260" t="str">
        <f>IFERROR(INDEX('COA Mapping'!$B:$H,MATCH(TRIM($C65),'COA Mapping'!$C:$C,0),6),"")</f>
        <v/>
      </c>
    </row>
    <row r="66" spans="1:2" x14ac:dyDescent="0.35">
      <c r="A66" s="260" t="str">
        <f>IFERROR(INDEX('COA Mapping'!$B:$H,MATCH(TRIM($C66),'COA Mapping'!$C:$C,0),5),"")</f>
        <v/>
      </c>
      <c r="B66" s="260" t="str">
        <f>IFERROR(INDEX('COA Mapping'!$B:$H,MATCH(TRIM($C66),'COA Mapping'!$C:$C,0),6),"")</f>
        <v/>
      </c>
    </row>
    <row r="67" spans="1:2" x14ac:dyDescent="0.35">
      <c r="A67" s="260" t="str">
        <f>IFERROR(INDEX('COA Mapping'!$B:$H,MATCH(TRIM($C67),'COA Mapping'!$C:$C,0),5),"")</f>
        <v/>
      </c>
      <c r="B67" s="260" t="str">
        <f>IFERROR(INDEX('COA Mapping'!$B:$H,MATCH(TRIM($C67),'COA Mapping'!$C:$C,0),6),"")</f>
        <v/>
      </c>
    </row>
    <row r="68" spans="1:2" x14ac:dyDescent="0.35">
      <c r="A68" s="260" t="str">
        <f>IFERROR(INDEX('COA Mapping'!$B:$H,MATCH(TRIM($C68),'COA Mapping'!$C:$C,0),5),"")</f>
        <v/>
      </c>
      <c r="B68" s="260" t="str">
        <f>IFERROR(INDEX('COA Mapping'!$B:$H,MATCH(TRIM($C68),'COA Mapping'!$C:$C,0),6),"")</f>
        <v/>
      </c>
    </row>
    <row r="69" spans="1:2" x14ac:dyDescent="0.35">
      <c r="A69" s="260" t="str">
        <f>IFERROR(INDEX('COA Mapping'!$B:$H,MATCH(TRIM($C69),'COA Mapping'!$C:$C,0),5),"")</f>
        <v/>
      </c>
      <c r="B69" s="260" t="str">
        <f>IFERROR(INDEX('COA Mapping'!$B:$H,MATCH(TRIM($C69),'COA Mapping'!$C:$C,0),6),"")</f>
        <v/>
      </c>
    </row>
    <row r="70" spans="1:2" x14ac:dyDescent="0.35">
      <c r="A70" s="260" t="str">
        <f>IFERROR(INDEX('COA Mapping'!$B:$H,MATCH(TRIM($C70),'COA Mapping'!$C:$C,0),5),"")</f>
        <v/>
      </c>
      <c r="B70" s="260" t="str">
        <f>IFERROR(INDEX('COA Mapping'!$B:$H,MATCH(TRIM($C70),'COA Mapping'!$C:$C,0),6),"")</f>
        <v/>
      </c>
    </row>
    <row r="71" spans="1:2" x14ac:dyDescent="0.35">
      <c r="A71" s="260" t="str">
        <f>IFERROR(INDEX('COA Mapping'!$B:$H,MATCH(TRIM($C71),'COA Mapping'!$C:$C,0),5),"")</f>
        <v/>
      </c>
      <c r="B71" s="260" t="str">
        <f>IFERROR(INDEX('COA Mapping'!$B:$H,MATCH(TRIM($C71),'COA Mapping'!$C:$C,0),6),"")</f>
        <v/>
      </c>
    </row>
    <row r="72" spans="1:2" x14ac:dyDescent="0.35">
      <c r="A72" s="260" t="str">
        <f>IFERROR(INDEX('COA Mapping'!$B:$H,MATCH(TRIM($C72),'COA Mapping'!$C:$C,0),5),"")</f>
        <v/>
      </c>
      <c r="B72" s="260" t="str">
        <f>IFERROR(INDEX('COA Mapping'!$B:$H,MATCH(TRIM($C72),'COA Mapping'!$C:$C,0),6),"")</f>
        <v/>
      </c>
    </row>
    <row r="73" spans="1:2" x14ac:dyDescent="0.35">
      <c r="A73" s="260" t="str">
        <f>IFERROR(INDEX('COA Mapping'!$B:$H,MATCH(TRIM($C73),'COA Mapping'!$C:$C,0),5),"")</f>
        <v/>
      </c>
      <c r="B73" s="260" t="str">
        <f>IFERROR(INDEX('COA Mapping'!$B:$H,MATCH(TRIM($C73),'COA Mapping'!$C:$C,0),6),"")</f>
        <v/>
      </c>
    </row>
    <row r="74" spans="1:2" x14ac:dyDescent="0.35">
      <c r="A74" s="260" t="str">
        <f>IFERROR(INDEX('COA Mapping'!$B:$H,MATCH(TRIM($C74),'COA Mapping'!$C:$C,0),5),"")</f>
        <v/>
      </c>
      <c r="B74" s="260" t="str">
        <f>IFERROR(INDEX('COA Mapping'!$B:$H,MATCH(TRIM($C74),'COA Mapping'!$C:$C,0),6),"")</f>
        <v/>
      </c>
    </row>
    <row r="75" spans="1:2" x14ac:dyDescent="0.35">
      <c r="A75" s="260" t="str">
        <f>IFERROR(INDEX('COA Mapping'!$B:$H,MATCH(TRIM($C75),'COA Mapping'!$C:$C,0),5),"")</f>
        <v/>
      </c>
      <c r="B75" s="260" t="str">
        <f>IFERROR(INDEX('COA Mapping'!$B:$H,MATCH(TRIM($C75),'COA Mapping'!$C:$C,0),6),"")</f>
        <v/>
      </c>
    </row>
    <row r="76" spans="1:2" x14ac:dyDescent="0.35">
      <c r="A76" s="260" t="str">
        <f>IFERROR(INDEX('COA Mapping'!$B:$H,MATCH(TRIM($C76),'COA Mapping'!$C:$C,0),5),"")</f>
        <v/>
      </c>
      <c r="B76" s="260" t="str">
        <f>IFERROR(INDEX('COA Mapping'!$B:$H,MATCH(TRIM($C76),'COA Mapping'!$C:$C,0),6),"")</f>
        <v/>
      </c>
    </row>
    <row r="77" spans="1:2" x14ac:dyDescent="0.35">
      <c r="A77" s="260" t="str">
        <f>IFERROR(INDEX('COA Mapping'!$B:$H,MATCH(TRIM($C77),'COA Mapping'!$C:$C,0),5),"")</f>
        <v/>
      </c>
      <c r="B77" s="260" t="str">
        <f>IFERROR(INDEX('COA Mapping'!$B:$H,MATCH(TRIM($C77),'COA Mapping'!$C:$C,0),6),"")</f>
        <v/>
      </c>
    </row>
    <row r="78" spans="1:2" x14ac:dyDescent="0.35">
      <c r="A78" s="260" t="str">
        <f>IFERROR(INDEX('COA Mapping'!$B:$H,MATCH(TRIM($C78),'COA Mapping'!$C:$C,0),5),"")</f>
        <v/>
      </c>
      <c r="B78" s="260" t="str">
        <f>IFERROR(INDEX('COA Mapping'!$B:$H,MATCH(TRIM($C78),'COA Mapping'!$C:$C,0),6),"")</f>
        <v/>
      </c>
    </row>
    <row r="79" spans="1:2" x14ac:dyDescent="0.35">
      <c r="A79" s="260" t="str">
        <f>IFERROR(INDEX('COA Mapping'!$B:$H,MATCH(TRIM($C79),'COA Mapping'!$C:$C,0),5),"")</f>
        <v/>
      </c>
      <c r="B79" s="260" t="str">
        <f>IFERROR(INDEX('COA Mapping'!$B:$H,MATCH(TRIM($C79),'COA Mapping'!$C:$C,0),6),"")</f>
        <v/>
      </c>
    </row>
    <row r="80" spans="1:2" x14ac:dyDescent="0.35">
      <c r="A80" s="260" t="str">
        <f>IFERROR(INDEX('COA Mapping'!$B:$H,MATCH(TRIM($C80),'COA Mapping'!$C:$C,0),5),"")</f>
        <v/>
      </c>
      <c r="B80" s="260" t="str">
        <f>IFERROR(INDEX('COA Mapping'!$B:$H,MATCH(TRIM($C80),'COA Mapping'!$C:$C,0),6),"")</f>
        <v/>
      </c>
    </row>
    <row r="81" spans="1:2" x14ac:dyDescent="0.35">
      <c r="A81" s="260" t="str">
        <f>IFERROR(INDEX('COA Mapping'!$B:$H,MATCH(TRIM($C81),'COA Mapping'!$C:$C,0),5),"")</f>
        <v/>
      </c>
      <c r="B81" s="260" t="str">
        <f>IFERROR(INDEX('COA Mapping'!$B:$H,MATCH(TRIM($C81),'COA Mapping'!$C:$C,0),6),"")</f>
        <v/>
      </c>
    </row>
    <row r="82" spans="1:2" x14ac:dyDescent="0.35">
      <c r="A82" s="260" t="str">
        <f>IFERROR(INDEX('COA Mapping'!$B:$H,MATCH(TRIM($C82),'COA Mapping'!$C:$C,0),5),"")</f>
        <v/>
      </c>
      <c r="B82" s="260" t="str">
        <f>IFERROR(INDEX('COA Mapping'!$B:$H,MATCH(TRIM($C82),'COA Mapping'!$C:$C,0),6),"")</f>
        <v/>
      </c>
    </row>
    <row r="83" spans="1:2" x14ac:dyDescent="0.35">
      <c r="A83" s="260" t="str">
        <f>IFERROR(INDEX('COA Mapping'!$B:$H,MATCH(TRIM($C83),'COA Mapping'!$C:$C,0),5),"")</f>
        <v/>
      </c>
      <c r="B83" s="260" t="str">
        <f>IFERROR(INDEX('COA Mapping'!$B:$H,MATCH(TRIM($C83),'COA Mapping'!$C:$C,0),6),"")</f>
        <v/>
      </c>
    </row>
    <row r="84" spans="1:2" x14ac:dyDescent="0.35">
      <c r="A84" s="260" t="str">
        <f>IFERROR(INDEX('COA Mapping'!$B:$H,MATCH(TRIM($C84),'COA Mapping'!$C:$C,0),5),"")</f>
        <v/>
      </c>
      <c r="B84" s="260" t="str">
        <f>IFERROR(INDEX('COA Mapping'!$B:$H,MATCH(TRIM($C84),'COA Mapping'!$C:$C,0),6),"")</f>
        <v/>
      </c>
    </row>
    <row r="85" spans="1:2" x14ac:dyDescent="0.35">
      <c r="A85" s="260" t="str">
        <f>IFERROR(INDEX('COA Mapping'!$B:$H,MATCH(TRIM($C85),'COA Mapping'!$C:$C,0),5),"")</f>
        <v/>
      </c>
      <c r="B85" s="260" t="str">
        <f>IFERROR(INDEX('COA Mapping'!$B:$H,MATCH(TRIM($C85),'COA Mapping'!$C:$C,0),6),"")</f>
        <v/>
      </c>
    </row>
    <row r="86" spans="1:2" x14ac:dyDescent="0.35">
      <c r="A86" s="260" t="str">
        <f>IFERROR(INDEX('COA Mapping'!$B:$H,MATCH(TRIM($C86),'COA Mapping'!$C:$C,0),5),"")</f>
        <v/>
      </c>
      <c r="B86" s="260" t="str">
        <f>IFERROR(INDEX('COA Mapping'!$B:$H,MATCH(TRIM($C86),'COA Mapping'!$C:$C,0),6),"")</f>
        <v/>
      </c>
    </row>
    <row r="87" spans="1:2" x14ac:dyDescent="0.35">
      <c r="A87" s="260" t="str">
        <f>IFERROR(INDEX('COA Mapping'!$B:$H,MATCH(TRIM($C87),'COA Mapping'!$C:$C,0),5),"")</f>
        <v/>
      </c>
      <c r="B87" s="260" t="str">
        <f>IFERROR(INDEX('COA Mapping'!$B:$H,MATCH(TRIM($C87),'COA Mapping'!$C:$C,0),6),"")</f>
        <v/>
      </c>
    </row>
    <row r="88" spans="1:2" x14ac:dyDescent="0.35">
      <c r="A88" s="260" t="str">
        <f>IFERROR(INDEX('COA Mapping'!$B:$H,MATCH(TRIM($C88),'COA Mapping'!$C:$C,0),5),"")</f>
        <v/>
      </c>
      <c r="B88" s="260" t="str">
        <f>IFERROR(INDEX('COA Mapping'!$B:$H,MATCH(TRIM($C88),'COA Mapping'!$C:$C,0),6),"")</f>
        <v/>
      </c>
    </row>
    <row r="89" spans="1:2" x14ac:dyDescent="0.35">
      <c r="A89" s="260" t="str">
        <f>IFERROR(INDEX('COA Mapping'!$B:$H,MATCH(TRIM($C89),'COA Mapping'!$C:$C,0),5),"")</f>
        <v/>
      </c>
      <c r="B89" s="260" t="str">
        <f>IFERROR(INDEX('COA Mapping'!$B:$H,MATCH(TRIM($C89),'COA Mapping'!$C:$C,0),6),"")</f>
        <v/>
      </c>
    </row>
    <row r="90" spans="1:2" x14ac:dyDescent="0.35">
      <c r="A90" s="260" t="str">
        <f>IFERROR(INDEX('COA Mapping'!$B:$H,MATCH(TRIM($C90),'COA Mapping'!$C:$C,0),5),"")</f>
        <v/>
      </c>
      <c r="B90" s="260" t="str">
        <f>IFERROR(INDEX('COA Mapping'!$B:$H,MATCH(TRIM($C90),'COA Mapping'!$C:$C,0),6),"")</f>
        <v/>
      </c>
    </row>
    <row r="91" spans="1:2" x14ac:dyDescent="0.35">
      <c r="A91" s="260" t="str">
        <f>IFERROR(INDEX('COA Mapping'!$B:$H,MATCH(TRIM($C91),'COA Mapping'!$C:$C,0),5),"")</f>
        <v/>
      </c>
      <c r="B91" s="260" t="str">
        <f>IFERROR(INDEX('COA Mapping'!$B:$H,MATCH(TRIM($C91),'COA Mapping'!$C:$C,0),6),"")</f>
        <v/>
      </c>
    </row>
    <row r="92" spans="1:2" x14ac:dyDescent="0.35">
      <c r="A92" s="260" t="str">
        <f>IFERROR(INDEX('COA Mapping'!$B:$H,MATCH(TRIM($C92),'COA Mapping'!$C:$C,0),5),"")</f>
        <v/>
      </c>
      <c r="B92" s="260" t="str">
        <f>IFERROR(INDEX('COA Mapping'!$B:$H,MATCH(TRIM($C92),'COA Mapping'!$C:$C,0),6),"")</f>
        <v/>
      </c>
    </row>
    <row r="93" spans="1:2" x14ac:dyDescent="0.35">
      <c r="A93" s="260" t="str">
        <f>IFERROR(INDEX('COA Mapping'!$B:$H,MATCH(TRIM($C93),'COA Mapping'!$C:$C,0),5),"")</f>
        <v/>
      </c>
      <c r="B93" s="260" t="str">
        <f>IFERROR(INDEX('COA Mapping'!$B:$H,MATCH(TRIM($C93),'COA Mapping'!$C:$C,0),6),"")</f>
        <v/>
      </c>
    </row>
    <row r="94" spans="1:2" x14ac:dyDescent="0.35">
      <c r="A94" s="260" t="str">
        <f>IFERROR(INDEX('COA Mapping'!$B:$H,MATCH(TRIM($C94),'COA Mapping'!$C:$C,0),5),"")</f>
        <v/>
      </c>
      <c r="B94" s="260" t="str">
        <f>IFERROR(INDEX('COA Mapping'!$B:$H,MATCH(TRIM($C94),'COA Mapping'!$C:$C,0),6),"")</f>
        <v/>
      </c>
    </row>
    <row r="95" spans="1:2" x14ac:dyDescent="0.35">
      <c r="A95" s="260" t="str">
        <f>IFERROR(INDEX('COA Mapping'!$B:$H,MATCH(TRIM($C95),'COA Mapping'!$C:$C,0),5),"")</f>
        <v/>
      </c>
      <c r="B95" s="260" t="str">
        <f>IFERROR(INDEX('COA Mapping'!$B:$H,MATCH(TRIM($C95),'COA Mapping'!$C:$C,0),6),"")</f>
        <v/>
      </c>
    </row>
    <row r="96" spans="1:2" x14ac:dyDescent="0.35">
      <c r="A96" s="260" t="str">
        <f>IFERROR(INDEX('COA Mapping'!$B:$H,MATCH(TRIM($C96),'COA Mapping'!$C:$C,0),5),"")</f>
        <v/>
      </c>
      <c r="B96" s="260" t="str">
        <f>IFERROR(INDEX('COA Mapping'!$B:$H,MATCH(TRIM($C96),'COA Mapping'!$C:$C,0),6),"")</f>
        <v/>
      </c>
    </row>
    <row r="97" spans="1:3" x14ac:dyDescent="0.35">
      <c r="A97" s="260" t="str">
        <f>IFERROR(INDEX('COA Mapping'!$B:$H,MATCH(TRIM($C97),'COA Mapping'!$C:$C,0),5),"")</f>
        <v/>
      </c>
      <c r="B97" s="260" t="str">
        <f>IFERROR(INDEX('COA Mapping'!$B:$H,MATCH(TRIM($C97),'COA Mapping'!$C:$C,0),6),"")</f>
        <v/>
      </c>
    </row>
    <row r="98" spans="1:3" x14ac:dyDescent="0.35">
      <c r="A98" s="260" t="str">
        <f>IFERROR(INDEX('COA Mapping'!$B:$H,MATCH(TRIM($C98),'COA Mapping'!$C:$C,0),5),"")</f>
        <v/>
      </c>
      <c r="B98" s="260" t="str">
        <f>IFERROR(INDEX('COA Mapping'!$B:$H,MATCH(TRIM($C98),'COA Mapping'!$C:$C,0),6),"")</f>
        <v/>
      </c>
      <c r="C98" s="119"/>
    </row>
    <row r="99" spans="1:3" x14ac:dyDescent="0.35">
      <c r="A99" s="260" t="str">
        <f>IFERROR(INDEX('COA Mapping'!$B:$H,MATCH(TRIM($C99),'COA Mapping'!$C:$C,0),5),"")</f>
        <v/>
      </c>
      <c r="B99" s="260" t="str">
        <f>IFERROR(INDEX('COA Mapping'!$B:$H,MATCH(TRIM($C99),'COA Mapping'!$C:$C,0),6),"")</f>
        <v/>
      </c>
    </row>
    <row r="100" spans="1:3" x14ac:dyDescent="0.35">
      <c r="A100" s="260" t="str">
        <f>IFERROR(INDEX('COA Mapping'!$B:$H,MATCH(TRIM($C100),'COA Mapping'!$C:$C,0),5),"")</f>
        <v/>
      </c>
      <c r="B100" s="260" t="str">
        <f>IFERROR(INDEX('COA Mapping'!$B:$H,MATCH(TRIM($C100),'COA Mapping'!$C:$C,0),6),"")</f>
        <v/>
      </c>
    </row>
    <row r="101" spans="1:3" x14ac:dyDescent="0.35">
      <c r="A101" s="260" t="str">
        <f>IFERROR(INDEX('COA Mapping'!$B:$H,MATCH(TRIM($C101),'COA Mapping'!$C:$C,0),5),"")</f>
        <v/>
      </c>
      <c r="B101" s="260" t="str">
        <f>IFERROR(INDEX('COA Mapping'!$B:$H,MATCH(TRIM($C101),'COA Mapping'!$C:$C,0),6),"")</f>
        <v/>
      </c>
    </row>
    <row r="102" spans="1:3" x14ac:dyDescent="0.35">
      <c r="A102" s="260" t="str">
        <f>IFERROR(INDEX('COA Mapping'!$B:$H,MATCH(TRIM($C102),'COA Mapping'!$C:$C,0),5),"")</f>
        <v/>
      </c>
      <c r="B102" s="260" t="str">
        <f>IFERROR(INDEX('COA Mapping'!$B:$H,MATCH(TRIM($C102),'COA Mapping'!$C:$C,0),6),"")</f>
        <v/>
      </c>
    </row>
    <row r="103" spans="1:3" x14ac:dyDescent="0.35">
      <c r="A103" s="260" t="str">
        <f>IFERROR(INDEX('COA Mapping'!$B:$H,MATCH(TRIM($C103),'COA Mapping'!$C:$C,0),5),"")</f>
        <v/>
      </c>
      <c r="B103" s="260" t="str">
        <f>IFERROR(INDEX('COA Mapping'!$B:$H,MATCH(TRIM($C103),'COA Mapping'!$C:$C,0),6),"")</f>
        <v/>
      </c>
    </row>
    <row r="104" spans="1:3" x14ac:dyDescent="0.35">
      <c r="A104" s="260" t="str">
        <f>IFERROR(INDEX('COA Mapping'!$B:$H,MATCH(TRIM($C104),'COA Mapping'!$C:$C,0),5),"")</f>
        <v/>
      </c>
      <c r="B104" s="260" t="str">
        <f>IFERROR(INDEX('COA Mapping'!$B:$H,MATCH(TRIM($C104),'COA Mapping'!$C:$C,0),6),"")</f>
        <v/>
      </c>
    </row>
    <row r="105" spans="1:3" x14ac:dyDescent="0.35">
      <c r="A105" s="260" t="str">
        <f>IFERROR(INDEX('COA Mapping'!$B:$H,MATCH(TRIM($C105),'COA Mapping'!$C:$C,0),5),"")</f>
        <v/>
      </c>
      <c r="B105" s="260" t="str">
        <f>IFERROR(INDEX('COA Mapping'!$B:$H,MATCH(TRIM($C105),'COA Mapping'!$C:$C,0),6),"")</f>
        <v/>
      </c>
    </row>
    <row r="106" spans="1:3" x14ac:dyDescent="0.35">
      <c r="A106" s="260" t="str">
        <f>IFERROR(INDEX('COA Mapping'!$B:$H,MATCH(TRIM($C106),'COA Mapping'!$C:$C,0),5),"")</f>
        <v/>
      </c>
      <c r="B106" s="260" t="str">
        <f>IFERROR(INDEX('COA Mapping'!$B:$H,MATCH(TRIM($C106),'COA Mapping'!$C:$C,0),6),"")</f>
        <v/>
      </c>
    </row>
    <row r="107" spans="1:3" x14ac:dyDescent="0.35">
      <c r="A107" s="260" t="str">
        <f>IFERROR(INDEX('COA Mapping'!$B:$H,MATCH(TRIM($C107),'COA Mapping'!$C:$C,0),5),"")</f>
        <v/>
      </c>
      <c r="B107" s="260" t="str">
        <f>IFERROR(INDEX('COA Mapping'!$B:$H,MATCH(TRIM($C107),'COA Mapping'!$C:$C,0),6),"")</f>
        <v/>
      </c>
    </row>
    <row r="108" spans="1:3" x14ac:dyDescent="0.35">
      <c r="A108" s="260" t="str">
        <f>IFERROR(INDEX('COA Mapping'!$B:$H,MATCH(TRIM($C108),'COA Mapping'!$C:$C,0),5),"")</f>
        <v/>
      </c>
      <c r="B108" s="260" t="str">
        <f>IFERROR(INDEX('COA Mapping'!$B:$H,MATCH(TRIM($C108),'COA Mapping'!$C:$C,0),6),"")</f>
        <v/>
      </c>
    </row>
    <row r="109" spans="1:3" x14ac:dyDescent="0.35">
      <c r="A109" s="260" t="str">
        <f>IFERROR(INDEX('COA Mapping'!$B:$H,MATCH(TRIM($C109),'COA Mapping'!$C:$C,0),5),"")</f>
        <v/>
      </c>
      <c r="B109" s="260" t="str">
        <f>IFERROR(INDEX('COA Mapping'!$B:$H,MATCH(TRIM($C109),'COA Mapping'!$C:$C,0),6),"")</f>
        <v/>
      </c>
    </row>
    <row r="110" spans="1:3" x14ac:dyDescent="0.35">
      <c r="A110" s="260" t="str">
        <f>IFERROR(INDEX('COA Mapping'!$B:$H,MATCH(TRIM($C110),'COA Mapping'!$C:$C,0),5),"")</f>
        <v/>
      </c>
      <c r="B110" s="260" t="str">
        <f>IFERROR(INDEX('COA Mapping'!$B:$H,MATCH(TRIM($C110),'COA Mapping'!$C:$C,0),6),"")</f>
        <v/>
      </c>
    </row>
    <row r="111" spans="1:3" x14ac:dyDescent="0.35">
      <c r="A111" s="260" t="str">
        <f>IFERROR(INDEX('COA Mapping'!$B:$H,MATCH(TRIM($C111),'COA Mapping'!$C:$C,0),5),"")</f>
        <v/>
      </c>
      <c r="B111" s="260" t="str">
        <f>IFERROR(INDEX('COA Mapping'!$B:$H,MATCH(TRIM($C111),'COA Mapping'!$C:$C,0),6),"")</f>
        <v/>
      </c>
    </row>
    <row r="112" spans="1:3" x14ac:dyDescent="0.35">
      <c r="A112" s="260" t="str">
        <f>IFERROR(INDEX('COA Mapping'!$B:$H,MATCH(TRIM($C112),'COA Mapping'!$C:$C,0),5),"")</f>
        <v/>
      </c>
      <c r="B112" s="260" t="str">
        <f>IFERROR(INDEX('COA Mapping'!$B:$H,MATCH(TRIM($C112),'COA Mapping'!$C:$C,0),6),"")</f>
        <v/>
      </c>
    </row>
    <row r="113" spans="1:2" x14ac:dyDescent="0.35">
      <c r="A113" s="260" t="str">
        <f>IFERROR(INDEX('COA Mapping'!$B:$H,MATCH(TRIM($C113),'COA Mapping'!$C:$C,0),5),"")</f>
        <v/>
      </c>
      <c r="B113" s="260" t="str">
        <f>IFERROR(INDEX('COA Mapping'!$B:$H,MATCH(TRIM($C113),'COA Mapping'!$C:$C,0),6),"")</f>
        <v/>
      </c>
    </row>
    <row r="114" spans="1:2" x14ac:dyDescent="0.35">
      <c r="A114" s="260" t="str">
        <f>IFERROR(INDEX('COA Mapping'!$B:$H,MATCH(TRIM($C114),'COA Mapping'!$C:$C,0),5),"")</f>
        <v/>
      </c>
      <c r="B114" s="260" t="str">
        <f>IFERROR(INDEX('COA Mapping'!$B:$H,MATCH(TRIM($C114),'COA Mapping'!$C:$C,0),6),"")</f>
        <v/>
      </c>
    </row>
    <row r="115" spans="1:2" x14ac:dyDescent="0.35">
      <c r="A115" s="260" t="str">
        <f>IFERROR(INDEX('COA Mapping'!$B:$H,MATCH(TRIM($C115),'COA Mapping'!$C:$C,0),5),"")</f>
        <v/>
      </c>
      <c r="B115" s="260" t="str">
        <f>IFERROR(INDEX('COA Mapping'!$B:$H,MATCH(TRIM($C115),'COA Mapping'!$C:$C,0),6),"")</f>
        <v/>
      </c>
    </row>
    <row r="116" spans="1:2" x14ac:dyDescent="0.35">
      <c r="A116" s="260" t="str">
        <f>IFERROR(INDEX('COA Mapping'!$B:$H,MATCH(TRIM($C116),'COA Mapping'!$C:$C,0),5),"")</f>
        <v/>
      </c>
      <c r="B116" s="260" t="str">
        <f>IFERROR(INDEX('COA Mapping'!$B:$H,MATCH(TRIM($C116),'COA Mapping'!$C:$C,0),6),"")</f>
        <v/>
      </c>
    </row>
    <row r="117" spans="1:2" x14ac:dyDescent="0.35">
      <c r="A117" s="260" t="str">
        <f>IFERROR(INDEX('COA Mapping'!$B:$H,MATCH(TRIM($C117),'COA Mapping'!$C:$C,0),5),"")</f>
        <v/>
      </c>
      <c r="B117" s="260" t="str">
        <f>IFERROR(INDEX('COA Mapping'!$B:$H,MATCH(TRIM($C117),'COA Mapping'!$C:$C,0),6),"")</f>
        <v/>
      </c>
    </row>
    <row r="118" spans="1:2" x14ac:dyDescent="0.35">
      <c r="A118" s="260" t="str">
        <f>IFERROR(INDEX('COA Mapping'!$B:$H,MATCH(TRIM($C118),'COA Mapping'!$C:$C,0),5),"")</f>
        <v/>
      </c>
      <c r="B118" s="260" t="str">
        <f>IFERROR(INDEX('COA Mapping'!$B:$H,MATCH(TRIM($C118),'COA Mapping'!$C:$C,0),6),"")</f>
        <v/>
      </c>
    </row>
    <row r="119" spans="1:2" x14ac:dyDescent="0.35">
      <c r="A119" s="260" t="str">
        <f>IFERROR(INDEX('COA Mapping'!$B:$H,MATCH(TRIM($C119),'COA Mapping'!$C:$C,0),5),"")</f>
        <v/>
      </c>
      <c r="B119" s="260" t="str">
        <f>IFERROR(INDEX('COA Mapping'!$B:$H,MATCH(TRIM($C119),'COA Mapping'!$C:$C,0),6),"")</f>
        <v/>
      </c>
    </row>
    <row r="120" spans="1:2" x14ac:dyDescent="0.35">
      <c r="A120" s="260" t="str">
        <f>IFERROR(INDEX('COA Mapping'!$B:$H,MATCH(TRIM($C120),'COA Mapping'!$C:$C,0),5),"")</f>
        <v/>
      </c>
      <c r="B120" s="260" t="str">
        <f>IFERROR(INDEX('COA Mapping'!$B:$H,MATCH(TRIM($C120),'COA Mapping'!$C:$C,0),6),"")</f>
        <v/>
      </c>
    </row>
    <row r="121" spans="1:2" x14ac:dyDescent="0.35">
      <c r="A121" s="260" t="str">
        <f>IFERROR(INDEX('COA Mapping'!$B:$H,MATCH(TRIM($C121),'COA Mapping'!$C:$C,0),5),"")</f>
        <v/>
      </c>
      <c r="B121" s="260" t="str">
        <f>IFERROR(INDEX('COA Mapping'!$B:$H,MATCH(TRIM($C121),'COA Mapping'!$C:$C,0),6),"")</f>
        <v/>
      </c>
    </row>
    <row r="122" spans="1:2" x14ac:dyDescent="0.35">
      <c r="A122" s="260" t="str">
        <f>IFERROR(INDEX('COA Mapping'!$B:$H,MATCH(TRIM($C122),'COA Mapping'!$C:$C,0),5),"")</f>
        <v/>
      </c>
      <c r="B122" s="260" t="str">
        <f>IFERROR(INDEX('COA Mapping'!$B:$H,MATCH(TRIM($C122),'COA Mapping'!$C:$C,0),6),"")</f>
        <v/>
      </c>
    </row>
    <row r="123" spans="1:2" x14ac:dyDescent="0.35">
      <c r="A123" s="260" t="str">
        <f>IFERROR(INDEX('COA Mapping'!$B:$H,MATCH(TRIM($C123),'COA Mapping'!$C:$C,0),5),"")</f>
        <v/>
      </c>
      <c r="B123" s="260" t="str">
        <f>IFERROR(INDEX('COA Mapping'!$B:$H,MATCH(TRIM($C123),'COA Mapping'!$C:$C,0),6),"")</f>
        <v/>
      </c>
    </row>
    <row r="124" spans="1:2" x14ac:dyDescent="0.35">
      <c r="A124" s="260" t="str">
        <f>IFERROR(INDEX('COA Mapping'!$B:$H,MATCH(TRIM($C124),'COA Mapping'!$C:$C,0),5),"")</f>
        <v/>
      </c>
      <c r="B124" s="260" t="str">
        <f>IFERROR(INDEX('COA Mapping'!$B:$H,MATCH(TRIM($C124),'COA Mapping'!$C:$C,0),6),"")</f>
        <v/>
      </c>
    </row>
    <row r="125" spans="1:2" x14ac:dyDescent="0.35">
      <c r="A125" s="260" t="str">
        <f>IFERROR(INDEX('COA Mapping'!$B:$H,MATCH(TRIM($C125),'COA Mapping'!$C:$C,0),5),"")</f>
        <v/>
      </c>
      <c r="B125" s="260" t="str">
        <f>IFERROR(INDEX('COA Mapping'!$B:$H,MATCH(TRIM($C125),'COA Mapping'!$C:$C,0),6),"")</f>
        <v/>
      </c>
    </row>
    <row r="126" spans="1:2" x14ac:dyDescent="0.35">
      <c r="A126" s="260" t="str">
        <f>IFERROR(INDEX('COA Mapping'!$B:$H,MATCH(TRIM($C126),'COA Mapping'!$C:$C,0),5),"")</f>
        <v/>
      </c>
      <c r="B126" s="260" t="str">
        <f>IFERROR(INDEX('COA Mapping'!$B:$H,MATCH(TRIM($C126),'COA Mapping'!$C:$C,0),6),"")</f>
        <v/>
      </c>
    </row>
    <row r="127" spans="1:2" x14ac:dyDescent="0.35">
      <c r="A127" s="260" t="str">
        <f>IFERROR(INDEX('COA Mapping'!$B:$H,MATCH(TRIM($C127),'COA Mapping'!$C:$C,0),5),"")</f>
        <v/>
      </c>
      <c r="B127" s="260" t="str">
        <f>IFERROR(INDEX('COA Mapping'!$B:$H,MATCH(TRIM($C127),'COA Mapping'!$C:$C,0),6),"")</f>
        <v/>
      </c>
    </row>
    <row r="128" spans="1:2" x14ac:dyDescent="0.35">
      <c r="A128" s="260" t="str">
        <f>IFERROR(INDEX('COA Mapping'!$B:$H,MATCH(TRIM($C128),'COA Mapping'!$C:$C,0),5),"")</f>
        <v/>
      </c>
      <c r="B128" s="260" t="str">
        <f>IFERROR(INDEX('COA Mapping'!$B:$H,MATCH(TRIM($C128),'COA Mapping'!$C:$C,0),6),"")</f>
        <v/>
      </c>
    </row>
    <row r="129" spans="1:2" x14ac:dyDescent="0.35">
      <c r="A129" s="260" t="str">
        <f>IFERROR(INDEX('COA Mapping'!$B:$H,MATCH(TRIM($C129),'COA Mapping'!$C:$C,0),5),"")</f>
        <v/>
      </c>
      <c r="B129" s="260" t="str">
        <f>IFERROR(INDEX('COA Mapping'!$B:$H,MATCH(TRIM($C129),'COA Mapping'!$C:$C,0),6),"")</f>
        <v/>
      </c>
    </row>
    <row r="130" spans="1:2" x14ac:dyDescent="0.35">
      <c r="A130" s="260" t="str">
        <f>IFERROR(INDEX('COA Mapping'!$B:$H,MATCH(TRIM($C130),'COA Mapping'!$C:$C,0),5),"")</f>
        <v/>
      </c>
      <c r="B130" s="260" t="str">
        <f>IFERROR(INDEX('COA Mapping'!$B:$H,MATCH(TRIM($C130),'COA Mapping'!$C:$C,0),6),"")</f>
        <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F941D-00E2-44A6-A80D-504A80D8EAFD}">
  <dimension ref="B1:I176"/>
  <sheetViews>
    <sheetView showGridLines="0" zoomScaleNormal="100" workbookViewId="0">
      <pane ySplit="5" topLeftCell="A25" activePane="bottomLeft" state="frozen"/>
      <selection pane="bottomLeft" activeCell="G36" sqref="G36"/>
    </sheetView>
  </sheetViews>
  <sheetFormatPr defaultColWidth="8.7265625" defaultRowHeight="13" outlineLevelCol="1" x14ac:dyDescent="0.3"/>
  <cols>
    <col min="1" max="1" width="2.1796875" style="63" customWidth="1"/>
    <col min="2" max="2" width="8.7265625" style="63"/>
    <col min="3" max="3" width="40.81640625" style="63" customWidth="1"/>
    <col min="4" max="4" width="25.7265625" style="63" hidden="1" customWidth="1" outlineLevel="1"/>
    <col min="5" max="5" width="41.453125" style="63" hidden="1" customWidth="1" outlineLevel="1"/>
    <col min="6" max="6" width="15.453125" style="63" customWidth="1" collapsed="1"/>
    <col min="7" max="7" width="22.81640625" style="63" customWidth="1"/>
    <col min="8" max="8" width="25.81640625" style="63" customWidth="1"/>
    <col min="9" max="16384" width="8.7265625" style="63"/>
  </cols>
  <sheetData>
    <row r="1" spans="2:9" ht="14.15" customHeight="1" x14ac:dyDescent="0.3"/>
    <row r="2" spans="2:9" ht="13.5" thickBot="1" x14ac:dyDescent="0.35">
      <c r="B2" s="442" t="s">
        <v>616</v>
      </c>
      <c r="C2" s="442"/>
      <c r="D2" s="442"/>
      <c r="E2" s="442"/>
      <c r="F2" s="442"/>
      <c r="G2" s="442"/>
      <c r="H2" s="442"/>
      <c r="I2" s="442"/>
    </row>
    <row r="3" spans="2:9" x14ac:dyDescent="0.3">
      <c r="B3" s="258"/>
      <c r="C3" s="258"/>
      <c r="D3" s="258"/>
      <c r="E3" s="258"/>
      <c r="F3" s="258"/>
      <c r="G3" s="258"/>
      <c r="H3" s="258"/>
    </row>
    <row r="4" spans="2:9" x14ac:dyDescent="0.3">
      <c r="B4" s="488" t="s">
        <v>617</v>
      </c>
      <c r="C4" s="259"/>
      <c r="D4" s="259"/>
      <c r="E4" s="259"/>
      <c r="F4" s="488" t="s">
        <v>618</v>
      </c>
      <c r="G4" s="488"/>
      <c r="H4" s="488"/>
    </row>
    <row r="5" spans="2:9" x14ac:dyDescent="0.3">
      <c r="B5" s="492" t="s">
        <v>619</v>
      </c>
      <c r="C5" s="492" t="s">
        <v>620</v>
      </c>
      <c r="D5" s="492" t="s">
        <v>621</v>
      </c>
      <c r="E5" s="492" t="s">
        <v>622</v>
      </c>
      <c r="F5" s="492" t="s">
        <v>623</v>
      </c>
      <c r="G5" s="492" t="s">
        <v>436</v>
      </c>
      <c r="H5" s="492" t="s">
        <v>624</v>
      </c>
    </row>
    <row r="6" spans="2:9" x14ac:dyDescent="0.3">
      <c r="B6" s="493"/>
      <c r="C6" s="493" t="s">
        <v>568</v>
      </c>
      <c r="D6" s="493" t="s">
        <v>290</v>
      </c>
      <c r="E6" s="493"/>
      <c r="F6" s="269">
        <f>INDEX('Standard COA'!$B$5:$D$107,MATCH(G6,'Standard COA'!$C$5:$C$107,0),1)</f>
        <v>401</v>
      </c>
      <c r="G6" s="489" t="s">
        <v>4</v>
      </c>
      <c r="H6" s="269" t="str">
        <f>INDEX('Standard COA'!$B$5:$D$107,MATCH(G6,'Standard COA'!$C$5:$C$107,0),3)</f>
        <v>Revenue</v>
      </c>
    </row>
    <row r="7" spans="2:9" x14ac:dyDescent="0.3">
      <c r="B7" s="493"/>
      <c r="C7" s="493" t="s">
        <v>569</v>
      </c>
      <c r="D7" s="493" t="s">
        <v>290</v>
      </c>
      <c r="E7" s="493"/>
      <c r="F7" s="269">
        <f>INDEX('Standard COA'!$B$5:$D$107,MATCH(G7,'Standard COA'!$C$5:$C$107,0),1)</f>
        <v>401</v>
      </c>
      <c r="G7" s="490" t="s">
        <v>4</v>
      </c>
      <c r="H7" s="269" t="str">
        <f>INDEX('Standard COA'!$B$5:$D$107,MATCH(G7,'Standard COA'!$C$5:$C$107,0),3)</f>
        <v>Revenue</v>
      </c>
    </row>
    <row r="8" spans="2:9" x14ac:dyDescent="0.3">
      <c r="B8" s="493"/>
      <c r="C8" s="493" t="s">
        <v>570</v>
      </c>
      <c r="D8" s="493" t="s">
        <v>290</v>
      </c>
      <c r="E8" s="493"/>
      <c r="F8" s="269">
        <f>INDEX('Standard COA'!$B$5:$D$107,MATCH(G8,'Standard COA'!$C$5:$C$107,0),1)</f>
        <v>401</v>
      </c>
      <c r="G8" s="490" t="s">
        <v>4</v>
      </c>
      <c r="H8" s="269" t="str">
        <f>INDEX('Standard COA'!$B$5:$D$107,MATCH(G8,'Standard COA'!$C$5:$C$107,0),3)</f>
        <v>Revenue</v>
      </c>
    </row>
    <row r="9" spans="2:9" x14ac:dyDescent="0.3">
      <c r="B9" s="493"/>
      <c r="C9" s="493" t="s">
        <v>162</v>
      </c>
      <c r="D9" s="493" t="s">
        <v>290</v>
      </c>
      <c r="E9" s="493"/>
      <c r="F9" s="269">
        <f>INDEX('Standard COA'!$B$5:$D$107,MATCH(G9,'Standard COA'!$C$5:$C$107,0),1)</f>
        <v>801</v>
      </c>
      <c r="G9" s="490" t="s">
        <v>162</v>
      </c>
      <c r="H9" s="269" t="str">
        <f>INDEX('Standard COA'!$B$5:$D$107,MATCH(G9,'Standard COA'!$C$5:$C$107,0),3)</f>
        <v>Other Income &amp; Expense</v>
      </c>
    </row>
    <row r="10" spans="2:9" x14ac:dyDescent="0.3">
      <c r="B10" s="493"/>
      <c r="C10" s="493" t="s">
        <v>625</v>
      </c>
      <c r="D10" s="493" t="s">
        <v>290</v>
      </c>
      <c r="E10" s="493"/>
      <c r="F10" s="269">
        <f>INDEX('Standard COA'!$B$5:$D$107,MATCH(G10,'Standard COA'!$C$5:$C$107,0),1)</f>
        <v>409</v>
      </c>
      <c r="G10" s="490" t="s">
        <v>149</v>
      </c>
      <c r="H10" s="269" t="str">
        <f>INDEX('Standard COA'!$B$5:$D$107,MATCH(G10,'Standard COA'!$C$5:$C$107,0),3)</f>
        <v>Revenue</v>
      </c>
    </row>
    <row r="11" spans="2:9" x14ac:dyDescent="0.3">
      <c r="B11" s="493"/>
      <c r="C11" s="493" t="s">
        <v>573</v>
      </c>
      <c r="D11" s="493" t="s">
        <v>626</v>
      </c>
      <c r="E11" s="493"/>
      <c r="F11" s="269">
        <f>INDEX('Standard COA'!$B$5:$D$107,MATCH(G11,'Standard COA'!$C$5:$C$107,0),1)</f>
        <v>649</v>
      </c>
      <c r="G11" s="490" t="s">
        <v>325</v>
      </c>
      <c r="H11" s="269" t="str">
        <f>INDEX('Standard COA'!$B$5:$D$107,MATCH(G11,'Standard COA'!$C$5:$C$107,0),3)</f>
        <v>General &amp; Administrative</v>
      </c>
    </row>
    <row r="12" spans="2:9" x14ac:dyDescent="0.3">
      <c r="B12" s="493"/>
      <c r="C12" s="493" t="s">
        <v>574</v>
      </c>
      <c r="D12" s="493" t="s">
        <v>626</v>
      </c>
      <c r="E12" s="493"/>
      <c r="F12" s="269">
        <f>INDEX('Standard COA'!$B$5:$D$107,MATCH(G12,'Standard COA'!$C$5:$C$107,0),1)</f>
        <v>639</v>
      </c>
      <c r="G12" s="490" t="s">
        <v>322</v>
      </c>
      <c r="H12" s="269" t="str">
        <f>INDEX('Standard COA'!$B$5:$D$107,MATCH(G12,'Standard COA'!$C$5:$C$107,0),3)</f>
        <v>General &amp; Administrative</v>
      </c>
    </row>
    <row r="13" spans="2:9" x14ac:dyDescent="0.3">
      <c r="B13" s="493"/>
      <c r="C13" s="493" t="s">
        <v>575</v>
      </c>
      <c r="D13" s="493" t="s">
        <v>626</v>
      </c>
      <c r="E13" s="493"/>
      <c r="F13" s="269">
        <f>INDEX('Standard COA'!$B$5:$D$107,MATCH(G13,'Standard COA'!$C$5:$C$107,0),1)</f>
        <v>634</v>
      </c>
      <c r="G13" s="490" t="s">
        <v>317</v>
      </c>
      <c r="H13" s="269" t="str">
        <f>INDEX('Standard COA'!$B$5:$D$107,MATCH(G13,'Standard COA'!$C$5:$C$107,0),3)</f>
        <v>General &amp; Administrative</v>
      </c>
    </row>
    <row r="14" spans="2:9" x14ac:dyDescent="0.3">
      <c r="B14" s="493"/>
      <c r="C14" s="493" t="s">
        <v>576</v>
      </c>
      <c r="D14" s="493" t="s">
        <v>626</v>
      </c>
      <c r="E14" s="493"/>
      <c r="F14" s="269">
        <f>INDEX('Standard COA'!$B$5:$D$107,MATCH(G14,'Standard COA'!$C$5:$C$107,0),1)</f>
        <v>909</v>
      </c>
      <c r="G14" s="490" t="s">
        <v>170</v>
      </c>
      <c r="H14" s="269" t="str">
        <f>INDEX('Standard COA'!$B$5:$D$107,MATCH(G14,'Standard COA'!$C$5:$C$107,0),3)</f>
        <v>Other Income &amp; Expense</v>
      </c>
    </row>
    <row r="15" spans="2:9" x14ac:dyDescent="0.3">
      <c r="B15" s="493"/>
      <c r="C15" s="493" t="s">
        <v>577</v>
      </c>
      <c r="D15" s="493" t="s">
        <v>626</v>
      </c>
      <c r="E15" s="493"/>
      <c r="F15" s="269">
        <f>INDEX('Standard COA'!$B$5:$D$107,MATCH(G15,'Standard COA'!$C$5:$C$107,0),1)</f>
        <v>634</v>
      </c>
      <c r="G15" s="490" t="s">
        <v>317</v>
      </c>
      <c r="H15" s="269" t="str">
        <f>INDEX('Standard COA'!$B$5:$D$107,MATCH(G15,'Standard COA'!$C$5:$C$107,0),3)</f>
        <v>General &amp; Administrative</v>
      </c>
    </row>
    <row r="16" spans="2:9" x14ac:dyDescent="0.3">
      <c r="B16" s="493"/>
      <c r="C16" s="493" t="s">
        <v>578</v>
      </c>
      <c r="D16" s="493" t="s">
        <v>626</v>
      </c>
      <c r="E16" s="493"/>
      <c r="F16" s="269">
        <f>INDEX('Standard COA'!$B$5:$D$107,MATCH(G16,'Standard COA'!$C$5:$C$107,0),1)</f>
        <v>602</v>
      </c>
      <c r="G16" s="490" t="s">
        <v>295</v>
      </c>
      <c r="H16" s="269" t="str">
        <f>INDEX('Standard COA'!$B$5:$D$107,MATCH(G16,'Standard COA'!$C$5:$C$107,0),3)</f>
        <v>Sales &amp; Marketing</v>
      </c>
    </row>
    <row r="17" spans="2:8" x14ac:dyDescent="0.3">
      <c r="B17" s="493"/>
      <c r="C17" s="493" t="s">
        <v>579</v>
      </c>
      <c r="D17" s="493" t="s">
        <v>626</v>
      </c>
      <c r="E17" s="493"/>
      <c r="F17" s="269">
        <f>INDEX('Standard COA'!$B$5:$D$107,MATCH(G17,'Standard COA'!$C$5:$C$107,0),1)</f>
        <v>632</v>
      </c>
      <c r="G17" s="490" t="s">
        <v>315</v>
      </c>
      <c r="H17" s="269" t="str">
        <f>INDEX('Standard COA'!$B$5:$D$107,MATCH(G17,'Standard COA'!$C$5:$C$107,0),3)</f>
        <v>General &amp; Administrative</v>
      </c>
    </row>
    <row r="18" spans="2:8" x14ac:dyDescent="0.3">
      <c r="B18" s="493"/>
      <c r="C18" s="493" t="s">
        <v>580</v>
      </c>
      <c r="D18" s="493" t="s">
        <v>626</v>
      </c>
      <c r="E18" s="493"/>
      <c r="F18" s="269">
        <f>INDEX('Standard COA'!$B$5:$D$107,MATCH(G18,'Standard COA'!$C$5:$C$107,0),1)</f>
        <v>638</v>
      </c>
      <c r="G18" s="490" t="s">
        <v>321</v>
      </c>
      <c r="H18" s="269" t="str">
        <f>INDEX('Standard COA'!$B$5:$D$107,MATCH(G18,'Standard COA'!$C$5:$C$107,0),3)</f>
        <v>General &amp; Administrative</v>
      </c>
    </row>
    <row r="19" spans="2:8" x14ac:dyDescent="0.3">
      <c r="B19" s="493"/>
      <c r="C19" s="493" t="s">
        <v>627</v>
      </c>
      <c r="D19" s="493" t="s">
        <v>626</v>
      </c>
      <c r="E19" s="493"/>
      <c r="F19" s="269">
        <f>INDEX('Standard COA'!$B$5:$D$107,MATCH(G19,'Standard COA'!$C$5:$C$107,0),1)</f>
        <v>639</v>
      </c>
      <c r="G19" s="490" t="s">
        <v>322</v>
      </c>
      <c r="H19" s="269" t="str">
        <f>INDEX('Standard COA'!$B$5:$D$107,MATCH(G19,'Standard COA'!$C$5:$C$107,0),3)</f>
        <v>General &amp; Administrative</v>
      </c>
    </row>
    <row r="20" spans="2:8" x14ac:dyDescent="0.3">
      <c r="B20" s="493"/>
      <c r="C20" s="493" t="s">
        <v>581</v>
      </c>
      <c r="D20" s="493" t="s">
        <v>626</v>
      </c>
      <c r="E20" s="493"/>
      <c r="F20" s="269">
        <f>INDEX('Standard COA'!$B$5:$D$107,MATCH(G20,'Standard COA'!$C$5:$C$107,0),1)</f>
        <v>631</v>
      </c>
      <c r="G20" s="490" t="s">
        <v>314</v>
      </c>
      <c r="H20" s="269" t="str">
        <f>INDEX('Standard COA'!$B$5:$D$107,MATCH(G20,'Standard COA'!$C$5:$C$107,0),3)</f>
        <v>General &amp; Administrative</v>
      </c>
    </row>
    <row r="21" spans="2:8" x14ac:dyDescent="0.3">
      <c r="B21" s="493"/>
      <c r="C21" s="493" t="s">
        <v>582</v>
      </c>
      <c r="D21" s="493" t="s">
        <v>626</v>
      </c>
      <c r="E21" s="493"/>
      <c r="F21" s="269">
        <f>INDEX('Standard COA'!$B$5:$D$107,MATCH(G21,'Standard COA'!$C$5:$C$107,0),1)</f>
        <v>637</v>
      </c>
      <c r="G21" s="490" t="s">
        <v>320</v>
      </c>
      <c r="H21" s="269" t="str">
        <f>INDEX('Standard COA'!$B$5:$D$107,MATCH(G21,'Standard COA'!$C$5:$C$107,0),3)</f>
        <v>General &amp; Administrative</v>
      </c>
    </row>
    <row r="22" spans="2:8" x14ac:dyDescent="0.3">
      <c r="B22" s="493"/>
      <c r="C22" s="493" t="s">
        <v>583</v>
      </c>
      <c r="D22" s="493" t="s">
        <v>626</v>
      </c>
      <c r="E22" s="493"/>
      <c r="F22" s="269">
        <f>INDEX('Standard COA'!$B$5:$D$107,MATCH(G22,'Standard COA'!$C$5:$C$107,0),1)</f>
        <v>636</v>
      </c>
      <c r="G22" s="490" t="s">
        <v>319</v>
      </c>
      <c r="H22" s="269" t="str">
        <f>INDEX('Standard COA'!$B$5:$D$107,MATCH(G22,'Standard COA'!$C$5:$C$107,0),3)</f>
        <v>General &amp; Administrative</v>
      </c>
    </row>
    <row r="23" spans="2:8" x14ac:dyDescent="0.3">
      <c r="B23" s="493"/>
      <c r="C23" s="493" t="s">
        <v>584</v>
      </c>
      <c r="D23" s="493" t="s">
        <v>626</v>
      </c>
      <c r="E23" s="493"/>
      <c r="F23" s="269">
        <f>INDEX('Standard COA'!$B$5:$D$107,MATCH(G23,'Standard COA'!$C$5:$C$107,0),1)</f>
        <v>637</v>
      </c>
      <c r="G23" s="490" t="s">
        <v>320</v>
      </c>
      <c r="H23" s="269" t="str">
        <f>INDEX('Standard COA'!$B$5:$D$107,MATCH(G23,'Standard COA'!$C$5:$C$107,0),3)</f>
        <v>General &amp; Administrative</v>
      </c>
    </row>
    <row r="24" spans="2:8" x14ac:dyDescent="0.3">
      <c r="B24" s="494"/>
      <c r="C24" s="493" t="s">
        <v>585</v>
      </c>
      <c r="D24" s="493" t="s">
        <v>626</v>
      </c>
      <c r="E24" s="493"/>
      <c r="F24" s="269">
        <f>INDEX('Standard COA'!$B$5:$D$107,MATCH(G24,'Standard COA'!$C$5:$C$107,0),1)</f>
        <v>640</v>
      </c>
      <c r="G24" s="490" t="s">
        <v>323</v>
      </c>
      <c r="H24" s="269" t="str">
        <f>INDEX('Standard COA'!$B$5:$D$107,MATCH(G24,'Standard COA'!$C$5:$C$107,0),3)</f>
        <v>General &amp; Administrative</v>
      </c>
    </row>
    <row r="25" spans="2:8" x14ac:dyDescent="0.3">
      <c r="B25" s="494"/>
      <c r="C25" s="493" t="s">
        <v>586</v>
      </c>
      <c r="D25" s="493" t="s">
        <v>626</v>
      </c>
      <c r="E25" s="493"/>
      <c r="F25" s="269">
        <f>INDEX('Standard COA'!$B$5:$D$107,MATCH(G25,'Standard COA'!$C$5:$C$107,0),1)</f>
        <v>634</v>
      </c>
      <c r="G25" s="490" t="s">
        <v>317</v>
      </c>
      <c r="H25" s="269" t="str">
        <f>INDEX('Standard COA'!$B$5:$D$107,MATCH(G25,'Standard COA'!$C$5:$C$107,0),3)</f>
        <v>General &amp; Administrative</v>
      </c>
    </row>
    <row r="26" spans="2:8" x14ac:dyDescent="0.3">
      <c r="B26" s="494"/>
      <c r="C26" s="493" t="s">
        <v>587</v>
      </c>
      <c r="D26" s="493" t="s">
        <v>626</v>
      </c>
      <c r="E26" s="493"/>
      <c r="F26" s="269">
        <f>INDEX('Standard COA'!$B$5:$D$107,MATCH(G26,'Standard COA'!$C$5:$C$107,0),1)</f>
        <v>635</v>
      </c>
      <c r="G26" s="490" t="s">
        <v>318</v>
      </c>
      <c r="H26" s="269" t="str">
        <f>INDEX('Standard COA'!$B$5:$D$107,MATCH(G26,'Standard COA'!$C$5:$C$107,0),3)</f>
        <v>General &amp; Administrative</v>
      </c>
    </row>
    <row r="27" spans="2:8" x14ac:dyDescent="0.3">
      <c r="B27" s="493"/>
      <c r="C27" s="493" t="s">
        <v>589</v>
      </c>
      <c r="D27" s="493" t="s">
        <v>626</v>
      </c>
      <c r="E27" s="493"/>
      <c r="F27" s="269">
        <f>INDEX('Standard COA'!$B$5:$D$107,MATCH(G27,'Standard COA'!$C$5:$C$107,0),1)</f>
        <v>649</v>
      </c>
      <c r="G27" s="490" t="s">
        <v>325</v>
      </c>
      <c r="H27" s="269" t="str">
        <f>INDEX('Standard COA'!$B$5:$D$107,MATCH(G27,'Standard COA'!$C$5:$C$107,0),3)</f>
        <v>General &amp; Administrative</v>
      </c>
    </row>
    <row r="28" spans="2:8" x14ac:dyDescent="0.3">
      <c r="B28" s="494"/>
      <c r="C28" s="493" t="s">
        <v>590</v>
      </c>
      <c r="D28" s="493" t="s">
        <v>626</v>
      </c>
      <c r="E28" s="493"/>
      <c r="F28" s="269">
        <f>INDEX('Standard COA'!$B$5:$D$107,MATCH(G28,'Standard COA'!$C$5:$C$107,0),1)</f>
        <v>631</v>
      </c>
      <c r="G28" s="490" t="s">
        <v>314</v>
      </c>
      <c r="H28" s="269" t="str">
        <f>INDEX('Standard COA'!$B$5:$D$107,MATCH(G28,'Standard COA'!$C$5:$C$107,0),3)</f>
        <v>General &amp; Administrative</v>
      </c>
    </row>
    <row r="29" spans="2:8" x14ac:dyDescent="0.3">
      <c r="B29" s="494"/>
      <c r="C29" s="493" t="s">
        <v>588</v>
      </c>
      <c r="D29" s="493" t="s">
        <v>626</v>
      </c>
      <c r="E29" s="493"/>
      <c r="F29" s="269">
        <f>INDEX('Standard COA'!$B$5:$D$107,MATCH(G29,'Standard COA'!$C$5:$C$107,0),1)</f>
        <v>640</v>
      </c>
      <c r="G29" s="490" t="s">
        <v>323</v>
      </c>
      <c r="H29" s="269" t="str">
        <f>INDEX('Standard COA'!$B$5:$D$107,MATCH(G29,'Standard COA'!$C$5:$C$107,0),3)</f>
        <v>General &amp; Administrative</v>
      </c>
    </row>
    <row r="30" spans="2:8" x14ac:dyDescent="0.3">
      <c r="B30" s="494"/>
      <c r="C30" s="493" t="s">
        <v>591</v>
      </c>
      <c r="D30" s="493" t="s">
        <v>626</v>
      </c>
      <c r="E30" s="493"/>
      <c r="F30" s="269">
        <f>INDEX('Standard COA'!$B$5:$D$107,MATCH(G30,'Standard COA'!$C$5:$C$107,0),1)</f>
        <v>639</v>
      </c>
      <c r="G30" s="490" t="s">
        <v>322</v>
      </c>
      <c r="H30" s="269" t="str">
        <f>INDEX('Standard COA'!$B$5:$D$107,MATCH(G30,'Standard COA'!$C$5:$C$107,0),3)</f>
        <v>General &amp; Administrative</v>
      </c>
    </row>
    <row r="31" spans="2:8" x14ac:dyDescent="0.3">
      <c r="B31" s="494"/>
      <c r="C31" s="493" t="s">
        <v>592</v>
      </c>
      <c r="D31" s="493" t="s">
        <v>626</v>
      </c>
      <c r="E31" s="493"/>
      <c r="F31" s="269">
        <f>INDEX('Standard COA'!$B$5:$D$107,MATCH(G31,'Standard COA'!$C$5:$C$107,0),1)</f>
        <v>613</v>
      </c>
      <c r="G31" s="490" t="s">
        <v>303</v>
      </c>
      <c r="H31" s="269" t="str">
        <f>INDEX('Standard COA'!$B$5:$D$107,MATCH(G31,'Standard COA'!$C$5:$C$107,0),3)</f>
        <v>Sales &amp; Marketing</v>
      </c>
    </row>
    <row r="32" spans="2:8" x14ac:dyDescent="0.3">
      <c r="B32" s="494"/>
      <c r="C32" s="493" t="s">
        <v>593</v>
      </c>
      <c r="D32" s="493" t="s">
        <v>626</v>
      </c>
      <c r="E32" s="493"/>
      <c r="F32" s="269">
        <f>INDEX('Standard COA'!$B$5:$D$107,MATCH(G32,'Standard COA'!$C$5:$C$107,0),1)</f>
        <v>639</v>
      </c>
      <c r="G32" s="490" t="s">
        <v>322</v>
      </c>
      <c r="H32" s="269" t="str">
        <f>INDEX('Standard COA'!$B$5:$D$107,MATCH(G32,'Standard COA'!$C$5:$C$107,0),3)</f>
        <v>General &amp; Administrative</v>
      </c>
    </row>
    <row r="33" spans="2:8" x14ac:dyDescent="0.3">
      <c r="B33" s="494"/>
      <c r="C33" s="493" t="s">
        <v>594</v>
      </c>
      <c r="D33" s="493" t="s">
        <v>626</v>
      </c>
      <c r="E33" s="493"/>
      <c r="F33" s="269">
        <f>INDEX('Standard COA'!$B$5:$D$107,MATCH(G33,'Standard COA'!$C$5:$C$107,0),1)</f>
        <v>649</v>
      </c>
      <c r="G33" s="490" t="s">
        <v>325</v>
      </c>
      <c r="H33" s="269" t="str">
        <f>INDEX('Standard COA'!$B$5:$D$107,MATCH(G33,'Standard COA'!$C$5:$C$107,0),3)</f>
        <v>General &amp; Administrative</v>
      </c>
    </row>
    <row r="34" spans="2:8" x14ac:dyDescent="0.3">
      <c r="B34" s="493"/>
      <c r="C34" s="493" t="s">
        <v>595</v>
      </c>
      <c r="D34" s="493" t="s">
        <v>626</v>
      </c>
      <c r="E34" s="493"/>
      <c r="F34" s="269">
        <f>INDEX('Standard COA'!$B$5:$D$107,MATCH(G34,'Standard COA'!$C$5:$C$107,0),1)</f>
        <v>637</v>
      </c>
      <c r="G34" s="490" t="s">
        <v>320</v>
      </c>
      <c r="H34" s="269" t="str">
        <f>INDEX('Standard COA'!$B$5:$D$107,MATCH(G34,'Standard COA'!$C$5:$C$107,0),3)</f>
        <v>General &amp; Administrative</v>
      </c>
    </row>
    <row r="35" spans="2:8" x14ac:dyDescent="0.3">
      <c r="B35" s="493"/>
      <c r="C35" s="493" t="s">
        <v>596</v>
      </c>
      <c r="D35" s="493" t="s">
        <v>626</v>
      </c>
      <c r="E35" s="493"/>
      <c r="F35" s="269">
        <f>INDEX('Standard COA'!$B$5:$D$107,MATCH(G35,'Standard COA'!$C$5:$C$107,0),1)</f>
        <v>637</v>
      </c>
      <c r="G35" s="490" t="s">
        <v>320</v>
      </c>
      <c r="H35" s="269" t="str">
        <f>INDEX('Standard COA'!$B$5:$D$107,MATCH(G35,'Standard COA'!$C$5:$C$107,0),3)</f>
        <v>General &amp; Administrative</v>
      </c>
    </row>
    <row r="36" spans="2:8" x14ac:dyDescent="0.3">
      <c r="B36" s="493"/>
      <c r="C36" s="493" t="s">
        <v>597</v>
      </c>
      <c r="D36" s="493" t="s">
        <v>626</v>
      </c>
      <c r="E36" s="493"/>
      <c r="F36" s="269">
        <f>INDEX('Standard COA'!$B$5:$D$107,MATCH(G36,'Standard COA'!$C$5:$C$107,0),1)</f>
        <v>637</v>
      </c>
      <c r="G36" s="490" t="s">
        <v>320</v>
      </c>
      <c r="H36" s="269" t="str">
        <f>INDEX('Standard COA'!$B$5:$D$107,MATCH(G36,'Standard COA'!$C$5:$C$107,0),3)</f>
        <v>General &amp; Administrative</v>
      </c>
    </row>
    <row r="37" spans="2:8" x14ac:dyDescent="0.3">
      <c r="B37" s="493"/>
      <c r="C37" s="493" t="s">
        <v>598</v>
      </c>
      <c r="D37" s="493" t="s">
        <v>626</v>
      </c>
      <c r="E37" s="493"/>
      <c r="F37" s="269">
        <f>INDEX('Standard COA'!$B$5:$D$107,MATCH(G37,'Standard COA'!$C$5:$C$107,0),1)</f>
        <v>640</v>
      </c>
      <c r="G37" s="490" t="s">
        <v>323</v>
      </c>
      <c r="H37" s="269" t="str">
        <f>INDEX('Standard COA'!$B$5:$D$107,MATCH(G37,'Standard COA'!$C$5:$C$107,0),3)</f>
        <v>General &amp; Administrative</v>
      </c>
    </row>
    <row r="38" spans="2:8" x14ac:dyDescent="0.3">
      <c r="B38" s="493"/>
      <c r="C38" s="493" t="s">
        <v>599</v>
      </c>
      <c r="D38" s="493" t="s">
        <v>626</v>
      </c>
      <c r="E38" s="493"/>
      <c r="F38" s="269">
        <f>INDEX('Standard COA'!$B$5:$D$107,MATCH(G38,'Standard COA'!$C$5:$C$107,0),1)</f>
        <v>631</v>
      </c>
      <c r="G38" s="490" t="s">
        <v>314</v>
      </c>
      <c r="H38" s="269" t="str">
        <f>INDEX('Standard COA'!$B$5:$D$107,MATCH(G38,'Standard COA'!$C$5:$C$107,0),3)</f>
        <v>General &amp; Administrative</v>
      </c>
    </row>
    <row r="39" spans="2:8" x14ac:dyDescent="0.3">
      <c r="B39" s="493"/>
      <c r="C39" s="493" t="s">
        <v>600</v>
      </c>
      <c r="D39" s="493" t="s">
        <v>626</v>
      </c>
      <c r="E39" s="493"/>
      <c r="F39" s="269">
        <f>INDEX('Standard COA'!$B$5:$D$107,MATCH(G39,'Standard COA'!$C$5:$C$107,0),1)</f>
        <v>631</v>
      </c>
      <c r="G39" s="490" t="s">
        <v>314</v>
      </c>
      <c r="H39" s="269" t="str">
        <f>INDEX('Standard COA'!$B$5:$D$107,MATCH(G39,'Standard COA'!$C$5:$C$107,0),3)</f>
        <v>General &amp; Administrative</v>
      </c>
    </row>
    <row r="40" spans="2:8" x14ac:dyDescent="0.3">
      <c r="B40" s="493"/>
      <c r="C40" s="493" t="s">
        <v>601</v>
      </c>
      <c r="D40" s="493" t="s">
        <v>626</v>
      </c>
      <c r="E40" s="493"/>
      <c r="F40" s="269">
        <f>INDEX('Standard COA'!$B$5:$D$107,MATCH(G40,'Standard COA'!$C$5:$C$107,0),1)</f>
        <v>631</v>
      </c>
      <c r="G40" s="490" t="s">
        <v>314</v>
      </c>
      <c r="H40" s="269" t="str">
        <f>INDEX('Standard COA'!$B$5:$D$107,MATCH(G40,'Standard COA'!$C$5:$C$107,0),3)</f>
        <v>General &amp; Administrative</v>
      </c>
    </row>
    <row r="41" spans="2:8" x14ac:dyDescent="0.3">
      <c r="B41" s="493"/>
      <c r="C41" s="493" t="s">
        <v>602</v>
      </c>
      <c r="D41" s="493" t="s">
        <v>626</v>
      </c>
      <c r="E41" s="493"/>
      <c r="F41" s="269">
        <f>INDEX('Standard COA'!$B$5:$D$107,MATCH(G41,'Standard COA'!$C$5:$C$107,0),1)</f>
        <v>631</v>
      </c>
      <c r="G41" s="490" t="s">
        <v>314</v>
      </c>
      <c r="H41" s="269" t="str">
        <f>INDEX('Standard COA'!$B$5:$D$107,MATCH(G41,'Standard COA'!$C$5:$C$107,0),3)</f>
        <v>General &amp; Administrative</v>
      </c>
    </row>
    <row r="42" spans="2:8" x14ac:dyDescent="0.3">
      <c r="B42" s="493"/>
      <c r="C42" s="493" t="s">
        <v>603</v>
      </c>
      <c r="D42" s="493" t="s">
        <v>626</v>
      </c>
      <c r="E42" s="493"/>
      <c r="F42" s="269">
        <f>INDEX('Standard COA'!$B$5:$D$107,MATCH(G42,'Standard COA'!$C$5:$C$107,0),1)</f>
        <v>637</v>
      </c>
      <c r="G42" s="490" t="s">
        <v>320</v>
      </c>
      <c r="H42" s="269" t="str">
        <f>INDEX('Standard COA'!$B$5:$D$107,MATCH(G42,'Standard COA'!$C$5:$C$107,0),3)</f>
        <v>General &amp; Administrative</v>
      </c>
    </row>
    <row r="43" spans="2:8" x14ac:dyDescent="0.3">
      <c r="B43" s="493"/>
      <c r="C43" s="493" t="s">
        <v>604</v>
      </c>
      <c r="D43" s="493" t="s">
        <v>626</v>
      </c>
      <c r="E43" s="493"/>
      <c r="F43" s="269">
        <f>INDEX('Standard COA'!$B$5:$D$107,MATCH(G43,'Standard COA'!$C$5:$C$107,0),1)</f>
        <v>637</v>
      </c>
      <c r="G43" s="490" t="s">
        <v>320</v>
      </c>
      <c r="H43" s="269" t="str">
        <f>INDEX('Standard COA'!$B$5:$D$107,MATCH(G43,'Standard COA'!$C$5:$C$107,0),3)</f>
        <v>General &amp; Administrative</v>
      </c>
    </row>
    <row r="44" spans="2:8" x14ac:dyDescent="0.3">
      <c r="B44" s="493"/>
      <c r="C44" s="493" t="s">
        <v>605</v>
      </c>
      <c r="D44" s="493" t="s">
        <v>626</v>
      </c>
      <c r="E44" s="493"/>
      <c r="F44" s="269">
        <f>INDEX('Standard COA'!$B$5:$D$107,MATCH(G44,'Standard COA'!$C$5:$C$107,0),1)</f>
        <v>633</v>
      </c>
      <c r="G44" s="490" t="s">
        <v>316</v>
      </c>
      <c r="H44" s="269" t="str">
        <f>INDEX('Standard COA'!$B$5:$D$107,MATCH(G44,'Standard COA'!$C$5:$C$107,0),3)</f>
        <v>General &amp; Administrative</v>
      </c>
    </row>
    <row r="45" spans="2:8" x14ac:dyDescent="0.3">
      <c r="B45" s="493"/>
      <c r="C45" s="493" t="s">
        <v>606</v>
      </c>
      <c r="D45" s="493" t="s">
        <v>626</v>
      </c>
      <c r="E45" s="493"/>
      <c r="F45" s="269">
        <f>INDEX('Standard COA'!$B$5:$D$107,MATCH(G45,'Standard COA'!$C$5:$C$107,0),1)</f>
        <v>638</v>
      </c>
      <c r="G45" s="490" t="s">
        <v>321</v>
      </c>
      <c r="H45" s="269" t="str">
        <f>INDEX('Standard COA'!$B$5:$D$107,MATCH(G45,'Standard COA'!$C$5:$C$107,0),3)</f>
        <v>General &amp; Administrative</v>
      </c>
    </row>
    <row r="46" spans="2:8" x14ac:dyDescent="0.3">
      <c r="B46" s="493"/>
      <c r="C46" s="493" t="s">
        <v>607</v>
      </c>
      <c r="D46" s="493" t="s">
        <v>626</v>
      </c>
      <c r="E46" s="493"/>
      <c r="F46" s="269">
        <f>INDEX('Standard COA'!$B$5:$D$107,MATCH(G46,'Standard COA'!$C$5:$C$107,0),1)</f>
        <v>633</v>
      </c>
      <c r="G46" s="490" t="s">
        <v>316</v>
      </c>
      <c r="H46" s="269" t="str">
        <f>INDEX('Standard COA'!$B$5:$D$107,MATCH(G46,'Standard COA'!$C$5:$C$107,0),3)</f>
        <v>General &amp; Administrative</v>
      </c>
    </row>
    <row r="47" spans="2:8" x14ac:dyDescent="0.3">
      <c r="B47" s="493"/>
      <c r="C47" s="493" t="s">
        <v>608</v>
      </c>
      <c r="D47" s="493" t="s">
        <v>626</v>
      </c>
      <c r="E47" s="493"/>
      <c r="F47" s="269">
        <f>INDEX('Standard COA'!$B$5:$D$107,MATCH(G47,'Standard COA'!$C$5:$C$107,0),1)</f>
        <v>636</v>
      </c>
      <c r="G47" s="490" t="s">
        <v>319</v>
      </c>
      <c r="H47" s="269" t="str">
        <f>INDEX('Standard COA'!$B$5:$D$107,MATCH(G47,'Standard COA'!$C$5:$C$107,0),3)</f>
        <v>General &amp; Administrative</v>
      </c>
    </row>
    <row r="48" spans="2:8" x14ac:dyDescent="0.3">
      <c r="B48" s="493"/>
      <c r="C48" s="493" t="s">
        <v>609</v>
      </c>
      <c r="D48" s="493" t="s">
        <v>626</v>
      </c>
      <c r="E48" s="493"/>
      <c r="F48" s="269">
        <f>INDEX('Standard COA'!$B$5:$D$107,MATCH(G48,'Standard COA'!$C$5:$C$107,0),1)</f>
        <v>502</v>
      </c>
      <c r="G48" s="490" t="s">
        <v>152</v>
      </c>
      <c r="H48" s="269" t="str">
        <f>INDEX('Standard COA'!$B$5:$D$107,MATCH(G48,'Standard COA'!$C$5:$C$107,0),3)</f>
        <v>Cost of Sales</v>
      </c>
    </row>
    <row r="49" spans="2:8" x14ac:dyDescent="0.3">
      <c r="B49" s="493"/>
      <c r="C49" s="493" t="s">
        <v>610</v>
      </c>
      <c r="D49" s="493" t="s">
        <v>626</v>
      </c>
      <c r="E49" s="493"/>
      <c r="F49" s="269">
        <f>INDEX('Standard COA'!$B$5:$D$107,MATCH(G49,'Standard COA'!$C$5:$C$107,0),1)</f>
        <v>904</v>
      </c>
      <c r="G49" s="490" t="s">
        <v>169</v>
      </c>
      <c r="H49" s="269" t="str">
        <f>INDEX('Standard COA'!$B$5:$D$107,MATCH(G49,'Standard COA'!$C$5:$C$107,0),3)</f>
        <v>Other Income &amp; Expense</v>
      </c>
    </row>
    <row r="50" spans="2:8" x14ac:dyDescent="0.3">
      <c r="B50" s="493"/>
      <c r="C50" s="493" t="s">
        <v>611</v>
      </c>
      <c r="D50" s="493" t="s">
        <v>626</v>
      </c>
      <c r="E50" s="493"/>
      <c r="F50" s="269">
        <f>INDEX('Standard COA'!$B$5:$D$107,MATCH(G50,'Standard COA'!$C$5:$C$107,0),1)</f>
        <v>632</v>
      </c>
      <c r="G50" s="490" t="s">
        <v>315</v>
      </c>
      <c r="H50" s="269" t="str">
        <f>INDEX('Standard COA'!$B$5:$D$107,MATCH(G50,'Standard COA'!$C$5:$C$107,0),3)</f>
        <v>General &amp; Administrative</v>
      </c>
    </row>
    <row r="51" spans="2:8" x14ac:dyDescent="0.3">
      <c r="B51" s="493"/>
      <c r="C51" s="493" t="s">
        <v>612</v>
      </c>
      <c r="D51" s="493" t="s">
        <v>626</v>
      </c>
      <c r="E51" s="493"/>
      <c r="F51" s="269">
        <f>INDEX('Standard COA'!$B$5:$D$107,MATCH(G51,'Standard COA'!$C$5:$C$107,0),1)</f>
        <v>634</v>
      </c>
      <c r="G51" s="490" t="s">
        <v>317</v>
      </c>
      <c r="H51" s="269" t="str">
        <f>INDEX('Standard COA'!$B$5:$D$107,MATCH(G51,'Standard COA'!$C$5:$C$107,0),3)</f>
        <v>General &amp; Administrative</v>
      </c>
    </row>
    <row r="52" spans="2:8" x14ac:dyDescent="0.3">
      <c r="B52" s="493"/>
      <c r="C52" s="493" t="s">
        <v>613</v>
      </c>
      <c r="D52" s="493" t="s">
        <v>626</v>
      </c>
      <c r="E52" s="493"/>
      <c r="F52" s="269">
        <f>INDEX('Standard COA'!$B$5:$D$107,MATCH(G52,'Standard COA'!$C$5:$C$107,0),1)</f>
        <v>637</v>
      </c>
      <c r="G52" s="490" t="s">
        <v>320</v>
      </c>
      <c r="H52" s="269" t="str">
        <f>INDEX('Standard COA'!$B$5:$D$107,MATCH(G52,'Standard COA'!$C$5:$C$107,0),3)</f>
        <v>General &amp; Administrative</v>
      </c>
    </row>
    <row r="53" spans="2:8" x14ac:dyDescent="0.3">
      <c r="B53" s="493"/>
      <c r="C53" s="493" t="s">
        <v>544</v>
      </c>
      <c r="D53" s="493" t="s">
        <v>628</v>
      </c>
      <c r="E53" s="493"/>
      <c r="F53" s="269">
        <f>INDEX('Standard COA'!$B$5:$D$107,MATCH(G53,'Standard COA'!$C$5:$C$107,0),1)</f>
        <v>100</v>
      </c>
      <c r="G53" s="490" t="s">
        <v>210</v>
      </c>
      <c r="H53" s="269" t="str">
        <f>INDEX('Standard COA'!$B$5:$D$107,MATCH(G53,'Standard COA'!$C$5:$C$107,0),3)</f>
        <v>Current Assets</v>
      </c>
    </row>
    <row r="54" spans="2:8" x14ac:dyDescent="0.3">
      <c r="B54" s="493"/>
      <c r="C54" s="493" t="s">
        <v>545</v>
      </c>
      <c r="D54" s="493" t="s">
        <v>628</v>
      </c>
      <c r="E54" s="493"/>
      <c r="F54" s="269">
        <f>INDEX('Standard COA'!$B$5:$D$107,MATCH(G54,'Standard COA'!$C$5:$C$107,0),1)</f>
        <v>100</v>
      </c>
      <c r="G54" s="490" t="s">
        <v>210</v>
      </c>
      <c r="H54" s="269" t="str">
        <f>INDEX('Standard COA'!$B$5:$D$107,MATCH(G54,'Standard COA'!$C$5:$C$107,0),3)</f>
        <v>Current Assets</v>
      </c>
    </row>
    <row r="55" spans="2:8" x14ac:dyDescent="0.3">
      <c r="B55" s="493"/>
      <c r="C55" s="493" t="s">
        <v>546</v>
      </c>
      <c r="D55" s="493" t="s">
        <v>628</v>
      </c>
      <c r="E55" s="493"/>
      <c r="F55" s="269">
        <f>INDEX('Standard COA'!$B$5:$D$107,MATCH(G55,'Standard COA'!$C$5:$C$107,0),1)</f>
        <v>100</v>
      </c>
      <c r="G55" s="490" t="s">
        <v>210</v>
      </c>
      <c r="H55" s="269" t="str">
        <f>INDEX('Standard COA'!$B$5:$D$107,MATCH(G55,'Standard COA'!$C$5:$C$107,0),3)</f>
        <v>Current Assets</v>
      </c>
    </row>
    <row r="56" spans="2:8" x14ac:dyDescent="0.3">
      <c r="B56" s="493"/>
      <c r="C56" s="493" t="s">
        <v>547</v>
      </c>
      <c r="D56" s="493" t="s">
        <v>628</v>
      </c>
      <c r="E56" s="493"/>
      <c r="F56" s="269">
        <f>INDEX('Standard COA'!$B$5:$D$107,MATCH(G56,'Standard COA'!$C$5:$C$107,0),1)</f>
        <v>149</v>
      </c>
      <c r="G56" s="490" t="s">
        <v>214</v>
      </c>
      <c r="H56" s="269" t="str">
        <f>INDEX('Standard COA'!$B$5:$D$107,MATCH(G56,'Standard COA'!$C$5:$C$107,0),3)</f>
        <v>Current Assets</v>
      </c>
    </row>
    <row r="57" spans="2:8" x14ac:dyDescent="0.3">
      <c r="B57" s="493"/>
      <c r="C57" s="493" t="s">
        <v>548</v>
      </c>
      <c r="D57" s="493" t="s">
        <v>628</v>
      </c>
      <c r="E57" s="493"/>
      <c r="F57" s="269">
        <f>INDEX('Standard COA'!$B$5:$D$107,MATCH(G57,'Standard COA'!$C$5:$C$107,0),1)</f>
        <v>150</v>
      </c>
      <c r="G57" s="490" t="s">
        <v>216</v>
      </c>
      <c r="H57" s="269" t="str">
        <f>INDEX('Standard COA'!$B$5:$D$107,MATCH(G57,'Standard COA'!$C$5:$C$107,0),3)</f>
        <v>Non-Current Assets</v>
      </c>
    </row>
    <row r="58" spans="2:8" x14ac:dyDescent="0.3">
      <c r="B58" s="493"/>
      <c r="C58" s="493" t="s">
        <v>550</v>
      </c>
      <c r="D58" s="493" t="s">
        <v>628</v>
      </c>
      <c r="E58" s="493"/>
      <c r="F58" s="269">
        <f>INDEX('Standard COA'!$B$5:$D$107,MATCH(G58,'Standard COA'!$C$5:$C$107,0),1)</f>
        <v>149</v>
      </c>
      <c r="G58" s="490" t="s">
        <v>214</v>
      </c>
      <c r="H58" s="269" t="str">
        <f>INDEX('Standard COA'!$B$5:$D$107,MATCH(G58,'Standard COA'!$C$5:$C$107,0),3)</f>
        <v>Current Assets</v>
      </c>
    </row>
    <row r="59" spans="2:8" x14ac:dyDescent="0.3">
      <c r="B59" s="493"/>
      <c r="C59" s="493" t="s">
        <v>551</v>
      </c>
      <c r="D59" s="493" t="s">
        <v>628</v>
      </c>
      <c r="E59" s="493"/>
      <c r="F59" s="269">
        <f>INDEX('Standard COA'!$B$5:$D$107,MATCH(G59,'Standard COA'!$C$5:$C$107,0),1)</f>
        <v>149</v>
      </c>
      <c r="G59" s="490" t="s">
        <v>214</v>
      </c>
      <c r="H59" s="269" t="str">
        <f>INDEX('Standard COA'!$B$5:$D$107,MATCH(G59,'Standard COA'!$C$5:$C$107,0),3)</f>
        <v>Current Assets</v>
      </c>
    </row>
    <row r="60" spans="2:8" x14ac:dyDescent="0.3">
      <c r="B60" s="493"/>
      <c r="C60" s="493" t="s">
        <v>549</v>
      </c>
      <c r="D60" s="493" t="s">
        <v>628</v>
      </c>
      <c r="E60" s="493"/>
      <c r="F60" s="269">
        <f>INDEX('Standard COA'!$B$5:$D$107,MATCH(G60,'Standard COA'!$C$5:$C$107,0),1)</f>
        <v>149</v>
      </c>
      <c r="G60" s="490" t="s">
        <v>214</v>
      </c>
      <c r="H60" s="269" t="str">
        <f>INDEX('Standard COA'!$B$5:$D$107,MATCH(G60,'Standard COA'!$C$5:$C$107,0),3)</f>
        <v>Current Assets</v>
      </c>
    </row>
    <row r="61" spans="2:8" x14ac:dyDescent="0.3">
      <c r="B61" s="493"/>
      <c r="C61" s="493" t="s">
        <v>553</v>
      </c>
      <c r="D61" s="493" t="s">
        <v>629</v>
      </c>
      <c r="E61" s="493"/>
      <c r="F61" s="269">
        <f>INDEX('Standard COA'!$B$5:$D$107,MATCH(G61,'Standard COA'!$C$5:$C$107,0),1)</f>
        <v>201</v>
      </c>
      <c r="G61" s="490" t="s">
        <v>231</v>
      </c>
      <c r="H61" s="269" t="str">
        <f>INDEX('Standard COA'!$B$5:$D$107,MATCH(G61,'Standard COA'!$C$5:$C$107,0),3)</f>
        <v>Current Liabilities</v>
      </c>
    </row>
    <row r="62" spans="2:8" x14ac:dyDescent="0.3">
      <c r="B62" s="493"/>
      <c r="C62" s="493" t="s">
        <v>554</v>
      </c>
      <c r="D62" s="493" t="s">
        <v>629</v>
      </c>
      <c r="E62" s="493"/>
      <c r="F62" s="269">
        <f>INDEX('Standard COA'!$B$5:$D$107,MATCH(G62,'Standard COA'!$C$5:$C$107,0),1)</f>
        <v>201</v>
      </c>
      <c r="G62" s="490" t="s">
        <v>231</v>
      </c>
      <c r="H62" s="269" t="str">
        <f>INDEX('Standard COA'!$B$5:$D$107,MATCH(G62,'Standard COA'!$C$5:$C$107,0),3)</f>
        <v>Current Liabilities</v>
      </c>
    </row>
    <row r="63" spans="2:8" x14ac:dyDescent="0.3">
      <c r="B63" s="493"/>
      <c r="C63" s="493" t="s">
        <v>555</v>
      </c>
      <c r="D63" s="493" t="s">
        <v>629</v>
      </c>
      <c r="E63" s="493"/>
      <c r="F63" s="269">
        <f>INDEX('Standard COA'!$B$5:$D$107,MATCH(G63,'Standard COA'!$C$5:$C$107,0),1)</f>
        <v>201</v>
      </c>
      <c r="G63" s="490" t="s">
        <v>231</v>
      </c>
      <c r="H63" s="269" t="str">
        <f>INDEX('Standard COA'!$B$5:$D$107,MATCH(G63,'Standard COA'!$C$5:$C$107,0),3)</f>
        <v>Current Liabilities</v>
      </c>
    </row>
    <row r="64" spans="2:8" x14ac:dyDescent="0.3">
      <c r="B64" s="493"/>
      <c r="C64" s="493" t="s">
        <v>556</v>
      </c>
      <c r="D64" s="493" t="s">
        <v>629</v>
      </c>
      <c r="E64" s="493"/>
      <c r="F64" s="269">
        <f>INDEX('Standard COA'!$B$5:$D$107,MATCH(G64,'Standard COA'!$C$5:$C$107,0),1)</f>
        <v>201</v>
      </c>
      <c r="G64" s="490" t="s">
        <v>231</v>
      </c>
      <c r="H64" s="269" t="str">
        <f>INDEX('Standard COA'!$B$5:$D$107,MATCH(G64,'Standard COA'!$C$5:$C$107,0),3)</f>
        <v>Current Liabilities</v>
      </c>
    </row>
    <row r="65" spans="2:8" x14ac:dyDescent="0.3">
      <c r="B65" s="493"/>
      <c r="C65" s="493" t="s">
        <v>557</v>
      </c>
      <c r="D65" s="493" t="s">
        <v>629</v>
      </c>
      <c r="E65" s="493"/>
      <c r="F65" s="269">
        <f>INDEX('Standard COA'!$B$5:$D$107,MATCH(G65,'Standard COA'!$C$5:$C$107,0),1)</f>
        <v>201</v>
      </c>
      <c r="G65" s="490" t="s">
        <v>231</v>
      </c>
      <c r="H65" s="269" t="str">
        <f>INDEX('Standard COA'!$B$5:$D$107,MATCH(G65,'Standard COA'!$C$5:$C$107,0),3)</f>
        <v>Current Liabilities</v>
      </c>
    </row>
    <row r="66" spans="2:8" x14ac:dyDescent="0.3">
      <c r="B66" s="493"/>
      <c r="C66" s="493" t="s">
        <v>558</v>
      </c>
      <c r="D66" s="493" t="s">
        <v>629</v>
      </c>
      <c r="E66" s="493"/>
      <c r="F66" s="269">
        <f>INDEX('Standard COA'!$B$5:$D$107,MATCH(G66,'Standard COA'!$C$5:$C$107,0),1)</f>
        <v>201</v>
      </c>
      <c r="G66" s="490" t="s">
        <v>231</v>
      </c>
      <c r="H66" s="269" t="str">
        <f>INDEX('Standard COA'!$B$5:$D$107,MATCH(G66,'Standard COA'!$C$5:$C$107,0),3)</f>
        <v>Current Liabilities</v>
      </c>
    </row>
    <row r="67" spans="2:8" x14ac:dyDescent="0.3">
      <c r="B67" s="493"/>
      <c r="C67" s="493" t="s">
        <v>559</v>
      </c>
      <c r="D67" s="493" t="s">
        <v>629</v>
      </c>
      <c r="E67" s="493"/>
      <c r="F67" s="269">
        <f>INDEX('Standard COA'!$B$5:$D$107,MATCH(G67,'Standard COA'!$C$5:$C$107,0),1)</f>
        <v>203</v>
      </c>
      <c r="G67" s="490" t="s">
        <v>233</v>
      </c>
      <c r="H67" s="269" t="str">
        <f>INDEX('Standard COA'!$B$5:$D$107,MATCH(G67,'Standard COA'!$C$5:$C$107,0),3)</f>
        <v>Current Liabilities</v>
      </c>
    </row>
    <row r="68" spans="2:8" x14ac:dyDescent="0.3">
      <c r="B68" s="493"/>
      <c r="C68" s="493" t="s">
        <v>560</v>
      </c>
      <c r="D68" s="493" t="s">
        <v>629</v>
      </c>
      <c r="E68" s="493"/>
      <c r="F68" s="269">
        <f>INDEX('Standard COA'!$B$5:$D$107,MATCH(G68,'Standard COA'!$C$5:$C$107,0),1)</f>
        <v>202</v>
      </c>
      <c r="G68" s="490" t="s">
        <v>232</v>
      </c>
      <c r="H68" s="269" t="str">
        <f>INDEX('Standard COA'!$B$5:$D$107,MATCH(G68,'Standard COA'!$C$5:$C$107,0),3)</f>
        <v>Current Liabilities</v>
      </c>
    </row>
    <row r="69" spans="2:8" x14ac:dyDescent="0.3">
      <c r="B69" s="493"/>
      <c r="C69" s="493" t="s">
        <v>562</v>
      </c>
      <c r="D69" s="493" t="s">
        <v>244</v>
      </c>
      <c r="E69" s="493"/>
      <c r="F69" s="269">
        <f>INDEX('Standard COA'!$B$5:$D$107,MATCH(G69,'Standard COA'!$C$5:$C$107,0),1)</f>
        <v>300</v>
      </c>
      <c r="G69" s="490" t="s">
        <v>245</v>
      </c>
      <c r="H69" s="269" t="str">
        <f>INDEX('Standard COA'!$B$5:$D$107,MATCH(G69,'Standard COA'!$C$5:$C$107,0),3)</f>
        <v>Equity</v>
      </c>
    </row>
    <row r="70" spans="2:8" x14ac:dyDescent="0.3">
      <c r="B70" s="493"/>
      <c r="C70" s="493" t="s">
        <v>563</v>
      </c>
      <c r="D70" s="493" t="s">
        <v>244</v>
      </c>
      <c r="E70" s="493"/>
      <c r="F70" s="269">
        <f>INDEX('Standard COA'!$B$5:$D$107,MATCH(G70,'Standard COA'!$C$5:$C$107,0),1)</f>
        <v>301</v>
      </c>
      <c r="G70" s="490" t="s">
        <v>246</v>
      </c>
      <c r="H70" s="269" t="str">
        <f>INDEX('Standard COA'!$B$5:$D$107,MATCH(G70,'Standard COA'!$C$5:$C$107,0),3)</f>
        <v>Equity</v>
      </c>
    </row>
    <row r="71" spans="2:8" x14ac:dyDescent="0.3">
      <c r="B71" s="493"/>
      <c r="C71" s="493" t="s">
        <v>564</v>
      </c>
      <c r="D71" s="493" t="s">
        <v>244</v>
      </c>
      <c r="E71" s="493"/>
      <c r="F71" s="269">
        <f>INDEX('Standard COA'!$B$5:$D$107,MATCH(G71,'Standard COA'!$C$5:$C$107,0),1)</f>
        <v>301</v>
      </c>
      <c r="G71" s="490" t="s">
        <v>246</v>
      </c>
      <c r="H71" s="269" t="str">
        <f>INDEX('Standard COA'!$B$5:$D$107,MATCH(G71,'Standard COA'!$C$5:$C$107,0),3)</f>
        <v>Equity</v>
      </c>
    </row>
    <row r="72" spans="2:8" x14ac:dyDescent="0.3">
      <c r="B72" s="493"/>
      <c r="C72" s="493" t="s">
        <v>250</v>
      </c>
      <c r="D72" s="493" t="s">
        <v>244</v>
      </c>
      <c r="E72" s="493"/>
      <c r="F72" s="269">
        <f>INDEX('Standard COA'!$B$5:$D$107,MATCH(G72,'Standard COA'!$C$5:$C$107,0),1)</f>
        <v>305</v>
      </c>
      <c r="G72" s="490" t="s">
        <v>250</v>
      </c>
      <c r="H72" s="269" t="str">
        <f>INDEX('Standard COA'!$B$5:$D$107,MATCH(G72,'Standard COA'!$C$5:$C$107,0),3)</f>
        <v>Equity</v>
      </c>
    </row>
    <row r="73" spans="2:8" x14ac:dyDescent="0.3">
      <c r="B73" s="493"/>
      <c r="C73" s="493" t="s">
        <v>561</v>
      </c>
      <c r="D73" s="493" t="s">
        <v>629</v>
      </c>
      <c r="E73" s="493"/>
      <c r="F73" s="269">
        <f>INDEX('Standard COA'!$B$5:$D$107,MATCH(G73,'Standard COA'!$C$5:$C$107,0),1)</f>
        <v>203</v>
      </c>
      <c r="G73" s="490" t="s">
        <v>233</v>
      </c>
      <c r="H73" s="269" t="str">
        <f>INDEX('Standard COA'!$B$5:$D$107,MATCH(G73,'Standard COA'!$C$5:$C$107,0),3)</f>
        <v>Current Liabilities</v>
      </c>
    </row>
    <row r="74" spans="2:8" x14ac:dyDescent="0.3">
      <c r="B74" s="493"/>
      <c r="C74" s="493"/>
      <c r="D74" s="493"/>
      <c r="E74" s="493"/>
      <c r="F74" s="269" t="e">
        <f>INDEX('Standard COA'!$B$5:$D$107,MATCH(G74,'Standard COA'!$C$5:$C$107,0),1)</f>
        <v>#N/A</v>
      </c>
      <c r="G74" s="490"/>
      <c r="H74" s="269" t="e">
        <f>INDEX('Standard COA'!$B$5:$D$107,MATCH(G74,'Standard COA'!$C$5:$C$107,0),3)</f>
        <v>#N/A</v>
      </c>
    </row>
    <row r="75" spans="2:8" x14ac:dyDescent="0.3">
      <c r="B75" s="493"/>
      <c r="C75" s="493"/>
      <c r="D75" s="493"/>
      <c r="E75" s="493"/>
      <c r="F75" s="269" t="e">
        <f>INDEX('Standard COA'!$B$5:$D$107,MATCH(G75,'Standard COA'!$C$5:$C$107,0),1)</f>
        <v>#N/A</v>
      </c>
      <c r="G75" s="490"/>
      <c r="H75" s="269" t="e">
        <f>INDEX('Standard COA'!$B$5:$D$107,MATCH(G75,'Standard COA'!$C$5:$C$107,0),3)</f>
        <v>#N/A</v>
      </c>
    </row>
    <row r="76" spans="2:8" x14ac:dyDescent="0.3">
      <c r="B76" s="493"/>
      <c r="C76" s="493"/>
      <c r="D76" s="493"/>
      <c r="E76" s="493"/>
      <c r="F76" s="269" t="e">
        <f>INDEX('Standard COA'!$B$5:$D$107,MATCH(G76,'Standard COA'!$C$5:$C$107,0),1)</f>
        <v>#N/A</v>
      </c>
      <c r="G76" s="490"/>
      <c r="H76" s="269" t="e">
        <f>INDEX('Standard COA'!$B$5:$D$107,MATCH(G76,'Standard COA'!$C$5:$C$107,0),3)</f>
        <v>#N/A</v>
      </c>
    </row>
    <row r="77" spans="2:8" x14ac:dyDescent="0.3">
      <c r="B77" s="493"/>
      <c r="C77" s="493"/>
      <c r="D77" s="493"/>
      <c r="E77" s="493"/>
      <c r="F77" s="269" t="e">
        <f>INDEX('Standard COA'!$B$5:$D$107,MATCH(G77,'Standard COA'!$C$5:$C$107,0),1)</f>
        <v>#N/A</v>
      </c>
      <c r="G77" s="490"/>
      <c r="H77" s="269" t="e">
        <f>INDEX('Standard COA'!$B$5:$D$107,MATCH(G77,'Standard COA'!$C$5:$C$107,0),3)</f>
        <v>#N/A</v>
      </c>
    </row>
    <row r="78" spans="2:8" x14ac:dyDescent="0.3">
      <c r="B78" s="493"/>
      <c r="C78" s="493"/>
      <c r="D78" s="493"/>
      <c r="E78" s="493"/>
      <c r="F78" s="269" t="e">
        <f>INDEX('Standard COA'!$B$5:$D$107,MATCH(G78,'Standard COA'!$C$5:$C$107,0),1)</f>
        <v>#N/A</v>
      </c>
      <c r="G78" s="490"/>
      <c r="H78" s="269" t="e">
        <f>INDEX('Standard COA'!$B$5:$D$107,MATCH(G78,'Standard COA'!$C$5:$C$107,0),3)</f>
        <v>#N/A</v>
      </c>
    </row>
    <row r="79" spans="2:8" x14ac:dyDescent="0.3">
      <c r="B79" s="493"/>
      <c r="C79" s="493"/>
      <c r="D79" s="493"/>
      <c r="E79" s="493"/>
      <c r="F79" s="269" t="e">
        <f>INDEX('Standard COA'!$B$5:$D$107,MATCH(G79,'Standard COA'!$C$5:$C$107,0),1)</f>
        <v>#N/A</v>
      </c>
      <c r="G79" s="490"/>
      <c r="H79" s="269" t="e">
        <f>INDEX('Standard COA'!$B$5:$D$107,MATCH(G79,'Standard COA'!$C$5:$C$107,0),3)</f>
        <v>#N/A</v>
      </c>
    </row>
    <row r="80" spans="2:8" x14ac:dyDescent="0.3">
      <c r="B80" s="493"/>
      <c r="C80" s="493"/>
      <c r="D80" s="493"/>
      <c r="E80" s="493"/>
      <c r="F80" s="269" t="e">
        <f>INDEX('Standard COA'!$B$5:$D$107,MATCH(G80,'Standard COA'!$C$5:$C$107,0),1)</f>
        <v>#N/A</v>
      </c>
      <c r="G80" s="490"/>
      <c r="H80" s="269" t="e">
        <f>INDEX('Standard COA'!$B$5:$D$107,MATCH(G80,'Standard COA'!$C$5:$C$107,0),3)</f>
        <v>#N/A</v>
      </c>
    </row>
    <row r="81" spans="2:8" x14ac:dyDescent="0.3">
      <c r="B81" s="493"/>
      <c r="C81" s="493"/>
      <c r="D81" s="493"/>
      <c r="E81" s="493"/>
      <c r="F81" s="269" t="e">
        <f>INDEX('Standard COA'!$B$5:$D$107,MATCH(G81,'Standard COA'!$C$5:$C$107,0),1)</f>
        <v>#N/A</v>
      </c>
      <c r="G81" s="490"/>
      <c r="H81" s="269" t="e">
        <f>INDEX('Standard COA'!$B$5:$D$107,MATCH(G81,'Standard COA'!$C$5:$C$107,0),3)</f>
        <v>#N/A</v>
      </c>
    </row>
    <row r="82" spans="2:8" x14ac:dyDescent="0.3">
      <c r="B82" s="493"/>
      <c r="C82" s="493"/>
      <c r="D82" s="493"/>
      <c r="E82" s="493"/>
      <c r="F82" s="269" t="e">
        <f>INDEX('Standard COA'!$B$5:$D$107,MATCH(G82,'Standard COA'!$C$5:$C$107,0),1)</f>
        <v>#N/A</v>
      </c>
      <c r="G82" s="490"/>
      <c r="H82" s="269" t="e">
        <f>INDEX('Standard COA'!$B$5:$D$107,MATCH(G82,'Standard COA'!$C$5:$C$107,0),3)</f>
        <v>#N/A</v>
      </c>
    </row>
    <row r="83" spans="2:8" x14ac:dyDescent="0.3">
      <c r="B83" s="493"/>
      <c r="C83" s="493"/>
      <c r="D83" s="493"/>
      <c r="E83" s="493"/>
      <c r="F83" s="269" t="e">
        <f>INDEX('Standard COA'!$B$5:$D$107,MATCH(G83,'Standard COA'!$C$5:$C$107,0),1)</f>
        <v>#N/A</v>
      </c>
      <c r="G83" s="490"/>
      <c r="H83" s="269" t="e">
        <f>INDEX('Standard COA'!$B$5:$D$107,MATCH(G83,'Standard COA'!$C$5:$C$107,0),3)</f>
        <v>#N/A</v>
      </c>
    </row>
    <row r="84" spans="2:8" x14ac:dyDescent="0.3">
      <c r="B84" s="493"/>
      <c r="C84" s="493"/>
      <c r="D84" s="493"/>
      <c r="E84" s="493"/>
      <c r="F84" s="269" t="e">
        <f>INDEX('Standard COA'!$B$5:$D$107,MATCH(G84,'Standard COA'!$C$5:$C$107,0),1)</f>
        <v>#N/A</v>
      </c>
      <c r="G84" s="490"/>
      <c r="H84" s="269" t="e">
        <f>INDEX('Standard COA'!$B$5:$D$107,MATCH(G84,'Standard COA'!$C$5:$C$107,0),3)</f>
        <v>#N/A</v>
      </c>
    </row>
    <row r="85" spans="2:8" x14ac:dyDescent="0.3">
      <c r="B85" s="493"/>
      <c r="C85" s="493"/>
      <c r="D85" s="493"/>
      <c r="E85" s="493"/>
      <c r="F85" s="269" t="e">
        <f>INDEX('Standard COA'!$B$5:$D$107,MATCH(G85,'Standard COA'!$C$5:$C$107,0),1)</f>
        <v>#N/A</v>
      </c>
      <c r="G85" s="490"/>
      <c r="H85" s="269" t="e">
        <f>INDEX('Standard COA'!$B$5:$D$107,MATCH(G85,'Standard COA'!$C$5:$C$107,0),3)</f>
        <v>#N/A</v>
      </c>
    </row>
    <row r="86" spans="2:8" x14ac:dyDescent="0.3">
      <c r="B86" s="493"/>
      <c r="C86" s="493"/>
      <c r="D86" s="493"/>
      <c r="E86" s="493"/>
      <c r="F86" s="269" t="e">
        <f>INDEX('Standard COA'!$B$5:$D$107,MATCH(G86,'Standard COA'!$C$5:$C$107,0),1)</f>
        <v>#N/A</v>
      </c>
      <c r="G86" s="490"/>
      <c r="H86" s="269" t="e">
        <f>INDEX('Standard COA'!$B$5:$D$107,MATCH(G86,'Standard COA'!$C$5:$C$107,0),3)</f>
        <v>#N/A</v>
      </c>
    </row>
    <row r="87" spans="2:8" x14ac:dyDescent="0.3">
      <c r="B87" s="493"/>
      <c r="C87" s="493"/>
      <c r="D87" s="493"/>
      <c r="E87" s="493"/>
      <c r="F87" s="269" t="e">
        <f>INDEX('Standard COA'!$B$5:$D$107,MATCH(G87,'Standard COA'!$C$5:$C$107,0),1)</f>
        <v>#N/A</v>
      </c>
      <c r="G87" s="490"/>
      <c r="H87" s="269" t="e">
        <f>INDEX('Standard COA'!$B$5:$D$107,MATCH(G87,'Standard COA'!$C$5:$C$107,0),3)</f>
        <v>#N/A</v>
      </c>
    </row>
    <row r="88" spans="2:8" x14ac:dyDescent="0.3">
      <c r="B88" s="493"/>
      <c r="C88" s="493"/>
      <c r="D88" s="493"/>
      <c r="E88" s="493"/>
      <c r="F88" s="269" t="e">
        <f>INDEX('Standard COA'!$B$5:$D$107,MATCH(G88,'Standard COA'!$C$5:$C$107,0),1)</f>
        <v>#N/A</v>
      </c>
      <c r="G88" s="490"/>
      <c r="H88" s="269" t="e">
        <f>INDEX('Standard COA'!$B$5:$D$107,MATCH(G88,'Standard COA'!$C$5:$C$107,0),3)</f>
        <v>#N/A</v>
      </c>
    </row>
    <row r="89" spans="2:8" x14ac:dyDescent="0.3">
      <c r="B89" s="493"/>
      <c r="C89" s="493"/>
      <c r="D89" s="493"/>
      <c r="E89" s="493"/>
      <c r="F89" s="269" t="e">
        <f>INDEX('Standard COA'!$B$5:$D$107,MATCH(G89,'Standard COA'!$C$5:$C$107,0),1)</f>
        <v>#N/A</v>
      </c>
      <c r="G89" s="490"/>
      <c r="H89" s="269" t="e">
        <f>INDEX('Standard COA'!$B$5:$D$107,MATCH(G89,'Standard COA'!$C$5:$C$107,0),3)</f>
        <v>#N/A</v>
      </c>
    </row>
    <row r="90" spans="2:8" x14ac:dyDescent="0.3">
      <c r="B90" s="493"/>
      <c r="C90" s="493"/>
      <c r="D90" s="493"/>
      <c r="E90" s="493"/>
      <c r="F90" s="269" t="e">
        <f>INDEX('Standard COA'!$B$5:$D$107,MATCH(G90,'Standard COA'!$C$5:$C$107,0),1)</f>
        <v>#N/A</v>
      </c>
      <c r="G90" s="490"/>
      <c r="H90" s="269" t="e">
        <f>INDEX('Standard COA'!$B$5:$D$107,MATCH(G90,'Standard COA'!$C$5:$C$107,0),3)</f>
        <v>#N/A</v>
      </c>
    </row>
    <row r="91" spans="2:8" x14ac:dyDescent="0.3">
      <c r="B91" s="493"/>
      <c r="C91" s="493"/>
      <c r="D91" s="493"/>
      <c r="E91" s="493"/>
      <c r="F91" s="269" t="e">
        <f>INDEX('Standard COA'!$B$5:$D$107,MATCH(G91,'Standard COA'!$C$5:$C$107,0),1)</f>
        <v>#N/A</v>
      </c>
      <c r="G91" s="490"/>
      <c r="H91" s="269" t="e">
        <f>INDEX('Standard COA'!$B$5:$D$107,MATCH(G91,'Standard COA'!$C$5:$C$107,0),3)</f>
        <v>#N/A</v>
      </c>
    </row>
    <row r="92" spans="2:8" x14ac:dyDescent="0.3">
      <c r="B92" s="493"/>
      <c r="C92" s="493"/>
      <c r="D92" s="493"/>
      <c r="E92" s="493"/>
      <c r="F92" s="269" t="e">
        <f>INDEX('Standard COA'!$B$5:$D$107,MATCH(G92,'Standard COA'!$C$5:$C$107,0),1)</f>
        <v>#N/A</v>
      </c>
      <c r="G92" s="490"/>
      <c r="H92" s="269" t="e">
        <f>INDEX('Standard COA'!$B$5:$D$107,MATCH(G92,'Standard COA'!$C$5:$C$107,0),3)</f>
        <v>#N/A</v>
      </c>
    </row>
    <row r="93" spans="2:8" x14ac:dyDescent="0.3">
      <c r="B93" s="493"/>
      <c r="C93" s="493"/>
      <c r="D93" s="493"/>
      <c r="E93" s="493"/>
      <c r="F93" s="269" t="e">
        <f>INDEX('Standard COA'!$B$5:$D$107,MATCH(G93,'Standard COA'!$C$5:$C$107,0),1)</f>
        <v>#N/A</v>
      </c>
      <c r="G93" s="490"/>
      <c r="H93" s="269" t="e">
        <f>INDEX('Standard COA'!$B$5:$D$107,MATCH(G93,'Standard COA'!$C$5:$C$107,0),3)</f>
        <v>#N/A</v>
      </c>
    </row>
    <row r="94" spans="2:8" x14ac:dyDescent="0.3">
      <c r="B94" s="493"/>
      <c r="C94" s="493"/>
      <c r="D94" s="493"/>
      <c r="E94" s="493"/>
      <c r="F94" s="269" t="e">
        <f>INDEX('Standard COA'!$B$5:$D$107,MATCH(G94,'Standard COA'!$C$5:$C$107,0),1)</f>
        <v>#N/A</v>
      </c>
      <c r="G94" s="490"/>
      <c r="H94" s="269" t="e">
        <f>INDEX('Standard COA'!$B$5:$D$107,MATCH(G94,'Standard COA'!$C$5:$C$107,0),3)</f>
        <v>#N/A</v>
      </c>
    </row>
    <row r="95" spans="2:8" x14ac:dyDescent="0.3">
      <c r="B95" s="493"/>
      <c r="C95" s="493"/>
      <c r="D95" s="493"/>
      <c r="E95" s="493"/>
      <c r="F95" s="269" t="e">
        <f>INDEX('Standard COA'!$B$5:$D$107,MATCH(G95,'Standard COA'!$C$5:$C$107,0),1)</f>
        <v>#N/A</v>
      </c>
      <c r="G95" s="490"/>
      <c r="H95" s="269" t="e">
        <f>INDEX('Standard COA'!$B$5:$D$107,MATCH(G95,'Standard COA'!$C$5:$C$107,0),3)</f>
        <v>#N/A</v>
      </c>
    </row>
    <row r="96" spans="2:8" x14ac:dyDescent="0.3">
      <c r="B96" s="493"/>
      <c r="C96" s="493"/>
      <c r="D96" s="493"/>
      <c r="E96" s="493"/>
      <c r="F96" s="269" t="e">
        <f>INDEX('Standard COA'!$B$5:$D$107,MATCH(G96,'Standard COA'!$C$5:$C$107,0),1)</f>
        <v>#N/A</v>
      </c>
      <c r="G96" s="490"/>
      <c r="H96" s="269" t="e">
        <f>INDEX('Standard COA'!$B$5:$D$107,MATCH(G96,'Standard COA'!$C$5:$C$107,0),3)</f>
        <v>#N/A</v>
      </c>
    </row>
    <row r="97" spans="2:8" x14ac:dyDescent="0.3">
      <c r="B97" s="493"/>
      <c r="C97" s="493"/>
      <c r="D97" s="493"/>
      <c r="E97" s="493"/>
      <c r="F97" s="269" t="e">
        <f>INDEX('Standard COA'!$B$5:$D$107,MATCH(G97,'Standard COA'!$C$5:$C$107,0),1)</f>
        <v>#N/A</v>
      </c>
      <c r="G97" s="490"/>
      <c r="H97" s="269" t="e">
        <f>INDEX('Standard COA'!$B$5:$D$107,MATCH(G97,'Standard COA'!$C$5:$C$107,0),3)</f>
        <v>#N/A</v>
      </c>
    </row>
    <row r="98" spans="2:8" x14ac:dyDescent="0.3">
      <c r="B98" s="493"/>
      <c r="C98" s="493"/>
      <c r="D98" s="493"/>
      <c r="E98" s="493"/>
      <c r="F98" s="269" t="e">
        <f>INDEX('Standard COA'!$B$5:$D$107,MATCH(G98,'Standard COA'!$C$5:$C$107,0),1)</f>
        <v>#N/A</v>
      </c>
      <c r="G98" s="490"/>
      <c r="H98" s="269" t="e">
        <f>INDEX('Standard COA'!$B$5:$D$107,MATCH(G98,'Standard COA'!$C$5:$C$107,0),3)</f>
        <v>#N/A</v>
      </c>
    </row>
    <row r="99" spans="2:8" x14ac:dyDescent="0.3">
      <c r="B99" s="493"/>
      <c r="C99" s="493"/>
      <c r="D99" s="493"/>
      <c r="E99" s="493"/>
      <c r="F99" s="269" t="e">
        <f>INDEX('Standard COA'!$B$5:$D$107,MATCH(G99,'Standard COA'!$C$5:$C$107,0),1)</f>
        <v>#N/A</v>
      </c>
      <c r="G99" s="490"/>
      <c r="H99" s="269" t="e">
        <f>INDEX('Standard COA'!$B$5:$D$107,MATCH(G99,'Standard COA'!$C$5:$C$107,0),3)</f>
        <v>#N/A</v>
      </c>
    </row>
    <row r="100" spans="2:8" x14ac:dyDescent="0.3">
      <c r="B100" s="493"/>
      <c r="C100" s="493"/>
      <c r="D100" s="493"/>
      <c r="E100" s="493"/>
      <c r="F100" s="269" t="e">
        <f>INDEX('Standard COA'!$B$5:$D$107,MATCH(G100,'Standard COA'!$C$5:$C$107,0),1)</f>
        <v>#N/A</v>
      </c>
      <c r="G100" s="490"/>
      <c r="H100" s="269" t="e">
        <f>INDEX('Standard COA'!$B$5:$D$107,MATCH(G100,'Standard COA'!$C$5:$C$107,0),3)</f>
        <v>#N/A</v>
      </c>
    </row>
    <row r="101" spans="2:8" x14ac:dyDescent="0.3">
      <c r="B101" s="493"/>
      <c r="C101" s="493"/>
      <c r="D101" s="493"/>
      <c r="E101" s="493"/>
      <c r="F101" s="269" t="e">
        <f>INDEX('Standard COA'!$B$5:$D$107,MATCH(G101,'Standard COA'!$C$5:$C$107,0),1)</f>
        <v>#N/A</v>
      </c>
      <c r="G101" s="490"/>
      <c r="H101" s="269" t="e">
        <f>INDEX('Standard COA'!$B$5:$D$107,MATCH(G101,'Standard COA'!$C$5:$C$107,0),3)</f>
        <v>#N/A</v>
      </c>
    </row>
    <row r="102" spans="2:8" x14ac:dyDescent="0.3">
      <c r="B102" s="493"/>
      <c r="C102" s="493"/>
      <c r="D102" s="493"/>
      <c r="E102" s="493"/>
      <c r="F102" s="269" t="e">
        <f>INDEX('Standard COA'!$B$5:$D$107,MATCH(G102,'Standard COA'!$C$5:$C$107,0),1)</f>
        <v>#N/A</v>
      </c>
      <c r="G102" s="490"/>
      <c r="H102" s="269" t="e">
        <f>INDEX('Standard COA'!$B$5:$D$107,MATCH(G102,'Standard COA'!$C$5:$C$107,0),3)</f>
        <v>#N/A</v>
      </c>
    </row>
    <row r="103" spans="2:8" x14ac:dyDescent="0.3">
      <c r="B103" s="493"/>
      <c r="C103" s="493"/>
      <c r="D103" s="493"/>
      <c r="E103" s="493"/>
      <c r="F103" s="269" t="e">
        <f>INDEX('Standard COA'!$B$5:$D$107,MATCH(G103,'Standard COA'!$C$5:$C$107,0),1)</f>
        <v>#N/A</v>
      </c>
      <c r="G103" s="490"/>
      <c r="H103" s="269" t="e">
        <f>INDEX('Standard COA'!$B$5:$D$107,MATCH(G103,'Standard COA'!$C$5:$C$107,0),3)</f>
        <v>#N/A</v>
      </c>
    </row>
    <row r="104" spans="2:8" x14ac:dyDescent="0.3">
      <c r="B104" s="493"/>
      <c r="C104" s="493"/>
      <c r="D104" s="493"/>
      <c r="E104" s="493"/>
      <c r="F104" s="269" t="e">
        <f>INDEX('Standard COA'!$B$5:$D$107,MATCH(G104,'Standard COA'!$C$5:$C$107,0),1)</f>
        <v>#N/A</v>
      </c>
      <c r="G104" s="490"/>
      <c r="H104" s="269" t="e">
        <f>INDEX('Standard COA'!$B$5:$D$107,MATCH(G104,'Standard COA'!$C$5:$C$107,0),3)</f>
        <v>#N/A</v>
      </c>
    </row>
    <row r="105" spans="2:8" x14ac:dyDescent="0.3">
      <c r="B105" s="493"/>
      <c r="C105" s="493"/>
      <c r="D105" s="493"/>
      <c r="E105" s="493"/>
      <c r="F105" s="269" t="e">
        <f>INDEX('Standard COA'!$B$5:$D$107,MATCH(G105,'Standard COA'!$C$5:$C$107,0),1)</f>
        <v>#N/A</v>
      </c>
      <c r="G105" s="490"/>
      <c r="H105" s="269" t="e">
        <f>INDEX('Standard COA'!$B$5:$D$107,MATCH(G105,'Standard COA'!$C$5:$C$107,0),3)</f>
        <v>#N/A</v>
      </c>
    </row>
    <row r="106" spans="2:8" x14ac:dyDescent="0.3">
      <c r="B106" s="493"/>
      <c r="C106" s="493"/>
      <c r="D106" s="493"/>
      <c r="E106" s="493"/>
      <c r="F106" s="269" t="e">
        <f>INDEX('Standard COA'!$B$5:$D$107,MATCH(G106,'Standard COA'!$C$5:$C$107,0),1)</f>
        <v>#N/A</v>
      </c>
      <c r="G106" s="490"/>
      <c r="H106" s="269" t="e">
        <f>INDEX('Standard COA'!$B$5:$D$107,MATCH(G106,'Standard COA'!$C$5:$C$107,0),3)</f>
        <v>#N/A</v>
      </c>
    </row>
    <row r="107" spans="2:8" x14ac:dyDescent="0.3">
      <c r="B107" s="493"/>
      <c r="C107" s="493"/>
      <c r="D107" s="493"/>
      <c r="E107" s="493"/>
      <c r="F107" s="269" t="e">
        <f>INDEX('Standard COA'!$B$5:$D$107,MATCH(G107,'Standard COA'!$C$5:$C$107,0),1)</f>
        <v>#N/A</v>
      </c>
      <c r="G107" s="490"/>
      <c r="H107" s="269" t="e">
        <f>INDEX('Standard COA'!$B$5:$D$107,MATCH(G107,'Standard COA'!$C$5:$C$107,0),3)</f>
        <v>#N/A</v>
      </c>
    </row>
    <row r="108" spans="2:8" x14ac:dyDescent="0.3">
      <c r="B108" s="493"/>
      <c r="C108" s="493"/>
      <c r="D108" s="493"/>
      <c r="E108" s="493"/>
      <c r="F108" s="269" t="e">
        <f>INDEX('Standard COA'!$B$5:$D$107,MATCH(G108,'Standard COA'!$C$5:$C$107,0),1)</f>
        <v>#N/A</v>
      </c>
      <c r="G108" s="490"/>
      <c r="H108" s="269" t="e">
        <f>INDEX('Standard COA'!$B$5:$D$107,MATCH(G108,'Standard COA'!$C$5:$C$107,0),3)</f>
        <v>#N/A</v>
      </c>
    </row>
    <row r="109" spans="2:8" x14ac:dyDescent="0.3">
      <c r="B109" s="493"/>
      <c r="C109" s="493"/>
      <c r="D109" s="493"/>
      <c r="E109" s="493"/>
      <c r="F109" s="269" t="e">
        <f>INDEX('Standard COA'!$B$5:$D$107,MATCH(G109,'Standard COA'!$C$5:$C$107,0),1)</f>
        <v>#N/A</v>
      </c>
      <c r="G109" s="490"/>
      <c r="H109" s="269" t="e">
        <f>INDEX('Standard COA'!$B$5:$D$107,MATCH(G109,'Standard COA'!$C$5:$C$107,0),3)</f>
        <v>#N/A</v>
      </c>
    </row>
    <row r="110" spans="2:8" x14ac:dyDescent="0.3">
      <c r="B110" s="493"/>
      <c r="C110" s="493"/>
      <c r="D110" s="493"/>
      <c r="E110" s="493"/>
      <c r="F110" s="269" t="e">
        <f>INDEX('Standard COA'!$B$5:$D$107,MATCH(G110,'Standard COA'!$C$5:$C$107,0),1)</f>
        <v>#N/A</v>
      </c>
      <c r="G110" s="490"/>
      <c r="H110" s="269" t="e">
        <f>INDEX('Standard COA'!$B$5:$D$107,MATCH(G110,'Standard COA'!$C$5:$C$107,0),3)</f>
        <v>#N/A</v>
      </c>
    </row>
    <row r="111" spans="2:8" x14ac:dyDescent="0.3">
      <c r="B111" s="493"/>
      <c r="C111" s="493"/>
      <c r="D111" s="493"/>
      <c r="E111" s="493"/>
      <c r="F111" s="269" t="e">
        <f>INDEX('Standard COA'!$B$5:$D$107,MATCH(G111,'Standard COA'!$C$5:$C$107,0),1)</f>
        <v>#N/A</v>
      </c>
      <c r="G111" s="490"/>
      <c r="H111" s="269" t="e">
        <f>INDEX('Standard COA'!$B$5:$D$107,MATCH(G111,'Standard COA'!$C$5:$C$107,0),3)</f>
        <v>#N/A</v>
      </c>
    </row>
    <row r="112" spans="2:8" x14ac:dyDescent="0.3">
      <c r="B112" s="493"/>
      <c r="C112" s="493"/>
      <c r="D112" s="493"/>
      <c r="E112" s="493"/>
      <c r="F112" s="269" t="e">
        <f>INDEX('Standard COA'!$B$5:$D$107,MATCH(G112,'Standard COA'!$C$5:$C$107,0),1)</f>
        <v>#N/A</v>
      </c>
      <c r="G112" s="490"/>
      <c r="H112" s="269" t="e">
        <f>INDEX('Standard COA'!$B$5:$D$107,MATCH(G112,'Standard COA'!$C$5:$C$107,0),3)</f>
        <v>#N/A</v>
      </c>
    </row>
    <row r="113" spans="2:8" x14ac:dyDescent="0.3">
      <c r="B113" s="493"/>
      <c r="C113" s="493"/>
      <c r="D113" s="493"/>
      <c r="E113" s="493"/>
      <c r="F113" s="269" t="e">
        <f>INDEX('Standard COA'!$B$5:$D$107,MATCH(G113,'Standard COA'!$C$5:$C$107,0),1)</f>
        <v>#N/A</v>
      </c>
      <c r="G113" s="490"/>
      <c r="H113" s="269" t="e">
        <f>INDEX('Standard COA'!$B$5:$D$107,MATCH(G113,'Standard COA'!$C$5:$C$107,0),3)</f>
        <v>#N/A</v>
      </c>
    </row>
    <row r="114" spans="2:8" x14ac:dyDescent="0.3">
      <c r="B114" s="493"/>
      <c r="C114" s="493"/>
      <c r="D114" s="493"/>
      <c r="E114" s="493"/>
      <c r="F114" s="269" t="e">
        <f>INDEX('Standard COA'!$B$5:$D$107,MATCH(G114,'Standard COA'!$C$5:$C$107,0),1)</f>
        <v>#N/A</v>
      </c>
      <c r="G114" s="490"/>
      <c r="H114" s="269" t="e">
        <f>INDEX('Standard COA'!$B$5:$D$107,MATCH(G114,'Standard COA'!$C$5:$C$107,0),3)</f>
        <v>#N/A</v>
      </c>
    </row>
    <row r="115" spans="2:8" x14ac:dyDescent="0.3">
      <c r="B115" s="493"/>
      <c r="C115" s="493"/>
      <c r="D115" s="493"/>
      <c r="E115" s="493"/>
      <c r="F115" s="269" t="e">
        <f>INDEX('Standard COA'!$B$5:$D$107,MATCH(G115,'Standard COA'!$C$5:$C$107,0),1)</f>
        <v>#N/A</v>
      </c>
      <c r="G115" s="490"/>
      <c r="H115" s="269" t="e">
        <f>INDEX('Standard COA'!$B$5:$D$107,MATCH(G115,'Standard COA'!$C$5:$C$107,0),3)</f>
        <v>#N/A</v>
      </c>
    </row>
    <row r="116" spans="2:8" x14ac:dyDescent="0.3">
      <c r="B116" s="494"/>
      <c r="C116" s="493"/>
      <c r="D116" s="493"/>
      <c r="E116" s="493"/>
      <c r="F116" s="269" t="e">
        <f>INDEX('Standard COA'!$B$5:$D$107,MATCH(G116,'Standard COA'!$C$5:$C$107,0),1)</f>
        <v>#N/A</v>
      </c>
      <c r="G116" s="490"/>
      <c r="H116" s="269" t="e">
        <f>INDEX('Standard COA'!$B$5:$D$107,MATCH(G116,'Standard COA'!$C$5:$C$107,0),3)</f>
        <v>#N/A</v>
      </c>
    </row>
    <row r="117" spans="2:8" x14ac:dyDescent="0.3">
      <c r="B117" s="493"/>
      <c r="C117" s="493"/>
      <c r="D117" s="493"/>
      <c r="E117" s="493"/>
      <c r="F117" s="269" t="e">
        <f>INDEX('Standard COA'!$B$5:$D$107,MATCH(G117,'Standard COA'!$C$5:$C$107,0),1)</f>
        <v>#N/A</v>
      </c>
      <c r="G117" s="490"/>
      <c r="H117" s="269" t="e">
        <f>INDEX('Standard COA'!$B$5:$D$107,MATCH(G117,'Standard COA'!$C$5:$C$107,0),3)</f>
        <v>#N/A</v>
      </c>
    </row>
    <row r="118" spans="2:8" x14ac:dyDescent="0.3">
      <c r="B118" s="493"/>
      <c r="C118" s="493"/>
      <c r="D118" s="493"/>
      <c r="E118" s="493"/>
      <c r="F118" s="269" t="e">
        <f>INDEX('Standard COA'!$B$5:$D$107,MATCH(G118,'Standard COA'!$C$5:$C$107,0),1)</f>
        <v>#N/A</v>
      </c>
      <c r="G118" s="490"/>
      <c r="H118" s="269" t="e">
        <f>INDEX('Standard COA'!$B$5:$D$107,MATCH(G118,'Standard COA'!$C$5:$C$107,0),3)</f>
        <v>#N/A</v>
      </c>
    </row>
    <row r="119" spans="2:8" x14ac:dyDescent="0.3">
      <c r="B119" s="493"/>
      <c r="C119" s="493"/>
      <c r="D119" s="493"/>
      <c r="E119" s="493"/>
      <c r="F119" s="269" t="e">
        <f>INDEX('Standard COA'!$B$5:$D$107,MATCH(G119,'Standard COA'!$C$5:$C$107,0),1)</f>
        <v>#N/A</v>
      </c>
      <c r="G119" s="490"/>
      <c r="H119" s="269" t="e">
        <f>INDEX('Standard COA'!$B$5:$D$107,MATCH(G119,'Standard COA'!$C$5:$C$107,0),3)</f>
        <v>#N/A</v>
      </c>
    </row>
    <row r="120" spans="2:8" x14ac:dyDescent="0.3">
      <c r="B120" s="494"/>
      <c r="C120" s="493"/>
      <c r="D120" s="493"/>
      <c r="E120" s="493"/>
      <c r="F120" s="269" t="e">
        <f>INDEX('Standard COA'!$B$5:$D$107,MATCH(G120,'Standard COA'!$C$5:$C$107,0),1)</f>
        <v>#N/A</v>
      </c>
      <c r="G120" s="490"/>
      <c r="H120" s="269" t="e">
        <f>INDEX('Standard COA'!$B$5:$D$107,MATCH(G120,'Standard COA'!$C$5:$C$107,0),3)</f>
        <v>#N/A</v>
      </c>
    </row>
    <row r="121" spans="2:8" x14ac:dyDescent="0.3">
      <c r="B121" s="494"/>
      <c r="C121" s="493"/>
      <c r="D121" s="493"/>
      <c r="E121" s="493"/>
      <c r="F121" s="269" t="e">
        <f>INDEX('Standard COA'!$B$5:$D$107,MATCH(G121,'Standard COA'!$C$5:$C$107,0),1)</f>
        <v>#N/A</v>
      </c>
      <c r="G121" s="490"/>
      <c r="H121" s="269" t="e">
        <f>INDEX('Standard COA'!$B$5:$D$107,MATCH(G121,'Standard COA'!$C$5:$C$107,0),3)</f>
        <v>#N/A</v>
      </c>
    </row>
    <row r="122" spans="2:8" x14ac:dyDescent="0.3">
      <c r="B122" s="494"/>
      <c r="C122" s="493"/>
      <c r="D122" s="493"/>
      <c r="E122" s="493"/>
      <c r="F122" s="269" t="e">
        <f>INDEX('Standard COA'!$B$5:$D$107,MATCH(G122,'Standard COA'!$C$5:$C$107,0),1)</f>
        <v>#N/A</v>
      </c>
      <c r="G122" s="490"/>
      <c r="H122" s="269" t="e">
        <f>INDEX('Standard COA'!$B$5:$D$107,MATCH(G122,'Standard COA'!$C$5:$C$107,0),3)</f>
        <v>#N/A</v>
      </c>
    </row>
    <row r="123" spans="2:8" x14ac:dyDescent="0.3">
      <c r="B123" s="494"/>
      <c r="C123" s="493"/>
      <c r="D123" s="493"/>
      <c r="E123" s="493"/>
      <c r="F123" s="269" t="e">
        <f>INDEX('Standard COA'!$B$5:$D$107,MATCH(G123,'Standard COA'!$C$5:$C$107,0),1)</f>
        <v>#N/A</v>
      </c>
      <c r="G123" s="490"/>
      <c r="H123" s="269" t="e">
        <f>INDEX('Standard COA'!$B$5:$D$107,MATCH(G123,'Standard COA'!$C$5:$C$107,0),3)</f>
        <v>#N/A</v>
      </c>
    </row>
    <row r="124" spans="2:8" x14ac:dyDescent="0.3">
      <c r="B124" s="493"/>
      <c r="C124" s="493"/>
      <c r="D124" s="493"/>
      <c r="E124" s="493"/>
      <c r="F124" s="269" t="e">
        <f>INDEX('Standard COA'!$B$5:$D$107,MATCH(G124,'Standard COA'!$C$5:$C$107,0),1)</f>
        <v>#N/A</v>
      </c>
      <c r="G124" s="490"/>
      <c r="H124" s="269" t="e">
        <f>INDEX('Standard COA'!$B$5:$D$107,MATCH(G124,'Standard COA'!$C$5:$C$107,0),3)</f>
        <v>#N/A</v>
      </c>
    </row>
    <row r="125" spans="2:8" x14ac:dyDescent="0.3">
      <c r="B125" s="493"/>
      <c r="C125" s="493"/>
      <c r="D125" s="493"/>
      <c r="E125" s="493"/>
      <c r="F125" s="269" t="e">
        <f>INDEX('Standard COA'!$B$5:$D$107,MATCH(G125,'Standard COA'!$C$5:$C$107,0),1)</f>
        <v>#N/A</v>
      </c>
      <c r="G125" s="490"/>
      <c r="H125" s="269" t="e">
        <f>INDEX('Standard COA'!$B$5:$D$107,MATCH(G125,'Standard COA'!$C$5:$C$107,0),3)</f>
        <v>#N/A</v>
      </c>
    </row>
    <row r="126" spans="2:8" x14ac:dyDescent="0.3">
      <c r="B126" s="493"/>
      <c r="C126" s="493"/>
      <c r="D126" s="493"/>
      <c r="E126" s="493"/>
      <c r="F126" s="269" t="e">
        <f>INDEX('Standard COA'!$B$5:$D$107,MATCH(G126,'Standard COA'!$C$5:$C$107,0),1)</f>
        <v>#N/A</v>
      </c>
      <c r="G126" s="490"/>
      <c r="H126" s="269" t="e">
        <f>INDEX('Standard COA'!$B$5:$D$107,MATCH(G126,'Standard COA'!$C$5:$C$107,0),3)</f>
        <v>#N/A</v>
      </c>
    </row>
    <row r="127" spans="2:8" x14ac:dyDescent="0.3">
      <c r="B127" s="493"/>
      <c r="C127" s="493"/>
      <c r="D127" s="493"/>
      <c r="E127" s="493"/>
      <c r="F127" s="269" t="e">
        <f>INDEX('Standard COA'!$B$5:$D$107,MATCH(G127,'Standard COA'!$C$5:$C$107,0),1)</f>
        <v>#N/A</v>
      </c>
      <c r="G127" s="490"/>
      <c r="H127" s="269" t="e">
        <f>INDEX('Standard COA'!$B$5:$D$107,MATCH(G127,'Standard COA'!$C$5:$C$107,0),3)</f>
        <v>#N/A</v>
      </c>
    </row>
    <row r="128" spans="2:8" x14ac:dyDescent="0.3">
      <c r="B128" s="493"/>
      <c r="C128" s="493"/>
      <c r="D128" s="493"/>
      <c r="E128" s="493"/>
      <c r="F128" s="269" t="e">
        <f>INDEX('Standard COA'!$B$5:$D$107,MATCH(G128,'Standard COA'!$C$5:$C$107,0),1)</f>
        <v>#N/A</v>
      </c>
      <c r="G128" s="490"/>
      <c r="H128" s="269" t="e">
        <f>INDEX('Standard COA'!$B$5:$D$107,MATCH(G128,'Standard COA'!$C$5:$C$107,0),3)</f>
        <v>#N/A</v>
      </c>
    </row>
    <row r="129" spans="2:8" x14ac:dyDescent="0.3">
      <c r="B129" s="493"/>
      <c r="C129" s="493"/>
      <c r="D129" s="493"/>
      <c r="E129" s="493"/>
      <c r="F129" s="269" t="e">
        <f>INDEX('Standard COA'!$B$5:$D$107,MATCH(G129,'Standard COA'!$C$5:$C$107,0),1)</f>
        <v>#N/A</v>
      </c>
      <c r="G129" s="490"/>
      <c r="H129" s="269" t="e">
        <f>INDEX('Standard COA'!$B$5:$D$107,MATCH(G129,'Standard COA'!$C$5:$C$107,0),3)</f>
        <v>#N/A</v>
      </c>
    </row>
    <row r="130" spans="2:8" x14ac:dyDescent="0.3">
      <c r="B130" s="493"/>
      <c r="C130" s="493"/>
      <c r="D130" s="493"/>
      <c r="E130" s="493"/>
      <c r="F130" s="269" t="e">
        <f>INDEX('Standard COA'!$B$5:$D$107,MATCH(G130,'Standard COA'!$C$5:$C$107,0),1)</f>
        <v>#N/A</v>
      </c>
      <c r="G130" s="490"/>
      <c r="H130" s="269" t="e">
        <f>INDEX('Standard COA'!$B$5:$D$107,MATCH(G130,'Standard COA'!$C$5:$C$107,0),3)</f>
        <v>#N/A</v>
      </c>
    </row>
    <row r="131" spans="2:8" x14ac:dyDescent="0.3">
      <c r="B131" s="493"/>
      <c r="C131" s="493"/>
      <c r="D131" s="493"/>
      <c r="E131" s="493"/>
      <c r="F131" s="269" t="e">
        <f>INDEX('Standard COA'!$B$5:$D$107,MATCH(G131,'Standard COA'!$C$5:$C$107,0),1)</f>
        <v>#N/A</v>
      </c>
      <c r="G131" s="490"/>
      <c r="H131" s="269" t="e">
        <f>INDEX('Standard COA'!$B$5:$D$107,MATCH(G131,'Standard COA'!$C$5:$C$107,0),3)</f>
        <v>#N/A</v>
      </c>
    </row>
    <row r="132" spans="2:8" x14ac:dyDescent="0.3">
      <c r="B132" s="493"/>
      <c r="C132" s="493"/>
      <c r="D132" s="493"/>
      <c r="E132" s="493"/>
      <c r="F132" s="269" t="e">
        <f>INDEX('Standard COA'!$B$5:$D$107,MATCH(G132,'Standard COA'!$C$5:$C$107,0),1)</f>
        <v>#N/A</v>
      </c>
      <c r="G132" s="490"/>
      <c r="H132" s="269" t="e">
        <f>INDEX('Standard COA'!$B$5:$D$107,MATCH(G132,'Standard COA'!$C$5:$C$107,0),3)</f>
        <v>#N/A</v>
      </c>
    </row>
    <row r="133" spans="2:8" x14ac:dyDescent="0.3">
      <c r="B133" s="493"/>
      <c r="C133" s="493"/>
      <c r="D133" s="493"/>
      <c r="E133" s="493"/>
      <c r="F133" s="269" t="e">
        <f>INDEX('Standard COA'!$B$5:$D$107,MATCH(G133,'Standard COA'!$C$5:$C$107,0),1)</f>
        <v>#N/A</v>
      </c>
      <c r="G133" s="490"/>
      <c r="H133" s="269" t="e">
        <f>INDEX('Standard COA'!$B$5:$D$107,MATCH(G133,'Standard COA'!$C$5:$C$107,0),3)</f>
        <v>#N/A</v>
      </c>
    </row>
    <row r="134" spans="2:8" x14ac:dyDescent="0.3">
      <c r="B134" s="493"/>
      <c r="C134" s="493"/>
      <c r="D134" s="493"/>
      <c r="E134" s="493"/>
      <c r="F134" s="269" t="e">
        <f>INDEX('Standard COA'!$B$5:$D$107,MATCH(G134,'Standard COA'!$C$5:$C$107,0),1)</f>
        <v>#N/A</v>
      </c>
      <c r="G134" s="490"/>
      <c r="H134" s="269" t="e">
        <f>INDEX('Standard COA'!$B$5:$D$107,MATCH(G134,'Standard COA'!$C$5:$C$107,0),3)</f>
        <v>#N/A</v>
      </c>
    </row>
    <row r="135" spans="2:8" x14ac:dyDescent="0.3">
      <c r="B135" s="493"/>
      <c r="C135" s="493"/>
      <c r="D135" s="493"/>
      <c r="E135" s="493"/>
      <c r="F135" s="269" t="e">
        <f>INDEX('Standard COA'!$B$5:$D$107,MATCH(G135,'Standard COA'!$C$5:$C$107,0),1)</f>
        <v>#N/A</v>
      </c>
      <c r="G135" s="490"/>
      <c r="H135" s="269" t="e">
        <f>INDEX('Standard COA'!$B$5:$D$107,MATCH(G135,'Standard COA'!$C$5:$C$107,0),3)</f>
        <v>#N/A</v>
      </c>
    </row>
    <row r="136" spans="2:8" x14ac:dyDescent="0.3">
      <c r="B136" s="493"/>
      <c r="C136" s="493"/>
      <c r="D136" s="493"/>
      <c r="E136" s="493"/>
      <c r="F136" s="269" t="e">
        <f>INDEX('Standard COA'!$B$5:$D$107,MATCH(G136,'Standard COA'!$C$5:$C$107,0),1)</f>
        <v>#N/A</v>
      </c>
      <c r="G136" s="490"/>
      <c r="H136" s="269" t="e">
        <f>INDEX('Standard COA'!$B$5:$D$107,MATCH(G136,'Standard COA'!$C$5:$C$107,0),3)</f>
        <v>#N/A</v>
      </c>
    </row>
    <row r="137" spans="2:8" x14ac:dyDescent="0.3">
      <c r="B137" s="493"/>
      <c r="C137" s="493"/>
      <c r="D137" s="493"/>
      <c r="E137" s="493"/>
      <c r="F137" s="269" t="e">
        <f>INDEX('Standard COA'!$B$5:$D$107,MATCH(G137,'Standard COA'!$C$5:$C$107,0),1)</f>
        <v>#N/A</v>
      </c>
      <c r="G137" s="490"/>
      <c r="H137" s="269" t="e">
        <f>INDEX('Standard COA'!$B$5:$D$107,MATCH(G137,'Standard COA'!$C$5:$C$107,0),3)</f>
        <v>#N/A</v>
      </c>
    </row>
    <row r="138" spans="2:8" x14ac:dyDescent="0.3">
      <c r="B138" s="493"/>
      <c r="C138" s="493"/>
      <c r="D138" s="493"/>
      <c r="E138" s="493"/>
      <c r="F138" s="269" t="e">
        <f>INDEX('Standard COA'!$B$5:$D$107,MATCH(G138,'Standard COA'!$C$5:$C$107,0),1)</f>
        <v>#N/A</v>
      </c>
      <c r="G138" s="490"/>
      <c r="H138" s="269" t="e">
        <f>INDEX('Standard COA'!$B$5:$D$107,MATCH(G138,'Standard COA'!$C$5:$C$107,0),3)</f>
        <v>#N/A</v>
      </c>
    </row>
    <row r="139" spans="2:8" x14ac:dyDescent="0.3">
      <c r="B139" s="493"/>
      <c r="C139" s="493"/>
      <c r="D139" s="493"/>
      <c r="E139" s="493"/>
      <c r="F139" s="269" t="e">
        <f>INDEX('Standard COA'!$B$5:$D$107,MATCH(G139,'Standard COA'!$C$5:$C$107,0),1)</f>
        <v>#N/A</v>
      </c>
      <c r="G139" s="490"/>
      <c r="H139" s="269" t="e">
        <f>INDEX('Standard COA'!$B$5:$D$107,MATCH(G139,'Standard COA'!$C$5:$C$107,0),3)</f>
        <v>#N/A</v>
      </c>
    </row>
    <row r="140" spans="2:8" x14ac:dyDescent="0.3">
      <c r="B140" s="493"/>
      <c r="C140" s="493"/>
      <c r="D140" s="493"/>
      <c r="E140" s="493"/>
      <c r="F140" s="269" t="e">
        <f>INDEX('Standard COA'!$B$5:$D$107,MATCH(G140,'Standard COA'!$C$5:$C$107,0),1)</f>
        <v>#N/A</v>
      </c>
      <c r="G140" s="490"/>
      <c r="H140" s="269" t="e">
        <f>INDEX('Standard COA'!$B$5:$D$107,MATCH(G140,'Standard COA'!$C$5:$C$107,0),3)</f>
        <v>#N/A</v>
      </c>
    </row>
    <row r="141" spans="2:8" x14ac:dyDescent="0.3">
      <c r="B141" s="493"/>
      <c r="C141" s="493"/>
      <c r="D141" s="493"/>
      <c r="E141" s="493"/>
      <c r="F141" s="269" t="e">
        <f>INDEX('Standard COA'!$B$5:$D$107,MATCH(G141,'Standard COA'!$C$5:$C$107,0),1)</f>
        <v>#N/A</v>
      </c>
      <c r="G141" s="490"/>
      <c r="H141" s="269" t="e">
        <f>INDEX('Standard COA'!$B$5:$D$107,MATCH(G141,'Standard COA'!$C$5:$C$107,0),3)</f>
        <v>#N/A</v>
      </c>
    </row>
    <row r="142" spans="2:8" x14ac:dyDescent="0.3">
      <c r="B142" s="493"/>
      <c r="C142" s="493"/>
      <c r="D142" s="493"/>
      <c r="E142" s="493"/>
      <c r="F142" s="269" t="e">
        <f>INDEX('Standard COA'!$B$5:$D$107,MATCH(G142,'Standard COA'!$C$5:$C$107,0),1)</f>
        <v>#N/A</v>
      </c>
      <c r="G142" s="490"/>
      <c r="H142" s="269" t="e">
        <f>INDEX('Standard COA'!$B$5:$D$107,MATCH(G142,'Standard COA'!$C$5:$C$107,0),3)</f>
        <v>#N/A</v>
      </c>
    </row>
    <row r="143" spans="2:8" x14ac:dyDescent="0.3">
      <c r="B143" s="493"/>
      <c r="C143" s="493"/>
      <c r="D143" s="493"/>
      <c r="E143" s="493"/>
      <c r="F143" s="269" t="e">
        <f>INDEX('Standard COA'!$B$5:$D$107,MATCH(G143,'Standard COA'!$C$5:$C$107,0),1)</f>
        <v>#N/A</v>
      </c>
      <c r="G143" s="490"/>
      <c r="H143" s="269" t="e">
        <f>INDEX('Standard COA'!$B$5:$D$107,MATCH(G143,'Standard COA'!$C$5:$C$107,0),3)</f>
        <v>#N/A</v>
      </c>
    </row>
    <row r="144" spans="2:8" x14ac:dyDescent="0.3">
      <c r="B144" s="493"/>
      <c r="C144" s="493"/>
      <c r="D144" s="493"/>
      <c r="E144" s="493"/>
      <c r="F144" s="269" t="e">
        <f>INDEX('Standard COA'!$B$5:$D$107,MATCH(G144,'Standard COA'!$C$5:$C$107,0),1)</f>
        <v>#N/A</v>
      </c>
      <c r="G144" s="490"/>
      <c r="H144" s="269" t="e">
        <f>INDEX('Standard COA'!$B$5:$D$107,MATCH(G144,'Standard COA'!$C$5:$C$107,0),3)</f>
        <v>#N/A</v>
      </c>
    </row>
    <row r="145" spans="2:8" x14ac:dyDescent="0.3">
      <c r="B145" s="493"/>
      <c r="C145" s="493"/>
      <c r="D145" s="493"/>
      <c r="E145" s="493"/>
      <c r="F145" s="269" t="e">
        <f>INDEX('Standard COA'!$B$5:$D$107,MATCH(G145,'Standard COA'!$C$5:$C$107,0),1)</f>
        <v>#N/A</v>
      </c>
      <c r="G145" s="490"/>
      <c r="H145" s="269" t="e">
        <f>INDEX('Standard COA'!$B$5:$D$107,MATCH(G145,'Standard COA'!$C$5:$C$107,0),3)</f>
        <v>#N/A</v>
      </c>
    </row>
    <row r="146" spans="2:8" x14ac:dyDescent="0.3">
      <c r="B146" s="493"/>
      <c r="C146" s="493"/>
      <c r="D146" s="493"/>
      <c r="E146" s="493"/>
      <c r="F146" s="269" t="e">
        <f>INDEX('Standard COA'!$B$5:$D$107,MATCH(G146,'Standard COA'!$C$5:$C$107,0),1)</f>
        <v>#N/A</v>
      </c>
      <c r="G146" s="490"/>
      <c r="H146" s="269" t="e">
        <f>INDEX('Standard COA'!$B$5:$D$107,MATCH(G146,'Standard COA'!$C$5:$C$107,0),3)</f>
        <v>#N/A</v>
      </c>
    </row>
    <row r="147" spans="2:8" x14ac:dyDescent="0.3">
      <c r="B147" s="493"/>
      <c r="C147" s="493"/>
      <c r="D147" s="493"/>
      <c r="E147" s="493"/>
      <c r="F147" s="269" t="e">
        <f>INDEX('Standard COA'!$B$5:$D$107,MATCH(G147,'Standard COA'!$C$5:$C$107,0),1)</f>
        <v>#N/A</v>
      </c>
      <c r="G147" s="490"/>
      <c r="H147" s="269" t="e">
        <f>INDEX('Standard COA'!$B$5:$D$107,MATCH(G147,'Standard COA'!$C$5:$C$107,0),3)</f>
        <v>#N/A</v>
      </c>
    </row>
    <row r="148" spans="2:8" x14ac:dyDescent="0.3">
      <c r="B148" s="493"/>
      <c r="C148" s="493"/>
      <c r="D148" s="493"/>
      <c r="E148" s="493"/>
      <c r="F148" s="269" t="e">
        <f>INDEX('Standard COA'!$B$5:$D$107,MATCH(G148,'Standard COA'!$C$5:$C$107,0),1)</f>
        <v>#N/A</v>
      </c>
      <c r="G148" s="490"/>
      <c r="H148" s="269" t="e">
        <f>INDEX('Standard COA'!$B$5:$D$107,MATCH(G148,'Standard COA'!$C$5:$C$107,0),3)</f>
        <v>#N/A</v>
      </c>
    </row>
    <row r="149" spans="2:8" x14ac:dyDescent="0.3">
      <c r="B149" s="493"/>
      <c r="C149" s="493"/>
      <c r="D149" s="493"/>
      <c r="E149" s="493"/>
      <c r="F149" s="269" t="e">
        <f>INDEX('Standard COA'!$B$5:$D$107,MATCH(G149,'Standard COA'!$C$5:$C$107,0),1)</f>
        <v>#N/A</v>
      </c>
      <c r="G149" s="490"/>
      <c r="H149" s="269" t="e">
        <f>INDEX('Standard COA'!$B$5:$D$107,MATCH(G149,'Standard COA'!$C$5:$C$107,0),3)</f>
        <v>#N/A</v>
      </c>
    </row>
    <row r="150" spans="2:8" x14ac:dyDescent="0.3">
      <c r="B150" s="493"/>
      <c r="C150" s="493"/>
      <c r="D150" s="493"/>
      <c r="E150" s="493"/>
      <c r="F150" s="269" t="e">
        <f>INDEX('Standard COA'!$B$5:$D$107,MATCH(G150,'Standard COA'!$C$5:$C$107,0),1)</f>
        <v>#N/A</v>
      </c>
      <c r="G150" s="490"/>
      <c r="H150" s="269" t="e">
        <f>INDEX('Standard COA'!$B$5:$D$107,MATCH(G150,'Standard COA'!$C$5:$C$107,0),3)</f>
        <v>#N/A</v>
      </c>
    </row>
    <row r="151" spans="2:8" x14ac:dyDescent="0.3">
      <c r="B151" s="493"/>
      <c r="C151" s="493"/>
      <c r="D151" s="493"/>
      <c r="E151" s="493"/>
      <c r="F151" s="269" t="e">
        <f>INDEX('Standard COA'!$B$5:$D$107,MATCH(G151,'Standard COA'!$C$5:$C$107,0),1)</f>
        <v>#N/A</v>
      </c>
      <c r="G151" s="490"/>
      <c r="H151" s="269" t="e">
        <f>INDEX('Standard COA'!$B$5:$D$107,MATCH(G151,'Standard COA'!$C$5:$C$107,0),3)</f>
        <v>#N/A</v>
      </c>
    </row>
    <row r="152" spans="2:8" x14ac:dyDescent="0.3">
      <c r="F152" s="269"/>
      <c r="G152" s="490"/>
      <c r="H152" s="269"/>
    </row>
    <row r="153" spans="2:8" x14ac:dyDescent="0.3">
      <c r="F153" s="269"/>
      <c r="G153" s="490"/>
      <c r="H153" s="269"/>
    </row>
    <row r="154" spans="2:8" x14ac:dyDescent="0.3">
      <c r="F154" s="269"/>
      <c r="G154" s="490"/>
      <c r="H154" s="269"/>
    </row>
    <row r="155" spans="2:8" x14ac:dyDescent="0.3">
      <c r="F155" s="269"/>
      <c r="G155" s="490"/>
      <c r="H155" s="269"/>
    </row>
    <row r="156" spans="2:8" x14ac:dyDescent="0.3">
      <c r="F156" s="269"/>
      <c r="G156" s="490"/>
      <c r="H156" s="269"/>
    </row>
    <row r="157" spans="2:8" x14ac:dyDescent="0.3">
      <c r="F157" s="269"/>
      <c r="G157" s="490"/>
      <c r="H157" s="269"/>
    </row>
    <row r="158" spans="2:8" x14ac:dyDescent="0.3">
      <c r="F158" s="269"/>
      <c r="G158" s="490"/>
      <c r="H158" s="269"/>
    </row>
    <row r="159" spans="2:8" x14ac:dyDescent="0.3">
      <c r="F159" s="269"/>
      <c r="G159" s="490"/>
      <c r="H159" s="269"/>
    </row>
    <row r="160" spans="2:8" x14ac:dyDescent="0.3">
      <c r="F160" s="269"/>
      <c r="G160" s="490"/>
      <c r="H160" s="269"/>
    </row>
    <row r="161" spans="7:7" x14ac:dyDescent="0.3">
      <c r="G161" s="491"/>
    </row>
    <row r="162" spans="7:7" x14ac:dyDescent="0.3">
      <c r="G162" s="491"/>
    </row>
    <row r="163" spans="7:7" x14ac:dyDescent="0.3">
      <c r="G163" s="491"/>
    </row>
    <row r="164" spans="7:7" x14ac:dyDescent="0.3">
      <c r="G164" s="491"/>
    </row>
    <row r="165" spans="7:7" x14ac:dyDescent="0.3">
      <c r="G165" s="491"/>
    </row>
    <row r="166" spans="7:7" x14ac:dyDescent="0.3">
      <c r="G166" s="491"/>
    </row>
    <row r="167" spans="7:7" x14ac:dyDescent="0.3">
      <c r="G167" s="491"/>
    </row>
    <row r="168" spans="7:7" x14ac:dyDescent="0.3">
      <c r="G168" s="491"/>
    </row>
    <row r="169" spans="7:7" x14ac:dyDescent="0.3">
      <c r="G169" s="491"/>
    </row>
    <row r="170" spans="7:7" x14ac:dyDescent="0.3">
      <c r="G170" s="491"/>
    </row>
    <row r="171" spans="7:7" x14ac:dyDescent="0.3">
      <c r="G171" s="491"/>
    </row>
    <row r="172" spans="7:7" x14ac:dyDescent="0.3">
      <c r="G172" s="491"/>
    </row>
    <row r="173" spans="7:7" x14ac:dyDescent="0.3">
      <c r="G173" s="491"/>
    </row>
    <row r="174" spans="7:7" x14ac:dyDescent="0.3">
      <c r="G174" s="491"/>
    </row>
    <row r="175" spans="7:7" x14ac:dyDescent="0.3">
      <c r="G175" s="491"/>
    </row>
    <row r="176" spans="7:7" x14ac:dyDescent="0.3">
      <c r="G176" s="491"/>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6F6A3C7-886E-45BB-AE51-15C7007EA2C0}">
          <x14:formula1>
            <xm:f>'Standard COA'!$C$5:$C$82</xm:f>
          </x14:formula1>
          <xm:sqref>G6:G193</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B5429-9C85-4045-AFC9-2BEB5586897C}">
  <dimension ref="B1:F83"/>
  <sheetViews>
    <sheetView showGridLines="0" topLeftCell="A18" workbookViewId="0">
      <selection activeCell="C37" sqref="C37"/>
    </sheetView>
  </sheetViews>
  <sheetFormatPr defaultColWidth="8.81640625" defaultRowHeight="13" x14ac:dyDescent="0.3"/>
  <cols>
    <col min="1" max="1" width="2.1796875" style="63" customWidth="1"/>
    <col min="2" max="2" width="8.81640625" style="63"/>
    <col min="3" max="3" width="35.81640625" style="63" customWidth="1"/>
    <col min="4" max="4" width="33.81640625" style="63" customWidth="1"/>
    <col min="5" max="16384" width="8.81640625" style="63"/>
  </cols>
  <sheetData>
    <row r="1" spans="2:6" ht="14.15" customHeight="1" x14ac:dyDescent="0.3"/>
    <row r="2" spans="2:6" ht="13.5" thickBot="1" x14ac:dyDescent="0.35">
      <c r="B2" s="442" t="s">
        <v>630</v>
      </c>
      <c r="C2" s="442"/>
      <c r="D2" s="442"/>
      <c r="E2" s="442"/>
      <c r="F2" s="442"/>
    </row>
    <row r="3" spans="2:6" x14ac:dyDescent="0.3">
      <c r="B3" s="115"/>
      <c r="F3" s="115"/>
    </row>
    <row r="4" spans="2:6" x14ac:dyDescent="0.3">
      <c r="B4" s="12" t="s">
        <v>289</v>
      </c>
      <c r="C4" s="12" t="s">
        <v>436</v>
      </c>
      <c r="D4" s="12" t="s">
        <v>631</v>
      </c>
    </row>
    <row r="5" spans="2:6" x14ac:dyDescent="0.3">
      <c r="B5" s="113">
        <v>100</v>
      </c>
      <c r="C5" s="1" t="s">
        <v>210</v>
      </c>
      <c r="D5" s="63" t="s">
        <v>209</v>
      </c>
    </row>
    <row r="6" spans="2:6" x14ac:dyDescent="0.3">
      <c r="B6" s="113">
        <v>101</v>
      </c>
      <c r="C6" s="1" t="s">
        <v>211</v>
      </c>
      <c r="D6" s="63" t="s">
        <v>209</v>
      </c>
    </row>
    <row r="7" spans="2:6" x14ac:dyDescent="0.3">
      <c r="B7" s="113">
        <v>102</v>
      </c>
      <c r="C7" s="1" t="s">
        <v>212</v>
      </c>
      <c r="D7" s="63" t="s">
        <v>209</v>
      </c>
    </row>
    <row r="8" spans="2:6" x14ac:dyDescent="0.3">
      <c r="B8" s="113">
        <v>103</v>
      </c>
      <c r="C8" s="1" t="s">
        <v>213</v>
      </c>
      <c r="D8" s="63" t="s">
        <v>209</v>
      </c>
    </row>
    <row r="9" spans="2:6" x14ac:dyDescent="0.3">
      <c r="B9" s="113">
        <v>149</v>
      </c>
      <c r="C9" s="1" t="s">
        <v>214</v>
      </c>
      <c r="D9" s="63" t="s">
        <v>209</v>
      </c>
    </row>
    <row r="10" spans="2:6" x14ac:dyDescent="0.3">
      <c r="B10" s="113">
        <v>150</v>
      </c>
      <c r="C10" s="1" t="s">
        <v>216</v>
      </c>
      <c r="D10" s="63" t="s">
        <v>632</v>
      </c>
    </row>
    <row r="11" spans="2:6" x14ac:dyDescent="0.3">
      <c r="B11" s="113">
        <v>151</v>
      </c>
      <c r="C11" s="1" t="s">
        <v>218</v>
      </c>
      <c r="D11" s="63" t="s">
        <v>632</v>
      </c>
    </row>
    <row r="12" spans="2:6" x14ac:dyDescent="0.3">
      <c r="B12" s="113">
        <v>152</v>
      </c>
      <c r="C12" s="1" t="s">
        <v>217</v>
      </c>
      <c r="D12" s="63" t="s">
        <v>632</v>
      </c>
    </row>
    <row r="13" spans="2:6" x14ac:dyDescent="0.3">
      <c r="B13" s="113">
        <v>153</v>
      </c>
      <c r="C13" s="1" t="s">
        <v>221</v>
      </c>
      <c r="D13" s="63" t="s">
        <v>632</v>
      </c>
    </row>
    <row r="14" spans="2:6" x14ac:dyDescent="0.3">
      <c r="B14" s="113">
        <v>154</v>
      </c>
      <c r="C14" s="1" t="s">
        <v>220</v>
      </c>
      <c r="D14" s="63" t="s">
        <v>632</v>
      </c>
    </row>
    <row r="15" spans="2:6" x14ac:dyDescent="0.3">
      <c r="B15" s="113">
        <v>155</v>
      </c>
      <c r="C15" s="1" t="s">
        <v>222</v>
      </c>
      <c r="D15" s="63" t="s">
        <v>632</v>
      </c>
    </row>
    <row r="16" spans="2:6" x14ac:dyDescent="0.3">
      <c r="B16" s="113">
        <v>156</v>
      </c>
      <c r="C16" s="1" t="s">
        <v>224</v>
      </c>
      <c r="D16" s="63" t="s">
        <v>632</v>
      </c>
    </row>
    <row r="17" spans="2:4" x14ac:dyDescent="0.3">
      <c r="B17" s="113">
        <v>157</v>
      </c>
      <c r="C17" s="1" t="s">
        <v>225</v>
      </c>
      <c r="D17" s="63" t="s">
        <v>632</v>
      </c>
    </row>
    <row r="18" spans="2:4" x14ac:dyDescent="0.3">
      <c r="B18" s="113">
        <v>199</v>
      </c>
      <c r="C18" s="1" t="s">
        <v>226</v>
      </c>
      <c r="D18" s="63" t="s">
        <v>632</v>
      </c>
    </row>
    <row r="19" spans="2:4" x14ac:dyDescent="0.3">
      <c r="B19" s="113">
        <v>200</v>
      </c>
      <c r="C19" s="1" t="s">
        <v>230</v>
      </c>
      <c r="D19" s="63" t="s">
        <v>229</v>
      </c>
    </row>
    <row r="20" spans="2:4" x14ac:dyDescent="0.3">
      <c r="B20" s="113">
        <v>201</v>
      </c>
      <c r="C20" s="1" t="s">
        <v>231</v>
      </c>
      <c r="D20" s="63" t="s">
        <v>229</v>
      </c>
    </row>
    <row r="21" spans="2:4" x14ac:dyDescent="0.3">
      <c r="B21" s="113">
        <v>202</v>
      </c>
      <c r="C21" s="1" t="s">
        <v>232</v>
      </c>
      <c r="D21" s="63" t="s">
        <v>229</v>
      </c>
    </row>
    <row r="22" spans="2:4" x14ac:dyDescent="0.3">
      <c r="B22" s="113">
        <v>203</v>
      </c>
      <c r="C22" s="1" t="s">
        <v>233</v>
      </c>
      <c r="D22" s="63" t="s">
        <v>229</v>
      </c>
    </row>
    <row r="23" spans="2:4" x14ac:dyDescent="0.3">
      <c r="B23" s="113">
        <v>204</v>
      </c>
      <c r="C23" s="1" t="s">
        <v>234</v>
      </c>
      <c r="D23" s="63" t="s">
        <v>229</v>
      </c>
    </row>
    <row r="24" spans="2:4" x14ac:dyDescent="0.3">
      <c r="B24" s="113">
        <v>205</v>
      </c>
      <c r="C24" s="1" t="s">
        <v>235</v>
      </c>
      <c r="D24" s="63" t="s">
        <v>229</v>
      </c>
    </row>
    <row r="25" spans="2:4" x14ac:dyDescent="0.3">
      <c r="B25" s="113">
        <v>249</v>
      </c>
      <c r="C25" s="1" t="s">
        <v>236</v>
      </c>
      <c r="D25" s="63" t="s">
        <v>229</v>
      </c>
    </row>
    <row r="26" spans="2:4" x14ac:dyDescent="0.3">
      <c r="B26" s="113">
        <v>250</v>
      </c>
      <c r="C26" s="41" t="s">
        <v>238</v>
      </c>
      <c r="D26" s="63" t="s">
        <v>633</v>
      </c>
    </row>
    <row r="27" spans="2:4" x14ac:dyDescent="0.3">
      <c r="B27" s="113">
        <v>252</v>
      </c>
      <c r="C27" s="41" t="s">
        <v>239</v>
      </c>
      <c r="D27" s="63" t="s">
        <v>633</v>
      </c>
    </row>
    <row r="28" spans="2:4" x14ac:dyDescent="0.3">
      <c r="B28" s="113">
        <v>253</v>
      </c>
      <c r="C28" s="41" t="s">
        <v>240</v>
      </c>
      <c r="D28" s="63" t="s">
        <v>633</v>
      </c>
    </row>
    <row r="29" spans="2:4" x14ac:dyDescent="0.3">
      <c r="B29" s="113">
        <v>299</v>
      </c>
      <c r="C29" s="41" t="s">
        <v>241</v>
      </c>
      <c r="D29" s="63" t="s">
        <v>633</v>
      </c>
    </row>
    <row r="30" spans="2:4" x14ac:dyDescent="0.3">
      <c r="B30" s="113">
        <v>300</v>
      </c>
      <c r="C30" s="41" t="s">
        <v>245</v>
      </c>
      <c r="D30" s="63" t="s">
        <v>244</v>
      </c>
    </row>
    <row r="31" spans="2:4" x14ac:dyDescent="0.3">
      <c r="B31" s="113">
        <v>301</v>
      </c>
      <c r="C31" s="1" t="s">
        <v>246</v>
      </c>
      <c r="D31" s="63" t="s">
        <v>244</v>
      </c>
    </row>
    <row r="32" spans="2:4" x14ac:dyDescent="0.3">
      <c r="B32" s="113">
        <v>302</v>
      </c>
      <c r="C32" s="1" t="s">
        <v>247</v>
      </c>
      <c r="D32" s="63" t="s">
        <v>244</v>
      </c>
    </row>
    <row r="33" spans="2:4" x14ac:dyDescent="0.3">
      <c r="B33" s="113">
        <v>303</v>
      </c>
      <c r="C33" s="41" t="s">
        <v>248</v>
      </c>
      <c r="D33" s="63" t="s">
        <v>244</v>
      </c>
    </row>
    <row r="34" spans="2:4" x14ac:dyDescent="0.3">
      <c r="B34" s="113">
        <v>304</v>
      </c>
      <c r="C34" s="63" t="s">
        <v>249</v>
      </c>
      <c r="D34" s="63" t="s">
        <v>244</v>
      </c>
    </row>
    <row r="35" spans="2:4" x14ac:dyDescent="0.3">
      <c r="B35" s="113">
        <v>305</v>
      </c>
      <c r="C35" s="1" t="s">
        <v>250</v>
      </c>
      <c r="D35" s="63" t="s">
        <v>244</v>
      </c>
    </row>
    <row r="36" spans="2:4" x14ac:dyDescent="0.3">
      <c r="B36" s="113">
        <v>399</v>
      </c>
      <c r="C36" s="41" t="s">
        <v>251</v>
      </c>
      <c r="D36" s="63" t="s">
        <v>244</v>
      </c>
    </row>
    <row r="37" spans="2:4" x14ac:dyDescent="0.3">
      <c r="B37" s="113">
        <v>401</v>
      </c>
      <c r="C37" s="114" t="s">
        <v>4</v>
      </c>
      <c r="D37" s="63" t="s">
        <v>290</v>
      </c>
    </row>
    <row r="38" spans="2:4" x14ac:dyDescent="0.3">
      <c r="B38" s="113">
        <v>402</v>
      </c>
      <c r="C38" s="114" t="s">
        <v>5</v>
      </c>
      <c r="D38" s="63" t="s">
        <v>290</v>
      </c>
    </row>
    <row r="39" spans="2:4" x14ac:dyDescent="0.3">
      <c r="B39" s="113">
        <v>403</v>
      </c>
      <c r="C39" s="114" t="s">
        <v>148</v>
      </c>
      <c r="D39" s="63" t="s">
        <v>290</v>
      </c>
    </row>
    <row r="40" spans="2:4" x14ac:dyDescent="0.3">
      <c r="B40" s="113">
        <v>409</v>
      </c>
      <c r="C40" s="114" t="s">
        <v>149</v>
      </c>
      <c r="D40" s="63" t="s">
        <v>290</v>
      </c>
    </row>
    <row r="41" spans="2:4" x14ac:dyDescent="0.3">
      <c r="B41" s="113">
        <v>501</v>
      </c>
      <c r="C41" s="114" t="s">
        <v>151</v>
      </c>
      <c r="D41" s="63" t="s">
        <v>634</v>
      </c>
    </row>
    <row r="42" spans="2:4" x14ac:dyDescent="0.3">
      <c r="B42" s="113">
        <v>502</v>
      </c>
      <c r="C42" s="114" t="s">
        <v>152</v>
      </c>
      <c r="D42" s="63" t="s">
        <v>634</v>
      </c>
    </row>
    <row r="43" spans="2:4" x14ac:dyDescent="0.3">
      <c r="B43" s="113">
        <v>503</v>
      </c>
      <c r="C43" s="114" t="s">
        <v>153</v>
      </c>
      <c r="D43" s="63" t="s">
        <v>634</v>
      </c>
    </row>
    <row r="44" spans="2:4" x14ac:dyDescent="0.3">
      <c r="B44" s="113">
        <v>504</v>
      </c>
      <c r="C44" s="114" t="s">
        <v>154</v>
      </c>
      <c r="D44" s="63" t="s">
        <v>634</v>
      </c>
    </row>
    <row r="45" spans="2:4" x14ac:dyDescent="0.3">
      <c r="B45" s="219">
        <v>509</v>
      </c>
      <c r="C45" s="220" t="s">
        <v>155</v>
      </c>
      <c r="D45" s="221" t="s">
        <v>634</v>
      </c>
    </row>
    <row r="46" spans="2:4" x14ac:dyDescent="0.3">
      <c r="B46" s="113">
        <v>601</v>
      </c>
      <c r="C46" s="65" t="s">
        <v>294</v>
      </c>
      <c r="D46" s="63" t="s">
        <v>10</v>
      </c>
    </row>
    <row r="47" spans="2:4" x14ac:dyDescent="0.3">
      <c r="B47" s="113">
        <v>602</v>
      </c>
      <c r="C47" s="114" t="s">
        <v>295</v>
      </c>
      <c r="D47" s="63" t="s">
        <v>10</v>
      </c>
    </row>
    <row r="48" spans="2:4" x14ac:dyDescent="0.3">
      <c r="B48" s="113">
        <v>603</v>
      </c>
      <c r="C48" s="114" t="s">
        <v>296</v>
      </c>
      <c r="D48" s="63" t="s">
        <v>10</v>
      </c>
    </row>
    <row r="49" spans="2:4" x14ac:dyDescent="0.3">
      <c r="B49" s="113">
        <v>604</v>
      </c>
      <c r="C49" s="114" t="s">
        <v>297</v>
      </c>
      <c r="D49" s="63" t="s">
        <v>10</v>
      </c>
    </row>
    <row r="50" spans="2:4" x14ac:dyDescent="0.3">
      <c r="B50" s="113">
        <v>609</v>
      </c>
      <c r="C50" s="114" t="s">
        <v>298</v>
      </c>
      <c r="D50" s="63" t="s">
        <v>10</v>
      </c>
    </row>
    <row r="51" spans="2:4" x14ac:dyDescent="0.3">
      <c r="B51" s="113">
        <v>611</v>
      </c>
      <c r="C51" s="65" t="s">
        <v>301</v>
      </c>
      <c r="D51" s="63" t="s">
        <v>10</v>
      </c>
    </row>
    <row r="52" spans="2:4" x14ac:dyDescent="0.3">
      <c r="B52" s="113">
        <v>612</v>
      </c>
      <c r="C52" s="65" t="s">
        <v>302</v>
      </c>
      <c r="D52" s="63" t="s">
        <v>10</v>
      </c>
    </row>
    <row r="53" spans="2:4" x14ac:dyDescent="0.3">
      <c r="B53" s="113">
        <v>613</v>
      </c>
      <c r="C53" s="114" t="s">
        <v>303</v>
      </c>
      <c r="D53" s="63" t="s">
        <v>10</v>
      </c>
    </row>
    <row r="54" spans="2:4" x14ac:dyDescent="0.3">
      <c r="B54" s="113">
        <v>614</v>
      </c>
      <c r="C54" s="114" t="s">
        <v>304</v>
      </c>
      <c r="D54" s="63" t="s">
        <v>10</v>
      </c>
    </row>
    <row r="55" spans="2:4" x14ac:dyDescent="0.3">
      <c r="B55" s="113">
        <v>615</v>
      </c>
      <c r="C55" s="114" t="s">
        <v>305</v>
      </c>
      <c r="D55" s="63" t="s">
        <v>10</v>
      </c>
    </row>
    <row r="56" spans="2:4" x14ac:dyDescent="0.3">
      <c r="B56" s="113">
        <v>616</v>
      </c>
      <c r="C56" s="114" t="s">
        <v>306</v>
      </c>
      <c r="D56" s="63" t="s">
        <v>10</v>
      </c>
    </row>
    <row r="57" spans="2:4" x14ac:dyDescent="0.3">
      <c r="B57" s="113">
        <v>619</v>
      </c>
      <c r="C57" s="114" t="s">
        <v>307</v>
      </c>
      <c r="D57" s="63" t="s">
        <v>10</v>
      </c>
    </row>
    <row r="58" spans="2:4" x14ac:dyDescent="0.3">
      <c r="B58" s="113">
        <v>621</v>
      </c>
      <c r="C58" s="65" t="s">
        <v>310</v>
      </c>
      <c r="D58" s="63" t="s">
        <v>11</v>
      </c>
    </row>
    <row r="59" spans="2:4" x14ac:dyDescent="0.3">
      <c r="B59" s="113">
        <v>622</v>
      </c>
      <c r="C59" s="65" t="s">
        <v>311</v>
      </c>
      <c r="D59" s="63" t="s">
        <v>11</v>
      </c>
    </row>
    <row r="60" spans="2:4" x14ac:dyDescent="0.3">
      <c r="B60" s="113">
        <v>629</v>
      </c>
      <c r="C60" s="65" t="s">
        <v>312</v>
      </c>
      <c r="D60" s="63" t="s">
        <v>11</v>
      </c>
    </row>
    <row r="61" spans="2:4" x14ac:dyDescent="0.3">
      <c r="B61" s="113">
        <v>631</v>
      </c>
      <c r="C61" s="114" t="s">
        <v>314</v>
      </c>
      <c r="D61" s="63" t="s">
        <v>12</v>
      </c>
    </row>
    <row r="62" spans="2:4" x14ac:dyDescent="0.3">
      <c r="B62" s="113">
        <v>632</v>
      </c>
      <c r="C62" s="114" t="s">
        <v>315</v>
      </c>
      <c r="D62" s="63" t="s">
        <v>12</v>
      </c>
    </row>
    <row r="63" spans="2:4" x14ac:dyDescent="0.3">
      <c r="B63" s="113">
        <v>633</v>
      </c>
      <c r="C63" s="114" t="s">
        <v>316</v>
      </c>
      <c r="D63" s="63" t="s">
        <v>12</v>
      </c>
    </row>
    <row r="64" spans="2:4" x14ac:dyDescent="0.3">
      <c r="B64" s="113">
        <v>634</v>
      </c>
      <c r="C64" s="114" t="s">
        <v>317</v>
      </c>
      <c r="D64" s="63" t="s">
        <v>12</v>
      </c>
    </row>
    <row r="65" spans="2:4" x14ac:dyDescent="0.3">
      <c r="B65" s="113">
        <v>635</v>
      </c>
      <c r="C65" s="114" t="s">
        <v>318</v>
      </c>
      <c r="D65" s="63" t="s">
        <v>12</v>
      </c>
    </row>
    <row r="66" spans="2:4" x14ac:dyDescent="0.3">
      <c r="B66" s="113">
        <v>636</v>
      </c>
      <c r="C66" s="114" t="s">
        <v>319</v>
      </c>
      <c r="D66" s="63" t="s">
        <v>12</v>
      </c>
    </row>
    <row r="67" spans="2:4" x14ac:dyDescent="0.3">
      <c r="B67" s="113">
        <v>637</v>
      </c>
      <c r="C67" s="114" t="s">
        <v>320</v>
      </c>
      <c r="D67" s="63" t="s">
        <v>12</v>
      </c>
    </row>
    <row r="68" spans="2:4" x14ac:dyDescent="0.3">
      <c r="B68" s="113">
        <v>638</v>
      </c>
      <c r="C68" s="114" t="s">
        <v>321</v>
      </c>
      <c r="D68" s="63" t="s">
        <v>12</v>
      </c>
    </row>
    <row r="69" spans="2:4" x14ac:dyDescent="0.3">
      <c r="B69" s="113">
        <v>639</v>
      </c>
      <c r="C69" s="114" t="s">
        <v>322</v>
      </c>
      <c r="D69" s="63" t="s">
        <v>12</v>
      </c>
    </row>
    <row r="70" spans="2:4" x14ac:dyDescent="0.3">
      <c r="B70" s="113">
        <v>640</v>
      </c>
      <c r="C70" s="114" t="s">
        <v>323</v>
      </c>
      <c r="D70" s="63" t="s">
        <v>12</v>
      </c>
    </row>
    <row r="71" spans="2:4" x14ac:dyDescent="0.3">
      <c r="B71" s="113">
        <v>641</v>
      </c>
      <c r="C71" s="114" t="s">
        <v>324</v>
      </c>
      <c r="D71" s="63" t="s">
        <v>12</v>
      </c>
    </row>
    <row r="72" spans="2:4" x14ac:dyDescent="0.3">
      <c r="B72" s="113">
        <v>649</v>
      </c>
      <c r="C72" s="114" t="s">
        <v>325</v>
      </c>
      <c r="D72" s="63" t="s">
        <v>12</v>
      </c>
    </row>
    <row r="73" spans="2:4" x14ac:dyDescent="0.3">
      <c r="B73" s="113">
        <v>801</v>
      </c>
      <c r="C73" s="65" t="s">
        <v>162</v>
      </c>
      <c r="D73" s="63" t="s">
        <v>635</v>
      </c>
    </row>
    <row r="74" spans="2:4" x14ac:dyDescent="0.3">
      <c r="B74" s="113">
        <v>802</v>
      </c>
      <c r="C74" s="65" t="s">
        <v>163</v>
      </c>
      <c r="D74" s="63" t="s">
        <v>635</v>
      </c>
    </row>
    <row r="75" spans="2:4" x14ac:dyDescent="0.3">
      <c r="B75" s="113">
        <v>809</v>
      </c>
      <c r="C75" s="65" t="s">
        <v>164</v>
      </c>
      <c r="D75" s="63" t="s">
        <v>635</v>
      </c>
    </row>
    <row r="76" spans="2:4" x14ac:dyDescent="0.3">
      <c r="B76" s="113">
        <v>901</v>
      </c>
      <c r="C76" s="65" t="s">
        <v>165</v>
      </c>
      <c r="D76" s="63" t="s">
        <v>635</v>
      </c>
    </row>
    <row r="77" spans="2:4" x14ac:dyDescent="0.3">
      <c r="B77" s="113">
        <v>902</v>
      </c>
      <c r="C77" s="65" t="s">
        <v>166</v>
      </c>
      <c r="D77" s="63" t="s">
        <v>635</v>
      </c>
    </row>
    <row r="78" spans="2:4" x14ac:dyDescent="0.3">
      <c r="B78" s="113">
        <v>903</v>
      </c>
      <c r="C78" s="65" t="s">
        <v>167</v>
      </c>
      <c r="D78" s="63" t="s">
        <v>635</v>
      </c>
    </row>
    <row r="79" spans="2:4" x14ac:dyDescent="0.3">
      <c r="B79" s="113">
        <v>904</v>
      </c>
      <c r="C79" s="65" t="s">
        <v>169</v>
      </c>
      <c r="D79" s="63" t="s">
        <v>635</v>
      </c>
    </row>
    <row r="80" spans="2:4" x14ac:dyDescent="0.3">
      <c r="B80" s="113">
        <v>909</v>
      </c>
      <c r="C80" s="65" t="s">
        <v>170</v>
      </c>
      <c r="D80" s="63" t="s">
        <v>635</v>
      </c>
    </row>
    <row r="81" spans="2:3" x14ac:dyDescent="0.3">
      <c r="B81" s="113"/>
      <c r="C81" s="1"/>
    </row>
    <row r="82" spans="2:3" x14ac:dyDescent="0.3">
      <c r="B82" s="113"/>
      <c r="C82" s="1"/>
    </row>
    <row r="83" spans="2:3" x14ac:dyDescent="0.3">
      <c r="B83" s="113"/>
      <c r="C8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C3420-5FDD-47A7-9BC7-A8E2905B7ED6}">
  <sheetPr>
    <tabColor theme="1"/>
  </sheetPr>
  <dimension ref="A1"/>
  <sheetViews>
    <sheetView showGridLines="0" workbookViewId="0"/>
  </sheetViews>
  <sheetFormatPr defaultColWidth="8.7265625" defaultRowHeight="14.5" x14ac:dyDescent="0.35"/>
  <cols>
    <col min="1" max="16384" width="8.7265625" style="470"/>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8CDF1-D5C8-4372-A736-2FF55658FC7E}">
  <dimension ref="B1:AP67"/>
  <sheetViews>
    <sheetView showGridLines="0" workbookViewId="0">
      <pane xSplit="2" ySplit="2" topLeftCell="C3" activePane="bottomRight" state="frozen"/>
      <selection activeCell="E3" sqref="E3:XFD3"/>
      <selection pane="topRight" activeCell="E3" sqref="E3:XFD3"/>
      <selection pane="bottomLeft" activeCell="E3" sqref="E3:XFD3"/>
      <selection pane="bottomRight"/>
    </sheetView>
  </sheetViews>
  <sheetFormatPr defaultRowHeight="14.5" outlineLevelRow="1" outlineLevelCol="1" x14ac:dyDescent="0.35"/>
  <cols>
    <col min="1" max="1" width="2.1796875" customWidth="1"/>
    <col min="2" max="2" width="42.1796875" customWidth="1"/>
    <col min="3" max="14" width="12.1796875" hidden="1" customWidth="1" outlineLevel="1"/>
    <col min="15" max="15" width="12.1796875" customWidth="1" collapsed="1"/>
    <col min="16" max="27" width="12.1796875" customWidth="1"/>
    <col min="28" max="38" width="12.1796875" hidden="1" customWidth="1" outlineLevel="1"/>
    <col min="39" max="39" width="8.7265625" collapsed="1"/>
    <col min="40" max="42" width="8.1796875" customWidth="1"/>
  </cols>
  <sheetData>
    <row r="1" spans="2:42" ht="14.15" customHeight="1" x14ac:dyDescent="0.35"/>
    <row r="2" spans="2:42" ht="15" thickBot="1" x14ac:dyDescent="0.4">
      <c r="B2" s="537" t="s">
        <v>2</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7"/>
      <c r="AC2" s="537"/>
      <c r="AD2" s="537"/>
      <c r="AE2" s="537"/>
      <c r="AF2" s="537"/>
      <c r="AG2" s="537"/>
      <c r="AH2" s="537"/>
      <c r="AI2" s="537"/>
      <c r="AJ2" s="537"/>
      <c r="AK2" s="537"/>
      <c r="AL2" s="537"/>
      <c r="AM2" s="539"/>
      <c r="AN2" s="539"/>
      <c r="AO2" s="539"/>
      <c r="AP2" s="539"/>
    </row>
    <row r="3" spans="2:42" x14ac:dyDescent="0.35">
      <c r="B3" s="215"/>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215"/>
      <c r="AC3" s="215"/>
      <c r="AD3" s="215"/>
      <c r="AE3" s="215"/>
      <c r="AF3" s="215"/>
      <c r="AG3" s="215"/>
      <c r="AH3" s="215"/>
      <c r="AI3" s="215"/>
      <c r="AJ3" s="215"/>
      <c r="AK3" s="215"/>
      <c r="AL3" s="215"/>
    </row>
    <row r="4" spans="2:42" ht="15" thickBot="1" x14ac:dyDescent="0.4">
      <c r="B4" s="549" t="s">
        <v>3</v>
      </c>
      <c r="C4" s="536">
        <f>'Consolidated 3 Statement'!E5</f>
        <v>43101</v>
      </c>
      <c r="D4" s="536">
        <f>'Consolidated 3 Statement'!F5</f>
        <v>43159</v>
      </c>
      <c r="E4" s="536">
        <f>'Consolidated 3 Statement'!G5</f>
        <v>43190</v>
      </c>
      <c r="F4" s="536">
        <f>'Consolidated 3 Statement'!H5</f>
        <v>43220</v>
      </c>
      <c r="G4" s="536">
        <f>'Consolidated 3 Statement'!I5</f>
        <v>43251</v>
      </c>
      <c r="H4" s="536">
        <f>'Consolidated 3 Statement'!J5</f>
        <v>43281</v>
      </c>
      <c r="I4" s="536">
        <f>'Consolidated 3 Statement'!K5</f>
        <v>43312</v>
      </c>
      <c r="J4" s="536">
        <f>'Consolidated 3 Statement'!L5</f>
        <v>43343</v>
      </c>
      <c r="K4" s="536">
        <f>'Consolidated 3 Statement'!M5</f>
        <v>43373</v>
      </c>
      <c r="L4" s="536">
        <f>'Consolidated 3 Statement'!N5</f>
        <v>43404</v>
      </c>
      <c r="M4" s="536">
        <f>'Consolidated 3 Statement'!O5</f>
        <v>43434</v>
      </c>
      <c r="N4" s="536">
        <f>'Consolidated 3 Statement'!P5</f>
        <v>43465</v>
      </c>
      <c r="O4" s="536">
        <f>'Consolidated 3 Statement'!Q5</f>
        <v>43496</v>
      </c>
      <c r="P4" s="536">
        <f>'Consolidated 3 Statement'!R5</f>
        <v>43524</v>
      </c>
      <c r="Q4" s="536">
        <f>'Consolidated 3 Statement'!S5</f>
        <v>43555</v>
      </c>
      <c r="R4" s="536">
        <f>'Consolidated 3 Statement'!T5</f>
        <v>43585</v>
      </c>
      <c r="S4" s="536">
        <f>'Consolidated 3 Statement'!U5</f>
        <v>43616</v>
      </c>
      <c r="T4" s="536">
        <f>'Consolidated 3 Statement'!V5</f>
        <v>43646</v>
      </c>
      <c r="U4" s="536">
        <f>'Consolidated 3 Statement'!W5</f>
        <v>43677</v>
      </c>
      <c r="V4" s="536">
        <f>'Consolidated 3 Statement'!X5</f>
        <v>43708</v>
      </c>
      <c r="W4" s="536">
        <f>'Consolidated 3 Statement'!Y5</f>
        <v>43738</v>
      </c>
      <c r="X4" s="536">
        <f>'Consolidated 3 Statement'!Z5</f>
        <v>43769</v>
      </c>
      <c r="Y4" s="536">
        <f>'Consolidated 3 Statement'!AA5</f>
        <v>43799</v>
      </c>
      <c r="Z4" s="536">
        <f>'Consolidated 3 Statement'!AB5</f>
        <v>43830</v>
      </c>
      <c r="AA4" s="536">
        <f>'Consolidated 3 Statement'!AC5</f>
        <v>43861</v>
      </c>
      <c r="AB4" s="536">
        <f>'Consolidated 3 Statement'!AD5</f>
        <v>43890</v>
      </c>
      <c r="AC4" s="536">
        <f>'Consolidated 3 Statement'!AE5</f>
        <v>43921</v>
      </c>
      <c r="AD4" s="536">
        <f>'Consolidated 3 Statement'!AF5</f>
        <v>43951</v>
      </c>
      <c r="AE4" s="536">
        <f>'Consolidated 3 Statement'!AG5</f>
        <v>43982</v>
      </c>
      <c r="AF4" s="536">
        <f>'Consolidated 3 Statement'!AH5</f>
        <v>44012</v>
      </c>
      <c r="AG4" s="536">
        <f>'Consolidated 3 Statement'!AI5</f>
        <v>44043</v>
      </c>
      <c r="AH4" s="536">
        <f>'Consolidated 3 Statement'!AJ5</f>
        <v>44074</v>
      </c>
      <c r="AI4" s="536">
        <f>'Consolidated 3 Statement'!AK5</f>
        <v>44104</v>
      </c>
      <c r="AJ4" s="536">
        <f>'Consolidated 3 Statement'!AL5</f>
        <v>44135</v>
      </c>
      <c r="AK4" s="536">
        <f>'Consolidated 3 Statement'!AM5</f>
        <v>44165</v>
      </c>
      <c r="AL4" s="536">
        <f>'Consolidated 3 Statement'!AN5</f>
        <v>44196</v>
      </c>
    </row>
    <row r="5" spans="2:42" x14ac:dyDescent="0.35">
      <c r="B5" s="183" t="s">
        <v>4</v>
      </c>
      <c r="C5" s="200">
        <f>'Consolidated 3 Statement'!E10</f>
        <v>93073.200000000012</v>
      </c>
      <c r="D5" s="200">
        <f>'Consolidated 3 Statement'!F10</f>
        <v>84627.98</v>
      </c>
      <c r="E5" s="200">
        <f>'Consolidated 3 Statement'!G10</f>
        <v>112573.39</v>
      </c>
      <c r="F5" s="200">
        <f>'Consolidated 3 Statement'!H10</f>
        <v>120693.93</v>
      </c>
      <c r="G5" s="200">
        <f>'Consolidated 3 Statement'!I10</f>
        <v>118312.57</v>
      </c>
      <c r="H5" s="200">
        <f>'Consolidated 3 Statement'!J10</f>
        <v>103374.86</v>
      </c>
      <c r="I5" s="200">
        <f>'Consolidated 3 Statement'!K10</f>
        <v>127830.38</v>
      </c>
      <c r="J5" s="200">
        <f>'Consolidated 3 Statement'!L10</f>
        <v>133648.25</v>
      </c>
      <c r="K5" s="200">
        <f>'Consolidated 3 Statement'!M10</f>
        <v>130540.52000000002</v>
      </c>
      <c r="L5" s="200">
        <f>'Consolidated 3 Statement'!N10</f>
        <v>169682.23</v>
      </c>
      <c r="M5" s="200">
        <f>'Consolidated 3 Statement'!O10</f>
        <v>126412.68</v>
      </c>
      <c r="N5" s="200">
        <f>'Consolidated 3 Statement'!P10</f>
        <v>127934.14000000001</v>
      </c>
      <c r="O5" s="200">
        <f>'Consolidated 3 Statement'!Q10</f>
        <v>170501.81</v>
      </c>
      <c r="P5" s="200">
        <f>'Consolidated 3 Statement'!R10</f>
        <v>163345.76999999999</v>
      </c>
      <c r="Q5" s="200">
        <f>'Consolidated 3 Statement'!S10</f>
        <v>177252.04</v>
      </c>
      <c r="R5" s="200">
        <f>'Consolidated 3 Statement'!T10</f>
        <v>156298.97</v>
      </c>
      <c r="S5" s="200">
        <f>'Consolidated 3 Statement'!U10</f>
        <v>201712.97</v>
      </c>
      <c r="T5" s="200">
        <f>'Consolidated 3 Statement'!V10</f>
        <v>168116.96000000002</v>
      </c>
      <c r="U5" s="200">
        <f>'Consolidated 3 Statement'!W10</f>
        <v>210907.33</v>
      </c>
      <c r="V5" s="200">
        <f>'Consolidated 3 Statement'!X10</f>
        <v>190304.16</v>
      </c>
      <c r="W5" s="200">
        <f>'Consolidated 3 Statement'!Y10</f>
        <v>204720.80000000002</v>
      </c>
      <c r="X5" s="200">
        <f>'Consolidated 3 Statement'!Z10</f>
        <v>276150.26999999996</v>
      </c>
      <c r="Y5" s="200">
        <f>'Consolidated 3 Statement'!AA10</f>
        <v>215454.6</v>
      </c>
      <c r="Z5" s="200">
        <f>'Consolidated 3 Statement'!AB10</f>
        <v>254520.78000000003</v>
      </c>
      <c r="AA5" s="200">
        <f>'Consolidated 3 Statement'!AC10</f>
        <v>297714.78999999998</v>
      </c>
      <c r="AB5" s="200">
        <f>'Consolidated 3 Statement'!AD10</f>
        <v>348552.19116666663</v>
      </c>
      <c r="AC5" s="200">
        <f>'Consolidated 3 Statement'!AE10</f>
        <v>366552.03983333334</v>
      </c>
      <c r="AD5" s="200">
        <f>'Consolidated 3 Statement'!AF10</f>
        <v>353762.59366666665</v>
      </c>
      <c r="AE5" s="200">
        <f>'Consolidated 3 Statement'!AG10</f>
        <v>399131.24616666662</v>
      </c>
      <c r="AF5" s="200">
        <f>'Consolidated 3 Statement'!AH10</f>
        <v>363661.05683333334</v>
      </c>
      <c r="AG5" s="200">
        <f>'Consolidated 3 Statement'!AI10</f>
        <v>395918.95799999998</v>
      </c>
      <c r="AH5" s="200">
        <f>'Consolidated 3 Statement'!AJ10</f>
        <v>381859.29850000003</v>
      </c>
      <c r="AI5" s="200">
        <f>'Consolidated 3 Statement'!AK10</f>
        <v>400520.38750000007</v>
      </c>
      <c r="AJ5" s="200">
        <f>'Consolidated 3 Statement'!AL10</f>
        <v>467183.18283333333</v>
      </c>
      <c r="AK5" s="200">
        <f>'Consolidated 3 Statement'!AM10</f>
        <v>428204.34083333338</v>
      </c>
      <c r="AL5" s="200">
        <f>'Consolidated 3 Statement'!AN10</f>
        <v>480565.41883333342</v>
      </c>
    </row>
    <row r="6" spans="2:42" x14ac:dyDescent="0.35">
      <c r="B6" s="183" t="s">
        <v>5</v>
      </c>
      <c r="C6" s="182">
        <f>SUM('Consolidated 3 Statement'!E13:E15)</f>
        <v>0</v>
      </c>
      <c r="D6" s="182">
        <f>SUM('Consolidated 3 Statement'!F13:F15)</f>
        <v>1990</v>
      </c>
      <c r="E6" s="182">
        <f>SUM('Consolidated 3 Statement'!G13:G15)</f>
        <v>0</v>
      </c>
      <c r="F6" s="182">
        <f>SUM('Consolidated 3 Statement'!H13:H15)</f>
        <v>2002</v>
      </c>
      <c r="G6" s="182">
        <f>SUM('Consolidated 3 Statement'!I13:I15)</f>
        <v>2500</v>
      </c>
      <c r="H6" s="182">
        <f>SUM('Consolidated 3 Statement'!J13:J15)</f>
        <v>13525</v>
      </c>
      <c r="I6" s="182">
        <f>SUM('Consolidated 3 Statement'!K13:K15)</f>
        <v>0</v>
      </c>
      <c r="J6" s="182">
        <f>SUM('Consolidated 3 Statement'!L13:L15)</f>
        <v>2250</v>
      </c>
      <c r="K6" s="182">
        <f>SUM('Consolidated 3 Statement'!M13:M15)</f>
        <v>3000</v>
      </c>
      <c r="L6" s="182">
        <f>SUM('Consolidated 3 Statement'!N13:N15)</f>
        <v>4399</v>
      </c>
      <c r="M6" s="182">
        <f>SUM('Consolidated 3 Statement'!O13:O15)</f>
        <v>8473</v>
      </c>
      <c r="N6" s="182">
        <f>SUM('Consolidated 3 Statement'!P13:P15)</f>
        <v>2250</v>
      </c>
      <c r="O6" s="182">
        <f>SUM('Consolidated 3 Statement'!Q13:Q15)</f>
        <v>8600</v>
      </c>
      <c r="P6" s="182">
        <f>SUM('Consolidated 3 Statement'!R13:R15)</f>
        <v>2300</v>
      </c>
      <c r="Q6" s="182">
        <f>SUM('Consolidated 3 Statement'!S13:S15)</f>
        <v>8600</v>
      </c>
      <c r="R6" s="182">
        <f>SUM('Consolidated 3 Statement'!T13:T15)</f>
        <v>4300</v>
      </c>
      <c r="S6" s="182">
        <f>SUM('Consolidated 3 Statement'!U13:U15)</f>
        <v>2748</v>
      </c>
      <c r="T6" s="182">
        <f>SUM('Consolidated 3 Statement'!V13:V15)</f>
        <v>8150</v>
      </c>
      <c r="U6" s="182">
        <f>SUM('Consolidated 3 Statement'!W13:W15)</f>
        <v>15950</v>
      </c>
      <c r="V6" s="182">
        <f>SUM('Consolidated 3 Statement'!X13:X15)</f>
        <v>0</v>
      </c>
      <c r="W6" s="182">
        <f>SUM('Consolidated 3 Statement'!Y13:Y15)</f>
        <v>5599</v>
      </c>
      <c r="X6" s="182">
        <f>SUM('Consolidated 3 Statement'!Z13:Z15)</f>
        <v>11089</v>
      </c>
      <c r="Y6" s="182">
        <f>SUM('Consolidated 3 Statement'!AA13:AA15)</f>
        <v>1500</v>
      </c>
      <c r="Z6" s="182">
        <f>SUM('Consolidated 3 Statement'!AB13:AB15)</f>
        <v>9248</v>
      </c>
      <c r="AA6" s="182">
        <f>SUM('Consolidated 3 Statement'!AC13:AC15)</f>
        <v>41493</v>
      </c>
      <c r="AB6" s="182">
        <f>SUM('Consolidated 3 Statement'!AD13:AD15)</f>
        <v>34855.219116666667</v>
      </c>
      <c r="AC6" s="182">
        <f>SUM('Consolidated 3 Statement'!AE13:AE15)</f>
        <v>36655.203983333333</v>
      </c>
      <c r="AD6" s="182">
        <f>SUM('Consolidated 3 Statement'!AF13:AF15)</f>
        <v>35376.259366666665</v>
      </c>
      <c r="AE6" s="182">
        <f>SUM('Consolidated 3 Statement'!AG13:AG15)</f>
        <v>39913.124616666668</v>
      </c>
      <c r="AF6" s="182">
        <f>SUM('Consolidated 3 Statement'!AH13:AH15)</f>
        <v>36366.105683333335</v>
      </c>
      <c r="AG6" s="182">
        <f>SUM('Consolidated 3 Statement'!AI13:AI15)</f>
        <v>39591.895799999998</v>
      </c>
      <c r="AH6" s="182">
        <f>SUM('Consolidated 3 Statement'!AJ13:AJ15)</f>
        <v>38185.929850000008</v>
      </c>
      <c r="AI6" s="182">
        <f>SUM('Consolidated 3 Statement'!AK13:AK15)</f>
        <v>40052.038750000007</v>
      </c>
      <c r="AJ6" s="182">
        <f>SUM('Consolidated 3 Statement'!AL13:AL15)</f>
        <v>46718.318283333334</v>
      </c>
      <c r="AK6" s="182">
        <f>SUM('Consolidated 3 Statement'!AM13:AM15)</f>
        <v>42820.434083333341</v>
      </c>
      <c r="AL6" s="182">
        <f>SUM('Consolidated 3 Statement'!AN13:AN15)</f>
        <v>48056.541883333346</v>
      </c>
    </row>
    <row r="7" spans="2:42" x14ac:dyDescent="0.35">
      <c r="B7" s="212" t="s">
        <v>6</v>
      </c>
      <c r="C7" s="524">
        <f>SUM(C5:C6)</f>
        <v>93073.200000000012</v>
      </c>
      <c r="D7" s="524">
        <f t="shared" ref="D7:AL7" si="0">SUM(D5:D6)</f>
        <v>86617.98</v>
      </c>
      <c r="E7" s="524">
        <f t="shared" si="0"/>
        <v>112573.39</v>
      </c>
      <c r="F7" s="524">
        <f t="shared" si="0"/>
        <v>122695.93</v>
      </c>
      <c r="G7" s="524">
        <f t="shared" si="0"/>
        <v>120812.57</v>
      </c>
      <c r="H7" s="524">
        <f t="shared" si="0"/>
        <v>116899.86</v>
      </c>
      <c r="I7" s="524">
        <f t="shared" si="0"/>
        <v>127830.38</v>
      </c>
      <c r="J7" s="524">
        <f t="shared" si="0"/>
        <v>135898.25</v>
      </c>
      <c r="K7" s="524">
        <f t="shared" si="0"/>
        <v>133540.52000000002</v>
      </c>
      <c r="L7" s="524">
        <f t="shared" si="0"/>
        <v>174081.23</v>
      </c>
      <c r="M7" s="524">
        <f t="shared" si="0"/>
        <v>134885.68</v>
      </c>
      <c r="N7" s="524">
        <f t="shared" si="0"/>
        <v>130184.14000000001</v>
      </c>
      <c r="O7" s="524">
        <f t="shared" si="0"/>
        <v>179101.81</v>
      </c>
      <c r="P7" s="524">
        <f t="shared" si="0"/>
        <v>165645.76999999999</v>
      </c>
      <c r="Q7" s="524">
        <f t="shared" si="0"/>
        <v>185852.04</v>
      </c>
      <c r="R7" s="524">
        <f t="shared" si="0"/>
        <v>160598.97</v>
      </c>
      <c r="S7" s="524">
        <f t="shared" si="0"/>
        <v>204460.97</v>
      </c>
      <c r="T7" s="524">
        <f t="shared" si="0"/>
        <v>176266.96000000002</v>
      </c>
      <c r="U7" s="524">
        <f t="shared" si="0"/>
        <v>226857.33</v>
      </c>
      <c r="V7" s="524">
        <f t="shared" si="0"/>
        <v>190304.16</v>
      </c>
      <c r="W7" s="524">
        <f t="shared" si="0"/>
        <v>210319.80000000002</v>
      </c>
      <c r="X7" s="524">
        <f t="shared" si="0"/>
        <v>287239.26999999996</v>
      </c>
      <c r="Y7" s="524">
        <f t="shared" si="0"/>
        <v>216954.6</v>
      </c>
      <c r="Z7" s="524">
        <f t="shared" si="0"/>
        <v>263768.78000000003</v>
      </c>
      <c r="AA7" s="524">
        <f t="shared" si="0"/>
        <v>339207.79</v>
      </c>
      <c r="AB7" s="524">
        <f t="shared" si="0"/>
        <v>383407.41028333327</v>
      </c>
      <c r="AC7" s="524">
        <f t="shared" si="0"/>
        <v>403207.24381666665</v>
      </c>
      <c r="AD7" s="524">
        <f t="shared" si="0"/>
        <v>389138.85303333332</v>
      </c>
      <c r="AE7" s="524">
        <f t="shared" si="0"/>
        <v>439044.37078333332</v>
      </c>
      <c r="AF7" s="524">
        <f t="shared" si="0"/>
        <v>400027.16251666669</v>
      </c>
      <c r="AG7" s="524">
        <f t="shared" si="0"/>
        <v>435510.85379999998</v>
      </c>
      <c r="AH7" s="524">
        <f t="shared" si="0"/>
        <v>420045.22835000005</v>
      </c>
      <c r="AI7" s="524">
        <f t="shared" si="0"/>
        <v>440572.42625000008</v>
      </c>
      <c r="AJ7" s="524">
        <f t="shared" si="0"/>
        <v>513901.50111666665</v>
      </c>
      <c r="AK7" s="524">
        <f t="shared" si="0"/>
        <v>471024.77491666673</v>
      </c>
      <c r="AL7" s="524">
        <f t="shared" si="0"/>
        <v>528621.96071666677</v>
      </c>
    </row>
    <row r="8" spans="2:42" x14ac:dyDescent="0.35">
      <c r="B8" s="184" t="s">
        <v>7</v>
      </c>
      <c r="C8" s="182">
        <f>'Consolidated 3 Statement'!E25</f>
        <v>7659.4150323974081</v>
      </c>
      <c r="D8" s="182">
        <f>'Consolidated 3 Statement'!F25</f>
        <v>8728.5858315334772</v>
      </c>
      <c r="E8" s="182">
        <f>'Consolidated 3 Statement'!G25</f>
        <v>7800.9350539956813</v>
      </c>
      <c r="F8" s="182">
        <f>'Consolidated 3 Statement'!H25</f>
        <v>8631.9619825636073</v>
      </c>
      <c r="G8" s="182">
        <f>'Consolidated 3 Statement'!I25</f>
        <v>8135.1311267605652</v>
      </c>
      <c r="H8" s="182">
        <f>'Consolidated 3 Statement'!J25</f>
        <v>12394.552660792006</v>
      </c>
      <c r="I8" s="182">
        <f>'Consolidated 3 Statement'!K25</f>
        <v>9535.4122971493089</v>
      </c>
      <c r="J8" s="182">
        <f>'Consolidated 3 Statement'!L25</f>
        <v>12799.919651544804</v>
      </c>
      <c r="K8" s="182">
        <f>'Consolidated 3 Statement'!M25</f>
        <v>11093.646791303354</v>
      </c>
      <c r="L8" s="182">
        <f>'Consolidated 3 Statement'!N25</f>
        <v>24323.553902892192</v>
      </c>
      <c r="M8" s="182">
        <f>'Consolidated 3 Statement'!O25</f>
        <v>19230.147777777776</v>
      </c>
      <c r="N8" s="182">
        <f>'Consolidated 3 Statement'!P25</f>
        <v>27045.573333333334</v>
      </c>
      <c r="O8" s="182">
        <f>'Consolidated 3 Statement'!Q25</f>
        <v>23014.695576923077</v>
      </c>
      <c r="P8" s="182">
        <f>'Consolidated 3 Statement'!R25</f>
        <v>23129.899672374348</v>
      </c>
      <c r="Q8" s="182">
        <f>'Consolidated 3 Statement'!S25</f>
        <v>23245.04919847328</v>
      </c>
      <c r="R8" s="182">
        <f>'Consolidated 3 Statement'!T25</f>
        <v>23625.824851858586</v>
      </c>
      <c r="S8" s="182">
        <f>'Consolidated 3 Statement'!U25</f>
        <v>21372.762218543045</v>
      </c>
      <c r="T8" s="182">
        <f>'Consolidated 3 Statement'!V25</f>
        <v>21857.735662251653</v>
      </c>
      <c r="U8" s="182">
        <f>'Consolidated 3 Statement'!W25</f>
        <v>35453.983087055647</v>
      </c>
      <c r="V8" s="182">
        <f>'Consolidated 3 Statement'!X25</f>
        <v>32762.508628230618</v>
      </c>
      <c r="W8" s="182">
        <f>'Consolidated 3 Statement'!Y25</f>
        <v>28712.875864811132</v>
      </c>
      <c r="X8" s="182">
        <f>'Consolidated 3 Statement'!Z25</f>
        <v>30228.676911327038</v>
      </c>
      <c r="Y8" s="182">
        <f>'Consolidated 3 Statement'!AA25</f>
        <v>32609.906140737039</v>
      </c>
      <c r="Z8" s="182">
        <f>'Consolidated 3 Statement'!AB25</f>
        <v>47906.624793307084</v>
      </c>
      <c r="AA8" s="182">
        <f>'Consolidated 3 Statement'!AC25</f>
        <v>39740.260551692605</v>
      </c>
      <c r="AB8" s="182">
        <f>'Consolidated 3 Statement'!AD25</f>
        <v>33250.310416666667</v>
      </c>
      <c r="AC8" s="182">
        <f>'Consolidated 3 Statement'!AE25</f>
        <v>38837.687708333331</v>
      </c>
      <c r="AD8" s="182">
        <f>'Consolidated 3 Statement'!AF25</f>
        <v>43933.398333333331</v>
      </c>
      <c r="AE8" s="182">
        <f>'Consolidated 3 Statement'!AG25</f>
        <v>44112.442291666666</v>
      </c>
      <c r="AF8" s="182">
        <f>'Consolidated 3 Statement'!AH25</f>
        <v>49699.81958333333</v>
      </c>
      <c r="AG8" s="182">
        <f>'Consolidated 3 Statement'!AI25</f>
        <v>49878.863541666666</v>
      </c>
      <c r="AH8" s="182">
        <f>'Consolidated 3 Statement'!AJ25</f>
        <v>50057.907499999994</v>
      </c>
      <c r="AI8" s="182">
        <f>'Consolidated 3 Statement'!AK25</f>
        <v>50236.951458333329</v>
      </c>
      <c r="AJ8" s="182">
        <f>'Consolidated 3 Statement'!AL25</f>
        <v>50415.995416666658</v>
      </c>
      <c r="AK8" s="182">
        <f>'Consolidated 3 Statement'!AM25</f>
        <v>50595.039374999993</v>
      </c>
      <c r="AL8" s="182">
        <f>'Consolidated 3 Statement'!AN25</f>
        <v>50774.083333333328</v>
      </c>
    </row>
    <row r="9" spans="2:42" x14ac:dyDescent="0.35">
      <c r="B9" s="183" t="s">
        <v>8</v>
      </c>
      <c r="C9" s="524">
        <f>C7-C8</f>
        <v>85413.784967602609</v>
      </c>
      <c r="D9" s="524">
        <f t="shared" ref="D9:AL9" si="1">D7-D8</f>
        <v>77889.394168466519</v>
      </c>
      <c r="E9" s="524">
        <f t="shared" si="1"/>
        <v>104772.45494600432</v>
      </c>
      <c r="F9" s="524">
        <f t="shared" si="1"/>
        <v>114063.96801743639</v>
      </c>
      <c r="G9" s="524">
        <f t="shared" si="1"/>
        <v>112677.43887323944</v>
      </c>
      <c r="H9" s="524">
        <f t="shared" si="1"/>
        <v>104505.307339208</v>
      </c>
      <c r="I9" s="524">
        <f t="shared" si="1"/>
        <v>118294.9677028507</v>
      </c>
      <c r="J9" s="524">
        <f t="shared" si="1"/>
        <v>123098.3303484552</v>
      </c>
      <c r="K9" s="524">
        <f t="shared" si="1"/>
        <v>122446.87320869666</v>
      </c>
      <c r="L9" s="524">
        <f t="shared" si="1"/>
        <v>149757.67609710782</v>
      </c>
      <c r="M9" s="524">
        <f t="shared" si="1"/>
        <v>115655.53222222222</v>
      </c>
      <c r="N9" s="524">
        <f t="shared" si="1"/>
        <v>103138.56666666668</v>
      </c>
      <c r="O9" s="524">
        <f t="shared" si="1"/>
        <v>156087.11442307691</v>
      </c>
      <c r="P9" s="524">
        <f t="shared" si="1"/>
        <v>142515.87032762566</v>
      </c>
      <c r="Q9" s="524">
        <f t="shared" si="1"/>
        <v>162606.99080152673</v>
      </c>
      <c r="R9" s="524">
        <f t="shared" si="1"/>
        <v>136973.14514814143</v>
      </c>
      <c r="S9" s="524">
        <f t="shared" si="1"/>
        <v>183088.20778145696</v>
      </c>
      <c r="T9" s="524">
        <f t="shared" si="1"/>
        <v>154409.22433774837</v>
      </c>
      <c r="U9" s="524">
        <f t="shared" si="1"/>
        <v>191403.34691294434</v>
      </c>
      <c r="V9" s="524">
        <f t="shared" si="1"/>
        <v>157541.65137176937</v>
      </c>
      <c r="W9" s="524">
        <f t="shared" si="1"/>
        <v>181606.92413518889</v>
      </c>
      <c r="X9" s="524">
        <f t="shared" si="1"/>
        <v>257010.59308867293</v>
      </c>
      <c r="Y9" s="524">
        <f t="shared" si="1"/>
        <v>184344.69385926297</v>
      </c>
      <c r="Z9" s="524">
        <f t="shared" si="1"/>
        <v>215862.15520669293</v>
      </c>
      <c r="AA9" s="524">
        <f t="shared" si="1"/>
        <v>299467.52944830735</v>
      </c>
      <c r="AB9" s="524">
        <f t="shared" si="1"/>
        <v>350157.0998666666</v>
      </c>
      <c r="AC9" s="524">
        <f t="shared" si="1"/>
        <v>364369.55610833335</v>
      </c>
      <c r="AD9" s="524">
        <f t="shared" si="1"/>
        <v>345205.4547</v>
      </c>
      <c r="AE9" s="524">
        <f t="shared" si="1"/>
        <v>394931.92849166668</v>
      </c>
      <c r="AF9" s="524">
        <f t="shared" si="1"/>
        <v>350327.34293333336</v>
      </c>
      <c r="AG9" s="524">
        <f t="shared" si="1"/>
        <v>385631.99025833333</v>
      </c>
      <c r="AH9" s="524">
        <f t="shared" si="1"/>
        <v>369987.32085000008</v>
      </c>
      <c r="AI9" s="524">
        <f t="shared" si="1"/>
        <v>390335.47479166673</v>
      </c>
      <c r="AJ9" s="524">
        <f t="shared" si="1"/>
        <v>463485.50569999998</v>
      </c>
      <c r="AK9" s="524">
        <f t="shared" si="1"/>
        <v>420429.73554166674</v>
      </c>
      <c r="AL9" s="524">
        <f t="shared" si="1"/>
        <v>477847.87738333346</v>
      </c>
    </row>
    <row r="10" spans="2:42" x14ac:dyDescent="0.35">
      <c r="B10" s="181" t="s">
        <v>9</v>
      </c>
      <c r="C10" s="525">
        <f>IFERROR(C9/C7,"NM")</f>
        <v>0.91770547233363198</v>
      </c>
      <c r="D10" s="525">
        <f t="shared" ref="D10:AL10" si="2">IFERROR(D9/D7,"NM")</f>
        <v>0.89922893801571591</v>
      </c>
      <c r="E10" s="525">
        <f t="shared" si="2"/>
        <v>0.93070356099256069</v>
      </c>
      <c r="F10" s="525">
        <f t="shared" si="2"/>
        <v>0.92964752797779349</v>
      </c>
      <c r="G10" s="525">
        <f t="shared" si="2"/>
        <v>0.93266320609883091</v>
      </c>
      <c r="H10" s="525">
        <f t="shared" si="2"/>
        <v>0.89397290415239161</v>
      </c>
      <c r="I10" s="525">
        <f t="shared" si="2"/>
        <v>0.92540574238182427</v>
      </c>
      <c r="J10" s="525">
        <f t="shared" si="2"/>
        <v>0.90581247623464767</v>
      </c>
      <c r="K10" s="525">
        <f t="shared" si="2"/>
        <v>0.91692673660920776</v>
      </c>
      <c r="L10" s="525">
        <f t="shared" si="2"/>
        <v>0.86027468956364683</v>
      </c>
      <c r="M10" s="525">
        <f t="shared" si="2"/>
        <v>0.85743373367893627</v>
      </c>
      <c r="N10" s="525">
        <f t="shared" si="2"/>
        <v>0.79225139611220441</v>
      </c>
      <c r="O10" s="525">
        <f t="shared" si="2"/>
        <v>0.87149936911903303</v>
      </c>
      <c r="P10" s="525">
        <f t="shared" si="2"/>
        <v>0.86036528628304643</v>
      </c>
      <c r="Q10" s="525">
        <f t="shared" si="2"/>
        <v>0.87492712375676218</v>
      </c>
      <c r="R10" s="525">
        <f t="shared" si="2"/>
        <v>0.8528893127281042</v>
      </c>
      <c r="S10" s="525">
        <f t="shared" si="2"/>
        <v>0.89546776473503453</v>
      </c>
      <c r="T10" s="525">
        <f t="shared" si="2"/>
        <v>0.87599641099924996</v>
      </c>
      <c r="U10" s="525">
        <f t="shared" si="2"/>
        <v>0.84371682816219495</v>
      </c>
      <c r="V10" s="525">
        <f t="shared" si="2"/>
        <v>0.82784134288903288</v>
      </c>
      <c r="W10" s="525">
        <f t="shared" si="2"/>
        <v>0.86347992026993592</v>
      </c>
      <c r="X10" s="525">
        <f t="shared" si="2"/>
        <v>0.89476133638925126</v>
      </c>
      <c r="Y10" s="525">
        <f t="shared" si="2"/>
        <v>0.84969248801022412</v>
      </c>
      <c r="Z10" s="525">
        <f t="shared" si="2"/>
        <v>0.81837644017875388</v>
      </c>
      <c r="AA10" s="525">
        <f t="shared" si="2"/>
        <v>0.8828439035798894</v>
      </c>
      <c r="AB10" s="525">
        <f t="shared" si="2"/>
        <v>0.91327681853594034</v>
      </c>
      <c r="AC10" s="525">
        <f t="shared" si="2"/>
        <v>0.90367810027244366</v>
      </c>
      <c r="AD10" s="525">
        <f t="shared" si="2"/>
        <v>0.8871009718231091</v>
      </c>
      <c r="AE10" s="525">
        <f t="shared" si="2"/>
        <v>0.89952623190917536</v>
      </c>
      <c r="AF10" s="525">
        <f t="shared" si="2"/>
        <v>0.8757588877948691</v>
      </c>
      <c r="AG10" s="525">
        <f t="shared" si="2"/>
        <v>0.88547044670309738</v>
      </c>
      <c r="AH10" s="525">
        <f t="shared" si="2"/>
        <v>0.88082733924478829</v>
      </c>
      <c r="AI10" s="525">
        <f t="shared" si="2"/>
        <v>0.88597345529330351</v>
      </c>
      <c r="AJ10" s="525">
        <f t="shared" si="2"/>
        <v>0.90189560585614803</v>
      </c>
      <c r="AK10" s="525">
        <f t="shared" si="2"/>
        <v>0.89258518432719125</v>
      </c>
      <c r="AL10" s="525">
        <f t="shared" si="2"/>
        <v>0.90395010592352698</v>
      </c>
    </row>
    <row r="11" spans="2:42" x14ac:dyDescent="0.35">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row>
    <row r="12" spans="2:42" x14ac:dyDescent="0.35">
      <c r="B12" s="211" t="s">
        <v>10</v>
      </c>
      <c r="C12" s="200">
        <f>'Consolidated 3 Statement'!E32</f>
        <v>13576.521216702662</v>
      </c>
      <c r="D12" s="200">
        <f>'Consolidated 3 Statement'!F32</f>
        <v>12701.385673146149</v>
      </c>
      <c r="E12" s="200">
        <f>'Consolidated 3 Statement'!G32</f>
        <v>13991.573138948886</v>
      </c>
      <c r="F12" s="200">
        <f>'Consolidated 3 Statement'!H32</f>
        <v>13852.182670191225</v>
      </c>
      <c r="G12" s="200">
        <f>'Consolidated 3 Statement'!I32</f>
        <v>19580.384964788733</v>
      </c>
      <c r="H12" s="200">
        <f>'Consolidated 3 Statement'!J32</f>
        <v>17796.402667777122</v>
      </c>
      <c r="I12" s="200">
        <f>'Consolidated 3 Statement'!K32</f>
        <v>28555.421175413969</v>
      </c>
      <c r="J12" s="200">
        <f>'Consolidated 3 Statement'!L32</f>
        <v>13993.275554118893</v>
      </c>
      <c r="K12" s="200">
        <f>'Consolidated 3 Statement'!M32</f>
        <v>23052.29100310889</v>
      </c>
      <c r="L12" s="200">
        <f>'Consolidated 3 Statement'!N32</f>
        <v>20137.357144818528</v>
      </c>
      <c r="M12" s="200">
        <f>'Consolidated 3 Statement'!O32</f>
        <v>40435.375308641975</v>
      </c>
      <c r="N12" s="200">
        <f>'Consolidated 3 Statement'!P32</f>
        <v>44990.528148148151</v>
      </c>
      <c r="O12" s="200">
        <f>'Consolidated 3 Statement'!Q32</f>
        <v>22583.052756410256</v>
      </c>
      <c r="P12" s="200">
        <f>'Consolidated 3 Statement'!R32</f>
        <v>27505.950656859939</v>
      </c>
      <c r="Q12" s="200">
        <f>'Consolidated 3 Statement'!S32</f>
        <v>26563.59998727735</v>
      </c>
      <c r="R12" s="200">
        <f>'Consolidated 3 Statement'!T32</f>
        <v>32575.341333121272</v>
      </c>
      <c r="S12" s="200">
        <f>'Consolidated 3 Statement'!U32</f>
        <v>22760.590673289185</v>
      </c>
      <c r="T12" s="200">
        <f>'Consolidated 3 Statement'!V32</f>
        <v>31004.167141280355</v>
      </c>
      <c r="U12" s="200">
        <f>'Consolidated 3 Statement'!W32</f>
        <v>74761.402420557861</v>
      </c>
      <c r="V12" s="200">
        <f>'Consolidated 3 Statement'!X32</f>
        <v>41751.401901921796</v>
      </c>
      <c r="W12" s="200">
        <f>'Consolidated 3 Statement'!Y32</f>
        <v>37381.80554009277</v>
      </c>
      <c r="X12" s="200">
        <f>'Consolidated 3 Statement'!Z32</f>
        <v>31432.183274671017</v>
      </c>
      <c r="Y12" s="200">
        <f>'Consolidated 3 Statement'!AA32</f>
        <v>50527.089486673962</v>
      </c>
      <c r="Z12" s="200">
        <f>'Consolidated 3 Statement'!AB32</f>
        <v>62788.17686679789</v>
      </c>
      <c r="AA12" s="200">
        <f>'Consolidated 3 Statement'!AC32</f>
        <v>30395.688145567263</v>
      </c>
      <c r="AB12" s="200">
        <f>'Consolidated 3 Statement'!AD32</f>
        <v>51084.393750000003</v>
      </c>
      <c r="AC12" s="200">
        <f>'Consolidated 3 Statement'!AE32</f>
        <v>117458.65220833333</v>
      </c>
      <c r="AD12" s="200">
        <f>'Consolidated 3 Statement'!AF32</f>
        <v>83944.765000000014</v>
      </c>
      <c r="AE12" s="200">
        <f>'Consolidated 3 Statement'!AG32</f>
        <v>79399.950625000012</v>
      </c>
      <c r="AF12" s="200">
        <f>'Consolidated 3 Statement'!AH32</f>
        <v>110238.46958333332</v>
      </c>
      <c r="AG12" s="200">
        <f>'Consolidated 3 Statement'!AI32</f>
        <v>92037.405208333337</v>
      </c>
      <c r="AH12" s="200">
        <f>'Consolidated 3 Statement'!AJ32</f>
        <v>92836.340833333335</v>
      </c>
      <c r="AI12" s="200">
        <f>'Consolidated 3 Statement'!AK32</f>
        <v>133179.02645833333</v>
      </c>
      <c r="AJ12" s="200">
        <f>'Consolidated 3 Statement'!AL32</f>
        <v>99659.212083333332</v>
      </c>
      <c r="AK12" s="200">
        <f>'Consolidated 3 Statement'!AM32</f>
        <v>100576.89770833333</v>
      </c>
      <c r="AL12" s="200">
        <f>'Consolidated 3 Statement'!AN32</f>
        <v>153328.95833333334</v>
      </c>
    </row>
    <row r="13" spans="2:42" x14ac:dyDescent="0.35">
      <c r="B13" s="211" t="s">
        <v>11</v>
      </c>
      <c r="C13" s="182">
        <f>'Consolidated 3 Statement'!E35</f>
        <v>25277.373542116631</v>
      </c>
      <c r="D13" s="182">
        <f>'Consolidated 3 Statement'!F35</f>
        <v>22679.437580993523</v>
      </c>
      <c r="E13" s="182">
        <f>'Consolidated 3 Statement'!G35</f>
        <v>35065.872570194384</v>
      </c>
      <c r="F13" s="182">
        <f>'Consolidated 3 Statement'!H35</f>
        <v>22315.097278550187</v>
      </c>
      <c r="G13" s="182">
        <f>'Consolidated 3 Statement'!I35</f>
        <v>41198.189436619723</v>
      </c>
      <c r="H13" s="182">
        <f>'Consolidated 3 Statement'!J35</f>
        <v>19877.447745956688</v>
      </c>
      <c r="I13" s="182">
        <f>'Consolidated 3 Statement'!K35</f>
        <v>26795.612442892085</v>
      </c>
      <c r="J13" s="182">
        <f>'Consolidated 3 Statement'!L35</f>
        <v>26741.795453479768</v>
      </c>
      <c r="K13" s="182">
        <f>'Consolidated 3 Statement'!M35</f>
        <v>18603.942265348152</v>
      </c>
      <c r="L13" s="182">
        <f>'Consolidated 3 Statement'!N35</f>
        <v>28222.326893803722</v>
      </c>
      <c r="M13" s="182">
        <f>'Consolidated 3 Statement'!O35</f>
        <v>23817.019753086421</v>
      </c>
      <c r="N13" s="182">
        <f>'Consolidated 3 Statement'!P35</f>
        <v>47737.114814814813</v>
      </c>
      <c r="O13" s="182">
        <f>'Consolidated 3 Statement'!Q35</f>
        <v>29726.640384615388</v>
      </c>
      <c r="P13" s="182">
        <f>'Consolidated 3 Statement'!R35</f>
        <v>43071.534637520555</v>
      </c>
      <c r="Q13" s="182">
        <f>'Consolidated 3 Statement'!S35</f>
        <v>39309.398218829512</v>
      </c>
      <c r="R13" s="182">
        <f>'Consolidated 3 Statement'!T35</f>
        <v>50624.09532248781</v>
      </c>
      <c r="S13" s="182">
        <f>'Consolidated 3 Statement'!U35</f>
        <v>43511.263796909494</v>
      </c>
      <c r="T13" s="182">
        <f>'Consolidated 3 Statement'!V35</f>
        <v>47478.349889624718</v>
      </c>
      <c r="U13" s="182">
        <f>'Consolidated 3 Statement'!W35</f>
        <v>50868.264375580526</v>
      </c>
      <c r="V13" s="182">
        <f>'Consolidated 3 Statement'!X35</f>
        <v>55880.768389662015</v>
      </c>
      <c r="W13" s="182">
        <f>'Consolidated 3 Statement'!Y35</f>
        <v>42886.461232604364</v>
      </c>
      <c r="X13" s="182">
        <f>'Consolidated 3 Statement'!Z35</f>
        <v>47441.014402119989</v>
      </c>
      <c r="Y13" s="182">
        <f>'Consolidated 3 Statement'!AA35</f>
        <v>51992.745351977632</v>
      </c>
      <c r="Z13" s="182">
        <f>'Consolidated 3 Statement'!AB35</f>
        <v>87313.741830708648</v>
      </c>
      <c r="AA13" s="182">
        <f>'Consolidated 3 Statement'!AC35</f>
        <v>66690.217196873025</v>
      </c>
      <c r="AB13" s="182">
        <f>'Consolidated 3 Statement'!AD35</f>
        <v>77216.215277777781</v>
      </c>
      <c r="AC13" s="182">
        <f>'Consolidated 3 Statement'!AE35</f>
        <v>144108.67708333337</v>
      </c>
      <c r="AD13" s="182">
        <f>'Consolidated 3 Statement'!AF35</f>
        <v>144134.47222222225</v>
      </c>
      <c r="AE13" s="182">
        <f>'Consolidated 3 Statement'!AG35</f>
        <v>144160.26736111115</v>
      </c>
      <c r="AF13" s="182">
        <f>'Consolidated 3 Statement'!AH35</f>
        <v>144186.06250000003</v>
      </c>
      <c r="AG13" s="182">
        <f>'Consolidated 3 Statement'!AI35</f>
        <v>151586.85763888893</v>
      </c>
      <c r="AH13" s="182">
        <f>'Consolidated 3 Statement'!AJ35</f>
        <v>151612.65277777781</v>
      </c>
      <c r="AI13" s="182">
        <f>'Consolidated 3 Statement'!AK35</f>
        <v>151638.44791666672</v>
      </c>
      <c r="AJ13" s="182">
        <f>'Consolidated 3 Statement'!AL35</f>
        <v>151664.24305555559</v>
      </c>
      <c r="AK13" s="182">
        <f>'Consolidated 3 Statement'!AM35</f>
        <v>151690.0381944445</v>
      </c>
      <c r="AL13" s="182">
        <f>'Consolidated 3 Statement'!AN35</f>
        <v>151715.83333333337</v>
      </c>
    </row>
    <row r="14" spans="2:42" x14ac:dyDescent="0.35">
      <c r="B14" s="211" t="s">
        <v>12</v>
      </c>
      <c r="C14" s="182">
        <f>'Consolidated 3 Statement'!E38</f>
        <v>22144.80020878329</v>
      </c>
      <c r="D14" s="182">
        <f>'Consolidated 3 Statement'!F38</f>
        <v>16238.770914326848</v>
      </c>
      <c r="E14" s="182">
        <f>'Consolidated 3 Statement'!G38</f>
        <v>21106.979236861051</v>
      </c>
      <c r="F14" s="182">
        <f>'Consolidated 3 Statement'!H38</f>
        <v>21761.41806869498</v>
      </c>
      <c r="G14" s="182">
        <f>'Consolidated 3 Statement'!I38</f>
        <v>19083.784471830986</v>
      </c>
      <c r="H14" s="182">
        <f>'Consolidated 3 Statement'!J38</f>
        <v>17656.246925474185</v>
      </c>
      <c r="I14" s="182">
        <f>'Consolidated 3 Statement'!K38</f>
        <v>31449.314084544643</v>
      </c>
      <c r="J14" s="182">
        <f>'Consolidated 3 Statement'!L38</f>
        <v>24748.609340856528</v>
      </c>
      <c r="K14" s="182">
        <f>'Consolidated 3 Statement'!M38</f>
        <v>21430.569940239606</v>
      </c>
      <c r="L14" s="182">
        <f>'Consolidated 3 Statement'!N38</f>
        <v>30691.752058485559</v>
      </c>
      <c r="M14" s="182">
        <f>'Consolidated 3 Statement'!O38</f>
        <v>24547.417160493827</v>
      </c>
      <c r="N14" s="182">
        <f>'Consolidated 3 Statement'!P38</f>
        <v>37764.71370370371</v>
      </c>
      <c r="O14" s="182">
        <f>'Consolidated 3 Statement'!Q38</f>
        <v>27631.981282051278</v>
      </c>
      <c r="P14" s="182">
        <f>'Consolidated 3 Statement'!R38</f>
        <v>31124.285033245164</v>
      </c>
      <c r="Q14" s="182">
        <f>'Consolidated 3 Statement'!S38</f>
        <v>28000.702595419851</v>
      </c>
      <c r="R14" s="182">
        <f>'Consolidated 3 Statement'!T38</f>
        <v>27416.548492532333</v>
      </c>
      <c r="S14" s="182">
        <f>'Consolidated 3 Statement'!U38</f>
        <v>33158.823311258282</v>
      </c>
      <c r="T14" s="182">
        <f>'Consolidated 3 Statement'!V38</f>
        <v>28068.357306843278</v>
      </c>
      <c r="U14" s="182">
        <f>'Consolidated 3 Statement'!W38</f>
        <v>51330.990116805966</v>
      </c>
      <c r="V14" s="182">
        <f>'Consolidated 3 Statement'!X38</f>
        <v>31989.411080185568</v>
      </c>
      <c r="W14" s="182">
        <f>'Consolidated 3 Statement'!Y38</f>
        <v>31885.82736249172</v>
      </c>
      <c r="X14" s="182">
        <f>'Consolidated 3 Statement'!Z38</f>
        <v>30774.125411881942</v>
      </c>
      <c r="Y14" s="182">
        <f>'Consolidated 3 Statement'!AA38</f>
        <v>61599.819020611358</v>
      </c>
      <c r="Z14" s="182">
        <f>'Consolidated 3 Statement'!AB38</f>
        <v>51036.276509186326</v>
      </c>
      <c r="AA14" s="182">
        <f>'Consolidated 3 Statement'!AC38</f>
        <v>55687.954105867102</v>
      </c>
      <c r="AB14" s="182">
        <f>'Consolidated 3 Statement'!AD38</f>
        <v>41257.149305555555</v>
      </c>
      <c r="AC14" s="182">
        <f>'Consolidated 3 Statement'!AE38</f>
        <v>41512.934375000004</v>
      </c>
      <c r="AD14" s="182">
        <f>'Consolidated 3 Statement'!AF38</f>
        <v>41768.719444444447</v>
      </c>
      <c r="AE14" s="182">
        <f>'Consolidated 3 Statement'!AG38</f>
        <v>42024.504513888889</v>
      </c>
      <c r="AF14" s="182">
        <f>'Consolidated 3 Statement'!AH38</f>
        <v>42280.289583333324</v>
      </c>
      <c r="AG14" s="182">
        <f>'Consolidated 3 Statement'!AI38</f>
        <v>42536.074652777766</v>
      </c>
      <c r="AH14" s="182">
        <f>'Consolidated 3 Statement'!AJ38</f>
        <v>42791.859722222216</v>
      </c>
      <c r="AI14" s="182">
        <f>'Consolidated 3 Statement'!AK38</f>
        <v>43047.644791666666</v>
      </c>
      <c r="AJ14" s="182">
        <f>'Consolidated 3 Statement'!AL38</f>
        <v>43303.429861111108</v>
      </c>
      <c r="AK14" s="182">
        <f>'Consolidated 3 Statement'!AM38</f>
        <v>43559.21493055555</v>
      </c>
      <c r="AL14" s="182">
        <f>'Consolidated 3 Statement'!AN38</f>
        <v>43815</v>
      </c>
    </row>
    <row r="15" spans="2:42" x14ac:dyDescent="0.35">
      <c r="B15" s="212" t="s">
        <v>13</v>
      </c>
      <c r="C15" s="524">
        <f>SUM(C12:C14)</f>
        <v>60998.694967602583</v>
      </c>
      <c r="D15" s="524">
        <f t="shared" ref="D15:Z15" si="3">SUM(D12:D14)</f>
        <v>51619.594168466516</v>
      </c>
      <c r="E15" s="524">
        <f t="shared" si="3"/>
        <v>70164.424946004321</v>
      </c>
      <c r="F15" s="524">
        <f t="shared" si="3"/>
        <v>57928.6980174364</v>
      </c>
      <c r="G15" s="524">
        <f t="shared" si="3"/>
        <v>79862.358873239442</v>
      </c>
      <c r="H15" s="524">
        <f t="shared" si="3"/>
        <v>55330.09733920799</v>
      </c>
      <c r="I15" s="524">
        <f t="shared" si="3"/>
        <v>86800.347702850704</v>
      </c>
      <c r="J15" s="524">
        <f t="shared" si="3"/>
        <v>65483.680348455186</v>
      </c>
      <c r="K15" s="524">
        <f t="shared" si="3"/>
        <v>63086.803208696649</v>
      </c>
      <c r="L15" s="524">
        <f t="shared" si="3"/>
        <v>79051.436097107799</v>
      </c>
      <c r="M15" s="524">
        <f t="shared" si="3"/>
        <v>88799.81222222223</v>
      </c>
      <c r="N15" s="524">
        <f t="shared" si="3"/>
        <v>130492.35666666669</v>
      </c>
      <c r="O15" s="524">
        <f t="shared" si="3"/>
        <v>79941.674423076925</v>
      </c>
      <c r="P15" s="524">
        <f t="shared" si="3"/>
        <v>101701.77032762565</v>
      </c>
      <c r="Q15" s="524">
        <f t="shared" si="3"/>
        <v>93873.700801526706</v>
      </c>
      <c r="R15" s="524">
        <f t="shared" si="3"/>
        <v>110615.98514814142</v>
      </c>
      <c r="S15" s="524">
        <f t="shared" si="3"/>
        <v>99430.677781456965</v>
      </c>
      <c r="T15" s="524">
        <f t="shared" si="3"/>
        <v>106550.87433774835</v>
      </c>
      <c r="U15" s="524">
        <f t="shared" si="3"/>
        <v>176960.65691294437</v>
      </c>
      <c r="V15" s="524">
        <f t="shared" si="3"/>
        <v>129621.58137176938</v>
      </c>
      <c r="W15" s="524">
        <f t="shared" si="3"/>
        <v>112154.09413518885</v>
      </c>
      <c r="X15" s="524">
        <f t="shared" si="3"/>
        <v>109647.32308867294</v>
      </c>
      <c r="Y15" s="524">
        <f t="shared" si="3"/>
        <v>164119.65385926294</v>
      </c>
      <c r="Z15" s="524">
        <f t="shared" si="3"/>
        <v>201138.19520669285</v>
      </c>
      <c r="AA15" s="524">
        <f t="shared" ref="AA15:AL15" si="4">SUM(AA12:AA14)</f>
        <v>152773.8594483074</v>
      </c>
      <c r="AB15" s="524">
        <f t="shared" si="4"/>
        <v>169557.75833333333</v>
      </c>
      <c r="AC15" s="524">
        <f t="shared" si="4"/>
        <v>303080.26366666669</v>
      </c>
      <c r="AD15" s="524">
        <f t="shared" si="4"/>
        <v>269847.95666666672</v>
      </c>
      <c r="AE15" s="524">
        <f t="shared" si="4"/>
        <v>265584.72250000009</v>
      </c>
      <c r="AF15" s="524">
        <f t="shared" si="4"/>
        <v>296704.82166666666</v>
      </c>
      <c r="AG15" s="524">
        <f t="shared" si="4"/>
        <v>286160.33750000002</v>
      </c>
      <c r="AH15" s="524">
        <f t="shared" si="4"/>
        <v>287240.85333333333</v>
      </c>
      <c r="AI15" s="524">
        <f t="shared" si="4"/>
        <v>327865.1191666667</v>
      </c>
      <c r="AJ15" s="524">
        <f t="shared" si="4"/>
        <v>294626.88500000001</v>
      </c>
      <c r="AK15" s="524">
        <f t="shared" si="4"/>
        <v>295826.15083333338</v>
      </c>
      <c r="AL15" s="524">
        <f t="shared" si="4"/>
        <v>348859.79166666674</v>
      </c>
    </row>
    <row r="16" spans="2:42" x14ac:dyDescent="0.35">
      <c r="B16" s="183"/>
      <c r="C16" s="200"/>
      <c r="D16" s="200"/>
      <c r="E16" s="200"/>
      <c r="F16" s="200"/>
      <c r="G16" s="200"/>
      <c r="H16" s="200"/>
      <c r="I16" s="200"/>
      <c r="J16" s="200"/>
      <c r="K16" s="200"/>
      <c r="L16" s="200"/>
      <c r="M16" s="200"/>
      <c r="N16" s="200"/>
      <c r="O16" s="200"/>
      <c r="P16" s="200"/>
      <c r="Q16" s="200"/>
      <c r="R16" s="200"/>
      <c r="S16" s="200"/>
      <c r="T16" s="200"/>
      <c r="U16" s="200"/>
      <c r="V16" s="200"/>
      <c r="W16" s="200"/>
      <c r="X16" s="200"/>
      <c r="Y16" s="200"/>
      <c r="Z16" s="200"/>
      <c r="AA16" s="200"/>
      <c r="AB16" s="200"/>
      <c r="AC16" s="200"/>
      <c r="AD16" s="200"/>
      <c r="AE16" s="200"/>
      <c r="AF16" s="200"/>
      <c r="AG16" s="200"/>
      <c r="AH16" s="200"/>
      <c r="AI16" s="200"/>
      <c r="AJ16" s="200"/>
      <c r="AK16" s="200"/>
      <c r="AL16" s="200"/>
    </row>
    <row r="17" spans="2:42" ht="15" thickBot="1" x14ac:dyDescent="0.4">
      <c r="B17" s="213" t="s">
        <v>14</v>
      </c>
      <c r="C17" s="526">
        <f t="shared" ref="C17:Z17" si="5">C9-C15</f>
        <v>24415.090000000026</v>
      </c>
      <c r="D17" s="526">
        <f t="shared" si="5"/>
        <v>26269.800000000003</v>
      </c>
      <c r="E17" s="526">
        <f t="shared" si="5"/>
        <v>34608.03</v>
      </c>
      <c r="F17" s="526">
        <f t="shared" si="5"/>
        <v>56135.26999999999</v>
      </c>
      <c r="G17" s="526">
        <f t="shared" si="5"/>
        <v>32815.08</v>
      </c>
      <c r="H17" s="526">
        <f t="shared" si="5"/>
        <v>49175.210000000006</v>
      </c>
      <c r="I17" s="526">
        <f t="shared" si="5"/>
        <v>31494.619999999995</v>
      </c>
      <c r="J17" s="526">
        <f t="shared" si="5"/>
        <v>57614.650000000016</v>
      </c>
      <c r="K17" s="526">
        <f t="shared" si="5"/>
        <v>59360.070000000014</v>
      </c>
      <c r="L17" s="526">
        <f t="shared" si="5"/>
        <v>70706.24000000002</v>
      </c>
      <c r="M17" s="526">
        <f t="shared" si="5"/>
        <v>26855.719999999987</v>
      </c>
      <c r="N17" s="526">
        <f t="shared" si="5"/>
        <v>-27353.790000000008</v>
      </c>
      <c r="O17" s="526">
        <f t="shared" si="5"/>
        <v>76145.439999999988</v>
      </c>
      <c r="P17" s="526">
        <f t="shared" si="5"/>
        <v>40814.100000000006</v>
      </c>
      <c r="Q17" s="526">
        <f t="shared" si="5"/>
        <v>68733.290000000023</v>
      </c>
      <c r="R17" s="526">
        <f t="shared" si="5"/>
        <v>26357.160000000003</v>
      </c>
      <c r="S17" s="526">
        <f t="shared" si="5"/>
        <v>83657.53</v>
      </c>
      <c r="T17" s="526">
        <f t="shared" si="5"/>
        <v>47858.35000000002</v>
      </c>
      <c r="U17" s="526">
        <f t="shared" si="5"/>
        <v>14442.689999999973</v>
      </c>
      <c r="V17" s="526">
        <f t="shared" si="5"/>
        <v>27920.069999999992</v>
      </c>
      <c r="W17" s="526">
        <f t="shared" si="5"/>
        <v>69452.830000000045</v>
      </c>
      <c r="X17" s="526">
        <f t="shared" si="5"/>
        <v>147363.26999999999</v>
      </c>
      <c r="Y17" s="526">
        <f t="shared" si="5"/>
        <v>20225.040000000037</v>
      </c>
      <c r="Z17" s="526">
        <f t="shared" si="5"/>
        <v>14723.960000000079</v>
      </c>
      <c r="AA17" s="526">
        <f t="shared" ref="AA17:AL17" si="6">AA9-AA15</f>
        <v>146693.66999999995</v>
      </c>
      <c r="AB17" s="526">
        <f t="shared" si="6"/>
        <v>180599.34153333327</v>
      </c>
      <c r="AC17" s="526">
        <f t="shared" si="6"/>
        <v>61289.29244166665</v>
      </c>
      <c r="AD17" s="526">
        <f t="shared" si="6"/>
        <v>75357.498033333279</v>
      </c>
      <c r="AE17" s="526">
        <f t="shared" si="6"/>
        <v>129347.20599166659</v>
      </c>
      <c r="AF17" s="526">
        <f t="shared" si="6"/>
        <v>53622.521266666707</v>
      </c>
      <c r="AG17" s="526">
        <f t="shared" si="6"/>
        <v>99471.652758333308</v>
      </c>
      <c r="AH17" s="526">
        <f t="shared" si="6"/>
        <v>82746.467516666744</v>
      </c>
      <c r="AI17" s="526">
        <f t="shared" si="6"/>
        <v>62470.355625000026</v>
      </c>
      <c r="AJ17" s="526">
        <f t="shared" si="6"/>
        <v>168858.62069999997</v>
      </c>
      <c r="AK17" s="526">
        <f t="shared" si="6"/>
        <v>124603.58470833336</v>
      </c>
      <c r="AL17" s="526">
        <f t="shared" si="6"/>
        <v>128988.08571666671</v>
      </c>
    </row>
    <row r="18" spans="2:42" ht="15" hidden="1" outlineLevel="1" thickTop="1" x14ac:dyDescent="0.35">
      <c r="B18" s="214" t="s">
        <v>15</v>
      </c>
      <c r="C18" s="527">
        <f>C17-'Consolidated 3 Statement'!E43</f>
        <v>0</v>
      </c>
      <c r="D18" s="527">
        <f>D17-'Consolidated 3 Statement'!F43</f>
        <v>0</v>
      </c>
      <c r="E18" s="527">
        <f>E17-'Consolidated 3 Statement'!G43</f>
        <v>0</v>
      </c>
      <c r="F18" s="527">
        <f>F17-'Consolidated 3 Statement'!H43</f>
        <v>0</v>
      </c>
      <c r="G18" s="527">
        <f>G17-'Consolidated 3 Statement'!I43</f>
        <v>0</v>
      </c>
      <c r="H18" s="527">
        <f>H17-'Consolidated 3 Statement'!J43</f>
        <v>0</v>
      </c>
      <c r="I18" s="527">
        <f>I17-'Consolidated 3 Statement'!K43</f>
        <v>0</v>
      </c>
      <c r="J18" s="527">
        <f>J17-'Consolidated 3 Statement'!L43</f>
        <v>0</v>
      </c>
      <c r="K18" s="527">
        <f>K17-'Consolidated 3 Statement'!M43</f>
        <v>0</v>
      </c>
      <c r="L18" s="527">
        <f>L17-'Consolidated 3 Statement'!N43</f>
        <v>0</v>
      </c>
      <c r="M18" s="527">
        <f>M17-'Consolidated 3 Statement'!O43</f>
        <v>0</v>
      </c>
      <c r="N18" s="527">
        <f>N17-'Consolidated 3 Statement'!P43</f>
        <v>0</v>
      </c>
      <c r="O18" s="527">
        <f>O17-'Consolidated 3 Statement'!Q43</f>
        <v>0</v>
      </c>
      <c r="P18" s="527">
        <f>P17-'Consolidated 3 Statement'!R43</f>
        <v>0</v>
      </c>
      <c r="Q18" s="527">
        <f>Q17-'Consolidated 3 Statement'!S43</f>
        <v>0</v>
      </c>
      <c r="R18" s="527">
        <f>R17-'Consolidated 3 Statement'!T43</f>
        <v>0</v>
      </c>
      <c r="S18" s="527">
        <f>S17-'Consolidated 3 Statement'!U43</f>
        <v>0</v>
      </c>
      <c r="T18" s="527">
        <f>T17-'Consolidated 3 Statement'!V43</f>
        <v>0</v>
      </c>
      <c r="U18" s="527">
        <f>U17-'Consolidated 3 Statement'!W43</f>
        <v>0</v>
      </c>
      <c r="V18" s="527">
        <f>V17-'Consolidated 3 Statement'!X43</f>
        <v>0</v>
      </c>
      <c r="W18" s="527">
        <f>W17-'Consolidated 3 Statement'!Y43</f>
        <v>0</v>
      </c>
      <c r="X18" s="527">
        <f>X17-'Consolidated 3 Statement'!Z43</f>
        <v>0</v>
      </c>
      <c r="Y18" s="527">
        <f>Y17-'Consolidated 3 Statement'!AA43</f>
        <v>0</v>
      </c>
      <c r="Z18" s="527">
        <f>Z17-'Consolidated 3 Statement'!AB43</f>
        <v>0</v>
      </c>
      <c r="AA18" s="527">
        <f>AA17-'Consolidated 3 Statement'!AC43</f>
        <v>0</v>
      </c>
      <c r="AB18" s="527">
        <f>AB17-'Consolidated 3 Statement'!AD43</f>
        <v>0</v>
      </c>
      <c r="AC18" s="527">
        <f>AC17-'Consolidated 3 Statement'!AE43</f>
        <v>0</v>
      </c>
      <c r="AD18" s="527">
        <f>AD17-'Consolidated 3 Statement'!AF43</f>
        <v>0</v>
      </c>
      <c r="AE18" s="527">
        <f>AE17-'Consolidated 3 Statement'!AG43</f>
        <v>0</v>
      </c>
      <c r="AF18" s="527">
        <f>AF17-'Consolidated 3 Statement'!AH43</f>
        <v>0</v>
      </c>
      <c r="AG18" s="527">
        <f>AG17-'Consolidated 3 Statement'!AI43</f>
        <v>0</v>
      </c>
      <c r="AH18" s="527">
        <f>AH17-'Consolidated 3 Statement'!AJ43</f>
        <v>0</v>
      </c>
      <c r="AI18" s="527">
        <f>AI17-'Consolidated 3 Statement'!AK43</f>
        <v>0</v>
      </c>
      <c r="AJ18" s="527">
        <f>AJ17-'Consolidated 3 Statement'!AL43</f>
        <v>0</v>
      </c>
      <c r="AK18" s="527">
        <f>AK17-'Consolidated 3 Statement'!AM43</f>
        <v>0</v>
      </c>
      <c r="AL18" s="527">
        <f>AL17-'Consolidated 3 Statement'!AN43</f>
        <v>0</v>
      </c>
    </row>
    <row r="19" spans="2:42" ht="15" collapsed="1" thickTop="1" x14ac:dyDescent="0.35">
      <c r="B19" s="214"/>
      <c r="C19" s="527"/>
      <c r="D19" s="527"/>
      <c r="E19" s="527"/>
      <c r="F19" s="527"/>
      <c r="G19" s="527"/>
      <c r="H19" s="527"/>
      <c r="I19" s="527"/>
      <c r="J19" s="527"/>
      <c r="K19" s="527"/>
      <c r="L19" s="527"/>
      <c r="M19" s="527"/>
      <c r="N19" s="527"/>
      <c r="O19" s="527"/>
      <c r="P19" s="527"/>
      <c r="Q19" s="527"/>
      <c r="R19" s="527"/>
      <c r="S19" s="527"/>
      <c r="T19" s="527"/>
      <c r="U19" s="527"/>
      <c r="V19" s="527"/>
      <c r="W19" s="527"/>
      <c r="X19" s="527"/>
      <c r="Y19" s="527"/>
      <c r="Z19" s="527"/>
      <c r="AA19" s="527"/>
      <c r="AB19" s="527"/>
      <c r="AC19" s="527"/>
      <c r="AD19" s="527"/>
      <c r="AE19" s="527"/>
      <c r="AF19" s="527"/>
      <c r="AG19" s="527"/>
      <c r="AH19" s="527"/>
      <c r="AI19" s="527"/>
      <c r="AJ19" s="527"/>
      <c r="AK19" s="527"/>
      <c r="AL19" s="527"/>
      <c r="AN19" s="185" t="s">
        <v>16</v>
      </c>
      <c r="AO19" s="186"/>
      <c r="AP19" s="186"/>
    </row>
    <row r="20" spans="2:42" x14ac:dyDescent="0.35">
      <c r="B20" s="211" t="s">
        <v>17</v>
      </c>
      <c r="C20" s="200">
        <f>'Consolidated 3 Statement'!E91</f>
        <v>141303.57999999999</v>
      </c>
      <c r="D20" s="200">
        <f>'Consolidated 3 Statement'!F91</f>
        <v>167456.04999999999</v>
      </c>
      <c r="E20" s="200">
        <f>'Consolidated 3 Statement'!G91</f>
        <v>198643.63</v>
      </c>
      <c r="F20" s="200">
        <f>'Consolidated 3 Statement'!H91</f>
        <v>250106.13</v>
      </c>
      <c r="G20" s="200">
        <f>'Consolidated 3 Statement'!I91</f>
        <v>289541.37</v>
      </c>
      <c r="H20" s="200">
        <f>'Consolidated 3 Statement'!J91</f>
        <v>323191.15000000002</v>
      </c>
      <c r="I20" s="200">
        <f>'Consolidated 3 Statement'!K91</f>
        <v>373209.8</v>
      </c>
      <c r="J20" s="200">
        <f>'Consolidated 3 Statement'!L91</f>
        <v>422050.75</v>
      </c>
      <c r="K20" s="200">
        <f>'Consolidated 3 Statement'!M91</f>
        <v>462260.84</v>
      </c>
      <c r="L20" s="200">
        <f>'Consolidated 3 Statement'!N91</f>
        <v>521143.61</v>
      </c>
      <c r="M20" s="200">
        <f>'Consolidated 3 Statement'!O91</f>
        <v>568809.07999999996</v>
      </c>
      <c r="N20" s="200">
        <f>'Consolidated 3 Statement'!P91</f>
        <v>521806.88</v>
      </c>
      <c r="O20" s="200">
        <f>'Consolidated 3 Statement'!Q91</f>
        <v>580074.67000000004</v>
      </c>
      <c r="P20" s="200">
        <f>'Consolidated 3 Statement'!R91</f>
        <v>622717.67000000004</v>
      </c>
      <c r="Q20" s="200">
        <f>'Consolidated 3 Statement'!S91</f>
        <v>679889.52</v>
      </c>
      <c r="R20" s="200">
        <f>'Consolidated 3 Statement'!T91</f>
        <v>595126.36</v>
      </c>
      <c r="S20" s="200">
        <f>'Consolidated 3 Statement'!U91</f>
        <v>646584.25</v>
      </c>
      <c r="T20" s="200">
        <f>'Consolidated 3 Statement'!V91</f>
        <v>679477.45000000007</v>
      </c>
      <c r="U20" s="200">
        <f>'Consolidated 3 Statement'!W91</f>
        <v>757059.3</v>
      </c>
      <c r="V20" s="200">
        <f>'Consolidated 3 Statement'!X91</f>
        <v>725523.8</v>
      </c>
      <c r="W20" s="200">
        <f>'Consolidated 3 Statement'!Y91</f>
        <v>791070.43</v>
      </c>
      <c r="X20" s="200">
        <f>'Consolidated 3 Statement'!Z91</f>
        <v>930262.05</v>
      </c>
      <c r="Y20" s="200">
        <f>'Consolidated 3 Statement'!AA91</f>
        <v>935670.33000000007</v>
      </c>
      <c r="Z20" s="200">
        <f>'Consolidated 3 Statement'!AB91</f>
        <v>879808.28000000014</v>
      </c>
      <c r="AA20" s="200">
        <f>'Consolidated 3 Statement'!AC91</f>
        <v>937664.68</v>
      </c>
      <c r="AB20" s="200">
        <f>'Consolidated 3 Statement'!AD91</f>
        <v>1112024.7673666666</v>
      </c>
      <c r="AC20" s="200">
        <f>'Consolidated 3 Statement'!AE91</f>
        <v>1167078.7310583333</v>
      </c>
      <c r="AD20" s="200">
        <f>'Consolidated 3 Statement'!AF91</f>
        <v>1236204.8257583333</v>
      </c>
      <c r="AE20" s="200">
        <f>'Consolidated 3 Statement'!AG91</f>
        <v>1359324.5538333333</v>
      </c>
      <c r="AF20" s="200">
        <f>'Consolidated 3 Statement'!AH91</f>
        <v>1406723.5226</v>
      </c>
      <c r="AG20" s="200">
        <f>'Consolidated 3 Statement'!AI91</f>
        <v>1499975.548275</v>
      </c>
      <c r="AH20" s="200">
        <f>'Consolidated 3 Statement'!AJ91</f>
        <v>1576506.314125</v>
      </c>
      <c r="AI20" s="200">
        <f>'Consolidated 3 Statement'!AK91</f>
        <v>1632764.8935</v>
      </c>
      <c r="AJ20" s="200">
        <f>'Consolidated 3 Statement'!AL91</f>
        <v>1795415.6633666665</v>
      </c>
      <c r="AK20" s="200">
        <f>'Consolidated 3 Statement'!AM91</f>
        <v>1913815.3226583332</v>
      </c>
      <c r="AL20" s="200">
        <f>'Consolidated 3 Statement'!AN91</f>
        <v>2036603.4083749999</v>
      </c>
      <c r="AN20" s="188" t="s">
        <v>18</v>
      </c>
      <c r="AO20" s="189" t="s">
        <v>19</v>
      </c>
      <c r="AP20" s="189" t="s">
        <v>20</v>
      </c>
    </row>
    <row r="21" spans="2:42" x14ac:dyDescent="0.35">
      <c r="B21" s="211" t="s">
        <v>21</v>
      </c>
      <c r="C21" s="182"/>
      <c r="D21" s="182">
        <f>D20-C20</f>
        <v>26152.47</v>
      </c>
      <c r="E21" s="182">
        <f t="shared" ref="E21:AL21" si="7">E20-D20</f>
        <v>31187.580000000016</v>
      </c>
      <c r="F21" s="182">
        <f t="shared" si="7"/>
        <v>51462.5</v>
      </c>
      <c r="G21" s="182">
        <f t="shared" si="7"/>
        <v>39435.239999999991</v>
      </c>
      <c r="H21" s="182">
        <f t="shared" si="7"/>
        <v>33649.780000000028</v>
      </c>
      <c r="I21" s="182">
        <f t="shared" si="7"/>
        <v>50018.649999999965</v>
      </c>
      <c r="J21" s="182">
        <f t="shared" si="7"/>
        <v>48840.950000000012</v>
      </c>
      <c r="K21" s="182">
        <f t="shared" si="7"/>
        <v>40210.090000000026</v>
      </c>
      <c r="L21" s="182">
        <f t="shared" si="7"/>
        <v>58882.76999999996</v>
      </c>
      <c r="M21" s="182">
        <f t="shared" si="7"/>
        <v>47665.469999999972</v>
      </c>
      <c r="N21" s="182">
        <f t="shared" si="7"/>
        <v>-47002.199999999953</v>
      </c>
      <c r="O21" s="182">
        <f t="shared" si="7"/>
        <v>58267.790000000037</v>
      </c>
      <c r="P21" s="182">
        <f t="shared" si="7"/>
        <v>42643</v>
      </c>
      <c r="Q21" s="182">
        <f t="shared" si="7"/>
        <v>57171.849999999977</v>
      </c>
      <c r="R21" s="182">
        <f t="shared" si="7"/>
        <v>-84763.160000000033</v>
      </c>
      <c r="S21" s="182">
        <f t="shared" si="7"/>
        <v>51457.890000000014</v>
      </c>
      <c r="T21" s="182">
        <f t="shared" si="7"/>
        <v>32893.20000000007</v>
      </c>
      <c r="U21" s="182">
        <f t="shared" si="7"/>
        <v>77581.849999999977</v>
      </c>
      <c r="V21" s="182">
        <f t="shared" si="7"/>
        <v>-31535.5</v>
      </c>
      <c r="W21" s="182">
        <f t="shared" si="7"/>
        <v>65546.63</v>
      </c>
      <c r="X21" s="182">
        <f t="shared" si="7"/>
        <v>139191.62</v>
      </c>
      <c r="Y21" s="182">
        <f t="shared" si="7"/>
        <v>5408.2800000000279</v>
      </c>
      <c r="Z21" s="182">
        <f t="shared" si="7"/>
        <v>-55862.04999999993</v>
      </c>
      <c r="AA21" s="182">
        <f t="shared" si="7"/>
        <v>57856.399999999907</v>
      </c>
      <c r="AB21" s="182">
        <f t="shared" si="7"/>
        <v>174360.08736666653</v>
      </c>
      <c r="AC21" s="182">
        <f t="shared" si="7"/>
        <v>55053.963691666722</v>
      </c>
      <c r="AD21" s="182">
        <f t="shared" si="7"/>
        <v>69126.094700000016</v>
      </c>
      <c r="AE21" s="182">
        <f t="shared" si="7"/>
        <v>123119.72807499999</v>
      </c>
      <c r="AF21" s="182">
        <f t="shared" si="7"/>
        <v>47398.968766666716</v>
      </c>
      <c r="AG21" s="182">
        <f t="shared" si="7"/>
        <v>93252.025674999924</v>
      </c>
      <c r="AH21" s="182">
        <f t="shared" si="7"/>
        <v>76530.765850000083</v>
      </c>
      <c r="AI21" s="182">
        <f t="shared" si="7"/>
        <v>56258.579374999972</v>
      </c>
      <c r="AJ21" s="182">
        <f t="shared" si="7"/>
        <v>162650.76986666652</v>
      </c>
      <c r="AK21" s="182">
        <f t="shared" si="7"/>
        <v>118399.6592916667</v>
      </c>
      <c r="AL21" s="182">
        <f t="shared" si="7"/>
        <v>122788.08571666665</v>
      </c>
      <c r="AN21" s="414">
        <f>AVERAGE(P21:AA21)</f>
        <v>29799.1675</v>
      </c>
      <c r="AO21" s="415">
        <f>AVERAGE(V21:AA21)</f>
        <v>30100.896666666667</v>
      </c>
      <c r="AP21" s="415">
        <f>AVERAGE(Y21:AA21)</f>
        <v>2467.5433333333349</v>
      </c>
    </row>
    <row r="22" spans="2:42" x14ac:dyDescent="0.35">
      <c r="B22" s="180"/>
      <c r="C22" s="180"/>
      <c r="D22" s="180"/>
      <c r="E22" s="180"/>
      <c r="F22" s="180"/>
      <c r="G22" s="180"/>
      <c r="H22" s="180"/>
      <c r="I22" s="180"/>
      <c r="J22" s="180"/>
      <c r="K22" s="180"/>
      <c r="L22" s="180"/>
      <c r="M22" s="180"/>
      <c r="N22" s="180"/>
      <c r="O22" s="180"/>
      <c r="P22" s="180"/>
      <c r="Q22" s="180"/>
      <c r="R22" s="180"/>
      <c r="S22" s="180"/>
      <c r="T22" s="180"/>
      <c r="U22" s="180"/>
      <c r="V22" s="180"/>
      <c r="W22" s="180"/>
      <c r="X22" s="180"/>
      <c r="Y22" s="180"/>
      <c r="Z22" s="180"/>
      <c r="AA22" s="180"/>
      <c r="AB22" s="180"/>
      <c r="AC22" s="180"/>
      <c r="AD22" s="180"/>
      <c r="AE22" s="180"/>
      <c r="AF22" s="180"/>
      <c r="AG22" s="180"/>
      <c r="AH22" s="180"/>
      <c r="AI22" s="180"/>
      <c r="AJ22" s="180"/>
      <c r="AK22" s="180"/>
      <c r="AL22" s="180"/>
    </row>
    <row r="23" spans="2:42" ht="15" thickBot="1" x14ac:dyDescent="0.4">
      <c r="B23" s="549" t="s">
        <v>22</v>
      </c>
      <c r="C23" s="536">
        <f>C$4</f>
        <v>43101</v>
      </c>
      <c r="D23" s="536">
        <f t="shared" ref="D23:AL23" si="8">D$4</f>
        <v>43159</v>
      </c>
      <c r="E23" s="536">
        <f t="shared" si="8"/>
        <v>43190</v>
      </c>
      <c r="F23" s="536">
        <f t="shared" si="8"/>
        <v>43220</v>
      </c>
      <c r="G23" s="536">
        <f t="shared" si="8"/>
        <v>43251</v>
      </c>
      <c r="H23" s="536">
        <f t="shared" si="8"/>
        <v>43281</v>
      </c>
      <c r="I23" s="536">
        <f t="shared" si="8"/>
        <v>43312</v>
      </c>
      <c r="J23" s="536">
        <f t="shared" si="8"/>
        <v>43343</v>
      </c>
      <c r="K23" s="536">
        <f t="shared" si="8"/>
        <v>43373</v>
      </c>
      <c r="L23" s="536">
        <f t="shared" si="8"/>
        <v>43404</v>
      </c>
      <c r="M23" s="536">
        <f t="shared" si="8"/>
        <v>43434</v>
      </c>
      <c r="N23" s="536">
        <f t="shared" si="8"/>
        <v>43465</v>
      </c>
      <c r="O23" s="536">
        <f t="shared" si="8"/>
        <v>43496</v>
      </c>
      <c r="P23" s="536">
        <f t="shared" si="8"/>
        <v>43524</v>
      </c>
      <c r="Q23" s="536">
        <f t="shared" si="8"/>
        <v>43555</v>
      </c>
      <c r="R23" s="536">
        <f t="shared" si="8"/>
        <v>43585</v>
      </c>
      <c r="S23" s="536">
        <f t="shared" si="8"/>
        <v>43616</v>
      </c>
      <c r="T23" s="536">
        <f t="shared" si="8"/>
        <v>43646</v>
      </c>
      <c r="U23" s="536">
        <f t="shared" si="8"/>
        <v>43677</v>
      </c>
      <c r="V23" s="536">
        <f t="shared" si="8"/>
        <v>43708</v>
      </c>
      <c r="W23" s="536">
        <f t="shared" si="8"/>
        <v>43738</v>
      </c>
      <c r="X23" s="536">
        <f t="shared" si="8"/>
        <v>43769</v>
      </c>
      <c r="Y23" s="536">
        <f t="shared" si="8"/>
        <v>43799</v>
      </c>
      <c r="Z23" s="536">
        <f t="shared" si="8"/>
        <v>43830</v>
      </c>
      <c r="AA23" s="536">
        <f t="shared" si="8"/>
        <v>43861</v>
      </c>
      <c r="AB23" s="536">
        <f t="shared" si="8"/>
        <v>43890</v>
      </c>
      <c r="AC23" s="536">
        <f t="shared" si="8"/>
        <v>43921</v>
      </c>
      <c r="AD23" s="536">
        <f t="shared" si="8"/>
        <v>43951</v>
      </c>
      <c r="AE23" s="536">
        <f t="shared" si="8"/>
        <v>43982</v>
      </c>
      <c r="AF23" s="536">
        <f t="shared" si="8"/>
        <v>44012</v>
      </c>
      <c r="AG23" s="536">
        <f t="shared" si="8"/>
        <v>44043</v>
      </c>
      <c r="AH23" s="536">
        <f t="shared" si="8"/>
        <v>44074</v>
      </c>
      <c r="AI23" s="536">
        <f t="shared" si="8"/>
        <v>44104</v>
      </c>
      <c r="AJ23" s="536">
        <f t="shared" si="8"/>
        <v>44135</v>
      </c>
      <c r="AK23" s="536">
        <f t="shared" si="8"/>
        <v>44165</v>
      </c>
      <c r="AL23" s="536">
        <f t="shared" si="8"/>
        <v>44196</v>
      </c>
    </row>
    <row r="24" spans="2:42" x14ac:dyDescent="0.35">
      <c r="B24" s="181" t="s">
        <v>23</v>
      </c>
      <c r="C24" s="182">
        <v>749</v>
      </c>
      <c r="D24" s="182">
        <f>C29</f>
        <v>750</v>
      </c>
      <c r="E24" s="182">
        <f t="shared" ref="E24:Z24" si="9">D29</f>
        <v>740</v>
      </c>
      <c r="F24" s="182">
        <f t="shared" si="9"/>
        <v>737</v>
      </c>
      <c r="G24" s="182">
        <f t="shared" si="9"/>
        <v>745</v>
      </c>
      <c r="H24" s="182">
        <f t="shared" si="9"/>
        <v>740</v>
      </c>
      <c r="I24" s="182">
        <f t="shared" si="9"/>
        <v>750</v>
      </c>
      <c r="J24" s="182">
        <f t="shared" si="9"/>
        <v>745</v>
      </c>
      <c r="K24" s="182">
        <f t="shared" si="9"/>
        <v>751</v>
      </c>
      <c r="L24" s="182">
        <f t="shared" si="9"/>
        <v>750</v>
      </c>
      <c r="M24" s="182">
        <f t="shared" si="9"/>
        <v>765</v>
      </c>
      <c r="N24" s="182">
        <f t="shared" si="9"/>
        <v>761</v>
      </c>
      <c r="O24" s="182">
        <f t="shared" si="9"/>
        <v>751</v>
      </c>
      <c r="P24" s="182">
        <f t="shared" si="9"/>
        <v>780</v>
      </c>
      <c r="Q24" s="182">
        <f t="shared" si="9"/>
        <v>823</v>
      </c>
      <c r="R24" s="182">
        <f t="shared" si="9"/>
        <v>857</v>
      </c>
      <c r="S24" s="182">
        <f t="shared" si="9"/>
        <v>871</v>
      </c>
      <c r="T24" s="182">
        <f t="shared" si="9"/>
        <v>900</v>
      </c>
      <c r="U24" s="182">
        <f t="shared" si="9"/>
        <v>926</v>
      </c>
      <c r="V24" s="182">
        <f t="shared" si="9"/>
        <v>955</v>
      </c>
      <c r="W24" s="182">
        <f t="shared" si="9"/>
        <v>990</v>
      </c>
      <c r="X24" s="182">
        <f t="shared" si="9"/>
        <v>1031</v>
      </c>
      <c r="Y24" s="182">
        <f t="shared" si="9"/>
        <v>1076</v>
      </c>
      <c r="Z24" s="182">
        <f t="shared" si="9"/>
        <v>1096</v>
      </c>
      <c r="AA24" s="182">
        <f t="shared" ref="AA24" si="10">Z29</f>
        <v>1123</v>
      </c>
      <c r="AB24" s="182">
        <f t="shared" ref="AB24" si="11">AA29</f>
        <v>1175</v>
      </c>
      <c r="AC24" s="182">
        <f t="shared" ref="AC24" si="12">AB29</f>
        <v>1175</v>
      </c>
      <c r="AD24" s="182">
        <f t="shared" ref="AD24" si="13">AC29</f>
        <v>1175</v>
      </c>
      <c r="AE24" s="182">
        <f t="shared" ref="AE24" si="14">AD29</f>
        <v>1175</v>
      </c>
      <c r="AF24" s="182">
        <f t="shared" ref="AF24" si="15">AE29</f>
        <v>1175</v>
      </c>
      <c r="AG24" s="182">
        <f t="shared" ref="AG24" si="16">AF29</f>
        <v>1175</v>
      </c>
      <c r="AH24" s="182">
        <f t="shared" ref="AH24" si="17">AG29</f>
        <v>1175</v>
      </c>
      <c r="AI24" s="182">
        <f t="shared" ref="AI24" si="18">AH29</f>
        <v>1175</v>
      </c>
      <c r="AJ24" s="182">
        <f t="shared" ref="AJ24" si="19">AI29</f>
        <v>1175</v>
      </c>
      <c r="AK24" s="182">
        <f t="shared" ref="AK24" si="20">AJ29</f>
        <v>1175</v>
      </c>
      <c r="AL24" s="182">
        <f t="shared" ref="AL24" si="21">AK29</f>
        <v>1175</v>
      </c>
    </row>
    <row r="25" spans="2:42" x14ac:dyDescent="0.35">
      <c r="B25" s="183" t="s">
        <v>24</v>
      </c>
      <c r="C25" s="528">
        <v>45</v>
      </c>
      <c r="D25" s="528">
        <v>30</v>
      </c>
      <c r="E25" s="528">
        <v>40</v>
      </c>
      <c r="F25" s="528">
        <v>41</v>
      </c>
      <c r="G25" s="528">
        <v>34</v>
      </c>
      <c r="H25" s="528">
        <v>44</v>
      </c>
      <c r="I25" s="528">
        <v>37</v>
      </c>
      <c r="J25" s="528">
        <v>44</v>
      </c>
      <c r="K25" s="528">
        <v>34</v>
      </c>
      <c r="L25" s="528">
        <v>59</v>
      </c>
      <c r="M25" s="528">
        <v>36</v>
      </c>
      <c r="N25" s="528">
        <v>35</v>
      </c>
      <c r="O25" s="528">
        <v>64</v>
      </c>
      <c r="P25" s="528">
        <v>72</v>
      </c>
      <c r="Q25" s="528">
        <v>62</v>
      </c>
      <c r="R25" s="528">
        <v>46</v>
      </c>
      <c r="S25" s="528">
        <v>59</v>
      </c>
      <c r="T25" s="528">
        <v>53</v>
      </c>
      <c r="U25" s="528">
        <v>49</v>
      </c>
      <c r="V25" s="528">
        <v>51</v>
      </c>
      <c r="W25" s="528">
        <v>58</v>
      </c>
      <c r="X25" s="528">
        <v>67</v>
      </c>
      <c r="Y25" s="528">
        <v>38</v>
      </c>
      <c r="Z25" s="528">
        <v>47</v>
      </c>
      <c r="AA25" s="528">
        <v>71</v>
      </c>
      <c r="AB25" s="528"/>
      <c r="AC25" s="528"/>
      <c r="AD25" s="528"/>
      <c r="AE25" s="528"/>
      <c r="AF25" s="528"/>
      <c r="AG25" s="528"/>
      <c r="AH25" s="528"/>
      <c r="AI25" s="528"/>
      <c r="AJ25" s="528"/>
      <c r="AK25" s="528"/>
      <c r="AL25" s="528"/>
    </row>
    <row r="26" spans="2:42" x14ac:dyDescent="0.35">
      <c r="B26" s="183" t="s">
        <v>25</v>
      </c>
      <c r="C26" s="528">
        <v>-44</v>
      </c>
      <c r="D26" s="528">
        <v>-40</v>
      </c>
      <c r="E26" s="528">
        <v>-43</v>
      </c>
      <c r="F26" s="528">
        <v>-33</v>
      </c>
      <c r="G26" s="528">
        <v>-39</v>
      </c>
      <c r="H26" s="528">
        <v>-34</v>
      </c>
      <c r="I26" s="528">
        <v>-42</v>
      </c>
      <c r="J26" s="528">
        <v>-38</v>
      </c>
      <c r="K26" s="528">
        <v>-35</v>
      </c>
      <c r="L26" s="528">
        <v>-44</v>
      </c>
      <c r="M26" s="528">
        <v>-40</v>
      </c>
      <c r="N26" s="528">
        <v>-45</v>
      </c>
      <c r="O26" s="528">
        <v>-35</v>
      </c>
      <c r="P26" s="528">
        <v>-29</v>
      </c>
      <c r="Q26" s="528">
        <v>-28</v>
      </c>
      <c r="R26" s="528">
        <v>-32</v>
      </c>
      <c r="S26" s="528">
        <v>-30</v>
      </c>
      <c r="T26" s="528">
        <v>-27</v>
      </c>
      <c r="U26" s="528">
        <v>-20</v>
      </c>
      <c r="V26" s="528">
        <v>-16</v>
      </c>
      <c r="W26" s="528">
        <v>-17</v>
      </c>
      <c r="X26" s="528">
        <v>-22</v>
      </c>
      <c r="Y26" s="528">
        <v>-18</v>
      </c>
      <c r="Z26" s="528">
        <v>-20</v>
      </c>
      <c r="AA26" s="528">
        <v>-19</v>
      </c>
      <c r="AB26" s="528"/>
      <c r="AC26" s="528"/>
      <c r="AD26" s="528"/>
      <c r="AE26" s="528"/>
      <c r="AF26" s="528"/>
      <c r="AG26" s="528"/>
      <c r="AH26" s="528"/>
      <c r="AI26" s="528"/>
      <c r="AJ26" s="528"/>
      <c r="AK26" s="528"/>
      <c r="AL26" s="528"/>
    </row>
    <row r="27" spans="2:42" x14ac:dyDescent="0.35">
      <c r="B27" s="183" t="s">
        <v>26</v>
      </c>
      <c r="C27" s="528">
        <v>25</v>
      </c>
      <c r="D27" s="528">
        <v>17</v>
      </c>
      <c r="E27" s="528">
        <v>27</v>
      </c>
      <c r="F27" s="528">
        <v>21</v>
      </c>
      <c r="G27" s="528">
        <v>29</v>
      </c>
      <c r="H27" s="528">
        <v>22</v>
      </c>
      <c r="I27" s="528">
        <v>22</v>
      </c>
      <c r="J27" s="528">
        <v>23</v>
      </c>
      <c r="K27" s="528">
        <v>24</v>
      </c>
      <c r="L27" s="528">
        <v>24</v>
      </c>
      <c r="M27" s="528">
        <v>29</v>
      </c>
      <c r="N27" s="528">
        <v>29</v>
      </c>
      <c r="O27" s="528">
        <v>37</v>
      </c>
      <c r="P27" s="528">
        <v>28</v>
      </c>
      <c r="Q27" s="528">
        <v>35</v>
      </c>
      <c r="R27" s="528">
        <v>31</v>
      </c>
      <c r="S27" s="528">
        <v>34</v>
      </c>
      <c r="T27" s="528">
        <v>28</v>
      </c>
      <c r="U27" s="528">
        <v>28</v>
      </c>
      <c r="V27" s="528">
        <v>11</v>
      </c>
      <c r="W27" s="528">
        <v>15</v>
      </c>
      <c r="X27" s="528">
        <v>10</v>
      </c>
      <c r="Y27" s="528">
        <v>20</v>
      </c>
      <c r="Z27" s="528">
        <v>10</v>
      </c>
      <c r="AA27" s="528">
        <v>17</v>
      </c>
      <c r="AB27" s="528"/>
      <c r="AC27" s="528"/>
      <c r="AD27" s="528"/>
      <c r="AE27" s="528"/>
      <c r="AF27" s="528"/>
      <c r="AG27" s="528"/>
      <c r="AH27" s="528"/>
      <c r="AI27" s="528"/>
      <c r="AJ27" s="528"/>
      <c r="AK27" s="528"/>
      <c r="AL27" s="528"/>
    </row>
    <row r="28" spans="2:42" x14ac:dyDescent="0.35">
      <c r="B28" s="184" t="s">
        <v>27</v>
      </c>
      <c r="C28" s="529">
        <f>C25+C26</f>
        <v>1</v>
      </c>
      <c r="D28" s="529">
        <f t="shared" ref="D28:Z28" si="22">D25+D26</f>
        <v>-10</v>
      </c>
      <c r="E28" s="529">
        <f t="shared" si="22"/>
        <v>-3</v>
      </c>
      <c r="F28" s="529">
        <f t="shared" si="22"/>
        <v>8</v>
      </c>
      <c r="G28" s="529">
        <f t="shared" si="22"/>
        <v>-5</v>
      </c>
      <c r="H28" s="529">
        <f t="shared" si="22"/>
        <v>10</v>
      </c>
      <c r="I28" s="529">
        <f t="shared" si="22"/>
        <v>-5</v>
      </c>
      <c r="J28" s="529">
        <f t="shared" si="22"/>
        <v>6</v>
      </c>
      <c r="K28" s="529">
        <f t="shared" si="22"/>
        <v>-1</v>
      </c>
      <c r="L28" s="529">
        <f t="shared" si="22"/>
        <v>15</v>
      </c>
      <c r="M28" s="529">
        <f t="shared" si="22"/>
        <v>-4</v>
      </c>
      <c r="N28" s="529">
        <f t="shared" si="22"/>
        <v>-10</v>
      </c>
      <c r="O28" s="529">
        <f t="shared" si="22"/>
        <v>29</v>
      </c>
      <c r="P28" s="529">
        <f t="shared" si="22"/>
        <v>43</v>
      </c>
      <c r="Q28" s="529">
        <f t="shared" si="22"/>
        <v>34</v>
      </c>
      <c r="R28" s="529">
        <f t="shared" si="22"/>
        <v>14</v>
      </c>
      <c r="S28" s="529">
        <f t="shared" si="22"/>
        <v>29</v>
      </c>
      <c r="T28" s="529">
        <f t="shared" si="22"/>
        <v>26</v>
      </c>
      <c r="U28" s="529">
        <f t="shared" si="22"/>
        <v>29</v>
      </c>
      <c r="V28" s="529">
        <f t="shared" si="22"/>
        <v>35</v>
      </c>
      <c r="W28" s="529">
        <f t="shared" si="22"/>
        <v>41</v>
      </c>
      <c r="X28" s="529">
        <f t="shared" si="22"/>
        <v>45</v>
      </c>
      <c r="Y28" s="529">
        <f t="shared" si="22"/>
        <v>20</v>
      </c>
      <c r="Z28" s="529">
        <f t="shared" si="22"/>
        <v>27</v>
      </c>
      <c r="AA28" s="529">
        <f t="shared" ref="AA28:AL28" si="23">AA25+AA26</f>
        <v>52</v>
      </c>
      <c r="AB28" s="529">
        <f t="shared" si="23"/>
        <v>0</v>
      </c>
      <c r="AC28" s="529">
        <f t="shared" si="23"/>
        <v>0</v>
      </c>
      <c r="AD28" s="529">
        <f t="shared" si="23"/>
        <v>0</v>
      </c>
      <c r="AE28" s="529">
        <f t="shared" si="23"/>
        <v>0</v>
      </c>
      <c r="AF28" s="529">
        <f t="shared" si="23"/>
        <v>0</v>
      </c>
      <c r="AG28" s="529">
        <f t="shared" si="23"/>
        <v>0</v>
      </c>
      <c r="AH28" s="529">
        <f t="shared" si="23"/>
        <v>0</v>
      </c>
      <c r="AI28" s="529">
        <f t="shared" si="23"/>
        <v>0</v>
      </c>
      <c r="AJ28" s="529">
        <f t="shared" si="23"/>
        <v>0</v>
      </c>
      <c r="AK28" s="529">
        <f t="shared" si="23"/>
        <v>0</v>
      </c>
      <c r="AL28" s="529">
        <f t="shared" si="23"/>
        <v>0</v>
      </c>
      <c r="AN28" s="185" t="s">
        <v>28</v>
      </c>
      <c r="AO28" s="186"/>
      <c r="AP28" s="186"/>
    </row>
    <row r="29" spans="2:42" x14ac:dyDescent="0.35">
      <c r="B29" s="183" t="s">
        <v>29</v>
      </c>
      <c r="C29" s="187">
        <f t="shared" ref="C29:Z29" si="24">C24+C28</f>
        <v>750</v>
      </c>
      <c r="D29" s="187">
        <f t="shared" si="24"/>
        <v>740</v>
      </c>
      <c r="E29" s="187">
        <f t="shared" si="24"/>
        <v>737</v>
      </c>
      <c r="F29" s="187">
        <f t="shared" si="24"/>
        <v>745</v>
      </c>
      <c r="G29" s="187">
        <f t="shared" si="24"/>
        <v>740</v>
      </c>
      <c r="H29" s="187">
        <f t="shared" si="24"/>
        <v>750</v>
      </c>
      <c r="I29" s="187">
        <f t="shared" si="24"/>
        <v>745</v>
      </c>
      <c r="J29" s="187">
        <f t="shared" si="24"/>
        <v>751</v>
      </c>
      <c r="K29" s="187">
        <f t="shared" si="24"/>
        <v>750</v>
      </c>
      <c r="L29" s="187">
        <f t="shared" si="24"/>
        <v>765</v>
      </c>
      <c r="M29" s="187">
        <f t="shared" si="24"/>
        <v>761</v>
      </c>
      <c r="N29" s="187">
        <f t="shared" si="24"/>
        <v>751</v>
      </c>
      <c r="O29" s="187">
        <f t="shared" si="24"/>
        <v>780</v>
      </c>
      <c r="P29" s="187">
        <f t="shared" si="24"/>
        <v>823</v>
      </c>
      <c r="Q29" s="187">
        <f t="shared" si="24"/>
        <v>857</v>
      </c>
      <c r="R29" s="187">
        <f t="shared" si="24"/>
        <v>871</v>
      </c>
      <c r="S29" s="187">
        <f t="shared" si="24"/>
        <v>900</v>
      </c>
      <c r="T29" s="187">
        <f t="shared" si="24"/>
        <v>926</v>
      </c>
      <c r="U29" s="187">
        <f t="shared" si="24"/>
        <v>955</v>
      </c>
      <c r="V29" s="187">
        <f t="shared" si="24"/>
        <v>990</v>
      </c>
      <c r="W29" s="187">
        <f t="shared" si="24"/>
        <v>1031</v>
      </c>
      <c r="X29" s="187">
        <f t="shared" si="24"/>
        <v>1076</v>
      </c>
      <c r="Y29" s="187">
        <f t="shared" si="24"/>
        <v>1096</v>
      </c>
      <c r="Z29" s="187">
        <f t="shared" si="24"/>
        <v>1123</v>
      </c>
      <c r="AA29" s="187">
        <f t="shared" ref="AA29:AL29" si="25">AA24+AA28</f>
        <v>1175</v>
      </c>
      <c r="AB29" s="187">
        <f t="shared" si="25"/>
        <v>1175</v>
      </c>
      <c r="AC29" s="187">
        <f t="shared" si="25"/>
        <v>1175</v>
      </c>
      <c r="AD29" s="187">
        <f t="shared" si="25"/>
        <v>1175</v>
      </c>
      <c r="AE29" s="187">
        <f t="shared" si="25"/>
        <v>1175</v>
      </c>
      <c r="AF29" s="187">
        <f t="shared" si="25"/>
        <v>1175</v>
      </c>
      <c r="AG29" s="187">
        <f t="shared" si="25"/>
        <v>1175</v>
      </c>
      <c r="AH29" s="187">
        <f t="shared" si="25"/>
        <v>1175</v>
      </c>
      <c r="AI29" s="187">
        <f t="shared" si="25"/>
        <v>1175</v>
      </c>
      <c r="AJ29" s="187">
        <f t="shared" si="25"/>
        <v>1175</v>
      </c>
      <c r="AK29" s="187">
        <f t="shared" si="25"/>
        <v>1175</v>
      </c>
      <c r="AL29" s="187">
        <f t="shared" si="25"/>
        <v>1175</v>
      </c>
      <c r="AN29" s="188" t="s">
        <v>18</v>
      </c>
      <c r="AO29" s="189" t="s">
        <v>19</v>
      </c>
      <c r="AP29" s="189" t="s">
        <v>20</v>
      </c>
    </row>
    <row r="30" spans="2:42" x14ac:dyDescent="0.35">
      <c r="B30" s="183" t="s">
        <v>30</v>
      </c>
      <c r="C30" s="530">
        <f t="shared" ref="C30:Z30" si="26">(-C26)/C24</f>
        <v>5.8744993324432573E-2</v>
      </c>
      <c r="D30" s="530">
        <f t="shared" si="26"/>
        <v>5.3333333333333337E-2</v>
      </c>
      <c r="E30" s="530">
        <f t="shared" si="26"/>
        <v>5.8108108108108111E-2</v>
      </c>
      <c r="F30" s="530">
        <f t="shared" si="26"/>
        <v>4.4776119402985072E-2</v>
      </c>
      <c r="G30" s="530">
        <f t="shared" si="26"/>
        <v>5.2348993288590606E-2</v>
      </c>
      <c r="H30" s="530">
        <f t="shared" si="26"/>
        <v>4.5945945945945948E-2</v>
      </c>
      <c r="I30" s="530">
        <f t="shared" si="26"/>
        <v>5.6000000000000001E-2</v>
      </c>
      <c r="J30" s="530">
        <f t="shared" si="26"/>
        <v>5.1006711409395972E-2</v>
      </c>
      <c r="K30" s="530">
        <f t="shared" si="26"/>
        <v>4.6604527296937419E-2</v>
      </c>
      <c r="L30" s="530">
        <f t="shared" si="26"/>
        <v>5.8666666666666666E-2</v>
      </c>
      <c r="M30" s="530">
        <f t="shared" si="26"/>
        <v>5.2287581699346407E-2</v>
      </c>
      <c r="N30" s="530">
        <f t="shared" si="26"/>
        <v>5.9132720105124839E-2</v>
      </c>
      <c r="O30" s="530">
        <f t="shared" si="26"/>
        <v>4.6604527296937419E-2</v>
      </c>
      <c r="P30" s="530">
        <f t="shared" si="26"/>
        <v>3.7179487179487179E-2</v>
      </c>
      <c r="Q30" s="530">
        <f t="shared" si="26"/>
        <v>3.4021871202916158E-2</v>
      </c>
      <c r="R30" s="530">
        <f t="shared" si="26"/>
        <v>3.7339556592765458E-2</v>
      </c>
      <c r="S30" s="530">
        <f t="shared" si="26"/>
        <v>3.4443168771526977E-2</v>
      </c>
      <c r="T30" s="530">
        <f t="shared" si="26"/>
        <v>0.03</v>
      </c>
      <c r="U30" s="530">
        <f t="shared" si="26"/>
        <v>2.159827213822894E-2</v>
      </c>
      <c r="V30" s="530">
        <f t="shared" si="26"/>
        <v>1.6753926701570682E-2</v>
      </c>
      <c r="W30" s="530">
        <f t="shared" si="26"/>
        <v>1.7171717171717171E-2</v>
      </c>
      <c r="X30" s="530">
        <f t="shared" si="26"/>
        <v>2.133850630455868E-2</v>
      </c>
      <c r="Y30" s="530">
        <f t="shared" si="26"/>
        <v>1.6728624535315983E-2</v>
      </c>
      <c r="Z30" s="530">
        <f t="shared" si="26"/>
        <v>1.824817518248175E-2</v>
      </c>
      <c r="AA30" s="530">
        <f t="shared" ref="AA30:AL30" si="27">(-AA26)/AA24</f>
        <v>1.6918967052537846E-2</v>
      </c>
      <c r="AB30" s="530">
        <f t="shared" si="27"/>
        <v>0</v>
      </c>
      <c r="AC30" s="530">
        <f t="shared" si="27"/>
        <v>0</v>
      </c>
      <c r="AD30" s="530">
        <f t="shared" si="27"/>
        <v>0</v>
      </c>
      <c r="AE30" s="530">
        <f t="shared" si="27"/>
        <v>0</v>
      </c>
      <c r="AF30" s="530">
        <f t="shared" si="27"/>
        <v>0</v>
      </c>
      <c r="AG30" s="530">
        <f t="shared" si="27"/>
        <v>0</v>
      </c>
      <c r="AH30" s="530">
        <f t="shared" si="27"/>
        <v>0</v>
      </c>
      <c r="AI30" s="530">
        <f t="shared" si="27"/>
        <v>0</v>
      </c>
      <c r="AJ30" s="530">
        <f t="shared" si="27"/>
        <v>0</v>
      </c>
      <c r="AK30" s="530">
        <f t="shared" si="27"/>
        <v>0</v>
      </c>
      <c r="AL30" s="530">
        <f t="shared" si="27"/>
        <v>0</v>
      </c>
      <c r="AN30" s="510">
        <f>100%-SUM(P30:AA30)</f>
        <v>0.69825772716689316</v>
      </c>
      <c r="AO30" s="510">
        <f>100%-SUM(V30:AA30)*2</f>
        <v>0.78568016610363578</v>
      </c>
      <c r="AP30" s="510">
        <f>100%-SUM(Y30:AA30)*4</f>
        <v>0.79241693291865767</v>
      </c>
    </row>
    <row r="31" spans="2:42" x14ac:dyDescent="0.35">
      <c r="B31" s="183"/>
      <c r="C31" s="192"/>
      <c r="D31" s="192"/>
      <c r="E31" s="192"/>
      <c r="F31" s="192"/>
      <c r="G31" s="192"/>
      <c r="H31" s="192"/>
      <c r="I31" s="192"/>
      <c r="J31" s="192"/>
      <c r="K31" s="192"/>
      <c r="L31" s="192"/>
      <c r="M31" s="192"/>
      <c r="N31" s="192"/>
      <c r="O31" s="192"/>
      <c r="P31" s="192"/>
      <c r="Q31" s="192"/>
      <c r="R31" s="192"/>
      <c r="S31" s="192"/>
      <c r="T31" s="192"/>
      <c r="U31" s="192"/>
      <c r="V31" s="192"/>
      <c r="W31" s="192"/>
      <c r="X31" s="192"/>
      <c r="Y31" s="192"/>
      <c r="Z31" s="192"/>
      <c r="AA31" s="192"/>
      <c r="AB31" s="192"/>
      <c r="AC31" s="192"/>
      <c r="AD31" s="192"/>
      <c r="AE31" s="192"/>
      <c r="AF31" s="192"/>
      <c r="AG31" s="192"/>
      <c r="AH31" s="192"/>
      <c r="AI31" s="192"/>
      <c r="AJ31" s="192"/>
      <c r="AK31" s="192"/>
      <c r="AL31" s="192"/>
      <c r="AN31" s="191"/>
    </row>
    <row r="32" spans="2:42" ht="15" thickBot="1" x14ac:dyDescent="0.4">
      <c r="B32" s="549" t="s">
        <v>31</v>
      </c>
      <c r="C32" s="536">
        <f>C$4</f>
        <v>43101</v>
      </c>
      <c r="D32" s="536">
        <f t="shared" ref="D32:AL32" si="28">D$4</f>
        <v>43159</v>
      </c>
      <c r="E32" s="536">
        <f t="shared" si="28"/>
        <v>43190</v>
      </c>
      <c r="F32" s="536">
        <f t="shared" si="28"/>
        <v>43220</v>
      </c>
      <c r="G32" s="536">
        <f t="shared" si="28"/>
        <v>43251</v>
      </c>
      <c r="H32" s="536">
        <f t="shared" si="28"/>
        <v>43281</v>
      </c>
      <c r="I32" s="536">
        <f t="shared" si="28"/>
        <v>43312</v>
      </c>
      <c r="J32" s="536">
        <f t="shared" si="28"/>
        <v>43343</v>
      </c>
      <c r="K32" s="536">
        <f t="shared" si="28"/>
        <v>43373</v>
      </c>
      <c r="L32" s="536">
        <f t="shared" si="28"/>
        <v>43404</v>
      </c>
      <c r="M32" s="536">
        <f t="shared" si="28"/>
        <v>43434</v>
      </c>
      <c r="N32" s="536">
        <f t="shared" si="28"/>
        <v>43465</v>
      </c>
      <c r="O32" s="536">
        <f t="shared" si="28"/>
        <v>43496</v>
      </c>
      <c r="P32" s="536">
        <f t="shared" si="28"/>
        <v>43524</v>
      </c>
      <c r="Q32" s="536">
        <f t="shared" si="28"/>
        <v>43555</v>
      </c>
      <c r="R32" s="536">
        <f t="shared" si="28"/>
        <v>43585</v>
      </c>
      <c r="S32" s="536">
        <f t="shared" si="28"/>
        <v>43616</v>
      </c>
      <c r="T32" s="536">
        <f t="shared" si="28"/>
        <v>43646</v>
      </c>
      <c r="U32" s="536">
        <f t="shared" si="28"/>
        <v>43677</v>
      </c>
      <c r="V32" s="536">
        <f t="shared" si="28"/>
        <v>43708</v>
      </c>
      <c r="W32" s="536">
        <f t="shared" si="28"/>
        <v>43738</v>
      </c>
      <c r="X32" s="536">
        <f t="shared" si="28"/>
        <v>43769</v>
      </c>
      <c r="Y32" s="536">
        <f t="shared" si="28"/>
        <v>43799</v>
      </c>
      <c r="Z32" s="536">
        <f t="shared" si="28"/>
        <v>43830</v>
      </c>
      <c r="AA32" s="536">
        <f t="shared" si="28"/>
        <v>43861</v>
      </c>
      <c r="AB32" s="536">
        <f t="shared" si="28"/>
        <v>43890</v>
      </c>
      <c r="AC32" s="536">
        <f t="shared" si="28"/>
        <v>43921</v>
      </c>
      <c r="AD32" s="536">
        <f t="shared" si="28"/>
        <v>43951</v>
      </c>
      <c r="AE32" s="536">
        <f t="shared" si="28"/>
        <v>43982</v>
      </c>
      <c r="AF32" s="536">
        <f t="shared" si="28"/>
        <v>44012</v>
      </c>
      <c r="AG32" s="536">
        <f t="shared" si="28"/>
        <v>44043</v>
      </c>
      <c r="AH32" s="536">
        <f t="shared" si="28"/>
        <v>44074</v>
      </c>
      <c r="AI32" s="536">
        <f t="shared" si="28"/>
        <v>44104</v>
      </c>
      <c r="AJ32" s="536">
        <f t="shared" si="28"/>
        <v>44135</v>
      </c>
      <c r="AK32" s="536">
        <f t="shared" si="28"/>
        <v>44165</v>
      </c>
      <c r="AL32" s="536">
        <f t="shared" si="28"/>
        <v>44196</v>
      </c>
    </row>
    <row r="33" spans="2:42" x14ac:dyDescent="0.35">
      <c r="B33" s="183" t="s">
        <v>32</v>
      </c>
      <c r="C33" s="193">
        <f>C42*12</f>
        <v>70128</v>
      </c>
      <c r="D33" s="193">
        <f t="shared" ref="D33:N33" si="29">D42*12</f>
        <v>56820</v>
      </c>
      <c r="E33" s="193">
        <f t="shared" si="29"/>
        <v>78084</v>
      </c>
      <c r="F33" s="193">
        <f t="shared" si="29"/>
        <v>79116</v>
      </c>
      <c r="G33" s="193">
        <f t="shared" si="29"/>
        <v>73116</v>
      </c>
      <c r="H33" s="193">
        <f t="shared" si="29"/>
        <v>88776</v>
      </c>
      <c r="I33" s="193">
        <f t="shared" si="29"/>
        <v>69672</v>
      </c>
      <c r="J33" s="193">
        <f t="shared" si="29"/>
        <v>77616</v>
      </c>
      <c r="K33" s="193">
        <f t="shared" si="29"/>
        <v>57708</v>
      </c>
      <c r="L33" s="193">
        <f t="shared" si="29"/>
        <v>113688</v>
      </c>
      <c r="M33" s="193">
        <f t="shared" si="29"/>
        <v>69972</v>
      </c>
      <c r="N33" s="193">
        <f t="shared" si="29"/>
        <v>64788</v>
      </c>
      <c r="O33" s="193">
        <f>O42*12</f>
        <v>122964</v>
      </c>
      <c r="P33" s="193">
        <f t="shared" ref="P33:Z33" si="30">P42*12</f>
        <v>137808</v>
      </c>
      <c r="Q33" s="193">
        <f t="shared" si="30"/>
        <v>117276</v>
      </c>
      <c r="R33" s="193">
        <f t="shared" si="30"/>
        <v>86220</v>
      </c>
      <c r="S33" s="193">
        <f t="shared" si="30"/>
        <v>114228</v>
      </c>
      <c r="T33" s="193">
        <f t="shared" si="30"/>
        <v>100356</v>
      </c>
      <c r="U33" s="193">
        <f t="shared" si="30"/>
        <v>87564</v>
      </c>
      <c r="V33" s="193">
        <f t="shared" si="30"/>
        <v>101328</v>
      </c>
      <c r="W33" s="193">
        <f t="shared" si="30"/>
        <v>104484</v>
      </c>
      <c r="X33" s="193">
        <f t="shared" si="30"/>
        <v>139320</v>
      </c>
      <c r="Y33" s="193">
        <f t="shared" si="30"/>
        <v>69420</v>
      </c>
      <c r="Z33" s="193">
        <f t="shared" si="30"/>
        <v>97200</v>
      </c>
      <c r="AA33" s="193">
        <f t="shared" ref="AA33:AL33" si="31">AA42*12</f>
        <v>151044</v>
      </c>
      <c r="AB33" s="193">
        <f t="shared" si="31"/>
        <v>0</v>
      </c>
      <c r="AC33" s="193">
        <f t="shared" si="31"/>
        <v>0</v>
      </c>
      <c r="AD33" s="193">
        <f t="shared" si="31"/>
        <v>0</v>
      </c>
      <c r="AE33" s="193">
        <f t="shared" si="31"/>
        <v>0</v>
      </c>
      <c r="AF33" s="193">
        <f t="shared" si="31"/>
        <v>0</v>
      </c>
      <c r="AG33" s="193">
        <f t="shared" si="31"/>
        <v>0</v>
      </c>
      <c r="AH33" s="193">
        <f t="shared" si="31"/>
        <v>0</v>
      </c>
      <c r="AI33" s="193">
        <f t="shared" si="31"/>
        <v>0</v>
      </c>
      <c r="AJ33" s="193">
        <f t="shared" si="31"/>
        <v>0</v>
      </c>
      <c r="AK33" s="193">
        <f t="shared" si="31"/>
        <v>0</v>
      </c>
      <c r="AL33" s="193">
        <f t="shared" si="31"/>
        <v>0</v>
      </c>
    </row>
    <row r="34" spans="2:42" x14ac:dyDescent="0.35">
      <c r="B34" s="181" t="s">
        <v>33</v>
      </c>
      <c r="C34" s="194">
        <f>C33</f>
        <v>70128</v>
      </c>
      <c r="D34" s="194">
        <f>C34+D33</f>
        <v>126948</v>
      </c>
      <c r="E34" s="194">
        <f t="shared" ref="E34:N34" si="32">D34+E33</f>
        <v>205032</v>
      </c>
      <c r="F34" s="194">
        <f t="shared" si="32"/>
        <v>284148</v>
      </c>
      <c r="G34" s="194">
        <f t="shared" si="32"/>
        <v>357264</v>
      </c>
      <c r="H34" s="194">
        <f t="shared" si="32"/>
        <v>446040</v>
      </c>
      <c r="I34" s="194">
        <f t="shared" si="32"/>
        <v>515712</v>
      </c>
      <c r="J34" s="194">
        <f t="shared" si="32"/>
        <v>593328</v>
      </c>
      <c r="K34" s="194">
        <f t="shared" si="32"/>
        <v>651036</v>
      </c>
      <c r="L34" s="194">
        <f t="shared" si="32"/>
        <v>764724</v>
      </c>
      <c r="M34" s="194">
        <f t="shared" si="32"/>
        <v>834696</v>
      </c>
      <c r="N34" s="194">
        <f t="shared" si="32"/>
        <v>899484</v>
      </c>
      <c r="O34" s="194">
        <f>O33</f>
        <v>122964</v>
      </c>
      <c r="P34" s="194">
        <f>O34+P33</f>
        <v>260772</v>
      </c>
      <c r="Q34" s="194">
        <f t="shared" ref="Q34:Z34" si="33">P34+Q33</f>
        <v>378048</v>
      </c>
      <c r="R34" s="194">
        <f t="shared" si="33"/>
        <v>464268</v>
      </c>
      <c r="S34" s="194">
        <f t="shared" si="33"/>
        <v>578496</v>
      </c>
      <c r="T34" s="194">
        <f t="shared" si="33"/>
        <v>678852</v>
      </c>
      <c r="U34" s="194">
        <f t="shared" si="33"/>
        <v>766416</v>
      </c>
      <c r="V34" s="194">
        <f t="shared" si="33"/>
        <v>867744</v>
      </c>
      <c r="W34" s="194">
        <f t="shared" si="33"/>
        <v>972228</v>
      </c>
      <c r="X34" s="194">
        <f t="shared" si="33"/>
        <v>1111548</v>
      </c>
      <c r="Y34" s="194">
        <f t="shared" si="33"/>
        <v>1180968</v>
      </c>
      <c r="Z34" s="194">
        <f t="shared" si="33"/>
        <v>1278168</v>
      </c>
      <c r="AA34" s="194">
        <f>AA33</f>
        <v>151044</v>
      </c>
      <c r="AB34" s="194">
        <f t="shared" ref="AB34" si="34">AA34+AB33</f>
        <v>151044</v>
      </c>
      <c r="AC34" s="194">
        <f t="shared" ref="AC34" si="35">AB34+AC33</f>
        <v>151044</v>
      </c>
      <c r="AD34" s="194">
        <f t="shared" ref="AD34" si="36">AC34+AD33</f>
        <v>151044</v>
      </c>
      <c r="AE34" s="194">
        <f t="shared" ref="AE34" si="37">AD34+AE33</f>
        <v>151044</v>
      </c>
      <c r="AF34" s="194">
        <f t="shared" ref="AF34" si="38">AE34+AF33</f>
        <v>151044</v>
      </c>
      <c r="AG34" s="194">
        <f t="shared" ref="AG34" si="39">AF34+AG33</f>
        <v>151044</v>
      </c>
      <c r="AH34" s="194">
        <f t="shared" ref="AH34" si="40">AG34+AH33</f>
        <v>151044</v>
      </c>
      <c r="AI34" s="194">
        <f t="shared" ref="AI34" si="41">AH34+AI33</f>
        <v>151044</v>
      </c>
      <c r="AJ34" s="194">
        <f t="shared" ref="AJ34" si="42">AI34+AJ33</f>
        <v>151044</v>
      </c>
      <c r="AK34" s="194">
        <f t="shared" ref="AK34" si="43">AJ34+AK33</f>
        <v>151044</v>
      </c>
      <c r="AL34" s="194">
        <f t="shared" ref="AL34" si="44">AK34+AL33</f>
        <v>151044</v>
      </c>
    </row>
    <row r="35" spans="2:42" x14ac:dyDescent="0.35">
      <c r="B35" s="183"/>
      <c r="C35" s="195"/>
      <c r="D35" s="195"/>
      <c r="E35" s="195"/>
      <c r="F35" s="195"/>
      <c r="G35" s="195"/>
      <c r="H35" s="195"/>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95"/>
      <c r="AI35" s="195"/>
      <c r="AJ35" s="195"/>
      <c r="AK35" s="195"/>
      <c r="AL35" s="195"/>
    </row>
    <row r="36" spans="2:42" x14ac:dyDescent="0.35">
      <c r="B36" s="183" t="s">
        <v>34</v>
      </c>
      <c r="C36" s="196">
        <f t="shared" ref="C36:Z36" si="45">IFERROR(C33/C25,"")</f>
        <v>1558.4</v>
      </c>
      <c r="D36" s="196">
        <f t="shared" si="45"/>
        <v>1894</v>
      </c>
      <c r="E36" s="196">
        <f t="shared" si="45"/>
        <v>1952.1</v>
      </c>
      <c r="F36" s="196">
        <f t="shared" si="45"/>
        <v>1929.6585365853659</v>
      </c>
      <c r="G36" s="196">
        <f t="shared" si="45"/>
        <v>2150.4705882352941</v>
      </c>
      <c r="H36" s="196">
        <f t="shared" si="45"/>
        <v>2017.6363636363637</v>
      </c>
      <c r="I36" s="196">
        <f t="shared" si="45"/>
        <v>1883.0270270270271</v>
      </c>
      <c r="J36" s="196">
        <f t="shared" si="45"/>
        <v>1764</v>
      </c>
      <c r="K36" s="196">
        <f t="shared" si="45"/>
        <v>1697.2941176470588</v>
      </c>
      <c r="L36" s="196">
        <f t="shared" si="45"/>
        <v>1926.9152542372881</v>
      </c>
      <c r="M36" s="196">
        <f t="shared" si="45"/>
        <v>1943.6666666666667</v>
      </c>
      <c r="N36" s="196">
        <f t="shared" si="45"/>
        <v>1851.0857142857142</v>
      </c>
      <c r="O36" s="196">
        <f t="shared" si="45"/>
        <v>1921.3125</v>
      </c>
      <c r="P36" s="196">
        <f t="shared" si="45"/>
        <v>1914</v>
      </c>
      <c r="Q36" s="196">
        <f t="shared" si="45"/>
        <v>1891.5483870967741</v>
      </c>
      <c r="R36" s="196">
        <f t="shared" si="45"/>
        <v>1874.3478260869565</v>
      </c>
      <c r="S36" s="196">
        <f t="shared" si="45"/>
        <v>1936.0677966101696</v>
      </c>
      <c r="T36" s="196">
        <f t="shared" si="45"/>
        <v>1893.5094339622642</v>
      </c>
      <c r="U36" s="196">
        <f t="shared" si="45"/>
        <v>1787.0204081632653</v>
      </c>
      <c r="V36" s="196">
        <f t="shared" si="45"/>
        <v>1986.8235294117646</v>
      </c>
      <c r="W36" s="196">
        <f t="shared" si="45"/>
        <v>1801.4482758620691</v>
      </c>
      <c r="X36" s="196">
        <f t="shared" si="45"/>
        <v>2079.4029850746269</v>
      </c>
      <c r="Y36" s="196">
        <f t="shared" si="45"/>
        <v>1826.8421052631579</v>
      </c>
      <c r="Z36" s="196">
        <f t="shared" si="45"/>
        <v>2068.0851063829787</v>
      </c>
      <c r="AA36" s="196">
        <f t="shared" ref="AA36:AL36" si="46">IFERROR(AA33/AA25,"")</f>
        <v>2127.3802816901407</v>
      </c>
      <c r="AB36" s="196" t="str">
        <f t="shared" si="46"/>
        <v/>
      </c>
      <c r="AC36" s="196" t="str">
        <f t="shared" si="46"/>
        <v/>
      </c>
      <c r="AD36" s="196" t="str">
        <f t="shared" si="46"/>
        <v/>
      </c>
      <c r="AE36" s="196" t="str">
        <f t="shared" si="46"/>
        <v/>
      </c>
      <c r="AF36" s="196" t="str">
        <f t="shared" si="46"/>
        <v/>
      </c>
      <c r="AG36" s="196" t="str">
        <f t="shared" si="46"/>
        <v/>
      </c>
      <c r="AH36" s="196" t="str">
        <f t="shared" si="46"/>
        <v/>
      </c>
      <c r="AI36" s="196" t="str">
        <f t="shared" si="46"/>
        <v/>
      </c>
      <c r="AJ36" s="196" t="str">
        <f t="shared" si="46"/>
        <v/>
      </c>
      <c r="AK36" s="196" t="str">
        <f t="shared" si="46"/>
        <v/>
      </c>
      <c r="AL36" s="196" t="str">
        <f t="shared" si="46"/>
        <v/>
      </c>
    </row>
    <row r="37" spans="2:42" x14ac:dyDescent="0.35">
      <c r="B37" s="183" t="s">
        <v>35</v>
      </c>
      <c r="C37" s="197">
        <f>IFERROR(C36/12,"")</f>
        <v>129.86666666666667</v>
      </c>
      <c r="D37" s="197">
        <f t="shared" ref="D37:Z37" si="47">IFERROR(D36/12,"")</f>
        <v>157.83333333333334</v>
      </c>
      <c r="E37" s="197">
        <f t="shared" si="47"/>
        <v>162.67499999999998</v>
      </c>
      <c r="F37" s="197">
        <f t="shared" si="47"/>
        <v>160.80487804878049</v>
      </c>
      <c r="G37" s="197">
        <f t="shared" si="47"/>
        <v>179.20588235294119</v>
      </c>
      <c r="H37" s="197">
        <f t="shared" si="47"/>
        <v>168.13636363636365</v>
      </c>
      <c r="I37" s="197">
        <f>IFERROR(I36/12,"")</f>
        <v>156.91891891891893</v>
      </c>
      <c r="J37" s="197">
        <f t="shared" si="47"/>
        <v>147</v>
      </c>
      <c r="K37" s="197">
        <f t="shared" si="47"/>
        <v>141.44117647058823</v>
      </c>
      <c r="L37" s="197">
        <f t="shared" si="47"/>
        <v>160.57627118644066</v>
      </c>
      <c r="M37" s="197">
        <f t="shared" si="47"/>
        <v>161.97222222222223</v>
      </c>
      <c r="N37" s="197">
        <f t="shared" si="47"/>
        <v>154.25714285714284</v>
      </c>
      <c r="O37" s="197">
        <f t="shared" si="47"/>
        <v>160.109375</v>
      </c>
      <c r="P37" s="197">
        <f t="shared" si="47"/>
        <v>159.5</v>
      </c>
      <c r="Q37" s="197">
        <f t="shared" si="47"/>
        <v>157.62903225806451</v>
      </c>
      <c r="R37" s="197">
        <f t="shared" si="47"/>
        <v>156.19565217391303</v>
      </c>
      <c r="S37" s="197">
        <f t="shared" si="47"/>
        <v>161.33898305084747</v>
      </c>
      <c r="T37" s="197">
        <f t="shared" si="47"/>
        <v>157.79245283018869</v>
      </c>
      <c r="U37" s="197">
        <f t="shared" si="47"/>
        <v>148.91836734693877</v>
      </c>
      <c r="V37" s="197">
        <f t="shared" si="47"/>
        <v>165.56862745098039</v>
      </c>
      <c r="W37" s="197">
        <f t="shared" si="47"/>
        <v>150.12068965517241</v>
      </c>
      <c r="X37" s="197">
        <f t="shared" si="47"/>
        <v>173.28358208955225</v>
      </c>
      <c r="Y37" s="197">
        <f t="shared" si="47"/>
        <v>152.23684210526315</v>
      </c>
      <c r="Z37" s="197">
        <f t="shared" si="47"/>
        <v>172.34042553191489</v>
      </c>
      <c r="AA37" s="197">
        <f t="shared" ref="AA37:AL37" si="48">IFERROR(AA36/12,"")</f>
        <v>177.28169014084506</v>
      </c>
      <c r="AB37" s="197" t="str">
        <f t="shared" si="48"/>
        <v/>
      </c>
      <c r="AC37" s="197" t="str">
        <f t="shared" si="48"/>
        <v/>
      </c>
      <c r="AD37" s="197" t="str">
        <f t="shared" si="48"/>
        <v/>
      </c>
      <c r="AE37" s="197" t="str">
        <f t="shared" si="48"/>
        <v/>
      </c>
      <c r="AF37" s="197" t="str">
        <f t="shared" si="48"/>
        <v/>
      </c>
      <c r="AG37" s="197" t="str">
        <f t="shared" si="48"/>
        <v/>
      </c>
      <c r="AH37" s="197" t="str">
        <f t="shared" si="48"/>
        <v/>
      </c>
      <c r="AI37" s="197" t="str">
        <f t="shared" si="48"/>
        <v/>
      </c>
      <c r="AJ37" s="197" t="str">
        <f t="shared" si="48"/>
        <v/>
      </c>
      <c r="AK37" s="197" t="str">
        <f t="shared" si="48"/>
        <v/>
      </c>
      <c r="AL37" s="197" t="str">
        <f t="shared" si="48"/>
        <v/>
      </c>
      <c r="AN37" s="522"/>
    </row>
    <row r="38" spans="2:42" x14ac:dyDescent="0.35">
      <c r="B38" s="183" t="s">
        <v>36</v>
      </c>
      <c r="C38" s="193">
        <f t="shared" ref="C38:AL38" si="49">IFERROR(C47/C29,"")</f>
        <v>108.74933333333334</v>
      </c>
      <c r="D38" s="193">
        <f t="shared" si="49"/>
        <v>113.8472972972973</v>
      </c>
      <c r="E38" s="193">
        <f t="shared" si="49"/>
        <v>121.23066485753053</v>
      </c>
      <c r="F38" s="193">
        <f t="shared" si="49"/>
        <v>128.16084563758389</v>
      </c>
      <c r="G38" s="193">
        <f t="shared" si="49"/>
        <v>137.70787837837838</v>
      </c>
      <c r="H38" s="193">
        <f t="shared" si="49"/>
        <v>143.99177333333333</v>
      </c>
      <c r="I38" s="193">
        <f t="shared" si="49"/>
        <v>150.27068456375841</v>
      </c>
      <c r="J38" s="193">
        <f t="shared" si="49"/>
        <v>156.70438082556592</v>
      </c>
      <c r="K38" s="193">
        <f t="shared" si="49"/>
        <v>162.56665333333333</v>
      </c>
      <c r="L38" s="193">
        <f t="shared" si="49"/>
        <v>168.41567320261436</v>
      </c>
      <c r="M38" s="193">
        <f t="shared" si="49"/>
        <v>175.96976346911956</v>
      </c>
      <c r="N38" s="193">
        <f t="shared" si="49"/>
        <v>181.77495339547269</v>
      </c>
      <c r="O38" s="193">
        <f t="shared" si="49"/>
        <v>190.10255128205128</v>
      </c>
      <c r="P38" s="193">
        <f t="shared" si="49"/>
        <v>194.75575941676792</v>
      </c>
      <c r="Q38" s="193">
        <f t="shared" si="49"/>
        <v>199.77011668611433</v>
      </c>
      <c r="R38" s="193">
        <f t="shared" si="49"/>
        <v>204.73822043628013</v>
      </c>
      <c r="S38" s="193">
        <f t="shared" si="49"/>
        <v>208.86332222222222</v>
      </c>
      <c r="T38" s="193">
        <f t="shared" si="49"/>
        <v>211.51745140388769</v>
      </c>
      <c r="U38" s="193">
        <f t="shared" si="49"/>
        <v>212.78778010471206</v>
      </c>
      <c r="V38" s="193">
        <f t="shared" si="49"/>
        <v>215.02576767676769</v>
      </c>
      <c r="W38" s="193">
        <f t="shared" si="49"/>
        <v>233.18996120271581</v>
      </c>
      <c r="X38" s="193">
        <f t="shared" si="49"/>
        <v>234.3432713754647</v>
      </c>
      <c r="Y38" s="193">
        <f t="shared" si="49"/>
        <v>239.16000000000003</v>
      </c>
      <c r="Z38" s="193">
        <f t="shared" si="49"/>
        <v>241.45713268032057</v>
      </c>
      <c r="AA38" s="193">
        <f t="shared" si="49"/>
        <v>242.32739574468084</v>
      </c>
      <c r="AB38" s="193">
        <f t="shared" si="49"/>
        <v>242.32739574468084</v>
      </c>
      <c r="AC38" s="193">
        <f t="shared" si="49"/>
        <v>242.32739574468084</v>
      </c>
      <c r="AD38" s="193">
        <f t="shared" si="49"/>
        <v>242.32739574468084</v>
      </c>
      <c r="AE38" s="193">
        <f t="shared" si="49"/>
        <v>242.32739574468084</v>
      </c>
      <c r="AF38" s="193">
        <f t="shared" si="49"/>
        <v>242.32739574468084</v>
      </c>
      <c r="AG38" s="193">
        <f t="shared" si="49"/>
        <v>242.32739574468084</v>
      </c>
      <c r="AH38" s="193">
        <f t="shared" si="49"/>
        <v>242.32739574468084</v>
      </c>
      <c r="AI38" s="193">
        <f t="shared" si="49"/>
        <v>242.32739574468084</v>
      </c>
      <c r="AJ38" s="193">
        <f t="shared" si="49"/>
        <v>242.32739574468084</v>
      </c>
      <c r="AK38" s="193">
        <f t="shared" si="49"/>
        <v>242.32739574468084</v>
      </c>
      <c r="AL38" s="193">
        <f t="shared" si="49"/>
        <v>242.32739574468084</v>
      </c>
    </row>
    <row r="39" spans="2:42" x14ac:dyDescent="0.35">
      <c r="B39" s="183"/>
      <c r="C39" s="198"/>
      <c r="D39" s="198"/>
      <c r="E39" s="198"/>
      <c r="F39" s="198"/>
      <c r="G39" s="198"/>
      <c r="H39" s="198"/>
      <c r="I39" s="198"/>
      <c r="J39" s="198"/>
      <c r="K39" s="198"/>
      <c r="L39" s="198"/>
      <c r="M39" s="198"/>
      <c r="N39" s="198"/>
      <c r="O39" s="198"/>
      <c r="P39" s="198"/>
      <c r="Q39" s="198"/>
      <c r="R39" s="198"/>
      <c r="S39" s="198"/>
      <c r="T39" s="198"/>
      <c r="U39" s="198"/>
      <c r="V39" s="198"/>
      <c r="W39" s="198"/>
      <c r="X39" s="198"/>
      <c r="Y39" s="198"/>
      <c r="Z39" s="198"/>
      <c r="AA39" s="198"/>
      <c r="AB39" s="198"/>
      <c r="AC39" s="198"/>
      <c r="AD39" s="198"/>
      <c r="AE39" s="198"/>
      <c r="AF39" s="198"/>
      <c r="AG39" s="198"/>
      <c r="AH39" s="198"/>
      <c r="AI39" s="198"/>
      <c r="AJ39" s="198"/>
      <c r="AK39" s="198"/>
      <c r="AL39" s="198"/>
    </row>
    <row r="40" spans="2:42" ht="15" thickBot="1" x14ac:dyDescent="0.4">
      <c r="B40" s="549" t="s">
        <v>37</v>
      </c>
      <c r="C40" s="536">
        <f>C$4</f>
        <v>43101</v>
      </c>
      <c r="D40" s="536">
        <f t="shared" ref="D40:AL40" si="50">D$4</f>
        <v>43159</v>
      </c>
      <c r="E40" s="536">
        <f t="shared" si="50"/>
        <v>43190</v>
      </c>
      <c r="F40" s="536">
        <f t="shared" si="50"/>
        <v>43220</v>
      </c>
      <c r="G40" s="536">
        <f t="shared" si="50"/>
        <v>43251</v>
      </c>
      <c r="H40" s="536">
        <f t="shared" si="50"/>
        <v>43281</v>
      </c>
      <c r="I40" s="536">
        <f t="shared" si="50"/>
        <v>43312</v>
      </c>
      <c r="J40" s="536">
        <f t="shared" si="50"/>
        <v>43343</v>
      </c>
      <c r="K40" s="536">
        <f t="shared" si="50"/>
        <v>43373</v>
      </c>
      <c r="L40" s="536">
        <f t="shared" si="50"/>
        <v>43404</v>
      </c>
      <c r="M40" s="536">
        <f t="shared" si="50"/>
        <v>43434</v>
      </c>
      <c r="N40" s="536">
        <f t="shared" si="50"/>
        <v>43465</v>
      </c>
      <c r="O40" s="536">
        <f t="shared" si="50"/>
        <v>43496</v>
      </c>
      <c r="P40" s="536">
        <f t="shared" si="50"/>
        <v>43524</v>
      </c>
      <c r="Q40" s="536">
        <f t="shared" si="50"/>
        <v>43555</v>
      </c>
      <c r="R40" s="536">
        <f t="shared" si="50"/>
        <v>43585</v>
      </c>
      <c r="S40" s="536">
        <f t="shared" si="50"/>
        <v>43616</v>
      </c>
      <c r="T40" s="536">
        <f t="shared" si="50"/>
        <v>43646</v>
      </c>
      <c r="U40" s="536">
        <f t="shared" si="50"/>
        <v>43677</v>
      </c>
      <c r="V40" s="536">
        <f t="shared" si="50"/>
        <v>43708</v>
      </c>
      <c r="W40" s="536">
        <f t="shared" si="50"/>
        <v>43738</v>
      </c>
      <c r="X40" s="536">
        <f t="shared" si="50"/>
        <v>43769</v>
      </c>
      <c r="Y40" s="536">
        <f t="shared" si="50"/>
        <v>43799</v>
      </c>
      <c r="Z40" s="536">
        <f t="shared" si="50"/>
        <v>43830</v>
      </c>
      <c r="AA40" s="536">
        <f t="shared" si="50"/>
        <v>43861</v>
      </c>
      <c r="AB40" s="536">
        <f t="shared" si="50"/>
        <v>43890</v>
      </c>
      <c r="AC40" s="536">
        <f t="shared" si="50"/>
        <v>43921</v>
      </c>
      <c r="AD40" s="536">
        <f t="shared" si="50"/>
        <v>43951</v>
      </c>
      <c r="AE40" s="536">
        <f t="shared" si="50"/>
        <v>43982</v>
      </c>
      <c r="AF40" s="536">
        <f t="shared" si="50"/>
        <v>44012</v>
      </c>
      <c r="AG40" s="536">
        <f t="shared" si="50"/>
        <v>44043</v>
      </c>
      <c r="AH40" s="536">
        <f t="shared" si="50"/>
        <v>44074</v>
      </c>
      <c r="AI40" s="536">
        <f t="shared" si="50"/>
        <v>44104</v>
      </c>
      <c r="AJ40" s="536">
        <f t="shared" si="50"/>
        <v>44135</v>
      </c>
      <c r="AK40" s="536">
        <f t="shared" si="50"/>
        <v>44165</v>
      </c>
      <c r="AL40" s="536">
        <f t="shared" si="50"/>
        <v>44196</v>
      </c>
    </row>
    <row r="41" spans="2:42" x14ac:dyDescent="0.35">
      <c r="B41" s="183" t="s">
        <v>38</v>
      </c>
      <c r="C41" s="200">
        <v>77074</v>
      </c>
      <c r="D41" s="200">
        <f>C47</f>
        <v>81562</v>
      </c>
      <c r="E41" s="200">
        <f t="shared" ref="E41:S41" si="51">D47</f>
        <v>84247</v>
      </c>
      <c r="F41" s="200">
        <f t="shared" si="51"/>
        <v>89347</v>
      </c>
      <c r="G41" s="200">
        <f t="shared" si="51"/>
        <v>95479.83</v>
      </c>
      <c r="H41" s="200">
        <f t="shared" si="51"/>
        <v>101903.83</v>
      </c>
      <c r="I41" s="200">
        <f t="shared" si="51"/>
        <v>107993.83</v>
      </c>
      <c r="J41" s="200">
        <f t="shared" si="51"/>
        <v>111951.66</v>
      </c>
      <c r="K41" s="200">
        <f t="shared" si="51"/>
        <v>117684.99</v>
      </c>
      <c r="L41" s="200">
        <f t="shared" si="51"/>
        <v>121924.99</v>
      </c>
      <c r="M41" s="200">
        <f t="shared" si="51"/>
        <v>128837.98999999999</v>
      </c>
      <c r="N41" s="200">
        <f t="shared" si="51"/>
        <v>133912.99</v>
      </c>
      <c r="O41" s="200">
        <f t="shared" si="51"/>
        <v>136512.99</v>
      </c>
      <c r="P41" s="200">
        <f t="shared" si="51"/>
        <v>148279.99</v>
      </c>
      <c r="Q41" s="200">
        <f t="shared" si="51"/>
        <v>160283.99</v>
      </c>
      <c r="R41" s="200">
        <f t="shared" si="51"/>
        <v>171202.99</v>
      </c>
      <c r="S41" s="200">
        <f t="shared" si="51"/>
        <v>178326.99</v>
      </c>
      <c r="T41" s="200">
        <f>S47</f>
        <v>187976.99</v>
      </c>
      <c r="U41" s="200">
        <f t="shared" ref="U41:Z41" si="52">T47</f>
        <v>195865.16</v>
      </c>
      <c r="V41" s="200">
        <f t="shared" si="52"/>
        <v>203212.33000000002</v>
      </c>
      <c r="W41" s="200">
        <f t="shared" si="52"/>
        <v>212875.51</v>
      </c>
      <c r="X41" s="200">
        <f t="shared" si="52"/>
        <v>240418.85</v>
      </c>
      <c r="Y41" s="200">
        <f t="shared" si="52"/>
        <v>252153.36000000002</v>
      </c>
      <c r="Z41" s="200">
        <f t="shared" si="52"/>
        <v>262119.36000000002</v>
      </c>
      <c r="AA41" s="200">
        <f t="shared" ref="AA41" si="53">Z47</f>
        <v>271156.36</v>
      </c>
      <c r="AB41" s="200">
        <f t="shared" ref="AB41" si="54">AA47</f>
        <v>284734.69</v>
      </c>
      <c r="AC41" s="200">
        <f t="shared" ref="AC41" si="55">AB47</f>
        <v>284734.69</v>
      </c>
      <c r="AD41" s="200">
        <f t="shared" ref="AD41" si="56">AC47</f>
        <v>284734.69</v>
      </c>
      <c r="AE41" s="200">
        <f t="shared" ref="AE41" si="57">AD47</f>
        <v>284734.69</v>
      </c>
      <c r="AF41" s="200">
        <f t="shared" ref="AF41" si="58">AE47</f>
        <v>284734.69</v>
      </c>
      <c r="AG41" s="200">
        <f t="shared" ref="AG41" si="59">AF47</f>
        <v>284734.69</v>
      </c>
      <c r="AH41" s="200">
        <f t="shared" ref="AH41" si="60">AG47</f>
        <v>284734.69</v>
      </c>
      <c r="AI41" s="200">
        <f t="shared" ref="AI41" si="61">AH47</f>
        <v>284734.69</v>
      </c>
      <c r="AJ41" s="200">
        <f t="shared" ref="AJ41" si="62">AI47</f>
        <v>284734.69</v>
      </c>
      <c r="AK41" s="200">
        <f t="shared" ref="AK41" si="63">AJ47</f>
        <v>284734.69</v>
      </c>
      <c r="AL41" s="200">
        <f t="shared" ref="AL41" si="64">AK47</f>
        <v>284734.69</v>
      </c>
    </row>
    <row r="42" spans="2:42" x14ac:dyDescent="0.35">
      <c r="B42" s="183" t="s">
        <v>39</v>
      </c>
      <c r="C42" s="182">
        <v>5844</v>
      </c>
      <c r="D42" s="182">
        <v>4735</v>
      </c>
      <c r="E42" s="182">
        <v>6507</v>
      </c>
      <c r="F42" s="182">
        <v>6593</v>
      </c>
      <c r="G42" s="182">
        <v>6093</v>
      </c>
      <c r="H42" s="182">
        <v>7398</v>
      </c>
      <c r="I42" s="182">
        <v>5806</v>
      </c>
      <c r="J42" s="182">
        <v>6468</v>
      </c>
      <c r="K42" s="182">
        <v>4809</v>
      </c>
      <c r="L42" s="182">
        <v>9474</v>
      </c>
      <c r="M42" s="182">
        <v>5831</v>
      </c>
      <c r="N42" s="182">
        <v>5399</v>
      </c>
      <c r="O42" s="182">
        <v>10247</v>
      </c>
      <c r="P42" s="182">
        <v>11484</v>
      </c>
      <c r="Q42" s="182">
        <v>9773</v>
      </c>
      <c r="R42" s="182">
        <v>7185</v>
      </c>
      <c r="S42" s="182">
        <v>9519</v>
      </c>
      <c r="T42" s="182">
        <v>8363</v>
      </c>
      <c r="U42" s="182">
        <v>7297</v>
      </c>
      <c r="V42" s="182">
        <v>8444</v>
      </c>
      <c r="W42" s="182">
        <v>8707</v>
      </c>
      <c r="X42" s="182">
        <v>11610</v>
      </c>
      <c r="Y42" s="182">
        <v>5785</v>
      </c>
      <c r="Z42" s="182">
        <v>8100</v>
      </c>
      <c r="AA42" s="182">
        <v>12587</v>
      </c>
      <c r="AB42" s="182"/>
      <c r="AC42" s="182"/>
      <c r="AD42" s="182"/>
      <c r="AE42" s="182"/>
      <c r="AF42" s="182"/>
      <c r="AG42" s="182"/>
      <c r="AH42" s="182"/>
      <c r="AI42" s="182"/>
      <c r="AJ42" s="182"/>
      <c r="AK42" s="182"/>
      <c r="AL42" s="182"/>
    </row>
    <row r="43" spans="2:42" x14ac:dyDescent="0.35">
      <c r="B43" s="183" t="s">
        <v>40</v>
      </c>
      <c r="C43" s="182">
        <v>-3980</v>
      </c>
      <c r="D43" s="182">
        <v>-4461</v>
      </c>
      <c r="E43" s="182">
        <v>-4813</v>
      </c>
      <c r="F43" s="182">
        <v>-2804</v>
      </c>
      <c r="G43" s="182">
        <v>-4578</v>
      </c>
      <c r="H43" s="182">
        <v>-3726</v>
      </c>
      <c r="I43" s="182">
        <v>-5083</v>
      </c>
      <c r="J43" s="182">
        <v>-4419</v>
      </c>
      <c r="K43" s="182">
        <v>-3649</v>
      </c>
      <c r="L43" s="182">
        <v>-6091</v>
      </c>
      <c r="M43" s="182">
        <v>-4470</v>
      </c>
      <c r="N43" s="182">
        <v>-6690</v>
      </c>
      <c r="O43" s="182">
        <v>-4915</v>
      </c>
      <c r="P43" s="182">
        <v>-3612</v>
      </c>
      <c r="Q43" s="182">
        <v>-3828</v>
      </c>
      <c r="R43" s="182">
        <v>-5243</v>
      </c>
      <c r="S43" s="182">
        <v>-5733</v>
      </c>
      <c r="T43" s="182">
        <v>-5588</v>
      </c>
      <c r="U43" s="182">
        <v>-5051</v>
      </c>
      <c r="V43" s="182">
        <v>-2390</v>
      </c>
      <c r="W43" s="182">
        <v>-3760</v>
      </c>
      <c r="X43" s="182">
        <v>-7299</v>
      </c>
      <c r="Y43" s="182">
        <v>-3581</v>
      </c>
      <c r="Z43" s="182">
        <v>-4168</v>
      </c>
      <c r="AA43" s="182">
        <v>-4280</v>
      </c>
      <c r="AB43" s="182"/>
      <c r="AC43" s="182"/>
      <c r="AD43" s="182"/>
      <c r="AE43" s="182"/>
      <c r="AF43" s="182"/>
      <c r="AG43" s="182"/>
      <c r="AH43" s="182"/>
      <c r="AI43" s="182"/>
      <c r="AJ43" s="182"/>
      <c r="AK43" s="182"/>
      <c r="AL43" s="182"/>
    </row>
    <row r="44" spans="2:42" x14ac:dyDescent="0.35">
      <c r="B44" s="183" t="s">
        <v>41</v>
      </c>
      <c r="C44" s="182">
        <v>1608</v>
      </c>
      <c r="D44" s="182">
        <v>1270</v>
      </c>
      <c r="E44" s="182">
        <v>1176</v>
      </c>
      <c r="F44" s="182">
        <v>813.83</v>
      </c>
      <c r="G44" s="182">
        <v>1826</v>
      </c>
      <c r="H44" s="182">
        <v>800</v>
      </c>
      <c r="I44" s="182">
        <v>1158.83</v>
      </c>
      <c r="J44" s="182">
        <v>1374.33</v>
      </c>
      <c r="K44" s="182">
        <v>1155</v>
      </c>
      <c r="L44" s="182">
        <v>1324</v>
      </c>
      <c r="M44" s="182">
        <v>1366</v>
      </c>
      <c r="N44" s="182">
        <v>1025</v>
      </c>
      <c r="O44" s="182">
        <v>1824</v>
      </c>
      <c r="P44" s="182">
        <v>1993</v>
      </c>
      <c r="Q44" s="182">
        <v>2142</v>
      </c>
      <c r="R44" s="182">
        <v>2308</v>
      </c>
      <c r="S44" s="182">
        <v>2112</v>
      </c>
      <c r="T44" s="182">
        <v>2104.17</v>
      </c>
      <c r="U44" s="182">
        <v>1882.17</v>
      </c>
      <c r="V44" s="182">
        <v>2169.34</v>
      </c>
      <c r="W44" s="182">
        <v>21386.34</v>
      </c>
      <c r="X44" s="182">
        <v>6177.51</v>
      </c>
      <c r="Y44" s="182">
        <v>4751</v>
      </c>
      <c r="Z44" s="182">
        <v>3936</v>
      </c>
      <c r="AA44" s="182">
        <v>4643.33</v>
      </c>
      <c r="AB44" s="182"/>
      <c r="AC44" s="182"/>
      <c r="AD44" s="182"/>
      <c r="AE44" s="182"/>
      <c r="AF44" s="182"/>
      <c r="AG44" s="182"/>
      <c r="AH44" s="182"/>
      <c r="AI44" s="182"/>
      <c r="AJ44" s="182"/>
      <c r="AK44" s="182"/>
      <c r="AL44" s="182"/>
    </row>
    <row r="45" spans="2:42" x14ac:dyDescent="0.35">
      <c r="B45" s="201" t="s">
        <v>42</v>
      </c>
      <c r="C45" s="182">
        <v>-850</v>
      </c>
      <c r="D45" s="182">
        <v>-542</v>
      </c>
      <c r="E45" s="182">
        <v>-320</v>
      </c>
      <c r="F45" s="182">
        <v>-325</v>
      </c>
      <c r="G45" s="182">
        <v>-525</v>
      </c>
      <c r="H45" s="182">
        <v>-850</v>
      </c>
      <c r="I45" s="182">
        <v>-292</v>
      </c>
      <c r="J45" s="182">
        <v>-175</v>
      </c>
      <c r="K45" s="182">
        <v>-350</v>
      </c>
      <c r="L45" s="182">
        <v>-275</v>
      </c>
      <c r="M45" s="182">
        <v>-400</v>
      </c>
      <c r="N45" s="182">
        <v>-225</v>
      </c>
      <c r="O45" s="182">
        <v>-262</v>
      </c>
      <c r="P45" s="182">
        <v>-442</v>
      </c>
      <c r="Q45" s="182">
        <v>-833</v>
      </c>
      <c r="R45" s="182">
        <v>-342</v>
      </c>
      <c r="S45" s="182">
        <v>-573</v>
      </c>
      <c r="T45" s="182">
        <v>-642</v>
      </c>
      <c r="U45" s="182">
        <v>-329</v>
      </c>
      <c r="V45" s="182">
        <v>-229.16</v>
      </c>
      <c r="W45" s="182">
        <v>-675</v>
      </c>
      <c r="X45" s="182">
        <v>-579</v>
      </c>
      <c r="Y45" s="182">
        <v>-500</v>
      </c>
      <c r="Z45" s="182">
        <v>-439</v>
      </c>
      <c r="AA45" s="182">
        <v>-1348</v>
      </c>
      <c r="AB45" s="182"/>
      <c r="AC45" s="182"/>
      <c r="AD45" s="182"/>
      <c r="AE45" s="182"/>
      <c r="AF45" s="182"/>
      <c r="AG45" s="182"/>
      <c r="AH45" s="182"/>
      <c r="AI45" s="182"/>
      <c r="AJ45" s="182"/>
      <c r="AK45" s="182"/>
      <c r="AL45" s="182"/>
    </row>
    <row r="46" spans="2:42" x14ac:dyDescent="0.35">
      <c r="B46" s="201" t="s">
        <v>43</v>
      </c>
      <c r="C46" s="182">
        <v>1866</v>
      </c>
      <c r="D46" s="182">
        <v>1683</v>
      </c>
      <c r="E46" s="182">
        <v>2550</v>
      </c>
      <c r="F46" s="182">
        <v>1855</v>
      </c>
      <c r="G46" s="182">
        <v>3608</v>
      </c>
      <c r="H46" s="182">
        <v>2468</v>
      </c>
      <c r="I46" s="182">
        <v>2368</v>
      </c>
      <c r="J46" s="182">
        <v>2485</v>
      </c>
      <c r="K46" s="182">
        <v>2275</v>
      </c>
      <c r="L46" s="182">
        <v>2481</v>
      </c>
      <c r="M46" s="182">
        <v>2748</v>
      </c>
      <c r="N46" s="182">
        <v>3091</v>
      </c>
      <c r="O46" s="182">
        <v>4873</v>
      </c>
      <c r="P46" s="182">
        <v>2581</v>
      </c>
      <c r="Q46" s="182">
        <v>3665</v>
      </c>
      <c r="R46" s="182">
        <v>3216</v>
      </c>
      <c r="S46" s="182">
        <v>4325</v>
      </c>
      <c r="T46" s="182">
        <v>3651</v>
      </c>
      <c r="U46" s="182">
        <v>3548</v>
      </c>
      <c r="V46" s="182">
        <v>1669</v>
      </c>
      <c r="W46" s="182">
        <v>1885</v>
      </c>
      <c r="X46" s="182">
        <v>1825</v>
      </c>
      <c r="Y46" s="182">
        <v>3511</v>
      </c>
      <c r="Z46" s="182">
        <v>1608</v>
      </c>
      <c r="AA46" s="182">
        <v>1976</v>
      </c>
      <c r="AB46" s="182"/>
      <c r="AC46" s="182"/>
      <c r="AD46" s="182"/>
      <c r="AE46" s="182"/>
      <c r="AF46" s="182"/>
      <c r="AG46" s="182"/>
      <c r="AH46" s="182"/>
      <c r="AI46" s="182"/>
      <c r="AJ46" s="182"/>
      <c r="AK46" s="182"/>
      <c r="AL46" s="182"/>
    </row>
    <row r="47" spans="2:42" x14ac:dyDescent="0.35">
      <c r="B47" s="202" t="s">
        <v>44</v>
      </c>
      <c r="C47" s="531">
        <f>SUM(C41:C46)</f>
        <v>81562</v>
      </c>
      <c r="D47" s="531">
        <f t="shared" ref="D47:AL47" si="65">SUM(D41:D46)</f>
        <v>84247</v>
      </c>
      <c r="E47" s="531">
        <f t="shared" si="65"/>
        <v>89347</v>
      </c>
      <c r="F47" s="531">
        <f t="shared" si="65"/>
        <v>95479.83</v>
      </c>
      <c r="G47" s="531">
        <f t="shared" si="65"/>
        <v>101903.83</v>
      </c>
      <c r="H47" s="531">
        <f t="shared" si="65"/>
        <v>107993.83</v>
      </c>
      <c r="I47" s="531">
        <f t="shared" si="65"/>
        <v>111951.66</v>
      </c>
      <c r="J47" s="531">
        <f t="shared" si="65"/>
        <v>117684.99</v>
      </c>
      <c r="K47" s="531">
        <f t="shared" si="65"/>
        <v>121924.99</v>
      </c>
      <c r="L47" s="531">
        <f t="shared" si="65"/>
        <v>128837.98999999999</v>
      </c>
      <c r="M47" s="531">
        <f t="shared" si="65"/>
        <v>133912.99</v>
      </c>
      <c r="N47" s="531">
        <f t="shared" si="65"/>
        <v>136512.99</v>
      </c>
      <c r="O47" s="531">
        <f t="shared" si="65"/>
        <v>148279.99</v>
      </c>
      <c r="P47" s="531">
        <f t="shared" si="65"/>
        <v>160283.99</v>
      </c>
      <c r="Q47" s="531">
        <f t="shared" si="65"/>
        <v>171202.99</v>
      </c>
      <c r="R47" s="531">
        <f t="shared" si="65"/>
        <v>178326.99</v>
      </c>
      <c r="S47" s="531">
        <f t="shared" si="65"/>
        <v>187976.99</v>
      </c>
      <c r="T47" s="531">
        <f t="shared" si="65"/>
        <v>195865.16</v>
      </c>
      <c r="U47" s="531">
        <f t="shared" si="65"/>
        <v>203212.33000000002</v>
      </c>
      <c r="V47" s="531">
        <f t="shared" si="65"/>
        <v>212875.51</v>
      </c>
      <c r="W47" s="531">
        <f t="shared" si="65"/>
        <v>240418.85</v>
      </c>
      <c r="X47" s="531">
        <f t="shared" si="65"/>
        <v>252153.36000000002</v>
      </c>
      <c r="Y47" s="531">
        <f t="shared" si="65"/>
        <v>262119.36000000002</v>
      </c>
      <c r="Z47" s="531">
        <f t="shared" si="65"/>
        <v>271156.36</v>
      </c>
      <c r="AA47" s="531">
        <f t="shared" si="65"/>
        <v>284734.69</v>
      </c>
      <c r="AB47" s="531">
        <f t="shared" si="65"/>
        <v>284734.69</v>
      </c>
      <c r="AC47" s="531">
        <f t="shared" si="65"/>
        <v>284734.69</v>
      </c>
      <c r="AD47" s="531">
        <f t="shared" si="65"/>
        <v>284734.69</v>
      </c>
      <c r="AE47" s="531">
        <f t="shared" si="65"/>
        <v>284734.69</v>
      </c>
      <c r="AF47" s="531">
        <f t="shared" si="65"/>
        <v>284734.69</v>
      </c>
      <c r="AG47" s="531">
        <f t="shared" si="65"/>
        <v>284734.69</v>
      </c>
      <c r="AH47" s="531">
        <f t="shared" si="65"/>
        <v>284734.69</v>
      </c>
      <c r="AI47" s="531">
        <f t="shared" si="65"/>
        <v>284734.69</v>
      </c>
      <c r="AJ47" s="531">
        <f t="shared" si="65"/>
        <v>284734.69</v>
      </c>
      <c r="AK47" s="531">
        <f t="shared" si="65"/>
        <v>284734.69</v>
      </c>
      <c r="AL47" s="531">
        <f t="shared" si="65"/>
        <v>284734.69</v>
      </c>
      <c r="AN47" s="185" t="s">
        <v>45</v>
      </c>
      <c r="AO47" s="186"/>
      <c r="AP47" s="186"/>
    </row>
    <row r="48" spans="2:42" x14ac:dyDescent="0.35">
      <c r="B48" s="203"/>
      <c r="C48" s="204"/>
      <c r="D48" s="204"/>
      <c r="E48" s="204"/>
      <c r="F48" s="204"/>
      <c r="G48" s="204"/>
      <c r="H48" s="204"/>
      <c r="I48" s="204"/>
      <c r="J48" s="204"/>
      <c r="K48" s="204"/>
      <c r="L48" s="204"/>
      <c r="M48" s="204"/>
      <c r="N48" s="204"/>
      <c r="O48" s="204"/>
      <c r="P48" s="204"/>
      <c r="Q48" s="204"/>
      <c r="R48" s="204"/>
      <c r="S48" s="204"/>
      <c r="T48" s="204"/>
      <c r="U48" s="204"/>
      <c r="V48" s="204"/>
      <c r="W48" s="204"/>
      <c r="X48" s="204"/>
      <c r="Y48" s="204"/>
      <c r="Z48" s="204"/>
      <c r="AA48" s="204"/>
      <c r="AB48" s="204"/>
      <c r="AC48" s="204"/>
      <c r="AD48" s="204"/>
      <c r="AE48" s="204"/>
      <c r="AF48" s="204"/>
      <c r="AG48" s="204"/>
      <c r="AH48" s="204"/>
      <c r="AI48" s="204"/>
      <c r="AJ48" s="204"/>
      <c r="AK48" s="204"/>
      <c r="AL48" s="204"/>
      <c r="AN48" s="188" t="s">
        <v>18</v>
      </c>
      <c r="AO48" s="189" t="s">
        <v>19</v>
      </c>
      <c r="AP48" s="189" t="s">
        <v>20</v>
      </c>
    </row>
    <row r="49" spans="2:42" x14ac:dyDescent="0.35">
      <c r="B49" s="181" t="s">
        <v>46</v>
      </c>
      <c r="C49" s="205"/>
      <c r="D49" s="205">
        <f>(D47-C47)/C47</f>
        <v>3.2919742036732792E-2</v>
      </c>
      <c r="E49" s="205">
        <f t="shared" ref="E49:Z49" si="66">(E47-D47)/D47</f>
        <v>6.0536280223628142E-2</v>
      </c>
      <c r="F49" s="205">
        <f t="shared" si="66"/>
        <v>6.8640581105129453E-2</v>
      </c>
      <c r="G49" s="205">
        <f t="shared" si="66"/>
        <v>6.7281225783497933E-2</v>
      </c>
      <c r="H49" s="205">
        <f t="shared" si="66"/>
        <v>5.9762228760194783E-2</v>
      </c>
      <c r="I49" s="205">
        <f t="shared" si="66"/>
        <v>3.6648667798891858E-2</v>
      </c>
      <c r="J49" s="205">
        <f t="shared" si="66"/>
        <v>5.1212550131011919E-2</v>
      </c>
      <c r="K49" s="205">
        <f t="shared" si="66"/>
        <v>3.6028383908602107E-2</v>
      </c>
      <c r="L49" s="205">
        <f t="shared" si="66"/>
        <v>5.669879489020245E-2</v>
      </c>
      <c r="M49" s="205">
        <f t="shared" si="66"/>
        <v>3.9390555534124683E-2</v>
      </c>
      <c r="N49" s="205">
        <f t="shared" si="66"/>
        <v>1.9415592169213756E-2</v>
      </c>
      <c r="O49" s="205">
        <f t="shared" si="66"/>
        <v>8.6196925288941378E-2</v>
      </c>
      <c r="P49" s="205">
        <f t="shared" si="66"/>
        <v>8.0954955554016425E-2</v>
      </c>
      <c r="Q49" s="205">
        <f t="shared" si="66"/>
        <v>6.8122836223380764E-2</v>
      </c>
      <c r="R49" s="205">
        <f t="shared" si="66"/>
        <v>4.1611422791155692E-2</v>
      </c>
      <c r="S49" s="205">
        <f t="shared" si="66"/>
        <v>5.4114074375393208E-2</v>
      </c>
      <c r="T49" s="205">
        <f t="shared" si="66"/>
        <v>4.1963487126802132E-2</v>
      </c>
      <c r="U49" s="205">
        <f t="shared" si="66"/>
        <v>3.7511367514263448E-2</v>
      </c>
      <c r="V49" s="205">
        <f t="shared" si="66"/>
        <v>4.7552134262719155E-2</v>
      </c>
      <c r="W49" s="205">
        <f t="shared" si="66"/>
        <v>0.12938707698222307</v>
      </c>
      <c r="X49" s="205">
        <f t="shared" si="66"/>
        <v>4.8808610472930926E-2</v>
      </c>
      <c r="Y49" s="205">
        <f t="shared" si="66"/>
        <v>3.9523566134514326E-2</v>
      </c>
      <c r="Z49" s="205">
        <f t="shared" si="66"/>
        <v>3.4476659793461921E-2</v>
      </c>
      <c r="AA49" s="205">
        <f t="shared" ref="AA49" si="67">(AA47-Z47)/Z47</f>
        <v>5.0075646390886859E-2</v>
      </c>
      <c r="AB49" s="205">
        <f t="shared" ref="AB49" si="68">(AB47-AA47)/AA47</f>
        <v>0</v>
      </c>
      <c r="AC49" s="205">
        <f t="shared" ref="AC49" si="69">(AC47-AB47)/AB47</f>
        <v>0</v>
      </c>
      <c r="AD49" s="205">
        <f t="shared" ref="AD49" si="70">(AD47-AC47)/AC47</f>
        <v>0</v>
      </c>
      <c r="AE49" s="205">
        <f t="shared" ref="AE49" si="71">(AE47-AD47)/AD47</f>
        <v>0</v>
      </c>
      <c r="AF49" s="205">
        <f t="shared" ref="AF49" si="72">(AF47-AE47)/AE47</f>
        <v>0</v>
      </c>
      <c r="AG49" s="205">
        <f t="shared" ref="AG49" si="73">(AG47-AF47)/AF47</f>
        <v>0</v>
      </c>
      <c r="AH49" s="205">
        <f t="shared" ref="AH49" si="74">(AH47-AG47)/AG47</f>
        <v>0</v>
      </c>
      <c r="AI49" s="205">
        <f t="shared" ref="AI49" si="75">(AI47-AH47)/AH47</f>
        <v>0</v>
      </c>
      <c r="AJ49" s="205">
        <f t="shared" ref="AJ49" si="76">(AJ47-AI47)/AI47</f>
        <v>0</v>
      </c>
      <c r="AK49" s="205">
        <f t="shared" ref="AK49" si="77">(AK47-AJ47)/AJ47</f>
        <v>0</v>
      </c>
      <c r="AL49" s="205">
        <f t="shared" ref="AL49" si="78">(AL47-AK47)/AK47</f>
        <v>0</v>
      </c>
      <c r="AN49" s="264">
        <f>AVERAGE(P49:AA49)</f>
        <v>5.6175153135145671E-2</v>
      </c>
      <c r="AO49" s="264">
        <f>AVERAGE(V49:AA49)</f>
        <v>5.8303949006122707E-2</v>
      </c>
      <c r="AP49" s="264">
        <f>AVERAGE(Y49:AA49)</f>
        <v>4.1358624106287704E-2</v>
      </c>
    </row>
    <row r="50" spans="2:42" x14ac:dyDescent="0.35">
      <c r="B50" s="183"/>
      <c r="C50" s="206"/>
      <c r="D50" s="206"/>
      <c r="E50" s="206"/>
      <c r="F50" s="206"/>
      <c r="G50" s="206"/>
      <c r="H50" s="206"/>
      <c r="I50" s="206"/>
      <c r="J50" s="206"/>
      <c r="K50" s="206"/>
      <c r="L50" s="206"/>
      <c r="M50" s="206"/>
      <c r="N50" s="206"/>
      <c r="O50" s="206"/>
      <c r="P50" s="206"/>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N50" s="188"/>
    </row>
    <row r="51" spans="2:42" x14ac:dyDescent="0.35">
      <c r="B51" s="183" t="s">
        <v>47</v>
      </c>
      <c r="C51" s="206">
        <f t="shared" ref="C51:AL51" si="79">C41*12</f>
        <v>924888</v>
      </c>
      <c r="D51" s="206">
        <f t="shared" si="79"/>
        <v>978744</v>
      </c>
      <c r="E51" s="206">
        <f t="shared" si="79"/>
        <v>1010964</v>
      </c>
      <c r="F51" s="206">
        <f t="shared" si="79"/>
        <v>1072164</v>
      </c>
      <c r="G51" s="206">
        <f t="shared" si="79"/>
        <v>1145757.96</v>
      </c>
      <c r="H51" s="206">
        <f t="shared" si="79"/>
        <v>1222845.96</v>
      </c>
      <c r="I51" s="206">
        <f t="shared" si="79"/>
        <v>1295925.96</v>
      </c>
      <c r="J51" s="206">
        <f t="shared" si="79"/>
        <v>1343419.92</v>
      </c>
      <c r="K51" s="206">
        <f t="shared" si="79"/>
        <v>1412219.8800000001</v>
      </c>
      <c r="L51" s="206">
        <f t="shared" si="79"/>
        <v>1463099.8800000001</v>
      </c>
      <c r="M51" s="206">
        <f t="shared" si="79"/>
        <v>1546055.88</v>
      </c>
      <c r="N51" s="206">
        <f t="shared" si="79"/>
        <v>1606955.88</v>
      </c>
      <c r="O51" s="206">
        <f t="shared" si="79"/>
        <v>1638155.88</v>
      </c>
      <c r="P51" s="206">
        <f t="shared" si="79"/>
        <v>1779359.88</v>
      </c>
      <c r="Q51" s="206">
        <f t="shared" si="79"/>
        <v>1923407.88</v>
      </c>
      <c r="R51" s="206">
        <f t="shared" si="79"/>
        <v>2054435.88</v>
      </c>
      <c r="S51" s="206">
        <f t="shared" si="79"/>
        <v>2139923.88</v>
      </c>
      <c r="T51" s="206">
        <f t="shared" si="79"/>
        <v>2255723.88</v>
      </c>
      <c r="U51" s="206">
        <f t="shared" si="79"/>
        <v>2350381.92</v>
      </c>
      <c r="V51" s="206">
        <f t="shared" si="79"/>
        <v>2438547.96</v>
      </c>
      <c r="W51" s="206">
        <f t="shared" si="79"/>
        <v>2554506.12</v>
      </c>
      <c r="X51" s="206">
        <f t="shared" si="79"/>
        <v>2885026.2</v>
      </c>
      <c r="Y51" s="206">
        <f t="shared" si="79"/>
        <v>3025840.3200000003</v>
      </c>
      <c r="Z51" s="206">
        <f t="shared" si="79"/>
        <v>3145432.3200000003</v>
      </c>
      <c r="AA51" s="206">
        <f t="shared" si="79"/>
        <v>3253876.32</v>
      </c>
      <c r="AB51" s="206">
        <f t="shared" si="79"/>
        <v>3416816.2800000003</v>
      </c>
      <c r="AC51" s="206">
        <f t="shared" si="79"/>
        <v>3416816.2800000003</v>
      </c>
      <c r="AD51" s="206">
        <f t="shared" si="79"/>
        <v>3416816.2800000003</v>
      </c>
      <c r="AE51" s="206">
        <f t="shared" si="79"/>
        <v>3416816.2800000003</v>
      </c>
      <c r="AF51" s="206">
        <f t="shared" si="79"/>
        <v>3416816.2800000003</v>
      </c>
      <c r="AG51" s="206">
        <f t="shared" si="79"/>
        <v>3416816.2800000003</v>
      </c>
      <c r="AH51" s="206">
        <f t="shared" si="79"/>
        <v>3416816.2800000003</v>
      </c>
      <c r="AI51" s="206">
        <f t="shared" si="79"/>
        <v>3416816.2800000003</v>
      </c>
      <c r="AJ51" s="206">
        <f t="shared" si="79"/>
        <v>3416816.2800000003</v>
      </c>
      <c r="AK51" s="206">
        <f t="shared" si="79"/>
        <v>3416816.2800000003</v>
      </c>
      <c r="AL51" s="206">
        <f t="shared" si="79"/>
        <v>3416816.2800000003</v>
      </c>
      <c r="AN51" s="188"/>
    </row>
    <row r="52" spans="2:42" x14ac:dyDescent="0.35">
      <c r="B52" s="183" t="s">
        <v>48</v>
      </c>
      <c r="C52" s="206">
        <f>C47*12</f>
        <v>978744</v>
      </c>
      <c r="D52" s="206">
        <f t="shared" ref="D52:Z52" si="80">D47*12</f>
        <v>1010964</v>
      </c>
      <c r="E52" s="206">
        <f t="shared" si="80"/>
        <v>1072164</v>
      </c>
      <c r="F52" s="206">
        <f t="shared" si="80"/>
        <v>1145757.96</v>
      </c>
      <c r="G52" s="206">
        <f t="shared" si="80"/>
        <v>1222845.96</v>
      </c>
      <c r="H52" s="206">
        <f t="shared" si="80"/>
        <v>1295925.96</v>
      </c>
      <c r="I52" s="206">
        <f t="shared" si="80"/>
        <v>1343419.92</v>
      </c>
      <c r="J52" s="206">
        <f t="shared" si="80"/>
        <v>1412219.8800000001</v>
      </c>
      <c r="K52" s="206">
        <f t="shared" si="80"/>
        <v>1463099.8800000001</v>
      </c>
      <c r="L52" s="206">
        <f t="shared" si="80"/>
        <v>1546055.88</v>
      </c>
      <c r="M52" s="206">
        <f t="shared" si="80"/>
        <v>1606955.88</v>
      </c>
      <c r="N52" s="206">
        <f t="shared" si="80"/>
        <v>1638155.88</v>
      </c>
      <c r="O52" s="206">
        <f t="shared" si="80"/>
        <v>1779359.88</v>
      </c>
      <c r="P52" s="206">
        <f t="shared" si="80"/>
        <v>1923407.88</v>
      </c>
      <c r="Q52" s="206">
        <f t="shared" si="80"/>
        <v>2054435.88</v>
      </c>
      <c r="R52" s="206">
        <f t="shared" si="80"/>
        <v>2139923.88</v>
      </c>
      <c r="S52" s="206">
        <f t="shared" si="80"/>
        <v>2255723.88</v>
      </c>
      <c r="T52" s="206">
        <f t="shared" si="80"/>
        <v>2350381.92</v>
      </c>
      <c r="U52" s="206">
        <f t="shared" si="80"/>
        <v>2438547.96</v>
      </c>
      <c r="V52" s="206">
        <f t="shared" si="80"/>
        <v>2554506.12</v>
      </c>
      <c r="W52" s="206">
        <f t="shared" si="80"/>
        <v>2885026.2</v>
      </c>
      <c r="X52" s="206">
        <f t="shared" si="80"/>
        <v>3025840.3200000003</v>
      </c>
      <c r="Y52" s="206">
        <f t="shared" si="80"/>
        <v>3145432.3200000003</v>
      </c>
      <c r="Z52" s="206">
        <f t="shared" si="80"/>
        <v>3253876.32</v>
      </c>
      <c r="AA52" s="206">
        <f t="shared" ref="AA52:AL52" si="81">AA47*12</f>
        <v>3416816.2800000003</v>
      </c>
      <c r="AB52" s="206">
        <f t="shared" si="81"/>
        <v>3416816.2800000003</v>
      </c>
      <c r="AC52" s="206">
        <f t="shared" si="81"/>
        <v>3416816.2800000003</v>
      </c>
      <c r="AD52" s="206">
        <f t="shared" si="81"/>
        <v>3416816.2800000003</v>
      </c>
      <c r="AE52" s="206">
        <f t="shared" si="81"/>
        <v>3416816.2800000003</v>
      </c>
      <c r="AF52" s="206">
        <f t="shared" si="81"/>
        <v>3416816.2800000003</v>
      </c>
      <c r="AG52" s="206">
        <f t="shared" si="81"/>
        <v>3416816.2800000003</v>
      </c>
      <c r="AH52" s="206">
        <f t="shared" si="81"/>
        <v>3416816.2800000003</v>
      </c>
      <c r="AI52" s="206">
        <f t="shared" si="81"/>
        <v>3416816.2800000003</v>
      </c>
      <c r="AJ52" s="206">
        <f t="shared" si="81"/>
        <v>3416816.2800000003</v>
      </c>
      <c r="AK52" s="206">
        <f t="shared" si="81"/>
        <v>3416816.2800000003</v>
      </c>
      <c r="AL52" s="206">
        <f t="shared" si="81"/>
        <v>3416816.2800000003</v>
      </c>
      <c r="AN52" s="185" t="s">
        <v>49</v>
      </c>
      <c r="AO52" s="186"/>
      <c r="AP52" s="186"/>
    </row>
    <row r="53" spans="2:42" x14ac:dyDescent="0.35">
      <c r="B53" s="183"/>
      <c r="C53" s="206"/>
      <c r="D53" s="206"/>
      <c r="E53" s="206"/>
      <c r="F53" s="206"/>
      <c r="G53" s="206"/>
      <c r="H53" s="206"/>
      <c r="I53" s="206"/>
      <c r="J53" s="206"/>
      <c r="K53" s="206"/>
      <c r="L53" s="206"/>
      <c r="M53" s="206"/>
      <c r="N53" s="206"/>
      <c r="O53" s="206"/>
      <c r="P53" s="206"/>
      <c r="Q53" s="206"/>
      <c r="R53" s="206"/>
      <c r="S53" s="206"/>
      <c r="T53" s="206"/>
      <c r="U53" s="206"/>
      <c r="V53" s="206"/>
      <c r="W53" s="206"/>
      <c r="X53" s="206"/>
      <c r="Y53" s="206"/>
      <c r="Z53" s="206"/>
      <c r="AA53" s="206"/>
      <c r="AB53" s="206"/>
      <c r="AC53" s="206"/>
      <c r="AD53" s="206"/>
      <c r="AE53" s="206"/>
      <c r="AF53" s="206"/>
      <c r="AG53" s="206"/>
      <c r="AH53" s="206"/>
      <c r="AI53" s="206"/>
      <c r="AJ53" s="206"/>
      <c r="AK53" s="206"/>
      <c r="AL53" s="206"/>
      <c r="AN53" s="188" t="s">
        <v>18</v>
      </c>
      <c r="AO53" s="189" t="s">
        <v>19</v>
      </c>
      <c r="AP53" s="189" t="s">
        <v>20</v>
      </c>
    </row>
    <row r="54" spans="2:42" x14ac:dyDescent="0.35">
      <c r="B54" s="183" t="s">
        <v>50</v>
      </c>
      <c r="C54" s="190">
        <f t="shared" ref="C54:AL54" si="82">(-C43)/C41</f>
        <v>5.1638684900225759E-2</v>
      </c>
      <c r="D54" s="190">
        <f t="shared" si="82"/>
        <v>5.4694588166057725E-2</v>
      </c>
      <c r="E54" s="190">
        <f t="shared" si="82"/>
        <v>5.7129630728690636E-2</v>
      </c>
      <c r="F54" s="190">
        <f t="shared" si="82"/>
        <v>3.1383258531344084E-2</v>
      </c>
      <c r="G54" s="190">
        <f t="shared" si="82"/>
        <v>4.7947299445338348E-2</v>
      </c>
      <c r="H54" s="190">
        <f t="shared" si="82"/>
        <v>3.6563885773478778E-2</v>
      </c>
      <c r="I54" s="190">
        <f t="shared" si="82"/>
        <v>4.7067503763872434E-2</v>
      </c>
      <c r="J54" s="190">
        <f t="shared" si="82"/>
        <v>3.9472393709928014E-2</v>
      </c>
      <c r="K54" s="190">
        <f t="shared" si="82"/>
        <v>3.1006503038322898E-2</v>
      </c>
      <c r="L54" s="190">
        <f t="shared" si="82"/>
        <v>4.9956944839609989E-2</v>
      </c>
      <c r="M54" s="190">
        <f t="shared" si="82"/>
        <v>3.4694735613307846E-2</v>
      </c>
      <c r="N54" s="190">
        <f t="shared" si="82"/>
        <v>4.9957812158476937E-2</v>
      </c>
      <c r="O54" s="190">
        <f t="shared" si="82"/>
        <v>3.6003899702145563E-2</v>
      </c>
      <c r="P54" s="190">
        <f t="shared" si="82"/>
        <v>2.4359321847809676E-2</v>
      </c>
      <c r="Q54" s="190">
        <f t="shared" si="82"/>
        <v>2.388260986016133E-2</v>
      </c>
      <c r="R54" s="190">
        <f t="shared" si="82"/>
        <v>3.062446514514729E-2</v>
      </c>
      <c r="S54" s="190">
        <f t="shared" si="82"/>
        <v>3.2148807087474536E-2</v>
      </c>
      <c r="T54" s="190">
        <f t="shared" si="82"/>
        <v>2.9727042655593113E-2</v>
      </c>
      <c r="U54" s="190">
        <f t="shared" si="82"/>
        <v>2.5788149357445705E-2</v>
      </c>
      <c r="V54" s="190">
        <f t="shared" si="82"/>
        <v>1.1761097370420387E-2</v>
      </c>
      <c r="W54" s="190">
        <f t="shared" si="82"/>
        <v>1.766290542298642E-2</v>
      </c>
      <c r="X54" s="190">
        <f t="shared" si="82"/>
        <v>3.0359516319123894E-2</v>
      </c>
      <c r="Y54" s="190">
        <f t="shared" si="82"/>
        <v>1.4201674726840838E-2</v>
      </c>
      <c r="Z54" s="190">
        <f t="shared" si="82"/>
        <v>1.5901152818319105E-2</v>
      </c>
      <c r="AA54" s="190">
        <f t="shared" si="82"/>
        <v>1.5784250828562531E-2</v>
      </c>
      <c r="AB54" s="190">
        <f t="shared" si="82"/>
        <v>0</v>
      </c>
      <c r="AC54" s="190">
        <f t="shared" si="82"/>
        <v>0</v>
      </c>
      <c r="AD54" s="190">
        <f t="shared" si="82"/>
        <v>0</v>
      </c>
      <c r="AE54" s="190">
        <f t="shared" si="82"/>
        <v>0</v>
      </c>
      <c r="AF54" s="190">
        <f t="shared" si="82"/>
        <v>0</v>
      </c>
      <c r="AG54" s="190">
        <f t="shared" si="82"/>
        <v>0</v>
      </c>
      <c r="AH54" s="190">
        <f t="shared" si="82"/>
        <v>0</v>
      </c>
      <c r="AI54" s="190">
        <f t="shared" si="82"/>
        <v>0</v>
      </c>
      <c r="AJ54" s="190">
        <f t="shared" si="82"/>
        <v>0</v>
      </c>
      <c r="AK54" s="190">
        <f t="shared" si="82"/>
        <v>0</v>
      </c>
      <c r="AL54" s="190">
        <f t="shared" si="82"/>
        <v>0</v>
      </c>
      <c r="AN54" s="510">
        <f>100%-SUM(P54:AA54)</f>
        <v>0.7277990065601152</v>
      </c>
      <c r="AO54" s="510">
        <f>100%-SUM(V54:AA54)*2</f>
        <v>0.78865880502749364</v>
      </c>
      <c r="AP54" s="510">
        <f>100%-SUM(Y54:AA54)*4</f>
        <v>0.81645168650511013</v>
      </c>
    </row>
    <row r="55" spans="2:42" x14ac:dyDescent="0.35">
      <c r="B55" s="183" t="s">
        <v>51</v>
      </c>
      <c r="C55" s="190">
        <f t="shared" ref="C55:AL55" si="83">-(C43+C44+C45)/C41</f>
        <v>4.1803980590082258E-2</v>
      </c>
      <c r="D55" s="190">
        <f t="shared" si="83"/>
        <v>4.576886295088399E-2</v>
      </c>
      <c r="E55" s="190">
        <f t="shared" si="83"/>
        <v>4.6969031538215009E-2</v>
      </c>
      <c r="F55" s="190">
        <f t="shared" si="83"/>
        <v>2.5912117922258164E-2</v>
      </c>
      <c r="G55" s="190">
        <f t="shared" si="83"/>
        <v>3.4321384945909521E-2</v>
      </c>
      <c r="H55" s="190">
        <f t="shared" si="83"/>
        <v>3.7054544466091216E-2</v>
      </c>
      <c r="I55" s="190">
        <f t="shared" si="83"/>
        <v>3.9040841499926433E-2</v>
      </c>
      <c r="J55" s="190">
        <f t="shared" si="83"/>
        <v>2.8759466362535402E-2</v>
      </c>
      <c r="K55" s="190">
        <f t="shared" si="83"/>
        <v>2.4166208451901979E-2</v>
      </c>
      <c r="L55" s="190">
        <f t="shared" si="83"/>
        <v>4.1353294349255228E-2</v>
      </c>
      <c r="M55" s="190">
        <f t="shared" si="83"/>
        <v>2.7196947111639978E-2</v>
      </c>
      <c r="N55" s="190">
        <f t="shared" si="83"/>
        <v>4.398378379871886E-2</v>
      </c>
      <c r="O55" s="190">
        <f t="shared" si="83"/>
        <v>2.456176514777092E-2</v>
      </c>
      <c r="P55" s="190">
        <f t="shared" si="83"/>
        <v>1.3899380489572465E-2</v>
      </c>
      <c r="Q55" s="190">
        <f t="shared" si="83"/>
        <v>1.571585533901421E-2</v>
      </c>
      <c r="R55" s="190">
        <f t="shared" si="83"/>
        <v>1.9141020843152331E-2</v>
      </c>
      <c r="S55" s="190">
        <f t="shared" si="83"/>
        <v>2.3518593567917006E-2</v>
      </c>
      <c r="T55" s="190">
        <f t="shared" si="83"/>
        <v>2.1948590622713982E-2</v>
      </c>
      <c r="U55" s="190">
        <f t="shared" si="83"/>
        <v>1.7858357249446507E-2</v>
      </c>
      <c r="V55" s="190">
        <f t="shared" si="83"/>
        <v>2.2135467862604585E-3</v>
      </c>
      <c r="W55" s="190">
        <f t="shared" si="83"/>
        <v>-7.9630296599171979E-2</v>
      </c>
      <c r="X55" s="190">
        <f t="shared" si="83"/>
        <v>7.0730310872046832E-3</v>
      </c>
      <c r="Y55" s="190">
        <f t="shared" si="83"/>
        <v>-2.6571131156055187E-3</v>
      </c>
      <c r="Z55" s="190">
        <f t="shared" si="83"/>
        <v>2.5599024810681668E-3</v>
      </c>
      <c r="AA55" s="190">
        <f t="shared" si="83"/>
        <v>3.631373426018848E-3</v>
      </c>
      <c r="AB55" s="190">
        <f t="shared" si="83"/>
        <v>0</v>
      </c>
      <c r="AC55" s="190">
        <f t="shared" si="83"/>
        <v>0</v>
      </c>
      <c r="AD55" s="190">
        <f t="shared" si="83"/>
        <v>0</v>
      </c>
      <c r="AE55" s="190">
        <f t="shared" si="83"/>
        <v>0</v>
      </c>
      <c r="AF55" s="190">
        <f t="shared" si="83"/>
        <v>0</v>
      </c>
      <c r="AG55" s="190">
        <f t="shared" si="83"/>
        <v>0</v>
      </c>
      <c r="AH55" s="190">
        <f t="shared" si="83"/>
        <v>0</v>
      </c>
      <c r="AI55" s="190">
        <f t="shared" si="83"/>
        <v>0</v>
      </c>
      <c r="AJ55" s="190">
        <f t="shared" si="83"/>
        <v>0</v>
      </c>
      <c r="AK55" s="190">
        <f t="shared" si="83"/>
        <v>0</v>
      </c>
      <c r="AL55" s="190">
        <f t="shared" si="83"/>
        <v>0</v>
      </c>
      <c r="AN55" s="510">
        <f>100%-SUM(P55:AA55)</f>
        <v>0.95472775782240882</v>
      </c>
      <c r="AO55" s="510">
        <f>100%-SUM(V55:AA55)*2</f>
        <v>1.1336191118684507</v>
      </c>
      <c r="AP55" s="510">
        <f>100%-SUM(Y55:AA55)*4</f>
        <v>0.985863348834074</v>
      </c>
    </row>
    <row r="56" spans="2:42" x14ac:dyDescent="0.35">
      <c r="B56" s="183"/>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row>
    <row r="57" spans="2:42" x14ac:dyDescent="0.35">
      <c r="B57" s="183" t="s">
        <v>52</v>
      </c>
      <c r="C57" s="207">
        <f t="shared" ref="C57:AL57" si="84">C44+C45</f>
        <v>758</v>
      </c>
      <c r="D57" s="207">
        <f t="shared" si="84"/>
        <v>728</v>
      </c>
      <c r="E57" s="207">
        <f t="shared" si="84"/>
        <v>856</v>
      </c>
      <c r="F57" s="207">
        <f t="shared" si="84"/>
        <v>488.83000000000004</v>
      </c>
      <c r="G57" s="207">
        <f t="shared" si="84"/>
        <v>1301</v>
      </c>
      <c r="H57" s="207">
        <f t="shared" si="84"/>
        <v>-50</v>
      </c>
      <c r="I57" s="207">
        <f t="shared" si="84"/>
        <v>866.82999999999993</v>
      </c>
      <c r="J57" s="207">
        <f t="shared" si="84"/>
        <v>1199.33</v>
      </c>
      <c r="K57" s="207">
        <f t="shared" si="84"/>
        <v>805</v>
      </c>
      <c r="L57" s="207">
        <f t="shared" si="84"/>
        <v>1049</v>
      </c>
      <c r="M57" s="207">
        <f t="shared" si="84"/>
        <v>966</v>
      </c>
      <c r="N57" s="207">
        <f t="shared" si="84"/>
        <v>800</v>
      </c>
      <c r="O57" s="207">
        <f t="shared" si="84"/>
        <v>1562</v>
      </c>
      <c r="P57" s="207">
        <f t="shared" si="84"/>
        <v>1551</v>
      </c>
      <c r="Q57" s="207">
        <f t="shared" si="84"/>
        <v>1309</v>
      </c>
      <c r="R57" s="207">
        <f t="shared" si="84"/>
        <v>1966</v>
      </c>
      <c r="S57" s="207">
        <f t="shared" si="84"/>
        <v>1539</v>
      </c>
      <c r="T57" s="207">
        <f t="shared" si="84"/>
        <v>1462.17</v>
      </c>
      <c r="U57" s="207">
        <f t="shared" si="84"/>
        <v>1553.17</v>
      </c>
      <c r="V57" s="207">
        <f t="shared" si="84"/>
        <v>1940.18</v>
      </c>
      <c r="W57" s="207">
        <f t="shared" si="84"/>
        <v>20711.34</v>
      </c>
      <c r="X57" s="207">
        <f t="shared" si="84"/>
        <v>5598.51</v>
      </c>
      <c r="Y57" s="207">
        <f t="shared" si="84"/>
        <v>4251</v>
      </c>
      <c r="Z57" s="207">
        <f t="shared" si="84"/>
        <v>3497</v>
      </c>
      <c r="AA57" s="207">
        <f t="shared" si="84"/>
        <v>3295.33</v>
      </c>
      <c r="AB57" s="207">
        <f t="shared" si="84"/>
        <v>0</v>
      </c>
      <c r="AC57" s="207">
        <f t="shared" si="84"/>
        <v>0</v>
      </c>
      <c r="AD57" s="207">
        <f t="shared" si="84"/>
        <v>0</v>
      </c>
      <c r="AE57" s="207">
        <f t="shared" si="84"/>
        <v>0</v>
      </c>
      <c r="AF57" s="207">
        <f t="shared" si="84"/>
        <v>0</v>
      </c>
      <c r="AG57" s="207">
        <f t="shared" si="84"/>
        <v>0</v>
      </c>
      <c r="AH57" s="207">
        <f t="shared" si="84"/>
        <v>0</v>
      </c>
      <c r="AI57" s="207">
        <f t="shared" si="84"/>
        <v>0</v>
      </c>
      <c r="AJ57" s="207">
        <f t="shared" si="84"/>
        <v>0</v>
      </c>
      <c r="AK57" s="207">
        <f t="shared" si="84"/>
        <v>0</v>
      </c>
      <c r="AL57" s="207">
        <f t="shared" si="84"/>
        <v>0</v>
      </c>
    </row>
    <row r="58" spans="2:42" x14ac:dyDescent="0.35">
      <c r="B58" s="183" t="s">
        <v>53</v>
      </c>
      <c r="C58" s="208">
        <f>C57</f>
        <v>758</v>
      </c>
      <c r="D58" s="197">
        <f>C58+D57</f>
        <v>1486</v>
      </c>
      <c r="E58" s="197">
        <f t="shared" ref="E58:Z58" si="85">D58+E57</f>
        <v>2342</v>
      </c>
      <c r="F58" s="197">
        <f t="shared" si="85"/>
        <v>2830.83</v>
      </c>
      <c r="G58" s="197">
        <f t="shared" si="85"/>
        <v>4131.83</v>
      </c>
      <c r="H58" s="197">
        <f t="shared" si="85"/>
        <v>4081.83</v>
      </c>
      <c r="I58" s="197">
        <f t="shared" si="85"/>
        <v>4948.66</v>
      </c>
      <c r="J58" s="197">
        <f t="shared" si="85"/>
        <v>6147.99</v>
      </c>
      <c r="K58" s="197">
        <f t="shared" si="85"/>
        <v>6952.99</v>
      </c>
      <c r="L58" s="197">
        <f t="shared" si="85"/>
        <v>8001.99</v>
      </c>
      <c r="M58" s="197">
        <f t="shared" si="85"/>
        <v>8967.99</v>
      </c>
      <c r="N58" s="197">
        <f>M58+N57</f>
        <v>9767.99</v>
      </c>
      <c r="O58" s="208">
        <f>O57</f>
        <v>1562</v>
      </c>
      <c r="P58" s="197">
        <f t="shared" si="85"/>
        <v>3113</v>
      </c>
      <c r="Q58" s="197">
        <f t="shared" si="85"/>
        <v>4422</v>
      </c>
      <c r="R58" s="197">
        <f t="shared" si="85"/>
        <v>6388</v>
      </c>
      <c r="S58" s="197">
        <f t="shared" si="85"/>
        <v>7927</v>
      </c>
      <c r="T58" s="197">
        <f t="shared" si="85"/>
        <v>9389.17</v>
      </c>
      <c r="U58" s="197">
        <f t="shared" si="85"/>
        <v>10942.34</v>
      </c>
      <c r="V58" s="197">
        <f t="shared" si="85"/>
        <v>12882.52</v>
      </c>
      <c r="W58" s="197">
        <f t="shared" si="85"/>
        <v>33593.86</v>
      </c>
      <c r="X58" s="197">
        <f t="shared" si="85"/>
        <v>39192.370000000003</v>
      </c>
      <c r="Y58" s="197">
        <f t="shared" si="85"/>
        <v>43443.37</v>
      </c>
      <c r="Z58" s="197">
        <f t="shared" si="85"/>
        <v>46940.37</v>
      </c>
      <c r="AA58" s="521">
        <f>AA57</f>
        <v>3295.33</v>
      </c>
      <c r="AB58" s="197">
        <f t="shared" ref="AB58" si="86">AA58+AB57</f>
        <v>3295.33</v>
      </c>
      <c r="AC58" s="197">
        <f t="shared" ref="AC58" si="87">AB58+AC57</f>
        <v>3295.33</v>
      </c>
      <c r="AD58" s="197">
        <f t="shared" ref="AD58" si="88">AC58+AD57</f>
        <v>3295.33</v>
      </c>
      <c r="AE58" s="197">
        <f t="shared" ref="AE58" si="89">AD58+AE57</f>
        <v>3295.33</v>
      </c>
      <c r="AF58" s="197">
        <f t="shared" ref="AF58" si="90">AE58+AF57</f>
        <v>3295.33</v>
      </c>
      <c r="AG58" s="197">
        <f t="shared" ref="AG58" si="91">AF58+AG57</f>
        <v>3295.33</v>
      </c>
      <c r="AH58" s="197">
        <f t="shared" ref="AH58" si="92">AG58+AH57</f>
        <v>3295.33</v>
      </c>
      <c r="AI58" s="197">
        <f t="shared" ref="AI58" si="93">AH58+AI57</f>
        <v>3295.33</v>
      </c>
      <c r="AJ58" s="197">
        <f t="shared" ref="AJ58" si="94">AI58+AJ57</f>
        <v>3295.33</v>
      </c>
      <c r="AK58" s="197">
        <f t="shared" ref="AK58" si="95">AJ58+AK57</f>
        <v>3295.33</v>
      </c>
      <c r="AL58" s="197">
        <f t="shared" ref="AL58" si="96">AK58+AL57</f>
        <v>3295.33</v>
      </c>
    </row>
    <row r="59" spans="2:42" x14ac:dyDescent="0.35">
      <c r="B59" s="183"/>
      <c r="C59" s="195"/>
      <c r="D59" s="195"/>
      <c r="E59" s="195"/>
      <c r="F59" s="195"/>
      <c r="G59" s="195"/>
      <c r="H59" s="195"/>
      <c r="I59" s="195"/>
      <c r="J59" s="195"/>
      <c r="K59" s="195"/>
      <c r="L59" s="195"/>
      <c r="M59" s="195"/>
      <c r="N59" s="195"/>
      <c r="O59" s="195"/>
      <c r="P59" s="195"/>
      <c r="Q59" s="195"/>
      <c r="R59" s="195"/>
      <c r="S59" s="195"/>
      <c r="T59" s="195"/>
      <c r="U59" s="195"/>
      <c r="V59" s="195"/>
      <c r="W59" s="195"/>
      <c r="X59" s="195"/>
      <c r="Y59" s="195"/>
      <c r="Z59" s="195"/>
      <c r="AA59" s="195"/>
      <c r="AB59" s="195"/>
      <c r="AC59" s="195"/>
      <c r="AD59" s="195"/>
      <c r="AE59" s="195"/>
      <c r="AF59" s="195"/>
      <c r="AG59" s="195"/>
      <c r="AH59" s="195"/>
      <c r="AI59" s="195"/>
      <c r="AJ59" s="195"/>
      <c r="AK59" s="195"/>
      <c r="AL59" s="195"/>
    </row>
    <row r="60" spans="2:42" ht="15" thickBot="1" x14ac:dyDescent="0.4">
      <c r="B60" s="549" t="s">
        <v>54</v>
      </c>
      <c r="C60" s="536">
        <f>C$4</f>
        <v>43101</v>
      </c>
      <c r="D60" s="536">
        <f t="shared" ref="D60:AL60" si="97">D$4</f>
        <v>43159</v>
      </c>
      <c r="E60" s="536">
        <f t="shared" si="97"/>
        <v>43190</v>
      </c>
      <c r="F60" s="536">
        <f t="shared" si="97"/>
        <v>43220</v>
      </c>
      <c r="G60" s="536">
        <f t="shared" si="97"/>
        <v>43251</v>
      </c>
      <c r="H60" s="536">
        <f t="shared" si="97"/>
        <v>43281</v>
      </c>
      <c r="I60" s="536">
        <f t="shared" si="97"/>
        <v>43312</v>
      </c>
      <c r="J60" s="536">
        <f t="shared" si="97"/>
        <v>43343</v>
      </c>
      <c r="K60" s="536">
        <f t="shared" si="97"/>
        <v>43373</v>
      </c>
      <c r="L60" s="536">
        <f t="shared" si="97"/>
        <v>43404</v>
      </c>
      <c r="M60" s="536">
        <f t="shared" si="97"/>
        <v>43434</v>
      </c>
      <c r="N60" s="536">
        <f t="shared" si="97"/>
        <v>43465</v>
      </c>
      <c r="O60" s="536">
        <f t="shared" si="97"/>
        <v>43496</v>
      </c>
      <c r="P60" s="536">
        <f t="shared" si="97"/>
        <v>43524</v>
      </c>
      <c r="Q60" s="536">
        <f t="shared" si="97"/>
        <v>43555</v>
      </c>
      <c r="R60" s="536">
        <f t="shared" si="97"/>
        <v>43585</v>
      </c>
      <c r="S60" s="536">
        <f t="shared" si="97"/>
        <v>43616</v>
      </c>
      <c r="T60" s="536">
        <f t="shared" si="97"/>
        <v>43646</v>
      </c>
      <c r="U60" s="536">
        <f t="shared" si="97"/>
        <v>43677</v>
      </c>
      <c r="V60" s="536">
        <f t="shared" si="97"/>
        <v>43708</v>
      </c>
      <c r="W60" s="536">
        <f t="shared" si="97"/>
        <v>43738</v>
      </c>
      <c r="X60" s="536">
        <f t="shared" si="97"/>
        <v>43769</v>
      </c>
      <c r="Y60" s="536">
        <f t="shared" si="97"/>
        <v>43799</v>
      </c>
      <c r="Z60" s="536">
        <f t="shared" si="97"/>
        <v>43830</v>
      </c>
      <c r="AA60" s="536">
        <f t="shared" si="97"/>
        <v>43861</v>
      </c>
      <c r="AB60" s="536">
        <f t="shared" si="97"/>
        <v>43890</v>
      </c>
      <c r="AC60" s="536">
        <f t="shared" si="97"/>
        <v>43921</v>
      </c>
      <c r="AD60" s="536">
        <f t="shared" si="97"/>
        <v>43951</v>
      </c>
      <c r="AE60" s="536">
        <f t="shared" si="97"/>
        <v>43982</v>
      </c>
      <c r="AF60" s="536">
        <f t="shared" si="97"/>
        <v>44012</v>
      </c>
      <c r="AG60" s="536">
        <f t="shared" si="97"/>
        <v>44043</v>
      </c>
      <c r="AH60" s="536">
        <f t="shared" si="97"/>
        <v>44074</v>
      </c>
      <c r="AI60" s="536">
        <f t="shared" si="97"/>
        <v>44104</v>
      </c>
      <c r="AJ60" s="536">
        <f t="shared" si="97"/>
        <v>44135</v>
      </c>
      <c r="AK60" s="536">
        <f t="shared" si="97"/>
        <v>44165</v>
      </c>
      <c r="AL60" s="536">
        <f t="shared" si="97"/>
        <v>44196</v>
      </c>
    </row>
    <row r="61" spans="2:42" x14ac:dyDescent="0.35">
      <c r="B61" s="183" t="s">
        <v>55</v>
      </c>
      <c r="C61" s="532"/>
      <c r="D61" s="532"/>
      <c r="E61" s="532"/>
      <c r="F61" s="532"/>
      <c r="G61" s="532"/>
      <c r="H61" s="532">
        <f>'LTV &amp; CAC Walk'!I41</f>
        <v>7496.2814775231236</v>
      </c>
      <c r="I61" s="532">
        <f>'LTV &amp; CAC Walk'!J41</f>
        <v>7909.2584941450368</v>
      </c>
      <c r="J61" s="532">
        <f>'LTV &amp; CAC Walk'!K41</f>
        <v>8335.5208861948267</v>
      </c>
      <c r="K61" s="532">
        <f>'LTV &amp; CAC Walk'!L41</f>
        <v>8746.6542596035924</v>
      </c>
      <c r="L61" s="532">
        <f>'LTV &amp; CAC Walk'!M41</f>
        <v>9147.0342592856396</v>
      </c>
      <c r="M61" s="532">
        <f>'LTV &amp; CAC Walk'!N41</f>
        <v>9527.5921815799975</v>
      </c>
      <c r="N61" s="532">
        <f>'LTV &amp; CAC Walk'!O41</f>
        <v>9903.3888384363163</v>
      </c>
      <c r="O61" s="532">
        <f>'LTV &amp; CAC Walk'!P41</f>
        <v>10299.562011908298</v>
      </c>
      <c r="P61" s="532">
        <f>'LTV &amp; CAC Walk'!Q41</f>
        <v>10678.026207876728</v>
      </c>
      <c r="Q61" s="532">
        <f>'LTV &amp; CAC Walk'!R41</f>
        <v>11048.056923355369</v>
      </c>
      <c r="R61" s="532">
        <f>'LTV &amp; CAC Walk'!S41</f>
        <v>11409.325927088468</v>
      </c>
      <c r="S61" s="532">
        <f>'LTV &amp; CAC Walk'!T41</f>
        <v>11736.48974419421</v>
      </c>
      <c r="T61" s="532">
        <f>'LTV &amp; CAC Walk'!U41</f>
        <v>12032.312681801259</v>
      </c>
      <c r="U61" s="532">
        <f>'LTV &amp; CAC Walk'!V41</f>
        <v>12257.94305853387</v>
      </c>
      <c r="V61" s="532">
        <f>'LTV &amp; CAC Walk'!W41</f>
        <v>12459.551322476453</v>
      </c>
      <c r="W61" s="532">
        <f>'LTV &amp; CAC Walk'!X41</f>
        <v>12791.949649492388</v>
      </c>
      <c r="X61" s="532">
        <f>'LTV &amp; CAC Walk'!Y41</f>
        <v>13086.405519821708</v>
      </c>
      <c r="Y61" s="532">
        <f>'LTV &amp; CAC Walk'!Z41</f>
        <v>13387.740404921831</v>
      </c>
      <c r="Z61" s="532">
        <f>'LTV &amp; CAC Walk'!AA41</f>
        <v>13685.524554178808</v>
      </c>
      <c r="AA61" s="532">
        <f>'LTV &amp; CAC Walk'!AB41</f>
        <v>13979.329596106567</v>
      </c>
      <c r="AB61" s="532">
        <f>'LTV &amp; CAC Walk'!AC41</f>
        <v>14250.875308716857</v>
      </c>
      <c r="AC61" s="532">
        <f>'LTV &amp; CAC Walk'!AD41</f>
        <v>14341.757477646695</v>
      </c>
      <c r="AD61" s="532">
        <f>'LTV &amp; CAC Walk'!AE41</f>
        <v>14421.168666459866</v>
      </c>
      <c r="AE61" s="532">
        <f>'LTV &amp; CAC Walk'!AF41</f>
        <v>14452.672016094131</v>
      </c>
      <c r="AF61" s="532">
        <f>'LTV &amp; CAC Walk'!AG41</f>
        <v>14461.327771105602</v>
      </c>
      <c r="AG61" s="532">
        <f>'LTV &amp; CAC Walk'!AH41</f>
        <v>14461.327771105602</v>
      </c>
      <c r="AH61" s="532">
        <f>'LTV &amp; CAC Walk'!AI41</f>
        <v>14461.327771105602</v>
      </c>
      <c r="AI61" s="532">
        <f>'LTV &amp; CAC Walk'!AJ41</f>
        <v>14461.327771105602</v>
      </c>
      <c r="AJ61" s="532">
        <f>'LTV &amp; CAC Walk'!AK41</f>
        <v>14461.327771105602</v>
      </c>
      <c r="AK61" s="532">
        <f>'LTV &amp; CAC Walk'!AL41</f>
        <v>14461.327771105602</v>
      </c>
      <c r="AL61" s="532">
        <f>'LTV &amp; CAC Walk'!AM41</f>
        <v>14461.327771105602</v>
      </c>
    </row>
    <row r="62" spans="2:42" x14ac:dyDescent="0.35">
      <c r="B62" s="183" t="s">
        <v>56</v>
      </c>
      <c r="C62" s="532"/>
      <c r="D62" s="532"/>
      <c r="E62" s="532"/>
      <c r="F62" s="532"/>
      <c r="G62" s="532"/>
      <c r="H62" s="532">
        <f>'LTV &amp; CAC Walk'!I20</f>
        <v>398.84746812186813</v>
      </c>
      <c r="I62" s="532">
        <f>'LTV &amp; CAC Walk'!J20</f>
        <v>477.19207952083008</v>
      </c>
      <c r="J62" s="532">
        <f>'LTV &amp; CAC Walk'!K20</f>
        <v>459.63365742551906</v>
      </c>
      <c r="K62" s="532">
        <f>'LTV &amp; CAC Walk'!L20</f>
        <v>514.33686249905986</v>
      </c>
      <c r="L62" s="532">
        <f>'LTV &amp; CAC Walk'!M20</f>
        <v>514.91236652250461</v>
      </c>
      <c r="M62" s="532">
        <f>'LTV &amp; CAC Walk'!N20</f>
        <v>606.13089889742741</v>
      </c>
      <c r="N62" s="532">
        <f>'LTV &amp; CAC Walk'!O20</f>
        <v>752.96089296088201</v>
      </c>
      <c r="O62" s="532">
        <f>'LTV &amp; CAC Walk'!P20</f>
        <v>683.14290286802486</v>
      </c>
      <c r="P62" s="532">
        <f>'LTV &amp; CAC Walk'!Q20</f>
        <v>693.80925329969978</v>
      </c>
      <c r="Q62" s="532">
        <f>'LTV &amp; CAC Walk'!R20</f>
        <v>652.21535366139153</v>
      </c>
      <c r="R62" s="532">
        <f>'LTV &amp; CAC Walk'!S20</f>
        <v>713.35676301981096</v>
      </c>
      <c r="S62" s="532">
        <f>'LTV &amp; CAC Walk'!T20</f>
        <v>590.45140528507579</v>
      </c>
      <c r="T62" s="532">
        <f>'LTV &amp; CAC Walk'!U20</f>
        <v>473.70817600322135</v>
      </c>
      <c r="U62" s="532">
        <f>'LTV &amp; CAC Walk'!V20</f>
        <v>669.1886272070692</v>
      </c>
      <c r="V62" s="532">
        <f>'LTV &amp; CAC Walk'!W20</f>
        <v>741.95993500656596</v>
      </c>
      <c r="W62" s="532">
        <f>'LTV &amp; CAC Walk'!X20</f>
        <v>777.97138959609435</v>
      </c>
      <c r="X62" s="532">
        <f>'LTV &amp; CAC Walk'!Y20</f>
        <v>738.13430119655629</v>
      </c>
      <c r="Y62" s="532">
        <f>'LTV &amp; CAC Walk'!Z20</f>
        <v>895.44888892542747</v>
      </c>
      <c r="Z62" s="532">
        <f>'LTV &amp; CAC Walk'!AA20</f>
        <v>1020.6046174347349</v>
      </c>
      <c r="AA62" s="532">
        <f>'LTV &amp; CAC Walk'!AB20</f>
        <v>837.66551363446615</v>
      </c>
      <c r="AB62" s="532">
        <f>'LTV &amp; CAC Walk'!AC20</f>
        <v>9215.2886487589058</v>
      </c>
      <c r="AC62" s="532">
        <f>'LTV &amp; CAC Walk'!AD20</f>
        <v>28684.31170204408</v>
      </c>
      <c r="AD62" s="532">
        <f>'LTV &amp; CAC Walk'!AE20</f>
        <v>42596.916358077237</v>
      </c>
      <c r="AE62" s="532">
        <f>'LTV &amp; CAC Walk'!AF20</f>
        <v>55608.631420635684</v>
      </c>
      <c r="AF62" s="532">
        <f>'LTV &amp; CAC Walk'!AG20</f>
        <v>73759.056575067851</v>
      </c>
      <c r="AG62" s="532">
        <f>'LTV &amp; CAC Walk'!AH20</f>
        <v>89027.272729166667</v>
      </c>
      <c r="AH62" s="532">
        <f>'LTV &amp; CAC Walk'!AI20</f>
        <v>95985.930576388899</v>
      </c>
      <c r="AI62" s="532">
        <f>'LTV &amp; CAC Walk'!AJ20</f>
        <v>98605.992951388878</v>
      </c>
      <c r="AJ62" s="532">
        <f>'LTV &amp; CAC Walk'!AK20</f>
        <v>101225.06746527778</v>
      </c>
      <c r="AK62" s="532">
        <f>'LTV &amp; CAC Walk'!AL20</f>
        <v>104754.55864583333</v>
      </c>
      <c r="AL62" s="532">
        <f>'LTV &amp; CAC Walk'!AM20</f>
        <v>111936.30677083333</v>
      </c>
    </row>
    <row r="63" spans="2:42" x14ac:dyDescent="0.35">
      <c r="B63" s="183" t="s">
        <v>57</v>
      </c>
      <c r="C63" s="533"/>
      <c r="D63" s="533"/>
      <c r="E63" s="533"/>
      <c r="F63" s="533"/>
      <c r="G63" s="533"/>
      <c r="H63" s="533">
        <f t="shared" ref="H63:P63" si="98">H61/H62</f>
        <v>18.794857875925214</v>
      </c>
      <c r="I63" s="533">
        <f t="shared" si="98"/>
        <v>16.574580412330139</v>
      </c>
      <c r="J63" s="533">
        <f t="shared" si="98"/>
        <v>18.135140348257785</v>
      </c>
      <c r="K63" s="533">
        <f t="shared" si="98"/>
        <v>17.005691983859275</v>
      </c>
      <c r="L63" s="533">
        <f t="shared" si="98"/>
        <v>17.764254374119528</v>
      </c>
      <c r="M63" s="533">
        <f t="shared" si="98"/>
        <v>15.718703994320384</v>
      </c>
      <c r="N63" s="533">
        <f t="shared" si="98"/>
        <v>13.152593887702505</v>
      </c>
      <c r="O63" s="533">
        <f t="shared" si="98"/>
        <v>15.076731337861899</v>
      </c>
      <c r="P63" s="533">
        <f t="shared" si="98"/>
        <v>15.390434989289799</v>
      </c>
      <c r="Q63" s="533">
        <f t="shared" ref="Q63:Z63" si="99">Q61/Q62</f>
        <v>16.939277588811795</v>
      </c>
      <c r="R63" s="533">
        <f t="shared" si="99"/>
        <v>15.993856816875253</v>
      </c>
      <c r="S63" s="533">
        <f t="shared" si="99"/>
        <v>19.877147618147706</v>
      </c>
      <c r="T63" s="533">
        <f t="shared" si="99"/>
        <v>25.400263899433806</v>
      </c>
      <c r="U63" s="533">
        <f t="shared" si="99"/>
        <v>18.317620115114202</v>
      </c>
      <c r="V63" s="533">
        <f t="shared" si="99"/>
        <v>16.792754884219175</v>
      </c>
      <c r="W63" s="533">
        <f t="shared" si="99"/>
        <v>16.442699333883841</v>
      </c>
      <c r="X63" s="533">
        <f t="shared" si="99"/>
        <v>17.729030474004425</v>
      </c>
      <c r="Y63" s="533">
        <f t="shared" si="99"/>
        <v>14.95087053040808</v>
      </c>
      <c r="Z63" s="533">
        <f t="shared" si="99"/>
        <v>13.409232449464167</v>
      </c>
      <c r="AA63" s="533">
        <f t="shared" ref="AA63:AL63" si="100">AA61/AA62</f>
        <v>16.688438724727966</v>
      </c>
      <c r="AB63" s="533">
        <f t="shared" ref="AB63:AL63" si="101">AB61/AB62</f>
        <v>1.5464382996441606</v>
      </c>
      <c r="AC63" s="533">
        <f t="shared" si="101"/>
        <v>0.49998611180287389</v>
      </c>
      <c r="AD63" s="533">
        <f t="shared" si="101"/>
        <v>0.33854959230459225</v>
      </c>
      <c r="AE63" s="533">
        <f t="shared" si="101"/>
        <v>0.25989979697164284</v>
      </c>
      <c r="AF63" s="533">
        <f t="shared" si="101"/>
        <v>0.19606172370694125</v>
      </c>
      <c r="AG63" s="533">
        <f t="shared" si="101"/>
        <v>0.16243705246479884</v>
      </c>
      <c r="AH63" s="533">
        <f t="shared" si="101"/>
        <v>0.15066091128425099</v>
      </c>
      <c r="AI63" s="533">
        <f t="shared" si="101"/>
        <v>0.14665769633530079</v>
      </c>
      <c r="AJ63" s="533">
        <f t="shared" si="101"/>
        <v>0.14286310825197648</v>
      </c>
      <c r="AK63" s="533">
        <f t="shared" si="101"/>
        <v>0.13804962722432138</v>
      </c>
      <c r="AL63" s="533">
        <f t="shared" si="101"/>
        <v>0.12919246836249662</v>
      </c>
    </row>
    <row r="64" spans="2:42" x14ac:dyDescent="0.35">
      <c r="B64" s="183" t="s">
        <v>58</v>
      </c>
      <c r="C64" s="534"/>
      <c r="D64" s="534"/>
      <c r="E64" s="534"/>
      <c r="F64" s="534"/>
      <c r="G64" s="534"/>
      <c r="H64" s="535">
        <f t="shared" ref="H64:AL64" si="102">IFERROR(H62/(((SUM(C33:H33)/(SUM(C25:H25))/12)*(AVERAGE(C$10:H$10)))),"")</f>
        <v>2.7372164821188441</v>
      </c>
      <c r="I64" s="535">
        <f t="shared" si="102"/>
        <v>3.1617327577594008</v>
      </c>
      <c r="J64" s="535">
        <f t="shared" si="102"/>
        <v>3.086155323176615</v>
      </c>
      <c r="K64" s="535">
        <f t="shared" si="102"/>
        <v>3.5297586342998977</v>
      </c>
      <c r="L64" s="535">
        <f t="shared" si="102"/>
        <v>3.5768462919065622</v>
      </c>
      <c r="M64" s="535">
        <f t="shared" si="102"/>
        <v>4.3318199633829071</v>
      </c>
      <c r="N64" s="535">
        <f t="shared" si="102"/>
        <v>5.5708069140877949</v>
      </c>
      <c r="O64" s="535">
        <f t="shared" si="102"/>
        <v>5.0731459575352229</v>
      </c>
      <c r="P64" s="535">
        <f t="shared" si="102"/>
        <v>5.1241442620547373</v>
      </c>
      <c r="Q64" s="535">
        <f t="shared" si="102"/>
        <v>4.8049040762858937</v>
      </c>
      <c r="R64" s="535">
        <f t="shared" si="102"/>
        <v>5.286103690076156</v>
      </c>
      <c r="S64" s="535">
        <f t="shared" si="102"/>
        <v>4.339529730911214</v>
      </c>
      <c r="T64" s="535">
        <f t="shared" si="102"/>
        <v>3.4191762852979748</v>
      </c>
      <c r="U64" s="535">
        <f t="shared" si="102"/>
        <v>4.9072159500584442</v>
      </c>
      <c r="V64" s="535">
        <f t="shared" si="102"/>
        <v>5.4466977317757737</v>
      </c>
      <c r="W64" s="535">
        <f t="shared" si="102"/>
        <v>5.7738657917209508</v>
      </c>
      <c r="X64" s="535">
        <f t="shared" si="102"/>
        <v>5.3198174781257288</v>
      </c>
      <c r="Y64" s="535">
        <f t="shared" si="102"/>
        <v>6.5592427709890435</v>
      </c>
      <c r="Z64" s="535">
        <f t="shared" si="102"/>
        <v>7.4560228537028079</v>
      </c>
      <c r="AA64" s="535">
        <f t="shared" si="102"/>
        <v>5.8810132511909883</v>
      </c>
      <c r="AB64" s="535">
        <f t="shared" ref="AB64" si="103">IFERROR(AB62/(((SUM(W33:AB33)/(SUM(W25:AB25))/12)*(AVERAGE(W$10:AB$10)))),"")</f>
        <v>63.584322344495142</v>
      </c>
      <c r="AC64" s="535">
        <f t="shared" ref="AC64" si="104">IFERROR(AC62/(((SUM(X33:AC33)/(SUM(X25:AC25))/12)*(AVERAGE(X$10:AC$10)))),"")</f>
        <v>191.50408223664016</v>
      </c>
      <c r="AD64" s="535">
        <f t="shared" ref="AD64" si="105">IFERROR(AD62/(((SUM(Y33:AD33)/(SUM(Y25:AD25))/12)*(AVERAGE(Y$10:AD$10)))),"")</f>
        <v>286.61381526037371</v>
      </c>
      <c r="AE64" s="535">
        <f t="shared" ref="AE64" si="106">IFERROR(AE62/(((SUM(Z33:AE33)/(SUM(Z25:AE25))/12)*(AVERAGE(Z$10:AE$10)))),"")</f>
        <v>358.76389736678192</v>
      </c>
      <c r="AF64" s="535">
        <f t="shared" ref="AF64" si="107">IFERROR(AF62/(((SUM(AA33:AF33)/(SUM(AA25:AF25))/12)*(AVERAGE(AA$10:AF$10)))),"")</f>
        <v>465.54421423073234</v>
      </c>
      <c r="AG64" s="535" t="str">
        <f t="shared" ref="AG64" si="108">IFERROR(AG62/(((SUM(AB33:AG33)/(SUM(AB25:AG25))/12)*(AVERAGE(AB$10:AG$10)))),"")</f>
        <v/>
      </c>
      <c r="AH64" s="535" t="str">
        <f t="shared" ref="AH64" si="109">IFERROR(AH62/(((SUM(AC33:AH33)/(SUM(AC25:AH25))/12)*(AVERAGE(AC$10:AH$10)))),"")</f>
        <v/>
      </c>
      <c r="AI64" s="535" t="str">
        <f t="shared" ref="AI64" si="110">IFERROR(AI62/(((SUM(AD33:AI33)/(SUM(AD25:AI25))/12)*(AVERAGE(AD$10:AI$10)))),"")</f>
        <v/>
      </c>
      <c r="AJ64" s="535" t="str">
        <f t="shared" ref="AJ64" si="111">IFERROR(AJ62/(((SUM(AE33:AJ33)/(SUM(AE25:AJ25))/12)*(AVERAGE(AE$10:AJ$10)))),"")</f>
        <v/>
      </c>
      <c r="AK64" s="535" t="str">
        <f t="shared" ref="AK64" si="112">IFERROR(AK62/(((SUM(AF33:AK33)/(SUM(AF25:AK25))/12)*(AVERAGE(AF$10:AK$10)))),"")</f>
        <v/>
      </c>
      <c r="AL64" s="535" t="str">
        <f t="shared" ref="AL64" si="113">IFERROR(AL62/(((SUM(AG33:AL33)/(SUM(AG25:AL25))/12)*(AVERAGE(AG$10:AL$10)))),"")</f>
        <v/>
      </c>
    </row>
    <row r="65" spans="2:38" x14ac:dyDescent="0.35">
      <c r="B65" s="183" t="s">
        <v>59</v>
      </c>
      <c r="C65" s="534"/>
      <c r="D65" s="534"/>
      <c r="E65" s="534"/>
      <c r="F65" s="534"/>
      <c r="G65" s="534"/>
      <c r="H65" s="535">
        <f t="shared" ref="H65:AL65" si="114">IFERROR(H62/(((SUM(C33:H33)/(SUM(C25:H25))/12))),"")</f>
        <v>2.5109041576679352</v>
      </c>
      <c r="I65" s="535">
        <f t="shared" si="114"/>
        <v>2.904379240862534</v>
      </c>
      <c r="J65" s="535">
        <f t="shared" si="114"/>
        <v>2.838339837440488</v>
      </c>
      <c r="K65" s="535">
        <f t="shared" si="114"/>
        <v>3.2382173924389916</v>
      </c>
      <c r="L65" s="535">
        <f t="shared" si="114"/>
        <v>3.2400598372870348</v>
      </c>
      <c r="M65" s="535">
        <f t="shared" si="114"/>
        <v>3.8696337485534249</v>
      </c>
      <c r="N65" s="535">
        <f t="shared" si="114"/>
        <v>4.8819810722051526</v>
      </c>
      <c r="O65" s="535">
        <f t="shared" si="114"/>
        <v>4.4002763469760051</v>
      </c>
      <c r="P65" s="535">
        <f t="shared" si="114"/>
        <v>4.4056975698482335</v>
      </c>
      <c r="Q65" s="535">
        <f t="shared" si="114"/>
        <v>4.0975834355067509</v>
      </c>
      <c r="R65" s="535">
        <f t="shared" si="114"/>
        <v>4.5014399397271676</v>
      </c>
      <c r="S65" s="535">
        <f t="shared" si="114"/>
        <v>3.7228827389399823</v>
      </c>
      <c r="T65" s="535">
        <f t="shared" si="114"/>
        <v>2.9810346406665396</v>
      </c>
      <c r="U65" s="535">
        <f t="shared" si="114"/>
        <v>4.2556707610378508</v>
      </c>
      <c r="V65" s="535">
        <f t="shared" si="114"/>
        <v>4.6939993120361621</v>
      </c>
      <c r="W65" s="535">
        <f t="shared" si="114"/>
        <v>4.9649390914342275</v>
      </c>
      <c r="X65" s="535">
        <f t="shared" si="114"/>
        <v>4.6116288376573866</v>
      </c>
      <c r="Y65" s="535">
        <f t="shared" si="114"/>
        <v>5.636016589659306</v>
      </c>
      <c r="Z65" s="535">
        <f t="shared" si="114"/>
        <v>6.3349704944590401</v>
      </c>
      <c r="AA65" s="535">
        <f t="shared" si="114"/>
        <v>5.0351230338138935</v>
      </c>
      <c r="AB65" s="535">
        <f t="shared" ref="AB65" si="115">IFERROR(AB62/(((SUM(W33:AB33)/(SUM(W25:AB25))/12))),"")</f>
        <v>55.344121701708787</v>
      </c>
      <c r="AC65" s="535">
        <f t="shared" ref="AC65" si="116">IFERROR(AC62/(((SUM(X33:AC33)/(SUM(X25:AC25))/12))),"")</f>
        <v>167.96915890856127</v>
      </c>
      <c r="AD65" s="535">
        <f t="shared" ref="AD65" si="117">IFERROR(AD62/(((SUM(Y33:AD33)/(SUM(Y25:AD25))/12))),"")</f>
        <v>251.02443910018314</v>
      </c>
      <c r="AE65" s="535">
        <f t="shared" ref="AE65" si="118">IFERROR(AE62/(((SUM(Z33:AE33)/(SUM(Z25:AE25))/12))),"")</f>
        <v>317.19526792840963</v>
      </c>
      <c r="AF65" s="535">
        <f t="shared" ref="AF65" si="119">IFERROR(AF62/(((SUM(AA33:AF33)/(SUM(AA25:AF25))/12))),"")</f>
        <v>416.05569371810742</v>
      </c>
      <c r="AG65" s="535" t="str">
        <f t="shared" ref="AG65" si="120">IFERROR(AG62/(((SUM(AB33:AG33)/(SUM(AB25:AG25))/12))),"")</f>
        <v/>
      </c>
      <c r="AH65" s="535" t="str">
        <f t="shared" ref="AH65" si="121">IFERROR(AH62/(((SUM(AC33:AH33)/(SUM(AC25:AH25))/12))),"")</f>
        <v/>
      </c>
      <c r="AI65" s="535" t="str">
        <f t="shared" ref="AI65" si="122">IFERROR(AI62/(((SUM(AD33:AI33)/(SUM(AD25:AI25))/12))),"")</f>
        <v/>
      </c>
      <c r="AJ65" s="535" t="str">
        <f t="shared" ref="AJ65" si="123">IFERROR(AJ62/(((SUM(AE33:AJ33)/(SUM(AE25:AJ25))/12))),"")</f>
        <v/>
      </c>
      <c r="AK65" s="535" t="str">
        <f t="shared" ref="AK65" si="124">IFERROR(AK62/(((SUM(AF33:AK33)/(SUM(AF25:AK25))/12))),"")</f>
        <v/>
      </c>
      <c r="AL65" s="535" t="str">
        <f t="shared" ref="AL65" si="125">IFERROR(AL62/(((SUM(AG33:AL33)/(SUM(AG25:AL25))/12))),"")</f>
        <v/>
      </c>
    </row>
    <row r="66" spans="2:38" x14ac:dyDescent="0.35">
      <c r="B66" s="183" t="s">
        <v>60</v>
      </c>
      <c r="C66" s="209"/>
      <c r="D66" s="209"/>
      <c r="E66" s="209"/>
      <c r="F66" s="209"/>
      <c r="G66" s="209"/>
      <c r="H66" s="209">
        <f t="shared" ref="H66:P66" si="126">((SUM(F5:H5)-SUM(C5:E5))*4)/SUM(C12:E12)</f>
        <v>5.175809567219356</v>
      </c>
      <c r="I66" s="209">
        <f t="shared" si="126"/>
        <v>3.1197335950908496</v>
      </c>
      <c r="J66" s="209">
        <f t="shared" si="126"/>
        <v>1.1195648278184147</v>
      </c>
      <c r="K66" s="209">
        <f t="shared" si="126"/>
        <v>3.8757593374722656</v>
      </c>
      <c r="L66" s="209">
        <f t="shared" si="126"/>
        <v>5.1175710036148931</v>
      </c>
      <c r="M66" s="209">
        <f t="shared" si="126"/>
        <v>4.0952415766675543</v>
      </c>
      <c r="N66" s="209">
        <f t="shared" si="126"/>
        <v>1.9517937827678489</v>
      </c>
      <c r="O66" s="209">
        <f t="shared" si="126"/>
        <v>-0.63112337851148581</v>
      </c>
      <c r="P66" s="209">
        <f t="shared" si="126"/>
        <v>1.681137465665558</v>
      </c>
      <c r="Q66" s="209">
        <f t="shared" ref="Q66" si="127">((SUM(O5:Q5)-SUM(L5:N5))*4)/SUM(L12:N12)</f>
        <v>3.2992755056553493</v>
      </c>
      <c r="R66" s="209">
        <f t="shared" ref="R66" si="128">((SUM(P5:R5)-SUM(M5:O5))*4)/SUM(M12:O12)</f>
        <v>2.6682287293947433</v>
      </c>
      <c r="S66" s="209">
        <f t="shared" ref="S66" si="129">((SUM(Q5:S5)-SUM(N5:P5))*4)/SUM(N12:P12)</f>
        <v>3.0914018524600242</v>
      </c>
      <c r="T66" s="209">
        <f t="shared" ref="T66" si="130">((SUM(R5:T5)-SUM(O5:Q5))*4)/SUM(O12:Q12)</f>
        <v>0.78428021140858839</v>
      </c>
      <c r="U66" s="209">
        <f t="shared" ref="U66" si="131">((SUM(S5:U5)-SUM(P5:R5))*4)/SUM(P12:R12)</f>
        <v>3.87053307294816</v>
      </c>
      <c r="V66" s="209">
        <f t="shared" ref="V66" si="132">((SUM(T5:V5)-SUM(Q5:S5))*4)/SUM(Q12:S12)</f>
        <v>1.6637198856093838</v>
      </c>
      <c r="W66" s="209">
        <f t="shared" ref="W66" si="133">((SUM(U5:W5)-SUM(R5:T5))*4)/SUM(R12:T12)</f>
        <v>3.6971646216662646</v>
      </c>
      <c r="X66" s="209">
        <f t="shared" ref="X66" si="134">((SUM(V5:X5)-SUM(S5:U5))*4)/SUM(S12:U12)</f>
        <v>2.814616723460861</v>
      </c>
      <c r="Y66" s="209">
        <f t="shared" ref="Y66" si="135">((SUM(W5:Y5)-SUM(T5:V5))*4)/SUM(T12:V12)</f>
        <v>3.4435961839468439</v>
      </c>
      <c r="Z66" s="209">
        <f t="shared" ref="Z66" si="136">((SUM(X5:Z5)-SUM(U5:W5))*4)/SUM(U12:W12)</f>
        <v>3.6438796686951509</v>
      </c>
      <c r="AA66" s="209">
        <f t="shared" ref="AA66" si="137">((SUM(Y5:AA5)-SUM(V5:X5))*4)/SUM(V12:X12)</f>
        <v>3.4916872042648963</v>
      </c>
      <c r="AB66" s="209">
        <f t="shared" ref="AB66" si="138">((SUM(Z5:AB5)-SUM(W5:Y5))*4)/SUM(W12:Y12)</f>
        <v>6.8530331408679244</v>
      </c>
      <c r="AC66" s="209">
        <f t="shared" ref="AC66" si="139">((SUM(AA5:AC5)-SUM(X5:Z5))*4)/SUM(X12:Z12)</f>
        <v>7.3698948530046478</v>
      </c>
      <c r="AD66" s="209">
        <f t="shared" ref="AD66" si="140">((SUM(AB5:AD5)-SUM(Y5:AA5))*4)/SUM(Y12:AA12)</f>
        <v>8.3828447376620936</v>
      </c>
      <c r="AE66" s="209">
        <f t="shared" ref="AE66" si="141">((SUM(AC5:AE5)-SUM(Z5:AB5))*4)/SUM(Z12:AB12)</f>
        <v>6.0625426653320247</v>
      </c>
      <c r="AF66" s="209">
        <f t="shared" ref="AF66" si="142">((SUM(AD5:AF5)-SUM(AA5:AC5))*4)/SUM(AA12:AC12)</f>
        <v>2.0857853777733992</v>
      </c>
      <c r="AG66" s="209">
        <f t="shared" ref="AG66" si="143">((SUM(AE5:AG5)-SUM(AB5:AD5))*4)/SUM(AB12:AD12)</f>
        <v>1.4233469091806559</v>
      </c>
      <c r="AH66" s="209">
        <f t="shared" ref="AH66" si="144">((SUM(AF5:AH5)-SUM(AC5:AE5))*4)/SUM(AC12:AE12)</f>
        <v>0.3132930183333249</v>
      </c>
      <c r="AI66" s="209">
        <f t="shared" ref="AI66" si="145">((SUM(AG5:AI5)-SUM(AD5:AF5))*4)/SUM(AD12:AF12)</f>
        <v>0.90274184484424069</v>
      </c>
      <c r="AJ66" s="209">
        <f t="shared" ref="AJ66" si="146">((SUM(AH5:AJ5)-SUM(AE5:AG5))*4)/SUM(AE12:AG12)</f>
        <v>1.2901583967873997</v>
      </c>
      <c r="AK66" s="209">
        <f t="shared" ref="AK66" si="147">((SUM(AI5:AK5)-SUM(AF5:AH5))*4)/SUM(AF12:AH12)</f>
        <v>2.0936930381711751</v>
      </c>
      <c r="AL66" s="209">
        <f t="shared" ref="AL66" si="148">((SUM(AJ5:AL5)-SUM(AG5:AI5))*4)/SUM(AG12:AI12)</f>
        <v>2.485805068717017</v>
      </c>
    </row>
    <row r="67" spans="2:38" x14ac:dyDescent="0.35">
      <c r="B67" s="183"/>
      <c r="C67" s="195"/>
      <c r="D67" s="195"/>
      <c r="E67" s="195"/>
      <c r="F67" s="195"/>
      <c r="G67" s="208"/>
      <c r="H67" s="210"/>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c r="AG67" s="195"/>
      <c r="AH67" s="195"/>
      <c r="AI67" s="195"/>
      <c r="AJ67" s="195"/>
      <c r="AK67" s="195"/>
      <c r="AL67" s="195"/>
    </row>
  </sheetData>
  <pageMargins left="0.7" right="0.7" top="0.75" bottom="0.75" header="0.3" footer="0.3"/>
  <ignoredErrors>
    <ignoredError sqref="B64:Z65 AA64:AG65" formulaRange="1"/>
    <ignoredError sqref="AA58 O5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10929-CAB9-453D-9ED7-1D3412AC1544}">
  <dimension ref="B1:H24"/>
  <sheetViews>
    <sheetView showGridLines="0" workbookViewId="0"/>
  </sheetViews>
  <sheetFormatPr defaultColWidth="8.7265625" defaultRowHeight="13" x14ac:dyDescent="0.3"/>
  <cols>
    <col min="1" max="1" width="2.1796875" style="63" customWidth="1"/>
    <col min="2" max="2" width="41.26953125" style="63" customWidth="1"/>
    <col min="3" max="3" width="14.1796875" style="406" customWidth="1"/>
    <col min="4" max="4" width="3.1796875" style="63" customWidth="1"/>
    <col min="5" max="7" width="11.81640625" style="63" customWidth="1"/>
    <col min="8" max="8" width="3.1796875" style="63" customWidth="1"/>
    <col min="9" max="16384" width="8.7265625" style="63"/>
  </cols>
  <sheetData>
    <row r="1" spans="2:8" ht="14.15" customHeight="1" x14ac:dyDescent="0.3"/>
    <row r="2" spans="2:8" ht="13.5" thickBot="1" x14ac:dyDescent="0.35">
      <c r="B2" s="537" t="s">
        <v>61</v>
      </c>
      <c r="C2" s="541"/>
      <c r="D2" s="537"/>
      <c r="E2" s="537"/>
      <c r="F2" s="537"/>
      <c r="G2" s="537"/>
      <c r="H2" s="537"/>
    </row>
    <row r="4" spans="2:8" x14ac:dyDescent="0.3">
      <c r="B4" s="540" t="s">
        <v>62</v>
      </c>
      <c r="C4" s="483">
        <v>43861</v>
      </c>
    </row>
    <row r="5" spans="2:8" x14ac:dyDescent="0.3">
      <c r="B5" s="540" t="s">
        <v>63</v>
      </c>
      <c r="C5" s="483" t="s">
        <v>64</v>
      </c>
    </row>
    <row r="6" spans="2:8" x14ac:dyDescent="0.3">
      <c r="B6" s="412"/>
      <c r="C6" s="486"/>
      <c r="D6" s="486"/>
      <c r="E6" s="486"/>
      <c r="F6" s="486"/>
    </row>
    <row r="7" spans="2:8" ht="7.5" customHeight="1" thickBot="1" x14ac:dyDescent="0.35">
      <c r="B7" s="412"/>
      <c r="C7" s="446"/>
    </row>
    <row r="8" spans="2:8" x14ac:dyDescent="0.3">
      <c r="C8" s="546"/>
      <c r="D8" s="546"/>
      <c r="E8" s="547" t="s">
        <v>65</v>
      </c>
      <c r="F8" s="547"/>
      <c r="G8" s="548"/>
      <c r="H8" s="403"/>
    </row>
    <row r="9" spans="2:8" ht="13.5" thickBot="1" x14ac:dyDescent="0.35">
      <c r="C9" s="542" t="s">
        <v>66</v>
      </c>
      <c r="D9" s="543"/>
      <c r="E9" s="544" t="s">
        <v>67</v>
      </c>
      <c r="F9" s="544" t="s">
        <v>68</v>
      </c>
      <c r="G9" s="545" t="s">
        <v>69</v>
      </c>
      <c r="H9" s="378"/>
    </row>
    <row r="11" spans="2:8" x14ac:dyDescent="0.3">
      <c r="B11" s="404" t="s">
        <v>70</v>
      </c>
      <c r="C11" s="512">
        <f>INDEX('KPI Dashboard'!$B$4:$AL$66,MATCH("Ending ARR",'KPI Dashboard'!$B$4:$B$66,0),MATCH($C$4,'KPI Dashboard'!$B$4:$AL$4,0))/1000000</f>
        <v>3.4168162800000004</v>
      </c>
      <c r="D11" s="413"/>
      <c r="E11" s="487" t="str">
        <f>$C$5</f>
        <v>$2.5M - $10M</v>
      </c>
      <c r="F11" s="487" t="str">
        <f>$C$5</f>
        <v>$2.5M - $10M</v>
      </c>
      <c r="G11" s="487" t="str">
        <f>$C$5</f>
        <v>$2.5M - $10M</v>
      </c>
      <c r="H11" s="405"/>
    </row>
    <row r="12" spans="2:8" x14ac:dyDescent="0.3">
      <c r="B12" s="405"/>
      <c r="E12" s="405"/>
      <c r="F12" s="405"/>
      <c r="G12" s="405"/>
      <c r="H12" s="405"/>
    </row>
    <row r="13" spans="2:8" x14ac:dyDescent="0.3">
      <c r="B13" s="404" t="s">
        <v>71</v>
      </c>
      <c r="E13" s="405"/>
      <c r="F13" s="405"/>
      <c r="G13" s="405"/>
      <c r="H13" s="405"/>
    </row>
    <row r="14" spans="2:8" x14ac:dyDescent="0.3">
      <c r="B14" s="405" t="s">
        <v>72</v>
      </c>
      <c r="C14" s="411">
        <f>(INDEX('KPI Dashboard'!$B$4:$AL$66,MATCH("Total Revenue",'KPI Dashboard'!$B$4:$B$66,0),MATCH($C$4,'KPI Dashboard'!$B$4:$AL$4,0))-INDEX('KPI Dashboard'!$B$4:$AL$66,MATCH("Total Revenue",'KPI Dashboard'!$B$4:$B$66,0),MATCH(EDATE($C$4,-12),'KPI Dashboard'!$B$4:$AL$4,0)))/INDEX('KPI Dashboard'!$B$4:$AL$66,MATCH("Total Revenue",'KPI Dashboard'!$B$4:$B$66,0),MATCH(EDATE($C$4,-12),'KPI Dashboard'!$B$4:$AL$4,0))</f>
        <v>0.89393836946706451</v>
      </c>
      <c r="E14" s="408">
        <f>INDEX('Benchmark Data'!$B$4:$G$64,MATCH(E$11&amp;$B14,'Benchmark Data'!$D$4:$D$64,0),MATCH(E$9,'Benchmark Data'!$B$4:$G$4,0))</f>
        <v>0.3</v>
      </c>
      <c r="F14" s="408">
        <f>INDEX('Benchmark Data'!$B$4:$G$64,MATCH(F$11&amp;$B14,'Benchmark Data'!$D$4:$D$64,0),MATCH(F$9,'Benchmark Data'!$B$4:$G$4,0))</f>
        <v>0.5</v>
      </c>
      <c r="G14" s="408">
        <f>INDEX('Benchmark Data'!$B$4:$G$64,MATCH(G$11&amp;$B14,'Benchmark Data'!$D$4:$D$64,0),MATCH(G$9,'Benchmark Data'!$B$4:$G$4,0))</f>
        <v>1</v>
      </c>
      <c r="H14" s="408"/>
    </row>
    <row r="15" spans="2:8" x14ac:dyDescent="0.3">
      <c r="B15" s="405" t="s">
        <v>73</v>
      </c>
      <c r="C15" s="411">
        <f>AVERAGEIFS('KPI Dashboard'!$B$10:$AL$10,'KPI Dashboard'!$B$4:$AL$4,"&lt;="&amp;$C$4,'KPI Dashboard'!$B$4:$AL$4,"&gt;="&amp;EDATE($C$4,-11))</f>
        <v>0.86169651316512341</v>
      </c>
      <c r="E15" s="408">
        <f>INDEX('Benchmark Data'!$B$4:$G$64,MATCH(E$11&amp;$B15,'Benchmark Data'!$D$4:$D$64,0),MATCH(E$9,'Benchmark Data'!$B$4:$G$4,0))</f>
        <v>0.7</v>
      </c>
      <c r="F15" s="408">
        <f>INDEX('Benchmark Data'!$B$4:$G$64,MATCH(F$11&amp;$B15,'Benchmark Data'!$D$4:$D$64,0),MATCH(F$9,'Benchmark Data'!$B$4:$G$4,0))</f>
        <v>0.79</v>
      </c>
      <c r="G15" s="408">
        <f>INDEX('Benchmark Data'!$B$4:$G$64,MATCH(G$11&amp;$B15,'Benchmark Data'!$D$4:$D$64,0),MATCH(G$9,'Benchmark Data'!$B$4:$G$4,0))</f>
        <v>0.85</v>
      </c>
      <c r="H15" s="408"/>
    </row>
    <row r="16" spans="2:8" x14ac:dyDescent="0.3">
      <c r="B16" s="405" t="s">
        <v>74</v>
      </c>
      <c r="C16" s="411">
        <f>AVERAGEIFS('KPI Dashboard'!$B$12:$AL$12,'KPI Dashboard'!$B$4:$AL$4,"&lt;="&amp;$C$4,'KPI Dashboard'!$B$4:$AL$4,"&gt;="&amp;EDATE($C$4,-11))/AVERAGEIFS('KPI Dashboard'!$B$7:$AL$7,'KPI Dashboard'!$B$4:$AL$4,"&lt;="&amp;$C$4,'KPI Dashboard'!$B$4:$AL$4,"&gt;="&amp;EDATE($C$4,-11))</f>
        <v>0.1786685468540721</v>
      </c>
      <c r="E16" s="408">
        <f>INDEX('Benchmark Data'!$B$4:$G$64,MATCH(E$11&amp;$B16,'Benchmark Data'!$D$4:$D$64,0),MATCH(E$9,'Benchmark Data'!$B$4:$G$4,0))</f>
        <v>0.2</v>
      </c>
      <c r="F16" s="408">
        <f>INDEX('Benchmark Data'!$B$4:$G$64,MATCH(F$11&amp;$B16,'Benchmark Data'!$D$4:$D$64,0),MATCH(F$9,'Benchmark Data'!$B$4:$G$4,0))</f>
        <v>0.35</v>
      </c>
      <c r="G16" s="408">
        <f>INDEX('Benchmark Data'!$B$4:$G$64,MATCH(G$11&amp;$B16,'Benchmark Data'!$D$4:$D$64,0),MATCH(G$9,'Benchmark Data'!$B$4:$G$4,0))</f>
        <v>0.5</v>
      </c>
      <c r="H16" s="408"/>
    </row>
    <row r="17" spans="2:8" x14ac:dyDescent="0.3">
      <c r="B17" s="405" t="s">
        <v>75</v>
      </c>
      <c r="C17" s="411">
        <f>AVERAGEIFS('KPI Dashboard'!$B$13:$AL$13,'KPI Dashboard'!$B$4:$AL$4,"&lt;="&amp;$C$4,'KPI Dashboard'!$B$4:$AL$4,"&gt;="&amp;EDATE($C$4,-11))/AVERAGEIFS('KPI Dashboard'!$B$7:$AL$7,'KPI Dashboard'!$B$4:$AL$4,"&lt;="&amp;$C$4,'KPI Dashboard'!$B$4:$AL$4,"&gt;="&amp;EDATE($C$4,-11))</f>
        <v>0.23865784107464663</v>
      </c>
      <c r="E17" s="408">
        <f>INDEX('Benchmark Data'!$B$4:$G$64,MATCH(E$11&amp;$B17,'Benchmark Data'!$D$4:$D$64,0),MATCH(E$9,'Benchmark Data'!$B$4:$G$4,0))</f>
        <v>0.2</v>
      </c>
      <c r="F17" s="408">
        <f>INDEX('Benchmark Data'!$B$4:$G$64,MATCH(F$11&amp;$B17,'Benchmark Data'!$D$4:$D$64,0),MATCH(F$9,'Benchmark Data'!$B$4:$G$4,0))</f>
        <v>0.3</v>
      </c>
      <c r="G17" s="408">
        <f>INDEX('Benchmark Data'!$B$4:$G$64,MATCH(G$11&amp;$B17,'Benchmark Data'!$D$4:$D$64,0),MATCH(G$9,'Benchmark Data'!$B$4:$G$4,0))</f>
        <v>0.41</v>
      </c>
      <c r="H17" s="408"/>
    </row>
    <row r="18" spans="2:8" x14ac:dyDescent="0.3">
      <c r="B18" s="405" t="s">
        <v>76</v>
      </c>
      <c r="C18" s="411">
        <f>AVERAGEIFS('KPI Dashboard'!$B$5:$AL$5,'KPI Dashboard'!$B$4:$AL$4,"&lt;="&amp;$C$4,'KPI Dashboard'!$B$4:$AL$4,"&gt;="&amp;EDATE($C$4,-11))/AVERAGEIFS('KPI Dashboard'!$B$7:$AL$7,'KPI Dashboard'!$B$4:$AL$4,"&lt;="&amp;$C$4,'KPI Dashboard'!$B$4:$AL$4,"&gt;="&amp;EDATE($C$4,-11))</f>
        <v>0.95776289434587669</v>
      </c>
      <c r="E18" s="408">
        <f>INDEX('Benchmark Data'!$B$4:$G$64,MATCH(E$11&amp;$B18,'Benchmark Data'!$D$4:$D$64,0),MATCH(E$9,'Benchmark Data'!$B$4:$G$4,0))</f>
        <v>0.8</v>
      </c>
      <c r="F18" s="408">
        <f>INDEX('Benchmark Data'!$B$4:$G$64,MATCH(F$11&amp;$B18,'Benchmark Data'!$D$4:$D$64,0),MATCH(F$9,'Benchmark Data'!$B$4:$G$4,0))</f>
        <v>0.9</v>
      </c>
      <c r="G18" s="408">
        <f>INDEX('Benchmark Data'!$B$4:$G$64,MATCH(G$11&amp;$B18,'Benchmark Data'!$D$4:$D$64,0),MATCH(G$9,'Benchmark Data'!$B$4:$G$4,0))</f>
        <v>1</v>
      </c>
      <c r="H18" s="408"/>
    </row>
    <row r="19" spans="2:8" x14ac:dyDescent="0.3">
      <c r="B19" s="405" t="s">
        <v>77</v>
      </c>
      <c r="C19" s="413">
        <f>AVERAGEIFS('KPI Dashboard'!$B$21:$AL$21,'KPI Dashboard'!$B$4:$AL$4,"&lt;="&amp;$C$4,'KPI Dashboard'!$B$4:$AL$4,"&gt;="&amp;EDATE($C$4,-11))</f>
        <v>29799.1675</v>
      </c>
      <c r="E19" s="409">
        <f>INDEX('Benchmark Data'!$B$4:$G$64,MATCH(E$11&amp;$B19,'Benchmark Data'!$D$4:$D$64,0),MATCH(E$9,'Benchmark Data'!$B$4:$G$4,0))</f>
        <v>-375000</v>
      </c>
      <c r="F19" s="409">
        <f>INDEX('Benchmark Data'!$B$4:$G$64,MATCH(F$11&amp;$B19,'Benchmark Data'!$D$4:$D$64,0),MATCH(F$9,'Benchmark Data'!$B$4:$G$4,0))</f>
        <v>-175000</v>
      </c>
      <c r="G19" s="409">
        <f>INDEX('Benchmark Data'!$B$4:$G$64,MATCH(G$11&amp;$B19,'Benchmark Data'!$D$4:$D$64,0),MATCH(G$9,'Benchmark Data'!$B$4:$G$4,0))</f>
        <v>0</v>
      </c>
      <c r="H19" s="409"/>
    </row>
    <row r="20" spans="2:8" x14ac:dyDescent="0.3">
      <c r="B20" s="405"/>
      <c r="E20" s="405"/>
      <c r="F20" s="405"/>
      <c r="G20" s="405"/>
      <c r="H20" s="405"/>
    </row>
    <row r="21" spans="2:8" x14ac:dyDescent="0.3">
      <c r="B21" s="404" t="s">
        <v>78</v>
      </c>
      <c r="E21" s="405"/>
      <c r="F21" s="405"/>
      <c r="G21" s="405"/>
      <c r="H21" s="405"/>
    </row>
    <row r="22" spans="2:8" x14ac:dyDescent="0.3">
      <c r="B22" s="405" t="s">
        <v>79</v>
      </c>
      <c r="C22" s="411">
        <f>1-SUMIFS('KPI Dashboard'!$B$55:$AL$55,'KPI Dashboard'!$B$4:$AL$4,"&lt;="&amp;$C$4,'KPI Dashboard'!$B$4:$AL$4,"&gt;="&amp;EDATE($C$4,-11))</f>
        <v>0.95472775782240882</v>
      </c>
      <c r="E22" s="408">
        <f>INDEX('Benchmark Data'!$B$4:$G$64,MATCH(E$11&amp;$B22,'Benchmark Data'!$D$4:$D$64,0),MATCH(E$9,'Benchmark Data'!$B$4:$G$4,0))</f>
        <v>0.9</v>
      </c>
      <c r="F22" s="408">
        <f>INDEX('Benchmark Data'!$B$4:$G$64,MATCH(F$11&amp;$B22,'Benchmark Data'!$D$4:$D$64,0),MATCH(F$9,'Benchmark Data'!$B$4:$G$4,0))</f>
        <v>1</v>
      </c>
      <c r="G22" s="408">
        <f>INDEX('Benchmark Data'!$B$4:$G$64,MATCH(G$11&amp;$B22,'Benchmark Data'!$D$4:$D$64,0),MATCH(G$9,'Benchmark Data'!$B$4:$G$4,0))</f>
        <v>1.1000000000000001</v>
      </c>
      <c r="H22" s="408"/>
    </row>
    <row r="23" spans="2:8" x14ac:dyDescent="0.3">
      <c r="B23" s="405" t="s">
        <v>80</v>
      </c>
      <c r="C23" s="410">
        <f>AVERAGEIFS('KPI Dashboard'!$B$64:$AL$64,'KPI Dashboard'!$B$4:$AL$4,"&lt;="&amp;$C$4,'KPI Dashboard'!$B$4:$AL$4,"&gt;="&amp;EDATE($C$4,-11))</f>
        <v>5.3598111560158088</v>
      </c>
      <c r="E23" s="410">
        <f>INDEX('Benchmark Data'!$B$4:$G$64,MATCH(E$11&amp;$B23,'Benchmark Data'!$D$4:$D$64,0),MATCH(E$9,'Benchmark Data'!$B$4:$G$4,0))</f>
        <v>8</v>
      </c>
      <c r="F23" s="410">
        <f>INDEX('Benchmark Data'!$B$4:$G$64,MATCH(F$11&amp;$B23,'Benchmark Data'!$D$4:$D$64,0),MATCH(F$9,'Benchmark Data'!$B$4:$G$4,0))</f>
        <v>11</v>
      </c>
      <c r="G23" s="410">
        <f>INDEX('Benchmark Data'!$B$4:$G$64,MATCH(G$11&amp;$B23,'Benchmark Data'!$D$4:$D$64,0),MATCH(G$9,'Benchmark Data'!$B$4:$G$4,0))</f>
        <v>15</v>
      </c>
      <c r="H23" s="410"/>
    </row>
    <row r="24" spans="2:8" x14ac:dyDescent="0.3">
      <c r="B24" s="405" t="s">
        <v>81</v>
      </c>
      <c r="C24" s="411">
        <f>1-SUMIFS('KPI Dashboard'!$B$30:$AL$30,'KPI Dashboard'!$B$4:$AL$4,"&lt;="&amp;$C$4,'KPI Dashboard'!$B$4:$AL$4,"&gt;="&amp;EDATE($C$4,-11))</f>
        <v>0.69825772716689316</v>
      </c>
      <c r="E24" s="408">
        <f>INDEX('Benchmark Data'!$B$4:$G$64,MATCH(E$11&amp;$B24,'Benchmark Data'!$D$4:$D$64,0),MATCH(E$9,'Benchmark Data'!$B$4:$G$4,0))</f>
        <v>0.8</v>
      </c>
      <c r="F24" s="408">
        <f>INDEX('Benchmark Data'!$B$4:$G$64,MATCH(F$11&amp;$B24,'Benchmark Data'!$D$4:$D$64,0),MATCH(F$9,'Benchmark Data'!$B$4:$G$4,0))</f>
        <v>0.9</v>
      </c>
      <c r="G24" s="408">
        <f>INDEX('Benchmark Data'!$B$4:$G$64,MATCH(G$11&amp;$B24,'Benchmark Data'!$D$4:$D$64,0),MATCH(G$9,'Benchmark Data'!$B$4:$G$4,0))</f>
        <v>0.95</v>
      </c>
      <c r="H24" s="408"/>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05DD2CC-F59B-42CD-A880-70937DCB44E1}">
          <x14:formula1>
            <xm:f>'KPI Dashboard'!$O$4:$AL$4</xm:f>
          </x14:formula1>
          <xm:sqref>C4 C6:F6</xm:sqref>
        </x14:dataValidation>
        <x14:dataValidation type="list" allowBlank="1" showInputMessage="1" showErrorMessage="1" xr:uid="{4E3CD70D-B4EF-4A94-BFD9-FE088F10BC0B}">
          <x14:formula1>
            <xm:f>'Benchmark Data'!$K$5:$K$10</xm:f>
          </x14:formula1>
          <xm:sqref>C5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A3640-F3CF-4144-9B33-207E7C100AEE}">
  <dimension ref="B2:N64"/>
  <sheetViews>
    <sheetView showGridLines="0" workbookViewId="0">
      <selection activeCell="D30" sqref="D30"/>
    </sheetView>
  </sheetViews>
  <sheetFormatPr defaultColWidth="8.7265625" defaultRowHeight="13" x14ac:dyDescent="0.3"/>
  <cols>
    <col min="1" max="1" width="3.54296875" style="63" customWidth="1"/>
    <col min="2" max="2" width="11.81640625" style="63" customWidth="1"/>
    <col min="3" max="3" width="40.81640625" style="63" customWidth="1"/>
    <col min="4" max="4" width="26.54296875" style="63" customWidth="1"/>
    <col min="5" max="7" width="12" style="406" customWidth="1"/>
    <col min="8" max="16384" width="8.7265625" style="63"/>
  </cols>
  <sheetData>
    <row r="2" spans="2:14" ht="13.5" thickBot="1" x14ac:dyDescent="0.35">
      <c r="B2" s="442" t="s">
        <v>82</v>
      </c>
      <c r="C2" s="442"/>
      <c r="D2" s="442"/>
      <c r="E2" s="445"/>
      <c r="F2" s="445"/>
      <c r="G2" s="445"/>
      <c r="H2" s="442"/>
      <c r="I2" s="442"/>
      <c r="J2" s="442"/>
      <c r="K2" s="442"/>
      <c r="L2" s="442"/>
      <c r="M2" s="442"/>
      <c r="N2" s="442"/>
    </row>
    <row r="4" spans="2:14" x14ac:dyDescent="0.3">
      <c r="B4" s="378" t="s">
        <v>83</v>
      </c>
      <c r="C4" s="378" t="s">
        <v>84</v>
      </c>
      <c r="D4" s="378" t="s">
        <v>85</v>
      </c>
      <c r="E4" s="271" t="s">
        <v>67</v>
      </c>
      <c r="F4" s="271" t="s">
        <v>68</v>
      </c>
      <c r="G4" s="271" t="s">
        <v>69</v>
      </c>
    </row>
    <row r="5" spans="2:14" x14ac:dyDescent="0.3">
      <c r="B5" s="407" t="s">
        <v>86</v>
      </c>
      <c r="C5" s="63" t="s">
        <v>72</v>
      </c>
      <c r="D5" s="63" t="str">
        <f>B5&amp;C5</f>
        <v>&lt;$1MYear over Year Growth Rate</v>
      </c>
      <c r="E5" s="408">
        <v>0.15</v>
      </c>
      <c r="F5" s="408">
        <v>0.8</v>
      </c>
      <c r="G5" s="408">
        <v>1.25</v>
      </c>
      <c r="K5" s="63" t="s">
        <v>86</v>
      </c>
    </row>
    <row r="6" spans="2:14" x14ac:dyDescent="0.3">
      <c r="B6" s="407" t="s">
        <v>86</v>
      </c>
      <c r="C6" s="63" t="s">
        <v>73</v>
      </c>
      <c r="D6" s="63" t="str">
        <f t="shared" ref="D6:D64" si="0">B6&amp;C6</f>
        <v>&lt;$1MGross Margin (TTM)</v>
      </c>
      <c r="E6" s="408">
        <v>0.48699999999999999</v>
      </c>
      <c r="F6" s="408">
        <v>0.7</v>
      </c>
      <c r="G6" s="408">
        <v>0.8</v>
      </c>
      <c r="K6" s="63" t="s">
        <v>87</v>
      </c>
    </row>
    <row r="7" spans="2:14" x14ac:dyDescent="0.3">
      <c r="B7" s="407" t="s">
        <v>86</v>
      </c>
      <c r="C7" s="63" t="s">
        <v>74</v>
      </c>
      <c r="D7" s="63" t="str">
        <f t="shared" si="0"/>
        <v>&lt;$1MSales &amp; Marketing Spend as % of Revenue (TTM)</v>
      </c>
      <c r="E7" s="408">
        <v>0.15</v>
      </c>
      <c r="F7" s="408">
        <v>0.3</v>
      </c>
      <c r="G7" s="408">
        <v>0.5</v>
      </c>
      <c r="K7" s="63" t="s">
        <v>64</v>
      </c>
    </row>
    <row r="8" spans="2:14" x14ac:dyDescent="0.3">
      <c r="B8" s="407" t="s">
        <v>86</v>
      </c>
      <c r="C8" s="63" t="s">
        <v>75</v>
      </c>
      <c r="D8" s="63" t="str">
        <f t="shared" si="0"/>
        <v>&lt;$1MR&amp;D Spend as % of Revenue (TTM)</v>
      </c>
      <c r="E8" s="408">
        <v>0.3</v>
      </c>
      <c r="F8" s="408">
        <v>0.5</v>
      </c>
      <c r="G8" s="408">
        <v>0.8</v>
      </c>
      <c r="K8" s="63" t="s">
        <v>88</v>
      </c>
    </row>
    <row r="9" spans="2:14" x14ac:dyDescent="0.3">
      <c r="B9" s="407" t="s">
        <v>86</v>
      </c>
      <c r="C9" s="63" t="s">
        <v>76</v>
      </c>
      <c r="D9" s="63" t="str">
        <f t="shared" si="0"/>
        <v>&lt;$1MSubsciption Revenue as % of Total Revenue (TTM)</v>
      </c>
      <c r="E9" s="408">
        <v>0.59</v>
      </c>
      <c r="F9" s="408">
        <v>0.9</v>
      </c>
      <c r="G9" s="408">
        <v>1</v>
      </c>
      <c r="K9" s="63" t="s">
        <v>89</v>
      </c>
    </row>
    <row r="10" spans="2:14" x14ac:dyDescent="0.3">
      <c r="B10" s="407" t="s">
        <v>86</v>
      </c>
      <c r="C10" s="63" t="s">
        <v>77</v>
      </c>
      <c r="D10" s="63" t="str">
        <f t="shared" si="0"/>
        <v>&lt;$1MAverage Monthly Burn Rate (TTM)</v>
      </c>
      <c r="E10" s="409">
        <v>-175000</v>
      </c>
      <c r="F10" s="409">
        <v>-50000</v>
      </c>
      <c r="G10" s="409">
        <v>-50000</v>
      </c>
      <c r="K10" s="63" t="s">
        <v>90</v>
      </c>
    </row>
    <row r="11" spans="2:14" ht="14.5" x14ac:dyDescent="0.35">
      <c r="B11" s="407" t="s">
        <v>86</v>
      </c>
      <c r="C11" s="63" t="s">
        <v>79</v>
      </c>
      <c r="D11" s="63" t="str">
        <f t="shared" si="0"/>
        <v>&lt;$1MNet Revenue Retention (TTM)</v>
      </c>
      <c r="E11" s="408">
        <v>0.83</v>
      </c>
      <c r="F11" s="408">
        <v>1</v>
      </c>
      <c r="G11" s="408">
        <v>1.06</v>
      </c>
      <c r="K11"/>
    </row>
    <row r="12" spans="2:14" ht="14.5" x14ac:dyDescent="0.35">
      <c r="B12" s="407" t="s">
        <v>86</v>
      </c>
      <c r="C12" s="63" t="s">
        <v>80</v>
      </c>
      <c r="D12" s="63" t="str">
        <f t="shared" si="0"/>
        <v>&lt;$1MCAC Payback in Months (TTM)</v>
      </c>
      <c r="E12" s="410">
        <v>2</v>
      </c>
      <c r="F12" s="410">
        <v>5</v>
      </c>
      <c r="G12" s="410">
        <v>11</v>
      </c>
      <c r="K12"/>
    </row>
    <row r="13" spans="2:14" ht="14.5" x14ac:dyDescent="0.35">
      <c r="B13" s="407" t="s">
        <v>86</v>
      </c>
      <c r="C13" s="63" t="s">
        <v>81</v>
      </c>
      <c r="D13" s="63" t="str">
        <f t="shared" si="0"/>
        <v>&lt;$1MLogo Retention (TTM)</v>
      </c>
      <c r="E13" s="408">
        <v>0.75</v>
      </c>
      <c r="F13" s="408">
        <v>0.9</v>
      </c>
      <c r="G13" s="408">
        <v>1</v>
      </c>
      <c r="K13"/>
    </row>
    <row r="14" spans="2:14" ht="14.5" x14ac:dyDescent="0.35">
      <c r="B14" s="407" t="s">
        <v>86</v>
      </c>
      <c r="C14" s="63" t="s">
        <v>91</v>
      </c>
      <c r="D14" s="63" t="str">
        <f t="shared" si="0"/>
        <v>&lt;$1MEmployee Count</v>
      </c>
      <c r="E14" s="408">
        <v>4</v>
      </c>
      <c r="F14" s="408">
        <v>8</v>
      </c>
      <c r="G14" s="408">
        <v>15</v>
      </c>
      <c r="K14"/>
    </row>
    <row r="15" spans="2:14" ht="14.5" x14ac:dyDescent="0.35">
      <c r="B15" s="407" t="s">
        <v>87</v>
      </c>
      <c r="C15" s="63" t="s">
        <v>72</v>
      </c>
      <c r="D15" s="63" t="str">
        <f t="shared" si="0"/>
        <v>$1M - $2.5MYear over Year Growth Rate</v>
      </c>
      <c r="E15" s="408">
        <v>0.3</v>
      </c>
      <c r="F15" s="408">
        <v>0.8</v>
      </c>
      <c r="G15" s="408">
        <v>1.65</v>
      </c>
      <c r="K15"/>
    </row>
    <row r="16" spans="2:14" ht="14.5" x14ac:dyDescent="0.35">
      <c r="B16" s="407" t="s">
        <v>87</v>
      </c>
      <c r="C16" s="63" t="s">
        <v>73</v>
      </c>
      <c r="D16" s="63" t="str">
        <f t="shared" si="0"/>
        <v>$1M - $2.5MGross Margin (TTM)</v>
      </c>
      <c r="E16" s="408">
        <v>0.5</v>
      </c>
      <c r="F16" s="408">
        <v>0.75</v>
      </c>
      <c r="G16" s="408">
        <v>0.82</v>
      </c>
      <c r="K16"/>
    </row>
    <row r="17" spans="2:11" ht="14.5" x14ac:dyDescent="0.35">
      <c r="B17" s="407" t="s">
        <v>87</v>
      </c>
      <c r="C17" s="63" t="s">
        <v>74</v>
      </c>
      <c r="D17" s="63" t="str">
        <f t="shared" si="0"/>
        <v>$1M - $2.5MSales &amp; Marketing Spend as % of Revenue (TTM)</v>
      </c>
      <c r="E17" s="408">
        <v>0.2</v>
      </c>
      <c r="F17" s="408">
        <v>0.3</v>
      </c>
      <c r="G17" s="408">
        <v>0.46</v>
      </c>
      <c r="K17"/>
    </row>
    <row r="18" spans="2:11" ht="14.5" x14ac:dyDescent="0.35">
      <c r="B18" s="407" t="s">
        <v>87</v>
      </c>
      <c r="C18" s="63" t="s">
        <v>75</v>
      </c>
      <c r="D18" s="63" t="str">
        <f t="shared" si="0"/>
        <v>$1M - $2.5MR&amp;D Spend as % of Revenue (TTM)</v>
      </c>
      <c r="E18" s="408">
        <v>0.3</v>
      </c>
      <c r="F18" s="408">
        <v>0.48</v>
      </c>
      <c r="G18" s="408">
        <v>0.6</v>
      </c>
      <c r="K18"/>
    </row>
    <row r="19" spans="2:11" ht="14.5" x14ac:dyDescent="0.35">
      <c r="B19" s="407" t="s">
        <v>87</v>
      </c>
      <c r="C19" s="63" t="s">
        <v>76</v>
      </c>
      <c r="D19" s="63" t="str">
        <f t="shared" si="0"/>
        <v>$1M - $2.5MSubsciption Revenue as % of Total Revenue (TTM)</v>
      </c>
      <c r="E19" s="435">
        <v>0.85</v>
      </c>
      <c r="F19" s="435">
        <v>0.93</v>
      </c>
      <c r="G19" s="435">
        <v>1</v>
      </c>
      <c r="K19"/>
    </row>
    <row r="20" spans="2:11" ht="14.5" x14ac:dyDescent="0.35">
      <c r="B20" s="407" t="s">
        <v>87</v>
      </c>
      <c r="C20" s="63" t="s">
        <v>77</v>
      </c>
      <c r="D20" s="63" t="str">
        <f t="shared" si="0"/>
        <v>$1M - $2.5MAverage Monthly Burn Rate (TTM)</v>
      </c>
      <c r="E20" s="408">
        <v>-175000</v>
      </c>
      <c r="F20" s="408">
        <v>-50000</v>
      </c>
      <c r="G20" s="408">
        <v>-50000</v>
      </c>
      <c r="K20"/>
    </row>
    <row r="21" spans="2:11" ht="14.5" x14ac:dyDescent="0.35">
      <c r="B21" s="407" t="s">
        <v>87</v>
      </c>
      <c r="C21" s="63" t="s">
        <v>79</v>
      </c>
      <c r="D21" s="63" t="str">
        <f t="shared" si="0"/>
        <v>$1M - $2.5MNet Revenue Retention (TTM)</v>
      </c>
      <c r="E21" s="410">
        <v>0.82</v>
      </c>
      <c r="F21" s="410">
        <v>1</v>
      </c>
      <c r="G21" s="410">
        <v>1.1299999999999999</v>
      </c>
      <c r="K21"/>
    </row>
    <row r="22" spans="2:11" ht="14.5" x14ac:dyDescent="0.35">
      <c r="B22" s="407" t="s">
        <v>87</v>
      </c>
      <c r="C22" s="63" t="s">
        <v>80</v>
      </c>
      <c r="D22" s="63" t="str">
        <f t="shared" si="0"/>
        <v>$1M - $2.5MCAC Payback in Months (TTM)</v>
      </c>
      <c r="E22" s="408">
        <v>5</v>
      </c>
      <c r="F22" s="408">
        <v>8</v>
      </c>
      <c r="G22" s="408">
        <v>11</v>
      </c>
      <c r="K22"/>
    </row>
    <row r="23" spans="2:11" ht="14.5" x14ac:dyDescent="0.35">
      <c r="B23" s="63" t="s">
        <v>87</v>
      </c>
      <c r="C23" s="63" t="s">
        <v>81</v>
      </c>
      <c r="D23" s="63" t="str">
        <f t="shared" si="0"/>
        <v>$1M - $2.5MLogo Retention (TTM)</v>
      </c>
      <c r="E23" s="408">
        <v>0.78</v>
      </c>
      <c r="F23" s="408">
        <v>0.9</v>
      </c>
      <c r="G23" s="408">
        <v>0.98</v>
      </c>
      <c r="K23"/>
    </row>
    <row r="24" spans="2:11" ht="14.5" x14ac:dyDescent="0.35">
      <c r="B24" s="63" t="s">
        <v>87</v>
      </c>
      <c r="C24" s="63" t="s">
        <v>91</v>
      </c>
      <c r="D24" s="63" t="str">
        <f t="shared" si="0"/>
        <v>$1M - $2.5MEmployee Count</v>
      </c>
      <c r="E24" s="408">
        <v>14</v>
      </c>
      <c r="F24" s="408">
        <v>25</v>
      </c>
      <c r="G24" s="408">
        <v>40</v>
      </c>
      <c r="K24"/>
    </row>
    <row r="25" spans="2:11" ht="14.5" x14ac:dyDescent="0.35">
      <c r="B25" s="63" t="s">
        <v>64</v>
      </c>
      <c r="C25" s="63" t="s">
        <v>72</v>
      </c>
      <c r="D25" s="63" t="str">
        <f t="shared" si="0"/>
        <v>$2.5M - $10MYear over Year Growth Rate</v>
      </c>
      <c r="E25" s="408">
        <v>0.3</v>
      </c>
      <c r="F25" s="408">
        <v>0.5</v>
      </c>
      <c r="G25" s="408">
        <v>1</v>
      </c>
      <c r="K25"/>
    </row>
    <row r="26" spans="2:11" ht="14.5" x14ac:dyDescent="0.35">
      <c r="B26" s="63" t="s">
        <v>64</v>
      </c>
      <c r="C26" s="63" t="s">
        <v>73</v>
      </c>
      <c r="D26" s="63" t="str">
        <f t="shared" si="0"/>
        <v>$2.5M - $10MGross Margin (TTM)</v>
      </c>
      <c r="E26" s="447">
        <v>0.7</v>
      </c>
      <c r="F26" s="447">
        <v>0.79</v>
      </c>
      <c r="G26" s="447">
        <v>0.85</v>
      </c>
      <c r="K26"/>
    </row>
    <row r="27" spans="2:11" ht="14.5" x14ac:dyDescent="0.35">
      <c r="B27" s="63" t="s">
        <v>64</v>
      </c>
      <c r="C27" s="63" t="s">
        <v>74</v>
      </c>
      <c r="D27" s="63" t="str">
        <f t="shared" si="0"/>
        <v>$2.5M - $10MSales &amp; Marketing Spend as % of Revenue (TTM)</v>
      </c>
      <c r="E27" s="408">
        <v>0.2</v>
      </c>
      <c r="F27" s="408">
        <v>0.35</v>
      </c>
      <c r="G27" s="408">
        <v>0.5</v>
      </c>
      <c r="K27"/>
    </row>
    <row r="28" spans="2:11" ht="14.5" x14ac:dyDescent="0.35">
      <c r="B28" s="63" t="s">
        <v>64</v>
      </c>
      <c r="C28" s="63" t="s">
        <v>75</v>
      </c>
      <c r="D28" s="63" t="str">
        <f t="shared" si="0"/>
        <v>$2.5M - $10MR&amp;D Spend as % of Revenue (TTM)</v>
      </c>
      <c r="E28" s="435">
        <v>0.2</v>
      </c>
      <c r="F28" s="435">
        <v>0.3</v>
      </c>
      <c r="G28" s="435">
        <v>0.41</v>
      </c>
      <c r="K28"/>
    </row>
    <row r="29" spans="2:11" ht="14.5" x14ac:dyDescent="0.35">
      <c r="B29" s="63" t="s">
        <v>64</v>
      </c>
      <c r="C29" s="63" t="s">
        <v>76</v>
      </c>
      <c r="D29" s="63" t="str">
        <f t="shared" si="0"/>
        <v>$2.5M - $10MSubsciption Revenue as % of Total Revenue (TTM)</v>
      </c>
      <c r="E29" s="408">
        <v>0.8</v>
      </c>
      <c r="F29" s="408">
        <v>0.9</v>
      </c>
      <c r="G29" s="408">
        <v>1</v>
      </c>
      <c r="K29"/>
    </row>
    <row r="30" spans="2:11" ht="14.5" x14ac:dyDescent="0.35">
      <c r="B30" s="63" t="s">
        <v>64</v>
      </c>
      <c r="C30" s="63" t="s">
        <v>77</v>
      </c>
      <c r="D30" s="63" t="str">
        <f t="shared" si="0"/>
        <v>$2.5M - $10MAverage Monthly Burn Rate (TTM)</v>
      </c>
      <c r="E30" s="410">
        <v>-375000</v>
      </c>
      <c r="F30" s="410">
        <v>-175000</v>
      </c>
      <c r="G30" s="410">
        <v>0</v>
      </c>
      <c r="K30"/>
    </row>
    <row r="31" spans="2:11" ht="14.5" x14ac:dyDescent="0.35">
      <c r="B31" s="63" t="s">
        <v>64</v>
      </c>
      <c r="C31" s="63" t="s">
        <v>79</v>
      </c>
      <c r="D31" s="63" t="str">
        <f t="shared" si="0"/>
        <v>$2.5M - $10MNet Revenue Retention (TTM)</v>
      </c>
      <c r="E31" s="408">
        <v>0.9</v>
      </c>
      <c r="F31" s="408">
        <v>1</v>
      </c>
      <c r="G31" s="408">
        <v>1.1000000000000001</v>
      </c>
      <c r="K31"/>
    </row>
    <row r="32" spans="2:11" ht="14.5" x14ac:dyDescent="0.35">
      <c r="B32" s="63" t="s">
        <v>64</v>
      </c>
      <c r="C32" s="63" t="s">
        <v>80</v>
      </c>
      <c r="D32" s="63" t="str">
        <f t="shared" si="0"/>
        <v>$2.5M - $10MCAC Payback in Months (TTM)</v>
      </c>
      <c r="E32" s="406">
        <v>8</v>
      </c>
      <c r="F32" s="406">
        <v>11</v>
      </c>
      <c r="G32" s="406">
        <v>15</v>
      </c>
      <c r="K32"/>
    </row>
    <row r="33" spans="2:11" ht="14.5" x14ac:dyDescent="0.35">
      <c r="B33" s="63" t="s">
        <v>64</v>
      </c>
      <c r="C33" s="63" t="s">
        <v>81</v>
      </c>
      <c r="D33" s="63" t="str">
        <f t="shared" si="0"/>
        <v>$2.5M - $10MLogo Retention (TTM)</v>
      </c>
      <c r="E33" s="447">
        <v>0.8</v>
      </c>
      <c r="F33" s="447">
        <v>0.9</v>
      </c>
      <c r="G33" s="447">
        <v>0.95</v>
      </c>
      <c r="K33"/>
    </row>
    <row r="34" spans="2:11" ht="14.5" x14ac:dyDescent="0.35">
      <c r="B34" s="63" t="s">
        <v>64</v>
      </c>
      <c r="C34" s="63" t="s">
        <v>91</v>
      </c>
      <c r="D34" s="63" t="str">
        <f t="shared" si="0"/>
        <v>$2.5M - $10MEmployee Count</v>
      </c>
      <c r="E34" s="406">
        <v>30</v>
      </c>
      <c r="F34" s="406">
        <v>47</v>
      </c>
      <c r="G34" s="406">
        <v>70</v>
      </c>
      <c r="K34"/>
    </row>
    <row r="35" spans="2:11" ht="14.5" x14ac:dyDescent="0.35">
      <c r="B35" s="63" t="s">
        <v>88</v>
      </c>
      <c r="C35" s="63" t="s">
        <v>72</v>
      </c>
      <c r="D35" s="63" t="str">
        <f t="shared" si="0"/>
        <v>$10M - $20MYear over Year Growth Rate</v>
      </c>
      <c r="E35" s="447">
        <v>0.22</v>
      </c>
      <c r="F35" s="447">
        <v>0.42</v>
      </c>
      <c r="G35" s="447">
        <v>0.78</v>
      </c>
      <c r="K35"/>
    </row>
    <row r="36" spans="2:11" ht="14.5" x14ac:dyDescent="0.35">
      <c r="B36" s="63" t="s">
        <v>88</v>
      </c>
      <c r="C36" s="63" t="s">
        <v>73</v>
      </c>
      <c r="D36" s="63" t="str">
        <f t="shared" si="0"/>
        <v>$10M - $20MGross Margin (TTM)</v>
      </c>
      <c r="E36" s="447">
        <v>0.65</v>
      </c>
      <c r="F36" s="447">
        <v>0.75</v>
      </c>
      <c r="G36" s="447">
        <v>0.8</v>
      </c>
      <c r="K36"/>
    </row>
    <row r="37" spans="2:11" ht="14.5" x14ac:dyDescent="0.35">
      <c r="B37" s="63" t="s">
        <v>88</v>
      </c>
      <c r="C37" s="63" t="s">
        <v>74</v>
      </c>
      <c r="D37" s="63" t="str">
        <f t="shared" si="0"/>
        <v>$10M - $20MSales &amp; Marketing Spend as % of Revenue (TTM)</v>
      </c>
      <c r="E37" s="447">
        <v>0.24</v>
      </c>
      <c r="F37" s="447">
        <v>0.4</v>
      </c>
      <c r="G37" s="447">
        <v>0.57999999999999996</v>
      </c>
      <c r="K37"/>
    </row>
    <row r="38" spans="2:11" ht="14.5" x14ac:dyDescent="0.35">
      <c r="B38" s="63" t="s">
        <v>88</v>
      </c>
      <c r="C38" s="63" t="s">
        <v>75</v>
      </c>
      <c r="D38" s="63" t="str">
        <f t="shared" si="0"/>
        <v>$10M - $20MR&amp;D Spend as % of Revenue (TTM)</v>
      </c>
      <c r="E38" s="447">
        <v>0.22</v>
      </c>
      <c r="F38" s="447">
        <v>0.3</v>
      </c>
      <c r="G38" s="447">
        <v>0.39</v>
      </c>
      <c r="K38"/>
    </row>
    <row r="39" spans="2:11" ht="14.5" x14ac:dyDescent="0.35">
      <c r="B39" s="63" t="s">
        <v>88</v>
      </c>
      <c r="C39" s="63" t="s">
        <v>76</v>
      </c>
      <c r="D39" s="63" t="str">
        <f t="shared" si="0"/>
        <v>$10M - $20MSubsciption Revenue as % of Total Revenue (TTM)</v>
      </c>
      <c r="E39" s="447">
        <v>0.8</v>
      </c>
      <c r="F39" s="447">
        <v>0.9</v>
      </c>
      <c r="G39" s="447">
        <v>0.95</v>
      </c>
      <c r="K39"/>
    </row>
    <row r="40" spans="2:11" ht="14.5" x14ac:dyDescent="0.35">
      <c r="B40" s="63" t="s">
        <v>88</v>
      </c>
      <c r="C40" s="63" t="s">
        <v>77</v>
      </c>
      <c r="D40" s="63" t="str">
        <f t="shared" si="0"/>
        <v>$10M - $20MAverage Monthly Burn Rate (TTM)</v>
      </c>
      <c r="E40" s="448">
        <v>-625000</v>
      </c>
      <c r="F40" s="448">
        <v>-375000</v>
      </c>
      <c r="G40" s="448">
        <v>-50000</v>
      </c>
      <c r="K40"/>
    </row>
    <row r="41" spans="2:11" ht="14.5" x14ac:dyDescent="0.35">
      <c r="B41" s="63" t="s">
        <v>88</v>
      </c>
      <c r="C41" s="63" t="s">
        <v>79</v>
      </c>
      <c r="D41" s="63" t="str">
        <f t="shared" si="0"/>
        <v>$10M - $20MNet Revenue Retention (TTM)</v>
      </c>
      <c r="E41" s="447">
        <v>0.9</v>
      </c>
      <c r="F41" s="447">
        <v>0.95</v>
      </c>
      <c r="G41" s="447">
        <v>1.05</v>
      </c>
      <c r="K41"/>
    </row>
    <row r="42" spans="2:11" ht="14.5" x14ac:dyDescent="0.35">
      <c r="B42" s="63" t="s">
        <v>88</v>
      </c>
      <c r="C42" s="63" t="s">
        <v>80</v>
      </c>
      <c r="D42" s="63" t="str">
        <f t="shared" si="0"/>
        <v>$10M - $20MCAC Payback in Months (TTM)</v>
      </c>
      <c r="E42" s="406">
        <v>11</v>
      </c>
      <c r="F42" s="406">
        <v>15</v>
      </c>
      <c r="G42" s="406">
        <v>21</v>
      </c>
      <c r="K42"/>
    </row>
    <row r="43" spans="2:11" ht="14.5" x14ac:dyDescent="0.35">
      <c r="B43" s="63" t="s">
        <v>88</v>
      </c>
      <c r="C43" s="63" t="s">
        <v>81</v>
      </c>
      <c r="D43" s="63" t="str">
        <f t="shared" si="0"/>
        <v>$10M - $20MLogo Retention (TTM)</v>
      </c>
      <c r="E43" s="447">
        <v>0.8</v>
      </c>
      <c r="F43" s="447">
        <v>0.88</v>
      </c>
      <c r="G43" s="447">
        <v>0.95</v>
      </c>
      <c r="K43"/>
    </row>
    <row r="44" spans="2:11" ht="14.5" x14ac:dyDescent="0.35">
      <c r="B44" s="63" t="s">
        <v>88</v>
      </c>
      <c r="C44" s="63" t="s">
        <v>91</v>
      </c>
      <c r="D44" s="63" t="str">
        <f t="shared" si="0"/>
        <v>$10M - $20MEmployee Count</v>
      </c>
      <c r="E44" s="406">
        <v>77</v>
      </c>
      <c r="F44" s="406">
        <v>100</v>
      </c>
      <c r="G44" s="406">
        <v>149</v>
      </c>
      <c r="K44"/>
    </row>
    <row r="45" spans="2:11" ht="14.5" x14ac:dyDescent="0.35">
      <c r="B45" s="63" t="s">
        <v>89</v>
      </c>
      <c r="C45" s="63" t="s">
        <v>72</v>
      </c>
      <c r="D45" s="63" t="str">
        <f t="shared" si="0"/>
        <v>$20M - $50MYear over Year Growth Rate</v>
      </c>
      <c r="E45" s="447">
        <v>0.2</v>
      </c>
      <c r="F45" s="447">
        <v>0.4</v>
      </c>
      <c r="G45" s="447">
        <v>0.61</v>
      </c>
      <c r="K45"/>
    </row>
    <row r="46" spans="2:11" ht="14.5" x14ac:dyDescent="0.35">
      <c r="B46" s="63" t="s">
        <v>89</v>
      </c>
      <c r="C46" s="63" t="s">
        <v>73</v>
      </c>
      <c r="D46" s="63" t="str">
        <f t="shared" si="0"/>
        <v>$20M - $50MGross Margin (TTM)</v>
      </c>
      <c r="E46" s="447">
        <v>0.63</v>
      </c>
      <c r="F46" s="447">
        <v>0.75</v>
      </c>
      <c r="G46" s="447">
        <v>0.8</v>
      </c>
      <c r="K46"/>
    </row>
    <row r="47" spans="2:11" ht="14.5" x14ac:dyDescent="0.35">
      <c r="B47" s="63" t="s">
        <v>89</v>
      </c>
      <c r="C47" s="63" t="s">
        <v>74</v>
      </c>
      <c r="D47" s="63" t="str">
        <f t="shared" si="0"/>
        <v>$20M - $50MSales &amp; Marketing Spend as % of Revenue (TTM)</v>
      </c>
      <c r="E47" s="447">
        <v>0.31</v>
      </c>
      <c r="F47" s="447">
        <v>0.42</v>
      </c>
      <c r="G47" s="447">
        <v>0.55000000000000004</v>
      </c>
      <c r="K47"/>
    </row>
    <row r="48" spans="2:11" ht="14.5" x14ac:dyDescent="0.35">
      <c r="B48" s="63" t="s">
        <v>89</v>
      </c>
      <c r="C48" s="63" t="s">
        <v>75</v>
      </c>
      <c r="D48" s="63" t="str">
        <f t="shared" si="0"/>
        <v>$20M - $50MR&amp;D Spend as % of Revenue (TTM)</v>
      </c>
      <c r="E48" s="447">
        <v>0.2</v>
      </c>
      <c r="F48" s="447">
        <v>0.3</v>
      </c>
      <c r="G48" s="447">
        <v>0.4</v>
      </c>
      <c r="K48"/>
    </row>
    <row r="49" spans="2:11" ht="14.5" x14ac:dyDescent="0.35">
      <c r="B49" s="63" t="s">
        <v>89</v>
      </c>
      <c r="C49" s="63" t="s">
        <v>76</v>
      </c>
      <c r="D49" s="63" t="str">
        <f t="shared" si="0"/>
        <v>$20M - $50MSubsciption Revenue as % of Total Revenue (TTM)</v>
      </c>
      <c r="E49" s="447">
        <v>0.8</v>
      </c>
      <c r="F49" s="447">
        <v>0.94</v>
      </c>
      <c r="G49" s="447">
        <v>0.98</v>
      </c>
      <c r="K49"/>
    </row>
    <row r="50" spans="2:11" ht="14.5" x14ac:dyDescent="0.35">
      <c r="B50" s="63" t="s">
        <v>89</v>
      </c>
      <c r="C50" s="63" t="s">
        <v>77</v>
      </c>
      <c r="D50" s="63" t="str">
        <f t="shared" si="0"/>
        <v>$20M - $50MAverage Monthly Burn Rate (TTM)</v>
      </c>
      <c r="E50" s="448">
        <v>-1025000</v>
      </c>
      <c r="F50" s="448">
        <v>-375000</v>
      </c>
      <c r="G50" s="448">
        <v>0</v>
      </c>
      <c r="K50"/>
    </row>
    <row r="51" spans="2:11" ht="14.5" x14ac:dyDescent="0.35">
      <c r="B51" s="63" t="s">
        <v>89</v>
      </c>
      <c r="C51" s="63" t="s">
        <v>79</v>
      </c>
      <c r="D51" s="63" t="str">
        <f t="shared" si="0"/>
        <v>$20M - $50MNet Revenue Retention (TTM)</v>
      </c>
      <c r="E51" s="447">
        <v>0.96</v>
      </c>
      <c r="F51" s="447">
        <v>1.02</v>
      </c>
      <c r="G51" s="447">
        <v>1.1000000000000001</v>
      </c>
      <c r="K51"/>
    </row>
    <row r="52" spans="2:11" ht="14.5" x14ac:dyDescent="0.35">
      <c r="B52" s="63" t="s">
        <v>89</v>
      </c>
      <c r="C52" s="63" t="s">
        <v>80</v>
      </c>
      <c r="D52" s="63" t="str">
        <f t="shared" si="0"/>
        <v>$20M - $50MCAC Payback in Months (TTM)</v>
      </c>
      <c r="E52" s="406">
        <v>8</v>
      </c>
      <c r="F52" s="406">
        <v>15</v>
      </c>
      <c r="G52" s="406">
        <v>15</v>
      </c>
      <c r="K52"/>
    </row>
    <row r="53" spans="2:11" ht="14.5" x14ac:dyDescent="0.35">
      <c r="B53" s="63" t="s">
        <v>89</v>
      </c>
      <c r="C53" s="63" t="s">
        <v>81</v>
      </c>
      <c r="D53" s="63" t="str">
        <f t="shared" si="0"/>
        <v>$20M - $50MLogo Retention (TTM)</v>
      </c>
      <c r="E53" s="447">
        <v>0.75</v>
      </c>
      <c r="F53" s="447">
        <v>0.89</v>
      </c>
      <c r="G53" s="447">
        <v>0.95</v>
      </c>
      <c r="K53"/>
    </row>
    <row r="54" spans="2:11" ht="14.5" x14ac:dyDescent="0.35">
      <c r="B54" s="63" t="s">
        <v>89</v>
      </c>
      <c r="C54" s="63" t="s">
        <v>91</v>
      </c>
      <c r="D54" s="63" t="str">
        <f t="shared" si="0"/>
        <v>$20M - $50MEmployee Count</v>
      </c>
      <c r="E54" s="406">
        <v>147</v>
      </c>
      <c r="F54" s="406">
        <v>180</v>
      </c>
      <c r="G54" s="406">
        <v>269</v>
      </c>
      <c r="K54"/>
    </row>
    <row r="55" spans="2:11" ht="14.5" x14ac:dyDescent="0.35">
      <c r="B55" s="63" t="s">
        <v>90</v>
      </c>
      <c r="C55" s="63" t="s">
        <v>72</v>
      </c>
      <c r="D55" s="63" t="str">
        <f t="shared" si="0"/>
        <v>&gt;$50MYear over Year Growth Rate</v>
      </c>
      <c r="E55" s="447">
        <v>0.1</v>
      </c>
      <c r="F55" s="447">
        <v>0.28999999999999998</v>
      </c>
      <c r="G55" s="447">
        <v>0.4</v>
      </c>
      <c r="K55"/>
    </row>
    <row r="56" spans="2:11" ht="14.5" x14ac:dyDescent="0.35">
      <c r="B56" s="63" t="s">
        <v>90</v>
      </c>
      <c r="C56" s="63" t="s">
        <v>73</v>
      </c>
      <c r="D56" s="63" t="str">
        <f t="shared" si="0"/>
        <v>&gt;$50MGross Margin (TTM)</v>
      </c>
      <c r="E56" s="447">
        <v>0.65</v>
      </c>
      <c r="F56" s="447">
        <v>0.75</v>
      </c>
      <c r="G56" s="447">
        <v>0.8</v>
      </c>
      <c r="K56"/>
    </row>
    <row r="57" spans="2:11" ht="14.5" x14ac:dyDescent="0.35">
      <c r="B57" s="63" t="s">
        <v>90</v>
      </c>
      <c r="C57" s="63" t="s">
        <v>74</v>
      </c>
      <c r="D57" s="63" t="str">
        <f t="shared" si="0"/>
        <v>&gt;$50MSales &amp; Marketing Spend as % of Revenue (TTM)</v>
      </c>
      <c r="E57" s="447">
        <v>0.15</v>
      </c>
      <c r="F57" s="447">
        <v>0.38</v>
      </c>
      <c r="G57" s="447">
        <v>0.48</v>
      </c>
      <c r="K57"/>
    </row>
    <row r="58" spans="2:11" ht="14.5" x14ac:dyDescent="0.35">
      <c r="B58" s="63" t="s">
        <v>90</v>
      </c>
      <c r="C58" s="63" t="s">
        <v>75</v>
      </c>
      <c r="D58" s="63" t="str">
        <f t="shared" si="0"/>
        <v>&gt;$50MR&amp;D Spend as % of Revenue (TTM)</v>
      </c>
      <c r="E58" s="447">
        <v>0.15</v>
      </c>
      <c r="F58" s="447">
        <v>0.2</v>
      </c>
      <c r="G58" s="447">
        <v>0.3</v>
      </c>
      <c r="K58"/>
    </row>
    <row r="59" spans="2:11" ht="14.5" x14ac:dyDescent="0.35">
      <c r="B59" s="63" t="s">
        <v>90</v>
      </c>
      <c r="C59" s="63" t="s">
        <v>76</v>
      </c>
      <c r="D59" s="63" t="str">
        <f t="shared" si="0"/>
        <v>&gt;$50MSubsciption Revenue as % of Total Revenue (TTM)</v>
      </c>
      <c r="E59" s="447">
        <v>0.8</v>
      </c>
      <c r="F59" s="447">
        <v>0.9</v>
      </c>
      <c r="G59" s="447">
        <v>0.98</v>
      </c>
      <c r="K59"/>
    </row>
    <row r="60" spans="2:11" ht="14.5" x14ac:dyDescent="0.35">
      <c r="B60" s="63" t="s">
        <v>90</v>
      </c>
      <c r="C60" s="63" t="s">
        <v>77</v>
      </c>
      <c r="D60" s="63" t="str">
        <f t="shared" si="0"/>
        <v>&gt;$50MAverage Monthly Burn Rate (TTM)</v>
      </c>
      <c r="E60" s="448">
        <v>-1063000</v>
      </c>
      <c r="F60" s="448">
        <v>-50000</v>
      </c>
      <c r="G60" s="448">
        <v>9000</v>
      </c>
      <c r="K60"/>
    </row>
    <row r="61" spans="2:11" ht="14.5" x14ac:dyDescent="0.35">
      <c r="B61" s="63" t="s">
        <v>90</v>
      </c>
      <c r="C61" s="63" t="s">
        <v>79</v>
      </c>
      <c r="D61" s="63" t="str">
        <f t="shared" si="0"/>
        <v>&gt;$50MNet Revenue Retention (TTM)</v>
      </c>
      <c r="E61" s="447">
        <v>0.89</v>
      </c>
      <c r="F61" s="447">
        <v>0.97499999999999998</v>
      </c>
      <c r="G61" s="447">
        <v>1.01</v>
      </c>
      <c r="K61"/>
    </row>
    <row r="62" spans="2:11" ht="14.5" x14ac:dyDescent="0.35">
      <c r="B62" s="63" t="s">
        <v>90</v>
      </c>
      <c r="C62" s="63" t="s">
        <v>80</v>
      </c>
      <c r="D62" s="63" t="str">
        <f t="shared" si="0"/>
        <v>&gt;$50MCAC Payback in Months (TTM)</v>
      </c>
      <c r="E62" s="406">
        <v>3</v>
      </c>
      <c r="F62" s="406">
        <v>15</v>
      </c>
      <c r="G62" s="406">
        <v>15</v>
      </c>
      <c r="K62"/>
    </row>
    <row r="63" spans="2:11" ht="14.5" x14ac:dyDescent="0.35">
      <c r="B63" s="63" t="s">
        <v>90</v>
      </c>
      <c r="C63" s="63" t="s">
        <v>81</v>
      </c>
      <c r="D63" s="63" t="str">
        <f t="shared" si="0"/>
        <v>&gt;$50MLogo Retention (TTM)</v>
      </c>
      <c r="E63" s="447">
        <v>0.9</v>
      </c>
      <c r="F63" s="447">
        <v>0.88</v>
      </c>
      <c r="G63" s="447">
        <v>0.94</v>
      </c>
      <c r="K63"/>
    </row>
    <row r="64" spans="2:11" ht="14.5" x14ac:dyDescent="0.35">
      <c r="B64" s="63" t="s">
        <v>90</v>
      </c>
      <c r="C64" s="63" t="s">
        <v>91</v>
      </c>
      <c r="D64" s="63" t="str">
        <f t="shared" si="0"/>
        <v>&gt;$50MEmployee Count</v>
      </c>
      <c r="E64" s="406">
        <v>385</v>
      </c>
      <c r="F64" s="406">
        <v>555</v>
      </c>
      <c r="G64" s="406">
        <v>752</v>
      </c>
      <c r="K6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21E21-1737-4C6E-BE8C-2A5FB4913E06}">
  <dimension ref="B1:G42"/>
  <sheetViews>
    <sheetView showGridLines="0" zoomScaleNormal="100" workbookViewId="0"/>
  </sheetViews>
  <sheetFormatPr defaultRowHeight="16.5" outlineLevelRow="1" x14ac:dyDescent="0.35"/>
  <cols>
    <col min="1" max="1" width="2.1796875" customWidth="1"/>
    <col min="2" max="2" width="30.54296875" style="75" customWidth="1"/>
    <col min="3" max="7" width="15.453125" style="75" customWidth="1"/>
    <col min="8" max="8" width="8.81640625"/>
  </cols>
  <sheetData>
    <row r="1" spans="2:7" ht="14.15" customHeight="1" x14ac:dyDescent="0.35">
      <c r="B1" s="42"/>
      <c r="C1" s="42"/>
      <c r="D1" s="42"/>
      <c r="E1" s="42"/>
      <c r="F1" s="42"/>
      <c r="G1" s="42"/>
    </row>
    <row r="2" spans="2:7" ht="13.5" customHeight="1" thickBot="1" x14ac:dyDescent="0.4">
      <c r="B2" s="537" t="s">
        <v>92</v>
      </c>
      <c r="C2" s="557"/>
      <c r="D2" s="557"/>
      <c r="E2" s="557"/>
      <c r="F2" s="557"/>
      <c r="G2" s="557"/>
    </row>
    <row r="3" spans="2:7" ht="16" thickBot="1" x14ac:dyDescent="0.4">
      <c r="B3" s="68"/>
      <c r="C3" s="2"/>
      <c r="D3" s="2"/>
      <c r="E3" s="2"/>
      <c r="F3" s="2"/>
      <c r="G3" s="2"/>
    </row>
    <row r="4" spans="2:7" s="405" customFormat="1" ht="16" customHeight="1" x14ac:dyDescent="0.35">
      <c r="B4" s="509"/>
      <c r="C4" s="550" t="s">
        <v>93</v>
      </c>
      <c r="D4" s="551"/>
      <c r="E4" s="551"/>
      <c r="F4" s="552"/>
      <c r="G4" s="553"/>
    </row>
    <row r="5" spans="2:7" s="63" customFormat="1" ht="13.5" thickBot="1" x14ac:dyDescent="0.35">
      <c r="B5" s="69"/>
      <c r="C5" s="554" t="str">
        <f>'Consolidated 3 Statement'!BZ5</f>
        <v>FY 2018</v>
      </c>
      <c r="D5" s="555" t="str">
        <f>'Consolidated 3 Statement'!CA5</f>
        <v>FY 2019</v>
      </c>
      <c r="E5" s="555" t="str">
        <f>'Consolidated 3 Statement'!CB5</f>
        <v>FY 2020</v>
      </c>
      <c r="F5" s="555" t="str">
        <f>'Consolidated 3 Statement'!CC5</f>
        <v>FY 2021</v>
      </c>
      <c r="G5" s="556" t="str">
        <f>'Consolidated 3 Statement'!CD5</f>
        <v>FY 2022</v>
      </c>
    </row>
    <row r="6" spans="2:7" s="63" customFormat="1" ht="6.65" customHeight="1" x14ac:dyDescent="0.3">
      <c r="B6" s="69"/>
      <c r="C6" s="42"/>
      <c r="D6" s="42"/>
      <c r="E6" s="42"/>
      <c r="F6" s="42"/>
      <c r="G6" s="42"/>
    </row>
    <row r="7" spans="2:7" s="63" customFormat="1" ht="13" x14ac:dyDescent="0.3">
      <c r="B7" s="70" t="s">
        <v>94</v>
      </c>
      <c r="C7" s="42"/>
      <c r="D7" s="42"/>
      <c r="E7" s="42"/>
      <c r="F7" s="42"/>
      <c r="G7" s="42"/>
    </row>
    <row r="8" spans="2:7" s="63" customFormat="1" ht="13" x14ac:dyDescent="0.3">
      <c r="B8" s="558" t="s">
        <v>95</v>
      </c>
      <c r="C8" s="559">
        <f>'Consolidated 3 Statement'!BZ8</f>
        <v>1448704.13</v>
      </c>
      <c r="D8" s="559">
        <f>'Consolidated 3 Statement'!CA8</f>
        <v>2389286.46</v>
      </c>
      <c r="E8" s="559">
        <f>'Consolidated 3 Statement'!CB8</f>
        <v>4683625.5041666673</v>
      </c>
      <c r="F8" s="559">
        <f>'Consolidated 3 Statement'!CC8</f>
        <v>7500604.7860416677</v>
      </c>
      <c r="G8" s="559">
        <f>'Consolidated 3 Statement'!CD8</f>
        <v>10692571.359802082</v>
      </c>
    </row>
    <row r="9" spans="2:7" s="63" customFormat="1" ht="13" x14ac:dyDescent="0.3">
      <c r="B9" s="558" t="s">
        <v>96</v>
      </c>
      <c r="C9" s="560">
        <f>SUM('Consolidated 3 Statement'!BZ13:BZ15)</f>
        <v>40389</v>
      </c>
      <c r="D9" s="560">
        <f>SUM('Consolidated 3 Statement'!CA13:CA15)</f>
        <v>78084</v>
      </c>
      <c r="E9" s="560">
        <f>SUM('Consolidated 3 Statement'!CB13:CB15)</f>
        <v>480084.07141666673</v>
      </c>
      <c r="F9" s="560">
        <f>SUM('Consolidated 3 Statement'!CC13:CC15)</f>
        <v>750060.47860416677</v>
      </c>
      <c r="G9" s="560">
        <f>SUM('Consolidated 3 Statement'!CD13:CD15)</f>
        <v>1069257.1359802084</v>
      </c>
    </row>
    <row r="10" spans="2:7" s="63" customFormat="1" ht="13" x14ac:dyDescent="0.3">
      <c r="B10" s="561" t="s">
        <v>97</v>
      </c>
      <c r="C10" s="216">
        <f>SUM(C8:C9)</f>
        <v>1489093.13</v>
      </c>
      <c r="D10" s="216">
        <f t="shared" ref="D10:G10" si="0">SUM(D8:D9)</f>
        <v>2467370.46</v>
      </c>
      <c r="E10" s="216">
        <f t="shared" si="0"/>
        <v>5163709.5755833341</v>
      </c>
      <c r="F10" s="216">
        <f t="shared" si="0"/>
        <v>8250665.2646458345</v>
      </c>
      <c r="G10" s="216">
        <f t="shared" si="0"/>
        <v>11761828.49578229</v>
      </c>
    </row>
    <row r="11" spans="2:7" s="63" customFormat="1" ht="13" x14ac:dyDescent="0.3">
      <c r="B11" s="562" t="s">
        <v>98</v>
      </c>
      <c r="C11" s="99" t="str">
        <f>IFERROR((C10-B10)/B10,"NM")</f>
        <v>NM</v>
      </c>
      <c r="D11" s="99">
        <f>IFERROR((D10-C10)/C10,"NM")</f>
        <v>0.65696181809662912</v>
      </c>
      <c r="E11" s="99">
        <f t="shared" ref="E11:G11" si="1">IFERROR((E10-D10)/D10,"NM")</f>
        <v>1.0927986531796827</v>
      </c>
      <c r="F11" s="99">
        <f t="shared" si="1"/>
        <v>0.59781744962172334</v>
      </c>
      <c r="G11" s="99">
        <f t="shared" si="1"/>
        <v>0.42556122670275054</v>
      </c>
    </row>
    <row r="12" spans="2:7" s="63" customFormat="1" ht="13" x14ac:dyDescent="0.3">
      <c r="B12" s="562" t="s">
        <v>99</v>
      </c>
      <c r="C12" s="99" t="str">
        <f>IFERROR((C8-B8)/B8,"NM")</f>
        <v>NM</v>
      </c>
      <c r="D12" s="99">
        <f>IFERROR((D8-C8)/C8,"NM")</f>
        <v>0.64925771282228628</v>
      </c>
      <c r="E12" s="99">
        <f t="shared" ref="E12:G12" si="2">IFERROR((E8-D8)/D8,"NM")</f>
        <v>0.96026118365341062</v>
      </c>
      <c r="F12" s="99">
        <f t="shared" si="2"/>
        <v>0.60145271635593989</v>
      </c>
      <c r="G12" s="99">
        <f t="shared" si="2"/>
        <v>0.42556122670275065</v>
      </c>
    </row>
    <row r="13" spans="2:7" s="63" customFormat="1" ht="13" x14ac:dyDescent="0.3">
      <c r="B13" s="562" t="s">
        <v>100</v>
      </c>
      <c r="C13" s="99">
        <f>IFERROR(C8/C10,"NM")</f>
        <v>0.97287678037974701</v>
      </c>
      <c r="D13" s="99">
        <f>IFERROR(D8/D10,"NM")</f>
        <v>0.96835335379673793</v>
      </c>
      <c r="E13" s="99">
        <f t="shared" ref="E13:G13" si="3">IFERROR(E8/E10,"NM")</f>
        <v>0.90702729028627982</v>
      </c>
      <c r="F13" s="99">
        <f t="shared" si="3"/>
        <v>0.90909090909090906</v>
      </c>
      <c r="G13" s="99">
        <f t="shared" si="3"/>
        <v>0.90909090909090917</v>
      </c>
    </row>
    <row r="14" spans="2:7" s="63" customFormat="1" ht="6.65" customHeight="1" x14ac:dyDescent="0.3">
      <c r="B14" s="562"/>
      <c r="C14" s="563"/>
      <c r="D14" s="563"/>
      <c r="E14" s="563"/>
      <c r="F14" s="563"/>
      <c r="G14" s="563"/>
    </row>
    <row r="15" spans="2:7" s="63" customFormat="1" ht="13" x14ac:dyDescent="0.3">
      <c r="B15" s="564" t="s">
        <v>101</v>
      </c>
      <c r="C15" s="565">
        <f>'Consolidated 3 Statement'!BZ25</f>
        <v>157378.83544204355</v>
      </c>
      <c r="D15" s="565">
        <f>'Consolidated 3 Statement'!CA25</f>
        <v>343920.54260589252</v>
      </c>
      <c r="E15" s="565">
        <f>'Consolidated 3 Statement'!CB25</f>
        <v>551532.75951002585</v>
      </c>
      <c r="F15" s="565">
        <f>'Consolidated 3 Statement'!CC25</f>
        <v>650943.44999999995</v>
      </c>
      <c r="G15" s="565">
        <f>'Consolidated 3 Statement'!CD25</f>
        <v>712553.12250000006</v>
      </c>
    </row>
    <row r="16" spans="2:7" s="63" customFormat="1" ht="6.65" customHeight="1" x14ac:dyDescent="0.3">
      <c r="B16" s="146"/>
      <c r="C16" s="566"/>
      <c r="D16" s="567"/>
      <c r="E16" s="567"/>
      <c r="F16" s="567"/>
      <c r="G16" s="567"/>
    </row>
    <row r="17" spans="2:7" s="63" customFormat="1" ht="13" x14ac:dyDescent="0.3">
      <c r="B17" s="561" t="s">
        <v>102</v>
      </c>
      <c r="C17" s="568">
        <f>C10-C15</f>
        <v>1331714.2945579563</v>
      </c>
      <c r="D17" s="216">
        <f t="shared" ref="D17:G17" si="4">D10-D15</f>
        <v>2123449.9173941072</v>
      </c>
      <c r="E17" s="216">
        <f t="shared" si="4"/>
        <v>4612176.8160733078</v>
      </c>
      <c r="F17" s="216">
        <f t="shared" si="4"/>
        <v>7599721.8146458343</v>
      </c>
      <c r="G17" s="216">
        <f t="shared" si="4"/>
        <v>11049275.373282289</v>
      </c>
    </row>
    <row r="18" spans="2:7" s="63" customFormat="1" ht="13" x14ac:dyDescent="0.3">
      <c r="B18" s="562" t="s">
        <v>9</v>
      </c>
      <c r="C18" s="99">
        <f>IFERROR(C17/C10,"NM")</f>
        <v>0.89431229499927678</v>
      </c>
      <c r="D18" s="99">
        <f t="shared" ref="D18:G18" si="5">IFERROR(D17/D10,"NM")</f>
        <v>0.86061252325850868</v>
      </c>
      <c r="E18" s="99">
        <f t="shared" si="5"/>
        <v>0.89319059264720158</v>
      </c>
      <c r="F18" s="99">
        <f t="shared" si="5"/>
        <v>0.92110412565283695</v>
      </c>
      <c r="G18" s="99">
        <f t="shared" si="5"/>
        <v>0.93941816761267039</v>
      </c>
    </row>
    <row r="19" spans="2:7" s="63" customFormat="1" ht="6.65" customHeight="1" x14ac:dyDescent="0.3">
      <c r="B19" s="146"/>
      <c r="C19" s="567"/>
      <c r="D19" s="567"/>
      <c r="E19" s="567"/>
      <c r="F19" s="567"/>
      <c r="G19" s="567"/>
    </row>
    <row r="20" spans="2:7" s="63" customFormat="1" ht="13" x14ac:dyDescent="0.3">
      <c r="B20" s="564" t="s">
        <v>103</v>
      </c>
      <c r="C20" s="569">
        <f>'Consolidated 3 Statement'!BZ32</f>
        <v>262662.69866580516</v>
      </c>
      <c r="D20" s="569">
        <f>'Consolidated 3 Statement'!CA32</f>
        <v>461634.7620389536</v>
      </c>
      <c r="E20" s="569">
        <f>'Consolidated 3 Statement'!CB32</f>
        <v>1144139.7599372338</v>
      </c>
      <c r="F20" s="569">
        <f>'Consolidated 3 Statement'!CC32</f>
        <v>1476561.1770833333</v>
      </c>
      <c r="G20" s="569">
        <f>'Consolidated 3 Statement'!CD32</f>
        <v>1696079.0145833334</v>
      </c>
    </row>
    <row r="21" spans="2:7" s="63" customFormat="1" ht="13" x14ac:dyDescent="0.3">
      <c r="B21" s="562" t="s">
        <v>104</v>
      </c>
      <c r="C21" s="99"/>
      <c r="D21" s="99">
        <f>IFERROR((D20-C20)/C20,"NM")</f>
        <v>0.75751929902428772</v>
      </c>
      <c r="E21" s="99">
        <f t="shared" ref="E21:G21" si="6">IFERROR((E20-D20)/D20,"NM")</f>
        <v>1.4784523480939442</v>
      </c>
      <c r="F21" s="99">
        <f t="shared" si="6"/>
        <v>0.29054266688917074</v>
      </c>
      <c r="G21" s="99">
        <f t="shared" si="6"/>
        <v>0.14866829827776998</v>
      </c>
    </row>
    <row r="22" spans="2:7" s="63" customFormat="1" ht="13" x14ac:dyDescent="0.3">
      <c r="B22" s="562" t="s">
        <v>105</v>
      </c>
      <c r="C22" s="99"/>
      <c r="D22" s="99">
        <f>IFERROR(D20/D$10,"NM")</f>
        <v>0.18709584536363202</v>
      </c>
      <c r="E22" s="99">
        <f t="shared" ref="E22:G22" si="7">IFERROR(E20/E$10,"NM")</f>
        <v>0.22157322041257183</v>
      </c>
      <c r="F22" s="99">
        <f t="shared" si="7"/>
        <v>0.17896268115619834</v>
      </c>
      <c r="G22" s="99">
        <f t="shared" si="7"/>
        <v>0.14420198485223074</v>
      </c>
    </row>
    <row r="23" spans="2:7" s="63" customFormat="1" ht="6.65" customHeight="1" x14ac:dyDescent="0.3">
      <c r="B23" s="562"/>
      <c r="C23" s="99"/>
      <c r="D23" s="99"/>
      <c r="E23" s="99"/>
      <c r="F23" s="99"/>
      <c r="G23" s="99"/>
    </row>
    <row r="24" spans="2:7" s="63" customFormat="1" ht="13" x14ac:dyDescent="0.3">
      <c r="B24" s="564" t="s">
        <v>11</v>
      </c>
      <c r="C24" s="569">
        <f>'Consolidated 3 Statement'!BZ35</f>
        <v>338331.22977785615</v>
      </c>
      <c r="D24" s="569">
        <f>'Consolidated 3 Statement'!CA35</f>
        <v>590104.27783264068</v>
      </c>
      <c r="E24" s="569">
        <f>'Consolidated 3 Statement'!CB35</f>
        <v>1630403.9845579844</v>
      </c>
      <c r="F24" s="569">
        <f>'Consolidated 3 Statement'!CC35</f>
        <v>1912249.5</v>
      </c>
      <c r="G24" s="569">
        <f>'Consolidated 3 Statement'!CD35</f>
        <v>2010694.4750000003</v>
      </c>
    </row>
    <row r="25" spans="2:7" s="63" customFormat="1" ht="13" x14ac:dyDescent="0.3">
      <c r="B25" s="562" t="s">
        <v>104</v>
      </c>
      <c r="C25" s="99"/>
      <c r="D25" s="99">
        <f>IFERROR((D24-C24)/C24,"NM")</f>
        <v>0.74416141903334021</v>
      </c>
      <c r="E25" s="99">
        <f t="shared" ref="E25" si="8">IFERROR((E24-D24)/D24,"NM")</f>
        <v>1.7629082618180627</v>
      </c>
      <c r="F25" s="99">
        <f t="shared" ref="F25" si="9">IFERROR((F24-E24)/E24,"NM")</f>
        <v>0.17286851486591906</v>
      </c>
      <c r="G25" s="99">
        <f t="shared" ref="G25" si="10">IFERROR((G24-F24)/F24,"NM")</f>
        <v>5.1481239764999458E-2</v>
      </c>
    </row>
    <row r="26" spans="2:7" s="63" customFormat="1" ht="13" x14ac:dyDescent="0.3">
      <c r="B26" s="562" t="s">
        <v>105</v>
      </c>
      <c r="C26" s="99"/>
      <c r="D26" s="99">
        <f>IFERROR(D24/D$10,"NM")</f>
        <v>0.2391632255468604</v>
      </c>
      <c r="E26" s="99">
        <f t="shared" ref="E26:G26" si="11">IFERROR(E24/E$10,"NM")</f>
        <v>0.31574277381271987</v>
      </c>
      <c r="F26" s="99">
        <f t="shared" si="11"/>
        <v>0.2317691287506238</v>
      </c>
      <c r="G26" s="99">
        <f t="shared" si="11"/>
        <v>0.17095084116564202</v>
      </c>
    </row>
    <row r="27" spans="2:7" s="63" customFormat="1" ht="6.65" customHeight="1" x14ac:dyDescent="0.3">
      <c r="B27" s="146"/>
      <c r="C27" s="559"/>
      <c r="D27" s="559"/>
      <c r="E27" s="559"/>
      <c r="F27" s="559"/>
      <c r="G27" s="559"/>
    </row>
    <row r="28" spans="2:7" s="63" customFormat="1" ht="13" x14ac:dyDescent="0.3">
      <c r="B28" s="564" t="s">
        <v>12</v>
      </c>
      <c r="C28" s="569">
        <f>'Consolidated 3 Statement'!BZ38</f>
        <v>288624.37611429516</v>
      </c>
      <c r="D28" s="569">
        <f>'Consolidated 3 Statement'!CA38</f>
        <v>434017.147522513</v>
      </c>
      <c r="E28" s="569">
        <f>'Consolidated 3 Statement'!CB38</f>
        <v>523584.77528642258</v>
      </c>
      <c r="F28" s="569">
        <f>'Consolidated 3 Statement'!CC38</f>
        <v>733652.33333333337</v>
      </c>
      <c r="G28" s="569">
        <f>'Consolidated 3 Statement'!CD38</f>
        <v>1064239.1166666667</v>
      </c>
    </row>
    <row r="29" spans="2:7" s="63" customFormat="1" ht="13" x14ac:dyDescent="0.3">
      <c r="B29" s="562" t="s">
        <v>104</v>
      </c>
      <c r="C29" s="99"/>
      <c r="D29" s="99">
        <f>IFERROR((D28-C28)/C28,"NM")</f>
        <v>0.50374390883271192</v>
      </c>
      <c r="E29" s="99">
        <f t="shared" ref="E29" si="12">IFERROR((E28-D28)/D28,"NM")</f>
        <v>0.20636886877669641</v>
      </c>
      <c r="F29" s="99">
        <f t="shared" ref="F29" si="13">IFERROR((F28-E28)/E28,"NM")</f>
        <v>0.40121021076671898</v>
      </c>
      <c r="G29" s="99">
        <f t="shared" ref="G29" si="14">IFERROR((G28-F28)/F28,"NM")</f>
        <v>0.45060414628727408</v>
      </c>
    </row>
    <row r="30" spans="2:7" s="63" customFormat="1" ht="13" x14ac:dyDescent="0.3">
      <c r="B30" s="562" t="s">
        <v>105</v>
      </c>
      <c r="C30" s="99"/>
      <c r="D30" s="99">
        <f>IFERROR(D28/D$10,"NM")</f>
        <v>0.1759027087981401</v>
      </c>
      <c r="E30" s="99">
        <f t="shared" ref="E30:G30" si="15">IFERROR(E28/E$10,"NM")</f>
        <v>0.10139702235815116</v>
      </c>
      <c r="F30" s="99">
        <f t="shared" si="15"/>
        <v>8.8920385181185252E-2</v>
      </c>
      <c r="G30" s="99">
        <f t="shared" si="15"/>
        <v>9.0482454921723729E-2</v>
      </c>
    </row>
    <row r="31" spans="2:7" s="63" customFormat="1" ht="6.65" customHeight="1" x14ac:dyDescent="0.3">
      <c r="B31" s="146"/>
      <c r="C31" s="570"/>
      <c r="D31" s="570"/>
      <c r="E31" s="570"/>
      <c r="F31" s="570"/>
      <c r="G31" s="570"/>
    </row>
    <row r="32" spans="2:7" s="63" customFormat="1" ht="13" x14ac:dyDescent="0.3">
      <c r="B32" s="561" t="s">
        <v>106</v>
      </c>
      <c r="C32" s="571">
        <f t="shared" ref="C32" si="16">SUM(C20,C28,C24)</f>
        <v>889618.30455795641</v>
      </c>
      <c r="D32" s="571">
        <f>SUM(D20,D28,D24)</f>
        <v>1485756.1873941072</v>
      </c>
      <c r="E32" s="571">
        <f t="shared" ref="E32:G32" si="17">SUM(E20,E28,E24)</f>
        <v>3298128.5197816407</v>
      </c>
      <c r="F32" s="571">
        <f t="shared" si="17"/>
        <v>4122463.0104166665</v>
      </c>
      <c r="G32" s="571">
        <f t="shared" si="17"/>
        <v>4771012.6062500002</v>
      </c>
    </row>
    <row r="33" spans="2:7" s="63" customFormat="1" ht="13" x14ac:dyDescent="0.3">
      <c r="B33" s="98" t="s">
        <v>104</v>
      </c>
      <c r="C33" s="99"/>
      <c r="D33" s="99">
        <f>IFERROR((D32-C32)/C32,"NM")</f>
        <v>0.67010523477522932</v>
      </c>
      <c r="E33" s="99">
        <f t="shared" ref="E33" si="18">IFERROR((E32-D32)/D32,"NM")</f>
        <v>1.2198315899772787</v>
      </c>
      <c r="F33" s="99">
        <f t="shared" ref="F33" si="19">IFERROR((F32-E32)/E32,"NM")</f>
        <v>0.24994007531568313</v>
      </c>
      <c r="G33" s="99">
        <f t="shared" ref="G33" si="20">IFERROR((G32-F32)/F32,"NM")</f>
        <v>0.1573209011686883</v>
      </c>
    </row>
    <row r="34" spans="2:7" s="63" customFormat="1" ht="13" x14ac:dyDescent="0.3">
      <c r="B34" s="98" t="s">
        <v>105</v>
      </c>
      <c r="C34" s="99"/>
      <c r="D34" s="99">
        <f>IFERROR(D32/D$10,"NM")</f>
        <v>0.60216177970863249</v>
      </c>
      <c r="E34" s="99">
        <f t="shared" ref="E34:G34" si="21">IFERROR(E32/E$10,"NM")</f>
        <v>0.63871301658344282</v>
      </c>
      <c r="F34" s="99">
        <f t="shared" si="21"/>
        <v>0.4996521950880074</v>
      </c>
      <c r="G34" s="99">
        <f t="shared" si="21"/>
        <v>0.40563528093959644</v>
      </c>
    </row>
    <row r="35" spans="2:7" s="63" customFormat="1" ht="6.65" customHeight="1" x14ac:dyDescent="0.3">
      <c r="B35" s="42"/>
      <c r="C35" s="217"/>
      <c r="D35" s="217"/>
      <c r="E35" s="217"/>
      <c r="F35" s="217"/>
      <c r="G35" s="217"/>
    </row>
    <row r="36" spans="2:7" s="63" customFormat="1" ht="13.5" thickBot="1" x14ac:dyDescent="0.35">
      <c r="B36" s="71" t="s">
        <v>14</v>
      </c>
      <c r="C36" s="218">
        <f>C17-C32</f>
        <v>442095.98999999987</v>
      </c>
      <c r="D36" s="218">
        <f t="shared" ref="D36:G36" si="22">D17-D32</f>
        <v>637693.73</v>
      </c>
      <c r="E36" s="218">
        <f t="shared" si="22"/>
        <v>1314048.296291667</v>
      </c>
      <c r="F36" s="218">
        <f t="shared" si="22"/>
        <v>3477258.8042291678</v>
      </c>
      <c r="G36" s="218">
        <f t="shared" si="22"/>
        <v>6278262.7670322889</v>
      </c>
    </row>
    <row r="37" spans="2:7" s="63" customFormat="1" ht="13.5" thickTop="1" x14ac:dyDescent="0.3">
      <c r="B37" s="98" t="s">
        <v>107</v>
      </c>
      <c r="C37" s="99">
        <f t="shared" ref="C37" si="23">IFERROR(C36/C$10,"NM")</f>
        <v>0.296889416177751</v>
      </c>
      <c r="D37" s="99">
        <f>IFERROR(D36/D$10,"NM")</f>
        <v>0.25845074354987618</v>
      </c>
      <c r="E37" s="99">
        <f t="shared" ref="E37:G37" si="24">IFERROR(E36/E$10,"NM")</f>
        <v>0.2544775760637587</v>
      </c>
      <c r="F37" s="99">
        <f t="shared" si="24"/>
        <v>0.4214519305648296</v>
      </c>
      <c r="G37" s="99">
        <f t="shared" si="24"/>
        <v>0.53378288667307383</v>
      </c>
    </row>
    <row r="38" spans="2:7" ht="6.65" customHeight="1" x14ac:dyDescent="0.35">
      <c r="B38" s="42"/>
      <c r="C38" s="72"/>
      <c r="D38" s="72"/>
      <c r="E38" s="72"/>
      <c r="F38" s="72"/>
      <c r="G38" s="72"/>
    </row>
    <row r="39" spans="2:7" ht="14.5" hidden="1" outlineLevel="1" x14ac:dyDescent="0.35">
      <c r="B39" s="73" t="s">
        <v>108</v>
      </c>
      <c r="C39" s="74">
        <f>SUM('Model P&amp;L'!N73:Y73)-C36</f>
        <v>0</v>
      </c>
      <c r="D39" s="74">
        <f>SUM('Model P&amp;L'!Z73:AK73)-D36</f>
        <v>0</v>
      </c>
      <c r="E39" s="74">
        <f>SUM('Model P&amp;L'!AL73:AW73)-E36</f>
        <v>0</v>
      </c>
      <c r="F39" s="74">
        <f>SUM('Model P&amp;L'!AX73:BI73)-F36</f>
        <v>0</v>
      </c>
      <c r="G39" s="74">
        <f>SUM('Model P&amp;L'!BJ73:BU73)-G36</f>
        <v>0</v>
      </c>
    </row>
    <row r="40" spans="2:7" ht="14.5" hidden="1" outlineLevel="1" x14ac:dyDescent="0.35">
      <c r="B40" s="73" t="s">
        <v>109</v>
      </c>
      <c r="C40" s="74">
        <f>C36-'Consolidated 3 Statement'!BZ43</f>
        <v>0</v>
      </c>
      <c r="D40" s="74">
        <f>D36-'Consolidated 3 Statement'!CA43</f>
        <v>0</v>
      </c>
      <c r="E40" s="74">
        <f>E36-'Consolidated 3 Statement'!CB43</f>
        <v>0</v>
      </c>
      <c r="F40" s="74">
        <f>F36-'Consolidated 3 Statement'!CC43</f>
        <v>0</v>
      </c>
      <c r="G40" s="74">
        <f>G36-'Consolidated 3 Statement'!CD43</f>
        <v>0</v>
      </c>
    </row>
    <row r="41" spans="2:7" collapsed="1" x14ac:dyDescent="0.35">
      <c r="C41" s="76"/>
      <c r="D41" s="76"/>
      <c r="E41" s="76"/>
      <c r="F41" s="76"/>
      <c r="G41" s="76"/>
    </row>
    <row r="42" spans="2:7" ht="14.5" x14ac:dyDescent="0.35">
      <c r="B42" s="42"/>
      <c r="C42" s="42"/>
      <c r="D42" s="42"/>
      <c r="E42" s="42"/>
      <c r="F42" s="42"/>
      <c r="G42"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D1169-FE9B-4858-A674-C8A35BD50857}">
  <dimension ref="A1:W40"/>
  <sheetViews>
    <sheetView showGridLines="0" workbookViewId="0">
      <selection activeCell="B13" sqref="B13"/>
    </sheetView>
  </sheetViews>
  <sheetFormatPr defaultColWidth="8.7265625" defaultRowHeight="14.5" outlineLevelRow="1" outlineLevelCol="1" x14ac:dyDescent="0.35"/>
  <cols>
    <col min="1" max="1" width="2.1796875" style="416" customWidth="1"/>
    <col min="2" max="2" width="25.1796875" customWidth="1"/>
    <col min="3" max="3" width="5.453125" hidden="1" customWidth="1" outlineLevel="1"/>
    <col min="4" max="4" width="8.7265625" collapsed="1"/>
    <col min="5" max="10" width="9.1796875"/>
    <col min="11" max="11" width="8.7265625" style="416"/>
    <col min="12" max="18" width="8.7265625" style="432"/>
    <col min="19" max="19" width="8.7265625" style="438"/>
    <col min="20" max="22" width="8.7265625" style="438" hidden="1" customWidth="1" outlineLevel="1"/>
    <col min="23" max="23" width="8.7265625" style="438" customWidth="1" collapsed="1"/>
    <col min="24" max="16384" width="8.7265625" style="438"/>
  </cols>
  <sheetData>
    <row r="1" spans="1:22" ht="14.15" customHeight="1" x14ac:dyDescent="0.35">
      <c r="B1" s="416"/>
      <c r="C1" s="416"/>
      <c r="D1" s="416"/>
      <c r="E1" s="416"/>
      <c r="F1" s="416"/>
      <c r="G1" s="416"/>
      <c r="H1" s="416"/>
      <c r="I1" s="416"/>
      <c r="J1" s="416"/>
    </row>
    <row r="2" spans="1:22" ht="15" thickBot="1" x14ac:dyDescent="0.4">
      <c r="A2" s="437"/>
      <c r="B2" s="587" t="s">
        <v>110</v>
      </c>
      <c r="C2" s="588"/>
      <c r="D2" s="588"/>
      <c r="E2" s="588"/>
      <c r="F2" s="588"/>
      <c r="G2" s="588"/>
      <c r="H2" s="588"/>
      <c r="I2" s="588"/>
      <c r="J2" s="588"/>
    </row>
    <row r="3" spans="1:22" ht="15" thickBot="1" x14ac:dyDescent="0.4">
      <c r="A3" s="437"/>
      <c r="B3" s="437"/>
      <c r="C3" s="437"/>
      <c r="D3" s="437"/>
      <c r="E3" s="437"/>
      <c r="F3" s="437"/>
      <c r="G3" s="437"/>
      <c r="H3" s="437"/>
      <c r="I3" s="437"/>
      <c r="J3" s="437"/>
    </row>
    <row r="4" spans="1:22" x14ac:dyDescent="0.35">
      <c r="B4" s="572" t="s">
        <v>111</v>
      </c>
      <c r="C4" s="573" t="s">
        <v>112</v>
      </c>
      <c r="D4" s="574">
        <v>43861</v>
      </c>
      <c r="E4" s="416"/>
      <c r="F4" s="416"/>
      <c r="G4" s="416"/>
      <c r="H4" s="416"/>
      <c r="I4" s="416"/>
      <c r="J4" s="416"/>
    </row>
    <row r="5" spans="1:22" ht="15" thickBot="1" x14ac:dyDescent="0.4">
      <c r="B5" s="575" t="s">
        <v>113</v>
      </c>
      <c r="C5" s="576"/>
      <c r="D5" s="577" t="s">
        <v>111</v>
      </c>
      <c r="E5" s="416"/>
      <c r="F5" s="416"/>
      <c r="G5" s="416"/>
      <c r="H5" s="416"/>
      <c r="I5" s="416"/>
      <c r="J5" s="416"/>
    </row>
    <row r="6" spans="1:22" hidden="1" outlineLevel="1" x14ac:dyDescent="0.35">
      <c r="B6" s="484" t="s">
        <v>114</v>
      </c>
      <c r="C6" s="416"/>
      <c r="D6" s="485">
        <f>VLOOKUP(D4,$T$10:$V$33,2,FALSE)</f>
        <v>43861</v>
      </c>
      <c r="E6" s="416"/>
      <c r="F6" s="416"/>
      <c r="G6" s="416"/>
      <c r="H6" s="416"/>
      <c r="I6" s="416"/>
      <c r="J6" s="416"/>
    </row>
    <row r="7" spans="1:22" hidden="1" outlineLevel="1" x14ac:dyDescent="0.35">
      <c r="B7" s="436" t="s">
        <v>115</v>
      </c>
      <c r="C7" s="416"/>
      <c r="D7" s="417">
        <f>VLOOKUP(D4,$T$10:$V$33,3,FALSE)</f>
        <v>43861</v>
      </c>
      <c r="E7" s="416"/>
      <c r="F7" s="416"/>
      <c r="G7" s="416"/>
      <c r="H7" s="416"/>
      <c r="I7" s="416"/>
      <c r="J7" s="416"/>
    </row>
    <row r="8" spans="1:22" ht="15" collapsed="1" thickBot="1" x14ac:dyDescent="0.4">
      <c r="B8" s="416"/>
      <c r="C8" s="416"/>
      <c r="E8" s="416"/>
      <c r="F8" s="416"/>
      <c r="G8" s="416"/>
      <c r="H8" s="416"/>
      <c r="I8" s="416"/>
      <c r="J8" s="416"/>
    </row>
    <row r="9" spans="1:22" x14ac:dyDescent="0.35">
      <c r="B9" s="416"/>
      <c r="C9" s="416"/>
      <c r="D9" s="578" t="s">
        <v>116</v>
      </c>
      <c r="E9" s="579"/>
      <c r="F9" s="579"/>
      <c r="G9" s="579"/>
      <c r="H9" s="579"/>
      <c r="I9" s="579"/>
      <c r="J9" s="580"/>
      <c r="T9" s="418" t="s">
        <v>111</v>
      </c>
      <c r="U9" s="419" t="s">
        <v>117</v>
      </c>
      <c r="V9" s="420" t="s">
        <v>118</v>
      </c>
    </row>
    <row r="10" spans="1:22" x14ac:dyDescent="0.35">
      <c r="B10" s="416"/>
      <c r="C10" s="416"/>
      <c r="D10" s="439" t="str">
        <f>INDEX('Consolidated 3 Statement'!$E$4:$BX$5,1,MATCH(D4,'Consolidated 3 Statement'!$E$5:$BX$5,0))</f>
        <v>Actual</v>
      </c>
      <c r="E10" s="440" t="s">
        <v>119</v>
      </c>
      <c r="F10" s="440" t="s">
        <v>120</v>
      </c>
      <c r="G10" s="440" t="s">
        <v>121</v>
      </c>
      <c r="H10" s="440" t="s">
        <v>122</v>
      </c>
      <c r="I10" s="440" t="s">
        <v>123</v>
      </c>
      <c r="J10" s="441" t="s">
        <v>121</v>
      </c>
      <c r="T10" s="477">
        <v>43496</v>
      </c>
      <c r="U10" s="478">
        <f>T10</f>
        <v>43496</v>
      </c>
      <c r="V10" s="479">
        <f>U10</f>
        <v>43496</v>
      </c>
    </row>
    <row r="11" spans="1:22" x14ac:dyDescent="0.35">
      <c r="B11" s="421" t="s">
        <v>94</v>
      </c>
      <c r="C11" s="421"/>
      <c r="D11" s="432"/>
      <c r="E11" s="432"/>
      <c r="F11" s="432"/>
      <c r="G11" s="432"/>
      <c r="H11" s="432"/>
      <c r="I11" s="432"/>
      <c r="J11" s="432"/>
      <c r="T11" s="477">
        <v>43524</v>
      </c>
      <c r="U11" s="478">
        <f>U10</f>
        <v>43496</v>
      </c>
      <c r="V11" s="479">
        <f t="shared" ref="V11:V12" si="0">U11</f>
        <v>43496</v>
      </c>
    </row>
    <row r="12" spans="1:22" x14ac:dyDescent="0.35">
      <c r="B12" s="422" t="s">
        <v>4</v>
      </c>
      <c r="C12" s="422"/>
      <c r="D12" s="581">
        <f ca="1">IF($D$5="Month",INDEX('Model P&amp;L'!$B$10:$BT$91,MATCH($B12,'Model P&amp;L'!$B$10:$B$91,0),MATCH($D$4,'Model P&amp;L'!$B$9:$BT$9,0)),IF($D$5="YTD",SUM(OFFSET(INDEX('Model P&amp;L'!$B$10:$BT$91,MATCH($B12,'Model P&amp;L'!$B$10:$B$91,0),MATCH($D$6,'Model P&amp;L'!$B$9:$BT$9,0)),0,0,1,MONTH($D$4))),SUM(OFFSET(INDEX('Model P&amp;L'!$B$10:$BT$91,MATCH($B12,'Model P&amp;L'!$B$10:$B$91,0),MATCH($D$7,'Model P&amp;L'!$B$9:$BT$9,0)),0,0,1,MONTH($D$4)-MONTH($D$7)+1))))</f>
        <v>297714.78999999998</v>
      </c>
      <c r="E12" s="581">
        <f ca="1">IF($D$5="Month",INDEX('Model P&amp;L (Budget)'!$B$10:$BT$91,MATCH($B12,'Model P&amp;L (Budget)'!$B$10:$B$91,0),MATCH($D$4,'Model P&amp;L (Budget)'!$B$9:$BT$9,0)),IF($D$5="YTD",SUM(OFFSET(INDEX('Model P&amp;L (Budget)'!$B$10:$BT$91,MATCH($B12,'Model P&amp;L (Budget)'!$B$10:$B$91,0),MATCH($D$6,'Model P&amp;L (Budget)'!$B$9:$BT$9,0)),0,0,1,MONTH($D$4))),SUM(OFFSET(INDEX('Model P&amp;L (Budget)'!$B$10:$BT$91,MATCH($B12,'Model P&amp;L (Budget)'!$B$10:$B$91,0),MATCH($D$7,'Model P&amp;L (Budget)'!$B$9:$BT$9,0)),0,0,1,MONTH($D$4)-MONTH($D$7)+1))))</f>
        <v>275000</v>
      </c>
      <c r="F12" s="581">
        <f ca="1">D12-E12</f>
        <v>22714.789999999979</v>
      </c>
      <c r="G12" s="582">
        <f ca="1">F12/E12</f>
        <v>8.2599236363636294E-2</v>
      </c>
      <c r="H12" s="581">
        <f ca="1">IF($D$5="Month",INDEX('Model P&amp;L'!$B$10:$BT$91,MATCH($B12,'Model P&amp;L'!$B$10:$B$91,0),MATCH(EOMONTH($D$4-366,0),'Model P&amp;L'!$B$9:$BT$9,0)),IF($D$5="YTD",SUM(OFFSET(INDEX('Model P&amp;L'!$B$10:$BT$91,MATCH($B12,'Model P&amp;L'!$B$10:$B$91,0),MATCH(EOMONTH($D$6-366,0),'Model P&amp;L'!$B$9:$BT$9,0)),0,0,1,MONTH($D$4))),SUM(OFFSET(INDEX('Model P&amp;L'!$B$10:$BT$91,MATCH($B12,'Model P&amp;L'!$B$10:$B$91,0),MATCH(EOMONTH($D$7-366,0),'Model P&amp;L'!$B$9:$BT$9,0)),0,0,1,MONTH($D$4)-MONTH($D$7)+1))))</f>
        <v>170501.81</v>
      </c>
      <c r="I12" s="581">
        <f ca="1">D12-H12</f>
        <v>127212.97999999998</v>
      </c>
      <c r="J12" s="582">
        <f ca="1">I12/H12</f>
        <v>0.74610926417731271</v>
      </c>
      <c r="T12" s="477">
        <v>43555</v>
      </c>
      <c r="U12" s="478">
        <f t="shared" ref="U12:U21" si="1">U11</f>
        <v>43496</v>
      </c>
      <c r="V12" s="479">
        <f t="shared" si="0"/>
        <v>43496</v>
      </c>
    </row>
    <row r="13" spans="1:22" x14ac:dyDescent="0.35">
      <c r="B13" s="422" t="s">
        <v>96</v>
      </c>
      <c r="C13" s="422"/>
      <c r="D13" s="581">
        <f ca="1">IF($D$5="Month",INDEX('Model P&amp;L'!$B$10:$BT$91,MATCH('Consolidated 3 Statement'!$B$13,'Model P&amp;L'!$B$10:$B$91,0),MATCH($D$4,'Model P&amp;L'!$B$9:$BT$9,0)),IF($D$5="YTD",SUM(OFFSET(INDEX('Model P&amp;L'!$B$10:$BT$91,MATCH('Consolidated 3 Statement'!$B$13,'Model P&amp;L'!$B$10:$B$91,0),MATCH($D$6,'Model P&amp;L'!$B$9:$BT$9,0)),0,0,1,MONTH($D$4))),SUM(OFFSET(INDEX('Model P&amp;L'!$B$10:$BT$91,MATCH('Consolidated 3 Statement'!$B$13,'Model P&amp;L'!$B$10:$B$91,0),MATCH($D$7,'Model P&amp;L'!$B$9:$BT$9,0)),0,0,1,MONTH($D$4)-MONTH($D$7)+1))))+IF($D$5="Month",INDEX('Model P&amp;L'!$B$10:$BT$91,MATCH('Consolidated 3 Statement'!$B$14,'Model P&amp;L'!$B$10:$B$91,0),MATCH($D$4,'Model P&amp;L'!$B$9:$BT$9,0)),IF($D$5="YTD",SUM(OFFSET(INDEX('Model P&amp;L'!$B$10:$BT$91,MATCH('Consolidated 3 Statement'!$B$14,'Model P&amp;L'!$B$10:$B$91,0),MATCH($D$6,'Model P&amp;L'!$B$9:$BT$9,0)),0,0,1,MONTH($D$4))),SUM(OFFSET(INDEX('Model P&amp;L'!$B$10:$BT$91,MATCH('Consolidated 3 Statement'!$B$14,'Model P&amp;L'!$B$10:$B$91,0),MATCH($D$7,'Model P&amp;L'!$B$9:$BT$9,0)),0,0,1,MONTH($D$4)-MONTH($D$7)+1))))+IF($D$5="Month",INDEX('Model P&amp;L'!$B$10:$BT$91,MATCH('Consolidated 3 Statement'!$B$15,'Model P&amp;L'!$B$10:$B$91,0),MATCH($D$4,'Model P&amp;L'!$B$9:$BT$9,0)),IF($D$5="YTD",SUM(OFFSET(INDEX('Model P&amp;L'!$B$10:$BT$91,MATCH('Consolidated 3 Statement'!$B$15,'Model P&amp;L'!$B$10:$B$91,0),MATCH($D$6,'Model P&amp;L'!$B$9:$BT$9,0)),0,0,1,MONTH($D$4))),SUM(OFFSET(INDEX('Model P&amp;L'!$B$10:$BT$91,MATCH('Consolidated 3 Statement'!$B$15,'Model P&amp;L'!$B$10:$B$91,0),MATCH($D$7,'Model P&amp;L'!$B$9:$BT$9,0)),0,0,1,MONTH($D$4)-MONTH($D$7)+1))))</f>
        <v>41493</v>
      </c>
      <c r="E13" s="581">
        <f ca="1">IF($D$5="Month",INDEX('Model P&amp;L (Budget)'!$B$10:$BT$91,MATCH('Consolidated 3 Statement'!$B$13,'Model P&amp;L (Budget)'!$B$10:$B$91,0),MATCH($D$4,'Model P&amp;L (Budget)'!$B$9:$BT$9,0)),IF($D$5="YTD",SUM(OFFSET(INDEX('Model P&amp;L (Budget)'!$B$10:$BT$91,MATCH('Consolidated 3 Statement'!$B$13,'Model P&amp;L (Budget)'!$B$10:$B$91,0),MATCH($D$6,'Model P&amp;L (Budget)'!$B$9:$BT$9,0)),0,0,1,MONTH($D$4))),SUM(OFFSET(INDEX('Model P&amp;L (Budget)'!$B$10:$BT$91,MATCH('Consolidated 3 Statement'!$B$13,'Model P&amp;L (Budget)'!$B$10:$B$91,0),MATCH($D$7,'Model P&amp;L (Budget)'!$B$9:$BT$9,0)),0,0,1,MONTH($D$4)-MONTH($D$7)+1))))+IF($D$5="Month",INDEX('Model P&amp;L (Budget)'!$B$10:$BT$91,MATCH('Consolidated 3 Statement'!$B$14,'Model P&amp;L (Budget)'!$B$10:$B$91,0),MATCH($D$4,'Model P&amp;L (Budget)'!$B$9:$BT$9,0)),IF($D$5="YTD",SUM(OFFSET(INDEX('Model P&amp;L (Budget)'!$B$10:$BT$91,MATCH('Consolidated 3 Statement'!$B$14,'Model P&amp;L (Budget)'!$B$10:$B$91,0),MATCH($D$6,'Model P&amp;L (Budget)'!$B$9:$BT$9,0)),0,0,1,MONTH($D$4))),SUM(OFFSET(INDEX('Model P&amp;L (Budget)'!$B$10:$BT$91,MATCH('Consolidated 3 Statement'!$B$14,'Model P&amp;L (Budget)'!$B$10:$B$91,0),MATCH($D$7,'Model P&amp;L (Budget)'!$B$9:$BT$9,0)),0,0,1,MONTH($D$4)-MONTH($D$7)+1))))+IF($D$5="Month",INDEX('Model P&amp;L (Budget)'!$B$10:$BT$91,MATCH('Consolidated 3 Statement'!$B$15,'Model P&amp;L (Budget)'!$B$10:$B$91,0),MATCH($D$4,'Model P&amp;L (Budget)'!$B$9:$BT$9,0)),IF($D$5="YTD",SUM(OFFSET(INDEX('Model P&amp;L (Budget)'!$B$10:$BT$91,MATCH('Consolidated 3 Statement'!$B$15,'Model P&amp;L (Budget)'!$B$10:$B$91,0),MATCH($D$6,'Model P&amp;L (Budget)'!$B$9:$BT$9,0)),0,0,1,MONTH($D$4))),SUM(OFFSET(INDEX('Model P&amp;L (Budget)'!$B$10:$BT$91,MATCH('Consolidated 3 Statement'!$B$15,'Model P&amp;L (Budget)'!$B$10:$B$91,0),MATCH($D$7,'Model P&amp;L (Budget)'!$B$9:$BT$9,0)),0,0,1,MONTH($D$4)-MONTH($D$7)+1))))</f>
        <v>30000</v>
      </c>
      <c r="F13" s="581">
        <f t="shared" ref="F13" ca="1" si="2">D13-E13</f>
        <v>11493</v>
      </c>
      <c r="G13" s="582">
        <f t="shared" ref="G13" ca="1" si="3">F13/E13</f>
        <v>0.3831</v>
      </c>
      <c r="H13" s="581">
        <f ca="1">IF($D$5="Month",INDEX('Model P&amp;L'!$B$10:$BT$91,MATCH('Consolidated 3 Statement'!$B$13,'Model P&amp;L'!$B$10:$B$91,0),MATCH(EOMONTH($D$4-366,0),'Model P&amp;L'!$B$9:$BT$9,0)),IF($D$5="YTD",SUM(OFFSET(INDEX('Model P&amp;L'!$B$10:$BT$91,MATCH('Consolidated 3 Statement'!$B$13,'Model P&amp;L'!$B$10:$B$91,0),MATCH(EOMONTH($D$6-366,0),'Model P&amp;L'!$B$9:$BT$9,0)),0,0,1,MONTH($D$4))),SUM(OFFSET(INDEX('Model P&amp;L'!$B$10:$BT$91,MATCH('Consolidated 3 Statement'!$B$13,'Model P&amp;L'!$B$10:$B$91,0),MATCH(EOMONTH($D$7-366,0),'Model P&amp;L'!$B$9:$BT$9,0)),0,0,1,MONTH($D$4)-MONTH($D$7)+1))))+IF($D$5="Month",INDEX('Model P&amp;L'!$B$10:$BT$91,MATCH('Consolidated 3 Statement'!$B$14,'Model P&amp;L'!$B$10:$B$91,0),MATCH(EOMONTH($D$4-366,0),'Model P&amp;L'!$B$9:$BT$9,0)),IF($D$5="YTD",SUM(OFFSET(INDEX('Model P&amp;L'!$B$10:$BT$91,MATCH('Consolidated 3 Statement'!$B$14,'Model P&amp;L'!$B$10:$B$91,0),MATCH(EOMONTH($D$6-366,0),'Model P&amp;L'!$B$9:$BT$9,0)),0,0,1,MONTH($D$4))),SUM(OFFSET(INDEX('Model P&amp;L'!$B$10:$BT$91,MATCH('Consolidated 3 Statement'!$B$14,'Model P&amp;L'!$B$10:$B$91,0),MATCH(EOMONTH($D$7-366,0),'Model P&amp;L'!$B$9:$BT$9,0)),0,0,1,MONTH($D$4)-MONTH($D$7)+1))))+IF($D$5="Month",INDEX('Model P&amp;L'!$B$10:$BT$91,MATCH('Consolidated 3 Statement'!$B$15,'Model P&amp;L'!$B$10:$B$91,0),MATCH(EOMONTH($D$4-366,0),'Model P&amp;L'!$B$9:$BT$9,0)),IF($D$5="YTD",SUM(OFFSET(INDEX('Model P&amp;L'!$B$10:$BT$91,MATCH('Consolidated 3 Statement'!$B$15,'Model P&amp;L'!$B$10:$B$91,0),MATCH(EOMONTH($D$6-366,0),'Model P&amp;L'!$B$9:$BT$9,0)),0,0,1,MONTH($D$4))),SUM(OFFSET(INDEX('Model P&amp;L'!$B$10:$BT$91,MATCH('Consolidated 3 Statement'!$B$15,'Model P&amp;L'!$B$10:$B$91,0),MATCH(EOMONTH($D$7-366,0),'Model P&amp;L'!$B$9:$BT$9,0)),0,0,1,MONTH($D$4)-MONTH($D$7)+1))))</f>
        <v>8600</v>
      </c>
      <c r="I13" s="581">
        <f t="shared" ref="I13" ca="1" si="4">D13-H13</f>
        <v>32893</v>
      </c>
      <c r="J13" s="582">
        <f t="shared" ref="J13" ca="1" si="5">I13/H13</f>
        <v>3.8247674418604651</v>
      </c>
      <c r="T13" s="477">
        <v>43585</v>
      </c>
      <c r="U13" s="478">
        <f>U12</f>
        <v>43496</v>
      </c>
      <c r="V13" s="479">
        <f>T13</f>
        <v>43585</v>
      </c>
    </row>
    <row r="14" spans="1:22" x14ac:dyDescent="0.35">
      <c r="B14" s="423" t="s">
        <v>97</v>
      </c>
      <c r="C14" s="423"/>
      <c r="D14" s="428">
        <f ca="1">SUM(D12:D13)</f>
        <v>339207.79</v>
      </c>
      <c r="E14" s="428">
        <f ca="1">SUM(E12:E13)</f>
        <v>305000</v>
      </c>
      <c r="F14" s="428">
        <f t="shared" ref="F14" ca="1" si="6">D14-E14</f>
        <v>34207.789999999979</v>
      </c>
      <c r="G14" s="429">
        <f t="shared" ref="G14" ca="1" si="7">F14/E14</f>
        <v>0.1121566885245901</v>
      </c>
      <c r="H14" s="428">
        <f ca="1">SUM(H12:H13)</f>
        <v>179101.81</v>
      </c>
      <c r="I14" s="428">
        <f t="shared" ref="I14" ca="1" si="8">D14-H14</f>
        <v>160105.97999999998</v>
      </c>
      <c r="J14" s="429">
        <f t="shared" ref="J14" ca="1" si="9">I14/H14</f>
        <v>0.89393836946706451</v>
      </c>
      <c r="T14" s="477">
        <v>43616</v>
      </c>
      <c r="U14" s="478">
        <f t="shared" si="1"/>
        <v>43496</v>
      </c>
      <c r="V14" s="479">
        <f>V13</f>
        <v>43585</v>
      </c>
    </row>
    <row r="15" spans="1:22" x14ac:dyDescent="0.35">
      <c r="B15" s="424" t="s">
        <v>100</v>
      </c>
      <c r="C15" s="424"/>
      <c r="D15" s="583">
        <f ca="1">D12/D14</f>
        <v>0.8776767479308184</v>
      </c>
      <c r="E15" s="583">
        <f ca="1">E12/E14</f>
        <v>0.90163934426229508</v>
      </c>
      <c r="F15" s="584"/>
      <c r="G15" s="583">
        <f ca="1">D15-E15</f>
        <v>-2.3962596331476682E-2</v>
      </c>
      <c r="H15" s="583">
        <f ca="1">H12/H14</f>
        <v>0.95198261815444518</v>
      </c>
      <c r="I15" s="584"/>
      <c r="J15" s="583">
        <f ca="1">D15-H15</f>
        <v>-7.430587022362678E-2</v>
      </c>
      <c r="T15" s="477">
        <v>43646</v>
      </c>
      <c r="U15" s="478">
        <f t="shared" si="1"/>
        <v>43496</v>
      </c>
      <c r="V15" s="479">
        <f>V14</f>
        <v>43585</v>
      </c>
    </row>
    <row r="16" spans="1:22" ht="5.5" customHeight="1" x14ac:dyDescent="0.35">
      <c r="B16" s="424"/>
      <c r="C16" s="424"/>
      <c r="D16" s="584"/>
      <c r="E16" s="584"/>
      <c r="F16" s="584"/>
      <c r="G16" s="585"/>
      <c r="H16" s="584"/>
      <c r="I16" s="584"/>
      <c r="J16" s="585"/>
      <c r="T16" s="477">
        <v>43677</v>
      </c>
      <c r="U16" s="478">
        <f t="shared" si="1"/>
        <v>43496</v>
      </c>
      <c r="V16" s="479">
        <f>T16</f>
        <v>43677</v>
      </c>
    </row>
    <row r="17" spans="2:22" x14ac:dyDescent="0.35">
      <c r="B17" s="421" t="s">
        <v>101</v>
      </c>
      <c r="C17" s="425" t="s">
        <v>124</v>
      </c>
      <c r="D17" s="581">
        <f ca="1">IF($D$5="Month",INDEX('Model P&amp;L'!$B$10:$BT$91,MATCH($C17,'Model P&amp;L'!$B$10:$B$91,0),MATCH($D$4,'Model P&amp;L'!$B$9:$BT$9,0)),IF($D$5="YTD",SUM(OFFSET(INDEX('Model P&amp;L'!$B$10:$BT$91,MATCH($C17,'Model P&amp;L'!$B$10:$B$91,0),MATCH($D$6,'Model P&amp;L'!$B$9:$BT$9,0)),0,0,1,MONTH($D$4))),SUM(OFFSET(INDEX('Model P&amp;L'!$B$10:$BT$91,MATCH($C17,'Model P&amp;L'!$B$10:$B$91,0),MATCH($D$7,'Model P&amp;L'!$B$9:$BT$9,0)),0,0,1,MONTH($D$4)-MONTH($D$7)+1))))</f>
        <v>39740.260551692605</v>
      </c>
      <c r="E17" s="581">
        <f ca="1">IF($D$5="Month",INDEX('Model P&amp;L (Budget)'!$B$10:$BT$91,MATCH($C17,'Model P&amp;L (Budget)'!$B$10:$B$91,0),MATCH($D$4,'Model P&amp;L (Budget)'!$B$9:$BT$9,0)),IF($D$5="YTD",SUM(OFFSET(INDEX('Model P&amp;L (Budget)'!$B$10:$BT$91,MATCH($C17,'Model P&amp;L (Budget)'!$B$10:$B$91,0),MATCH($D$6,'Model P&amp;L (Budget)'!$B$9:$BT$9,0)),0,0,1,MONTH($D$4))),SUM(OFFSET(INDEX('Model P&amp;L (Budget)'!$B$10:$BT$91,MATCH($C17,'Model P&amp;L (Budget)'!$B$10:$B$91,0),MATCH($D$7,'Model P&amp;L (Budget)'!$B$9:$BT$9,0)),0,0,1,MONTH($D$4)-MONTH($D$7)+1))))</f>
        <v>31706.000551692603</v>
      </c>
      <c r="F17" s="581">
        <f t="shared" ref="F17" ca="1" si="10">D17-E17</f>
        <v>8034.260000000002</v>
      </c>
      <c r="G17" s="582">
        <f t="shared" ref="G17" ca="1" si="11">F17/E17</f>
        <v>0.25339872138402203</v>
      </c>
      <c r="H17" s="581">
        <f ca="1">IF($D$5="Month",INDEX('Model P&amp;L'!$B$10:$BT$91,MATCH($C17,'Model P&amp;L'!$B$10:$B$91,0),MATCH(EOMONTH($D$4-366,0),'Model P&amp;L'!$B$9:$BT$9,0)),IF($D$5="YTD",SUM(OFFSET(INDEX('Model P&amp;L'!$B$10:$BT$91,MATCH($C17,'Model P&amp;L'!$B$10:$B$91,0),MATCH(EOMONTH($D$6-366,0),'Model P&amp;L'!$B$9:$BT$9,0)),0,0,1,MONTH($D$4))),SUM(OFFSET(INDEX('Model P&amp;L'!$B$10:$BT$91,MATCH($C17,'Model P&amp;L'!$B$10:$B$91,0),MATCH(EOMONTH($D$7-366,0),'Model P&amp;L'!$B$9:$BT$9,0)),0,0,1,MONTH($D$4)-MONTH($D$7)+1))))</f>
        <v>23014.695576923077</v>
      </c>
      <c r="I17" s="581">
        <f t="shared" ref="I17" ca="1" si="12">D17-H17</f>
        <v>16725.564974769528</v>
      </c>
      <c r="J17" s="582">
        <f t="shared" ref="J17" ca="1" si="13">I17/H17</f>
        <v>0.72673413901421813</v>
      </c>
      <c r="T17" s="477">
        <v>43708</v>
      </c>
      <c r="U17" s="478">
        <f t="shared" si="1"/>
        <v>43496</v>
      </c>
      <c r="V17" s="479">
        <f>V16</f>
        <v>43677</v>
      </c>
    </row>
    <row r="18" spans="2:22" ht="6" customHeight="1" x14ac:dyDescent="0.35">
      <c r="B18" s="426"/>
      <c r="C18" s="426"/>
      <c r="D18" s="584"/>
      <c r="E18" s="584"/>
      <c r="F18" s="584"/>
      <c r="G18" s="585"/>
      <c r="H18" s="584"/>
      <c r="I18" s="584"/>
      <c r="J18" s="585"/>
      <c r="T18" s="477">
        <v>43738</v>
      </c>
      <c r="U18" s="478">
        <f t="shared" si="1"/>
        <v>43496</v>
      </c>
      <c r="V18" s="479">
        <f>V17</f>
        <v>43677</v>
      </c>
    </row>
    <row r="19" spans="2:22" x14ac:dyDescent="0.35">
      <c r="B19" s="423" t="s">
        <v>102</v>
      </c>
      <c r="C19" s="423"/>
      <c r="D19" s="428">
        <f ca="1">D14-D17</f>
        <v>299467.52944830735</v>
      </c>
      <c r="E19" s="428">
        <f ca="1">E14-E17</f>
        <v>273293.99944830738</v>
      </c>
      <c r="F19" s="428">
        <f t="shared" ref="F19" ca="1" si="14">D19-E19</f>
        <v>26173.52999999997</v>
      </c>
      <c r="G19" s="429">
        <f t="shared" ref="G19" ca="1" si="15">F19/E19</f>
        <v>9.5770598889239805E-2</v>
      </c>
      <c r="H19" s="428">
        <f ca="1">H14-H17</f>
        <v>156087.11442307691</v>
      </c>
      <c r="I19" s="428">
        <f t="shared" ref="I19:I20" ca="1" si="16">D19-H19</f>
        <v>143380.41502523044</v>
      </c>
      <c r="J19" s="429">
        <f t="shared" ref="J19:J20" ca="1" si="17">I19/H19</f>
        <v>0.91859225891379648</v>
      </c>
      <c r="T19" s="477">
        <v>43769</v>
      </c>
      <c r="U19" s="478">
        <f t="shared" si="1"/>
        <v>43496</v>
      </c>
      <c r="V19" s="479">
        <f>T19</f>
        <v>43769</v>
      </c>
    </row>
    <row r="20" spans="2:22" x14ac:dyDescent="0.35">
      <c r="B20" s="424" t="s">
        <v>9</v>
      </c>
      <c r="C20" s="424"/>
      <c r="D20" s="583">
        <f ca="1">D19/D14</f>
        <v>0.8828439035798894</v>
      </c>
      <c r="E20" s="583">
        <f ca="1">E19/E14</f>
        <v>0.89604589983051597</v>
      </c>
      <c r="F20" s="584"/>
      <c r="G20" s="583">
        <f ca="1">D20-E20</f>
        <v>-1.3201996250626569E-2</v>
      </c>
      <c r="H20" s="583">
        <f ca="1">H19/H14</f>
        <v>0.87149936911903303</v>
      </c>
      <c r="I20" s="583">
        <f t="shared" ca="1" si="16"/>
        <v>1.134453446085637E-2</v>
      </c>
      <c r="J20" s="586">
        <f t="shared" ca="1" si="17"/>
        <v>1.3017260669189177E-2</v>
      </c>
      <c r="T20" s="477">
        <v>43799</v>
      </c>
      <c r="U20" s="478">
        <f t="shared" si="1"/>
        <v>43496</v>
      </c>
      <c r="V20" s="479">
        <f>V19</f>
        <v>43769</v>
      </c>
    </row>
    <row r="21" spans="2:22" ht="5.5" customHeight="1" x14ac:dyDescent="0.35">
      <c r="B21" s="426"/>
      <c r="C21" s="426"/>
      <c r="D21" s="584"/>
      <c r="E21" s="584"/>
      <c r="F21" s="584"/>
      <c r="G21" s="585"/>
      <c r="H21" s="584"/>
      <c r="I21" s="584"/>
      <c r="J21" s="585"/>
      <c r="T21" s="477">
        <v>43830</v>
      </c>
      <c r="U21" s="478">
        <f t="shared" si="1"/>
        <v>43496</v>
      </c>
      <c r="V21" s="479">
        <f>V20</f>
        <v>43769</v>
      </c>
    </row>
    <row r="22" spans="2:22" x14ac:dyDescent="0.35">
      <c r="B22" s="421" t="s">
        <v>103</v>
      </c>
      <c r="C22" s="425" t="s">
        <v>125</v>
      </c>
      <c r="D22" s="581">
        <f ca="1">IF($D$5="Month",INDEX('Model P&amp;L'!$B$10:$BT$91,MATCH($C22,'Model P&amp;L'!$B$10:$B$91,0),MATCH($D$4,'Model P&amp;L'!$B$9:$BT$9,0)),IF($D$5="YTD",SUM(OFFSET(INDEX('Model P&amp;L'!$B$10:$BT$91,MATCH($C22,'Model P&amp;L'!$B$10:$B$91,0),MATCH($D$6,'Model P&amp;L'!$B$9:$BT$9,0)),0,0,1,MONTH($D$4))),SUM(OFFSET(INDEX('Model P&amp;L'!$B$10:$BT$91,MATCH($C22,'Model P&amp;L'!$B$10:$B$91,0),MATCH($D$7,'Model P&amp;L'!$B$9:$BT$9,0)),0,0,1,MONTH($D$4)-MONTH($D$7)+1))))</f>
        <v>30395.688145567263</v>
      </c>
      <c r="E22" s="581">
        <f ca="1">IF($D$5="Month",INDEX('Model P&amp;L (Budget)'!$B$10:$BT$91,MATCH($C22,'Model P&amp;L (Budget)'!$B$10:$B$91,0),MATCH($D$4,'Model P&amp;L (Budget)'!$B$9:$BT$9,0)),IF($D$5="YTD",SUM(OFFSET(INDEX('Model P&amp;L (Budget)'!$B$10:$BT$91,MATCH($C22,'Model P&amp;L (Budget)'!$B$10:$B$91,0),MATCH($D$6,'Model P&amp;L (Budget)'!$B$9:$BT$9,0)),0,0,1,MONTH($D$4))),SUM(OFFSET(INDEX('Model P&amp;L (Budget)'!$B$10:$BT$91,MATCH($C22,'Model P&amp;L (Budget)'!$B$10:$B$91,0),MATCH($D$7,'Model P&amp;L (Budget)'!$B$9:$BT$9,0)),0,0,1,MONTH($D$4)-MONTH($D$7)+1))))</f>
        <v>28678.694812233931</v>
      </c>
      <c r="F22" s="581">
        <f t="shared" ref="F22:F28" ca="1" si="18">D22-E22</f>
        <v>1716.993333333332</v>
      </c>
      <c r="G22" s="582">
        <f t="shared" ref="G22:G28" ca="1" si="19">F22/E22</f>
        <v>5.9869995638744573E-2</v>
      </c>
      <c r="H22" s="581">
        <f ca="1">IF($D$5="Month",INDEX('Model P&amp;L'!$B$10:$BT$91,MATCH($C22,'Model P&amp;L'!$B$10:$B$91,0),MATCH(EOMONTH($D$4-366,0),'Model P&amp;L'!$B$9:$BT$9,0)),IF($D$5="YTD",SUM(OFFSET(INDEX('Model P&amp;L'!$B$10:$BT$91,MATCH($C22,'Model P&amp;L'!$B$10:$B$91,0),MATCH(EOMONTH($D$6-366,0),'Model P&amp;L'!$B$9:$BT$9,0)),0,0,1,MONTH($D$4))),SUM(OFFSET(INDEX('Model P&amp;L'!$B$10:$BT$91,MATCH($C22,'Model P&amp;L'!$B$10:$B$91,0),MATCH(EOMONTH($D$7-366,0),'Model P&amp;L'!$B$9:$BT$9,0)),0,0,1,MONTH($D$4)-MONTH($D$7)+1))))</f>
        <v>22583.052756410256</v>
      </c>
      <c r="I22" s="581">
        <f t="shared" ref="I22:I28" ca="1" si="20">D22-H22</f>
        <v>7812.635389157007</v>
      </c>
      <c r="J22" s="582">
        <f t="shared" ref="J22:J28" ca="1" si="21">I22/H22</f>
        <v>0.34595125262413295</v>
      </c>
      <c r="T22" s="477">
        <v>43861</v>
      </c>
      <c r="U22" s="478">
        <f>T22</f>
        <v>43861</v>
      </c>
      <c r="V22" s="479">
        <f>U22</f>
        <v>43861</v>
      </c>
    </row>
    <row r="23" spans="2:22" x14ac:dyDescent="0.35">
      <c r="B23" s="424" t="s">
        <v>105</v>
      </c>
      <c r="C23" s="424"/>
      <c r="D23" s="583">
        <f ca="1">D22/D14</f>
        <v>8.9607871757801508E-2</v>
      </c>
      <c r="E23" s="583">
        <f ca="1">E22/E14</f>
        <v>9.402850758109485E-2</v>
      </c>
      <c r="F23" s="584"/>
      <c r="G23" s="583">
        <f ca="1">D23-E23</f>
        <v>-4.4206358232933424E-3</v>
      </c>
      <c r="H23" s="583">
        <f ca="1">H22/H14</f>
        <v>0.12609058923754179</v>
      </c>
      <c r="I23" s="584"/>
      <c r="J23" s="583">
        <f ca="1">D23-H23</f>
        <v>-3.6482717479740287E-2</v>
      </c>
      <c r="T23" s="477">
        <v>43890</v>
      </c>
      <c r="U23" s="478">
        <f t="shared" ref="U23:U33" si="22">U22</f>
        <v>43861</v>
      </c>
      <c r="V23" s="479">
        <f t="shared" ref="V23:V24" si="23">U23</f>
        <v>43861</v>
      </c>
    </row>
    <row r="24" spans="2:22" ht="4" customHeight="1" x14ac:dyDescent="0.35">
      <c r="B24" s="424"/>
      <c r="C24" s="424"/>
      <c r="D24" s="584"/>
      <c r="E24" s="584"/>
      <c r="F24" s="584"/>
      <c r="G24" s="585"/>
      <c r="H24" s="584"/>
      <c r="I24" s="584"/>
      <c r="J24" s="585"/>
      <c r="T24" s="477">
        <v>43921</v>
      </c>
      <c r="U24" s="478">
        <f t="shared" si="22"/>
        <v>43861</v>
      </c>
      <c r="V24" s="479">
        <f t="shared" si="23"/>
        <v>43861</v>
      </c>
    </row>
    <row r="25" spans="2:22" x14ac:dyDescent="0.35">
      <c r="B25" s="421" t="s">
        <v>11</v>
      </c>
      <c r="C25" s="425" t="s">
        <v>126</v>
      </c>
      <c r="D25" s="581">
        <f ca="1">IF($D$5="Month",INDEX('Model P&amp;L'!$B$10:$BT$91,MATCH($C25,'Model P&amp;L'!$B$10:$B$91,0),MATCH($D$4,'Model P&amp;L'!$B$9:$BT$9,0)),IF($D$5="YTD",SUM(OFFSET(INDEX('Model P&amp;L'!$B$10:$BT$91,MATCH($C25,'Model P&amp;L'!$B$10:$B$91,0),MATCH($D$6,'Model P&amp;L'!$B$9:$BT$9,0)),0,0,1,MONTH($D$4))),SUM(OFFSET(INDEX('Model P&amp;L'!$B$10:$BT$91,MATCH($C25,'Model P&amp;L'!$B$10:$B$91,0),MATCH($D$7,'Model P&amp;L'!$B$9:$BT$9,0)),0,0,1,MONTH($D$4)-MONTH($D$7)+1))))</f>
        <v>66690.217196873025</v>
      </c>
      <c r="E25" s="581">
        <f ca="1">IF($D$5="Month",INDEX('Model P&amp;L (Budget)'!$B$10:$BT$91,MATCH($C25,'Model P&amp;L (Budget)'!$B$10:$B$91,0),MATCH($D$4,'Model P&amp;L (Budget)'!$B$9:$BT$9,0)),IF($D$5="YTD",SUM(OFFSET(INDEX('Model P&amp;L (Budget)'!$B$10:$BT$91,MATCH($C25,'Model P&amp;L (Budget)'!$B$10:$B$91,0),MATCH($D$6,'Model P&amp;L (Budget)'!$B$9:$BT$9,0)),0,0,1,MONTH($D$4))),SUM(OFFSET(INDEX('Model P&amp;L (Budget)'!$B$10:$BT$91,MATCH($C25,'Model P&amp;L (Budget)'!$B$10:$B$91,0),MATCH($D$7,'Model P&amp;L (Budget)'!$B$9:$BT$9,0)),0,0,1,MONTH($D$4)-MONTH($D$7)+1))))</f>
        <v>65000</v>
      </c>
      <c r="F25" s="581">
        <f t="shared" ca="1" si="18"/>
        <v>1690.2171968730254</v>
      </c>
      <c r="G25" s="582">
        <f t="shared" ca="1" si="19"/>
        <v>2.6003341490354236E-2</v>
      </c>
      <c r="H25" s="581">
        <f ca="1">IF($D$5="Month",INDEX('Model P&amp;L'!$B$10:$BT$91,MATCH($C25,'Model P&amp;L'!$B$10:$B$91,0),MATCH(EOMONTH($D$4-366,0),'Model P&amp;L'!$B$9:$BT$9,0)),IF($D$5="YTD",SUM(OFFSET(INDEX('Model P&amp;L'!$B$10:$BT$91,MATCH($C25,'Model P&amp;L'!$B$10:$B$91,0),MATCH(EOMONTH($D$6-366,0),'Model P&amp;L'!$B$9:$BT$9,0)),0,0,1,MONTH($D$4))),SUM(OFFSET(INDEX('Model P&amp;L'!$B$10:$BT$91,MATCH($C25,'Model P&amp;L'!$B$10:$B$91,0),MATCH(EOMONTH($D$7-366,0),'Model P&amp;L'!$B$9:$BT$9,0)),0,0,1,MONTH($D$4)-MONTH($D$7)+1))))</f>
        <v>29726.640384615388</v>
      </c>
      <c r="I25" s="581">
        <f t="shared" ca="1" si="20"/>
        <v>36963.576812257641</v>
      </c>
      <c r="J25" s="582">
        <f t="shared" ca="1" si="21"/>
        <v>1.2434495231888911</v>
      </c>
      <c r="T25" s="477">
        <v>43951</v>
      </c>
      <c r="U25" s="478">
        <f t="shared" si="22"/>
        <v>43861</v>
      </c>
      <c r="V25" s="479">
        <f>T25</f>
        <v>43951</v>
      </c>
    </row>
    <row r="26" spans="2:22" x14ac:dyDescent="0.35">
      <c r="B26" s="424" t="s">
        <v>105</v>
      </c>
      <c r="C26" s="424"/>
      <c r="D26" s="583">
        <f ca="1">D25/D14</f>
        <v>0.19660579492255478</v>
      </c>
      <c r="E26" s="583">
        <f ca="1">E25/E14</f>
        <v>0.21311475409836064</v>
      </c>
      <c r="F26" s="584"/>
      <c r="G26" s="583">
        <f ca="1">D26-E26</f>
        <v>-1.650895917580586E-2</v>
      </c>
      <c r="H26" s="583">
        <f ca="1">H25/H14</f>
        <v>0.16597621422483327</v>
      </c>
      <c r="I26" s="584"/>
      <c r="J26" s="583">
        <f ca="1">D26-H26</f>
        <v>3.0629580697721509E-2</v>
      </c>
      <c r="T26" s="477">
        <v>43982</v>
      </c>
      <c r="U26" s="478">
        <f t="shared" si="22"/>
        <v>43861</v>
      </c>
      <c r="V26" s="479">
        <f>V25</f>
        <v>43951</v>
      </c>
    </row>
    <row r="27" spans="2:22" ht="5.5" customHeight="1" x14ac:dyDescent="0.35">
      <c r="B27" s="426"/>
      <c r="C27" s="426"/>
      <c r="D27" s="584"/>
      <c r="E27" s="584"/>
      <c r="F27" s="584"/>
      <c r="G27" s="585"/>
      <c r="H27" s="584"/>
      <c r="I27" s="584"/>
      <c r="J27" s="585"/>
      <c r="T27" s="477">
        <v>44012</v>
      </c>
      <c r="U27" s="478">
        <f t="shared" si="22"/>
        <v>43861</v>
      </c>
      <c r="V27" s="479">
        <f>V26</f>
        <v>43951</v>
      </c>
    </row>
    <row r="28" spans="2:22" x14ac:dyDescent="0.35">
      <c r="B28" s="421" t="s">
        <v>12</v>
      </c>
      <c r="C28" s="425" t="s">
        <v>127</v>
      </c>
      <c r="D28" s="581">
        <f ca="1">IF($D$5="Month",INDEX('Model P&amp;L'!$B$10:$BT$91,MATCH($C28,'Model P&amp;L'!$B$10:$B$91,0),MATCH($D$4,'Model P&amp;L'!$B$9:$BT$9,0)),IF($D$5="YTD",SUM(OFFSET(INDEX('Model P&amp;L'!$B$10:$BT$91,MATCH($C28,'Model P&amp;L'!$B$10:$B$91,0),MATCH($D$6,'Model P&amp;L'!$B$9:$BT$9,0)),0,0,1,MONTH($D$4))),SUM(OFFSET(INDEX('Model P&amp;L'!$B$10:$BT$91,MATCH($C28,'Model P&amp;L'!$B$10:$B$91,0),MATCH($D$7,'Model P&amp;L'!$B$9:$BT$9,0)),0,0,1,MONTH($D$4)-MONTH($D$7)+1))))</f>
        <v>55687.954105867102</v>
      </c>
      <c r="E28" s="581">
        <f ca="1">IF($D$5="Month",INDEX('Model P&amp;L (Budget)'!$B$10:$BT$91,MATCH($C28,'Model P&amp;L (Budget)'!$B$10:$B$91,0),MATCH($D$4,'Model P&amp;L (Budget)'!$B$9:$BT$9,0)),IF($D$5="YTD",SUM(OFFSET(INDEX('Model P&amp;L (Budget)'!$B$10:$BT$91,MATCH($C28,'Model P&amp;L (Budget)'!$B$10:$B$91,0),MATCH($D$6,'Model P&amp;L (Budget)'!$B$9:$BT$9,0)),0,0,1,MONTH($D$4))),SUM(OFFSET(INDEX('Model P&amp;L (Budget)'!$B$10:$BT$91,MATCH($C28,'Model P&amp;L (Budget)'!$B$10:$B$91,0),MATCH($D$7,'Model P&amp;L (Budget)'!$B$9:$BT$9,0)),0,0,1,MONTH($D$4)-MONTH($D$7)+1))))</f>
        <v>44712.979999999996</v>
      </c>
      <c r="F28" s="581">
        <f t="shared" ca="1" si="18"/>
        <v>10974.974105867106</v>
      </c>
      <c r="G28" s="582">
        <f t="shared" ca="1" si="19"/>
        <v>0.24545387280979947</v>
      </c>
      <c r="H28" s="581">
        <f ca="1">IF($D$5="Month",INDEX('Model P&amp;L'!$B$10:$BT$91,MATCH($C28,'Model P&amp;L'!$B$10:$B$91,0),MATCH(EOMONTH($D$4-366,0),'Model P&amp;L'!$B$9:$BT$9,0)),IF($D$5="YTD",SUM(OFFSET(INDEX('Model P&amp;L'!$B$10:$BT$91,MATCH($C28,'Model P&amp;L'!$B$10:$B$91,0),MATCH(EOMONTH($D$6-366,0),'Model P&amp;L'!$B$9:$BT$9,0)),0,0,1,MONTH($D$4))),SUM(OFFSET(INDEX('Model P&amp;L'!$B$10:$BT$91,MATCH($C28,'Model P&amp;L'!$B$10:$B$91,0),MATCH(EOMONTH($D$7-366,0),'Model P&amp;L'!$B$9:$BT$9,0)),0,0,1,MONTH($D$4)-MONTH($D$7)+1))))</f>
        <v>27631.981282051278</v>
      </c>
      <c r="I28" s="581">
        <f t="shared" ca="1" si="20"/>
        <v>28055.972823815824</v>
      </c>
      <c r="J28" s="582">
        <f t="shared" ca="1" si="21"/>
        <v>1.015344232374678</v>
      </c>
      <c r="T28" s="477">
        <v>44043</v>
      </c>
      <c r="U28" s="478">
        <f t="shared" si="22"/>
        <v>43861</v>
      </c>
      <c r="V28" s="479">
        <f>T28</f>
        <v>44043</v>
      </c>
    </row>
    <row r="29" spans="2:22" x14ac:dyDescent="0.35">
      <c r="B29" s="424" t="s">
        <v>105</v>
      </c>
      <c r="C29" s="424"/>
      <c r="D29" s="583">
        <f ca="1">D28/D14</f>
        <v>0.16417062269079111</v>
      </c>
      <c r="E29" s="583">
        <f ca="1">E28/E14</f>
        <v>0.14659993442622948</v>
      </c>
      <c r="F29" s="584"/>
      <c r="G29" s="583">
        <f ca="1">D29-E29</f>
        <v>1.7570688264561624E-2</v>
      </c>
      <c r="H29" s="583">
        <f ca="1">H28/H14</f>
        <v>0.1542808600429626</v>
      </c>
      <c r="I29" s="584"/>
      <c r="J29" s="583">
        <f ca="1">D29-H29</f>
        <v>9.8897626478285094E-3</v>
      </c>
      <c r="T29" s="477">
        <v>44074</v>
      </c>
      <c r="U29" s="478">
        <f t="shared" si="22"/>
        <v>43861</v>
      </c>
      <c r="V29" s="479">
        <f>V28</f>
        <v>44043</v>
      </c>
    </row>
    <row r="30" spans="2:22" ht="4.5" customHeight="1" x14ac:dyDescent="0.35">
      <c r="B30" s="426"/>
      <c r="C30" s="426"/>
      <c r="D30" s="584"/>
      <c r="E30" s="584"/>
      <c r="F30" s="584"/>
      <c r="G30" s="585"/>
      <c r="H30" s="584"/>
      <c r="I30" s="584"/>
      <c r="J30" s="585"/>
      <c r="T30" s="477">
        <v>44104</v>
      </c>
      <c r="U30" s="478">
        <f t="shared" si="22"/>
        <v>43861</v>
      </c>
      <c r="V30" s="479">
        <f>V29</f>
        <v>44043</v>
      </c>
    </row>
    <row r="31" spans="2:22" x14ac:dyDescent="0.35">
      <c r="B31" s="423" t="s">
        <v>106</v>
      </c>
      <c r="C31" s="423"/>
      <c r="D31" s="428">
        <f ca="1">SUM(D28,D25,D22)</f>
        <v>152773.8594483074</v>
      </c>
      <c r="E31" s="428">
        <f ca="1">SUM(E28,E25,E22)</f>
        <v>138391.67481223392</v>
      </c>
      <c r="F31" s="428">
        <f t="shared" ref="F31:F34" ca="1" si="24">D31-E31</f>
        <v>14382.184636073478</v>
      </c>
      <c r="G31" s="429">
        <f t="shared" ref="G31:G34" ca="1" si="25">F31/E31</f>
        <v>0.10392377038276931</v>
      </c>
      <c r="H31" s="428">
        <f ca="1">SUM(H28,H25,H22)</f>
        <v>79941.674423076925</v>
      </c>
      <c r="I31" s="428">
        <f t="shared" ref="I31:I34" ca="1" si="26">D31-H31</f>
        <v>72832.185025230472</v>
      </c>
      <c r="J31" s="429">
        <f t="shared" ref="J31:J34" ca="1" si="27">I31/H31</f>
        <v>0.91106654383768892</v>
      </c>
      <c r="T31" s="477">
        <v>44135</v>
      </c>
      <c r="U31" s="478">
        <f t="shared" si="22"/>
        <v>43861</v>
      </c>
      <c r="V31" s="479">
        <f>T31</f>
        <v>44135</v>
      </c>
    </row>
    <row r="32" spans="2:22" x14ac:dyDescent="0.35">
      <c r="B32" s="424" t="s">
        <v>105</v>
      </c>
      <c r="C32" s="424"/>
      <c r="D32" s="583">
        <f ca="1">D31/D14</f>
        <v>0.45038428937114744</v>
      </c>
      <c r="E32" s="583">
        <f ca="1">E31/E14</f>
        <v>0.45374319610568498</v>
      </c>
      <c r="F32" s="584"/>
      <c r="G32" s="583">
        <f ca="1">D32-E32</f>
        <v>-3.3589067345375367E-3</v>
      </c>
      <c r="H32" s="583">
        <f ca="1">H31/H14</f>
        <v>0.44634766350533772</v>
      </c>
      <c r="I32" s="584"/>
      <c r="J32" s="583">
        <f ca="1">D32-H32</f>
        <v>4.0366258658097176E-3</v>
      </c>
      <c r="T32" s="477">
        <v>44165</v>
      </c>
      <c r="U32" s="478">
        <f t="shared" si="22"/>
        <v>43861</v>
      </c>
      <c r="V32" s="479">
        <f>V31</f>
        <v>44135</v>
      </c>
    </row>
    <row r="33" spans="1:22" ht="4" customHeight="1" thickBot="1" x14ac:dyDescent="0.4">
      <c r="B33" s="426"/>
      <c r="C33" s="426"/>
      <c r="D33" s="584"/>
      <c r="E33" s="584"/>
      <c r="F33" s="584"/>
      <c r="G33" s="585"/>
      <c r="H33" s="584"/>
      <c r="I33" s="584"/>
      <c r="J33" s="585"/>
      <c r="T33" s="480">
        <v>44196</v>
      </c>
      <c r="U33" s="481">
        <f t="shared" si="22"/>
        <v>43861</v>
      </c>
      <c r="V33" s="482">
        <f>V32</f>
        <v>44135</v>
      </c>
    </row>
    <row r="34" spans="1:22" ht="15" thickBot="1" x14ac:dyDescent="0.4">
      <c r="B34" s="427" t="s">
        <v>14</v>
      </c>
      <c r="C34" s="427"/>
      <c r="D34" s="430">
        <f ca="1">D19-D31</f>
        <v>146693.66999999995</v>
      </c>
      <c r="E34" s="430">
        <f ca="1">E19-E31</f>
        <v>134902.32463607346</v>
      </c>
      <c r="F34" s="430">
        <f t="shared" ca="1" si="24"/>
        <v>11791.345363926492</v>
      </c>
      <c r="G34" s="431">
        <f t="shared" ca="1" si="25"/>
        <v>8.7406539477626138E-2</v>
      </c>
      <c r="H34" s="430">
        <f ca="1">H19-H31</f>
        <v>76145.439999999988</v>
      </c>
      <c r="I34" s="430">
        <f t="shared" ca="1" si="26"/>
        <v>70548.229999999967</v>
      </c>
      <c r="J34" s="431">
        <f t="shared" ca="1" si="27"/>
        <v>0.92649316886211408</v>
      </c>
    </row>
    <row r="35" spans="1:22" ht="15" thickTop="1" x14ac:dyDescent="0.35">
      <c r="B35" s="424" t="s">
        <v>107</v>
      </c>
      <c r="C35" s="424"/>
      <c r="D35" s="583">
        <f ca="1">D34/D14</f>
        <v>0.43245961420874196</v>
      </c>
      <c r="E35" s="583">
        <f ca="1">E34/E14</f>
        <v>0.44230270372483105</v>
      </c>
      <c r="F35" s="584"/>
      <c r="G35" s="583">
        <f ca="1">D35-E35</f>
        <v>-9.8430895160890874E-3</v>
      </c>
      <c r="H35" s="583">
        <f ca="1">H34/H14</f>
        <v>0.42515170561369531</v>
      </c>
      <c r="I35" s="584"/>
      <c r="J35" s="583">
        <f ca="1">D35-H35</f>
        <v>7.3079085950466527E-3</v>
      </c>
    </row>
    <row r="36" spans="1:22" s="432" customFormat="1" x14ac:dyDescent="0.35">
      <c r="A36" s="416"/>
      <c r="B36" s="416"/>
      <c r="C36" s="416"/>
      <c r="D36" s="416"/>
      <c r="E36" s="416"/>
      <c r="F36" s="416"/>
      <c r="G36" s="416"/>
      <c r="H36" s="416"/>
      <c r="I36" s="416"/>
      <c r="J36" s="416"/>
      <c r="K36" s="416"/>
    </row>
    <row r="37" spans="1:22" s="432" customFormat="1" hidden="1" outlineLevel="1" x14ac:dyDescent="0.35">
      <c r="A37" s="416"/>
      <c r="B37" s="443"/>
      <c r="C37" s="443"/>
      <c r="D37" s="444">
        <f ca="1">IF($D$5="Month",INDEX('Model P&amp;L'!$B$10:$BT$91,MATCH("Net Operating Income",'Model P&amp;L'!$B$10:$B$91,0),MATCH($D$4,'Model P&amp;L'!$B$9:$BT$9,0)),IF($D$5="YTD",SUM(OFFSET(INDEX('Model P&amp;L'!$B$10:$BT$91,MATCH("Net Operating Income",'Model P&amp;L'!$B$10:$B$91,0),MATCH($D$6,'Model P&amp;L'!$B$9:$BT$9,0)),0,0,1,MONTH($D$4))),SUM(OFFSET(INDEX('Model P&amp;L'!$B$10:$BT$91,MATCH("Net Operating Income",'Model P&amp;L'!$B$10:$B$91,0),MATCH($D$7,'Model P&amp;L'!$B$9:$BT$9,0)),0,0,1,MONTH($D$4)-MONTH($D$7)+1))))-D34</f>
        <v>0</v>
      </c>
      <c r="E37" s="444">
        <f ca="1">IF($D$5="Month",INDEX('Model P&amp;L (Budget)'!$B$10:$BT$91,MATCH("Net Operating Income",'Model P&amp;L (Budget)'!$B$10:$B$91,0),MATCH($D$4,'Model P&amp;L (Budget)'!$B$9:$BT$9,0)),IF($D$5="YTD",SUM(OFFSET(INDEX('Model P&amp;L (Budget)'!$B$10:$BT$91,MATCH("Net Operating Income",'Model P&amp;L (Budget)'!$B$10:$B$91,0),MATCH($D$6,'Model P&amp;L (Budget)'!$B$9:$BT$9,0)),0,0,1,MONTH($D$4))),SUM(OFFSET(INDEX('Model P&amp;L (Budget)'!$B$10:$BT$91,MATCH("Net Operating Income",'Model P&amp;L (Budget)'!$B$10:$B$91,0),MATCH($D$7,'Model P&amp;L (Budget)'!$B$9:$BT$9,0)),0,0,1,MONTH($D$4)-MONTH($D$7)+1))))-E34</f>
        <v>0</v>
      </c>
      <c r="F37" s="443"/>
      <c r="G37" s="443"/>
      <c r="H37" s="444">
        <f ca="1">IF($D$5="Month",INDEX('Model P&amp;L'!$B$10:$BT$91,MATCH("Net Operating Income",'Model P&amp;L'!$B$10:$B$91,0),MATCH(EOMONTH($D$4-366,0),'Model P&amp;L'!$B$9:$BT$9,0)),IF($D$5="YTD",SUM(OFFSET(INDEX('Model P&amp;L'!$B$10:$BT$91,MATCH("Net Operating Income",'Model P&amp;L'!$B$10:$B$91,0),MATCH(EOMONTH($D$6-366,0),'Model P&amp;L'!$B$9:$BT$9,0)),0,0,1,MONTH($D$4))),SUM(OFFSET(INDEX('Model P&amp;L'!$B$10:$BT$91,MATCH("Net Operating Income",'Model P&amp;L'!$B$10:$B$91,0),MATCH(EOMONTH($D$7-366,0),'Model P&amp;L'!$B$9:$BT$9,0)),0,0,1,MONTH($D$4)-MONTH($D$7)+1))))-H34</f>
        <v>0</v>
      </c>
      <c r="I37" s="443"/>
      <c r="J37" s="443"/>
      <c r="K37" s="416"/>
    </row>
    <row r="38" spans="1:22" s="432" customFormat="1" collapsed="1" x14ac:dyDescent="0.35">
      <c r="A38" s="416"/>
      <c r="B38" s="416"/>
      <c r="C38" s="416"/>
      <c r="D38" s="416"/>
      <c r="E38" s="416"/>
      <c r="F38" s="416"/>
      <c r="G38" s="416"/>
      <c r="H38" s="416"/>
      <c r="I38" s="416"/>
      <c r="J38" s="416"/>
      <c r="K38" s="416"/>
    </row>
    <row r="39" spans="1:22" s="432" customFormat="1" x14ac:dyDescent="0.35">
      <c r="A39" s="416"/>
      <c r="B39" s="416"/>
      <c r="C39" s="416"/>
      <c r="D39" s="416"/>
      <c r="E39" s="416"/>
      <c r="F39" s="416"/>
      <c r="G39" s="416"/>
      <c r="H39" s="416"/>
      <c r="I39" s="416"/>
      <c r="J39" s="416"/>
      <c r="K39" s="416"/>
    </row>
    <row r="40" spans="1:22" s="432" customFormat="1" x14ac:dyDescent="0.35">
      <c r="A40" s="416"/>
      <c r="B40" s="416"/>
      <c r="C40" s="416"/>
      <c r="D40" s="416"/>
      <c r="E40" s="416"/>
      <c r="F40" s="416"/>
      <c r="G40" s="416"/>
      <c r="H40" s="416"/>
      <c r="I40" s="416"/>
      <c r="J40" s="416"/>
      <c r="K40" s="416"/>
    </row>
  </sheetData>
  <dataValidations count="2">
    <dataValidation type="list" allowBlank="1" showInputMessage="1" showErrorMessage="1" sqref="D5" xr:uid="{BAEED1B3-B8C1-449F-BD32-A090670F33C6}">
      <formula1>"Month,QTD,YTD"</formula1>
    </dataValidation>
    <dataValidation type="list" allowBlank="1" showInputMessage="1" showErrorMessage="1" sqref="D4" xr:uid="{C0167688-D8B4-4B10-A385-2AD1EF058E34}">
      <formula1>$T$10:$T$33</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06F20-3C81-4B8E-A6F7-2C3FCF05A654}">
  <dimension ref="B1:Y34"/>
  <sheetViews>
    <sheetView showGridLines="0" workbookViewId="0"/>
  </sheetViews>
  <sheetFormatPr defaultColWidth="8.81640625" defaultRowHeight="13" x14ac:dyDescent="0.3"/>
  <cols>
    <col min="1" max="1" width="2.1796875" style="63" customWidth="1"/>
    <col min="2" max="2" width="33.81640625" style="63" customWidth="1"/>
    <col min="3" max="7" width="13" style="63" customWidth="1"/>
    <col min="8" max="8" width="3" style="63" customWidth="1"/>
    <col min="9" max="11" width="8.81640625" style="63"/>
    <col min="12" max="12" width="11" style="63" bestFit="1" customWidth="1"/>
    <col min="13" max="13" width="25.453125" style="63" customWidth="1"/>
    <col min="14" max="14" width="14" style="63" customWidth="1"/>
    <col min="15" max="18" width="12.453125" style="63" customWidth="1"/>
    <col min="19" max="19" width="21.1796875" style="63" bestFit="1" customWidth="1"/>
    <col min="20" max="20" width="12.7265625" style="63" bestFit="1" customWidth="1"/>
    <col min="21" max="23" width="8.81640625" style="63"/>
    <col min="24" max="24" width="10.453125" style="63" bestFit="1" customWidth="1"/>
    <col min="25" max="25" width="13.54296875" style="63" customWidth="1"/>
    <col min="26" max="26" width="14.54296875" style="63" bestFit="1" customWidth="1"/>
    <col min="27" max="28" width="8.81640625" style="63"/>
    <col min="29" max="31" width="13.453125" style="63" customWidth="1"/>
    <col min="32" max="16384" width="8.81640625" style="63"/>
  </cols>
  <sheetData>
    <row r="1" spans="2:13" ht="14.15" customHeight="1" x14ac:dyDescent="0.3">
      <c r="L1" s="65"/>
      <c r="M1" s="372"/>
    </row>
    <row r="2" spans="2:13" ht="13.5" thickBot="1" x14ac:dyDescent="0.35">
      <c r="B2" s="587" t="s">
        <v>128</v>
      </c>
      <c r="C2" s="588"/>
      <c r="D2" s="588"/>
      <c r="E2" s="588"/>
      <c r="F2" s="588"/>
      <c r="G2" s="588"/>
      <c r="H2" s="588"/>
      <c r="I2" s="588"/>
    </row>
    <row r="4" spans="2:13" x14ac:dyDescent="0.3">
      <c r="B4" s="589" t="s">
        <v>129</v>
      </c>
      <c r="C4" s="589"/>
      <c r="D4" s="589"/>
      <c r="E4" s="589"/>
      <c r="F4" s="589"/>
      <c r="G4" s="589"/>
    </row>
    <row r="5" spans="2:13" x14ac:dyDescent="0.3">
      <c r="C5" s="271" t="str">
        <f>'Summary Financials'!C5</f>
        <v>FY 2018</v>
      </c>
      <c r="D5" s="271" t="str">
        <f>'Summary Financials'!D5</f>
        <v>FY 2019</v>
      </c>
      <c r="E5" s="271" t="str">
        <f>'Summary Financials'!E5</f>
        <v>FY 2020</v>
      </c>
      <c r="F5" s="271" t="str">
        <f>'Summary Financials'!F5</f>
        <v>FY 2021</v>
      </c>
      <c r="G5" s="271" t="str">
        <f>'Summary Financials'!G5</f>
        <v>FY 2022</v>
      </c>
    </row>
    <row r="6" spans="2:13" x14ac:dyDescent="0.3">
      <c r="B6" s="63" t="s">
        <v>130</v>
      </c>
      <c r="C6" s="373">
        <f>'Summary Financials'!C8</f>
        <v>1448704.13</v>
      </c>
      <c r="D6" s="373">
        <f>'Summary Financials'!D8</f>
        <v>2389286.46</v>
      </c>
      <c r="E6" s="373">
        <f>'Summary Financials'!E8</f>
        <v>4683625.5041666673</v>
      </c>
      <c r="F6" s="373">
        <f>'Summary Financials'!F8</f>
        <v>7500604.7860416677</v>
      </c>
      <c r="G6" s="373">
        <f>'Summary Financials'!G8</f>
        <v>10692571.359802082</v>
      </c>
    </row>
    <row r="7" spans="2:13" x14ac:dyDescent="0.3">
      <c r="B7" s="63" t="s">
        <v>5</v>
      </c>
      <c r="C7" s="373">
        <f>'Summary Financials'!C9</f>
        <v>40389</v>
      </c>
      <c r="D7" s="373">
        <f>'Summary Financials'!D9</f>
        <v>78084</v>
      </c>
      <c r="E7" s="373">
        <f>'Summary Financials'!E9</f>
        <v>480084.07141666673</v>
      </c>
      <c r="F7" s="373">
        <f>'Summary Financials'!F9</f>
        <v>750060.47860416677</v>
      </c>
      <c r="G7" s="373">
        <f>'Summary Financials'!G9</f>
        <v>1069257.1359802084</v>
      </c>
    </row>
    <row r="8" spans="2:13" x14ac:dyDescent="0.3">
      <c r="B8" s="63" t="s">
        <v>131</v>
      </c>
      <c r="C8" s="374"/>
      <c r="D8" s="134">
        <f>(SUM(D6:D7)-SUM(C6:C7))/SUM(C6:C7)</f>
        <v>0.65696181809662912</v>
      </c>
      <c r="E8" s="134">
        <f t="shared" ref="E8:G8" si="0">(SUM(E6:E7)-SUM(D6:D7))/SUM(D6:D7)</f>
        <v>1.0927986531796827</v>
      </c>
      <c r="F8" s="134">
        <f t="shared" si="0"/>
        <v>0.59781744962172334</v>
      </c>
      <c r="G8" s="134">
        <f t="shared" si="0"/>
        <v>0.42556122670275054</v>
      </c>
    </row>
    <row r="9" spans="2:13" x14ac:dyDescent="0.3">
      <c r="B9" s="63" t="s">
        <v>132</v>
      </c>
      <c r="C9" s="375">
        <f>'Model P&amp;L'!Y11*12</f>
        <v>1535209.6800000002</v>
      </c>
      <c r="D9" s="375">
        <f>'Model P&amp;L'!AK11*12</f>
        <v>3054249.3600000003</v>
      </c>
      <c r="E9" s="375">
        <f>'Model P&amp;L'!AW11*12</f>
        <v>5766785.0260000005</v>
      </c>
      <c r="F9" s="375">
        <f>'Model P&amp;L'!BI11*12</f>
        <v>8857626.6470999997</v>
      </c>
      <c r="G9" s="375">
        <f>'Model P&amp;L'!CG11*12</f>
        <v>15355240.721279748</v>
      </c>
    </row>
    <row r="10" spans="2:13" x14ac:dyDescent="0.3">
      <c r="B10" s="63" t="s">
        <v>133</v>
      </c>
      <c r="C10" s="375"/>
      <c r="D10" s="134">
        <f>(D9-C9)/C9</f>
        <v>0.98946723681419202</v>
      </c>
      <c r="E10" s="134">
        <f t="shared" ref="E10:G10" si="1">(E9-D9)/D9</f>
        <v>0.88811860011325328</v>
      </c>
      <c r="F10" s="134">
        <f t="shared" si="1"/>
        <v>0.53597309543613958</v>
      </c>
      <c r="G10" s="134">
        <f t="shared" si="1"/>
        <v>0.73356152082872861</v>
      </c>
    </row>
    <row r="11" spans="2:13" x14ac:dyDescent="0.3">
      <c r="B11" s="63" t="s">
        <v>134</v>
      </c>
      <c r="C11" s="381">
        <f>'Summary Financials'!C18</f>
        <v>0.89431229499927678</v>
      </c>
      <c r="D11" s="381">
        <f>'Summary Financials'!D18</f>
        <v>0.86061252325850868</v>
      </c>
      <c r="E11" s="381">
        <f>'Summary Financials'!E18</f>
        <v>0.89319059264720158</v>
      </c>
      <c r="F11" s="381">
        <f>'Summary Financials'!F18</f>
        <v>0.92110412565283695</v>
      </c>
      <c r="G11" s="381">
        <f>'Summary Financials'!G18</f>
        <v>0.93941816761267039</v>
      </c>
    </row>
    <row r="12" spans="2:13" x14ac:dyDescent="0.3">
      <c r="C12" s="381"/>
      <c r="D12" s="381"/>
      <c r="E12" s="381"/>
      <c r="F12" s="381"/>
      <c r="G12" s="381"/>
    </row>
    <row r="14" spans="2:13" x14ac:dyDescent="0.3">
      <c r="B14" s="589" t="s">
        <v>135</v>
      </c>
      <c r="C14" s="589"/>
      <c r="D14" s="589"/>
      <c r="E14" s="589"/>
      <c r="F14" s="589"/>
      <c r="G14" s="589"/>
    </row>
    <row r="15" spans="2:13" x14ac:dyDescent="0.3">
      <c r="C15" s="271" t="str">
        <f>C5</f>
        <v>FY 2018</v>
      </c>
      <c r="D15" s="271" t="str">
        <f>D5</f>
        <v>FY 2019</v>
      </c>
      <c r="E15" s="271" t="str">
        <f>E5</f>
        <v>FY 2020</v>
      </c>
      <c r="F15" s="271" t="str">
        <f>F5</f>
        <v>FY 2021</v>
      </c>
      <c r="G15" s="271" t="str">
        <f>G5</f>
        <v>FY 2022</v>
      </c>
      <c r="H15" s="271"/>
    </row>
    <row r="16" spans="2:13" x14ac:dyDescent="0.3">
      <c r="B16" s="63" t="str">
        <f>"Valuation @ "&amp;I16&amp;"x Forward ARR"</f>
        <v>Valuation @ 4x Forward ARR</v>
      </c>
      <c r="C16" s="373">
        <f t="shared" ref="C16:G17" si="2">C$9*$I16</f>
        <v>6140838.7200000007</v>
      </c>
      <c r="D16" s="373">
        <f t="shared" si="2"/>
        <v>12216997.440000001</v>
      </c>
      <c r="E16" s="373">
        <f t="shared" si="2"/>
        <v>23067140.104000002</v>
      </c>
      <c r="F16" s="373">
        <f t="shared" si="2"/>
        <v>35430506.588399999</v>
      </c>
      <c r="G16" s="373">
        <f t="shared" si="2"/>
        <v>61420962.885118991</v>
      </c>
      <c r="I16" s="380">
        <v>4</v>
      </c>
    </row>
    <row r="17" spans="2:25" x14ac:dyDescent="0.3">
      <c r="B17" s="63" t="str">
        <f>"Valuation @ "&amp;I17&amp;"x Forward ARR"</f>
        <v>Valuation @ 5x Forward ARR</v>
      </c>
      <c r="C17" s="373">
        <f t="shared" si="2"/>
        <v>7676048.4000000004</v>
      </c>
      <c r="D17" s="373">
        <f t="shared" si="2"/>
        <v>15271246.800000001</v>
      </c>
      <c r="E17" s="373">
        <f t="shared" si="2"/>
        <v>28833925.130000003</v>
      </c>
      <c r="F17" s="373">
        <f t="shared" si="2"/>
        <v>44288133.2355</v>
      </c>
      <c r="G17" s="373">
        <f t="shared" si="2"/>
        <v>76776203.606398731</v>
      </c>
      <c r="I17" s="380">
        <v>5</v>
      </c>
    </row>
    <row r="19" spans="2:25" x14ac:dyDescent="0.3">
      <c r="B19" s="589" t="s">
        <v>136</v>
      </c>
      <c r="C19" s="589"/>
      <c r="D19" s="589"/>
      <c r="E19" s="589"/>
      <c r="F19" s="589"/>
      <c r="G19" s="589"/>
    </row>
    <row r="20" spans="2:25" x14ac:dyDescent="0.3">
      <c r="C20" s="271" t="str">
        <f>C15</f>
        <v>FY 2018</v>
      </c>
      <c r="D20" s="271" t="str">
        <f>D15</f>
        <v>FY 2019</v>
      </c>
      <c r="E20" s="271" t="str">
        <f>E15</f>
        <v>FY 2020</v>
      </c>
      <c r="F20" s="271" t="str">
        <f>F15</f>
        <v>FY 2021</v>
      </c>
      <c r="G20" s="271" t="str">
        <f>G15</f>
        <v>FY 2022</v>
      </c>
    </row>
    <row r="21" spans="2:25" x14ac:dyDescent="0.3">
      <c r="B21" s="63" t="str">
        <f>"Valuation @ "&amp;I21&amp;"x LTM Revenue"</f>
        <v>Valuation @ 2x LTM Revenue</v>
      </c>
      <c r="C21" s="373">
        <f>C7*$I21</f>
        <v>80778</v>
      </c>
      <c r="D21" s="373">
        <f>D7*$I21</f>
        <v>156168</v>
      </c>
      <c r="E21" s="373">
        <f>E7*$I21</f>
        <v>960168.14283333346</v>
      </c>
      <c r="F21" s="373">
        <f>F7*$I21</f>
        <v>1500120.9572083335</v>
      </c>
      <c r="G21" s="373">
        <f>G7*$I21</f>
        <v>2138514.2719604168</v>
      </c>
      <c r="I21" s="380">
        <v>2</v>
      </c>
    </row>
    <row r="22" spans="2:25" x14ac:dyDescent="0.3">
      <c r="B22" s="63" t="str">
        <f>"Valuation @ "&amp;I22&amp;"x LTM Revenue"</f>
        <v>Valuation @ 3x LTM Revenue</v>
      </c>
      <c r="C22" s="373">
        <f>C7*$I22</f>
        <v>121167</v>
      </c>
      <c r="D22" s="373">
        <f>D7*$I22</f>
        <v>234252</v>
      </c>
      <c r="E22" s="373">
        <f>E7*$I22</f>
        <v>1440252.2142500002</v>
      </c>
      <c r="F22" s="373">
        <f>F7*$I22</f>
        <v>2250181.4358125003</v>
      </c>
      <c r="G22" s="373">
        <f>G7*$I22</f>
        <v>3207771.4079406252</v>
      </c>
      <c r="I22" s="380">
        <v>3</v>
      </c>
      <c r="Y22" s="513"/>
    </row>
    <row r="23" spans="2:25" x14ac:dyDescent="0.3">
      <c r="Y23" s="513"/>
    </row>
    <row r="24" spans="2:25" x14ac:dyDescent="0.3">
      <c r="B24" s="376" t="s">
        <v>137</v>
      </c>
      <c r="C24" s="377">
        <f>C16+C21</f>
        <v>6221616.7200000007</v>
      </c>
      <c r="D24" s="377">
        <f>D16+D21</f>
        <v>12373165.440000001</v>
      </c>
      <c r="E24" s="377">
        <f>E16+E21</f>
        <v>24027308.246833336</v>
      </c>
      <c r="F24" s="377">
        <f>F16+F21</f>
        <v>36930627.545608334</v>
      </c>
      <c r="G24" s="377">
        <f>G16+G21</f>
        <v>63559477.157079406</v>
      </c>
      <c r="Y24" s="513"/>
    </row>
    <row r="25" spans="2:25" x14ac:dyDescent="0.3">
      <c r="B25" s="376" t="s">
        <v>138</v>
      </c>
      <c r="C25" s="377">
        <f>AVERAGE(C16:C17)+AVERAGE(C21:C22)</f>
        <v>7009416.0600000005</v>
      </c>
      <c r="D25" s="377">
        <f>AVERAGE(D16:D17)+AVERAGE(D21:D22)</f>
        <v>13939332.120000001</v>
      </c>
      <c r="E25" s="377">
        <f>AVERAGE(E16:E17)+AVERAGE(E21:E22)</f>
        <v>27150742.79554167</v>
      </c>
      <c r="F25" s="377">
        <f>AVERAGE(F16:F17)+AVERAGE(F21:F22)</f>
        <v>41734471.108460419</v>
      </c>
      <c r="G25" s="377">
        <f>AVERAGE(G16:G17)+AVERAGE(G21:G22)</f>
        <v>71771726.085709378</v>
      </c>
      <c r="Y25" s="513"/>
    </row>
    <row r="26" spans="2:25" x14ac:dyDescent="0.3">
      <c r="B26" s="376" t="s">
        <v>139</v>
      </c>
      <c r="C26" s="377">
        <f>C22+C17</f>
        <v>7797215.4000000004</v>
      </c>
      <c r="D26" s="377">
        <f>D22+D17</f>
        <v>15505498.800000001</v>
      </c>
      <c r="E26" s="377">
        <f>E22+E17</f>
        <v>30274177.344250001</v>
      </c>
      <c r="F26" s="377">
        <f>F22+F17</f>
        <v>46538314.671312504</v>
      </c>
      <c r="G26" s="377">
        <f>G22+G17</f>
        <v>79983975.014339358</v>
      </c>
      <c r="Y26" s="513"/>
    </row>
    <row r="27" spans="2:25" x14ac:dyDescent="0.3">
      <c r="Y27" s="513"/>
    </row>
    <row r="28" spans="2:25" x14ac:dyDescent="0.3">
      <c r="B28" s="589" t="s">
        <v>135</v>
      </c>
      <c r="C28" s="589"/>
      <c r="D28" s="589"/>
      <c r="E28" s="589"/>
      <c r="F28" s="589"/>
      <c r="G28" s="589"/>
      <c r="Y28" s="513"/>
    </row>
    <row r="29" spans="2:25" x14ac:dyDescent="0.3">
      <c r="C29" s="271" t="str">
        <f>C20</f>
        <v>FY 2018</v>
      </c>
      <c r="D29" s="271" t="str">
        <f>D20</f>
        <v>FY 2019</v>
      </c>
      <c r="E29" s="271" t="str">
        <f>E20</f>
        <v>FY 2020</v>
      </c>
      <c r="F29" s="271" t="str">
        <f>F20</f>
        <v>FY 2021</v>
      </c>
      <c r="G29" s="271" t="str">
        <f>G20</f>
        <v>FY 2022</v>
      </c>
      <c r="Y29" s="513"/>
    </row>
    <row r="30" spans="2:25" x14ac:dyDescent="0.3">
      <c r="B30" s="378" t="s">
        <v>14</v>
      </c>
      <c r="C30" s="373">
        <f>'Summary Financials'!C36</f>
        <v>442095.98999999987</v>
      </c>
      <c r="D30" s="373">
        <f>'Summary Financials'!D36</f>
        <v>637693.73</v>
      </c>
      <c r="E30" s="373">
        <f>'Summary Financials'!E36</f>
        <v>1314048.296291667</v>
      </c>
      <c r="F30" s="373">
        <f>'Summary Financials'!F36</f>
        <v>3477258.8042291678</v>
      </c>
      <c r="G30" s="373">
        <f>'Summary Financials'!G36</f>
        <v>6278262.7670322889</v>
      </c>
      <c r="Y30" s="513"/>
    </row>
    <row r="31" spans="2:25" x14ac:dyDescent="0.3">
      <c r="Y31" s="513"/>
    </row>
    <row r="32" spans="2:25" x14ac:dyDescent="0.3">
      <c r="B32" s="63" t="s">
        <v>140</v>
      </c>
      <c r="C32" s="379">
        <f t="shared" ref="C32:E34" si="3">IF($I32*D$30&lt;0, "N/A", $I32*D$30)</f>
        <v>5101549.84</v>
      </c>
      <c r="D32" s="379">
        <f t="shared" si="3"/>
        <v>10512386.370333336</v>
      </c>
      <c r="E32" s="379">
        <f t="shared" si="3"/>
        <v>27818070.433833342</v>
      </c>
      <c r="F32" s="379"/>
      <c r="G32" s="379"/>
      <c r="I32" s="380">
        <v>8</v>
      </c>
      <c r="Y32" s="513"/>
    </row>
    <row r="33" spans="2:9" x14ac:dyDescent="0.3">
      <c r="B33" s="63" t="s">
        <v>141</v>
      </c>
      <c r="C33" s="379">
        <f t="shared" si="3"/>
        <v>6376937.2999999998</v>
      </c>
      <c r="D33" s="379">
        <f t="shared" si="3"/>
        <v>13140482.96291667</v>
      </c>
      <c r="E33" s="379">
        <f t="shared" si="3"/>
        <v>34772588.042291678</v>
      </c>
      <c r="F33" s="379"/>
      <c r="G33" s="379"/>
      <c r="I33" s="380">
        <v>10</v>
      </c>
    </row>
    <row r="34" spans="2:9" x14ac:dyDescent="0.3">
      <c r="B34" s="63" t="s">
        <v>142</v>
      </c>
      <c r="C34" s="379">
        <f t="shared" si="3"/>
        <v>7652324.7599999998</v>
      </c>
      <c r="D34" s="379">
        <f t="shared" si="3"/>
        <v>15768579.555500004</v>
      </c>
      <c r="E34" s="379">
        <f t="shared" si="3"/>
        <v>41727105.650750011</v>
      </c>
      <c r="F34" s="379"/>
      <c r="G34" s="379"/>
      <c r="I34" s="380">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KPI Sense Certified</vt:lpstr>
      <vt:lpstr>Discussion List</vt:lpstr>
      <vt:lpstr>Outputs&gt;&gt;&gt;</vt:lpstr>
      <vt:lpstr>KPI Dashboard</vt:lpstr>
      <vt:lpstr>KPI Benchmarks</vt:lpstr>
      <vt:lpstr>Benchmark Data</vt:lpstr>
      <vt:lpstr>Summary Financials</vt:lpstr>
      <vt:lpstr>Variance Analysis</vt:lpstr>
      <vt:lpstr>Valuation</vt:lpstr>
      <vt:lpstr>Model&gt;&gt;&gt;</vt:lpstr>
      <vt:lpstr>Consolidated 3 Statement</vt:lpstr>
      <vt:lpstr>Model P&amp;L</vt:lpstr>
      <vt:lpstr>Headcount Summary</vt:lpstr>
      <vt:lpstr>Revenue Build</vt:lpstr>
      <vt:lpstr>Sales Model</vt:lpstr>
      <vt:lpstr>Sales Commissions</vt:lpstr>
      <vt:lpstr>Cost Allocations</vt:lpstr>
      <vt:lpstr>KPI Support&gt;&gt;</vt:lpstr>
      <vt:lpstr>LTV &amp; CAC Walk</vt:lpstr>
      <vt:lpstr>Client Data&gt;&gt;&gt;</vt:lpstr>
      <vt:lpstr>Headcount Input</vt:lpstr>
      <vt:lpstr>Model P&amp;L (Budget)</vt:lpstr>
      <vt:lpstr>BS</vt:lpstr>
      <vt:lpstr>IS</vt:lpstr>
      <vt:lpstr>COA Mapping</vt:lpstr>
      <vt:lpstr>Standard COA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Cordes</dc:creator>
  <cp:keywords/>
  <dc:description/>
  <cp:lastModifiedBy>Jen Happ</cp:lastModifiedBy>
  <cp:revision/>
  <dcterms:created xsi:type="dcterms:W3CDTF">2019-03-28T02:10:51Z</dcterms:created>
  <dcterms:modified xsi:type="dcterms:W3CDTF">2020-05-11T13:03:45Z</dcterms:modified>
  <cp:category/>
  <cp:contentStatus/>
</cp:coreProperties>
</file>